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9.0 Underemployed Workers\"/>
    </mc:Choice>
  </mc:AlternateContent>
  <xr:revisionPtr revIDLastSave="0" documentId="13_ncr:1_{2D33E023-368C-4E0D-A3A1-F205ED9FB76D}" xr6:coauthVersionLast="47" xr6:coauthVersionMax="47" xr10:uidLastSave="{00000000-0000-0000-0000-000000000000}"/>
  <bookViews>
    <workbookView xWindow="1080" yWindow="1680" windowWidth="29760" windowHeight="18615" xr2:uid="{00000000-000D-0000-FFFF-FFFF00000000}"/>
  </bookViews>
  <sheets>
    <sheet name="Contents" sheetId="29" r:id="rId1"/>
    <sheet name="Table 7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590600L">Data2!$AB$1:$AB$10,Data2!$AB$11:$AB$21</definedName>
    <definedName name="A125590600L_Data">Data2!$AB$11:$AB$21</definedName>
    <definedName name="A125590600L_Latest">Data2!$AB$21</definedName>
    <definedName name="A125590608F">Data2!$CD$1:$CD$10,Data2!$CD$11:$CD$21</definedName>
    <definedName name="A125590608F_Data">Data2!$CD$11:$CD$21</definedName>
    <definedName name="A125590608F_Latest">Data2!$CD$21</definedName>
    <definedName name="A125590616F">Data2!$EX$1:$EX$10,Data2!$EX$11:$EX$21</definedName>
    <definedName name="A125590616F_Data">Data2!$EX$11:$EX$21</definedName>
    <definedName name="A125590616F_Latest">Data2!$EX$21</definedName>
    <definedName name="A125590624F">Data2!$HR$1:$HR$10,Data2!$HR$11:$HR$21</definedName>
    <definedName name="A125590624F_Data">Data2!$HR$11:$HR$21</definedName>
    <definedName name="A125590624F_Latest">Data2!$HR$21</definedName>
    <definedName name="A125590632F">Data3!$HB$1:$HB$10,Data3!$HB$11:$HB$21</definedName>
    <definedName name="A125590632F_Data">Data3!$HB$11:$HB$21</definedName>
    <definedName name="A125590632F_Latest">Data3!$HB$21</definedName>
    <definedName name="A125590640F">Data1!$GX$1:$GX$10,Data1!$GX$11:$GX$21</definedName>
    <definedName name="A125590640F_Data">Data1!$GX$11:$GX$21</definedName>
    <definedName name="A125590640F_Latest">Data1!$GX$21</definedName>
    <definedName name="A125590648X">Data3!$L$1:$L$10,Data3!$L$11:$L$21</definedName>
    <definedName name="A125590648X_Data">Data3!$L$11:$L$21</definedName>
    <definedName name="A125590648X_Latest">Data3!$L$21</definedName>
    <definedName name="A125590656X">Data2!$GZ$1:$GZ$10,Data2!$GZ$11:$GZ$21</definedName>
    <definedName name="A125590656X_Data">Data2!$GZ$11:$GZ$21</definedName>
    <definedName name="A125590656X_Latest">Data2!$GZ$21</definedName>
    <definedName name="A125590664X">Data3!$AV$1:$AV$10,Data3!$AV$11:$AV$21</definedName>
    <definedName name="A125590664X_Data">Data3!$AV$11:$AV$21</definedName>
    <definedName name="A125590664X_Latest">Data3!$AV$21</definedName>
    <definedName name="A125590672X">Data3!$DP$1:$DP$10,Data3!$DP$11:$DP$21</definedName>
    <definedName name="A125590672X_Data">Data3!$DP$11:$DP$21</definedName>
    <definedName name="A125590672X_Latest">Data3!$DP$21</definedName>
    <definedName name="A125590680X">Data1!$EV$1:$EV$10,Data1!$EV$11:$EV$21</definedName>
    <definedName name="A125590680X_Data">Data1!$EV$11:$EV$21</definedName>
    <definedName name="A125590680X_Latest">Data1!$EV$21</definedName>
    <definedName name="A125590688T">Data2!$CV$1:$CV$10,Data2!$CV$11:$CV$21</definedName>
    <definedName name="A125590688T_Data">Data2!$CV$11:$CV$21</definedName>
    <definedName name="A125590688T_Latest">Data2!$CV$21</definedName>
    <definedName name="A125590696T">Data2!$IJ$1:$IJ$10,Data2!$IJ$11:$IJ$21</definedName>
    <definedName name="A125590696T_Data">Data2!$IJ$11:$IJ$21</definedName>
    <definedName name="A125590696T_Latest">Data2!$IJ$21</definedName>
    <definedName name="A125590704F">Data3!$AD$1:$AD$10,Data3!$AD$11:$AD$21</definedName>
    <definedName name="A125590704F_Data">Data3!$AD$11:$AD$21</definedName>
    <definedName name="A125590704F_Latest">Data3!$AD$21</definedName>
    <definedName name="A125590712F">Data3!$BN$1:$BN$10,Data3!$BN$11:$BN$21</definedName>
    <definedName name="A125590712F_Data">Data3!$BN$11:$BN$21</definedName>
    <definedName name="A125590712F_Latest">Data3!$BN$21</definedName>
    <definedName name="A125590720F">Data3!$CX$1:$CX$10,Data3!$CX$11:$CX$21</definedName>
    <definedName name="A125590720F_Data">Data3!$CX$11:$CX$21</definedName>
    <definedName name="A125590720F_Latest">Data3!$CX$21</definedName>
    <definedName name="A125590728X">Data1!$H$1:$H$10,Data1!$H$11:$H$21</definedName>
    <definedName name="A125590728X_Data">Data1!$H$11:$H$21</definedName>
    <definedName name="A125590728X_Latest">Data1!$H$21</definedName>
    <definedName name="A125590736X">Data1!$AR$1:$AR$10,Data1!$AR$11:$AR$21</definedName>
    <definedName name="A125590736X_Data">Data1!$AR$11:$AR$21</definedName>
    <definedName name="A125590736X_Latest">Data1!$AR$21</definedName>
    <definedName name="A125590744X">Data1!$CT$1:$CT$10,Data1!$CT$11:$CT$21</definedName>
    <definedName name="A125590744X_Data">Data1!$CT$11:$CT$21</definedName>
    <definedName name="A125590744X_Latest">Data1!$CT$21</definedName>
    <definedName name="A125590752X">Data1!$DL$1:$DL$10,Data1!$DL$11:$DL$21</definedName>
    <definedName name="A125590752X_Data">Data1!$DL$11:$DL$21</definedName>
    <definedName name="A125590752X_Latest">Data1!$DL$21</definedName>
    <definedName name="A125590760X">Data1!$GF$1:$GF$10,Data1!$GF$11:$GF$21</definedName>
    <definedName name="A125590760X_Data">Data1!$GF$11:$GF$21</definedName>
    <definedName name="A125590760X_Latest">Data1!$GF$21</definedName>
    <definedName name="A125590768T">Data1!$HP$1:$HP$10,Data1!$HP$11:$HP$21</definedName>
    <definedName name="A125590768T_Data">Data1!$HP$11:$HP$21</definedName>
    <definedName name="A125590768T_Latest">Data1!$HP$21</definedName>
    <definedName name="A125590776T">Data1!$IH$1:$IH$10,Data1!$IH$11:$IH$21</definedName>
    <definedName name="A125590776T_Data">Data1!$IH$11:$IH$21</definedName>
    <definedName name="A125590776T_Latest">Data1!$IH$21</definedName>
    <definedName name="A125590784T">Data2!$DN$1:$DN$10,Data2!$DN$11:$DN$21</definedName>
    <definedName name="A125590784T_Data">Data2!$DN$11:$DN$21</definedName>
    <definedName name="A125590784T_Latest">Data2!$DN$21</definedName>
    <definedName name="A125590792T">Data3!$CF$1:$CF$10,Data3!$CF$11:$CF$21</definedName>
    <definedName name="A125590792T_Data">Data3!$CF$11:$CF$21</definedName>
    <definedName name="A125590792T_Latest">Data3!$CF$21</definedName>
    <definedName name="A125590800F">Data3!$EZ$1:$EZ$10,Data3!$EZ$11:$EZ$21</definedName>
    <definedName name="A125590800F_Data">Data3!$EZ$11:$EZ$21</definedName>
    <definedName name="A125590800F_Latest">Data3!$EZ$21</definedName>
    <definedName name="A125590808X">Data3!$FR$1:$FR$10,Data3!$FR$11:$FR$21</definedName>
    <definedName name="A125590808X_Data">Data3!$FR$11:$FR$21</definedName>
    <definedName name="A125590808X_Latest">Data3!$FR$21</definedName>
    <definedName name="A125590816X">Data1!$ED$1:$ED$10,Data1!$ED$11:$ED$21</definedName>
    <definedName name="A125590816X_Data">Data1!$ED$11:$ED$21</definedName>
    <definedName name="A125590816X_Latest">Data1!$ED$21</definedName>
    <definedName name="A125590824X">Data2!$FP$1:$FP$10,Data2!$FP$11:$FP$21</definedName>
    <definedName name="A125590824X_Data">Data2!$FP$11:$FP$21</definedName>
    <definedName name="A125590824X_Latest">Data2!$FP$21</definedName>
    <definedName name="A125590832X">Data2!$GH$1:$GH$10,Data2!$GH$11:$GH$21</definedName>
    <definedName name="A125590832X_Data">Data2!$GH$11:$GH$21</definedName>
    <definedName name="A125590832X_Latest">Data2!$GH$21</definedName>
    <definedName name="A125590840X">Data3!$EH$1:$EH$10,Data3!$EH$11:$EH$21</definedName>
    <definedName name="A125590840X_Data">Data3!$EH$11:$EH$21</definedName>
    <definedName name="A125590840X_Latest">Data3!$EH$21</definedName>
    <definedName name="A125590848T">Data1!$Z$1:$Z$10,Data1!$Z$11:$Z$21</definedName>
    <definedName name="A125590848T_Data">Data1!$Z$11:$Z$21</definedName>
    <definedName name="A125590848T_Latest">Data1!$Z$21</definedName>
    <definedName name="A125590856T">Data1!$BJ$1:$BJ$10,Data1!$BJ$11:$BJ$21</definedName>
    <definedName name="A125590856T_Data">Data1!$BJ$11:$BJ$21</definedName>
    <definedName name="A125590856T_Latest">Data1!$BJ$21</definedName>
    <definedName name="A125590864T">Data1!$CB$1:$CB$10,Data1!$CB$11:$CB$21</definedName>
    <definedName name="A125590864T_Data">Data1!$CB$11:$CB$21</definedName>
    <definedName name="A125590864T_Latest">Data1!$CB$21</definedName>
    <definedName name="A125590872T">Data1!$FN$1:$FN$10,Data1!$FN$11:$FN$21</definedName>
    <definedName name="A125590872T_Data">Data1!$FN$11:$FN$21</definedName>
    <definedName name="A125590872T_Latest">Data1!$FN$21</definedName>
    <definedName name="A125590880T">Data2!$AT$1:$AT$10,Data2!$AT$11:$AT$21</definedName>
    <definedName name="A125590880T_Data">Data2!$AT$11:$AT$21</definedName>
    <definedName name="A125590880T_Latest">Data2!$AT$21</definedName>
    <definedName name="A125590888K">Data2!$BL$1:$BL$10,Data2!$BL$11:$BL$21</definedName>
    <definedName name="A125590888K_Data">Data2!$BL$11:$BL$21</definedName>
    <definedName name="A125590888K_Latest">Data2!$BL$21</definedName>
    <definedName name="A125590896K">Data2!$J$1:$J$10,Data2!$J$11:$J$21</definedName>
    <definedName name="A125590896K_Data">Data2!$J$11:$J$21</definedName>
    <definedName name="A125590896K_Latest">Data2!$J$21</definedName>
    <definedName name="A125590904X">Data2!$EF$1:$EF$10,Data2!$EF$11:$EF$21</definedName>
    <definedName name="A125590904X_Data">Data2!$EF$11:$EF$21</definedName>
    <definedName name="A125590904X_Latest">Data2!$EF$21</definedName>
    <definedName name="A125590912X">Data3!$GJ$1:$GJ$10,Data3!$GJ$11:$GJ$21</definedName>
    <definedName name="A125590912X_Data">Data3!$GJ$11:$GJ$21</definedName>
    <definedName name="A125590912X_Latest">Data3!$GJ$21</definedName>
    <definedName name="A125590920X">Data25!$AL$1:$AL$10,Data25!$AL$11:$AL$21</definedName>
    <definedName name="A125590920X_Data">Data25!$AL$11:$AL$21</definedName>
    <definedName name="A125590920X_Latest">Data25!$AL$21</definedName>
    <definedName name="A125590928T">Data25!$CN$1:$CN$10,Data25!$CN$11:$CN$21</definedName>
    <definedName name="A125590928T_Data">Data25!$CN$11:$CN$21</definedName>
    <definedName name="A125590928T_Latest">Data25!$CN$21</definedName>
    <definedName name="A125590936T">Data25!$FH$1:$FH$10,Data25!$FH$11:$FH$21</definedName>
    <definedName name="A125590936T_Data">Data25!$FH$11:$FH$21</definedName>
    <definedName name="A125590936T_Latest">Data25!$FH$21</definedName>
    <definedName name="A125590944T">Data25!$IB$1:$IB$10,Data25!$IB$11:$IB$21</definedName>
    <definedName name="A125590944T_Data">Data25!$IB$11:$IB$21</definedName>
    <definedName name="A125590944T_Latest">Data25!$IB$21</definedName>
    <definedName name="A125590952T">Data26!$HL$1:$HL$10,Data26!$HL$11:$HL$11</definedName>
    <definedName name="A125590952T_Data">Data26!$HL$11:$HL$11</definedName>
    <definedName name="A125590952T_Latest">Data26!$HL$11</definedName>
    <definedName name="A125590960T">Data24!$HH$1:$HH$10,Data24!$HH$11:$HH$21</definedName>
    <definedName name="A125590960T_Data">Data24!$HH$11:$HH$21</definedName>
    <definedName name="A125590960T_Latest">Data24!$HH$21</definedName>
    <definedName name="A125590968K">Data26!$V$1:$V$10,Data26!$V$11:$V$11</definedName>
    <definedName name="A125590968K_Data">Data26!$V$11:$V$11</definedName>
    <definedName name="A125590968K_Latest">Data26!$V$11</definedName>
    <definedName name="A125590976K">Data25!$HJ$1:$HJ$10,Data25!$HJ$11:$HJ$21</definedName>
    <definedName name="A125590976K_Data">Data25!$HJ$11:$HJ$21</definedName>
    <definedName name="A125590976K_Latest">Data25!$HJ$21</definedName>
    <definedName name="A125590984K">Data26!$BF$1:$BF$10,Data26!$BF$11:$BF$11</definedName>
    <definedName name="A125590984K_Data">Data26!$BF$11:$BF$11</definedName>
    <definedName name="A125590984K_Latest">Data26!$BF$11</definedName>
    <definedName name="A125590992K">Data26!$DZ$1:$DZ$10,Data26!$DZ$11:$DZ$11</definedName>
    <definedName name="A125590992K_Data">Data26!$DZ$11:$DZ$11</definedName>
    <definedName name="A125590992K_Latest">Data26!$DZ$11</definedName>
    <definedName name="A125591000A">Data24!$FF$1:$FF$10,Data24!$FF$11:$FF$21</definedName>
    <definedName name="A125591000A_Data">Data24!$FF$11:$FF$21</definedName>
    <definedName name="A125591000A_Latest">Data24!$FF$21</definedName>
    <definedName name="A125591008V">Data25!$DF$1:$DF$10,Data25!$DF$11:$DF$21</definedName>
    <definedName name="A125591008V_Data">Data25!$DF$11:$DF$21</definedName>
    <definedName name="A125591008V_Latest">Data25!$DF$21</definedName>
    <definedName name="A125591016V">Data26!$D$1:$D$10,Data26!$D$11:$D$11</definedName>
    <definedName name="A125591016V_Data">Data26!$D$11:$D$11</definedName>
    <definedName name="A125591016V_Latest">Data26!$D$11</definedName>
    <definedName name="A125591024V">Data26!$AN$1:$AN$10,Data26!$AN$11:$AN$11</definedName>
    <definedName name="A125591024V_Data">Data26!$AN$11:$AN$11</definedName>
    <definedName name="A125591024V_Latest">Data26!$AN$11</definedName>
    <definedName name="A125591032V">Data26!$BX$1:$BX$10,Data26!$BX$11:$BX$11</definedName>
    <definedName name="A125591032V_Data">Data26!$BX$11:$BX$11</definedName>
    <definedName name="A125591032V_Latest">Data26!$BX$11</definedName>
    <definedName name="A125591040V">Data26!$DH$1:$DH$10,Data26!$DH$11:$DH$11</definedName>
    <definedName name="A125591040V_Data">Data26!$DH$11:$DH$11</definedName>
    <definedName name="A125591040V_Latest">Data26!$DH$11</definedName>
    <definedName name="A125591048L">Data24!$R$1:$R$10,Data24!$R$11:$R$21</definedName>
    <definedName name="A125591048L_Data">Data24!$R$11:$R$21</definedName>
    <definedName name="A125591048L_Latest">Data24!$R$21</definedName>
    <definedName name="A125591056L">Data24!$BB$1:$BB$10,Data24!$BB$11:$BB$21</definedName>
    <definedName name="A125591056L_Data">Data24!$BB$11:$BB$21</definedName>
    <definedName name="A125591056L_Latest">Data24!$BB$21</definedName>
    <definedName name="A125591064L">Data24!$DD$1:$DD$10,Data24!$DD$11:$DD$21</definedName>
    <definedName name="A125591064L_Data">Data24!$DD$11:$DD$21</definedName>
    <definedName name="A125591064L_Latest">Data24!$DD$21</definedName>
    <definedName name="A125591072L">Data24!$DV$1:$DV$10,Data24!$DV$11:$DV$21</definedName>
    <definedName name="A125591072L_Data">Data24!$DV$11:$DV$21</definedName>
    <definedName name="A125591072L_Latest">Data24!$DV$21</definedName>
    <definedName name="A125591080L">Data24!$GP$1:$GP$10,Data24!$GP$11:$GP$21</definedName>
    <definedName name="A125591080L_Data">Data24!$GP$11:$GP$21</definedName>
    <definedName name="A125591080L_Latest">Data24!$GP$21</definedName>
    <definedName name="A125591088F">Data24!$HZ$1:$HZ$10,Data24!$HZ$11:$HZ$21</definedName>
    <definedName name="A125591088F_Data">Data24!$HZ$11:$HZ$21</definedName>
    <definedName name="A125591088F_Latest">Data24!$HZ$21</definedName>
    <definedName name="A125591096F">Data25!$B$1:$B$10,Data25!$B$11:$B$21</definedName>
    <definedName name="A125591096F_Data">Data25!$B$11:$B$21</definedName>
    <definedName name="A125591096F_Latest">Data25!$B$21</definedName>
    <definedName name="A125591104V">Data25!$DX$1:$DX$10,Data25!$DX$11:$DX$21</definedName>
    <definedName name="A125591104V_Data">Data25!$DX$11:$DX$21</definedName>
    <definedName name="A125591104V_Latest">Data25!$DX$21</definedName>
    <definedName name="A125591112V">Data26!$CP$1:$CP$10,Data26!$CP$11:$CP$11</definedName>
    <definedName name="A125591112V_Data">Data26!$CP$11:$CP$11</definedName>
    <definedName name="A125591112V_Latest">Data26!$CP$11</definedName>
    <definedName name="A125591120V">Data26!$FJ$1:$FJ$10,Data26!$FJ$11:$FJ$11</definedName>
    <definedName name="A125591120V_Data">Data26!$FJ$11:$FJ$11</definedName>
    <definedName name="A125591120V_Latest">Data26!$FJ$11</definedName>
    <definedName name="A125591128L">Data26!$GB$1:$GB$10,Data26!$GB$11:$GB$11</definedName>
    <definedName name="A125591128L_Data">Data26!$GB$11:$GB$11</definedName>
    <definedName name="A125591128L_Latest">Data26!$GB$11</definedName>
    <definedName name="A125591136L">Data24!$EN$1:$EN$10,Data24!$EN$11:$EN$21</definedName>
    <definedName name="A125591136L_Data">Data24!$EN$11:$EN$21</definedName>
    <definedName name="A125591136L_Latest">Data24!$EN$21</definedName>
    <definedName name="A125591144L">Data25!$FZ$1:$FZ$10,Data25!$FZ$11:$FZ$21</definedName>
    <definedName name="A125591144L_Data">Data25!$FZ$11:$FZ$21</definedName>
    <definedName name="A125591144L_Latest">Data25!$FZ$21</definedName>
    <definedName name="A125591152L">Data25!$GR$1:$GR$10,Data25!$GR$11:$GR$21</definedName>
    <definedName name="A125591152L_Data">Data25!$GR$11:$GR$21</definedName>
    <definedName name="A125591152L_Latest">Data25!$GR$21</definedName>
    <definedName name="A125591160L">Data26!$ER$1:$ER$10,Data26!$ER$11:$ER$11</definedName>
    <definedName name="A125591160L_Data">Data26!$ER$11:$ER$11</definedName>
    <definedName name="A125591160L_Latest">Data26!$ER$11</definedName>
    <definedName name="A125591168F">Data24!$AJ$1:$AJ$10,Data24!$AJ$11:$AJ$21</definedName>
    <definedName name="A125591168F_Data">Data24!$AJ$11:$AJ$21</definedName>
    <definedName name="A125591168F_Latest">Data24!$AJ$21</definedName>
    <definedName name="A125591176F">Data24!$BT$1:$BT$10,Data24!$BT$11:$BT$21</definedName>
    <definedName name="A125591176F_Data">Data24!$BT$11:$BT$21</definedName>
    <definedName name="A125591176F_Latest">Data24!$BT$21</definedName>
    <definedName name="A125591184F">Data24!$CL$1:$CL$10,Data24!$CL$11:$CL$21</definedName>
    <definedName name="A125591184F_Data">Data24!$CL$11:$CL$21</definedName>
    <definedName name="A125591184F_Latest">Data24!$CL$21</definedName>
    <definedName name="A125591192F">Data24!$FX$1:$FX$10,Data24!$FX$11:$FX$21</definedName>
    <definedName name="A125591192F_Data">Data24!$FX$11:$FX$21</definedName>
    <definedName name="A125591192F_Latest">Data24!$FX$21</definedName>
    <definedName name="A125591200V">Data25!$BD$1:$BD$10,Data25!$BD$11:$BD$21</definedName>
    <definedName name="A125591200V_Data">Data25!$BD$11:$BD$21</definedName>
    <definedName name="A125591200V_Latest">Data25!$BD$21</definedName>
    <definedName name="A125591208L">Data25!$BV$1:$BV$10,Data25!$BV$11:$BV$21</definedName>
    <definedName name="A125591208L_Data">Data25!$BV$11:$BV$21</definedName>
    <definedName name="A125591208L_Latest">Data25!$BV$21</definedName>
    <definedName name="A125591216L">Data25!$T$1:$T$10,Data25!$T$11:$T$21</definedName>
    <definedName name="A125591216L_Data">Data25!$T$11:$T$21</definedName>
    <definedName name="A125591216L_Latest">Data25!$T$21</definedName>
    <definedName name="A125591224L">Data25!$EP$1:$EP$10,Data25!$EP$11:$EP$21</definedName>
    <definedName name="A125591224L_Data">Data25!$EP$11:$EP$21</definedName>
    <definedName name="A125591224L_Latest">Data25!$EP$21</definedName>
    <definedName name="A125591232L">Data26!$GT$1:$GT$10,Data26!$GT$11:$GT$11</definedName>
    <definedName name="A125591232L_Data">Data26!$GT$11:$GT$11</definedName>
    <definedName name="A125591232L_Latest">Data26!$GT$11</definedName>
    <definedName name="A125591240L">Data7!$HJ$1:$HJ$10,Data7!$HJ$11:$HJ$21</definedName>
    <definedName name="A125591240L_Data">Data7!$HJ$11:$HJ$21</definedName>
    <definedName name="A125591240L_Latest">Data7!$HJ$21</definedName>
    <definedName name="A125591248F">Data8!$V$1:$V$10,Data8!$V$11:$V$21</definedName>
    <definedName name="A125591248F_Data">Data8!$V$11:$V$21</definedName>
    <definedName name="A125591248F_Latest">Data8!$V$21</definedName>
    <definedName name="A125591256F">Data8!$CP$1:$CP$10,Data8!$CP$11:$CP$21</definedName>
    <definedName name="A125591256F_Data">Data8!$CP$11:$CP$21</definedName>
    <definedName name="A125591256F_Latest">Data8!$CP$21</definedName>
    <definedName name="A125591264F">Data8!$FJ$1:$FJ$10,Data8!$FJ$11:$FJ$21</definedName>
    <definedName name="A125591264F_Data">Data8!$FJ$11:$FJ$21</definedName>
    <definedName name="A125591264F_Latest">Data8!$FJ$21</definedName>
    <definedName name="A125591272F">Data9!$ET$1:$ET$10,Data9!$ET$11:$ET$21</definedName>
    <definedName name="A125591272F_Data">Data9!$ET$11:$ET$21</definedName>
    <definedName name="A125591272F_Latest">Data9!$ET$21</definedName>
    <definedName name="A125591280F">Data7!$EP$1:$EP$10,Data7!$EP$11:$EP$21</definedName>
    <definedName name="A125591280F_Data">Data7!$EP$11:$EP$21</definedName>
    <definedName name="A125591280F_Latest">Data7!$EP$21</definedName>
    <definedName name="A125591288X">Data8!$GT$1:$GT$10,Data8!$GT$11:$GT$21</definedName>
    <definedName name="A125591288X_Data">Data8!$GT$11:$GT$21</definedName>
    <definedName name="A125591288X_Latest">Data8!$GT$21</definedName>
    <definedName name="A125591296X">Data8!$ER$1:$ER$10,Data8!$ER$11:$ER$21</definedName>
    <definedName name="A125591296X_Data">Data8!$ER$11:$ER$21</definedName>
    <definedName name="A125591296X_Latest">Data8!$ER$21</definedName>
    <definedName name="A125591304L">Data8!$ID$1:$ID$10,Data8!$ID$11:$ID$21</definedName>
    <definedName name="A125591304L_Data">Data8!$ID$11:$ID$21</definedName>
    <definedName name="A125591304L_Latest">Data8!$ID$21</definedName>
    <definedName name="A125591312L">Data9!$BH$1:$BH$10,Data9!$BH$11:$BH$21</definedName>
    <definedName name="A125591312L_Data">Data9!$BH$11:$BH$21</definedName>
    <definedName name="A125591312L_Latest">Data9!$BH$21</definedName>
    <definedName name="A125591320L">Data7!$CN$1:$CN$10,Data7!$CN$11:$CN$21</definedName>
    <definedName name="A125591320L_Data">Data7!$CN$11:$CN$21</definedName>
    <definedName name="A125591320L_Latest">Data7!$CN$21</definedName>
    <definedName name="A125591328F">Data8!$AN$1:$AN$10,Data8!$AN$11:$AN$21</definedName>
    <definedName name="A125591328F_Data">Data8!$AN$11:$AN$21</definedName>
    <definedName name="A125591328F_Latest">Data8!$AN$21</definedName>
    <definedName name="A125591336F">Data8!$GB$1:$GB$10,Data8!$GB$11:$GB$21</definedName>
    <definedName name="A125591336F_Data">Data8!$GB$11:$GB$21</definedName>
    <definedName name="A125591336F_Latest">Data8!$GB$21</definedName>
    <definedName name="A125591344F">Data8!$HL$1:$HL$10,Data8!$HL$11:$HL$21</definedName>
    <definedName name="A125591344F_Data">Data8!$HL$11:$HL$21</definedName>
    <definedName name="A125591344F_Latest">Data8!$HL$21</definedName>
    <definedName name="A125591352F">Data9!$F$1:$F$10,Data9!$F$11:$F$21</definedName>
    <definedName name="A125591352F_Data">Data9!$F$11:$F$21</definedName>
    <definedName name="A125591352F_Latest">Data9!$F$21</definedName>
    <definedName name="A125591360F">Data9!$AP$1:$AP$10,Data9!$AP$11:$AP$21</definedName>
    <definedName name="A125591360F_Data">Data9!$AP$11:$AP$21</definedName>
    <definedName name="A125591360F_Latest">Data9!$AP$21</definedName>
    <definedName name="A125591368X">Data6!$GP$1:$GP$10,Data6!$GP$11:$GP$21</definedName>
    <definedName name="A125591368X_Data">Data6!$GP$11:$GP$21</definedName>
    <definedName name="A125591368X_Latest">Data6!$GP$21</definedName>
    <definedName name="A125591376X">Data6!$HZ$1:$HZ$10,Data6!$HZ$11:$HZ$21</definedName>
    <definedName name="A125591376X_Data">Data6!$HZ$11:$HZ$21</definedName>
    <definedName name="A125591376X_Latest">Data6!$HZ$21</definedName>
    <definedName name="A125591384X">Data7!$AL$1:$AL$10,Data7!$AL$11:$AL$21</definedName>
    <definedName name="A125591384X_Data">Data7!$AL$11:$AL$21</definedName>
    <definedName name="A125591384X_Latest">Data7!$AL$21</definedName>
    <definedName name="A125591392X">Data7!$BD$1:$BD$10,Data7!$BD$11:$BD$21</definedName>
    <definedName name="A125591392X_Data">Data7!$BD$11:$BD$21</definedName>
    <definedName name="A125591392X_Latest">Data7!$BD$21</definedName>
    <definedName name="A125591400L">Data7!$DX$1:$DX$10,Data7!$DX$11:$DX$21</definedName>
    <definedName name="A125591400L_Data">Data7!$DX$11:$DX$21</definedName>
    <definedName name="A125591400L_Latest">Data7!$DX$21</definedName>
    <definedName name="A125591408F">Data7!$FH$1:$FH$10,Data7!$FH$11:$FH$21</definedName>
    <definedName name="A125591408F_Data">Data7!$FH$11:$FH$21</definedName>
    <definedName name="A125591408F_Latest">Data7!$FH$21</definedName>
    <definedName name="A125591416F">Data7!$FZ$1:$FZ$10,Data7!$FZ$11:$FZ$21</definedName>
    <definedName name="A125591416F_Data">Data7!$FZ$11:$FZ$21</definedName>
    <definedName name="A125591416F_Latest">Data7!$FZ$21</definedName>
    <definedName name="A125591424F">Data8!$BF$1:$BF$10,Data8!$BF$11:$BF$21</definedName>
    <definedName name="A125591424F_Data">Data8!$BF$11:$BF$21</definedName>
    <definedName name="A125591424F_Latest">Data8!$BF$21</definedName>
    <definedName name="A125591432F">Data9!$X$1:$X$10,Data9!$X$11:$X$21</definedName>
    <definedName name="A125591432F_Data">Data9!$X$11:$X$21</definedName>
    <definedName name="A125591432F_Latest">Data9!$X$21</definedName>
    <definedName name="A125591440F">Data9!$CR$1:$CR$10,Data9!$CR$11:$CR$21</definedName>
    <definedName name="A125591440F_Data">Data9!$CR$11:$CR$21</definedName>
    <definedName name="A125591440F_Latest">Data9!$CR$21</definedName>
    <definedName name="A125591448X">Data9!$DJ$1:$DJ$10,Data9!$DJ$11:$DJ$21</definedName>
    <definedName name="A125591448X_Data">Data9!$DJ$11:$DJ$21</definedName>
    <definedName name="A125591448X_Latest">Data9!$DJ$21</definedName>
    <definedName name="A125591456X">Data7!$BV$1:$BV$10,Data7!$BV$11:$BV$21</definedName>
    <definedName name="A125591456X_Data">Data7!$BV$11:$BV$21</definedName>
    <definedName name="A125591456X_Latest">Data7!$BV$21</definedName>
    <definedName name="A125591464X">Data8!$DH$1:$DH$10,Data8!$DH$11:$DH$21</definedName>
    <definedName name="A125591464X_Data">Data8!$DH$11:$DH$21</definedName>
    <definedName name="A125591464X_Latest">Data8!$DH$21</definedName>
    <definedName name="A125591472X">Data8!$DZ$1:$DZ$10,Data8!$DZ$11:$DZ$21</definedName>
    <definedName name="A125591472X_Data">Data8!$DZ$11:$DZ$21</definedName>
    <definedName name="A125591472X_Latest">Data8!$DZ$21</definedName>
    <definedName name="A125591480X">Data9!$BZ$1:$BZ$10,Data9!$BZ$11:$BZ$21</definedName>
    <definedName name="A125591480X_Data">Data9!$BZ$11:$BZ$21</definedName>
    <definedName name="A125591480X_Latest">Data9!$BZ$21</definedName>
    <definedName name="A125591488T">Data6!$HH$1:$HH$10,Data6!$HH$11:$HH$21</definedName>
    <definedName name="A125591488T_Data">Data6!$HH$11:$HH$21</definedName>
    <definedName name="A125591488T_Latest">Data6!$HH$21</definedName>
    <definedName name="A125591496T">Data7!$B$1:$B$10,Data7!$B$11:$B$21</definedName>
    <definedName name="A125591496T_Data">Data7!$B$11:$B$21</definedName>
    <definedName name="A125591496T_Latest">Data7!$B$21</definedName>
    <definedName name="A125591504F">Data7!$T$1:$T$10,Data7!$T$11:$T$21</definedName>
    <definedName name="A125591504F_Data">Data7!$T$11:$T$21</definedName>
    <definedName name="A125591504F_Latest">Data7!$T$21</definedName>
    <definedName name="A125591512F">Data7!$DF$1:$DF$10,Data7!$DF$11:$DF$21</definedName>
    <definedName name="A125591512F_Data">Data7!$DF$11:$DF$21</definedName>
    <definedName name="A125591512F_Latest">Data7!$DF$21</definedName>
    <definedName name="A125591520F">Data7!$IB$1:$IB$10,Data7!$IB$11:$IB$21</definedName>
    <definedName name="A125591520F_Data">Data7!$IB$11:$IB$21</definedName>
    <definedName name="A125591520F_Latest">Data7!$IB$21</definedName>
    <definedName name="A125591528X">Data8!$D$1:$D$10,Data8!$D$11:$D$21</definedName>
    <definedName name="A125591528X_Data">Data8!$D$11:$D$21</definedName>
    <definedName name="A125591528X_Latest">Data8!$D$21</definedName>
    <definedName name="A125591536X">Data7!$GR$1:$GR$10,Data7!$GR$11:$GR$21</definedName>
    <definedName name="A125591536X_Data">Data7!$GR$11:$GR$21</definedName>
    <definedName name="A125591536X_Latest">Data7!$GR$21</definedName>
    <definedName name="A125591544X">Data8!$BX$1:$BX$10,Data8!$BX$11:$BX$21</definedName>
    <definedName name="A125591544X_Data">Data8!$BX$11:$BX$21</definedName>
    <definedName name="A125591544X_Latest">Data8!$BX$21</definedName>
    <definedName name="A125591552X">Data9!$EB$1:$EB$10,Data9!$EB$11:$EB$21</definedName>
    <definedName name="A125591552X_Data">Data9!$EB$11:$EB$21</definedName>
    <definedName name="A125591552X_Latest">Data9!$EB$21</definedName>
    <definedName name="A125591560X">Data16!$DX$1:$DX$10,Data16!$DX$11:$DX$21</definedName>
    <definedName name="A125591560X_Data">Data16!$DX$11:$DX$21</definedName>
    <definedName name="A125591560X_Latest">Data16!$DX$21</definedName>
    <definedName name="A125591568T">Data16!$FZ$1:$FZ$10,Data16!$FZ$11:$FZ$21</definedName>
    <definedName name="A125591568T_Data">Data16!$FZ$11:$FZ$21</definedName>
    <definedName name="A125591568T_Latest">Data16!$FZ$21</definedName>
    <definedName name="A125591576T">Data17!$D$1:$D$10,Data17!$D$11:$D$21</definedName>
    <definedName name="A125591576T_Data">Data17!$D$11:$D$21</definedName>
    <definedName name="A125591576T_Latest">Data17!$D$21</definedName>
    <definedName name="A125591584T">Data17!$BX$1:$BX$10,Data17!$BX$11:$BX$21</definedName>
    <definedName name="A125591584T_Data">Data17!$BX$11:$BX$21</definedName>
    <definedName name="A125591584T_Latest">Data17!$BX$21</definedName>
    <definedName name="A125591592T">Data18!$BH$1:$BH$10,Data18!$BH$11:$BH$21</definedName>
    <definedName name="A125591592T_Data">Data18!$BH$11:$BH$21</definedName>
    <definedName name="A125591592T_Latest">Data18!$BH$21</definedName>
    <definedName name="A125591600F">Data16!$BD$1:$BD$10,Data16!$BD$11:$BD$21</definedName>
    <definedName name="A125591600F_Data">Data16!$BD$11:$BD$21</definedName>
    <definedName name="A125591600F_Latest">Data16!$BD$21</definedName>
    <definedName name="A125591608X">Data17!$DH$1:$DH$10,Data17!$DH$11:$DH$21</definedName>
    <definedName name="A125591608X_Data">Data17!$DH$11:$DH$21</definedName>
    <definedName name="A125591608X_Latest">Data17!$DH$21</definedName>
    <definedName name="A125591616X">Data17!$BF$1:$BF$10,Data17!$BF$11:$BF$21</definedName>
    <definedName name="A125591616X_Data">Data17!$BF$11:$BF$21</definedName>
    <definedName name="A125591616X_Latest">Data17!$BF$21</definedName>
    <definedName name="A125591624X">Data17!$ER$1:$ER$10,Data17!$ER$11:$ER$21</definedName>
    <definedName name="A125591624X_Data">Data17!$ER$11:$ER$21</definedName>
    <definedName name="A125591624X_Latest">Data17!$ER$21</definedName>
    <definedName name="A125591632X">Data17!$HL$1:$HL$10,Data17!$HL$11:$HL$21</definedName>
    <definedName name="A125591632X_Data">Data17!$HL$11:$HL$21</definedName>
    <definedName name="A125591632X_Latest">Data17!$HL$21</definedName>
    <definedName name="A125591640X">Data16!$B$1:$B$10,Data16!$B$11:$B$21</definedName>
    <definedName name="A125591640X_Data">Data16!$B$11:$B$21</definedName>
    <definedName name="A125591640X_Latest">Data16!$B$21</definedName>
    <definedName name="A125591648T">Data16!$GR$1:$GR$10,Data16!$GR$11:$GR$21</definedName>
    <definedName name="A125591648T_Data">Data16!$GR$11:$GR$21</definedName>
    <definedName name="A125591648T_Latest">Data16!$GR$21</definedName>
    <definedName name="A125591656T">Data17!$CP$1:$CP$10,Data17!$CP$11:$CP$21</definedName>
    <definedName name="A125591656T_Data">Data17!$CP$11:$CP$21</definedName>
    <definedName name="A125591656T_Latest">Data17!$CP$21</definedName>
    <definedName name="A125591664T">Data17!$DZ$1:$DZ$10,Data17!$DZ$11:$DZ$21</definedName>
    <definedName name="A125591664T_Data">Data17!$DZ$11:$DZ$21</definedName>
    <definedName name="A125591664T_Latest">Data17!$DZ$21</definedName>
    <definedName name="A125591672T">Data17!$FJ$1:$FJ$10,Data17!$FJ$11:$FJ$21</definedName>
    <definedName name="A125591672T_Data">Data17!$FJ$11:$FJ$21</definedName>
    <definedName name="A125591672T_Latest">Data17!$FJ$21</definedName>
    <definedName name="A125591680T">Data17!$GT$1:$GT$10,Data17!$GT$11:$GT$21</definedName>
    <definedName name="A125591680T_Data">Data17!$GT$11:$GT$21</definedName>
    <definedName name="A125591680T_Latest">Data17!$GT$21</definedName>
    <definedName name="A125591688K">Data15!$DD$1:$DD$10,Data15!$DD$11:$DD$21</definedName>
    <definedName name="A125591688K_Data">Data15!$DD$11:$DD$21</definedName>
    <definedName name="A125591688K_Latest">Data15!$DD$21</definedName>
    <definedName name="A125591696K">Data15!$EN$1:$EN$10,Data15!$EN$11:$EN$21</definedName>
    <definedName name="A125591696K_Data">Data15!$EN$11:$EN$21</definedName>
    <definedName name="A125591696K_Latest">Data15!$EN$21</definedName>
    <definedName name="A125591704X">Data15!$GP$1:$GP$10,Data15!$GP$11:$GP$21</definedName>
    <definedName name="A125591704X_Data">Data15!$GP$11:$GP$21</definedName>
    <definedName name="A125591704X_Latest">Data15!$GP$21</definedName>
    <definedName name="A125591712X">Data15!$HH$1:$HH$10,Data15!$HH$11:$HH$21</definedName>
    <definedName name="A125591712X_Data">Data15!$HH$11:$HH$21</definedName>
    <definedName name="A125591712X_Latest">Data15!$HH$21</definedName>
    <definedName name="A125591720X">Data16!$AL$1:$AL$10,Data16!$AL$11:$AL$21</definedName>
    <definedName name="A125591720X_Data">Data16!$AL$11:$AL$21</definedName>
    <definedName name="A125591720X_Latest">Data16!$AL$21</definedName>
    <definedName name="A125591728T">Data16!$BV$1:$BV$10,Data16!$BV$11:$BV$21</definedName>
    <definedName name="A125591728T_Data">Data16!$BV$11:$BV$21</definedName>
    <definedName name="A125591728T_Latest">Data16!$BV$21</definedName>
    <definedName name="A125591736T">Data16!$CN$1:$CN$10,Data16!$CN$11:$CN$21</definedName>
    <definedName name="A125591736T_Data">Data16!$CN$11:$CN$21</definedName>
    <definedName name="A125591736T_Latest">Data16!$CN$21</definedName>
    <definedName name="A125591744T">Data16!$HJ$1:$HJ$10,Data16!$HJ$11:$HJ$21</definedName>
    <definedName name="A125591744T_Data">Data16!$HJ$11:$HJ$21</definedName>
    <definedName name="A125591744T_Latest">Data16!$HJ$21</definedName>
    <definedName name="A125591752T">Data17!$GB$1:$GB$10,Data17!$GB$11:$GB$21</definedName>
    <definedName name="A125591752T_Data">Data17!$GB$11:$GB$21</definedName>
    <definedName name="A125591752T_Latest">Data17!$GB$21</definedName>
    <definedName name="A125591760T">Data18!$F$1:$F$10,Data18!$F$11:$F$21</definedName>
    <definedName name="A125591760T_Data">Data18!$F$11:$F$21</definedName>
    <definedName name="A125591760T_Latest">Data18!$F$21</definedName>
    <definedName name="A125591768K">Data18!$X$1:$X$10,Data18!$X$11:$X$21</definedName>
    <definedName name="A125591768K_Data">Data18!$X$11:$X$21</definedName>
    <definedName name="A125591768K_Latest">Data18!$X$21</definedName>
    <definedName name="A125591776K">Data15!$HZ$1:$HZ$10,Data15!$HZ$11:$HZ$21</definedName>
    <definedName name="A125591776K_Data">Data15!$HZ$11:$HZ$21</definedName>
    <definedName name="A125591776K_Latest">Data15!$HZ$21</definedName>
    <definedName name="A125591784K">Data17!$V$1:$V$10,Data17!$V$11:$V$21</definedName>
    <definedName name="A125591784K_Data">Data17!$V$11:$V$21</definedName>
    <definedName name="A125591784K_Latest">Data17!$V$21</definedName>
    <definedName name="A125591792K">Data17!$AN$1:$AN$10,Data17!$AN$11:$AN$21</definedName>
    <definedName name="A125591792K_Data">Data17!$AN$11:$AN$21</definedName>
    <definedName name="A125591792K_Latest">Data17!$AN$21</definedName>
    <definedName name="A125591800X">Data17!$ID$1:$ID$10,Data17!$ID$11:$ID$21</definedName>
    <definedName name="A125591800X_Data">Data17!$ID$11:$ID$21</definedName>
    <definedName name="A125591800X_Latest">Data17!$ID$21</definedName>
    <definedName name="A125591808T">Data15!$DV$1:$DV$10,Data15!$DV$11:$DV$21</definedName>
    <definedName name="A125591808T_Data">Data15!$DV$11:$DV$21</definedName>
    <definedName name="A125591808T_Latest">Data15!$DV$21</definedName>
    <definedName name="A125591816T">Data15!$FF$1:$FF$10,Data15!$FF$11:$FF$21</definedName>
    <definedName name="A125591816T_Data">Data15!$FF$11:$FF$21</definedName>
    <definedName name="A125591816T_Latest">Data15!$FF$21</definedName>
    <definedName name="A125591824T">Data15!$FX$1:$FX$10,Data15!$FX$11:$FX$21</definedName>
    <definedName name="A125591824T_Data">Data15!$FX$11:$FX$21</definedName>
    <definedName name="A125591824T_Latest">Data15!$FX$21</definedName>
    <definedName name="A125591832T">Data16!$T$1:$T$10,Data16!$T$11:$T$21</definedName>
    <definedName name="A125591832T_Data">Data16!$T$11:$T$21</definedName>
    <definedName name="A125591832T_Latest">Data16!$T$21</definedName>
    <definedName name="A125591840T">Data16!$EP$1:$EP$10,Data16!$EP$11:$EP$21</definedName>
    <definedName name="A125591840T_Data">Data16!$EP$11:$EP$21</definedName>
    <definedName name="A125591840T_Latest">Data16!$EP$21</definedName>
    <definedName name="A125591848K">Data16!$FH$1:$FH$10,Data16!$FH$11:$FH$21</definedName>
    <definedName name="A125591848K_Data">Data16!$FH$11:$FH$21</definedName>
    <definedName name="A125591848K_Latest">Data16!$FH$21</definedName>
    <definedName name="A125591856K">Data16!$DF$1:$DF$10,Data16!$DF$11:$DF$21</definedName>
    <definedName name="A125591856K_Data">Data16!$DF$11:$DF$21</definedName>
    <definedName name="A125591856K_Latest">Data16!$DF$21</definedName>
    <definedName name="A125591864K">Data16!$IB$1:$IB$10,Data16!$IB$11:$IB$21</definedName>
    <definedName name="A125591864K_Data">Data16!$IB$11:$IB$21</definedName>
    <definedName name="A125591864K_Latest">Data16!$IB$21</definedName>
    <definedName name="A125591872K">Data18!$AP$1:$AP$10,Data18!$AP$11:$AP$21</definedName>
    <definedName name="A125591872K_Data">Data18!$AP$11:$AP$21</definedName>
    <definedName name="A125591872K_Latest">Data18!$AP$21</definedName>
    <definedName name="A125591880K">Data19!$CT$1:$CT$10,Data19!$CT$11:$CT$21</definedName>
    <definedName name="A125591880K_Data">Data19!$CT$11:$CT$21</definedName>
    <definedName name="A125591880K_Latest">Data19!$CT$21</definedName>
    <definedName name="A125591888C">Data19!$EV$1:$EV$10,Data19!$EV$11:$EV$21</definedName>
    <definedName name="A125591888C_Data">Data19!$EV$11:$EV$21</definedName>
    <definedName name="A125591888C_Latest">Data19!$EV$21</definedName>
    <definedName name="A125591896C">Data19!$HP$1:$HP$10,Data19!$HP$11:$HP$21</definedName>
    <definedName name="A125591896C_Data">Data19!$HP$11:$HP$21</definedName>
    <definedName name="A125591896C_Latest">Data19!$HP$21</definedName>
    <definedName name="A125591904T">Data20!$AT$1:$AT$10,Data20!$AT$11:$AT$21</definedName>
    <definedName name="A125591904T_Data">Data20!$AT$11:$AT$21</definedName>
    <definedName name="A125591904T_Latest">Data20!$AT$21</definedName>
    <definedName name="A125591912T">Data21!$AD$1:$AD$10,Data21!$AD$11:$AD$21</definedName>
    <definedName name="A125591912T_Data">Data21!$AD$11:$AD$21</definedName>
    <definedName name="A125591912T_Latest">Data21!$AD$21</definedName>
    <definedName name="A125591920T">Data19!$Z$1:$Z$10,Data19!$Z$11:$Z$21</definedName>
    <definedName name="A125591920T_Data">Data19!$Z$11:$Z$21</definedName>
    <definedName name="A125591920T_Latest">Data19!$Z$21</definedName>
    <definedName name="A125591928K">Data20!$CD$1:$CD$10,Data20!$CD$11:$CD$21</definedName>
    <definedName name="A125591928K_Data">Data20!$CD$11:$CD$21</definedName>
    <definedName name="A125591928K_Latest">Data20!$CD$21</definedName>
    <definedName name="A125591936K">Data20!$AB$1:$AB$10,Data20!$AB$11:$AB$21</definedName>
    <definedName name="A125591936K_Data">Data20!$AB$11:$AB$21</definedName>
    <definedName name="A125591936K_Latest">Data20!$AB$21</definedName>
    <definedName name="A125591944K">Data20!$DN$1:$DN$10,Data20!$DN$11:$DN$21</definedName>
    <definedName name="A125591944K_Data">Data20!$DN$11:$DN$21</definedName>
    <definedName name="A125591944K_Latest">Data20!$DN$21</definedName>
    <definedName name="A125591952K">Data20!$GH$1:$GH$10,Data20!$GH$11:$GH$21</definedName>
    <definedName name="A125591952K_Data">Data20!$GH$11:$GH$21</definedName>
    <definedName name="A125591952K_Latest">Data20!$GH$21</definedName>
    <definedName name="A125591960K">Data18!$HN$1:$HN$10,Data18!$HN$11:$HN$21</definedName>
    <definedName name="A125591960K_Data">Data18!$HN$11:$HN$21</definedName>
    <definedName name="A125591960K_Latest">Data18!$HN$21</definedName>
    <definedName name="A125591968C">Data19!$FN$1:$FN$10,Data19!$FN$11:$FN$21</definedName>
    <definedName name="A125591968C_Data">Data19!$FN$11:$FN$21</definedName>
    <definedName name="A125591968C_Latest">Data19!$FN$21</definedName>
    <definedName name="A125591976C">Data20!$BL$1:$BL$10,Data20!$BL$11:$BL$21</definedName>
    <definedName name="A125591976C_Data">Data20!$BL$11:$BL$21</definedName>
    <definedName name="A125591976C_Latest">Data20!$BL$21</definedName>
    <definedName name="A125591984C">Data20!$CV$1:$CV$10,Data20!$CV$11:$CV$21</definedName>
    <definedName name="A125591984C_Data">Data20!$CV$11:$CV$21</definedName>
    <definedName name="A125591984C_Latest">Data20!$CV$21</definedName>
    <definedName name="A125591992C">Data20!$EF$1:$EF$10,Data20!$EF$11:$EF$21</definedName>
    <definedName name="A125591992C_Data">Data20!$EF$11:$EF$21</definedName>
    <definedName name="A125591992C_Latest">Data20!$EF$21</definedName>
    <definedName name="A125592000V">Data20!$FP$1:$FP$10,Data20!$FP$11:$FP$21</definedName>
    <definedName name="A125592000V_Data">Data20!$FP$11:$FP$21</definedName>
    <definedName name="A125592000V_Latest">Data20!$FP$21</definedName>
    <definedName name="A125592008L">Data18!$BZ$1:$BZ$10,Data18!$BZ$11:$BZ$21</definedName>
    <definedName name="A125592008L_Data">Data18!$BZ$11:$BZ$21</definedName>
    <definedName name="A125592008L_Latest">Data18!$BZ$21</definedName>
    <definedName name="A125592016L">Data18!$DJ$1:$DJ$10,Data18!$DJ$11:$DJ$21</definedName>
    <definedName name="A125592016L_Data">Data18!$DJ$11:$DJ$21</definedName>
    <definedName name="A125592016L_Latest">Data18!$DJ$21</definedName>
    <definedName name="A125592024L">Data18!$FL$1:$FL$10,Data18!$FL$11:$FL$21</definedName>
    <definedName name="A125592024L_Data">Data18!$FL$11:$FL$21</definedName>
    <definedName name="A125592024L_Latest">Data18!$FL$21</definedName>
    <definedName name="A125592032L">Data18!$GD$1:$GD$10,Data18!$GD$11:$GD$21</definedName>
    <definedName name="A125592032L_Data">Data18!$GD$11:$GD$21</definedName>
    <definedName name="A125592032L_Latest">Data18!$GD$21</definedName>
    <definedName name="A125592040L">Data19!$H$1:$H$10,Data19!$H$11:$H$21</definedName>
    <definedName name="A125592040L_Data">Data19!$H$11:$H$21</definedName>
    <definedName name="A125592040L_Latest">Data19!$H$21</definedName>
    <definedName name="A125592048F">Data19!$AR$1:$AR$10,Data19!$AR$11:$AR$21</definedName>
    <definedName name="A125592048F_Data">Data19!$AR$11:$AR$21</definedName>
    <definedName name="A125592048F_Latest">Data19!$AR$21</definedName>
    <definedName name="A125592056F">Data19!$BJ$1:$BJ$10,Data19!$BJ$11:$BJ$21</definedName>
    <definedName name="A125592056F_Data">Data19!$BJ$11:$BJ$21</definedName>
    <definedName name="A125592056F_Latest">Data19!$BJ$21</definedName>
    <definedName name="A125592064F">Data19!$GF$1:$GF$10,Data19!$GF$11:$GF$21</definedName>
    <definedName name="A125592064F_Data">Data19!$GF$11:$GF$21</definedName>
    <definedName name="A125592064F_Latest">Data19!$GF$21</definedName>
    <definedName name="A125592072F">Data20!$EX$1:$EX$10,Data20!$EX$11:$EX$21</definedName>
    <definedName name="A125592072F_Data">Data20!$EX$11:$EX$21</definedName>
    <definedName name="A125592072F_Latest">Data20!$EX$21</definedName>
    <definedName name="A125592080F">Data20!$HR$1:$HR$10,Data20!$HR$11:$HR$21</definedName>
    <definedName name="A125592080F_Data">Data20!$HR$11:$HR$21</definedName>
    <definedName name="A125592080F_Latest">Data20!$HR$21</definedName>
    <definedName name="A125592088X">Data20!$IJ$1:$IJ$10,Data20!$IJ$11:$IJ$21</definedName>
    <definedName name="A125592088X_Data">Data20!$IJ$11:$IJ$21</definedName>
    <definedName name="A125592088X_Latest">Data20!$IJ$21</definedName>
    <definedName name="A125592096X">Data18!$GV$1:$GV$10,Data18!$GV$11:$GV$21</definedName>
    <definedName name="A125592096X_Data">Data18!$GV$11:$GV$21</definedName>
    <definedName name="A125592096X_Latest">Data18!$GV$21</definedName>
    <definedName name="A125592104L">Data19!$IH$1:$IH$10,Data19!$IH$11:$IH$21</definedName>
    <definedName name="A125592104L_Data">Data19!$IH$11:$IH$21</definedName>
    <definedName name="A125592104L_Latest">Data19!$IH$21</definedName>
    <definedName name="A125592112L">Data20!$J$1:$J$10,Data20!$J$11:$J$21</definedName>
    <definedName name="A125592112L_Data">Data20!$J$11:$J$21</definedName>
    <definedName name="A125592112L_Latest">Data20!$J$21</definedName>
    <definedName name="A125592120L">Data20!$GZ$1:$GZ$10,Data20!$GZ$11:$GZ$21</definedName>
    <definedName name="A125592120L_Data">Data20!$GZ$11:$GZ$21</definedName>
    <definedName name="A125592120L_Latest">Data20!$GZ$21</definedName>
    <definedName name="A125592128F">Data18!$CR$1:$CR$10,Data18!$CR$11:$CR$21</definedName>
    <definedName name="A125592128F_Data">Data18!$CR$11:$CR$21</definedName>
    <definedName name="A125592128F_Latest">Data18!$CR$21</definedName>
    <definedName name="A125592136F">Data18!$EB$1:$EB$10,Data18!$EB$11:$EB$21</definedName>
    <definedName name="A125592136F_Data">Data18!$EB$11:$EB$21</definedName>
    <definedName name="A125592136F_Latest">Data18!$EB$21</definedName>
    <definedName name="A125592144F">Data18!$ET$1:$ET$10,Data18!$ET$11:$ET$21</definedName>
    <definedName name="A125592144F_Data">Data18!$ET$11:$ET$21</definedName>
    <definedName name="A125592144F_Latest">Data18!$ET$21</definedName>
    <definedName name="A125592152F">Data18!$IF$1:$IF$10,Data18!$IF$11:$IF$21</definedName>
    <definedName name="A125592152F_Data">Data18!$IF$11:$IF$21</definedName>
    <definedName name="A125592152F_Latest">Data18!$IF$21</definedName>
    <definedName name="A125592160F">Data19!$DL$1:$DL$10,Data19!$DL$11:$DL$21</definedName>
    <definedName name="A125592160F_Data">Data19!$DL$11:$DL$21</definedName>
    <definedName name="A125592160F_Latest">Data19!$DL$21</definedName>
    <definedName name="A125592168X">Data19!$ED$1:$ED$10,Data19!$ED$11:$ED$21</definedName>
    <definedName name="A125592168X_Data">Data19!$ED$11:$ED$21</definedName>
    <definedName name="A125592168X_Latest">Data19!$ED$21</definedName>
    <definedName name="A125592176X">Data19!$CB$1:$CB$10,Data19!$CB$11:$CB$21</definedName>
    <definedName name="A125592176X_Data">Data19!$CB$11:$CB$21</definedName>
    <definedName name="A125592176X_Latest">Data19!$CB$21</definedName>
    <definedName name="A125592184X">Data19!$GX$1:$GX$10,Data19!$GX$11:$GX$21</definedName>
    <definedName name="A125592184X_Data">Data19!$GX$11:$GX$21</definedName>
    <definedName name="A125592184X_Latest">Data19!$GX$21</definedName>
    <definedName name="A125592192X">Data21!$L$1:$L$10,Data21!$L$11:$L$21</definedName>
    <definedName name="A125592192X_Data">Data21!$L$11:$L$21</definedName>
    <definedName name="A125592192X_Latest">Data21!$L$21</definedName>
    <definedName name="A125592200L">Data22!$BP$1:$BP$10,Data22!$BP$11:$BP$21</definedName>
    <definedName name="A125592200L_Data">Data22!$BP$11:$BP$21</definedName>
    <definedName name="A125592200L_Latest">Data22!$BP$21</definedName>
    <definedName name="A125592208F">Data22!$DR$1:$DR$10,Data22!$DR$11:$DR$21</definedName>
    <definedName name="A125592208F_Data">Data22!$DR$11:$DR$21</definedName>
    <definedName name="A125592208F_Latest">Data22!$DR$21</definedName>
    <definedName name="A125592216F">Data22!$GL$1:$GL$10,Data22!$GL$11:$GL$21</definedName>
    <definedName name="A125592216F_Data">Data22!$GL$11:$GL$21</definedName>
    <definedName name="A125592216F_Latest">Data22!$GL$21</definedName>
    <definedName name="A125592224F">Data23!$P$1:$P$10,Data23!$P$11:$P$21</definedName>
    <definedName name="A125592224F_Data">Data23!$P$11:$P$21</definedName>
    <definedName name="A125592224F_Latest">Data23!$P$21</definedName>
    <definedName name="A125592232F">Data23!$IP$1:$IP$10,Data23!$IP$11:$IP$21</definedName>
    <definedName name="A125592232F_Data">Data23!$IP$11:$IP$21</definedName>
    <definedName name="A125592232F_Latest">Data23!$IP$21</definedName>
    <definedName name="A125592240F">Data21!$IL$1:$IL$10,Data21!$IL$11:$IL$21</definedName>
    <definedName name="A125592240F_Data">Data21!$IL$11:$IL$21</definedName>
    <definedName name="A125592240F_Latest">Data21!$IL$21</definedName>
    <definedName name="A125592248X">Data23!$AZ$1:$AZ$10,Data23!$AZ$11:$AZ$21</definedName>
    <definedName name="A125592248X_Data">Data23!$AZ$11:$AZ$21</definedName>
    <definedName name="A125592248X_Latest">Data23!$AZ$21</definedName>
    <definedName name="A125592256X">Data22!$IN$1:$IN$10,Data22!$IN$11:$IN$21</definedName>
    <definedName name="A125592256X_Data">Data22!$IN$11:$IN$21</definedName>
    <definedName name="A125592256X_Latest">Data22!$IN$21</definedName>
    <definedName name="A125592264X">Data23!$CJ$1:$CJ$10,Data23!$CJ$11:$CJ$21</definedName>
    <definedName name="A125592264X_Data">Data23!$CJ$11:$CJ$21</definedName>
    <definedName name="A125592264X_Latest">Data23!$CJ$21</definedName>
    <definedName name="A125592272X">Data23!$FD$1:$FD$10,Data23!$FD$11:$FD$21</definedName>
    <definedName name="A125592272X_Data">Data23!$FD$11:$FD$21</definedName>
    <definedName name="A125592272X_Latest">Data23!$FD$21</definedName>
    <definedName name="A125592280X">Data21!$GJ$1:$GJ$10,Data21!$GJ$11:$GJ$21</definedName>
    <definedName name="A125592280X_Data">Data21!$GJ$11:$GJ$21</definedName>
    <definedName name="A125592280X_Latest">Data21!$GJ$21</definedName>
    <definedName name="A125592288T">Data22!$EJ$1:$EJ$10,Data22!$EJ$11:$EJ$21</definedName>
    <definedName name="A125592288T_Data">Data22!$EJ$11:$EJ$21</definedName>
    <definedName name="A125592288T_Latest">Data22!$EJ$21</definedName>
    <definedName name="A125592296T">Data23!$AH$1:$AH$10,Data23!$AH$11:$AH$21</definedName>
    <definedName name="A125592296T_Data">Data23!$AH$11:$AH$21</definedName>
    <definedName name="A125592296T_Latest">Data23!$AH$21</definedName>
    <definedName name="A125592304F">Data23!$BR$1:$BR$10,Data23!$BR$11:$BR$21</definedName>
    <definedName name="A125592304F_Data">Data23!$BR$11:$BR$21</definedName>
    <definedName name="A125592304F_Latest">Data23!$BR$21</definedName>
    <definedName name="A125592312F">Data23!$DB$1:$DB$10,Data23!$DB$11:$DB$21</definedName>
    <definedName name="A125592312F_Data">Data23!$DB$11:$DB$21</definedName>
    <definedName name="A125592312F_Latest">Data23!$DB$21</definedName>
    <definedName name="A125592320F">Data23!$EL$1:$EL$10,Data23!$EL$11:$EL$21</definedName>
    <definedName name="A125592320F_Data">Data23!$EL$11:$EL$21</definedName>
    <definedName name="A125592320F_Latest">Data23!$EL$21</definedName>
    <definedName name="A125592328X">Data21!$AV$1:$AV$10,Data21!$AV$11:$AV$21</definedName>
    <definedName name="A125592328X_Data">Data21!$AV$11:$AV$21</definedName>
    <definedName name="A125592328X_Latest">Data21!$AV$21</definedName>
    <definedName name="A125592336X">Data21!$CF$1:$CF$10,Data21!$CF$11:$CF$21</definedName>
    <definedName name="A125592336X_Data">Data21!$CF$11:$CF$21</definedName>
    <definedName name="A125592336X_Latest">Data21!$CF$21</definedName>
    <definedName name="A125592344X">Data21!$EH$1:$EH$10,Data21!$EH$11:$EH$21</definedName>
    <definedName name="A125592344X_Data">Data21!$EH$11:$EH$21</definedName>
    <definedName name="A125592344X_Latest">Data21!$EH$21</definedName>
    <definedName name="A125592352X">Data21!$EZ$1:$EZ$10,Data21!$EZ$11:$EZ$21</definedName>
    <definedName name="A125592352X_Data">Data21!$EZ$11:$EZ$21</definedName>
    <definedName name="A125592352X_Latest">Data21!$EZ$21</definedName>
    <definedName name="A125592360X">Data21!$HT$1:$HT$10,Data21!$HT$11:$HT$21</definedName>
    <definedName name="A125592360X_Data">Data21!$HT$11:$HT$21</definedName>
    <definedName name="A125592360X_Latest">Data21!$HT$21</definedName>
    <definedName name="A125592368T">Data22!$N$1:$N$10,Data22!$N$11:$N$21</definedName>
    <definedName name="A125592368T_Data">Data22!$N$11:$N$21</definedName>
    <definedName name="A125592368T_Latest">Data22!$N$21</definedName>
    <definedName name="A125592376T">Data22!$AF$1:$AF$10,Data22!$AF$11:$AF$21</definedName>
    <definedName name="A125592376T_Data">Data22!$AF$11:$AF$21</definedName>
    <definedName name="A125592376T_Latest">Data22!$AF$21</definedName>
    <definedName name="A125592384T">Data22!$FB$1:$FB$10,Data22!$FB$11:$FB$21</definedName>
    <definedName name="A125592384T_Data">Data22!$FB$11:$FB$21</definedName>
    <definedName name="A125592384T_Latest">Data22!$FB$21</definedName>
    <definedName name="A125592392T">Data23!$DT$1:$DT$10,Data23!$DT$11:$DT$21</definedName>
    <definedName name="A125592392T_Data">Data23!$DT$11:$DT$21</definedName>
    <definedName name="A125592392T_Latest">Data23!$DT$21</definedName>
    <definedName name="A125592400F">Data23!$GN$1:$GN$10,Data23!$GN$11:$GN$21</definedName>
    <definedName name="A125592400F_Data">Data23!$GN$11:$GN$21</definedName>
    <definedName name="A125592400F_Latest">Data23!$GN$21</definedName>
    <definedName name="A125592408X">Data23!$HF$1:$HF$10,Data23!$HF$11:$HF$21</definedName>
    <definedName name="A125592408X_Data">Data23!$HF$11:$HF$21</definedName>
    <definedName name="A125592408X_Latest">Data23!$HF$21</definedName>
    <definedName name="A125592416X">Data21!$FR$1:$FR$10,Data21!$FR$11:$FR$21</definedName>
    <definedName name="A125592416X_Data">Data21!$FR$11:$FR$21</definedName>
    <definedName name="A125592416X_Latest">Data21!$FR$21</definedName>
    <definedName name="A125592424X">Data22!$HD$1:$HD$10,Data22!$HD$11:$HD$21</definedName>
    <definedName name="A125592424X_Data">Data22!$HD$11:$HD$21</definedName>
    <definedName name="A125592424X_Latest">Data22!$HD$21</definedName>
    <definedName name="A125592432X">Data22!$HV$1:$HV$10,Data22!$HV$11:$HV$21</definedName>
    <definedName name="A125592432X_Data">Data22!$HV$11:$HV$21</definedName>
    <definedName name="A125592432X_Latest">Data22!$HV$21</definedName>
    <definedName name="A125592440X">Data23!$FV$1:$FV$10,Data23!$FV$11:$FV$21</definedName>
    <definedName name="A125592440X_Data">Data23!$FV$11:$FV$21</definedName>
    <definedName name="A125592440X_Latest">Data23!$FV$21</definedName>
    <definedName name="A125592448T">Data21!$BN$1:$BN$10,Data21!$BN$11:$BN$21</definedName>
    <definedName name="A125592448T_Data">Data21!$BN$11:$BN$21</definedName>
    <definedName name="A125592448T_Latest">Data21!$BN$21</definedName>
    <definedName name="A125592456T">Data21!$CX$1:$CX$10,Data21!$CX$11:$CX$21</definedName>
    <definedName name="A125592456T_Data">Data21!$CX$11:$CX$21</definedName>
    <definedName name="A125592456T_Latest">Data21!$CX$21</definedName>
    <definedName name="A125592464T">Data21!$DP$1:$DP$10,Data21!$DP$11:$DP$21</definedName>
    <definedName name="A125592464T_Data">Data21!$DP$11:$DP$21</definedName>
    <definedName name="A125592464T_Latest">Data21!$DP$21</definedName>
    <definedName name="A125592472T">Data21!$HB$1:$HB$10,Data21!$HB$11:$HB$21</definedName>
    <definedName name="A125592472T_Data">Data21!$HB$11:$HB$21</definedName>
    <definedName name="A125592472T_Latest">Data21!$HB$21</definedName>
    <definedName name="A125592480T">Data22!$CH$1:$CH$10,Data22!$CH$11:$CH$21</definedName>
    <definedName name="A125592480T_Data">Data22!$CH$11:$CH$21</definedName>
    <definedName name="A125592480T_Latest">Data22!$CH$21</definedName>
    <definedName name="A125592488K">Data22!$CZ$1:$CZ$10,Data22!$CZ$11:$CZ$21</definedName>
    <definedName name="A125592488K_Data">Data22!$CZ$11:$CZ$21</definedName>
    <definedName name="A125592488K_Latest">Data22!$CZ$21</definedName>
    <definedName name="A125592496K">Data22!$AX$1:$AX$10,Data22!$AX$11:$AX$21</definedName>
    <definedName name="A125592496K_Data">Data22!$AX$11:$AX$21</definedName>
    <definedName name="A125592496K_Latest">Data22!$AX$21</definedName>
    <definedName name="A125592504X">Data22!$FT$1:$FT$10,Data22!$FT$11:$FT$21</definedName>
    <definedName name="A125592504X_Data">Data22!$FT$11:$FT$21</definedName>
    <definedName name="A125592504X_Latest">Data22!$FT$21</definedName>
    <definedName name="A125592512X">Data23!$HX$1:$HX$10,Data23!$HX$11:$HX$21</definedName>
    <definedName name="A125592512X_Data">Data23!$HX$11:$HX$21</definedName>
    <definedName name="A125592512X_Latest">Data23!$HX$21</definedName>
    <definedName name="A125592520X">Data4!$IN$1:$IN$10,Data4!$IN$11:$IN$21</definedName>
    <definedName name="A125592520X_Data">Data4!$IN$11:$IN$21</definedName>
    <definedName name="A125592520X_Latest">Data4!$IN$21</definedName>
    <definedName name="A125592528T">Data5!$AZ$1:$AZ$10,Data5!$AZ$11:$AZ$21</definedName>
    <definedName name="A125592528T_Data">Data5!$AZ$11:$AZ$21</definedName>
    <definedName name="A125592528T_Latest">Data5!$AZ$21</definedName>
    <definedName name="A125592536T">Data5!$DT$1:$DT$10,Data5!$DT$11:$DT$21</definedName>
    <definedName name="A125592536T_Data">Data5!$DT$11:$DT$21</definedName>
    <definedName name="A125592536T_Latest">Data5!$DT$21</definedName>
    <definedName name="A125592544T">Data5!$GN$1:$GN$10,Data5!$GN$11:$GN$21</definedName>
    <definedName name="A125592544T_Data">Data5!$GN$11:$GN$21</definedName>
    <definedName name="A125592544T_Latest">Data5!$GN$21</definedName>
    <definedName name="A125592552T">Data6!$FX$1:$FX$10,Data6!$FX$11:$FX$21</definedName>
    <definedName name="A125592552T_Data">Data6!$FX$11:$FX$21</definedName>
    <definedName name="A125592552T_Latest">Data6!$FX$21</definedName>
    <definedName name="A125592560T">Data4!$FT$1:$FT$10,Data4!$FT$11:$FT$21</definedName>
    <definedName name="A125592560T_Data">Data4!$FT$11:$FT$21</definedName>
    <definedName name="A125592560T_Latest">Data4!$FT$21</definedName>
    <definedName name="A125592568K">Data5!$HX$1:$HX$10,Data5!$HX$11:$HX$21</definedName>
    <definedName name="A125592568K_Data">Data5!$HX$11:$HX$21</definedName>
    <definedName name="A125592568K_Latest">Data5!$HX$21</definedName>
    <definedName name="A125592576K">Data5!$FV$1:$FV$10,Data5!$FV$11:$FV$21</definedName>
    <definedName name="A125592576K_Data">Data5!$FV$11:$FV$21</definedName>
    <definedName name="A125592576K_Latest">Data5!$FV$21</definedName>
    <definedName name="A125592584K">Data6!$R$1:$R$10,Data6!$R$11:$R$21</definedName>
    <definedName name="A125592584K_Data">Data6!$R$11:$R$21</definedName>
    <definedName name="A125592584K_Latest">Data6!$R$21</definedName>
    <definedName name="A125592592K">Data6!$CL$1:$CL$10,Data6!$CL$11:$CL$21</definedName>
    <definedName name="A125592592K_Data">Data6!$CL$11:$CL$21</definedName>
    <definedName name="A125592592K_Latest">Data6!$CL$21</definedName>
    <definedName name="A125592600X">Data4!$DR$1:$DR$10,Data4!$DR$11:$DR$21</definedName>
    <definedName name="A125592600X_Data">Data4!$DR$11:$DR$21</definedName>
    <definedName name="A125592600X_Latest">Data4!$DR$21</definedName>
    <definedName name="A125592608T">Data5!$BR$1:$BR$10,Data5!$BR$11:$BR$21</definedName>
    <definedName name="A125592608T_Data">Data5!$BR$11:$BR$21</definedName>
    <definedName name="A125592608T_Latest">Data5!$BR$21</definedName>
    <definedName name="A125592616T">Data5!$HF$1:$HF$10,Data5!$HF$11:$HF$21</definedName>
    <definedName name="A125592616T_Data">Data5!$HF$11:$HF$21</definedName>
    <definedName name="A125592616T_Latest">Data5!$HF$21</definedName>
    <definedName name="A125592624T">Data5!$IP$1:$IP$10,Data5!$IP$11:$IP$21</definedName>
    <definedName name="A125592624T_Data">Data5!$IP$11:$IP$21</definedName>
    <definedName name="A125592624T_Latest">Data5!$IP$21</definedName>
    <definedName name="A125592632T">Data6!$AJ$1:$AJ$10,Data6!$AJ$11:$AJ$21</definedName>
    <definedName name="A125592632T_Data">Data6!$AJ$11:$AJ$21</definedName>
    <definedName name="A125592632T_Latest">Data6!$AJ$21</definedName>
    <definedName name="A125592640T">Data6!$BT$1:$BT$10,Data6!$BT$11:$BT$21</definedName>
    <definedName name="A125592640T_Data">Data6!$BT$11:$BT$21</definedName>
    <definedName name="A125592640T_Latest">Data6!$BT$21</definedName>
    <definedName name="A125592648K">Data3!$HT$1:$HT$10,Data3!$HT$11:$HT$21</definedName>
    <definedName name="A125592648K_Data">Data3!$HT$11:$HT$21</definedName>
    <definedName name="A125592648K_Latest">Data3!$HT$21</definedName>
    <definedName name="A125592656K">Data4!$N$1:$N$10,Data4!$N$11:$N$21</definedName>
    <definedName name="A125592656K_Data">Data4!$N$11:$N$21</definedName>
    <definedName name="A125592656K_Latest">Data4!$N$21</definedName>
    <definedName name="A125592664K">Data4!$BP$1:$BP$10,Data4!$BP$11:$BP$21</definedName>
    <definedName name="A125592664K_Data">Data4!$BP$11:$BP$21</definedName>
    <definedName name="A125592664K_Latest">Data4!$BP$21</definedName>
    <definedName name="A125592672K">Data4!$CH$1:$CH$10,Data4!$CH$11:$CH$21</definedName>
    <definedName name="A125592672K_Data">Data4!$CH$11:$CH$21</definedName>
    <definedName name="A125592672K_Latest">Data4!$CH$21</definedName>
    <definedName name="A125592680K">Data4!$FB$1:$FB$10,Data4!$FB$11:$FB$21</definedName>
    <definedName name="A125592680K_Data">Data4!$FB$11:$FB$21</definedName>
    <definedName name="A125592680K_Latest">Data4!$FB$21</definedName>
    <definedName name="A125592688C">Data4!$GL$1:$GL$10,Data4!$GL$11:$GL$21</definedName>
    <definedName name="A125592688C_Data">Data4!$GL$11:$GL$21</definedName>
    <definedName name="A125592688C_Latest">Data4!$GL$21</definedName>
    <definedName name="A125592696C">Data4!$HD$1:$HD$10,Data4!$HD$11:$HD$21</definedName>
    <definedName name="A125592696C_Data">Data4!$HD$11:$HD$21</definedName>
    <definedName name="A125592696C_Latest">Data4!$HD$21</definedName>
    <definedName name="A125592704T">Data5!$CJ$1:$CJ$10,Data5!$CJ$11:$CJ$21</definedName>
    <definedName name="A125592704T_Data">Data5!$CJ$11:$CJ$21</definedName>
    <definedName name="A125592704T_Latest">Data5!$CJ$21</definedName>
    <definedName name="A125592712T">Data6!$BB$1:$BB$10,Data6!$BB$11:$BB$21</definedName>
    <definedName name="A125592712T_Data">Data6!$BB$11:$BB$21</definedName>
    <definedName name="A125592712T_Latest">Data6!$BB$21</definedName>
    <definedName name="A125592720T">Data6!$DV$1:$DV$10,Data6!$DV$11:$DV$21</definedName>
    <definedName name="A125592720T_Data">Data6!$DV$11:$DV$21</definedName>
    <definedName name="A125592720T_Latest">Data6!$DV$21</definedName>
    <definedName name="A125592728K">Data6!$EN$1:$EN$10,Data6!$EN$11:$EN$21</definedName>
    <definedName name="A125592728K_Data">Data6!$EN$11:$EN$21</definedName>
    <definedName name="A125592728K_Latest">Data6!$EN$21</definedName>
    <definedName name="A125592736K">Data4!$CZ$1:$CZ$10,Data4!$CZ$11:$CZ$21</definedName>
    <definedName name="A125592736K_Data">Data4!$CZ$11:$CZ$21</definedName>
    <definedName name="A125592736K_Latest">Data4!$CZ$21</definedName>
    <definedName name="A125592744K">Data5!$EL$1:$EL$10,Data5!$EL$11:$EL$21</definedName>
    <definedName name="A125592744K_Data">Data5!$EL$11:$EL$21</definedName>
    <definedName name="A125592744K_Latest">Data5!$EL$21</definedName>
    <definedName name="A125592752K">Data5!$FD$1:$FD$10,Data5!$FD$11:$FD$21</definedName>
    <definedName name="A125592752K_Data">Data5!$FD$11:$FD$21</definedName>
    <definedName name="A125592752K_Latest">Data5!$FD$21</definedName>
    <definedName name="A125592760K">Data6!$DD$1:$DD$10,Data6!$DD$11:$DD$21</definedName>
    <definedName name="A125592760K_Data">Data6!$DD$11:$DD$21</definedName>
    <definedName name="A125592760K_Latest">Data6!$DD$21</definedName>
    <definedName name="A125592768C">Data3!$IL$1:$IL$10,Data3!$IL$11:$IL$21</definedName>
    <definedName name="A125592768C_Data">Data3!$IL$11:$IL$21</definedName>
    <definedName name="A125592768C_Latest">Data3!$IL$21</definedName>
    <definedName name="A125592776C">Data4!$AF$1:$AF$10,Data4!$AF$11:$AF$21</definedName>
    <definedName name="A125592776C_Data">Data4!$AF$11:$AF$21</definedName>
    <definedName name="A125592776C_Latest">Data4!$AF$21</definedName>
    <definedName name="A125592784C">Data4!$AX$1:$AX$10,Data4!$AX$11:$AX$21</definedName>
    <definedName name="A125592784C_Data">Data4!$AX$11:$AX$21</definedName>
    <definedName name="A125592784C_Latest">Data4!$AX$21</definedName>
    <definedName name="A125592792C">Data4!$EJ$1:$EJ$10,Data4!$EJ$11:$EJ$21</definedName>
    <definedName name="A125592792C_Data">Data4!$EJ$11:$EJ$21</definedName>
    <definedName name="A125592792C_Latest">Data4!$EJ$21</definedName>
    <definedName name="A125592800T">Data5!$P$1:$P$10,Data5!$P$11:$P$21</definedName>
    <definedName name="A125592800T_Data">Data5!$P$11:$P$21</definedName>
    <definedName name="A125592800T_Latest">Data5!$P$21</definedName>
    <definedName name="A125592808K">Data5!$AH$1:$AH$10,Data5!$AH$11:$AH$21</definedName>
    <definedName name="A125592808K_Data">Data5!$AH$11:$AH$21</definedName>
    <definedName name="A125592808K_Latest">Data5!$AH$21</definedName>
    <definedName name="A125592816K">Data4!$HV$1:$HV$10,Data4!$HV$11:$HV$21</definedName>
    <definedName name="A125592816K_Data">Data4!$HV$11:$HV$21</definedName>
    <definedName name="A125592816K_Latest">Data4!$HV$21</definedName>
    <definedName name="A125592824K">Data5!$DB$1:$DB$10,Data5!$DB$11:$DB$21</definedName>
    <definedName name="A125592824K_Data">Data5!$DB$11:$DB$21</definedName>
    <definedName name="A125592824K_Latest">Data5!$DB$21</definedName>
    <definedName name="A125592832K">Data6!$FF$1:$FF$10,Data6!$FF$11:$FF$21</definedName>
    <definedName name="A125592832K_Data">Data6!$FF$11:$FF$21</definedName>
    <definedName name="A125592832K_Latest">Data6!$FF$21</definedName>
    <definedName name="A125592840K">Data10!$GF$1:$GF$10,Data10!$GF$11:$GF$21</definedName>
    <definedName name="A125592840K_Data">Data10!$GF$11:$GF$21</definedName>
    <definedName name="A125592840K_Latest">Data10!$GF$21</definedName>
    <definedName name="A125592848C">Data10!$IH$1:$IH$10,Data10!$IH$11:$IH$21</definedName>
    <definedName name="A125592848C_Data">Data10!$IH$11:$IH$21</definedName>
    <definedName name="A125592848C_Latest">Data10!$IH$21</definedName>
    <definedName name="A125592856C">Data11!$BL$1:$BL$10,Data11!$BL$11:$BL$21</definedName>
    <definedName name="A125592856C_Data">Data11!$BL$11:$BL$21</definedName>
    <definedName name="A125592856C_Latest">Data11!$BL$21</definedName>
    <definedName name="A125592864C">Data11!$EF$1:$EF$10,Data11!$EF$11:$EF$21</definedName>
    <definedName name="A125592864C_Data">Data11!$EF$11:$EF$21</definedName>
    <definedName name="A125592864C_Latest">Data11!$EF$21</definedName>
    <definedName name="A125592872C">Data12!$DP$1:$DP$10,Data12!$DP$11:$DP$21</definedName>
    <definedName name="A125592872C_Data">Data12!$DP$11:$DP$21</definedName>
    <definedName name="A125592872C_Latest">Data12!$DP$21</definedName>
    <definedName name="A125592880C">Data10!$DL$1:$DL$10,Data10!$DL$11:$DL$21</definedName>
    <definedName name="A125592880C_Data">Data10!$DL$11:$DL$21</definedName>
    <definedName name="A125592880C_Latest">Data10!$DL$21</definedName>
    <definedName name="A125592888W">Data11!$FP$1:$FP$10,Data11!$FP$11:$FP$21</definedName>
    <definedName name="A125592888W_Data">Data11!$FP$11:$FP$21</definedName>
    <definedName name="A125592888W_Latest">Data11!$FP$21</definedName>
    <definedName name="A125592896W">Data11!$DN$1:$DN$10,Data11!$DN$11:$DN$21</definedName>
    <definedName name="A125592896W_Data">Data11!$DN$11:$DN$21</definedName>
    <definedName name="A125592896W_Latest">Data11!$DN$21</definedName>
    <definedName name="A125592904K">Data11!$GZ$1:$GZ$10,Data11!$GZ$11:$GZ$21</definedName>
    <definedName name="A125592904K_Data">Data11!$GZ$11:$GZ$21</definedName>
    <definedName name="A125592904K_Latest">Data11!$GZ$21</definedName>
    <definedName name="A125592912K">Data12!$AD$1:$AD$10,Data12!$AD$11:$AD$21</definedName>
    <definedName name="A125592912K_Data">Data12!$AD$11:$AD$21</definedName>
    <definedName name="A125592912K_Latest">Data12!$AD$21</definedName>
    <definedName name="A125592920K">Data10!$BJ$1:$BJ$10,Data10!$BJ$11:$BJ$21</definedName>
    <definedName name="A125592920K_Data">Data10!$BJ$11:$BJ$21</definedName>
    <definedName name="A125592920K_Latest">Data10!$BJ$21</definedName>
    <definedName name="A125592928C">Data11!$J$1:$J$10,Data11!$J$11:$J$21</definedName>
    <definedName name="A125592928C_Data">Data11!$J$11:$J$21</definedName>
    <definedName name="A125592928C_Latest">Data11!$J$21</definedName>
    <definedName name="A125592936C">Data11!$EX$1:$EX$10,Data11!$EX$11:$EX$21</definedName>
    <definedName name="A125592936C_Data">Data11!$EX$11:$EX$21</definedName>
    <definedName name="A125592936C_Latest">Data11!$EX$21</definedName>
    <definedName name="A125592944C">Data11!$GH$1:$GH$10,Data11!$GH$11:$GH$21</definedName>
    <definedName name="A125592944C_Data">Data11!$GH$11:$GH$21</definedName>
    <definedName name="A125592944C_Latest">Data11!$GH$21</definedName>
    <definedName name="A125592952C">Data11!$HR$1:$HR$10,Data11!$HR$11:$HR$21</definedName>
    <definedName name="A125592952C_Data">Data11!$HR$11:$HR$21</definedName>
    <definedName name="A125592952C_Latest">Data11!$HR$21</definedName>
    <definedName name="A125592960C">Data12!$L$1:$L$10,Data12!$L$11:$L$21</definedName>
    <definedName name="A125592960C_Data">Data12!$L$11:$L$21</definedName>
    <definedName name="A125592960C_Latest">Data12!$L$21</definedName>
    <definedName name="A125592968W">Data9!$FL$1:$FL$10,Data9!$FL$11:$FL$21</definedName>
    <definedName name="A125592968W_Data">Data9!$FL$11:$FL$21</definedName>
    <definedName name="A125592968W_Latest">Data9!$FL$21</definedName>
    <definedName name="A125592976W">Data9!$GV$1:$GV$10,Data9!$GV$11:$GV$21</definedName>
    <definedName name="A125592976W_Data">Data9!$GV$11:$GV$21</definedName>
    <definedName name="A125592976W_Latest">Data9!$GV$21</definedName>
    <definedName name="A125592984W">Data10!$H$1:$H$10,Data10!$H$11:$H$21</definedName>
    <definedName name="A125592984W_Data">Data10!$H$11:$H$21</definedName>
    <definedName name="A125592984W_Latest">Data10!$H$21</definedName>
    <definedName name="A125592992W">Data10!$Z$1:$Z$10,Data10!$Z$11:$Z$21</definedName>
    <definedName name="A125592992W_Data">Data10!$Z$11:$Z$21</definedName>
    <definedName name="A125592992W_Latest">Data10!$Z$21</definedName>
    <definedName name="A125593000L">Data10!$CT$1:$CT$10,Data10!$CT$11:$CT$21</definedName>
    <definedName name="A125593000L_Data">Data10!$CT$11:$CT$21</definedName>
    <definedName name="A125593000L_Latest">Data10!$CT$21</definedName>
    <definedName name="A125593008F">Data10!$ED$1:$ED$10,Data10!$ED$11:$ED$21</definedName>
    <definedName name="A125593008F_Data">Data10!$ED$11:$ED$21</definedName>
    <definedName name="A125593008F_Latest">Data10!$ED$21</definedName>
    <definedName name="A125593016F">Data10!$EV$1:$EV$10,Data10!$EV$11:$EV$21</definedName>
    <definedName name="A125593016F_Data">Data10!$EV$11:$EV$21</definedName>
    <definedName name="A125593016F_Latest">Data10!$EV$21</definedName>
    <definedName name="A125593024F">Data11!$AB$1:$AB$10,Data11!$AB$11:$AB$21</definedName>
    <definedName name="A125593024F_Data">Data11!$AB$11:$AB$21</definedName>
    <definedName name="A125593024F_Latest">Data11!$AB$21</definedName>
    <definedName name="A125593032F">Data11!$IJ$1:$IJ$10,Data11!$IJ$11:$IJ$21</definedName>
    <definedName name="A125593032F_Data">Data11!$IJ$11:$IJ$21</definedName>
    <definedName name="A125593032F_Latest">Data11!$IJ$21</definedName>
    <definedName name="A125593040F">Data12!$BN$1:$BN$10,Data12!$BN$11:$BN$21</definedName>
    <definedName name="A125593040F_Data">Data12!$BN$11:$BN$21</definedName>
    <definedName name="A125593040F_Latest">Data12!$BN$21</definedName>
    <definedName name="A125593048X">Data12!$CF$1:$CF$10,Data12!$CF$11:$CF$21</definedName>
    <definedName name="A125593048X_Data">Data12!$CF$11:$CF$21</definedName>
    <definedName name="A125593048X_Latest">Data12!$CF$21</definedName>
    <definedName name="A125593056X">Data10!$AR$1:$AR$10,Data10!$AR$11:$AR$21</definedName>
    <definedName name="A125593056X_Data">Data10!$AR$11:$AR$21</definedName>
    <definedName name="A125593056X_Latest">Data10!$AR$21</definedName>
    <definedName name="A125593064X">Data11!$CD$1:$CD$10,Data11!$CD$11:$CD$21</definedName>
    <definedName name="A125593064X_Data">Data11!$CD$11:$CD$21</definedName>
    <definedName name="A125593064X_Latest">Data11!$CD$21</definedName>
    <definedName name="A125593072X">Data11!$CV$1:$CV$10,Data11!$CV$11:$CV$21</definedName>
    <definedName name="A125593072X_Data">Data11!$CV$11:$CV$21</definedName>
    <definedName name="A125593072X_Latest">Data11!$CV$21</definedName>
    <definedName name="A125593080X">Data12!$AV$1:$AV$10,Data12!$AV$11:$AV$21</definedName>
    <definedName name="A125593080X_Data">Data12!$AV$11:$AV$21</definedName>
    <definedName name="A125593080X_Latest">Data12!$AV$21</definedName>
    <definedName name="A125593088T">Data9!$GD$1:$GD$10,Data9!$GD$11:$GD$21</definedName>
    <definedName name="A125593088T_Data">Data9!$GD$11:$GD$21</definedName>
    <definedName name="A125593088T_Latest">Data9!$GD$21</definedName>
    <definedName name="A125593096T">Data9!$HN$1:$HN$10,Data9!$HN$11:$HN$21</definedName>
    <definedName name="A125593096T_Data">Data9!$HN$11:$HN$21</definedName>
    <definedName name="A125593096T_Latest">Data9!$HN$21</definedName>
    <definedName name="A125593104F">Data9!$IF$1:$IF$10,Data9!$IF$11:$IF$21</definedName>
    <definedName name="A125593104F_Data">Data9!$IF$11:$IF$21</definedName>
    <definedName name="A125593104F_Latest">Data9!$IF$21</definedName>
    <definedName name="A125593112F">Data10!$CB$1:$CB$10,Data10!$CB$11:$CB$21</definedName>
    <definedName name="A125593112F_Data">Data10!$CB$11:$CB$21</definedName>
    <definedName name="A125593112F_Latest">Data10!$CB$21</definedName>
    <definedName name="A125593120F">Data10!$GX$1:$GX$10,Data10!$GX$11:$GX$21</definedName>
    <definedName name="A125593120F_Data">Data10!$GX$11:$GX$21</definedName>
    <definedName name="A125593120F_Latest">Data10!$GX$21</definedName>
    <definedName name="A125593128X">Data10!$HP$1:$HP$10,Data10!$HP$11:$HP$21</definedName>
    <definedName name="A125593128X_Data">Data10!$HP$11:$HP$21</definedName>
    <definedName name="A125593128X_Latest">Data10!$HP$21</definedName>
    <definedName name="A125593136X">Data10!$FN$1:$FN$10,Data10!$FN$11:$FN$21</definedName>
    <definedName name="A125593136X_Data">Data10!$FN$11:$FN$21</definedName>
    <definedName name="A125593136X_Latest">Data10!$FN$21</definedName>
    <definedName name="A125593144X">Data11!$AT$1:$AT$10,Data11!$AT$11:$AT$21</definedName>
    <definedName name="A125593144X_Data">Data11!$AT$11:$AT$21</definedName>
    <definedName name="A125593144X_Latest">Data11!$AT$21</definedName>
    <definedName name="A125593152X">Data12!$CX$1:$CX$10,Data12!$CX$11:$CX$21</definedName>
    <definedName name="A125593152X_Data">Data12!$CX$11:$CX$21</definedName>
    <definedName name="A125593152X_Latest">Data12!$CX$21</definedName>
    <definedName name="A125593160X">Data13!$FB$1:$FB$10,Data13!$FB$11:$FB$21</definedName>
    <definedName name="A125593160X_Data">Data13!$FB$11:$FB$21</definedName>
    <definedName name="A125593160X_Latest">Data13!$FB$21</definedName>
    <definedName name="A125593168T">Data13!$HD$1:$HD$10,Data13!$HD$11:$HD$21</definedName>
    <definedName name="A125593168T_Data">Data13!$HD$11:$HD$21</definedName>
    <definedName name="A125593168T_Latest">Data13!$HD$21</definedName>
    <definedName name="A125593176T">Data14!$AH$1:$AH$10,Data14!$AH$11:$AH$21</definedName>
    <definedName name="A125593176T_Data">Data14!$AH$11:$AH$21</definedName>
    <definedName name="A125593176T_Latest">Data14!$AH$21</definedName>
    <definedName name="A125593184T">Data14!$DB$1:$DB$10,Data14!$DB$11:$DB$21</definedName>
    <definedName name="A125593184T_Data">Data14!$DB$11:$DB$21</definedName>
    <definedName name="A125593184T_Latest">Data14!$DB$21</definedName>
    <definedName name="A125593192T">Data15!$CL$1:$CL$10,Data15!$CL$11:$CL$21</definedName>
    <definedName name="A125593192T_Data">Data15!$CL$11:$CL$21</definedName>
    <definedName name="A125593192T_Latest">Data15!$CL$21</definedName>
    <definedName name="A125593200F">Data13!$CH$1:$CH$10,Data13!$CH$11:$CH$21</definedName>
    <definedName name="A125593200F_Data">Data13!$CH$11:$CH$21</definedName>
    <definedName name="A125593200F_Latest">Data13!$CH$21</definedName>
    <definedName name="A125593208X">Data14!$EL$1:$EL$10,Data14!$EL$11:$EL$21</definedName>
    <definedName name="A125593208X_Data">Data14!$EL$11:$EL$21</definedName>
    <definedName name="A125593208X_Latest">Data14!$EL$21</definedName>
    <definedName name="A125593216X">Data14!$CJ$1:$CJ$10,Data14!$CJ$11:$CJ$21</definedName>
    <definedName name="A125593216X_Data">Data14!$CJ$11:$CJ$21</definedName>
    <definedName name="A125593216X_Latest">Data14!$CJ$21</definedName>
    <definedName name="A125593224X">Data14!$FV$1:$FV$10,Data14!$FV$11:$FV$21</definedName>
    <definedName name="A125593224X_Data">Data14!$FV$11:$FV$21</definedName>
    <definedName name="A125593224X_Latest">Data14!$FV$21</definedName>
    <definedName name="A125593232X">Data14!$IP$1:$IP$10,Data14!$IP$11:$IP$21</definedName>
    <definedName name="A125593232X_Data">Data14!$IP$11:$IP$21</definedName>
    <definedName name="A125593232X_Latest">Data14!$IP$21</definedName>
    <definedName name="A125593240X">Data13!$AF$1:$AF$10,Data13!$AF$11:$AF$21</definedName>
    <definedName name="A125593240X_Data">Data13!$AF$11:$AF$21</definedName>
    <definedName name="A125593240X_Latest">Data13!$AF$21</definedName>
    <definedName name="A125593248T">Data13!$HV$1:$HV$10,Data13!$HV$11:$HV$21</definedName>
    <definedName name="A125593248T_Data">Data13!$HV$11:$HV$21</definedName>
    <definedName name="A125593248T_Latest">Data13!$HV$21</definedName>
    <definedName name="A125593256T">Data14!$DT$1:$DT$10,Data14!$DT$11:$DT$21</definedName>
    <definedName name="A125593256T_Data">Data14!$DT$11:$DT$21</definedName>
    <definedName name="A125593256T_Latest">Data14!$DT$21</definedName>
    <definedName name="A125593264T">Data14!$FD$1:$FD$10,Data14!$FD$11:$FD$21</definedName>
    <definedName name="A125593264T_Data">Data14!$FD$11:$FD$21</definedName>
    <definedName name="A125593264T_Latest">Data14!$FD$21</definedName>
    <definedName name="A125593272T">Data14!$GN$1:$GN$10,Data14!$GN$11:$GN$21</definedName>
    <definedName name="A125593272T_Data">Data14!$GN$11:$GN$21</definedName>
    <definedName name="A125593272T_Latest">Data14!$GN$21</definedName>
    <definedName name="A125593280T">Data14!$HX$1:$HX$10,Data14!$HX$11:$HX$21</definedName>
    <definedName name="A125593280T_Data">Data14!$HX$11:$HX$21</definedName>
    <definedName name="A125593280T_Latest">Data14!$HX$21</definedName>
    <definedName name="A125593288K">Data12!$EH$1:$EH$10,Data12!$EH$11:$EH$21</definedName>
    <definedName name="A125593288K_Data">Data12!$EH$11:$EH$21</definedName>
    <definedName name="A125593288K_Latest">Data12!$EH$21</definedName>
    <definedName name="A125593296K">Data12!$FR$1:$FR$10,Data12!$FR$11:$FR$21</definedName>
    <definedName name="A125593296K_Data">Data12!$FR$11:$FR$21</definedName>
    <definedName name="A125593296K_Latest">Data12!$FR$21</definedName>
    <definedName name="A125593304X">Data12!$HT$1:$HT$10,Data12!$HT$11:$HT$21</definedName>
    <definedName name="A125593304X_Data">Data12!$HT$11:$HT$21</definedName>
    <definedName name="A125593304X_Latest">Data12!$HT$21</definedName>
    <definedName name="A125593312X">Data12!$IL$1:$IL$10,Data12!$IL$11:$IL$21</definedName>
    <definedName name="A125593312X_Data">Data12!$IL$11:$IL$21</definedName>
    <definedName name="A125593312X_Latest">Data12!$IL$21</definedName>
    <definedName name="A125593320X">Data13!$BP$1:$BP$10,Data13!$BP$11:$BP$21</definedName>
    <definedName name="A125593320X_Data">Data13!$BP$11:$BP$21</definedName>
    <definedName name="A125593320X_Latest">Data13!$BP$21</definedName>
    <definedName name="A125593328T">Data13!$CZ$1:$CZ$10,Data13!$CZ$11:$CZ$21</definedName>
    <definedName name="A125593328T_Data">Data13!$CZ$11:$CZ$21</definedName>
    <definedName name="A125593328T_Latest">Data13!$CZ$21</definedName>
    <definedName name="A125593336T">Data13!$DR$1:$DR$10,Data13!$DR$11:$DR$21</definedName>
    <definedName name="A125593336T_Data">Data13!$DR$11:$DR$21</definedName>
    <definedName name="A125593336T_Latest">Data13!$DR$21</definedName>
    <definedName name="A125593344T">Data13!$IN$1:$IN$10,Data13!$IN$11:$IN$21</definedName>
    <definedName name="A125593344T_Data">Data13!$IN$11:$IN$21</definedName>
    <definedName name="A125593344T_Latest">Data13!$IN$21</definedName>
    <definedName name="A125593352T">Data14!$HF$1:$HF$10,Data14!$HF$11:$HF$21</definedName>
    <definedName name="A125593352T_Data">Data14!$HF$11:$HF$21</definedName>
    <definedName name="A125593352T_Latest">Data14!$HF$21</definedName>
    <definedName name="A125593360T">Data15!$AJ$1:$AJ$10,Data15!$AJ$11:$AJ$21</definedName>
    <definedName name="A125593360T_Data">Data15!$AJ$11:$AJ$21</definedName>
    <definedName name="A125593360T_Latest">Data15!$AJ$21</definedName>
    <definedName name="A125593368K">Data15!$BB$1:$BB$10,Data15!$BB$11:$BB$21</definedName>
    <definedName name="A125593368K_Data">Data15!$BB$11:$BB$21</definedName>
    <definedName name="A125593368K_Latest">Data15!$BB$21</definedName>
    <definedName name="A125593376K">Data13!$N$1:$N$10,Data13!$N$11:$N$21</definedName>
    <definedName name="A125593376K_Data">Data13!$N$11:$N$21</definedName>
    <definedName name="A125593376K_Latest">Data13!$N$21</definedName>
    <definedName name="A125593384K">Data14!$AZ$1:$AZ$10,Data14!$AZ$11:$AZ$21</definedName>
    <definedName name="A125593384K_Data">Data14!$AZ$11:$AZ$21</definedName>
    <definedName name="A125593384K_Latest">Data14!$AZ$21</definedName>
    <definedName name="A125593392K">Data14!$BR$1:$BR$10,Data14!$BR$11:$BR$21</definedName>
    <definedName name="A125593392K_Data">Data14!$BR$11:$BR$21</definedName>
    <definedName name="A125593392K_Latest">Data14!$BR$21</definedName>
    <definedName name="A125593400X">Data15!$R$1:$R$10,Data15!$R$11:$R$21</definedName>
    <definedName name="A125593400X_Data">Data15!$R$11:$R$21</definedName>
    <definedName name="A125593400X_Latest">Data15!$R$21</definedName>
    <definedName name="A125593408T">Data12!$EZ$1:$EZ$10,Data12!$EZ$11:$EZ$21</definedName>
    <definedName name="A125593408T_Data">Data12!$EZ$11:$EZ$21</definedName>
    <definedName name="A125593408T_Latest">Data12!$EZ$21</definedName>
    <definedName name="A125593416T">Data12!$GJ$1:$GJ$10,Data12!$GJ$11:$GJ$21</definedName>
    <definedName name="A125593416T_Data">Data12!$GJ$11:$GJ$21</definedName>
    <definedName name="A125593416T_Latest">Data12!$GJ$21</definedName>
    <definedName name="A125593424T">Data12!$HB$1:$HB$10,Data12!$HB$11:$HB$21</definedName>
    <definedName name="A125593424T_Data">Data12!$HB$11:$HB$21</definedName>
    <definedName name="A125593424T_Latest">Data12!$HB$21</definedName>
    <definedName name="A125593432T">Data13!$AX$1:$AX$10,Data13!$AX$11:$AX$21</definedName>
    <definedName name="A125593432T_Data">Data13!$AX$11:$AX$21</definedName>
    <definedName name="A125593432T_Latest">Data13!$AX$21</definedName>
    <definedName name="A125593440T">Data13!$FT$1:$FT$10,Data13!$FT$11:$FT$21</definedName>
    <definedName name="A125593440T_Data">Data13!$FT$11:$FT$21</definedName>
    <definedName name="A125593440T_Latest">Data13!$FT$21</definedName>
    <definedName name="A125593448K">Data13!$GL$1:$GL$10,Data13!$GL$11:$GL$21</definedName>
    <definedName name="A125593448K_Data">Data13!$GL$11:$GL$21</definedName>
    <definedName name="A125593448K_Latest">Data13!$GL$21</definedName>
    <definedName name="A125593456K">Data13!$EJ$1:$EJ$10,Data13!$EJ$11:$EJ$21</definedName>
    <definedName name="A125593456K_Data">Data13!$EJ$11:$EJ$21</definedName>
    <definedName name="A125593456K_Latest">Data13!$EJ$21</definedName>
    <definedName name="A125593464K">Data14!$P$1:$P$10,Data14!$P$11:$P$21</definedName>
    <definedName name="A125593464K_Data">Data14!$P$11:$P$21</definedName>
    <definedName name="A125593464K_Latest">Data14!$P$21</definedName>
    <definedName name="A125593472K">Data15!$BT$1:$BT$10,Data15!$BT$11:$BT$21</definedName>
    <definedName name="A125593472K_Data">Data15!$BT$11:$BT$21</definedName>
    <definedName name="A125593472K_Latest">Data15!$BT$21</definedName>
    <definedName name="A125593480K">Data2!$V$1:$V$10,Data2!$V$11:$V$21</definedName>
    <definedName name="A125593480K_Data">Data2!$V$11:$V$21</definedName>
    <definedName name="A125593480K_Latest">Data2!$V$21</definedName>
    <definedName name="A125593482R">Data2!$AK$1:$AK$10,Data2!$AK$11:$AK$21</definedName>
    <definedName name="A125593482R_Data">Data2!$AK$11:$AK$21</definedName>
    <definedName name="A125593482R_Latest">Data2!$AK$21</definedName>
    <definedName name="A125593488C">Data2!$BX$1:$BX$10,Data2!$BX$11:$BX$21</definedName>
    <definedName name="A125593488C_Data">Data2!$BX$11:$BX$21</definedName>
    <definedName name="A125593488C_Latest">Data2!$BX$21</definedName>
    <definedName name="A125593490R">Data2!$CM$1:$CM$10,Data2!$CM$11:$CM$21</definedName>
    <definedName name="A125593490R_Data">Data2!$CM$11:$CM$21</definedName>
    <definedName name="A125593490R_Latest">Data2!$CM$21</definedName>
    <definedName name="A125593496C">Data2!$ER$1:$ER$10,Data2!$ER$11:$ER$21</definedName>
    <definedName name="A125593496C_Data">Data2!$ER$11:$ER$21</definedName>
    <definedName name="A125593496C_Latest">Data2!$ER$21</definedName>
    <definedName name="A125593498J">Data2!$FG$1:$FG$10,Data2!$FG$11:$FG$21</definedName>
    <definedName name="A125593498J_Data">Data2!$FG$11:$FG$21</definedName>
    <definedName name="A125593498J_Latest">Data2!$FG$21</definedName>
    <definedName name="A125593504T">Data2!$HL$1:$HL$10,Data2!$HL$11:$HL$21</definedName>
    <definedName name="A125593504T_Data">Data2!$HL$11:$HL$21</definedName>
    <definedName name="A125593504T_Latest">Data2!$HL$21</definedName>
    <definedName name="A125593506W">Data2!$IA$1:$IA$10,Data2!$IA$11:$IA$21</definedName>
    <definedName name="A125593506W_Data">Data2!$IA$11:$IA$21</definedName>
    <definedName name="A125593506W_Latest">Data2!$IA$21</definedName>
    <definedName name="A125593512T">Data3!$GV$1:$GV$10,Data3!$GV$11:$GV$21</definedName>
    <definedName name="A125593512T_Data">Data3!$GV$11:$GV$21</definedName>
    <definedName name="A125593512T_Latest">Data3!$GV$21</definedName>
    <definedName name="A125593514W">Data3!$HK$1:$HK$10,Data3!$HK$11:$HK$21</definedName>
    <definedName name="A125593514W_Data">Data3!$HK$11:$HK$21</definedName>
    <definedName name="A125593514W_Latest">Data3!$HK$21</definedName>
    <definedName name="A125593520T">Data1!$GR$1:$GR$10,Data1!$GR$11:$GR$21</definedName>
    <definedName name="A125593520T_Data">Data1!$GR$11:$GR$21</definedName>
    <definedName name="A125593520T_Latest">Data1!$GR$21</definedName>
    <definedName name="A125593522W">Data1!$HG$1:$HG$10,Data1!$HG$11:$HG$21</definedName>
    <definedName name="A125593522W_Data">Data1!$HG$11:$HG$21</definedName>
    <definedName name="A125593522W_Latest">Data1!$HG$21</definedName>
    <definedName name="A125593528K">Data3!$F$1:$F$10,Data3!$F$11:$F$21</definedName>
    <definedName name="A125593528K_Data">Data3!$F$11:$F$21</definedName>
    <definedName name="A125593528K_Latest">Data3!$F$21</definedName>
    <definedName name="A125593530W">Data3!$U$1:$U$10,Data3!$U$11:$U$21</definedName>
    <definedName name="A125593530W_Data">Data3!$U$11:$U$21</definedName>
    <definedName name="A125593530W_Latest">Data3!$U$21</definedName>
    <definedName name="A125593536K">Data2!$GT$1:$GT$10,Data2!$GT$11:$GT$21</definedName>
    <definedName name="A125593536K_Data">Data2!$GT$11:$GT$21</definedName>
    <definedName name="A125593536K_Latest">Data2!$GT$21</definedName>
    <definedName name="A125593538R">Data2!$HI$1:$HI$10,Data2!$HI$11:$HI$21</definedName>
    <definedName name="A125593538R_Data">Data2!$HI$11:$HI$21</definedName>
    <definedName name="A125593538R_Latest">Data2!$HI$21</definedName>
    <definedName name="A125593544K">Data3!$AP$1:$AP$10,Data3!$AP$11:$AP$21</definedName>
    <definedName name="A125593544K_Data">Data3!$AP$11:$AP$21</definedName>
    <definedName name="A125593544K_Latest">Data3!$AP$21</definedName>
    <definedName name="A125593546R">Data3!$BE$1:$BE$10,Data3!$BE$11:$BE$21</definedName>
    <definedName name="A125593546R_Data">Data3!$BE$11:$BE$21</definedName>
    <definedName name="A125593546R_Latest">Data3!$BE$21</definedName>
    <definedName name="A125593552K">Data3!$DJ$1:$DJ$10,Data3!$DJ$11:$DJ$21</definedName>
    <definedName name="A125593552K_Data">Data3!$DJ$11:$DJ$21</definedName>
    <definedName name="A125593552K_Latest">Data3!$DJ$21</definedName>
    <definedName name="A125593554R">Data3!$DY$1:$DY$10,Data3!$DY$11:$DY$21</definedName>
    <definedName name="A125593554R_Data">Data3!$DY$11:$DY$21</definedName>
    <definedName name="A125593554R_Latest">Data3!$DY$21</definedName>
    <definedName name="A125593560K">Data1!$EP$1:$EP$10,Data1!$EP$11:$EP$21</definedName>
    <definedName name="A125593560K_Data">Data1!$EP$11:$EP$21</definedName>
    <definedName name="A125593560K_Latest">Data1!$EP$21</definedName>
    <definedName name="A125593562R">Data1!$FE$1:$FE$10,Data1!$FE$11:$FE$21</definedName>
    <definedName name="A125593562R_Data">Data1!$FE$11:$FE$21</definedName>
    <definedName name="A125593562R_Latest">Data1!$FE$21</definedName>
    <definedName name="A125593568C">Data2!$CP$1:$CP$10,Data2!$CP$11:$CP$21</definedName>
    <definedName name="A125593568C_Data">Data2!$CP$11:$CP$21</definedName>
    <definedName name="A125593568C_Latest">Data2!$CP$21</definedName>
    <definedName name="A125593570R">Data2!$DE$1:$DE$10,Data2!$DE$11:$DE$21</definedName>
    <definedName name="A125593570R_Data">Data2!$DE$11:$DE$21</definedName>
    <definedName name="A125593570R_Latest">Data2!$DE$21</definedName>
    <definedName name="A125593576C">Data2!$ID$1:$ID$10,Data2!$ID$11:$ID$21</definedName>
    <definedName name="A125593576C_Data">Data2!$ID$11:$ID$21</definedName>
    <definedName name="A125593576C_Latest">Data2!$ID$21</definedName>
    <definedName name="A125593578J">Data3!$C$1:$C$10,Data3!$C$11:$C$21</definedName>
    <definedName name="A125593578J_Data">Data3!$C$11:$C$21</definedName>
    <definedName name="A125593578J_Latest">Data3!$C$21</definedName>
    <definedName name="A125593584C">Data3!$X$1:$X$10,Data3!$X$11:$X$21</definedName>
    <definedName name="A125593584C_Data">Data3!$X$11:$X$21</definedName>
    <definedName name="A125593584C_Latest">Data3!$X$21</definedName>
    <definedName name="A125593586J">Data3!$AM$1:$AM$10,Data3!$AM$11:$AM$21</definedName>
    <definedName name="A125593586J_Data">Data3!$AM$11:$AM$21</definedName>
    <definedName name="A125593586J_Latest">Data3!$AM$21</definedName>
    <definedName name="A125593592C">Data3!$BH$1:$BH$10,Data3!$BH$11:$BH$21</definedName>
    <definedName name="A125593592C_Data">Data3!$BH$11:$BH$21</definedName>
    <definedName name="A125593592C_Latest">Data3!$BH$21</definedName>
    <definedName name="A125593594J">Data3!$BW$1:$BW$10,Data3!$BW$11:$BW$21</definedName>
    <definedName name="A125593594J_Data">Data3!$BW$11:$BW$21</definedName>
    <definedName name="A125593594J_Latest">Data3!$BW$21</definedName>
    <definedName name="A125593600T">Data3!$CR$1:$CR$10,Data3!$CR$11:$CR$21</definedName>
    <definedName name="A125593600T_Data">Data3!$CR$11:$CR$21</definedName>
    <definedName name="A125593600T_Latest">Data3!$CR$21</definedName>
    <definedName name="A125593602W">Data3!$DG$1:$DG$10,Data3!$DG$11:$DG$21</definedName>
    <definedName name="A125593602W_Data">Data3!$DG$11:$DG$21</definedName>
    <definedName name="A125593602W_Latest">Data3!$DG$21</definedName>
    <definedName name="A125593608K">Data1!$B$1:$B$10,Data1!$B$11:$B$21</definedName>
    <definedName name="A125593608K_Data">Data1!$B$11:$B$21</definedName>
    <definedName name="A125593608K_Latest">Data1!$B$21</definedName>
    <definedName name="A125593610W">Data1!$Q$1:$Q$10,Data1!$Q$11:$Q$21</definedName>
    <definedName name="A125593610W_Data">Data1!$Q$11:$Q$21</definedName>
    <definedName name="A125593610W_Latest">Data1!$Q$21</definedName>
    <definedName name="A125593616K">Data1!$AL$1:$AL$10,Data1!$AL$11:$AL$21</definedName>
    <definedName name="A125593616K_Data">Data1!$AL$11:$AL$21</definedName>
    <definedName name="A125593616K_Latest">Data1!$AL$21</definedName>
    <definedName name="A125593618R">Data1!$BA$1:$BA$10,Data1!$BA$11:$BA$21</definedName>
    <definedName name="A125593618R_Data">Data1!$BA$11:$BA$21</definedName>
    <definedName name="A125593618R_Latest">Data1!$BA$21</definedName>
    <definedName name="A125593624K">Data1!$CN$1:$CN$10,Data1!$CN$11:$CN$21</definedName>
    <definedName name="A125593624K_Data">Data1!$CN$11:$CN$21</definedName>
    <definedName name="A125593624K_Latest">Data1!$CN$21</definedName>
    <definedName name="A125593626R">Data1!$DC$1:$DC$10,Data1!$DC$11:$DC$21</definedName>
    <definedName name="A125593626R_Data">Data1!$DC$11:$DC$21</definedName>
    <definedName name="A125593626R_Latest">Data1!$DC$21</definedName>
    <definedName name="A125593632K">Data1!$DF$1:$DF$10,Data1!$DF$11:$DF$21</definedName>
    <definedName name="A125593632K_Data">Data1!$DF$11:$DF$21</definedName>
    <definedName name="A125593632K_Latest">Data1!$DF$21</definedName>
    <definedName name="A125593634R">Data1!$DU$1:$DU$10,Data1!$DU$11:$DU$21</definedName>
    <definedName name="A125593634R_Data">Data1!$DU$11:$DU$21</definedName>
    <definedName name="A125593634R_Latest">Data1!$DU$21</definedName>
    <definedName name="A125593640K">Data1!$FZ$1:$FZ$10,Data1!$FZ$11:$FZ$21</definedName>
    <definedName name="A125593640K_Data">Data1!$FZ$11:$FZ$21</definedName>
    <definedName name="A125593640K_Latest">Data1!$FZ$21</definedName>
    <definedName name="A125593642R">Data1!$GO$1:$GO$10,Data1!$GO$11:$GO$21</definedName>
    <definedName name="A125593642R_Data">Data1!$GO$11:$GO$21</definedName>
    <definedName name="A125593642R_Latest">Data1!$GO$21</definedName>
    <definedName name="A125593648C">Data1!$HJ$1:$HJ$10,Data1!$HJ$11:$HJ$21</definedName>
    <definedName name="A125593648C_Data">Data1!$HJ$11:$HJ$21</definedName>
    <definedName name="A125593648C_Latest">Data1!$HJ$21</definedName>
    <definedName name="A125593650R">Data1!$HY$1:$HY$10,Data1!$HY$11:$HY$21</definedName>
    <definedName name="A125593650R_Data">Data1!$HY$11:$HY$21</definedName>
    <definedName name="A125593650R_Latest">Data1!$HY$21</definedName>
    <definedName name="A125593656C">Data1!$IB$1:$IB$10,Data1!$IB$11:$IB$21</definedName>
    <definedName name="A125593656C_Data">Data1!$IB$11:$IB$21</definedName>
    <definedName name="A125593656C_Latest">Data1!$IB$21</definedName>
    <definedName name="A125593658J">Data1!$IQ$1:$IQ$10,Data1!$IQ$11:$IQ$21</definedName>
    <definedName name="A125593658J_Data">Data1!$IQ$11:$IQ$21</definedName>
    <definedName name="A125593658J_Latest">Data1!$IQ$21</definedName>
    <definedName name="A125593664C">Data2!$DH$1:$DH$10,Data2!$DH$11:$DH$21</definedName>
    <definedName name="A125593664C_Data">Data2!$DH$11:$DH$21</definedName>
    <definedName name="A125593664C_Latest">Data2!$DH$21</definedName>
    <definedName name="A125593666J">Data2!$DW$1:$DW$10,Data2!$DW$11:$DW$21</definedName>
    <definedName name="A125593666J_Data">Data2!$DW$11:$DW$21</definedName>
    <definedName name="A125593666J_Latest">Data2!$DW$21</definedName>
    <definedName name="A125593672C">Data3!$BZ$1:$BZ$10,Data3!$BZ$11:$BZ$21</definedName>
    <definedName name="A125593672C_Data">Data3!$BZ$11:$BZ$21</definedName>
    <definedName name="A125593672C_Latest">Data3!$BZ$21</definedName>
    <definedName name="A125593674J">Data3!$CO$1:$CO$10,Data3!$CO$11:$CO$21</definedName>
    <definedName name="A125593674J_Data">Data3!$CO$11:$CO$21</definedName>
    <definedName name="A125593674J_Latest">Data3!$CO$21</definedName>
    <definedName name="A125593680C">Data3!$ET$1:$ET$10,Data3!$ET$11:$ET$21</definedName>
    <definedName name="A125593680C_Data">Data3!$ET$11:$ET$21</definedName>
    <definedName name="A125593680C_Latest">Data3!$ET$21</definedName>
    <definedName name="A125593682J">Data3!$FI$1:$FI$10,Data3!$FI$11:$FI$21</definedName>
    <definedName name="A125593682J_Data">Data3!$FI$11:$FI$21</definedName>
    <definedName name="A125593682J_Latest">Data3!$FI$21</definedName>
    <definedName name="A125593688W">Data3!$FL$1:$FL$10,Data3!$FL$11:$FL$21</definedName>
    <definedName name="A125593688W_Data">Data3!$FL$11:$FL$21</definedName>
    <definedName name="A125593688W_Latest">Data3!$FL$21</definedName>
    <definedName name="A125593690J">Data3!$GA$1:$GA$10,Data3!$GA$11:$GA$21</definedName>
    <definedName name="A125593690J_Data">Data3!$GA$11:$GA$21</definedName>
    <definedName name="A125593690J_Latest">Data3!$GA$21</definedName>
    <definedName name="A125593696W">Data1!$DX$1:$DX$10,Data1!$DX$11:$DX$21</definedName>
    <definedName name="A125593696W_Data">Data1!$DX$11:$DX$21</definedName>
    <definedName name="A125593696W_Latest">Data1!$DX$21</definedName>
    <definedName name="A125593698A">Data1!$EM$1:$EM$10,Data1!$EM$11:$EM$21</definedName>
    <definedName name="A125593698A_Data">Data1!$EM$11:$EM$21</definedName>
    <definedName name="A125593698A_Latest">Data1!$EM$21</definedName>
    <definedName name="A125593704K">Data2!$FJ$1:$FJ$10,Data2!$FJ$11:$FJ$21</definedName>
    <definedName name="A125593704K_Data">Data2!$FJ$11:$FJ$21</definedName>
    <definedName name="A125593704K_Latest">Data2!$FJ$21</definedName>
    <definedName name="A125593706R">Data2!$FY$1:$FY$10,Data2!$FY$11:$FY$21</definedName>
    <definedName name="A125593706R_Data">Data2!$FY$11:$FY$21</definedName>
    <definedName name="A125593706R_Latest">Data2!$FY$21</definedName>
    <definedName name="A125593712K">Data2!$GB$1:$GB$10,Data2!$GB$11:$GB$21</definedName>
    <definedName name="A125593712K_Data">Data2!$GB$11:$GB$21</definedName>
    <definedName name="A125593712K_Latest">Data2!$GB$21</definedName>
    <definedName name="A125593714R">Data2!$GQ$1:$GQ$10,Data2!$GQ$11:$GQ$21</definedName>
    <definedName name="A125593714R_Data">Data2!$GQ$11:$GQ$21</definedName>
    <definedName name="A125593714R_Latest">Data2!$GQ$21</definedName>
    <definedName name="A125593720K">Data3!$EB$1:$EB$10,Data3!$EB$11:$EB$21</definedName>
    <definedName name="A125593720K_Data">Data3!$EB$11:$EB$21</definedName>
    <definedName name="A125593720K_Latest">Data3!$EB$21</definedName>
    <definedName name="A125593722R">Data3!$EQ$1:$EQ$10,Data3!$EQ$11:$EQ$21</definedName>
    <definedName name="A125593722R_Data">Data3!$EQ$11:$EQ$21</definedName>
    <definedName name="A125593722R_Latest">Data3!$EQ$21</definedName>
    <definedName name="A125593728C">Data1!$T$1:$T$10,Data1!$T$11:$T$21</definedName>
    <definedName name="A125593728C_Data">Data1!$T$11:$T$21</definedName>
    <definedName name="A125593728C_Latest">Data1!$T$21</definedName>
    <definedName name="A125593730R">Data1!$AI$1:$AI$10,Data1!$AI$11:$AI$21</definedName>
    <definedName name="A125593730R_Data">Data1!$AI$11:$AI$21</definedName>
    <definedName name="A125593730R_Latest">Data1!$AI$21</definedName>
    <definedName name="A125593736C">Data1!$BD$1:$BD$10,Data1!$BD$11:$BD$21</definedName>
    <definedName name="A125593736C_Data">Data1!$BD$11:$BD$21</definedName>
    <definedName name="A125593736C_Latest">Data1!$BD$21</definedName>
    <definedName name="A125593738J">Data1!$BS$1:$BS$10,Data1!$BS$11:$BS$21</definedName>
    <definedName name="A125593738J_Data">Data1!$BS$11:$BS$21</definedName>
    <definedName name="A125593738J_Latest">Data1!$BS$21</definedName>
    <definedName name="A125593744C">Data1!$BV$1:$BV$10,Data1!$BV$11:$BV$21</definedName>
    <definedName name="A125593744C_Data">Data1!$BV$11:$BV$21</definedName>
    <definedName name="A125593744C_Latest">Data1!$BV$21</definedName>
    <definedName name="A125593746J">Data1!$CK$1:$CK$10,Data1!$CK$11:$CK$21</definedName>
    <definedName name="A125593746J_Data">Data1!$CK$11:$CK$21</definedName>
    <definedName name="A125593746J_Latest">Data1!$CK$21</definedName>
    <definedName name="A125593752C">Data1!$FH$1:$FH$10,Data1!$FH$11:$FH$21</definedName>
    <definedName name="A125593752C_Data">Data1!$FH$11:$FH$21</definedName>
    <definedName name="A125593752C_Latest">Data1!$FH$21</definedName>
    <definedName name="A125593754J">Data1!$FW$1:$FW$10,Data1!$FW$11:$FW$21</definedName>
    <definedName name="A125593754J_Data">Data1!$FW$11:$FW$21</definedName>
    <definedName name="A125593754J_Latest">Data1!$FW$21</definedName>
    <definedName name="A125593760C">Data2!$AN$1:$AN$10,Data2!$AN$11:$AN$21</definedName>
    <definedName name="A125593760C_Data">Data2!$AN$11:$AN$21</definedName>
    <definedName name="A125593760C_Latest">Data2!$AN$21</definedName>
    <definedName name="A125593762J">Data2!$BC$1:$BC$10,Data2!$BC$11:$BC$21</definedName>
    <definedName name="A125593762J_Data">Data2!$BC$11:$BC$21</definedName>
    <definedName name="A125593762J_Latest">Data2!$BC$21</definedName>
    <definedName name="A125593768W">Data2!$BF$1:$BF$10,Data2!$BF$11:$BF$21</definedName>
    <definedName name="A125593768W_Data">Data2!$BF$11:$BF$21</definedName>
    <definedName name="A125593768W_Latest">Data2!$BF$21</definedName>
    <definedName name="A125593770J">Data2!$BU$1:$BU$10,Data2!$BU$11:$BU$21</definedName>
    <definedName name="A125593770J_Data">Data2!$BU$11:$BU$21</definedName>
    <definedName name="A125593770J_Latest">Data2!$BU$21</definedName>
    <definedName name="A125593776W">Data2!$D$1:$D$10,Data2!$D$11:$D$21</definedName>
    <definedName name="A125593776W_Data">Data2!$D$11:$D$21</definedName>
    <definedName name="A125593776W_Latest">Data2!$D$21</definedName>
    <definedName name="A125593778A">Data2!$S$1:$S$10,Data2!$S$11:$S$21</definedName>
    <definedName name="A125593778A_Data">Data2!$S$11:$S$21</definedName>
    <definedName name="A125593778A_Latest">Data2!$S$21</definedName>
    <definedName name="A125593784W">Data2!$DZ$1:$DZ$10,Data2!$DZ$11:$DZ$21</definedName>
    <definedName name="A125593784W_Data">Data2!$DZ$11:$DZ$21</definedName>
    <definedName name="A125593784W_Latest">Data2!$DZ$21</definedName>
    <definedName name="A125593786A">Data2!$EO$1:$EO$10,Data2!$EO$11:$EO$21</definedName>
    <definedName name="A125593786A_Data">Data2!$EO$11:$EO$21</definedName>
    <definedName name="A125593786A_Latest">Data2!$EO$21</definedName>
    <definedName name="A125593792W">Data3!$GD$1:$GD$10,Data3!$GD$11:$GD$21</definedName>
    <definedName name="A125593792W_Data">Data3!$GD$11:$GD$21</definedName>
    <definedName name="A125593792W_Latest">Data3!$GD$21</definedName>
    <definedName name="A125593794A">Data3!$GS$1:$GS$10,Data3!$GS$11:$GS$21</definedName>
    <definedName name="A125593794A_Data">Data3!$GS$11:$GS$21</definedName>
    <definedName name="A125593794A_Latest">Data3!$GS$21</definedName>
    <definedName name="A125593800K">Data25!$AF$1:$AF$10,Data25!$AF$11:$AF$21</definedName>
    <definedName name="A125593800K_Data">Data25!$AF$11:$AF$21</definedName>
    <definedName name="A125593800K_Latest">Data25!$AF$21</definedName>
    <definedName name="A125593802R">Data25!$AU$1:$AU$10,Data25!$AU$11:$AU$21</definedName>
    <definedName name="A125593802R_Data">Data25!$AU$11:$AU$21</definedName>
    <definedName name="A125593802R_Latest">Data25!$AU$21</definedName>
    <definedName name="A125593808C">Data25!$CH$1:$CH$10,Data25!$CH$11:$CH$21</definedName>
    <definedName name="A125593808C_Data">Data25!$CH$11:$CH$21</definedName>
    <definedName name="A125593808C_Latest">Data25!$CH$21</definedName>
    <definedName name="A125593810R">Data25!$CW$1:$CW$10,Data25!$CW$11:$CW$21</definedName>
    <definedName name="A125593810R_Data">Data25!$CW$11:$CW$21</definedName>
    <definedName name="A125593810R_Latest">Data25!$CW$21</definedName>
    <definedName name="A125593816C">Data25!$FB$1:$FB$10,Data25!$FB$11:$FB$21</definedName>
    <definedName name="A125593816C_Data">Data25!$FB$11:$FB$21</definedName>
    <definedName name="A125593816C_Latest">Data25!$FB$21</definedName>
    <definedName name="A125593818J">Data25!$FQ$1:$FQ$10,Data25!$FQ$11:$FQ$21</definedName>
    <definedName name="A125593818J_Data">Data25!$FQ$11:$FQ$21</definedName>
    <definedName name="A125593818J_Latest">Data25!$FQ$21</definedName>
    <definedName name="A125593824C">Data25!$HV$1:$HV$10,Data25!$HV$11:$HV$21</definedName>
    <definedName name="A125593824C_Data">Data25!$HV$11:$HV$21</definedName>
    <definedName name="A125593824C_Latest">Data25!$HV$21</definedName>
    <definedName name="A125593826J">Data25!$IK$1:$IK$10,Data25!$IK$11:$IK$21</definedName>
    <definedName name="A125593826J_Data">Data25!$IK$11:$IK$21</definedName>
    <definedName name="A125593826J_Latest">Data25!$IK$21</definedName>
    <definedName name="A125593832C">Data26!$HF$1:$HF$10,Data26!$HF$11:$HF$11</definedName>
    <definedName name="A125593832C_Data">Data26!$HF$11:$HF$11</definedName>
    <definedName name="A125593832C_Latest">Data26!$HF$11</definedName>
    <definedName name="A125593834J">Data26!$HU$1:$HU$10,Data26!$HU$11:$HU$11</definedName>
    <definedName name="A125593834J_Data">Data26!$HU$11:$HU$11</definedName>
    <definedName name="A125593834J_Latest">Data26!$HU$11</definedName>
    <definedName name="A125593840C">Data24!$HB$1:$HB$10,Data24!$HB$11:$HB$21</definedName>
    <definedName name="A125593840C_Data">Data24!$HB$11:$HB$21</definedName>
    <definedName name="A125593840C_Latest">Data24!$HB$21</definedName>
    <definedName name="A125593842J">Data24!$HQ$1:$HQ$10,Data24!$HQ$11:$HQ$21</definedName>
    <definedName name="A125593842J_Data">Data24!$HQ$11:$HQ$21</definedName>
    <definedName name="A125593842J_Latest">Data24!$HQ$21</definedName>
    <definedName name="A125593848W">Data26!$P$1:$P$10,Data26!$P$11:$P$11</definedName>
    <definedName name="A125593848W_Data">Data26!$P$11:$P$11</definedName>
    <definedName name="A125593848W_Latest">Data26!$P$11</definedName>
    <definedName name="A125593850J">Data26!$AE$1:$AE$10,Data26!$AE$11:$AE$11</definedName>
    <definedName name="A125593850J_Data">Data26!$AE$11:$AE$11</definedName>
    <definedName name="A125593850J_Latest">Data26!$AE$11</definedName>
    <definedName name="A125593856W">Data25!$HD$1:$HD$10,Data25!$HD$11:$HD$21</definedName>
    <definedName name="A125593856W_Data">Data25!$HD$11:$HD$21</definedName>
    <definedName name="A125593856W_Latest">Data25!$HD$21</definedName>
    <definedName name="A125593858A">Data25!$HS$1:$HS$10,Data25!$HS$11:$HS$21</definedName>
    <definedName name="A125593858A_Data">Data25!$HS$11:$HS$21</definedName>
    <definedName name="A125593858A_Latest">Data25!$HS$21</definedName>
    <definedName name="A125593864W">Data26!$AZ$1:$AZ$10,Data26!$AZ$11:$AZ$11</definedName>
    <definedName name="A125593864W_Data">Data26!$AZ$11:$AZ$11</definedName>
    <definedName name="A125593864W_Latest">Data26!$AZ$11</definedName>
    <definedName name="A125593866A">Data26!$BO$1:$BO$10,Data26!$BO$11:$BO$11</definedName>
    <definedName name="A125593866A_Data">Data26!$BO$11:$BO$11</definedName>
    <definedName name="A125593866A_Latest">Data26!$BO$11</definedName>
    <definedName name="A125593872W">Data26!$DT$1:$DT$10,Data26!$DT$11:$DT$11</definedName>
    <definedName name="A125593872W_Data">Data26!$DT$11:$DT$11</definedName>
    <definedName name="A125593872W_Latest">Data26!$DT$11</definedName>
    <definedName name="A125593874A">Data26!$EI$1:$EI$10,Data26!$EI$11:$EI$11</definedName>
    <definedName name="A125593874A_Data">Data26!$EI$11:$EI$11</definedName>
    <definedName name="A125593874A_Latest">Data26!$EI$11</definedName>
    <definedName name="A125593880W">Data24!$EZ$1:$EZ$10,Data24!$EZ$11:$EZ$21</definedName>
    <definedName name="A125593880W_Data">Data24!$EZ$11:$EZ$21</definedName>
    <definedName name="A125593880W_Latest">Data24!$EZ$21</definedName>
    <definedName name="A125593882A">Data24!$FO$1:$FO$10,Data24!$FO$11:$FO$21</definedName>
    <definedName name="A125593882A_Data">Data24!$FO$11:$FO$21</definedName>
    <definedName name="A125593882A_Latest">Data24!$FO$21</definedName>
    <definedName name="A125593888R">Data25!$CZ$1:$CZ$10,Data25!$CZ$11:$CZ$21</definedName>
    <definedName name="A125593888R_Data">Data25!$CZ$11:$CZ$21</definedName>
    <definedName name="A125593888R_Latest">Data25!$CZ$21</definedName>
    <definedName name="A125593890A">Data25!$DO$1:$DO$10,Data25!$DO$11:$DO$21</definedName>
    <definedName name="A125593890A_Data">Data25!$DO$11:$DO$21</definedName>
    <definedName name="A125593890A_Latest">Data25!$DO$21</definedName>
    <definedName name="A125593896R">Data25!$IN$1:$IN$10,Data25!$IN$11:$IN$21</definedName>
    <definedName name="A125593896R_Data">Data25!$IN$11:$IN$21</definedName>
    <definedName name="A125593896R_Latest">Data25!$IN$21</definedName>
    <definedName name="A125593898V">Data26!$M$1:$M$10,Data26!$M$11:$M$11</definedName>
    <definedName name="A125593898V_Data">Data26!$M$11:$M$11</definedName>
    <definedName name="A125593898V_Latest">Data26!$M$11</definedName>
    <definedName name="A125593904C">Data26!$AH$1:$AH$10,Data26!$AH$11:$AH$11</definedName>
    <definedName name="A125593904C_Data">Data26!$AH$11:$AH$11</definedName>
    <definedName name="A125593904C_Latest">Data26!$AH$11</definedName>
    <definedName name="A125593906J">Data26!$AW$1:$AW$10,Data26!$AW$11:$AW$11</definedName>
    <definedName name="A125593906J_Data">Data26!$AW$11:$AW$11</definedName>
    <definedName name="A125593906J_Latest">Data26!$AW$11</definedName>
    <definedName name="A125593912C">Data26!$BR$1:$BR$10,Data26!$BR$11:$BR$11</definedName>
    <definedName name="A125593912C_Data">Data26!$BR$11:$BR$11</definedName>
    <definedName name="A125593912C_Latest">Data26!$BR$11</definedName>
    <definedName name="A125593914J">Data26!$CG$1:$CG$10,Data26!$CG$11:$CG$11</definedName>
    <definedName name="A125593914J_Data">Data26!$CG$11:$CG$11</definedName>
    <definedName name="A125593914J_Latest">Data26!$CG$11</definedName>
    <definedName name="A125593920C">Data26!$DB$1:$DB$10,Data26!$DB$11:$DB$11</definedName>
    <definedName name="A125593920C_Data">Data26!$DB$11:$DB$11</definedName>
    <definedName name="A125593920C_Latest">Data26!$DB$11</definedName>
    <definedName name="A125593922J">Data26!$DQ$1:$DQ$10,Data26!$DQ$11:$DQ$11</definedName>
    <definedName name="A125593922J_Data">Data26!$DQ$11:$DQ$11</definedName>
    <definedName name="A125593922J_Latest">Data26!$DQ$11</definedName>
    <definedName name="A125593928W">Data24!$L$1:$L$10,Data24!$L$11:$L$21</definedName>
    <definedName name="A125593928W_Data">Data24!$L$11:$L$21</definedName>
    <definedName name="A125593928W_Latest">Data24!$L$21</definedName>
    <definedName name="A125593930J">Data24!$AA$1:$AA$10,Data24!$AA$11:$AA$21</definedName>
    <definedName name="A125593930J_Data">Data24!$AA$11:$AA$21</definedName>
    <definedName name="A125593930J_Latest">Data24!$AA$21</definedName>
    <definedName name="A125593936W">Data24!$AV$1:$AV$10,Data24!$AV$11:$AV$21</definedName>
    <definedName name="A125593936W_Data">Data24!$AV$11:$AV$21</definedName>
    <definedName name="A125593936W_Latest">Data24!$AV$21</definedName>
    <definedName name="A125593938A">Data24!$BK$1:$BK$10,Data24!$BK$11:$BK$21</definedName>
    <definedName name="A125593938A_Data">Data24!$BK$11:$BK$21</definedName>
    <definedName name="A125593938A_Latest">Data24!$BK$21</definedName>
    <definedName name="A125593944W">Data24!$CX$1:$CX$10,Data24!$CX$11:$CX$21</definedName>
    <definedName name="A125593944W_Data">Data24!$CX$11:$CX$21</definedName>
    <definedName name="A125593944W_Latest">Data24!$CX$21</definedName>
    <definedName name="A125593946A">Data24!$DM$1:$DM$10,Data24!$DM$11:$DM$21</definedName>
    <definedName name="A125593946A_Data">Data24!$DM$11:$DM$21</definedName>
    <definedName name="A125593946A_Latest">Data24!$DM$21</definedName>
    <definedName name="A125593952W">Data24!$DP$1:$DP$10,Data24!$DP$11:$DP$21</definedName>
    <definedName name="A125593952W_Data">Data24!$DP$11:$DP$21</definedName>
    <definedName name="A125593952W_Latest">Data24!$DP$21</definedName>
    <definedName name="A125593954A">Data24!$EE$1:$EE$10,Data24!$EE$11:$EE$21</definedName>
    <definedName name="A125593954A_Data">Data24!$EE$11:$EE$21</definedName>
    <definedName name="A125593954A_Latest">Data24!$EE$21</definedName>
    <definedName name="A125593960W">Data24!$GJ$1:$GJ$10,Data24!$GJ$11:$GJ$21</definedName>
    <definedName name="A125593960W_Data">Data24!$GJ$11:$GJ$21</definedName>
    <definedName name="A125593960W_Latest">Data24!$GJ$21</definedName>
    <definedName name="A125593962A">Data24!$GY$1:$GY$10,Data24!$GY$11:$GY$21</definedName>
    <definedName name="A125593962A_Data">Data24!$GY$11:$GY$21</definedName>
    <definedName name="A125593962A_Latest">Data24!$GY$21</definedName>
    <definedName name="A125593968R">Data24!$HT$1:$HT$10,Data24!$HT$11:$HT$21</definedName>
    <definedName name="A125593968R_Data">Data24!$HT$11:$HT$21</definedName>
    <definedName name="A125593968R_Latest">Data24!$HT$21</definedName>
    <definedName name="A125593970A">Data24!$II$1:$II$10,Data24!$II$11:$II$21</definedName>
    <definedName name="A125593970A_Data">Data24!$II$11:$II$21</definedName>
    <definedName name="A125593970A_Latest">Data24!$II$21</definedName>
    <definedName name="A125593976R">Data24!$IL$1:$IL$10,Data24!$IL$11:$IL$21</definedName>
    <definedName name="A125593976R_Data">Data24!$IL$11:$IL$21</definedName>
    <definedName name="A125593976R_Latest">Data24!$IL$21</definedName>
    <definedName name="A125593978V">Data25!$K$1:$K$10,Data25!$K$11:$K$21</definedName>
    <definedName name="A125593978V_Data">Data25!$K$11:$K$21</definedName>
    <definedName name="A125593978V_Latest">Data25!$K$21</definedName>
    <definedName name="A125593984R">Data25!$DR$1:$DR$10,Data25!$DR$11:$DR$21</definedName>
    <definedName name="A125593984R_Data">Data25!$DR$11:$DR$21</definedName>
    <definedName name="A125593984R_Latest">Data25!$DR$21</definedName>
    <definedName name="A125593986V">Data25!$EG$1:$EG$10,Data25!$EG$11:$EG$21</definedName>
    <definedName name="A125593986V_Data">Data25!$EG$11:$EG$21</definedName>
    <definedName name="A125593986V_Latest">Data25!$EG$21</definedName>
    <definedName name="A125593992R">Data26!$CJ$1:$CJ$10,Data26!$CJ$11:$CJ$11</definedName>
    <definedName name="A125593992R_Data">Data26!$CJ$11:$CJ$11</definedName>
    <definedName name="A125593992R_Latest">Data26!$CJ$11</definedName>
    <definedName name="A125593994V">Data26!$CY$1:$CY$10,Data26!$CY$11:$CY$11</definedName>
    <definedName name="A125593994V_Data">Data26!$CY$11:$CY$11</definedName>
    <definedName name="A125593994V_Latest">Data26!$CY$11</definedName>
    <definedName name="A125594000F">Data26!$FD$1:$FD$10,Data26!$FD$11:$FD$11</definedName>
    <definedName name="A125594000F_Data">Data26!$FD$11:$FD$11</definedName>
    <definedName name="A125594000F_Latest">Data26!$FD$11</definedName>
    <definedName name="A125594002K">Data26!$FS$1:$FS$10,Data26!$FS$11:$FS$11</definedName>
    <definedName name="A125594002K_Data">Data26!$FS$11:$FS$11</definedName>
    <definedName name="A125594002K_Latest">Data26!$FS$11</definedName>
    <definedName name="A125594008X">Data26!$FV$1:$FV$10,Data26!$FV$11:$FV$11</definedName>
    <definedName name="A125594008X_Data">Data26!$FV$11:$FV$11</definedName>
    <definedName name="A125594008X_Latest">Data26!$FV$11</definedName>
    <definedName name="A125594010K">Data26!$GK$1:$GK$10,Data26!$GK$11:$GK$11</definedName>
    <definedName name="A125594010K_Data">Data26!$GK$11:$GK$11</definedName>
    <definedName name="A125594010K_Latest">Data26!$GK$11</definedName>
    <definedName name="A125594016X">Data24!$EH$1:$EH$10,Data24!$EH$11:$EH$21</definedName>
    <definedName name="A125594016X_Data">Data24!$EH$11:$EH$21</definedName>
    <definedName name="A125594016X_Latest">Data24!$EH$21</definedName>
    <definedName name="A125594018C">Data24!$EW$1:$EW$10,Data24!$EW$11:$EW$21</definedName>
    <definedName name="A125594018C_Data">Data24!$EW$11:$EW$21</definedName>
    <definedName name="A125594018C_Latest">Data24!$EW$21</definedName>
    <definedName name="A125594024X">Data25!$FT$1:$FT$10,Data25!$FT$11:$FT$21</definedName>
    <definedName name="A125594024X_Data">Data25!$FT$11:$FT$21</definedName>
    <definedName name="A125594024X_Latest">Data25!$FT$21</definedName>
    <definedName name="A125594026C">Data25!$GI$1:$GI$10,Data25!$GI$11:$GI$21</definedName>
    <definedName name="A125594026C_Data">Data25!$GI$11:$GI$21</definedName>
    <definedName name="A125594026C_Latest">Data25!$GI$21</definedName>
    <definedName name="A125594032X">Data25!$GL$1:$GL$10,Data25!$GL$11:$GL$21</definedName>
    <definedName name="A125594032X_Data">Data25!$GL$11:$GL$21</definedName>
    <definedName name="A125594032X_Latest">Data25!$GL$21</definedName>
    <definedName name="A125594034C">Data25!$HA$1:$HA$10,Data25!$HA$11:$HA$21</definedName>
    <definedName name="A125594034C_Data">Data25!$HA$11:$HA$21</definedName>
    <definedName name="A125594034C_Latest">Data25!$HA$21</definedName>
    <definedName name="A125594040X">Data26!$EL$1:$EL$10,Data26!$EL$11:$EL$11</definedName>
    <definedName name="A125594040X_Data">Data26!$EL$11:$EL$11</definedName>
    <definedName name="A125594040X_Latest">Data26!$EL$11</definedName>
    <definedName name="A125594042C">Data26!$FA$1:$FA$10,Data26!$FA$11:$FA$11</definedName>
    <definedName name="A125594042C_Data">Data26!$FA$11:$FA$11</definedName>
    <definedName name="A125594042C_Latest">Data26!$FA$11</definedName>
    <definedName name="A125594048T">Data24!$AD$1:$AD$10,Data24!$AD$11:$AD$21</definedName>
    <definedName name="A125594048T_Data">Data24!$AD$11:$AD$21</definedName>
    <definedName name="A125594048T_Latest">Data24!$AD$21</definedName>
    <definedName name="A125594050C">Data24!$AS$1:$AS$10,Data24!$AS$11:$AS$21</definedName>
    <definedName name="A125594050C_Data">Data24!$AS$11:$AS$21</definedName>
    <definedName name="A125594050C_Latest">Data24!$AS$21</definedName>
    <definedName name="A125594056T">Data24!$BN$1:$BN$10,Data24!$BN$11:$BN$21</definedName>
    <definedName name="A125594056T_Data">Data24!$BN$11:$BN$21</definedName>
    <definedName name="A125594056T_Latest">Data24!$BN$21</definedName>
    <definedName name="A125594058W">Data24!$CC$1:$CC$10,Data24!$CC$11:$CC$21</definedName>
    <definedName name="A125594058W_Data">Data24!$CC$11:$CC$21</definedName>
    <definedName name="A125594058W_Latest">Data24!$CC$21</definedName>
    <definedName name="A125594064T">Data24!$CF$1:$CF$10,Data24!$CF$11:$CF$21</definedName>
    <definedName name="A125594064T_Data">Data24!$CF$11:$CF$21</definedName>
    <definedName name="A125594064T_Latest">Data24!$CF$21</definedName>
    <definedName name="A125594066W">Data24!$CU$1:$CU$10,Data24!$CU$11:$CU$21</definedName>
    <definedName name="A125594066W_Data">Data24!$CU$11:$CU$21</definedName>
    <definedName name="A125594066W_Latest">Data24!$CU$21</definedName>
    <definedName name="A125594072T">Data24!$FR$1:$FR$10,Data24!$FR$11:$FR$21</definedName>
    <definedName name="A125594072T_Data">Data24!$FR$11:$FR$21</definedName>
    <definedName name="A125594072T_Latest">Data24!$FR$21</definedName>
    <definedName name="A125594074W">Data24!$GG$1:$GG$10,Data24!$GG$11:$GG$21</definedName>
    <definedName name="A125594074W_Data">Data24!$GG$11:$GG$21</definedName>
    <definedName name="A125594074W_Latest">Data24!$GG$21</definedName>
    <definedName name="A125594080T">Data25!$AX$1:$AX$10,Data25!$AX$11:$AX$21</definedName>
    <definedName name="A125594080T_Data">Data25!$AX$11:$AX$21</definedName>
    <definedName name="A125594080T_Latest">Data25!$AX$21</definedName>
    <definedName name="A125594082W">Data25!$BM$1:$BM$10,Data25!$BM$11:$BM$21</definedName>
    <definedName name="A125594082W_Data">Data25!$BM$11:$BM$21</definedName>
    <definedName name="A125594082W_Latest">Data25!$BM$21</definedName>
    <definedName name="A125594088K">Data25!$BP$1:$BP$10,Data25!$BP$11:$BP$21</definedName>
    <definedName name="A125594088K_Data">Data25!$BP$11:$BP$21</definedName>
    <definedName name="A125594088K_Latest">Data25!$BP$21</definedName>
    <definedName name="A125594090W">Data25!$CE$1:$CE$10,Data25!$CE$11:$CE$21</definedName>
    <definedName name="A125594090W_Data">Data25!$CE$11:$CE$21</definedName>
    <definedName name="A125594090W_Latest">Data25!$CE$21</definedName>
    <definedName name="A125594096K">Data25!$N$1:$N$10,Data25!$N$11:$N$21</definedName>
    <definedName name="A125594096K_Data">Data25!$N$11:$N$21</definedName>
    <definedName name="A125594096K_Latest">Data25!$N$21</definedName>
    <definedName name="A125594098R">Data25!$AC$1:$AC$10,Data25!$AC$11:$AC$21</definedName>
    <definedName name="A125594098R_Data">Data25!$AC$11:$AC$21</definedName>
    <definedName name="A125594098R_Latest">Data25!$AC$21</definedName>
    <definedName name="A125594104X">Data25!$EJ$1:$EJ$10,Data25!$EJ$11:$EJ$21</definedName>
    <definedName name="A125594104X_Data">Data25!$EJ$11:$EJ$21</definedName>
    <definedName name="A125594104X_Latest">Data25!$EJ$21</definedName>
    <definedName name="A125594106C">Data25!$EY$1:$EY$10,Data25!$EY$11:$EY$21</definedName>
    <definedName name="A125594106C_Data">Data25!$EY$11:$EY$21</definedName>
    <definedName name="A125594106C_Latest">Data25!$EY$21</definedName>
    <definedName name="A125594112X">Data26!$GN$1:$GN$10,Data26!$GN$11:$GN$11</definedName>
    <definedName name="A125594112X_Data">Data26!$GN$11:$GN$11</definedName>
    <definedName name="A125594112X_Latest">Data26!$GN$11</definedName>
    <definedName name="A125594114C">Data26!$HC$1:$HC$10,Data26!$HC$11:$HC$11</definedName>
    <definedName name="A125594114C_Data">Data26!$HC$11:$HC$11</definedName>
    <definedName name="A125594114C_Latest">Data26!$HC$11</definedName>
    <definedName name="A125594120X">Data7!$HD$1:$HD$10,Data7!$HD$11:$HD$21</definedName>
    <definedName name="A125594120X_Data">Data7!$HD$11:$HD$21</definedName>
    <definedName name="A125594120X_Latest">Data7!$HD$21</definedName>
    <definedName name="A125594122C">Data7!$HS$1:$HS$10,Data7!$HS$11:$HS$21</definedName>
    <definedName name="A125594122C_Data">Data7!$HS$11:$HS$21</definedName>
    <definedName name="A125594122C_Latest">Data7!$HS$21</definedName>
    <definedName name="A125594128T">Data8!$P$1:$P$10,Data8!$P$11:$P$21</definedName>
    <definedName name="A125594128T_Data">Data8!$P$11:$P$21</definedName>
    <definedName name="A125594128T_Latest">Data8!$P$21</definedName>
    <definedName name="A125594130C">Data8!$AE$1:$AE$10,Data8!$AE$11:$AE$21</definedName>
    <definedName name="A125594130C_Data">Data8!$AE$11:$AE$21</definedName>
    <definedName name="A125594130C_Latest">Data8!$AE$21</definedName>
    <definedName name="A125594136T">Data8!$CJ$1:$CJ$10,Data8!$CJ$11:$CJ$21</definedName>
    <definedName name="A125594136T_Data">Data8!$CJ$11:$CJ$21</definedName>
    <definedName name="A125594136T_Latest">Data8!$CJ$21</definedName>
    <definedName name="A125594138W">Data8!$CY$1:$CY$10,Data8!$CY$11:$CY$21</definedName>
    <definedName name="A125594138W_Data">Data8!$CY$11:$CY$21</definedName>
    <definedName name="A125594138W_Latest">Data8!$CY$21</definedName>
    <definedName name="A125594144T">Data8!$FD$1:$FD$10,Data8!$FD$11:$FD$21</definedName>
    <definedName name="A125594144T_Data">Data8!$FD$11:$FD$21</definedName>
    <definedName name="A125594144T_Latest">Data8!$FD$21</definedName>
    <definedName name="A125594146W">Data8!$FS$1:$FS$10,Data8!$FS$11:$FS$21</definedName>
    <definedName name="A125594146W_Data">Data8!$FS$11:$FS$21</definedName>
    <definedName name="A125594146W_Latest">Data8!$FS$21</definedName>
    <definedName name="A125594152T">Data9!$EN$1:$EN$10,Data9!$EN$11:$EN$21</definedName>
    <definedName name="A125594152T_Data">Data9!$EN$11:$EN$21</definedName>
    <definedName name="A125594152T_Latest">Data9!$EN$21</definedName>
    <definedName name="A125594154W">Data9!$FC$1:$FC$10,Data9!$FC$11:$FC$21</definedName>
    <definedName name="A125594154W_Data">Data9!$FC$11:$FC$21</definedName>
    <definedName name="A125594154W_Latest">Data9!$FC$21</definedName>
    <definedName name="A125594160T">Data7!$EJ$1:$EJ$10,Data7!$EJ$11:$EJ$21</definedName>
    <definedName name="A125594160T_Data">Data7!$EJ$11:$EJ$21</definedName>
    <definedName name="A125594160T_Latest">Data7!$EJ$21</definedName>
    <definedName name="A125594162W">Data7!$EY$1:$EY$10,Data7!$EY$11:$EY$21</definedName>
    <definedName name="A125594162W_Data">Data7!$EY$11:$EY$21</definedName>
    <definedName name="A125594162W_Latest">Data7!$EY$21</definedName>
    <definedName name="A125594168K">Data8!$GN$1:$GN$10,Data8!$GN$11:$GN$21</definedName>
    <definedName name="A125594168K_Data">Data8!$GN$11:$GN$21</definedName>
    <definedName name="A125594168K_Latest">Data8!$GN$21</definedName>
    <definedName name="A125594170W">Data8!$HC$1:$HC$10,Data8!$HC$11:$HC$21</definedName>
    <definedName name="A125594170W_Data">Data8!$HC$11:$HC$21</definedName>
    <definedName name="A125594170W_Latest">Data8!$HC$21</definedName>
    <definedName name="A125594176K">Data8!$EL$1:$EL$10,Data8!$EL$11:$EL$21</definedName>
    <definedName name="A125594176K_Data">Data8!$EL$11:$EL$21</definedName>
    <definedName name="A125594176K_Latest">Data8!$EL$21</definedName>
    <definedName name="A125594178R">Data8!$FA$1:$FA$10,Data8!$FA$11:$FA$21</definedName>
    <definedName name="A125594178R_Data">Data8!$FA$11:$FA$21</definedName>
    <definedName name="A125594178R_Latest">Data8!$FA$21</definedName>
    <definedName name="A125594184K">Data8!$HX$1:$HX$10,Data8!$HX$11:$HX$21</definedName>
    <definedName name="A125594184K_Data">Data8!$HX$11:$HX$21</definedName>
    <definedName name="A125594184K_Latest">Data8!$HX$21</definedName>
    <definedName name="A125594186R">Data8!$IM$1:$IM$10,Data8!$IM$11:$IM$21</definedName>
    <definedName name="A125594186R_Data">Data8!$IM$11:$IM$21</definedName>
    <definedName name="A125594186R_Latest">Data8!$IM$21</definedName>
    <definedName name="A125594192K">Data9!$BB$1:$BB$10,Data9!$BB$11:$BB$21</definedName>
    <definedName name="A125594192K_Data">Data9!$BB$11:$BB$21</definedName>
    <definedName name="A125594192K_Latest">Data9!$BB$21</definedName>
    <definedName name="A125594194R">Data9!$BQ$1:$BQ$10,Data9!$BQ$11:$BQ$21</definedName>
    <definedName name="A125594194R_Data">Data9!$BQ$11:$BQ$21</definedName>
    <definedName name="A125594194R_Latest">Data9!$BQ$21</definedName>
    <definedName name="A125594200X">Data7!$CH$1:$CH$10,Data7!$CH$11:$CH$21</definedName>
    <definedName name="A125594200X_Data">Data7!$CH$11:$CH$21</definedName>
    <definedName name="A125594200X_Latest">Data7!$CH$21</definedName>
    <definedName name="A125594202C">Data7!$CW$1:$CW$10,Data7!$CW$11:$CW$21</definedName>
    <definedName name="A125594202C_Data">Data7!$CW$11:$CW$21</definedName>
    <definedName name="A125594202C_Latest">Data7!$CW$21</definedName>
    <definedName name="A125594208T">Data8!$AH$1:$AH$10,Data8!$AH$11:$AH$21</definedName>
    <definedName name="A125594208T_Data">Data8!$AH$11:$AH$21</definedName>
    <definedName name="A125594208T_Latest">Data8!$AH$21</definedName>
    <definedName name="A125594210C">Data8!$AW$1:$AW$10,Data8!$AW$11:$AW$21</definedName>
    <definedName name="A125594210C_Data">Data8!$AW$11:$AW$21</definedName>
    <definedName name="A125594210C_Latest">Data8!$AW$21</definedName>
    <definedName name="A125594216T">Data8!$FV$1:$FV$10,Data8!$FV$11:$FV$21</definedName>
    <definedName name="A125594216T_Data">Data8!$FV$11:$FV$21</definedName>
    <definedName name="A125594216T_Latest">Data8!$FV$21</definedName>
    <definedName name="A125594218W">Data8!$GK$1:$GK$10,Data8!$GK$11:$GK$21</definedName>
    <definedName name="A125594218W_Data">Data8!$GK$11:$GK$21</definedName>
    <definedName name="A125594218W_Latest">Data8!$GK$21</definedName>
    <definedName name="A125594224T">Data8!$HF$1:$HF$10,Data8!$HF$11:$HF$21</definedName>
    <definedName name="A125594224T_Data">Data8!$HF$11:$HF$21</definedName>
    <definedName name="A125594224T_Latest">Data8!$HF$21</definedName>
    <definedName name="A125594226W">Data8!$HU$1:$HU$10,Data8!$HU$11:$HU$21</definedName>
    <definedName name="A125594226W_Data">Data8!$HU$11:$HU$21</definedName>
    <definedName name="A125594226W_Latest">Data8!$HU$21</definedName>
    <definedName name="A125594232T">Data8!$IP$1:$IP$10,Data8!$IP$11:$IP$21</definedName>
    <definedName name="A125594232T_Data">Data8!$IP$11:$IP$21</definedName>
    <definedName name="A125594232T_Latest">Data8!$IP$21</definedName>
    <definedName name="A125594234W">Data9!$O$1:$O$10,Data9!$O$11:$O$21</definedName>
    <definedName name="A125594234W_Data">Data9!$O$11:$O$21</definedName>
    <definedName name="A125594234W_Latest">Data9!$O$21</definedName>
    <definedName name="A125594240T">Data9!$AJ$1:$AJ$10,Data9!$AJ$11:$AJ$21</definedName>
    <definedName name="A125594240T_Data">Data9!$AJ$11:$AJ$21</definedName>
    <definedName name="A125594240T_Latest">Data9!$AJ$21</definedName>
    <definedName name="A125594242W">Data9!$AY$1:$AY$10,Data9!$AY$11:$AY$21</definedName>
    <definedName name="A125594242W_Data">Data9!$AY$11:$AY$21</definedName>
    <definedName name="A125594242W_Latest">Data9!$AY$21</definedName>
    <definedName name="A125594248K">Data6!$GJ$1:$GJ$10,Data6!$GJ$11:$GJ$21</definedName>
    <definedName name="A125594248K_Data">Data6!$GJ$11:$GJ$21</definedName>
    <definedName name="A125594248K_Latest">Data6!$GJ$21</definedName>
    <definedName name="A125594250W">Data6!$GY$1:$GY$10,Data6!$GY$11:$GY$21</definedName>
    <definedName name="A125594250W_Data">Data6!$GY$11:$GY$21</definedName>
    <definedName name="A125594250W_Latest">Data6!$GY$21</definedName>
    <definedName name="A125594256K">Data6!$HT$1:$HT$10,Data6!$HT$11:$HT$21</definedName>
    <definedName name="A125594256K_Data">Data6!$HT$11:$HT$21</definedName>
    <definedName name="A125594256K_Latest">Data6!$HT$21</definedName>
    <definedName name="A125594258R">Data6!$II$1:$II$10,Data6!$II$11:$II$21</definedName>
    <definedName name="A125594258R_Data">Data6!$II$11:$II$21</definedName>
    <definedName name="A125594258R_Latest">Data6!$II$21</definedName>
    <definedName name="A125594264K">Data7!$AF$1:$AF$10,Data7!$AF$11:$AF$21</definedName>
    <definedName name="A125594264K_Data">Data7!$AF$11:$AF$21</definedName>
    <definedName name="A125594264K_Latest">Data7!$AF$21</definedName>
    <definedName name="A125594266R">Data7!$AU$1:$AU$10,Data7!$AU$11:$AU$21</definedName>
    <definedName name="A125594266R_Data">Data7!$AU$11:$AU$21</definedName>
    <definedName name="A125594266R_Latest">Data7!$AU$21</definedName>
    <definedName name="A125594272K">Data7!$AX$1:$AX$10,Data7!$AX$11:$AX$21</definedName>
    <definedName name="A125594272K_Data">Data7!$AX$11:$AX$21</definedName>
    <definedName name="A125594272K_Latest">Data7!$AX$21</definedName>
    <definedName name="A125594274R">Data7!$BM$1:$BM$10,Data7!$BM$11:$BM$21</definedName>
    <definedName name="A125594274R_Data">Data7!$BM$11:$BM$21</definedName>
    <definedName name="A125594274R_Latest">Data7!$BM$21</definedName>
    <definedName name="A125594280K">Data7!$DR$1:$DR$10,Data7!$DR$11:$DR$21</definedName>
    <definedName name="A125594280K_Data">Data7!$DR$11:$DR$21</definedName>
    <definedName name="A125594280K_Latest">Data7!$DR$21</definedName>
    <definedName name="A125594282R">Data7!$EG$1:$EG$10,Data7!$EG$11:$EG$21</definedName>
    <definedName name="A125594282R_Data">Data7!$EG$11:$EG$21</definedName>
    <definedName name="A125594282R_Latest">Data7!$EG$21</definedName>
    <definedName name="A125594288C">Data7!$FB$1:$FB$10,Data7!$FB$11:$FB$21</definedName>
    <definedName name="A125594288C_Data">Data7!$FB$11:$FB$21</definedName>
    <definedName name="A125594288C_Latest">Data7!$FB$21</definedName>
    <definedName name="A125594290R">Data7!$FQ$1:$FQ$10,Data7!$FQ$11:$FQ$21</definedName>
    <definedName name="A125594290R_Data">Data7!$FQ$11:$FQ$21</definedName>
    <definedName name="A125594290R_Latest">Data7!$FQ$21</definedName>
    <definedName name="A125594296C">Data7!$FT$1:$FT$10,Data7!$FT$11:$FT$21</definedName>
    <definedName name="A125594296C_Data">Data7!$FT$11:$FT$21</definedName>
    <definedName name="A125594296C_Latest">Data7!$FT$21</definedName>
    <definedName name="A125594298J">Data7!$GI$1:$GI$10,Data7!$GI$11:$GI$21</definedName>
    <definedName name="A125594298J_Data">Data7!$GI$11:$GI$21</definedName>
    <definedName name="A125594298J_Latest">Data7!$GI$21</definedName>
    <definedName name="A125594304T">Data8!$AZ$1:$AZ$10,Data8!$AZ$11:$AZ$21</definedName>
    <definedName name="A125594304T_Data">Data8!$AZ$11:$AZ$21</definedName>
    <definedName name="A125594304T_Latest">Data8!$AZ$21</definedName>
    <definedName name="A125594306W">Data8!$BO$1:$BO$10,Data8!$BO$11:$BO$21</definedName>
    <definedName name="A125594306W_Data">Data8!$BO$11:$BO$21</definedName>
    <definedName name="A125594306W_Latest">Data8!$BO$21</definedName>
    <definedName name="A125594312T">Data9!$R$1:$R$10,Data9!$R$11:$R$21</definedName>
    <definedName name="A125594312T_Data">Data9!$R$11:$R$21</definedName>
    <definedName name="A125594312T_Latest">Data9!$R$21</definedName>
    <definedName name="A125594314W">Data9!$AG$1:$AG$10,Data9!$AG$11:$AG$21</definedName>
    <definedName name="A125594314W_Data">Data9!$AG$11:$AG$21</definedName>
    <definedName name="A125594314W_Latest">Data9!$AG$21</definedName>
    <definedName name="A125594320T">Data9!$CL$1:$CL$10,Data9!$CL$11:$CL$21</definedName>
    <definedName name="A125594320T_Data">Data9!$CL$11:$CL$21</definedName>
    <definedName name="A125594320T_Latest">Data9!$CL$21</definedName>
    <definedName name="A125594322W">Data9!$DA$1:$DA$10,Data9!$DA$11:$DA$21</definedName>
    <definedName name="A125594322W_Data">Data9!$DA$11:$DA$21</definedName>
    <definedName name="A125594322W_Latest">Data9!$DA$21</definedName>
    <definedName name="A125594328K">Data9!$DD$1:$DD$10,Data9!$DD$11:$DD$21</definedName>
    <definedName name="A125594328K_Data">Data9!$DD$11:$DD$21</definedName>
    <definedName name="A125594328K_Latest">Data9!$DD$21</definedName>
    <definedName name="A125594330W">Data9!$DS$1:$DS$10,Data9!$DS$11:$DS$21</definedName>
    <definedName name="A125594330W_Data">Data9!$DS$11:$DS$21</definedName>
    <definedName name="A125594330W_Latest">Data9!$DS$21</definedName>
    <definedName name="A125594336K">Data7!$BP$1:$BP$10,Data7!$BP$11:$BP$21</definedName>
    <definedName name="A125594336K_Data">Data7!$BP$11:$BP$21</definedName>
    <definedName name="A125594336K_Latest">Data7!$BP$21</definedName>
    <definedName name="A125594338R">Data7!$CE$1:$CE$10,Data7!$CE$11:$CE$21</definedName>
    <definedName name="A125594338R_Data">Data7!$CE$11:$CE$21</definedName>
    <definedName name="A125594338R_Latest">Data7!$CE$21</definedName>
    <definedName name="A125594344K">Data8!$DB$1:$DB$10,Data8!$DB$11:$DB$21</definedName>
    <definedName name="A125594344K_Data">Data8!$DB$11:$DB$21</definedName>
    <definedName name="A125594344K_Latest">Data8!$DB$21</definedName>
    <definedName name="A125594346R">Data8!$DQ$1:$DQ$10,Data8!$DQ$11:$DQ$21</definedName>
    <definedName name="A125594346R_Data">Data8!$DQ$11:$DQ$21</definedName>
    <definedName name="A125594346R_Latest">Data8!$DQ$21</definedName>
    <definedName name="A125594352K">Data8!$DT$1:$DT$10,Data8!$DT$11:$DT$21</definedName>
    <definedName name="A125594352K_Data">Data8!$DT$11:$DT$21</definedName>
    <definedName name="A125594352K_Latest">Data8!$DT$21</definedName>
    <definedName name="A125594354R">Data8!$EI$1:$EI$10,Data8!$EI$11:$EI$21</definedName>
    <definedName name="A125594354R_Data">Data8!$EI$11:$EI$21</definedName>
    <definedName name="A125594354R_Latest">Data8!$EI$21</definedName>
    <definedName name="A125594360K">Data9!$BT$1:$BT$10,Data9!$BT$11:$BT$21</definedName>
    <definedName name="A125594360K_Data">Data9!$BT$11:$BT$21</definedName>
    <definedName name="A125594360K_Latest">Data9!$BT$21</definedName>
    <definedName name="A125594362R">Data9!$CI$1:$CI$10,Data9!$CI$11:$CI$21</definedName>
    <definedName name="A125594362R_Data">Data9!$CI$11:$CI$21</definedName>
    <definedName name="A125594362R_Latest">Data9!$CI$21</definedName>
    <definedName name="A125594368C">Data6!$HB$1:$HB$10,Data6!$HB$11:$HB$21</definedName>
    <definedName name="A125594368C_Data">Data6!$HB$11:$HB$21</definedName>
    <definedName name="A125594368C_Latest">Data6!$HB$21</definedName>
    <definedName name="A125594370R">Data6!$HQ$1:$HQ$10,Data6!$HQ$11:$HQ$21</definedName>
    <definedName name="A125594370R_Data">Data6!$HQ$11:$HQ$21</definedName>
    <definedName name="A125594370R_Latest">Data6!$HQ$21</definedName>
    <definedName name="A125594376C">Data6!$IL$1:$IL$10,Data6!$IL$11:$IL$21</definedName>
    <definedName name="A125594376C_Data">Data6!$IL$11:$IL$21</definedName>
    <definedName name="A125594376C_Latest">Data6!$IL$21</definedName>
    <definedName name="A125594378J">Data7!$K$1:$K$10,Data7!$K$11:$K$21</definedName>
    <definedName name="A125594378J_Data">Data7!$K$11:$K$21</definedName>
    <definedName name="A125594378J_Latest">Data7!$K$21</definedName>
    <definedName name="A125594384C">Data7!$N$1:$N$10,Data7!$N$11:$N$21</definedName>
    <definedName name="A125594384C_Data">Data7!$N$11:$N$21</definedName>
    <definedName name="A125594384C_Latest">Data7!$N$21</definedName>
    <definedName name="A125594386J">Data7!$AC$1:$AC$10,Data7!$AC$11:$AC$21</definedName>
    <definedName name="A125594386J_Data">Data7!$AC$11:$AC$21</definedName>
    <definedName name="A125594386J_Latest">Data7!$AC$21</definedName>
    <definedName name="A125594392C">Data7!$CZ$1:$CZ$10,Data7!$CZ$11:$CZ$21</definedName>
    <definedName name="A125594392C_Data">Data7!$CZ$11:$CZ$21</definedName>
    <definedName name="A125594392C_Latest">Data7!$CZ$21</definedName>
    <definedName name="A125594394J">Data7!$DO$1:$DO$10,Data7!$DO$11:$DO$21</definedName>
    <definedName name="A125594394J_Data">Data7!$DO$11:$DO$21</definedName>
    <definedName name="A125594394J_Latest">Data7!$DO$21</definedName>
    <definedName name="A125594400T">Data7!$HV$1:$HV$10,Data7!$HV$11:$HV$21</definedName>
    <definedName name="A125594400T_Data">Data7!$HV$11:$HV$21</definedName>
    <definedName name="A125594400T_Latest">Data7!$HV$21</definedName>
    <definedName name="A125594402W">Data7!$IK$1:$IK$10,Data7!$IK$11:$IK$21</definedName>
    <definedName name="A125594402W_Data">Data7!$IK$11:$IK$21</definedName>
    <definedName name="A125594402W_Latest">Data7!$IK$21</definedName>
    <definedName name="A125594408K">Data7!$IN$1:$IN$10,Data7!$IN$11:$IN$21</definedName>
    <definedName name="A125594408K_Data">Data7!$IN$11:$IN$21</definedName>
    <definedName name="A125594408K_Latest">Data7!$IN$21</definedName>
    <definedName name="A125594410W">Data8!$M$1:$M$10,Data8!$M$11:$M$21</definedName>
    <definedName name="A125594410W_Data">Data8!$M$11:$M$21</definedName>
    <definedName name="A125594410W_Latest">Data8!$M$21</definedName>
    <definedName name="A125594416K">Data7!$GL$1:$GL$10,Data7!$GL$11:$GL$21</definedName>
    <definedName name="A125594416K_Data">Data7!$GL$11:$GL$21</definedName>
    <definedName name="A125594416K_Latest">Data7!$GL$21</definedName>
    <definedName name="A125594418R">Data7!$HA$1:$HA$10,Data7!$HA$11:$HA$21</definedName>
    <definedName name="A125594418R_Data">Data7!$HA$11:$HA$21</definedName>
    <definedName name="A125594418R_Latest">Data7!$HA$21</definedName>
    <definedName name="A125594424K">Data8!$BR$1:$BR$10,Data8!$BR$11:$BR$21</definedName>
    <definedName name="A125594424K_Data">Data8!$BR$11:$BR$21</definedName>
    <definedName name="A125594424K_Latest">Data8!$BR$21</definedName>
    <definedName name="A125594426R">Data8!$CG$1:$CG$10,Data8!$CG$11:$CG$21</definedName>
    <definedName name="A125594426R_Data">Data8!$CG$11:$CG$21</definedName>
    <definedName name="A125594426R_Latest">Data8!$CG$21</definedName>
    <definedName name="A125594432K">Data9!$DV$1:$DV$10,Data9!$DV$11:$DV$21</definedName>
    <definedName name="A125594432K_Data">Data9!$DV$11:$DV$21</definedName>
    <definedName name="A125594432K_Latest">Data9!$DV$21</definedName>
    <definedName name="A125594434R">Data9!$EK$1:$EK$10,Data9!$EK$11:$EK$21</definedName>
    <definedName name="A125594434R_Data">Data9!$EK$11:$EK$21</definedName>
    <definedName name="A125594434R_Latest">Data9!$EK$21</definedName>
    <definedName name="A125594440K">Data16!$DR$1:$DR$10,Data16!$DR$11:$DR$21</definedName>
    <definedName name="A125594440K_Data">Data16!$DR$11:$DR$21</definedName>
    <definedName name="A125594440K_Latest">Data16!$DR$21</definedName>
    <definedName name="A125594442R">Data16!$EG$1:$EG$10,Data16!$EG$11:$EG$21</definedName>
    <definedName name="A125594442R_Data">Data16!$EG$11:$EG$21</definedName>
    <definedName name="A125594442R_Latest">Data16!$EG$21</definedName>
    <definedName name="A125594448C">Data16!$FT$1:$FT$10,Data16!$FT$11:$FT$21</definedName>
    <definedName name="A125594448C_Data">Data16!$FT$11:$FT$21</definedName>
    <definedName name="A125594448C_Latest">Data16!$FT$21</definedName>
    <definedName name="A125594450R">Data16!$GI$1:$GI$10,Data16!$GI$11:$GI$21</definedName>
    <definedName name="A125594450R_Data">Data16!$GI$11:$GI$21</definedName>
    <definedName name="A125594450R_Latest">Data16!$GI$21</definedName>
    <definedName name="A125594456C">Data16!$IN$1:$IN$10,Data16!$IN$11:$IN$21</definedName>
    <definedName name="A125594456C_Data">Data16!$IN$11:$IN$21</definedName>
    <definedName name="A125594456C_Latest">Data16!$IN$21</definedName>
    <definedName name="A125594458J">Data17!$M$1:$M$10,Data17!$M$11:$M$21</definedName>
    <definedName name="A125594458J_Data">Data17!$M$11:$M$21</definedName>
    <definedName name="A125594458J_Latest">Data17!$M$21</definedName>
    <definedName name="A125594464C">Data17!$BR$1:$BR$10,Data17!$BR$11:$BR$21</definedName>
    <definedName name="A125594464C_Data">Data17!$BR$11:$BR$21</definedName>
    <definedName name="A125594464C_Latest">Data17!$BR$21</definedName>
    <definedName name="A125594466J">Data17!$CG$1:$CG$10,Data17!$CG$11:$CG$21</definedName>
    <definedName name="A125594466J_Data">Data17!$CG$11:$CG$21</definedName>
    <definedName name="A125594466J_Latest">Data17!$CG$21</definedName>
    <definedName name="A125594472C">Data18!$BB$1:$BB$10,Data18!$BB$11:$BB$21</definedName>
    <definedName name="A125594472C_Data">Data18!$BB$11:$BB$21</definedName>
    <definedName name="A125594472C_Latest">Data18!$BB$21</definedName>
    <definedName name="A125594474J">Data18!$BQ$1:$BQ$10,Data18!$BQ$11:$BQ$21</definedName>
    <definedName name="A125594474J_Data">Data18!$BQ$11:$BQ$21</definedName>
    <definedName name="A125594474J_Latest">Data18!$BQ$21</definedName>
    <definedName name="A125594480C">Data16!$AX$1:$AX$10,Data16!$AX$11:$AX$21</definedName>
    <definedName name="A125594480C_Data">Data16!$AX$11:$AX$21</definedName>
    <definedName name="A125594480C_Latest">Data16!$AX$21</definedName>
    <definedName name="A125594482J">Data16!$BM$1:$BM$10,Data16!$BM$11:$BM$21</definedName>
    <definedName name="A125594482J_Data">Data16!$BM$11:$BM$21</definedName>
    <definedName name="A125594482J_Latest">Data16!$BM$21</definedName>
    <definedName name="A125594488W">Data17!$DB$1:$DB$10,Data17!$DB$11:$DB$21</definedName>
    <definedName name="A125594488W_Data">Data17!$DB$11:$DB$21</definedName>
    <definedName name="A125594488W_Latest">Data17!$DB$21</definedName>
    <definedName name="A125594490J">Data17!$DQ$1:$DQ$10,Data17!$DQ$11:$DQ$21</definedName>
    <definedName name="A125594490J_Data">Data17!$DQ$11:$DQ$21</definedName>
    <definedName name="A125594490J_Latest">Data17!$DQ$21</definedName>
    <definedName name="A125594496W">Data17!$AZ$1:$AZ$10,Data17!$AZ$11:$AZ$21</definedName>
    <definedName name="A125594496W_Data">Data17!$AZ$11:$AZ$21</definedName>
    <definedName name="A125594496W_Latest">Data17!$AZ$21</definedName>
    <definedName name="A125594498A">Data17!$BO$1:$BO$10,Data17!$BO$11:$BO$21</definedName>
    <definedName name="A125594498A_Data">Data17!$BO$11:$BO$21</definedName>
    <definedName name="A125594498A_Latest">Data17!$BO$21</definedName>
    <definedName name="A125594504K">Data17!$EL$1:$EL$10,Data17!$EL$11:$EL$21</definedName>
    <definedName name="A125594504K_Data">Data17!$EL$11:$EL$21</definedName>
    <definedName name="A125594504K_Latest">Data17!$EL$21</definedName>
    <definedName name="A125594506R">Data17!$FA$1:$FA$10,Data17!$FA$11:$FA$21</definedName>
    <definedName name="A125594506R_Data">Data17!$FA$11:$FA$21</definedName>
    <definedName name="A125594506R_Latest">Data17!$FA$21</definedName>
    <definedName name="A125594512K">Data17!$HF$1:$HF$10,Data17!$HF$11:$HF$21</definedName>
    <definedName name="A125594512K_Data">Data17!$HF$11:$HF$21</definedName>
    <definedName name="A125594512K_Latest">Data17!$HF$21</definedName>
    <definedName name="A125594514R">Data17!$HU$1:$HU$10,Data17!$HU$11:$HU$21</definedName>
    <definedName name="A125594514R_Data">Data17!$HU$11:$HU$21</definedName>
    <definedName name="A125594514R_Latest">Data17!$HU$21</definedName>
    <definedName name="A125594520K">Data15!$IL$1:$IL$10,Data15!$IL$11:$IL$21</definedName>
    <definedName name="A125594520K_Data">Data15!$IL$11:$IL$21</definedName>
    <definedName name="A125594520K_Latest">Data15!$IL$21</definedName>
    <definedName name="A125594522R">Data16!$K$1:$K$10,Data16!$K$11:$K$21</definedName>
    <definedName name="A125594522R_Data">Data16!$K$11:$K$21</definedName>
    <definedName name="A125594522R_Latest">Data16!$K$21</definedName>
    <definedName name="A125594528C">Data16!$GL$1:$GL$10,Data16!$GL$11:$GL$21</definedName>
    <definedName name="A125594528C_Data">Data16!$GL$11:$GL$21</definedName>
    <definedName name="A125594528C_Latest">Data16!$GL$21</definedName>
    <definedName name="A125594530R">Data16!$HA$1:$HA$10,Data16!$HA$11:$HA$21</definedName>
    <definedName name="A125594530R_Data">Data16!$HA$11:$HA$21</definedName>
    <definedName name="A125594530R_Latest">Data16!$HA$21</definedName>
    <definedName name="A125594536C">Data17!$CJ$1:$CJ$10,Data17!$CJ$11:$CJ$21</definedName>
    <definedName name="A125594536C_Data">Data17!$CJ$11:$CJ$21</definedName>
    <definedName name="A125594536C_Latest">Data17!$CJ$21</definedName>
    <definedName name="A125594538J">Data17!$CY$1:$CY$10,Data17!$CY$11:$CY$21</definedName>
    <definedName name="A125594538J_Data">Data17!$CY$11:$CY$21</definedName>
    <definedName name="A125594538J_Latest">Data17!$CY$21</definedName>
    <definedName name="A125594544C">Data17!$DT$1:$DT$10,Data17!$DT$11:$DT$21</definedName>
    <definedName name="A125594544C_Data">Data17!$DT$11:$DT$21</definedName>
    <definedName name="A125594544C_Latest">Data17!$DT$21</definedName>
    <definedName name="A125594546J">Data17!$EI$1:$EI$10,Data17!$EI$11:$EI$21</definedName>
    <definedName name="A125594546J_Data">Data17!$EI$11:$EI$21</definedName>
    <definedName name="A125594546J_Latest">Data17!$EI$21</definedName>
    <definedName name="A125594552C">Data17!$FD$1:$FD$10,Data17!$FD$11:$FD$21</definedName>
    <definedName name="A125594552C_Data">Data17!$FD$11:$FD$21</definedName>
    <definedName name="A125594552C_Latest">Data17!$FD$21</definedName>
    <definedName name="A125594554J">Data17!$FS$1:$FS$10,Data17!$FS$11:$FS$21</definedName>
    <definedName name="A125594554J_Data">Data17!$FS$11:$FS$21</definedName>
    <definedName name="A125594554J_Latest">Data17!$FS$21</definedName>
    <definedName name="A125594560C">Data17!$GN$1:$GN$10,Data17!$GN$11:$GN$21</definedName>
    <definedName name="A125594560C_Data">Data17!$GN$11:$GN$21</definedName>
    <definedName name="A125594560C_Latest">Data17!$GN$21</definedName>
    <definedName name="A125594562J">Data17!$HC$1:$HC$10,Data17!$HC$11:$HC$21</definedName>
    <definedName name="A125594562J_Data">Data17!$HC$11:$HC$21</definedName>
    <definedName name="A125594562J_Latest">Data17!$HC$21</definedName>
    <definedName name="A125594568W">Data15!$CX$1:$CX$10,Data15!$CX$11:$CX$21</definedName>
    <definedName name="A125594568W_Data">Data15!$CX$11:$CX$21</definedName>
    <definedName name="A125594568W_Latest">Data15!$CX$21</definedName>
    <definedName name="A125594570J">Data15!$DM$1:$DM$10,Data15!$DM$11:$DM$21</definedName>
    <definedName name="A125594570J_Data">Data15!$DM$11:$DM$21</definedName>
    <definedName name="A125594570J_Latest">Data15!$DM$21</definedName>
    <definedName name="A125594576W">Data15!$EH$1:$EH$10,Data15!$EH$11:$EH$21</definedName>
    <definedName name="A125594576W_Data">Data15!$EH$11:$EH$21</definedName>
    <definedName name="A125594576W_Latest">Data15!$EH$21</definedName>
    <definedName name="A125594578A">Data15!$EW$1:$EW$10,Data15!$EW$11:$EW$21</definedName>
    <definedName name="A125594578A_Data">Data15!$EW$11:$EW$21</definedName>
    <definedName name="A125594578A_Latest">Data15!$EW$21</definedName>
    <definedName name="A125594584W">Data15!$GJ$1:$GJ$10,Data15!$GJ$11:$GJ$21</definedName>
    <definedName name="A125594584W_Data">Data15!$GJ$11:$GJ$21</definedName>
    <definedName name="A125594584W_Latest">Data15!$GJ$21</definedName>
    <definedName name="A125594586A">Data15!$GY$1:$GY$10,Data15!$GY$11:$GY$21</definedName>
    <definedName name="A125594586A_Data">Data15!$GY$11:$GY$21</definedName>
    <definedName name="A125594586A_Latest">Data15!$GY$21</definedName>
    <definedName name="A125594592W">Data15!$HB$1:$HB$10,Data15!$HB$11:$HB$21</definedName>
    <definedName name="A125594592W_Data">Data15!$HB$11:$HB$21</definedName>
    <definedName name="A125594592W_Latest">Data15!$HB$21</definedName>
    <definedName name="A125594594A">Data15!$HQ$1:$HQ$10,Data15!$HQ$11:$HQ$21</definedName>
    <definedName name="A125594594A_Data">Data15!$HQ$11:$HQ$21</definedName>
    <definedName name="A125594594A_Latest">Data15!$HQ$21</definedName>
    <definedName name="A125594600K">Data16!$AF$1:$AF$10,Data16!$AF$11:$AF$21</definedName>
    <definedName name="A125594600K_Data">Data16!$AF$11:$AF$21</definedName>
    <definedName name="A125594600K_Latest">Data16!$AF$21</definedName>
    <definedName name="A125594602R">Data16!$AU$1:$AU$10,Data16!$AU$11:$AU$21</definedName>
    <definedName name="A125594602R_Data">Data16!$AU$11:$AU$21</definedName>
    <definedName name="A125594602R_Latest">Data16!$AU$21</definedName>
    <definedName name="A125594608C">Data16!$BP$1:$BP$10,Data16!$BP$11:$BP$21</definedName>
    <definedName name="A125594608C_Data">Data16!$BP$11:$BP$21</definedName>
    <definedName name="A125594608C_Latest">Data16!$BP$21</definedName>
    <definedName name="A125594610R">Data16!$CE$1:$CE$10,Data16!$CE$11:$CE$21</definedName>
    <definedName name="A125594610R_Data">Data16!$CE$11:$CE$21</definedName>
    <definedName name="A125594610R_Latest">Data16!$CE$21</definedName>
    <definedName name="A125594616C">Data16!$CH$1:$CH$10,Data16!$CH$11:$CH$21</definedName>
    <definedName name="A125594616C_Data">Data16!$CH$11:$CH$21</definedName>
    <definedName name="A125594616C_Latest">Data16!$CH$21</definedName>
    <definedName name="A125594618J">Data16!$CW$1:$CW$10,Data16!$CW$11:$CW$21</definedName>
    <definedName name="A125594618J_Data">Data16!$CW$11:$CW$21</definedName>
    <definedName name="A125594618J_Latest">Data16!$CW$21</definedName>
    <definedName name="A125594624C">Data16!$HD$1:$HD$10,Data16!$HD$11:$HD$21</definedName>
    <definedName name="A125594624C_Data">Data16!$HD$11:$HD$21</definedName>
    <definedName name="A125594624C_Latest">Data16!$HD$21</definedName>
    <definedName name="A125594626J">Data16!$HS$1:$HS$10,Data16!$HS$11:$HS$21</definedName>
    <definedName name="A125594626J_Data">Data16!$HS$11:$HS$21</definedName>
    <definedName name="A125594626J_Latest">Data16!$HS$21</definedName>
    <definedName name="A125594632C">Data17!$FV$1:$FV$10,Data17!$FV$11:$FV$21</definedName>
    <definedName name="A125594632C_Data">Data17!$FV$11:$FV$21</definedName>
    <definedName name="A125594632C_Latest">Data17!$FV$21</definedName>
    <definedName name="A125594634J">Data17!$GK$1:$GK$10,Data17!$GK$11:$GK$21</definedName>
    <definedName name="A125594634J_Data">Data17!$GK$11:$GK$21</definedName>
    <definedName name="A125594634J_Latest">Data17!$GK$21</definedName>
    <definedName name="A125594640C">Data17!$IP$1:$IP$10,Data17!$IP$11:$IP$21</definedName>
    <definedName name="A125594640C_Data">Data17!$IP$11:$IP$21</definedName>
    <definedName name="A125594640C_Latest">Data17!$IP$21</definedName>
    <definedName name="A125594642J">Data18!$O$1:$O$10,Data18!$O$11:$O$21</definedName>
    <definedName name="A125594642J_Data">Data18!$O$11:$O$21</definedName>
    <definedName name="A125594642J_Latest">Data18!$O$21</definedName>
    <definedName name="A125594648W">Data18!$R$1:$R$10,Data18!$R$11:$R$21</definedName>
    <definedName name="A125594648W_Data">Data18!$R$11:$R$21</definedName>
    <definedName name="A125594648W_Latest">Data18!$R$21</definedName>
    <definedName name="A125594650J">Data18!$AG$1:$AG$10,Data18!$AG$11:$AG$21</definedName>
    <definedName name="A125594650J_Data">Data18!$AG$11:$AG$21</definedName>
    <definedName name="A125594650J_Latest">Data18!$AG$21</definedName>
    <definedName name="A125594656W">Data15!$HT$1:$HT$10,Data15!$HT$11:$HT$21</definedName>
    <definedName name="A125594656W_Data">Data15!$HT$11:$HT$21</definedName>
    <definedName name="A125594656W_Latest">Data15!$HT$21</definedName>
    <definedName name="A125594658A">Data15!$II$1:$II$10,Data15!$II$11:$II$21</definedName>
    <definedName name="A125594658A_Data">Data15!$II$11:$II$21</definedName>
    <definedName name="A125594658A_Latest">Data15!$II$21</definedName>
    <definedName name="A125594664W">Data17!$P$1:$P$10,Data17!$P$11:$P$21</definedName>
    <definedName name="A125594664W_Data">Data17!$P$11:$P$21</definedName>
    <definedName name="A125594664W_Latest">Data17!$P$21</definedName>
    <definedName name="A125594666A">Data17!$AE$1:$AE$10,Data17!$AE$11:$AE$21</definedName>
    <definedName name="A125594666A_Data">Data17!$AE$11:$AE$21</definedName>
    <definedName name="A125594666A_Latest">Data17!$AE$21</definedName>
    <definedName name="A125594672W">Data17!$AH$1:$AH$10,Data17!$AH$11:$AH$21</definedName>
    <definedName name="A125594672W_Data">Data17!$AH$11:$AH$21</definedName>
    <definedName name="A125594672W_Latest">Data17!$AH$21</definedName>
    <definedName name="A125594674A">Data17!$AW$1:$AW$10,Data17!$AW$11:$AW$21</definedName>
    <definedName name="A125594674A_Data">Data17!$AW$11:$AW$21</definedName>
    <definedName name="A125594674A_Latest">Data17!$AW$21</definedName>
    <definedName name="A125594680W">Data17!$HX$1:$HX$10,Data17!$HX$11:$HX$21</definedName>
    <definedName name="A125594680W_Data">Data17!$HX$11:$HX$21</definedName>
    <definedName name="A125594680W_Latest">Data17!$HX$21</definedName>
    <definedName name="A125594682A">Data17!$IM$1:$IM$10,Data17!$IM$11:$IM$21</definedName>
    <definedName name="A125594682A_Data">Data17!$IM$11:$IM$21</definedName>
    <definedName name="A125594682A_Latest">Data17!$IM$21</definedName>
    <definedName name="A125594688R">Data15!$DP$1:$DP$10,Data15!$DP$11:$DP$21</definedName>
    <definedName name="A125594688R_Data">Data15!$DP$11:$DP$21</definedName>
    <definedName name="A125594688R_Latest">Data15!$DP$21</definedName>
    <definedName name="A125594690A">Data15!$EE$1:$EE$10,Data15!$EE$11:$EE$21</definedName>
    <definedName name="A125594690A_Data">Data15!$EE$11:$EE$21</definedName>
    <definedName name="A125594690A_Latest">Data15!$EE$21</definedName>
    <definedName name="A125594696R">Data15!$EZ$1:$EZ$10,Data15!$EZ$11:$EZ$21</definedName>
    <definedName name="A125594696R_Data">Data15!$EZ$11:$EZ$21</definedName>
    <definedName name="A125594696R_Latest">Data15!$EZ$21</definedName>
    <definedName name="A125594698V">Data15!$FO$1:$FO$10,Data15!$FO$11:$FO$21</definedName>
    <definedName name="A125594698V_Data">Data15!$FO$11:$FO$21</definedName>
    <definedName name="A125594698V_Latest">Data15!$FO$21</definedName>
    <definedName name="A125594704C">Data15!$FR$1:$FR$10,Data15!$FR$11:$FR$21</definedName>
    <definedName name="A125594704C_Data">Data15!$FR$11:$FR$21</definedName>
    <definedName name="A125594704C_Latest">Data15!$FR$21</definedName>
    <definedName name="A125594706J">Data15!$GG$1:$GG$10,Data15!$GG$11:$GG$21</definedName>
    <definedName name="A125594706J_Data">Data15!$GG$11:$GG$21</definedName>
    <definedName name="A125594706J_Latest">Data15!$GG$21</definedName>
    <definedName name="A125594712C">Data16!$N$1:$N$10,Data16!$N$11:$N$21</definedName>
    <definedName name="A125594712C_Data">Data16!$N$11:$N$21</definedName>
    <definedName name="A125594712C_Latest">Data16!$N$21</definedName>
    <definedName name="A125594714J">Data16!$AC$1:$AC$10,Data16!$AC$11:$AC$21</definedName>
    <definedName name="A125594714J_Data">Data16!$AC$11:$AC$21</definedName>
    <definedName name="A125594714J_Latest">Data16!$AC$21</definedName>
    <definedName name="A125594720C">Data16!$EJ$1:$EJ$10,Data16!$EJ$11:$EJ$21</definedName>
    <definedName name="A125594720C_Data">Data16!$EJ$11:$EJ$21</definedName>
    <definedName name="A125594720C_Latest">Data16!$EJ$21</definedName>
    <definedName name="A125594722J">Data16!$EY$1:$EY$10,Data16!$EY$11:$EY$21</definedName>
    <definedName name="A125594722J_Data">Data16!$EY$11:$EY$21</definedName>
    <definedName name="A125594722J_Latest">Data16!$EY$21</definedName>
    <definedName name="A125594728W">Data16!$FB$1:$FB$10,Data16!$FB$11:$FB$21</definedName>
    <definedName name="A125594728W_Data">Data16!$FB$11:$FB$21</definedName>
    <definedName name="A125594728W_Latest">Data16!$FB$21</definedName>
    <definedName name="A125594730J">Data16!$FQ$1:$FQ$10,Data16!$FQ$11:$FQ$21</definedName>
    <definedName name="A125594730J_Data">Data16!$FQ$11:$FQ$21</definedName>
    <definedName name="A125594730J_Latest">Data16!$FQ$21</definedName>
    <definedName name="A125594736W">Data16!$CZ$1:$CZ$10,Data16!$CZ$11:$CZ$21</definedName>
    <definedName name="A125594736W_Data">Data16!$CZ$11:$CZ$21</definedName>
    <definedName name="A125594736W_Latest">Data16!$CZ$21</definedName>
    <definedName name="A125594738A">Data16!$DO$1:$DO$10,Data16!$DO$11:$DO$21</definedName>
    <definedName name="A125594738A_Data">Data16!$DO$11:$DO$21</definedName>
    <definedName name="A125594738A_Latest">Data16!$DO$21</definedName>
    <definedName name="A125594744W">Data16!$HV$1:$HV$10,Data16!$HV$11:$HV$21</definedName>
    <definedName name="A125594744W_Data">Data16!$HV$11:$HV$21</definedName>
    <definedName name="A125594744W_Latest">Data16!$HV$21</definedName>
    <definedName name="A125594746A">Data16!$IK$1:$IK$10,Data16!$IK$11:$IK$21</definedName>
    <definedName name="A125594746A_Data">Data16!$IK$11:$IK$21</definedName>
    <definedName name="A125594746A_Latest">Data16!$IK$21</definedName>
    <definedName name="A125594752W">Data18!$AJ$1:$AJ$10,Data18!$AJ$11:$AJ$21</definedName>
    <definedName name="A125594752W_Data">Data18!$AJ$11:$AJ$21</definedName>
    <definedName name="A125594752W_Latest">Data18!$AJ$21</definedName>
    <definedName name="A125594754A">Data18!$AY$1:$AY$10,Data18!$AY$11:$AY$21</definedName>
    <definedName name="A125594754A_Data">Data18!$AY$11:$AY$21</definedName>
    <definedName name="A125594754A_Latest">Data18!$AY$21</definedName>
    <definedName name="A125594760W">Data19!$CN$1:$CN$10,Data19!$CN$11:$CN$21</definedName>
    <definedName name="A125594760W_Data">Data19!$CN$11:$CN$21</definedName>
    <definedName name="A125594760W_Latest">Data19!$CN$21</definedName>
    <definedName name="A125594762A">Data19!$DC$1:$DC$10,Data19!$DC$11:$DC$21</definedName>
    <definedName name="A125594762A_Data">Data19!$DC$11:$DC$21</definedName>
    <definedName name="A125594762A_Latest">Data19!$DC$21</definedName>
    <definedName name="A125594768R">Data19!$EP$1:$EP$10,Data19!$EP$11:$EP$21</definedName>
    <definedName name="A125594768R_Data">Data19!$EP$11:$EP$21</definedName>
    <definedName name="A125594768R_Latest">Data19!$EP$21</definedName>
    <definedName name="A125594770A">Data19!$FE$1:$FE$10,Data19!$FE$11:$FE$21</definedName>
    <definedName name="A125594770A_Data">Data19!$FE$11:$FE$21</definedName>
    <definedName name="A125594770A_Latest">Data19!$FE$21</definedName>
    <definedName name="A125594776R">Data19!$HJ$1:$HJ$10,Data19!$HJ$11:$HJ$21</definedName>
    <definedName name="A125594776R_Data">Data19!$HJ$11:$HJ$21</definedName>
    <definedName name="A125594776R_Latest">Data19!$HJ$21</definedName>
    <definedName name="A125594778V">Data19!$HY$1:$HY$10,Data19!$HY$11:$HY$21</definedName>
    <definedName name="A125594778V_Data">Data19!$HY$11:$HY$21</definedName>
    <definedName name="A125594778V_Latest">Data19!$HY$21</definedName>
    <definedName name="A125594784R">Data20!$AN$1:$AN$10,Data20!$AN$11:$AN$21</definedName>
    <definedName name="A125594784R_Data">Data20!$AN$11:$AN$21</definedName>
    <definedName name="A125594784R_Latest">Data20!$AN$21</definedName>
    <definedName name="A125594786V">Data20!$BC$1:$BC$10,Data20!$BC$11:$BC$21</definedName>
    <definedName name="A125594786V_Data">Data20!$BC$11:$BC$21</definedName>
    <definedName name="A125594786V_Latest">Data20!$BC$21</definedName>
    <definedName name="A125594792R">Data21!$X$1:$X$10,Data21!$X$11:$X$21</definedName>
    <definedName name="A125594792R_Data">Data21!$X$11:$X$21</definedName>
    <definedName name="A125594792R_Latest">Data21!$X$21</definedName>
    <definedName name="A125594794V">Data21!$AM$1:$AM$10,Data21!$AM$11:$AM$21</definedName>
    <definedName name="A125594794V_Data">Data21!$AM$11:$AM$21</definedName>
    <definedName name="A125594794V_Latest">Data21!$AM$21</definedName>
    <definedName name="A125594800C">Data19!$T$1:$T$10,Data19!$T$11:$T$21</definedName>
    <definedName name="A125594800C_Data">Data19!$T$11:$T$21</definedName>
    <definedName name="A125594800C_Latest">Data19!$T$21</definedName>
    <definedName name="A125594802J">Data19!$AI$1:$AI$10,Data19!$AI$11:$AI$21</definedName>
    <definedName name="A125594802J_Data">Data19!$AI$11:$AI$21</definedName>
    <definedName name="A125594802J_Latest">Data19!$AI$21</definedName>
    <definedName name="A125594808W">Data20!$BX$1:$BX$10,Data20!$BX$11:$BX$21</definedName>
    <definedName name="A125594808W_Data">Data20!$BX$11:$BX$21</definedName>
    <definedName name="A125594808W_Latest">Data20!$BX$21</definedName>
    <definedName name="A125594810J">Data20!$CM$1:$CM$10,Data20!$CM$11:$CM$21</definedName>
    <definedName name="A125594810J_Data">Data20!$CM$11:$CM$21</definedName>
    <definedName name="A125594810J_Latest">Data20!$CM$21</definedName>
    <definedName name="A125594816W">Data20!$V$1:$V$10,Data20!$V$11:$V$21</definedName>
    <definedName name="A125594816W_Data">Data20!$V$11:$V$21</definedName>
    <definedName name="A125594816W_Latest">Data20!$V$21</definedName>
    <definedName name="A125594818A">Data20!$AK$1:$AK$10,Data20!$AK$11:$AK$21</definedName>
    <definedName name="A125594818A_Data">Data20!$AK$11:$AK$21</definedName>
    <definedName name="A125594818A_Latest">Data20!$AK$21</definedName>
    <definedName name="A125594824W">Data20!$DH$1:$DH$10,Data20!$DH$11:$DH$21</definedName>
    <definedName name="A125594824W_Data">Data20!$DH$11:$DH$21</definedName>
    <definedName name="A125594824W_Latest">Data20!$DH$21</definedName>
    <definedName name="A125594826A">Data20!$DW$1:$DW$10,Data20!$DW$11:$DW$21</definedName>
    <definedName name="A125594826A_Data">Data20!$DW$11:$DW$21</definedName>
    <definedName name="A125594826A_Latest">Data20!$DW$21</definedName>
    <definedName name="A125594832W">Data20!$GB$1:$GB$10,Data20!$GB$11:$GB$21</definedName>
    <definedName name="A125594832W_Data">Data20!$GB$11:$GB$21</definedName>
    <definedName name="A125594832W_Latest">Data20!$GB$21</definedName>
    <definedName name="A125594834A">Data20!$GQ$1:$GQ$10,Data20!$GQ$11:$GQ$21</definedName>
    <definedName name="A125594834A_Data">Data20!$GQ$11:$GQ$21</definedName>
    <definedName name="A125594834A_Latest">Data20!$GQ$21</definedName>
    <definedName name="A125594840W">Data18!$HH$1:$HH$10,Data18!$HH$11:$HH$21</definedName>
    <definedName name="A125594840W_Data">Data18!$HH$11:$HH$21</definedName>
    <definedName name="A125594840W_Latest">Data18!$HH$21</definedName>
    <definedName name="A125594842A">Data18!$HW$1:$HW$10,Data18!$HW$11:$HW$21</definedName>
    <definedName name="A125594842A_Data">Data18!$HW$11:$HW$21</definedName>
    <definedName name="A125594842A_Latest">Data18!$HW$21</definedName>
    <definedName name="A125594848R">Data19!$FH$1:$FH$10,Data19!$FH$11:$FH$21</definedName>
    <definedName name="A125594848R_Data">Data19!$FH$11:$FH$21</definedName>
    <definedName name="A125594848R_Latest">Data19!$FH$21</definedName>
    <definedName name="A125594850A">Data19!$FW$1:$FW$10,Data19!$FW$11:$FW$21</definedName>
    <definedName name="A125594850A_Data">Data19!$FW$11:$FW$21</definedName>
    <definedName name="A125594850A_Latest">Data19!$FW$21</definedName>
    <definedName name="A125594856R">Data20!$BF$1:$BF$10,Data20!$BF$11:$BF$21</definedName>
    <definedName name="A125594856R_Data">Data20!$BF$11:$BF$21</definedName>
    <definedName name="A125594856R_Latest">Data20!$BF$21</definedName>
    <definedName name="A125594858V">Data20!$BU$1:$BU$10,Data20!$BU$11:$BU$21</definedName>
    <definedName name="A125594858V_Data">Data20!$BU$11:$BU$21</definedName>
    <definedName name="A125594858V_Latest">Data20!$BU$21</definedName>
    <definedName name="A125594864R">Data20!$CP$1:$CP$10,Data20!$CP$11:$CP$21</definedName>
    <definedName name="A125594864R_Data">Data20!$CP$11:$CP$21</definedName>
    <definedName name="A125594864R_Latest">Data20!$CP$21</definedName>
    <definedName name="A125594866V">Data20!$DE$1:$DE$10,Data20!$DE$11:$DE$21</definedName>
    <definedName name="A125594866V_Data">Data20!$DE$11:$DE$21</definedName>
    <definedName name="A125594866V_Latest">Data20!$DE$21</definedName>
    <definedName name="A125594872R">Data20!$DZ$1:$DZ$10,Data20!$DZ$11:$DZ$21</definedName>
    <definedName name="A125594872R_Data">Data20!$DZ$11:$DZ$21</definedName>
    <definedName name="A125594872R_Latest">Data20!$DZ$21</definedName>
    <definedName name="A125594874V">Data20!$EO$1:$EO$10,Data20!$EO$11:$EO$21</definedName>
    <definedName name="A125594874V_Data">Data20!$EO$11:$EO$21</definedName>
    <definedName name="A125594874V_Latest">Data20!$EO$21</definedName>
    <definedName name="A125594880R">Data20!$FJ$1:$FJ$10,Data20!$FJ$11:$FJ$21</definedName>
    <definedName name="A125594880R_Data">Data20!$FJ$11:$FJ$21</definedName>
    <definedName name="A125594880R_Latest">Data20!$FJ$21</definedName>
    <definedName name="A125594882V">Data20!$FY$1:$FY$10,Data20!$FY$11:$FY$21</definedName>
    <definedName name="A125594882V_Data">Data20!$FY$11:$FY$21</definedName>
    <definedName name="A125594882V_Latest">Data20!$FY$21</definedName>
    <definedName name="A125594888J">Data18!$BT$1:$BT$10,Data18!$BT$11:$BT$21</definedName>
    <definedName name="A125594888J_Data">Data18!$BT$11:$BT$21</definedName>
    <definedName name="A125594888J_Latest">Data18!$BT$21</definedName>
    <definedName name="A125594890V">Data18!$CI$1:$CI$10,Data18!$CI$11:$CI$21</definedName>
    <definedName name="A125594890V_Data">Data18!$CI$11:$CI$21</definedName>
    <definedName name="A125594890V_Latest">Data18!$CI$21</definedName>
    <definedName name="A125594896J">Data18!$DD$1:$DD$10,Data18!$DD$11:$DD$21</definedName>
    <definedName name="A125594896J_Data">Data18!$DD$11:$DD$21</definedName>
    <definedName name="A125594896J_Latest">Data18!$DD$21</definedName>
    <definedName name="A125594898L">Data18!$DS$1:$DS$10,Data18!$DS$11:$DS$21</definedName>
    <definedName name="A125594898L_Data">Data18!$DS$11:$DS$21</definedName>
    <definedName name="A125594898L_Latest">Data18!$DS$21</definedName>
    <definedName name="A125594904W">Data18!$FF$1:$FF$10,Data18!$FF$11:$FF$21</definedName>
    <definedName name="A125594904W_Data">Data18!$FF$11:$FF$21</definedName>
    <definedName name="A125594904W_Latest">Data18!$FF$21</definedName>
    <definedName name="A125594906A">Data18!$FU$1:$FU$10,Data18!$FU$11:$FU$21</definedName>
    <definedName name="A125594906A_Data">Data18!$FU$11:$FU$21</definedName>
    <definedName name="A125594906A_Latest">Data18!$FU$21</definedName>
    <definedName name="A125594912W">Data18!$FX$1:$FX$10,Data18!$FX$11:$FX$21</definedName>
    <definedName name="A125594912W_Data">Data18!$FX$11:$FX$21</definedName>
    <definedName name="A125594912W_Latest">Data18!$FX$21</definedName>
    <definedName name="A125594914A">Data18!$GM$1:$GM$10,Data18!$GM$11:$GM$21</definedName>
    <definedName name="A125594914A_Data">Data18!$GM$11:$GM$21</definedName>
    <definedName name="A125594914A_Latest">Data18!$GM$21</definedName>
    <definedName name="A125594920W">Data19!$B$1:$B$10,Data19!$B$11:$B$21</definedName>
    <definedName name="A125594920W_Data">Data19!$B$11:$B$21</definedName>
    <definedName name="A125594920W_Latest">Data19!$B$21</definedName>
    <definedName name="A125594922A">Data19!$Q$1:$Q$10,Data19!$Q$11:$Q$21</definedName>
    <definedName name="A125594922A_Data">Data19!$Q$11:$Q$21</definedName>
    <definedName name="A125594922A_Latest">Data19!$Q$21</definedName>
    <definedName name="A125594928R">Data19!$AL$1:$AL$10,Data19!$AL$11:$AL$21</definedName>
    <definedName name="A125594928R_Data">Data19!$AL$11:$AL$21</definedName>
    <definedName name="A125594928R_Latest">Data19!$AL$21</definedName>
    <definedName name="A125594930A">Data19!$BA$1:$BA$10,Data19!$BA$11:$BA$21</definedName>
    <definedName name="A125594930A_Data">Data19!$BA$11:$BA$21</definedName>
    <definedName name="A125594930A_Latest">Data19!$BA$21</definedName>
    <definedName name="A125594936R">Data19!$BD$1:$BD$10,Data19!$BD$11:$BD$21</definedName>
    <definedName name="A125594936R_Data">Data19!$BD$11:$BD$21</definedName>
    <definedName name="A125594936R_Latest">Data19!$BD$21</definedName>
    <definedName name="A125594938V">Data19!$BS$1:$BS$10,Data19!$BS$11:$BS$21</definedName>
    <definedName name="A125594938V_Data">Data19!$BS$11:$BS$21</definedName>
    <definedName name="A125594938V_Latest">Data19!$BS$21</definedName>
    <definedName name="A125594944R">Data19!$FZ$1:$FZ$10,Data19!$FZ$11:$FZ$21</definedName>
    <definedName name="A125594944R_Data">Data19!$FZ$11:$FZ$21</definedName>
    <definedName name="A125594944R_Latest">Data19!$FZ$21</definedName>
    <definedName name="A125594946V">Data19!$GO$1:$GO$10,Data19!$GO$11:$GO$21</definedName>
    <definedName name="A125594946V_Data">Data19!$GO$11:$GO$21</definedName>
    <definedName name="A125594946V_Latest">Data19!$GO$21</definedName>
    <definedName name="A125594952R">Data20!$ER$1:$ER$10,Data20!$ER$11:$ER$21</definedName>
    <definedName name="A125594952R_Data">Data20!$ER$11:$ER$21</definedName>
    <definedName name="A125594952R_Latest">Data20!$ER$21</definedName>
    <definedName name="A125594954V">Data20!$FG$1:$FG$10,Data20!$FG$11:$FG$21</definedName>
    <definedName name="A125594954V_Data">Data20!$FG$11:$FG$21</definedName>
    <definedName name="A125594954V_Latest">Data20!$FG$21</definedName>
    <definedName name="A125594960R">Data20!$HL$1:$HL$10,Data20!$HL$11:$HL$21</definedName>
    <definedName name="A125594960R_Data">Data20!$HL$11:$HL$21</definedName>
    <definedName name="A125594960R_Latest">Data20!$HL$21</definedName>
    <definedName name="A125594962V">Data20!$IA$1:$IA$10,Data20!$IA$11:$IA$21</definedName>
    <definedName name="A125594962V_Data">Data20!$IA$11:$IA$21</definedName>
    <definedName name="A125594962V_Latest">Data20!$IA$21</definedName>
    <definedName name="A125594968J">Data20!$ID$1:$ID$10,Data20!$ID$11:$ID$21</definedName>
    <definedName name="A125594968J_Data">Data20!$ID$11:$ID$21</definedName>
    <definedName name="A125594968J_Latest">Data20!$ID$21</definedName>
    <definedName name="A125594970V">Data21!$C$1:$C$10,Data21!$C$11:$C$21</definedName>
    <definedName name="A125594970V_Data">Data21!$C$11:$C$21</definedName>
    <definedName name="A125594970V_Latest">Data21!$C$21</definedName>
    <definedName name="A125594976J">Data18!$GP$1:$GP$10,Data18!$GP$11:$GP$21</definedName>
    <definedName name="A125594976J_Data">Data18!$GP$11:$GP$21</definedName>
    <definedName name="A125594976J_Latest">Data18!$GP$21</definedName>
    <definedName name="A125594978L">Data18!$HE$1:$HE$10,Data18!$HE$11:$HE$21</definedName>
    <definedName name="A125594978L_Data">Data18!$HE$11:$HE$21</definedName>
    <definedName name="A125594978L_Latest">Data18!$HE$21</definedName>
    <definedName name="A125594984J">Data19!$IB$1:$IB$10,Data19!$IB$11:$IB$21</definedName>
    <definedName name="A125594984J_Data">Data19!$IB$11:$IB$21</definedName>
    <definedName name="A125594984J_Latest">Data19!$IB$21</definedName>
    <definedName name="A125594986L">Data19!$IQ$1:$IQ$10,Data19!$IQ$11:$IQ$21</definedName>
    <definedName name="A125594986L_Data">Data19!$IQ$11:$IQ$21</definedName>
    <definedName name="A125594986L_Latest">Data19!$IQ$21</definedName>
    <definedName name="A125594992J">Data20!$D$1:$D$10,Data20!$D$11:$D$21</definedName>
    <definedName name="A125594992J_Data">Data20!$D$11:$D$21</definedName>
    <definedName name="A125594992J_Latest">Data20!$D$21</definedName>
    <definedName name="A125594994L">Data20!$S$1:$S$10,Data20!$S$11:$S$21</definedName>
    <definedName name="A125594994L_Data">Data20!$S$11:$S$21</definedName>
    <definedName name="A125594994L_Latest">Data20!$S$21</definedName>
    <definedName name="A125595000X">Data20!$GT$1:$GT$10,Data20!$GT$11:$GT$21</definedName>
    <definedName name="A125595000X_Data">Data20!$GT$11:$GT$21</definedName>
    <definedName name="A125595000X_Latest">Data20!$GT$21</definedName>
    <definedName name="A125595002C">Data20!$HI$1:$HI$10,Data20!$HI$11:$HI$21</definedName>
    <definedName name="A125595002C_Data">Data20!$HI$11:$HI$21</definedName>
    <definedName name="A125595002C_Latest">Data20!$HI$21</definedName>
    <definedName name="A125595008T">Data18!$CL$1:$CL$10,Data18!$CL$11:$CL$21</definedName>
    <definedName name="A125595008T_Data">Data18!$CL$11:$CL$21</definedName>
    <definedName name="A125595008T_Latest">Data18!$CL$21</definedName>
    <definedName name="A125595010C">Data18!$DA$1:$DA$10,Data18!$DA$11:$DA$21</definedName>
    <definedName name="A125595010C_Data">Data18!$DA$11:$DA$21</definedName>
    <definedName name="A125595010C_Latest">Data18!$DA$21</definedName>
    <definedName name="A125595016T">Data18!$DV$1:$DV$10,Data18!$DV$11:$DV$21</definedName>
    <definedName name="A125595016T_Data">Data18!$DV$11:$DV$21</definedName>
    <definedName name="A125595016T_Latest">Data18!$DV$21</definedName>
    <definedName name="A125595018W">Data18!$EK$1:$EK$10,Data18!$EK$11:$EK$21</definedName>
    <definedName name="A125595018W_Data">Data18!$EK$11:$EK$21</definedName>
    <definedName name="A125595018W_Latest">Data18!$EK$21</definedName>
    <definedName name="A125595024T">Data18!$EN$1:$EN$10,Data18!$EN$11:$EN$21</definedName>
    <definedName name="A125595024T_Data">Data18!$EN$11:$EN$21</definedName>
    <definedName name="A125595024T_Latest">Data18!$EN$21</definedName>
    <definedName name="A125595026W">Data18!$FC$1:$FC$10,Data18!$FC$11:$FC$21</definedName>
    <definedName name="A125595026W_Data">Data18!$FC$11:$FC$21</definedName>
    <definedName name="A125595026W_Latest">Data18!$FC$21</definedName>
    <definedName name="A125595032T">Data18!$HZ$1:$HZ$10,Data18!$HZ$11:$HZ$21</definedName>
    <definedName name="A125595032T_Data">Data18!$HZ$11:$HZ$21</definedName>
    <definedName name="A125595032T_Latest">Data18!$HZ$21</definedName>
    <definedName name="A125595034W">Data18!$IO$1:$IO$10,Data18!$IO$11:$IO$21</definedName>
    <definedName name="A125595034W_Data">Data18!$IO$11:$IO$21</definedName>
    <definedName name="A125595034W_Latest">Data18!$IO$21</definedName>
    <definedName name="A125595040T">Data19!$DF$1:$DF$10,Data19!$DF$11:$DF$21</definedName>
    <definedName name="A125595040T_Data">Data19!$DF$11:$DF$21</definedName>
    <definedName name="A125595040T_Latest">Data19!$DF$21</definedName>
    <definedName name="A125595042W">Data19!$DU$1:$DU$10,Data19!$DU$11:$DU$21</definedName>
    <definedName name="A125595042W_Data">Data19!$DU$11:$DU$21</definedName>
    <definedName name="A125595042W_Latest">Data19!$DU$21</definedName>
    <definedName name="A125595048K">Data19!$DX$1:$DX$10,Data19!$DX$11:$DX$21</definedName>
    <definedName name="A125595048K_Data">Data19!$DX$11:$DX$21</definedName>
    <definedName name="A125595048K_Latest">Data19!$DX$21</definedName>
    <definedName name="A125595050W">Data19!$EM$1:$EM$10,Data19!$EM$11:$EM$21</definedName>
    <definedName name="A125595050W_Data">Data19!$EM$11:$EM$21</definedName>
    <definedName name="A125595050W_Latest">Data19!$EM$21</definedName>
    <definedName name="A125595056K">Data19!$BV$1:$BV$10,Data19!$BV$11:$BV$21</definedName>
    <definedName name="A125595056K_Data">Data19!$BV$11:$BV$21</definedName>
    <definedName name="A125595056K_Latest">Data19!$BV$21</definedName>
    <definedName name="A125595058R">Data19!$CK$1:$CK$10,Data19!$CK$11:$CK$21</definedName>
    <definedName name="A125595058R_Data">Data19!$CK$11:$CK$21</definedName>
    <definedName name="A125595058R_Latest">Data19!$CK$21</definedName>
    <definedName name="A125595064K">Data19!$GR$1:$GR$10,Data19!$GR$11:$GR$21</definedName>
    <definedName name="A125595064K_Data">Data19!$GR$11:$GR$21</definedName>
    <definedName name="A125595064K_Latest">Data19!$GR$21</definedName>
    <definedName name="A125595066R">Data19!$HG$1:$HG$10,Data19!$HG$11:$HG$21</definedName>
    <definedName name="A125595066R_Data">Data19!$HG$11:$HG$21</definedName>
    <definedName name="A125595066R_Latest">Data19!$HG$21</definedName>
    <definedName name="A125595072K">Data21!$F$1:$F$10,Data21!$F$11:$F$21</definedName>
    <definedName name="A125595072K_Data">Data21!$F$11:$F$21</definedName>
    <definedName name="A125595072K_Latest">Data21!$F$21</definedName>
    <definedName name="A125595074R">Data21!$U$1:$U$10,Data21!$U$11:$U$21</definedName>
    <definedName name="A125595074R_Data">Data21!$U$11:$U$21</definedName>
    <definedName name="A125595074R_Latest">Data21!$U$21</definedName>
    <definedName name="A125595080K">Data22!$BJ$1:$BJ$10,Data22!$BJ$11:$BJ$21</definedName>
    <definedName name="A125595080K_Data">Data22!$BJ$11:$BJ$21</definedName>
    <definedName name="A125595080K_Latest">Data22!$BJ$21</definedName>
    <definedName name="A125595082R">Data22!$BY$1:$BY$10,Data22!$BY$11:$BY$21</definedName>
    <definedName name="A125595082R_Data">Data22!$BY$11:$BY$21</definedName>
    <definedName name="A125595082R_Latest">Data22!$BY$21</definedName>
    <definedName name="A125595088C">Data22!$DL$1:$DL$10,Data22!$DL$11:$DL$21</definedName>
    <definedName name="A125595088C_Data">Data22!$DL$11:$DL$21</definedName>
    <definedName name="A125595088C_Latest">Data22!$DL$21</definedName>
    <definedName name="A125595090R">Data22!$EA$1:$EA$10,Data22!$EA$11:$EA$21</definedName>
    <definedName name="A125595090R_Data">Data22!$EA$11:$EA$21</definedName>
    <definedName name="A125595090R_Latest">Data22!$EA$21</definedName>
    <definedName name="A125595096C">Data22!$GF$1:$GF$10,Data22!$GF$11:$GF$21</definedName>
    <definedName name="A125595096C_Data">Data22!$GF$11:$GF$21</definedName>
    <definedName name="A125595096C_Latest">Data22!$GF$21</definedName>
    <definedName name="A125595098J">Data22!$GU$1:$GU$10,Data22!$GU$11:$GU$21</definedName>
    <definedName name="A125595098J_Data">Data22!$GU$11:$GU$21</definedName>
    <definedName name="A125595098J_Latest">Data22!$GU$21</definedName>
    <definedName name="A125595104T">Data23!$J$1:$J$10,Data23!$J$11:$J$21</definedName>
    <definedName name="A125595104T_Data">Data23!$J$11:$J$21</definedName>
    <definedName name="A125595104T_Latest">Data23!$J$21</definedName>
    <definedName name="A125595106W">Data23!$Y$1:$Y$10,Data23!$Y$11:$Y$21</definedName>
    <definedName name="A125595106W_Data">Data23!$Y$11:$Y$21</definedName>
    <definedName name="A125595106W_Latest">Data23!$Y$21</definedName>
    <definedName name="A125595112T">Data23!$IJ$1:$IJ$10,Data23!$IJ$11:$IJ$21</definedName>
    <definedName name="A125595112T_Data">Data23!$IJ$11:$IJ$21</definedName>
    <definedName name="A125595112T_Latest">Data23!$IJ$21</definedName>
    <definedName name="A125595114W">Data24!$I$1:$I$10,Data24!$I$11:$I$21</definedName>
    <definedName name="A125595114W_Data">Data24!$I$11:$I$21</definedName>
    <definedName name="A125595114W_Latest">Data24!$I$21</definedName>
    <definedName name="A125595120T">Data21!$IF$1:$IF$10,Data21!$IF$11:$IF$21</definedName>
    <definedName name="A125595120T_Data">Data21!$IF$11:$IF$21</definedName>
    <definedName name="A125595120T_Latest">Data21!$IF$21</definedName>
    <definedName name="A125595122W">Data22!$E$1:$E$10,Data22!$E$11:$E$21</definedName>
    <definedName name="A125595122W_Data">Data22!$E$11:$E$21</definedName>
    <definedName name="A125595122W_Latest">Data22!$E$21</definedName>
    <definedName name="A125595128K">Data23!$AT$1:$AT$10,Data23!$AT$11:$AT$21</definedName>
    <definedName name="A125595128K_Data">Data23!$AT$11:$AT$21</definedName>
    <definedName name="A125595128K_Latest">Data23!$AT$21</definedName>
    <definedName name="A125595130W">Data23!$BI$1:$BI$10,Data23!$BI$11:$BI$21</definedName>
    <definedName name="A125595130W_Data">Data23!$BI$11:$BI$21</definedName>
    <definedName name="A125595130W_Latest">Data23!$BI$21</definedName>
    <definedName name="A125595136K">Data22!$IH$1:$IH$10,Data22!$IH$11:$IH$21</definedName>
    <definedName name="A125595136K_Data">Data22!$IH$11:$IH$21</definedName>
    <definedName name="A125595136K_Latest">Data22!$IH$21</definedName>
    <definedName name="A125595138R">Data23!$G$1:$G$10,Data23!$G$11:$G$21</definedName>
    <definedName name="A125595138R_Data">Data23!$G$11:$G$21</definedName>
    <definedName name="A125595138R_Latest">Data23!$G$21</definedName>
    <definedName name="A125595144K">Data23!$CD$1:$CD$10,Data23!$CD$11:$CD$21</definedName>
    <definedName name="A125595144K_Data">Data23!$CD$11:$CD$21</definedName>
    <definedName name="A125595144K_Latest">Data23!$CD$21</definedName>
    <definedName name="A125595146R">Data23!$CS$1:$CS$10,Data23!$CS$11:$CS$21</definedName>
    <definedName name="A125595146R_Data">Data23!$CS$11:$CS$21</definedName>
    <definedName name="A125595146R_Latest">Data23!$CS$21</definedName>
    <definedName name="A125595152K">Data23!$EX$1:$EX$10,Data23!$EX$11:$EX$21</definedName>
    <definedName name="A125595152K_Data">Data23!$EX$11:$EX$21</definedName>
    <definedName name="A125595152K_Latest">Data23!$EX$21</definedName>
    <definedName name="A125595154R">Data23!$FM$1:$FM$10,Data23!$FM$11:$FM$21</definedName>
    <definedName name="A125595154R_Data">Data23!$FM$11:$FM$21</definedName>
    <definedName name="A125595154R_Latest">Data23!$FM$21</definedName>
    <definedName name="A125595160K">Data21!$GD$1:$GD$10,Data21!$GD$11:$GD$21</definedName>
    <definedName name="A125595160K_Data">Data21!$GD$11:$GD$21</definedName>
    <definedName name="A125595160K_Latest">Data21!$GD$21</definedName>
    <definedName name="A125595162R">Data21!$GS$1:$GS$10,Data21!$GS$11:$GS$21</definedName>
    <definedName name="A125595162R_Data">Data21!$GS$11:$GS$21</definedName>
    <definedName name="A125595162R_Latest">Data21!$GS$21</definedName>
    <definedName name="A125595168C">Data22!$ED$1:$ED$10,Data22!$ED$11:$ED$21</definedName>
    <definedName name="A125595168C_Data">Data22!$ED$11:$ED$21</definedName>
    <definedName name="A125595168C_Latest">Data22!$ED$21</definedName>
    <definedName name="A125595170R">Data22!$ES$1:$ES$10,Data22!$ES$11:$ES$21</definedName>
    <definedName name="A125595170R_Data">Data22!$ES$11:$ES$21</definedName>
    <definedName name="A125595170R_Latest">Data22!$ES$21</definedName>
    <definedName name="A125595176C">Data23!$AB$1:$AB$10,Data23!$AB$11:$AB$21</definedName>
    <definedName name="A125595176C_Data">Data23!$AB$11:$AB$21</definedName>
    <definedName name="A125595176C_Latest">Data23!$AB$21</definedName>
    <definedName name="A125595178J">Data23!$AQ$1:$AQ$10,Data23!$AQ$11:$AQ$21</definedName>
    <definedName name="A125595178J_Data">Data23!$AQ$11:$AQ$21</definedName>
    <definedName name="A125595178J_Latest">Data23!$AQ$21</definedName>
    <definedName name="A125595184C">Data23!$BL$1:$BL$10,Data23!$BL$11:$BL$21</definedName>
    <definedName name="A125595184C_Data">Data23!$BL$11:$BL$21</definedName>
    <definedName name="A125595184C_Latest">Data23!$BL$21</definedName>
    <definedName name="A125595186J">Data23!$CA$1:$CA$10,Data23!$CA$11:$CA$21</definedName>
    <definedName name="A125595186J_Data">Data23!$CA$11:$CA$21</definedName>
    <definedName name="A125595186J_Latest">Data23!$CA$21</definedName>
    <definedName name="A125595192C">Data23!$CV$1:$CV$10,Data23!$CV$11:$CV$21</definedName>
    <definedName name="A125595192C_Data">Data23!$CV$11:$CV$21</definedName>
    <definedName name="A125595192C_Latest">Data23!$CV$21</definedName>
    <definedName name="A125595194J">Data23!$DK$1:$DK$10,Data23!$DK$11:$DK$21</definedName>
    <definedName name="A125595194J_Data">Data23!$DK$11:$DK$21</definedName>
    <definedName name="A125595194J_Latest">Data23!$DK$21</definedName>
    <definedName name="A125595200T">Data23!$EF$1:$EF$10,Data23!$EF$11:$EF$21</definedName>
    <definedName name="A125595200T_Data">Data23!$EF$11:$EF$21</definedName>
    <definedName name="A125595200T_Latest">Data23!$EF$21</definedName>
    <definedName name="A125595202W">Data23!$EU$1:$EU$10,Data23!$EU$11:$EU$21</definedName>
    <definedName name="A125595202W_Data">Data23!$EU$11:$EU$21</definedName>
    <definedName name="A125595202W_Latest">Data23!$EU$21</definedName>
    <definedName name="A125595208K">Data21!$AP$1:$AP$10,Data21!$AP$11:$AP$21</definedName>
    <definedName name="A125595208K_Data">Data21!$AP$11:$AP$21</definedName>
    <definedName name="A125595208K_Latest">Data21!$AP$21</definedName>
    <definedName name="A125595210W">Data21!$BE$1:$BE$10,Data21!$BE$11:$BE$21</definedName>
    <definedName name="A125595210W_Data">Data21!$BE$11:$BE$21</definedName>
    <definedName name="A125595210W_Latest">Data21!$BE$21</definedName>
    <definedName name="A125595216K">Data21!$BZ$1:$BZ$10,Data21!$BZ$11:$BZ$21</definedName>
    <definedName name="A125595216K_Data">Data21!$BZ$11:$BZ$21</definedName>
    <definedName name="A125595216K_Latest">Data21!$BZ$21</definedName>
    <definedName name="A125595218R">Data21!$CO$1:$CO$10,Data21!$CO$11:$CO$21</definedName>
    <definedName name="A125595218R_Data">Data21!$CO$11:$CO$21</definedName>
    <definedName name="A125595218R_Latest">Data21!$CO$21</definedName>
    <definedName name="A125595224K">Data21!$EB$1:$EB$10,Data21!$EB$11:$EB$21</definedName>
    <definedName name="A125595224K_Data">Data21!$EB$11:$EB$21</definedName>
    <definedName name="A125595224K_Latest">Data21!$EB$21</definedName>
    <definedName name="A125595226R">Data21!$EQ$1:$EQ$10,Data21!$EQ$11:$EQ$21</definedName>
    <definedName name="A125595226R_Data">Data21!$EQ$11:$EQ$21</definedName>
    <definedName name="A125595226R_Latest">Data21!$EQ$21</definedName>
    <definedName name="A125595232K">Data21!$ET$1:$ET$10,Data21!$ET$11:$ET$21</definedName>
    <definedName name="A125595232K_Data">Data21!$ET$11:$ET$21</definedName>
    <definedName name="A125595232K_Latest">Data21!$ET$21</definedName>
    <definedName name="A125595234R">Data21!$FI$1:$FI$10,Data21!$FI$11:$FI$21</definedName>
    <definedName name="A125595234R_Data">Data21!$FI$11:$FI$21</definedName>
    <definedName name="A125595234R_Latest">Data21!$FI$21</definedName>
    <definedName name="A125595240K">Data21!$HN$1:$HN$10,Data21!$HN$11:$HN$21</definedName>
    <definedName name="A125595240K_Data">Data21!$HN$11:$HN$21</definedName>
    <definedName name="A125595240K_Latest">Data21!$HN$21</definedName>
    <definedName name="A125595242R">Data21!$IC$1:$IC$10,Data21!$IC$11:$IC$21</definedName>
    <definedName name="A125595242R_Data">Data21!$IC$11:$IC$21</definedName>
    <definedName name="A125595242R_Latest">Data21!$IC$21</definedName>
    <definedName name="A125595248C">Data22!$H$1:$H$10,Data22!$H$11:$H$21</definedName>
    <definedName name="A125595248C_Data">Data22!$H$11:$H$21</definedName>
    <definedName name="A125595248C_Latest">Data22!$H$21</definedName>
    <definedName name="A125595250R">Data22!$W$1:$W$10,Data22!$W$11:$W$21</definedName>
    <definedName name="A125595250R_Data">Data22!$W$11:$W$21</definedName>
    <definedName name="A125595250R_Latest">Data22!$W$21</definedName>
    <definedName name="A125595256C">Data22!$Z$1:$Z$10,Data22!$Z$11:$Z$21</definedName>
    <definedName name="A125595256C_Data">Data22!$Z$11:$Z$21</definedName>
    <definedName name="A125595256C_Latest">Data22!$Z$21</definedName>
    <definedName name="A125595258J">Data22!$AO$1:$AO$10,Data22!$AO$11:$AO$21</definedName>
    <definedName name="A125595258J_Data">Data22!$AO$11:$AO$21</definedName>
    <definedName name="A125595258J_Latest">Data22!$AO$21</definedName>
    <definedName name="A125595264C">Data22!$EV$1:$EV$10,Data22!$EV$11:$EV$21</definedName>
    <definedName name="A125595264C_Data">Data22!$EV$11:$EV$21</definedName>
    <definedName name="A125595264C_Latest">Data22!$EV$21</definedName>
    <definedName name="A125595266J">Data22!$FK$1:$FK$10,Data22!$FK$11:$FK$21</definedName>
    <definedName name="A125595266J_Data">Data22!$FK$11:$FK$21</definedName>
    <definedName name="A125595266J_Latest">Data22!$FK$21</definedName>
    <definedName name="A125595272C">Data23!$DN$1:$DN$10,Data23!$DN$11:$DN$21</definedName>
    <definedName name="A125595272C_Data">Data23!$DN$11:$DN$21</definedName>
    <definedName name="A125595272C_Latest">Data23!$DN$21</definedName>
    <definedName name="A125595274J">Data23!$EC$1:$EC$10,Data23!$EC$11:$EC$21</definedName>
    <definedName name="A125595274J_Data">Data23!$EC$11:$EC$21</definedName>
    <definedName name="A125595274J_Latest">Data23!$EC$21</definedName>
    <definedName name="A125595280C">Data23!$GH$1:$GH$10,Data23!$GH$11:$GH$21</definedName>
    <definedName name="A125595280C_Data">Data23!$GH$11:$GH$21</definedName>
    <definedName name="A125595280C_Latest">Data23!$GH$21</definedName>
    <definedName name="A125595282J">Data23!$GW$1:$GW$10,Data23!$GW$11:$GW$21</definedName>
    <definedName name="A125595282J_Data">Data23!$GW$11:$GW$21</definedName>
    <definedName name="A125595282J_Latest">Data23!$GW$21</definedName>
    <definedName name="A125595288W">Data23!$GZ$1:$GZ$10,Data23!$GZ$11:$GZ$21</definedName>
    <definedName name="A125595288W_Data">Data23!$GZ$11:$GZ$21</definedName>
    <definedName name="A125595288W_Latest">Data23!$GZ$21</definedName>
    <definedName name="A125595290J">Data23!$HO$1:$HO$10,Data23!$HO$11:$HO$21</definedName>
    <definedName name="A125595290J_Data">Data23!$HO$11:$HO$21</definedName>
    <definedName name="A125595290J_Latest">Data23!$HO$21</definedName>
    <definedName name="A125595296W">Data21!$FL$1:$FL$10,Data21!$FL$11:$FL$21</definedName>
    <definedName name="A125595296W_Data">Data21!$FL$11:$FL$21</definedName>
    <definedName name="A125595296W_Latest">Data21!$FL$21</definedName>
    <definedName name="A125595298A">Data21!$GA$1:$GA$10,Data21!$GA$11:$GA$21</definedName>
    <definedName name="A125595298A_Data">Data21!$GA$11:$GA$21</definedName>
    <definedName name="A125595298A_Latest">Data21!$GA$21</definedName>
    <definedName name="A125595304K">Data22!$GX$1:$GX$10,Data22!$GX$11:$GX$21</definedName>
    <definedName name="A125595304K_Data">Data22!$GX$11:$GX$21</definedName>
    <definedName name="A125595304K_Latest">Data22!$GX$21</definedName>
    <definedName name="A125595306R">Data22!$HM$1:$HM$10,Data22!$HM$11:$HM$21</definedName>
    <definedName name="A125595306R_Data">Data22!$HM$11:$HM$21</definedName>
    <definedName name="A125595306R_Latest">Data22!$HM$21</definedName>
    <definedName name="A125595312K">Data22!$HP$1:$HP$10,Data22!$HP$11:$HP$21</definedName>
    <definedName name="A125595312K_Data">Data22!$HP$11:$HP$21</definedName>
    <definedName name="A125595312K_Latest">Data22!$HP$21</definedName>
    <definedName name="A125595314R">Data22!$IE$1:$IE$10,Data22!$IE$11:$IE$21</definedName>
    <definedName name="A125595314R_Data">Data22!$IE$11:$IE$21</definedName>
    <definedName name="A125595314R_Latest">Data22!$IE$21</definedName>
    <definedName name="A125595320K">Data23!$FP$1:$FP$10,Data23!$FP$11:$FP$21</definedName>
    <definedName name="A125595320K_Data">Data23!$FP$11:$FP$21</definedName>
    <definedName name="A125595320K_Latest">Data23!$FP$21</definedName>
    <definedName name="A125595322R">Data23!$GE$1:$GE$10,Data23!$GE$11:$GE$21</definedName>
    <definedName name="A125595322R_Data">Data23!$GE$11:$GE$21</definedName>
    <definedName name="A125595322R_Latest">Data23!$GE$21</definedName>
    <definedName name="A125595328C">Data21!$BH$1:$BH$10,Data21!$BH$11:$BH$21</definedName>
    <definedName name="A125595328C_Data">Data21!$BH$11:$BH$21</definedName>
    <definedName name="A125595328C_Latest">Data21!$BH$21</definedName>
    <definedName name="A125595330R">Data21!$BW$1:$BW$10,Data21!$BW$11:$BW$21</definedName>
    <definedName name="A125595330R_Data">Data21!$BW$11:$BW$21</definedName>
    <definedName name="A125595330R_Latest">Data21!$BW$21</definedName>
    <definedName name="A125595336C">Data21!$CR$1:$CR$10,Data21!$CR$11:$CR$21</definedName>
    <definedName name="A125595336C_Data">Data21!$CR$11:$CR$21</definedName>
    <definedName name="A125595336C_Latest">Data21!$CR$21</definedName>
    <definedName name="A125595338J">Data21!$DG$1:$DG$10,Data21!$DG$11:$DG$21</definedName>
    <definedName name="A125595338J_Data">Data21!$DG$11:$DG$21</definedName>
    <definedName name="A125595338J_Latest">Data21!$DG$21</definedName>
    <definedName name="A125595344C">Data21!$DJ$1:$DJ$10,Data21!$DJ$11:$DJ$21</definedName>
    <definedName name="A125595344C_Data">Data21!$DJ$11:$DJ$21</definedName>
    <definedName name="A125595344C_Latest">Data21!$DJ$21</definedName>
    <definedName name="A125595346J">Data21!$DY$1:$DY$10,Data21!$DY$11:$DY$21</definedName>
    <definedName name="A125595346J_Data">Data21!$DY$11:$DY$21</definedName>
    <definedName name="A125595346J_Latest">Data21!$DY$21</definedName>
    <definedName name="A125595352C">Data21!$GV$1:$GV$10,Data21!$GV$11:$GV$21</definedName>
    <definedName name="A125595352C_Data">Data21!$GV$11:$GV$21</definedName>
    <definedName name="A125595352C_Latest">Data21!$GV$21</definedName>
    <definedName name="A125595354J">Data21!$HK$1:$HK$10,Data21!$HK$11:$HK$21</definedName>
    <definedName name="A125595354J_Data">Data21!$HK$11:$HK$21</definedName>
    <definedName name="A125595354J_Latest">Data21!$HK$21</definedName>
    <definedName name="A125595360C">Data22!$CB$1:$CB$10,Data22!$CB$11:$CB$21</definedName>
    <definedName name="A125595360C_Data">Data22!$CB$11:$CB$21</definedName>
    <definedName name="A125595360C_Latest">Data22!$CB$21</definedName>
    <definedName name="A125595362J">Data22!$CQ$1:$CQ$10,Data22!$CQ$11:$CQ$21</definedName>
    <definedName name="A125595362J_Data">Data22!$CQ$11:$CQ$21</definedName>
    <definedName name="A125595362J_Latest">Data22!$CQ$21</definedName>
    <definedName name="A125595368W">Data22!$CT$1:$CT$10,Data22!$CT$11:$CT$21</definedName>
    <definedName name="A125595368W_Data">Data22!$CT$11:$CT$21</definedName>
    <definedName name="A125595368W_Latest">Data22!$CT$21</definedName>
    <definedName name="A125595370J">Data22!$DI$1:$DI$10,Data22!$DI$11:$DI$21</definedName>
    <definedName name="A125595370J_Data">Data22!$DI$11:$DI$21</definedName>
    <definedName name="A125595370J_Latest">Data22!$DI$21</definedName>
    <definedName name="A125595376W">Data22!$AR$1:$AR$10,Data22!$AR$11:$AR$21</definedName>
    <definedName name="A125595376W_Data">Data22!$AR$11:$AR$21</definedName>
    <definedName name="A125595376W_Latest">Data22!$AR$21</definedName>
    <definedName name="A125595378A">Data22!$BG$1:$BG$10,Data22!$BG$11:$BG$21</definedName>
    <definedName name="A125595378A_Data">Data22!$BG$11:$BG$21</definedName>
    <definedName name="A125595378A_Latest">Data22!$BG$21</definedName>
    <definedName name="A125595384W">Data22!$FN$1:$FN$10,Data22!$FN$11:$FN$21</definedName>
    <definedName name="A125595384W_Data">Data22!$FN$11:$FN$21</definedName>
    <definedName name="A125595384W_Latest">Data22!$FN$21</definedName>
    <definedName name="A125595386A">Data22!$GC$1:$GC$10,Data22!$GC$11:$GC$21</definedName>
    <definedName name="A125595386A_Data">Data22!$GC$11:$GC$21</definedName>
    <definedName name="A125595386A_Latest">Data22!$GC$21</definedName>
    <definedName name="A125595392W">Data23!$HR$1:$HR$10,Data23!$HR$11:$HR$21</definedName>
    <definedName name="A125595392W_Data">Data23!$HR$11:$HR$21</definedName>
    <definedName name="A125595392W_Latest">Data23!$HR$21</definedName>
    <definedName name="A125595394A">Data23!$IG$1:$IG$10,Data23!$IG$11:$IG$21</definedName>
    <definedName name="A125595394A_Data">Data23!$IG$11:$IG$21</definedName>
    <definedName name="A125595394A_Latest">Data23!$IG$21</definedName>
    <definedName name="A125595400K">Data4!$IH$1:$IH$10,Data4!$IH$11:$IH$21</definedName>
    <definedName name="A125595400K_Data">Data4!$IH$11:$IH$21</definedName>
    <definedName name="A125595400K_Latest">Data4!$IH$21</definedName>
    <definedName name="A125595402R">Data5!$G$1:$G$10,Data5!$G$11:$G$21</definedName>
    <definedName name="A125595402R_Data">Data5!$G$11:$G$21</definedName>
    <definedName name="A125595402R_Latest">Data5!$G$21</definedName>
    <definedName name="A125595408C">Data5!$AT$1:$AT$10,Data5!$AT$11:$AT$21</definedName>
    <definedName name="A125595408C_Data">Data5!$AT$11:$AT$21</definedName>
    <definedName name="A125595408C_Latest">Data5!$AT$21</definedName>
    <definedName name="A125595410R">Data5!$BI$1:$BI$10,Data5!$BI$11:$BI$21</definedName>
    <definedName name="A125595410R_Data">Data5!$BI$11:$BI$21</definedName>
    <definedName name="A125595410R_Latest">Data5!$BI$21</definedName>
    <definedName name="A125595416C">Data5!$DN$1:$DN$10,Data5!$DN$11:$DN$21</definedName>
    <definedName name="A125595416C_Data">Data5!$DN$11:$DN$21</definedName>
    <definedName name="A125595416C_Latest">Data5!$DN$21</definedName>
    <definedName name="A125595418J">Data5!$EC$1:$EC$10,Data5!$EC$11:$EC$21</definedName>
    <definedName name="A125595418J_Data">Data5!$EC$11:$EC$21</definedName>
    <definedName name="A125595418J_Latest">Data5!$EC$21</definedName>
    <definedName name="A125595424C">Data5!$GH$1:$GH$10,Data5!$GH$11:$GH$21</definedName>
    <definedName name="A125595424C_Data">Data5!$GH$11:$GH$21</definedName>
    <definedName name="A125595424C_Latest">Data5!$GH$21</definedName>
    <definedName name="A125595426J">Data5!$GW$1:$GW$10,Data5!$GW$11:$GW$21</definedName>
    <definedName name="A125595426J_Data">Data5!$GW$11:$GW$21</definedName>
    <definedName name="A125595426J_Latest">Data5!$GW$21</definedName>
    <definedName name="A125595432C">Data6!$FR$1:$FR$10,Data6!$FR$11:$FR$21</definedName>
    <definedName name="A125595432C_Data">Data6!$FR$11:$FR$21</definedName>
    <definedName name="A125595432C_Latest">Data6!$FR$21</definedName>
    <definedName name="A125595434J">Data6!$GG$1:$GG$10,Data6!$GG$11:$GG$21</definedName>
    <definedName name="A125595434J_Data">Data6!$GG$11:$GG$21</definedName>
    <definedName name="A125595434J_Latest">Data6!$GG$21</definedName>
    <definedName name="A125595440C">Data4!$FN$1:$FN$10,Data4!$FN$11:$FN$21</definedName>
    <definedName name="A125595440C_Data">Data4!$FN$11:$FN$21</definedName>
    <definedName name="A125595440C_Latest">Data4!$FN$21</definedName>
    <definedName name="A125595442J">Data4!$GC$1:$GC$10,Data4!$GC$11:$GC$21</definedName>
    <definedName name="A125595442J_Data">Data4!$GC$11:$GC$21</definedName>
    <definedName name="A125595442J_Latest">Data4!$GC$21</definedName>
    <definedName name="A125595448W">Data5!$HR$1:$HR$10,Data5!$HR$11:$HR$21</definedName>
    <definedName name="A125595448W_Data">Data5!$HR$11:$HR$21</definedName>
    <definedName name="A125595448W_Latest">Data5!$HR$21</definedName>
    <definedName name="A125595450J">Data5!$IG$1:$IG$10,Data5!$IG$11:$IG$21</definedName>
    <definedName name="A125595450J_Data">Data5!$IG$11:$IG$21</definedName>
    <definedName name="A125595450J_Latest">Data5!$IG$21</definedName>
    <definedName name="A125595456W">Data5!$FP$1:$FP$10,Data5!$FP$11:$FP$21</definedName>
    <definedName name="A125595456W_Data">Data5!$FP$11:$FP$21</definedName>
    <definedName name="A125595456W_Latest">Data5!$FP$21</definedName>
    <definedName name="A125595458A">Data5!$GE$1:$GE$10,Data5!$GE$11:$GE$21</definedName>
    <definedName name="A125595458A_Data">Data5!$GE$11:$GE$21</definedName>
    <definedName name="A125595458A_Latest">Data5!$GE$21</definedName>
    <definedName name="A125595464W">Data6!$L$1:$L$10,Data6!$L$11:$L$21</definedName>
    <definedName name="A125595464W_Data">Data6!$L$11:$L$21</definedName>
    <definedName name="A125595464W_Latest">Data6!$L$21</definedName>
    <definedName name="A125595466A">Data6!$AA$1:$AA$10,Data6!$AA$11:$AA$21</definedName>
    <definedName name="A125595466A_Data">Data6!$AA$11:$AA$21</definedName>
    <definedName name="A125595466A_Latest">Data6!$AA$21</definedName>
    <definedName name="A125595472W">Data6!$CF$1:$CF$10,Data6!$CF$11:$CF$21</definedName>
    <definedName name="A125595472W_Data">Data6!$CF$11:$CF$21</definedName>
    <definedName name="A125595472W_Latest">Data6!$CF$21</definedName>
    <definedName name="A125595474A">Data6!$CU$1:$CU$10,Data6!$CU$11:$CU$21</definedName>
    <definedName name="A125595474A_Data">Data6!$CU$11:$CU$21</definedName>
    <definedName name="A125595474A_Latest">Data6!$CU$21</definedName>
    <definedName name="A125595480W">Data4!$DL$1:$DL$10,Data4!$DL$11:$DL$21</definedName>
    <definedName name="A125595480W_Data">Data4!$DL$11:$DL$21</definedName>
    <definedName name="A125595480W_Latest">Data4!$DL$21</definedName>
    <definedName name="A125595482A">Data4!$EA$1:$EA$10,Data4!$EA$11:$EA$21</definedName>
    <definedName name="A125595482A_Data">Data4!$EA$11:$EA$21</definedName>
    <definedName name="A125595482A_Latest">Data4!$EA$21</definedName>
    <definedName name="A125595488R">Data5!$BL$1:$BL$10,Data5!$BL$11:$BL$21</definedName>
    <definedName name="A125595488R_Data">Data5!$BL$11:$BL$21</definedName>
    <definedName name="A125595488R_Latest">Data5!$BL$21</definedName>
    <definedName name="A125595490A">Data5!$CA$1:$CA$10,Data5!$CA$11:$CA$21</definedName>
    <definedName name="A125595490A_Data">Data5!$CA$11:$CA$21</definedName>
    <definedName name="A125595490A_Latest">Data5!$CA$21</definedName>
    <definedName name="A125595496R">Data5!$GZ$1:$GZ$10,Data5!$GZ$11:$GZ$21</definedName>
    <definedName name="A125595496R_Data">Data5!$GZ$11:$GZ$21</definedName>
    <definedName name="A125595496R_Latest">Data5!$GZ$21</definedName>
    <definedName name="A125595498V">Data5!$HO$1:$HO$10,Data5!$HO$11:$HO$21</definedName>
    <definedName name="A125595498V_Data">Data5!$HO$11:$HO$21</definedName>
    <definedName name="A125595498V_Latest">Data5!$HO$21</definedName>
    <definedName name="A125595504C">Data5!$IJ$1:$IJ$10,Data5!$IJ$11:$IJ$21</definedName>
    <definedName name="A125595504C_Data">Data5!$IJ$11:$IJ$21</definedName>
    <definedName name="A125595504C_Latest">Data5!$IJ$21</definedName>
    <definedName name="A125595506J">Data6!$I$1:$I$10,Data6!$I$11:$I$21</definedName>
    <definedName name="A125595506J_Data">Data6!$I$11:$I$21</definedName>
    <definedName name="A125595506J_Latest">Data6!$I$21</definedName>
    <definedName name="A125595512C">Data6!$AD$1:$AD$10,Data6!$AD$11:$AD$21</definedName>
    <definedName name="A125595512C_Data">Data6!$AD$11:$AD$21</definedName>
    <definedName name="A125595512C_Latest">Data6!$AD$21</definedName>
    <definedName name="A125595514J">Data6!$AS$1:$AS$10,Data6!$AS$11:$AS$21</definedName>
    <definedName name="A125595514J_Data">Data6!$AS$11:$AS$21</definedName>
    <definedName name="A125595514J_Latest">Data6!$AS$21</definedName>
    <definedName name="A125595520C">Data6!$BN$1:$BN$10,Data6!$BN$11:$BN$21</definedName>
    <definedName name="A125595520C_Data">Data6!$BN$11:$BN$21</definedName>
    <definedName name="A125595520C_Latest">Data6!$BN$21</definedName>
    <definedName name="A125595522J">Data6!$CC$1:$CC$10,Data6!$CC$11:$CC$21</definedName>
    <definedName name="A125595522J_Data">Data6!$CC$11:$CC$21</definedName>
    <definedName name="A125595522J_Latest">Data6!$CC$21</definedName>
    <definedName name="A125595528W">Data3!$HN$1:$HN$10,Data3!$HN$11:$HN$21</definedName>
    <definedName name="A125595528W_Data">Data3!$HN$11:$HN$21</definedName>
    <definedName name="A125595528W_Latest">Data3!$HN$21</definedName>
    <definedName name="A125595530J">Data3!$IC$1:$IC$10,Data3!$IC$11:$IC$21</definedName>
    <definedName name="A125595530J_Data">Data3!$IC$11:$IC$21</definedName>
    <definedName name="A125595530J_Latest">Data3!$IC$21</definedName>
    <definedName name="A125595536W">Data4!$H$1:$H$10,Data4!$H$11:$H$21</definedName>
    <definedName name="A125595536W_Data">Data4!$H$11:$H$21</definedName>
    <definedName name="A125595536W_Latest">Data4!$H$21</definedName>
    <definedName name="A125595538A">Data4!$W$1:$W$10,Data4!$W$11:$W$21</definedName>
    <definedName name="A125595538A_Data">Data4!$W$11:$W$21</definedName>
    <definedName name="A125595538A_Latest">Data4!$W$21</definedName>
    <definedName name="A125595544W">Data4!$BJ$1:$BJ$10,Data4!$BJ$11:$BJ$21</definedName>
    <definedName name="A125595544W_Data">Data4!$BJ$11:$BJ$21</definedName>
    <definedName name="A125595544W_Latest">Data4!$BJ$21</definedName>
    <definedName name="A125595546A">Data4!$BY$1:$BY$10,Data4!$BY$11:$BY$21</definedName>
    <definedName name="A125595546A_Data">Data4!$BY$11:$BY$21</definedName>
    <definedName name="A125595546A_Latest">Data4!$BY$21</definedName>
    <definedName name="A125595552W">Data4!$CB$1:$CB$10,Data4!$CB$11:$CB$21</definedName>
    <definedName name="A125595552W_Data">Data4!$CB$11:$CB$21</definedName>
    <definedName name="A125595552W_Latest">Data4!$CB$21</definedName>
    <definedName name="A125595554A">Data4!$CQ$1:$CQ$10,Data4!$CQ$11:$CQ$21</definedName>
    <definedName name="A125595554A_Data">Data4!$CQ$11:$CQ$21</definedName>
    <definedName name="A125595554A_Latest">Data4!$CQ$21</definedName>
    <definedName name="A125595560W">Data4!$EV$1:$EV$10,Data4!$EV$11:$EV$21</definedName>
    <definedName name="A125595560W_Data">Data4!$EV$11:$EV$21</definedName>
    <definedName name="A125595560W_Latest">Data4!$EV$21</definedName>
    <definedName name="A125595562A">Data4!$FK$1:$FK$10,Data4!$FK$11:$FK$21</definedName>
    <definedName name="A125595562A_Data">Data4!$FK$11:$FK$21</definedName>
    <definedName name="A125595562A_Latest">Data4!$FK$21</definedName>
    <definedName name="A125595568R">Data4!$GF$1:$GF$10,Data4!$GF$11:$GF$21</definedName>
    <definedName name="A125595568R_Data">Data4!$GF$11:$GF$21</definedName>
    <definedName name="A125595568R_Latest">Data4!$GF$21</definedName>
    <definedName name="A125595570A">Data4!$GU$1:$GU$10,Data4!$GU$11:$GU$21</definedName>
    <definedName name="A125595570A_Data">Data4!$GU$11:$GU$21</definedName>
    <definedName name="A125595570A_Latest">Data4!$GU$21</definedName>
    <definedName name="A125595576R">Data4!$GX$1:$GX$10,Data4!$GX$11:$GX$21</definedName>
    <definedName name="A125595576R_Data">Data4!$GX$11:$GX$21</definedName>
    <definedName name="A125595576R_Latest">Data4!$GX$21</definedName>
    <definedName name="A125595578V">Data4!$HM$1:$HM$10,Data4!$HM$11:$HM$21</definedName>
    <definedName name="A125595578V_Data">Data4!$HM$11:$HM$21</definedName>
    <definedName name="A125595578V_Latest">Data4!$HM$21</definedName>
    <definedName name="A125595584R">Data5!$CD$1:$CD$10,Data5!$CD$11:$CD$21</definedName>
    <definedName name="A125595584R_Data">Data5!$CD$11:$CD$21</definedName>
    <definedName name="A125595584R_Latest">Data5!$CD$21</definedName>
    <definedName name="A125595586V">Data5!$CS$1:$CS$10,Data5!$CS$11:$CS$21</definedName>
    <definedName name="A125595586V_Data">Data5!$CS$11:$CS$21</definedName>
    <definedName name="A125595586V_Latest">Data5!$CS$21</definedName>
    <definedName name="A125595592R">Data6!$AV$1:$AV$10,Data6!$AV$11:$AV$21</definedName>
    <definedName name="A125595592R_Data">Data6!$AV$11:$AV$21</definedName>
    <definedName name="A125595592R_Latest">Data6!$AV$21</definedName>
    <definedName name="A125595594V">Data6!$BK$1:$BK$10,Data6!$BK$11:$BK$21</definedName>
    <definedName name="A125595594V_Data">Data6!$BK$11:$BK$21</definedName>
    <definedName name="A125595594V_Latest">Data6!$BK$21</definedName>
    <definedName name="A125595600C">Data6!$DP$1:$DP$10,Data6!$DP$11:$DP$21</definedName>
    <definedName name="A125595600C_Data">Data6!$DP$11:$DP$21</definedName>
    <definedName name="A125595600C_Latest">Data6!$DP$21</definedName>
    <definedName name="A125595602J">Data6!$EE$1:$EE$10,Data6!$EE$11:$EE$21</definedName>
    <definedName name="A125595602J_Data">Data6!$EE$11:$EE$21</definedName>
    <definedName name="A125595602J_Latest">Data6!$EE$21</definedName>
    <definedName name="A125595608W">Data6!$EH$1:$EH$10,Data6!$EH$11:$EH$21</definedName>
    <definedName name="A125595608W_Data">Data6!$EH$11:$EH$21</definedName>
    <definedName name="A125595608W_Latest">Data6!$EH$21</definedName>
    <definedName name="A125595610J">Data6!$EW$1:$EW$10,Data6!$EW$11:$EW$21</definedName>
    <definedName name="A125595610J_Data">Data6!$EW$11:$EW$21</definedName>
    <definedName name="A125595610J_Latest">Data6!$EW$21</definedName>
    <definedName name="A125595616W">Data4!$CT$1:$CT$10,Data4!$CT$11:$CT$21</definedName>
    <definedName name="A125595616W_Data">Data4!$CT$11:$CT$21</definedName>
    <definedName name="A125595616W_Latest">Data4!$CT$21</definedName>
    <definedName name="A125595618A">Data4!$DI$1:$DI$10,Data4!$DI$11:$DI$21</definedName>
    <definedName name="A125595618A_Data">Data4!$DI$11:$DI$21</definedName>
    <definedName name="A125595618A_Latest">Data4!$DI$21</definedName>
    <definedName name="A125595624W">Data5!$EF$1:$EF$10,Data5!$EF$11:$EF$21</definedName>
    <definedName name="A125595624W_Data">Data5!$EF$11:$EF$21</definedName>
    <definedName name="A125595624W_Latest">Data5!$EF$21</definedName>
    <definedName name="A125595626A">Data5!$EU$1:$EU$10,Data5!$EU$11:$EU$21</definedName>
    <definedName name="A125595626A_Data">Data5!$EU$11:$EU$21</definedName>
    <definedName name="A125595626A_Latest">Data5!$EU$21</definedName>
    <definedName name="A125595632W">Data5!$EX$1:$EX$10,Data5!$EX$11:$EX$21</definedName>
    <definedName name="A125595632W_Data">Data5!$EX$11:$EX$21</definedName>
    <definedName name="A125595632W_Latest">Data5!$EX$21</definedName>
    <definedName name="A125595634A">Data5!$FM$1:$FM$10,Data5!$FM$11:$FM$21</definedName>
    <definedName name="A125595634A_Data">Data5!$FM$11:$FM$21</definedName>
    <definedName name="A125595634A_Latest">Data5!$FM$21</definedName>
    <definedName name="A125595640W">Data6!$CX$1:$CX$10,Data6!$CX$11:$CX$21</definedName>
    <definedName name="A125595640W_Data">Data6!$CX$11:$CX$21</definedName>
    <definedName name="A125595640W_Latest">Data6!$CX$21</definedName>
    <definedName name="A125595642A">Data6!$DM$1:$DM$10,Data6!$DM$11:$DM$21</definedName>
    <definedName name="A125595642A_Data">Data6!$DM$11:$DM$21</definedName>
    <definedName name="A125595642A_Latest">Data6!$DM$21</definedName>
    <definedName name="A125595648R">Data3!$IF$1:$IF$10,Data3!$IF$11:$IF$21</definedName>
    <definedName name="A125595648R_Data">Data3!$IF$11:$IF$21</definedName>
    <definedName name="A125595648R_Latest">Data3!$IF$21</definedName>
    <definedName name="A125595650A">Data4!$E$1:$E$10,Data4!$E$11:$E$21</definedName>
    <definedName name="A125595650A_Data">Data4!$E$11:$E$21</definedName>
    <definedName name="A125595650A_Latest">Data4!$E$21</definedName>
    <definedName name="A125595656R">Data4!$Z$1:$Z$10,Data4!$Z$11:$Z$21</definedName>
    <definedName name="A125595656R_Data">Data4!$Z$11:$Z$21</definedName>
    <definedName name="A125595656R_Latest">Data4!$Z$21</definedName>
    <definedName name="A125595658V">Data4!$AO$1:$AO$10,Data4!$AO$11:$AO$21</definedName>
    <definedName name="A125595658V_Data">Data4!$AO$11:$AO$21</definedName>
    <definedName name="A125595658V_Latest">Data4!$AO$21</definedName>
    <definedName name="A125595664R">Data4!$AR$1:$AR$10,Data4!$AR$11:$AR$21</definedName>
    <definedName name="A125595664R_Data">Data4!$AR$11:$AR$21</definedName>
    <definedName name="A125595664R_Latest">Data4!$AR$21</definedName>
    <definedName name="A125595666V">Data4!$BG$1:$BG$10,Data4!$BG$11:$BG$21</definedName>
    <definedName name="A125595666V_Data">Data4!$BG$11:$BG$21</definedName>
    <definedName name="A125595666V_Latest">Data4!$BG$21</definedName>
    <definedName name="A125595672R">Data4!$ED$1:$ED$10,Data4!$ED$11:$ED$21</definedName>
    <definedName name="A125595672R_Data">Data4!$ED$11:$ED$21</definedName>
    <definedName name="A125595672R_Latest">Data4!$ED$21</definedName>
    <definedName name="A125595674V">Data4!$ES$1:$ES$10,Data4!$ES$11:$ES$21</definedName>
    <definedName name="A125595674V_Data">Data4!$ES$11:$ES$21</definedName>
    <definedName name="A125595674V_Latest">Data4!$ES$21</definedName>
    <definedName name="A125595680R">Data5!$J$1:$J$10,Data5!$J$11:$J$21</definedName>
    <definedName name="A125595680R_Data">Data5!$J$11:$J$21</definedName>
    <definedName name="A125595680R_Latest">Data5!$J$21</definedName>
    <definedName name="A125595682V">Data5!$Y$1:$Y$10,Data5!$Y$11:$Y$21</definedName>
    <definedName name="A125595682V_Data">Data5!$Y$11:$Y$21</definedName>
    <definedName name="A125595682V_Latest">Data5!$Y$21</definedName>
    <definedName name="A125595688J">Data5!$AB$1:$AB$10,Data5!$AB$11:$AB$21</definedName>
    <definedName name="A125595688J_Data">Data5!$AB$11:$AB$21</definedName>
    <definedName name="A125595688J_Latest">Data5!$AB$21</definedName>
    <definedName name="A125595690V">Data5!$AQ$1:$AQ$10,Data5!$AQ$11:$AQ$21</definedName>
    <definedName name="A125595690V_Data">Data5!$AQ$11:$AQ$21</definedName>
    <definedName name="A125595690V_Latest">Data5!$AQ$21</definedName>
    <definedName name="A125595696J">Data4!$HP$1:$HP$10,Data4!$HP$11:$HP$21</definedName>
    <definedName name="A125595696J_Data">Data4!$HP$11:$HP$21</definedName>
    <definedName name="A125595696J_Latest">Data4!$HP$21</definedName>
    <definedName name="A125595698L">Data4!$IE$1:$IE$10,Data4!$IE$11:$IE$21</definedName>
    <definedName name="A125595698L_Data">Data4!$IE$11:$IE$21</definedName>
    <definedName name="A125595698L_Latest">Data4!$IE$21</definedName>
    <definedName name="A125595704W">Data5!$CV$1:$CV$10,Data5!$CV$11:$CV$21</definedName>
    <definedName name="A125595704W_Data">Data5!$CV$11:$CV$21</definedName>
    <definedName name="A125595704W_Latest">Data5!$CV$21</definedName>
    <definedName name="A125595706A">Data5!$DK$1:$DK$10,Data5!$DK$11:$DK$21</definedName>
    <definedName name="A125595706A_Data">Data5!$DK$11:$DK$21</definedName>
    <definedName name="A125595706A_Latest">Data5!$DK$21</definedName>
    <definedName name="A125595712W">Data6!$EZ$1:$EZ$10,Data6!$EZ$11:$EZ$21</definedName>
    <definedName name="A125595712W_Data">Data6!$EZ$11:$EZ$21</definedName>
    <definedName name="A125595712W_Latest">Data6!$EZ$21</definedName>
    <definedName name="A125595714A">Data6!$FO$1:$FO$10,Data6!$FO$11:$FO$21</definedName>
    <definedName name="A125595714A_Data">Data6!$FO$11:$FO$21</definedName>
    <definedName name="A125595714A_Latest">Data6!$FO$21</definedName>
    <definedName name="A125595720W">Data10!$FZ$1:$FZ$10,Data10!$FZ$11:$FZ$21</definedName>
    <definedName name="A125595720W_Data">Data10!$FZ$11:$FZ$21</definedName>
    <definedName name="A125595720W_Latest">Data10!$FZ$21</definedName>
    <definedName name="A125595722A">Data10!$GO$1:$GO$10,Data10!$GO$11:$GO$21</definedName>
    <definedName name="A125595722A_Data">Data10!$GO$11:$GO$21</definedName>
    <definedName name="A125595722A_Latest">Data10!$GO$21</definedName>
    <definedName name="A125595728R">Data10!$IB$1:$IB$10,Data10!$IB$11:$IB$21</definedName>
    <definedName name="A125595728R_Data">Data10!$IB$11:$IB$21</definedName>
    <definedName name="A125595728R_Latest">Data10!$IB$21</definedName>
    <definedName name="A125595730A">Data10!$IQ$1:$IQ$10,Data10!$IQ$11:$IQ$21</definedName>
    <definedName name="A125595730A_Data">Data10!$IQ$11:$IQ$21</definedName>
    <definedName name="A125595730A_Latest">Data10!$IQ$21</definedName>
    <definedName name="A125595736R">Data11!$BF$1:$BF$10,Data11!$BF$11:$BF$21</definedName>
    <definedName name="A125595736R_Data">Data11!$BF$11:$BF$21</definedName>
    <definedName name="A125595736R_Latest">Data11!$BF$21</definedName>
    <definedName name="A125595738V">Data11!$BU$1:$BU$10,Data11!$BU$11:$BU$21</definedName>
    <definedName name="A125595738V_Data">Data11!$BU$11:$BU$21</definedName>
    <definedName name="A125595738V_Latest">Data11!$BU$21</definedName>
    <definedName name="A125595744R">Data11!$DZ$1:$DZ$10,Data11!$DZ$11:$DZ$21</definedName>
    <definedName name="A125595744R_Data">Data11!$DZ$11:$DZ$21</definedName>
    <definedName name="A125595744R_Latest">Data11!$DZ$21</definedName>
    <definedName name="A125595746V">Data11!$EO$1:$EO$10,Data11!$EO$11:$EO$21</definedName>
    <definedName name="A125595746V_Data">Data11!$EO$11:$EO$21</definedName>
    <definedName name="A125595746V_Latest">Data11!$EO$21</definedName>
    <definedName name="A125595752R">Data12!$DJ$1:$DJ$10,Data12!$DJ$11:$DJ$21</definedName>
    <definedName name="A125595752R_Data">Data12!$DJ$11:$DJ$21</definedName>
    <definedName name="A125595752R_Latest">Data12!$DJ$21</definedName>
    <definedName name="A125595754V">Data12!$DY$1:$DY$10,Data12!$DY$11:$DY$21</definedName>
    <definedName name="A125595754V_Data">Data12!$DY$11:$DY$21</definedName>
    <definedName name="A125595754V_Latest">Data12!$DY$21</definedName>
    <definedName name="A125595760R">Data10!$DF$1:$DF$10,Data10!$DF$11:$DF$21</definedName>
    <definedName name="A125595760R_Data">Data10!$DF$11:$DF$21</definedName>
    <definedName name="A125595760R_Latest">Data10!$DF$21</definedName>
    <definedName name="A125595762V">Data10!$DU$1:$DU$10,Data10!$DU$11:$DU$21</definedName>
    <definedName name="A125595762V_Data">Data10!$DU$11:$DU$21</definedName>
    <definedName name="A125595762V_Latest">Data10!$DU$21</definedName>
    <definedName name="A125595768J">Data11!$FJ$1:$FJ$10,Data11!$FJ$11:$FJ$21</definedName>
    <definedName name="A125595768J_Data">Data11!$FJ$11:$FJ$21</definedName>
    <definedName name="A125595768J_Latest">Data11!$FJ$21</definedName>
    <definedName name="A125595770V">Data11!$FY$1:$FY$10,Data11!$FY$11:$FY$21</definedName>
    <definedName name="A125595770V_Data">Data11!$FY$11:$FY$21</definedName>
    <definedName name="A125595770V_Latest">Data11!$FY$21</definedName>
    <definedName name="A125595776J">Data11!$DH$1:$DH$10,Data11!$DH$11:$DH$21</definedName>
    <definedName name="A125595776J_Data">Data11!$DH$11:$DH$21</definedName>
    <definedName name="A125595776J_Latest">Data11!$DH$21</definedName>
    <definedName name="A125595778L">Data11!$DW$1:$DW$10,Data11!$DW$11:$DW$21</definedName>
    <definedName name="A125595778L_Data">Data11!$DW$11:$DW$21</definedName>
    <definedName name="A125595778L_Latest">Data11!$DW$21</definedName>
    <definedName name="A125595784J">Data11!$GT$1:$GT$10,Data11!$GT$11:$GT$21</definedName>
    <definedName name="A125595784J_Data">Data11!$GT$11:$GT$21</definedName>
    <definedName name="A125595784J_Latest">Data11!$GT$21</definedName>
    <definedName name="A125595786L">Data11!$HI$1:$HI$10,Data11!$HI$11:$HI$21</definedName>
    <definedName name="A125595786L_Data">Data11!$HI$11:$HI$21</definedName>
    <definedName name="A125595786L_Latest">Data11!$HI$21</definedName>
    <definedName name="A125595792J">Data12!$X$1:$X$10,Data12!$X$11:$X$21</definedName>
    <definedName name="A125595792J_Data">Data12!$X$11:$X$21</definedName>
    <definedName name="A125595792J_Latest">Data12!$X$21</definedName>
    <definedName name="A125595794L">Data12!$AM$1:$AM$10,Data12!$AM$11:$AM$21</definedName>
    <definedName name="A125595794L_Data">Data12!$AM$11:$AM$21</definedName>
    <definedName name="A125595794L_Latest">Data12!$AM$21</definedName>
    <definedName name="A125595800W">Data10!$BD$1:$BD$10,Data10!$BD$11:$BD$21</definedName>
    <definedName name="A125595800W_Data">Data10!$BD$11:$BD$21</definedName>
    <definedName name="A125595800W_Latest">Data10!$BD$21</definedName>
    <definedName name="A125595802A">Data10!$BS$1:$BS$10,Data10!$BS$11:$BS$21</definedName>
    <definedName name="A125595802A_Data">Data10!$BS$11:$BS$21</definedName>
    <definedName name="A125595802A_Latest">Data10!$BS$21</definedName>
    <definedName name="A125595808R">Data11!$D$1:$D$10,Data11!$D$11:$D$21</definedName>
    <definedName name="A125595808R_Data">Data11!$D$11:$D$21</definedName>
    <definedName name="A125595808R_Latest">Data11!$D$21</definedName>
    <definedName name="A125595810A">Data11!$S$1:$S$10,Data11!$S$11:$S$21</definedName>
    <definedName name="A125595810A_Data">Data11!$S$11:$S$21</definedName>
    <definedName name="A125595810A_Latest">Data11!$S$21</definedName>
    <definedName name="A125595816R">Data11!$ER$1:$ER$10,Data11!$ER$11:$ER$21</definedName>
    <definedName name="A125595816R_Data">Data11!$ER$11:$ER$21</definedName>
    <definedName name="A125595816R_Latest">Data11!$ER$21</definedName>
    <definedName name="A125595818V">Data11!$FG$1:$FG$10,Data11!$FG$11:$FG$21</definedName>
    <definedName name="A125595818V_Data">Data11!$FG$11:$FG$21</definedName>
    <definedName name="A125595818V_Latest">Data11!$FG$21</definedName>
    <definedName name="A125595824R">Data11!$GB$1:$GB$10,Data11!$GB$11:$GB$21</definedName>
    <definedName name="A125595824R_Data">Data11!$GB$11:$GB$21</definedName>
    <definedName name="A125595824R_Latest">Data11!$GB$21</definedName>
    <definedName name="A125595826V">Data11!$GQ$1:$GQ$10,Data11!$GQ$11:$GQ$21</definedName>
    <definedName name="A125595826V_Data">Data11!$GQ$11:$GQ$21</definedName>
    <definedName name="A125595826V_Latest">Data11!$GQ$21</definedName>
    <definedName name="A125595832R">Data11!$HL$1:$HL$10,Data11!$HL$11:$HL$21</definedName>
    <definedName name="A125595832R_Data">Data11!$HL$11:$HL$21</definedName>
    <definedName name="A125595832R_Latest">Data11!$HL$21</definedName>
    <definedName name="A125595834V">Data11!$IA$1:$IA$10,Data11!$IA$11:$IA$21</definedName>
    <definedName name="A125595834V_Data">Data11!$IA$11:$IA$21</definedName>
    <definedName name="A125595834V_Latest">Data11!$IA$21</definedName>
    <definedName name="A125595840R">Data12!$F$1:$F$10,Data12!$F$11:$F$21</definedName>
    <definedName name="A125595840R_Data">Data12!$F$11:$F$21</definedName>
    <definedName name="A125595840R_Latest">Data12!$F$21</definedName>
    <definedName name="A125595842V">Data12!$U$1:$U$10,Data12!$U$11:$U$21</definedName>
    <definedName name="A125595842V_Data">Data12!$U$11:$U$21</definedName>
    <definedName name="A125595842V_Latest">Data12!$U$21</definedName>
    <definedName name="A125595848J">Data9!$FF$1:$FF$10,Data9!$FF$11:$FF$21</definedName>
    <definedName name="A125595848J_Data">Data9!$FF$11:$FF$21</definedName>
    <definedName name="A125595848J_Latest">Data9!$FF$21</definedName>
    <definedName name="A125595850V">Data9!$FU$1:$FU$10,Data9!$FU$11:$FU$21</definedName>
    <definedName name="A125595850V_Data">Data9!$FU$11:$FU$21</definedName>
    <definedName name="A125595850V_Latest">Data9!$FU$21</definedName>
    <definedName name="A125595856J">Data9!$GP$1:$GP$10,Data9!$GP$11:$GP$21</definedName>
    <definedName name="A125595856J_Data">Data9!$GP$11:$GP$21</definedName>
    <definedName name="A125595856J_Latest">Data9!$GP$21</definedName>
    <definedName name="A125595858L">Data9!$HE$1:$HE$10,Data9!$HE$11:$HE$21</definedName>
    <definedName name="A125595858L_Data">Data9!$HE$11:$HE$21</definedName>
    <definedName name="A125595858L_Latest">Data9!$HE$21</definedName>
    <definedName name="A125595864J">Data10!$B$1:$B$10,Data10!$B$11:$B$21</definedName>
    <definedName name="A125595864J_Data">Data10!$B$11:$B$21</definedName>
    <definedName name="A125595864J_Latest">Data10!$B$21</definedName>
    <definedName name="A125595866L">Data10!$Q$1:$Q$10,Data10!$Q$11:$Q$21</definedName>
    <definedName name="A125595866L_Data">Data10!$Q$11:$Q$21</definedName>
    <definedName name="A125595866L_Latest">Data10!$Q$21</definedName>
    <definedName name="A125595872J">Data10!$T$1:$T$10,Data10!$T$11:$T$21</definedName>
    <definedName name="A125595872J_Data">Data10!$T$11:$T$21</definedName>
    <definedName name="A125595872J_Latest">Data10!$T$21</definedName>
    <definedName name="A125595874L">Data10!$AI$1:$AI$10,Data10!$AI$11:$AI$21</definedName>
    <definedName name="A125595874L_Data">Data10!$AI$11:$AI$21</definedName>
    <definedName name="A125595874L_Latest">Data10!$AI$21</definedName>
    <definedName name="A125595880J">Data10!$CN$1:$CN$10,Data10!$CN$11:$CN$21</definedName>
    <definedName name="A125595880J_Data">Data10!$CN$11:$CN$21</definedName>
    <definedName name="A125595880J_Latest">Data10!$CN$21</definedName>
    <definedName name="A125595882L">Data10!$DC$1:$DC$10,Data10!$DC$11:$DC$21</definedName>
    <definedName name="A125595882L_Data">Data10!$DC$11:$DC$21</definedName>
    <definedName name="A125595882L_Latest">Data10!$DC$21</definedName>
    <definedName name="A125595888A">Data10!$DX$1:$DX$10,Data10!$DX$11:$DX$21</definedName>
    <definedName name="A125595888A_Data">Data10!$DX$11:$DX$21</definedName>
    <definedName name="A125595888A_Latest">Data10!$DX$21</definedName>
    <definedName name="A125595890L">Data10!$EM$1:$EM$10,Data10!$EM$11:$EM$21</definedName>
    <definedName name="A125595890L_Data">Data10!$EM$11:$EM$21</definedName>
    <definedName name="A125595890L_Latest">Data10!$EM$21</definedName>
    <definedName name="A125595896A">Data10!$EP$1:$EP$10,Data10!$EP$11:$EP$21</definedName>
    <definedName name="A125595896A_Data">Data10!$EP$11:$EP$21</definedName>
    <definedName name="A125595896A_Latest">Data10!$EP$21</definedName>
    <definedName name="A125595898F">Data10!$FE$1:$FE$10,Data10!$FE$11:$FE$21</definedName>
    <definedName name="A125595898F_Data">Data10!$FE$11:$FE$21</definedName>
    <definedName name="A125595898F_Latest">Data10!$FE$21</definedName>
    <definedName name="A125595904R">Data11!$V$1:$V$10,Data11!$V$11:$V$21</definedName>
    <definedName name="A125595904R_Data">Data11!$V$11:$V$21</definedName>
    <definedName name="A125595904R_Latest">Data11!$V$21</definedName>
    <definedName name="A125595906V">Data11!$AK$1:$AK$10,Data11!$AK$11:$AK$21</definedName>
    <definedName name="A125595906V_Data">Data11!$AK$11:$AK$21</definedName>
    <definedName name="A125595906V_Latest">Data11!$AK$21</definedName>
    <definedName name="A125595912R">Data11!$ID$1:$ID$10,Data11!$ID$11:$ID$21</definedName>
    <definedName name="A125595912R_Data">Data11!$ID$11:$ID$21</definedName>
    <definedName name="A125595912R_Latest">Data11!$ID$21</definedName>
    <definedName name="A125595914V">Data12!$C$1:$C$10,Data12!$C$11:$C$21</definedName>
    <definedName name="A125595914V_Data">Data12!$C$11:$C$21</definedName>
    <definedName name="A125595914V_Latest">Data12!$C$21</definedName>
    <definedName name="A125595920R">Data12!$BH$1:$BH$10,Data12!$BH$11:$BH$21</definedName>
    <definedName name="A125595920R_Data">Data12!$BH$11:$BH$21</definedName>
    <definedName name="A125595920R_Latest">Data12!$BH$21</definedName>
    <definedName name="A125595922V">Data12!$BW$1:$BW$10,Data12!$BW$11:$BW$21</definedName>
    <definedName name="A125595922V_Data">Data12!$BW$11:$BW$21</definedName>
    <definedName name="A125595922V_Latest">Data12!$BW$21</definedName>
    <definedName name="A125595928J">Data12!$BZ$1:$BZ$10,Data12!$BZ$11:$BZ$21</definedName>
    <definedName name="A125595928J_Data">Data12!$BZ$11:$BZ$21</definedName>
    <definedName name="A125595928J_Latest">Data12!$BZ$21</definedName>
    <definedName name="A125595930V">Data12!$CO$1:$CO$10,Data12!$CO$11:$CO$21</definedName>
    <definedName name="A125595930V_Data">Data12!$CO$11:$CO$21</definedName>
    <definedName name="A125595930V_Latest">Data12!$CO$21</definedName>
    <definedName name="A125595936J">Data10!$AL$1:$AL$10,Data10!$AL$11:$AL$21</definedName>
    <definedName name="A125595936J_Data">Data10!$AL$11:$AL$21</definedName>
    <definedName name="A125595936J_Latest">Data10!$AL$21</definedName>
    <definedName name="A125595938L">Data10!$BA$1:$BA$10,Data10!$BA$11:$BA$21</definedName>
    <definedName name="A125595938L_Data">Data10!$BA$11:$BA$21</definedName>
    <definedName name="A125595938L_Latest">Data10!$BA$21</definedName>
    <definedName name="A125595944J">Data11!$BX$1:$BX$10,Data11!$BX$11:$BX$21</definedName>
    <definedName name="A125595944J_Data">Data11!$BX$11:$BX$21</definedName>
    <definedName name="A125595944J_Latest">Data11!$BX$21</definedName>
    <definedName name="A125595946L">Data11!$CM$1:$CM$10,Data11!$CM$11:$CM$21</definedName>
    <definedName name="A125595946L_Data">Data11!$CM$11:$CM$21</definedName>
    <definedName name="A125595946L_Latest">Data11!$CM$21</definedName>
    <definedName name="A125595952J">Data11!$CP$1:$CP$10,Data11!$CP$11:$CP$21</definedName>
    <definedName name="A125595952J_Data">Data11!$CP$11:$CP$21</definedName>
    <definedName name="A125595952J_Latest">Data11!$CP$21</definedName>
    <definedName name="A125595954L">Data11!$DE$1:$DE$10,Data11!$DE$11:$DE$21</definedName>
    <definedName name="A125595954L_Data">Data11!$DE$11:$DE$21</definedName>
    <definedName name="A125595954L_Latest">Data11!$DE$21</definedName>
    <definedName name="A125595960J">Data12!$AP$1:$AP$10,Data12!$AP$11:$AP$21</definedName>
    <definedName name="A125595960J_Data">Data12!$AP$11:$AP$21</definedName>
    <definedName name="A125595960J_Latest">Data12!$AP$21</definedName>
    <definedName name="A125595962L">Data12!$BE$1:$BE$10,Data12!$BE$11:$BE$21</definedName>
    <definedName name="A125595962L_Data">Data12!$BE$11:$BE$21</definedName>
    <definedName name="A125595962L_Latest">Data12!$BE$21</definedName>
    <definedName name="A125595968A">Data9!$FX$1:$FX$10,Data9!$FX$11:$FX$21</definedName>
    <definedName name="A125595968A_Data">Data9!$FX$11:$FX$21</definedName>
    <definedName name="A125595968A_Latest">Data9!$FX$21</definedName>
    <definedName name="A125595970L">Data9!$GM$1:$GM$10,Data9!$GM$11:$GM$21</definedName>
    <definedName name="A125595970L_Data">Data9!$GM$11:$GM$21</definedName>
    <definedName name="A125595970L_Latest">Data9!$GM$21</definedName>
    <definedName name="A125595976A">Data9!$HH$1:$HH$10,Data9!$HH$11:$HH$21</definedName>
    <definedName name="A125595976A_Data">Data9!$HH$11:$HH$21</definedName>
    <definedName name="A125595976A_Latest">Data9!$HH$21</definedName>
    <definedName name="A125595978F">Data9!$HW$1:$HW$10,Data9!$HW$11:$HW$21</definedName>
    <definedName name="A125595978F_Data">Data9!$HW$11:$HW$21</definedName>
    <definedName name="A125595978F_Latest">Data9!$HW$21</definedName>
    <definedName name="A125595984A">Data9!$HZ$1:$HZ$10,Data9!$HZ$11:$HZ$21</definedName>
    <definedName name="A125595984A_Data">Data9!$HZ$11:$HZ$21</definedName>
    <definedName name="A125595984A_Latest">Data9!$HZ$21</definedName>
    <definedName name="A125595986F">Data9!$IO$1:$IO$10,Data9!$IO$11:$IO$21</definedName>
    <definedName name="A125595986F_Data">Data9!$IO$11:$IO$21</definedName>
    <definedName name="A125595986F_Latest">Data9!$IO$21</definedName>
    <definedName name="A125595992A">Data10!$BV$1:$BV$10,Data10!$BV$11:$BV$21</definedName>
    <definedName name="A125595992A_Data">Data10!$BV$11:$BV$21</definedName>
    <definedName name="A125595992A_Latest">Data10!$BV$21</definedName>
    <definedName name="A125595994F">Data10!$CK$1:$CK$10,Data10!$CK$11:$CK$21</definedName>
    <definedName name="A125595994F_Data">Data10!$CK$11:$CK$21</definedName>
    <definedName name="A125595994F_Latest">Data10!$CK$21</definedName>
    <definedName name="A125596000T">Data10!$GR$1:$GR$10,Data10!$GR$11:$GR$21</definedName>
    <definedName name="A125596000T_Data">Data10!$GR$11:$GR$21</definedName>
    <definedName name="A125596000T_Latest">Data10!$GR$21</definedName>
    <definedName name="A125596002W">Data10!$HG$1:$HG$10,Data10!$HG$11:$HG$21</definedName>
    <definedName name="A125596002W_Data">Data10!$HG$11:$HG$21</definedName>
    <definedName name="A125596002W_Latest">Data10!$HG$21</definedName>
    <definedName name="A125596008K">Data10!$HJ$1:$HJ$10,Data10!$HJ$11:$HJ$21</definedName>
    <definedName name="A125596008K_Data">Data10!$HJ$11:$HJ$21</definedName>
    <definedName name="A125596008K_Latest">Data10!$HJ$21</definedName>
    <definedName name="A125596010W">Data10!$HY$1:$HY$10,Data10!$HY$11:$HY$21</definedName>
    <definedName name="A125596010W_Data">Data10!$HY$11:$HY$21</definedName>
    <definedName name="A125596010W_Latest">Data10!$HY$21</definedName>
    <definedName name="A125596016K">Data10!$FH$1:$FH$10,Data10!$FH$11:$FH$21</definedName>
    <definedName name="A125596016K_Data">Data10!$FH$11:$FH$21</definedName>
    <definedName name="A125596016K_Latest">Data10!$FH$21</definedName>
    <definedName name="A125596018R">Data10!$FW$1:$FW$10,Data10!$FW$11:$FW$21</definedName>
    <definedName name="A125596018R_Data">Data10!$FW$11:$FW$21</definedName>
    <definedName name="A125596018R_Latest">Data10!$FW$21</definedName>
    <definedName name="A125596024K">Data11!$AN$1:$AN$10,Data11!$AN$11:$AN$21</definedName>
    <definedName name="A125596024K_Data">Data11!$AN$11:$AN$21</definedName>
    <definedName name="A125596024K_Latest">Data11!$AN$21</definedName>
    <definedName name="A125596026R">Data11!$BC$1:$BC$10,Data11!$BC$11:$BC$21</definedName>
    <definedName name="A125596026R_Data">Data11!$BC$11:$BC$21</definedName>
    <definedName name="A125596026R_Latest">Data11!$BC$21</definedName>
    <definedName name="A125596032K">Data12!$CR$1:$CR$10,Data12!$CR$11:$CR$21</definedName>
    <definedName name="A125596032K_Data">Data12!$CR$11:$CR$21</definedName>
    <definedName name="A125596032K_Latest">Data12!$CR$21</definedName>
    <definedName name="A125596034R">Data12!$DG$1:$DG$10,Data12!$DG$11:$DG$21</definedName>
    <definedName name="A125596034R_Data">Data12!$DG$11:$DG$21</definedName>
    <definedName name="A125596034R_Latest">Data12!$DG$21</definedName>
    <definedName name="A125596040K">Data13!$EV$1:$EV$10,Data13!$EV$11:$EV$21</definedName>
    <definedName name="A125596040K_Data">Data13!$EV$11:$EV$21</definedName>
    <definedName name="A125596040K_Latest">Data13!$EV$21</definedName>
    <definedName name="A125596042R">Data13!$FK$1:$FK$10,Data13!$FK$11:$FK$21</definedName>
    <definedName name="A125596042R_Data">Data13!$FK$11:$FK$21</definedName>
    <definedName name="A125596042R_Latest">Data13!$FK$21</definedName>
    <definedName name="A125596048C">Data13!$GX$1:$GX$10,Data13!$GX$11:$GX$21</definedName>
    <definedName name="A125596048C_Data">Data13!$GX$11:$GX$21</definedName>
    <definedName name="A125596048C_Latest">Data13!$GX$21</definedName>
    <definedName name="A125596050R">Data13!$HM$1:$HM$10,Data13!$HM$11:$HM$21</definedName>
    <definedName name="A125596050R_Data">Data13!$HM$11:$HM$21</definedName>
    <definedName name="A125596050R_Latest">Data13!$HM$21</definedName>
    <definedName name="A125596056C">Data14!$AB$1:$AB$10,Data14!$AB$11:$AB$21</definedName>
    <definedName name="A125596056C_Data">Data14!$AB$11:$AB$21</definedName>
    <definedName name="A125596056C_Latest">Data14!$AB$21</definedName>
    <definedName name="A125596058J">Data14!$AQ$1:$AQ$10,Data14!$AQ$11:$AQ$21</definedName>
    <definedName name="A125596058J_Data">Data14!$AQ$11:$AQ$21</definedName>
    <definedName name="A125596058J_Latest">Data14!$AQ$21</definedName>
    <definedName name="A125596064C">Data14!$CV$1:$CV$10,Data14!$CV$11:$CV$21</definedName>
    <definedName name="A125596064C_Data">Data14!$CV$11:$CV$21</definedName>
    <definedName name="A125596064C_Latest">Data14!$CV$21</definedName>
    <definedName name="A125596066J">Data14!$DK$1:$DK$10,Data14!$DK$11:$DK$21</definedName>
    <definedName name="A125596066J_Data">Data14!$DK$11:$DK$21</definedName>
    <definedName name="A125596066J_Latest">Data14!$DK$21</definedName>
    <definedName name="A125596072C">Data15!$CF$1:$CF$10,Data15!$CF$11:$CF$21</definedName>
    <definedName name="A125596072C_Data">Data15!$CF$11:$CF$21</definedName>
    <definedName name="A125596072C_Latest">Data15!$CF$21</definedName>
    <definedName name="A125596074J">Data15!$CU$1:$CU$10,Data15!$CU$11:$CU$21</definedName>
    <definedName name="A125596074J_Data">Data15!$CU$11:$CU$21</definedName>
    <definedName name="A125596074J_Latest">Data15!$CU$21</definedName>
    <definedName name="A125596080C">Data13!$CB$1:$CB$10,Data13!$CB$11:$CB$21</definedName>
    <definedName name="A125596080C_Data">Data13!$CB$11:$CB$21</definedName>
    <definedName name="A125596080C_Latest">Data13!$CB$21</definedName>
    <definedName name="A125596082J">Data13!$CQ$1:$CQ$10,Data13!$CQ$11:$CQ$21</definedName>
    <definedName name="A125596082J_Data">Data13!$CQ$11:$CQ$21</definedName>
    <definedName name="A125596082J_Latest">Data13!$CQ$21</definedName>
    <definedName name="A125596088W">Data14!$EF$1:$EF$10,Data14!$EF$11:$EF$21</definedName>
    <definedName name="A125596088W_Data">Data14!$EF$11:$EF$21</definedName>
    <definedName name="A125596088W_Latest">Data14!$EF$21</definedName>
    <definedName name="A125596090J">Data14!$EU$1:$EU$10,Data14!$EU$11:$EU$21</definedName>
    <definedName name="A125596090J_Data">Data14!$EU$11:$EU$21</definedName>
    <definedName name="A125596090J_Latest">Data14!$EU$21</definedName>
    <definedName name="A125596096W">Data14!$CD$1:$CD$10,Data14!$CD$11:$CD$21</definedName>
    <definedName name="A125596096W_Data">Data14!$CD$11:$CD$21</definedName>
    <definedName name="A125596096W_Latest">Data14!$CD$21</definedName>
    <definedName name="A125596098A">Data14!$CS$1:$CS$10,Data14!$CS$11:$CS$21</definedName>
    <definedName name="A125596098A_Data">Data14!$CS$11:$CS$21</definedName>
    <definedName name="A125596098A_Latest">Data14!$CS$21</definedName>
    <definedName name="A125596104K">Data14!$FP$1:$FP$10,Data14!$FP$11:$FP$21</definedName>
    <definedName name="A125596104K_Data">Data14!$FP$11:$FP$21</definedName>
    <definedName name="A125596104K_Latest">Data14!$FP$21</definedName>
    <definedName name="A125596106R">Data14!$GE$1:$GE$10,Data14!$GE$11:$GE$21</definedName>
    <definedName name="A125596106R_Data">Data14!$GE$11:$GE$21</definedName>
    <definedName name="A125596106R_Latest">Data14!$GE$21</definedName>
    <definedName name="A125596112K">Data14!$IJ$1:$IJ$10,Data14!$IJ$11:$IJ$21</definedName>
    <definedName name="A125596112K_Data">Data14!$IJ$11:$IJ$21</definedName>
    <definedName name="A125596112K_Latest">Data14!$IJ$21</definedName>
    <definedName name="A125596114R">Data15!$I$1:$I$10,Data15!$I$11:$I$21</definedName>
    <definedName name="A125596114R_Data">Data15!$I$11:$I$21</definedName>
    <definedName name="A125596114R_Latest">Data15!$I$21</definedName>
    <definedName name="A125596120K">Data13!$Z$1:$Z$10,Data13!$Z$11:$Z$21</definedName>
    <definedName name="A125596120K_Data">Data13!$Z$11:$Z$21</definedName>
    <definedName name="A125596120K_Latest">Data13!$Z$21</definedName>
    <definedName name="A125596122R">Data13!$AO$1:$AO$10,Data13!$AO$11:$AO$21</definedName>
    <definedName name="A125596122R_Data">Data13!$AO$11:$AO$21</definedName>
    <definedName name="A125596122R_Latest">Data13!$AO$21</definedName>
    <definedName name="A125596128C">Data13!$HP$1:$HP$10,Data13!$HP$11:$HP$21</definedName>
    <definedName name="A125596128C_Data">Data13!$HP$11:$HP$21</definedName>
    <definedName name="A125596128C_Latest">Data13!$HP$21</definedName>
    <definedName name="A125596130R">Data13!$IE$1:$IE$10,Data13!$IE$11:$IE$21</definedName>
    <definedName name="A125596130R_Data">Data13!$IE$11:$IE$21</definedName>
    <definedName name="A125596130R_Latest">Data13!$IE$21</definedName>
    <definedName name="A125596136C">Data14!$DN$1:$DN$10,Data14!$DN$11:$DN$21</definedName>
    <definedName name="A125596136C_Data">Data14!$DN$11:$DN$21</definedName>
    <definedName name="A125596136C_Latest">Data14!$DN$21</definedName>
    <definedName name="A125596138J">Data14!$EC$1:$EC$10,Data14!$EC$11:$EC$21</definedName>
    <definedName name="A125596138J_Data">Data14!$EC$11:$EC$21</definedName>
    <definedName name="A125596138J_Latest">Data14!$EC$21</definedName>
    <definedName name="A125596144C">Data14!$EX$1:$EX$10,Data14!$EX$11:$EX$21</definedName>
    <definedName name="A125596144C_Data">Data14!$EX$11:$EX$21</definedName>
    <definedName name="A125596144C_Latest">Data14!$EX$21</definedName>
    <definedName name="A125596146J">Data14!$FM$1:$FM$10,Data14!$FM$11:$FM$21</definedName>
    <definedName name="A125596146J_Data">Data14!$FM$11:$FM$21</definedName>
    <definedName name="A125596146J_Latest">Data14!$FM$21</definedName>
    <definedName name="A125596152C">Data14!$GH$1:$GH$10,Data14!$GH$11:$GH$21</definedName>
    <definedName name="A125596152C_Data">Data14!$GH$11:$GH$21</definedName>
    <definedName name="A125596152C_Latest">Data14!$GH$21</definedName>
    <definedName name="A125596154J">Data14!$GW$1:$GW$10,Data14!$GW$11:$GW$21</definedName>
    <definedName name="A125596154J_Data">Data14!$GW$11:$GW$21</definedName>
    <definedName name="A125596154J_Latest">Data14!$GW$21</definedName>
    <definedName name="A125596160C">Data14!$HR$1:$HR$10,Data14!$HR$11:$HR$21</definedName>
    <definedName name="A125596160C_Data">Data14!$HR$11:$HR$21</definedName>
    <definedName name="A125596160C_Latest">Data14!$HR$21</definedName>
    <definedName name="A125596162J">Data14!$IG$1:$IG$10,Data14!$IG$11:$IG$21</definedName>
    <definedName name="A125596162J_Data">Data14!$IG$11:$IG$21</definedName>
    <definedName name="A125596162J_Latest">Data14!$IG$21</definedName>
    <definedName name="A125596168W">Data12!$EB$1:$EB$10,Data12!$EB$11:$EB$21</definedName>
    <definedName name="A125596168W_Data">Data12!$EB$11:$EB$21</definedName>
    <definedName name="A125596168W_Latest">Data12!$EB$21</definedName>
    <definedName name="A125596170J">Data12!$EQ$1:$EQ$10,Data12!$EQ$11:$EQ$21</definedName>
    <definedName name="A125596170J_Data">Data12!$EQ$11:$EQ$21</definedName>
    <definedName name="A125596170J_Latest">Data12!$EQ$21</definedName>
    <definedName name="A125596176W">Data12!$FL$1:$FL$10,Data12!$FL$11:$FL$21</definedName>
    <definedName name="A125596176W_Data">Data12!$FL$11:$FL$21</definedName>
    <definedName name="A125596176W_Latest">Data12!$FL$21</definedName>
    <definedName name="A125596178A">Data12!$GA$1:$GA$10,Data12!$GA$11:$GA$21</definedName>
    <definedName name="A125596178A_Data">Data12!$GA$11:$GA$21</definedName>
    <definedName name="A125596178A_Latest">Data12!$GA$21</definedName>
    <definedName name="A125596184W">Data12!$HN$1:$HN$10,Data12!$HN$11:$HN$21</definedName>
    <definedName name="A125596184W_Data">Data12!$HN$11:$HN$21</definedName>
    <definedName name="A125596184W_Latest">Data12!$HN$21</definedName>
    <definedName name="A125596186A">Data12!$IC$1:$IC$10,Data12!$IC$11:$IC$21</definedName>
    <definedName name="A125596186A_Data">Data12!$IC$11:$IC$21</definedName>
    <definedName name="A125596186A_Latest">Data12!$IC$21</definedName>
    <definedName name="A125596192W">Data12!$IF$1:$IF$10,Data12!$IF$11:$IF$21</definedName>
    <definedName name="A125596192W_Data">Data12!$IF$11:$IF$21</definedName>
    <definedName name="A125596192W_Latest">Data12!$IF$21</definedName>
    <definedName name="A125596194A">Data13!$E$1:$E$10,Data13!$E$11:$E$21</definedName>
    <definedName name="A125596194A_Data">Data13!$E$11:$E$21</definedName>
    <definedName name="A125596194A_Latest">Data13!$E$21</definedName>
    <definedName name="A125596200K">Data13!$BJ$1:$BJ$10,Data13!$BJ$11:$BJ$21</definedName>
    <definedName name="A125596200K_Data">Data13!$BJ$11:$BJ$21</definedName>
    <definedName name="A125596200K_Latest">Data13!$BJ$21</definedName>
    <definedName name="A125596202R">Data13!$BY$1:$BY$10,Data13!$BY$11:$BY$21</definedName>
    <definedName name="A125596202R_Data">Data13!$BY$11:$BY$21</definedName>
    <definedName name="A125596202R_Latest">Data13!$BY$21</definedName>
    <definedName name="A125596208C">Data13!$CT$1:$CT$10,Data13!$CT$11:$CT$21</definedName>
    <definedName name="A125596208C_Data">Data13!$CT$11:$CT$21</definedName>
    <definedName name="A125596208C_Latest">Data13!$CT$21</definedName>
    <definedName name="A125596210R">Data13!$DI$1:$DI$10,Data13!$DI$11:$DI$21</definedName>
    <definedName name="A125596210R_Data">Data13!$DI$11:$DI$21</definedName>
    <definedName name="A125596210R_Latest">Data13!$DI$21</definedName>
    <definedName name="A125596216C">Data13!$DL$1:$DL$10,Data13!$DL$11:$DL$21</definedName>
    <definedName name="A125596216C_Data">Data13!$DL$11:$DL$21</definedName>
    <definedName name="A125596216C_Latest">Data13!$DL$21</definedName>
    <definedName name="A125596218J">Data13!$EA$1:$EA$10,Data13!$EA$11:$EA$21</definedName>
    <definedName name="A125596218J_Data">Data13!$EA$11:$EA$21</definedName>
    <definedName name="A125596218J_Latest">Data13!$EA$21</definedName>
    <definedName name="A125596224C">Data13!$IH$1:$IH$10,Data13!$IH$11:$IH$21</definedName>
    <definedName name="A125596224C_Data">Data13!$IH$11:$IH$21</definedName>
    <definedName name="A125596224C_Latest">Data13!$IH$21</definedName>
    <definedName name="A125596226J">Data14!$G$1:$G$10,Data14!$G$11:$G$21</definedName>
    <definedName name="A125596226J_Data">Data14!$G$11:$G$21</definedName>
    <definedName name="A125596226J_Latest">Data14!$G$21</definedName>
    <definedName name="A125596232C">Data14!$GZ$1:$GZ$10,Data14!$GZ$11:$GZ$21</definedName>
    <definedName name="A125596232C_Data">Data14!$GZ$11:$GZ$21</definedName>
    <definedName name="A125596232C_Latest">Data14!$GZ$21</definedName>
    <definedName name="A125596234J">Data14!$HO$1:$HO$10,Data14!$HO$11:$HO$21</definedName>
    <definedName name="A125596234J_Data">Data14!$HO$11:$HO$21</definedName>
    <definedName name="A125596234J_Latest">Data14!$HO$21</definedName>
    <definedName name="A125596240C">Data15!$AD$1:$AD$10,Data15!$AD$11:$AD$21</definedName>
    <definedName name="A125596240C_Data">Data15!$AD$11:$AD$21</definedName>
    <definedName name="A125596240C_Latest">Data15!$AD$21</definedName>
    <definedName name="A125596242J">Data15!$AS$1:$AS$10,Data15!$AS$11:$AS$21</definedName>
    <definedName name="A125596242J_Data">Data15!$AS$11:$AS$21</definedName>
    <definedName name="A125596242J_Latest">Data15!$AS$21</definedName>
    <definedName name="A125596248W">Data15!$AV$1:$AV$10,Data15!$AV$11:$AV$21</definedName>
    <definedName name="A125596248W_Data">Data15!$AV$11:$AV$21</definedName>
    <definedName name="A125596248W_Latest">Data15!$AV$21</definedName>
    <definedName name="A125596250J">Data15!$BK$1:$BK$10,Data15!$BK$11:$BK$21</definedName>
    <definedName name="A125596250J_Data">Data15!$BK$11:$BK$21</definedName>
    <definedName name="A125596250J_Latest">Data15!$BK$21</definedName>
    <definedName name="A125596256W">Data13!$H$1:$H$10,Data13!$H$11:$H$21</definedName>
    <definedName name="A125596256W_Data">Data13!$H$11:$H$21</definedName>
    <definedName name="A125596256W_Latest">Data13!$H$21</definedName>
    <definedName name="A125596258A">Data13!$W$1:$W$10,Data13!$W$11:$W$21</definedName>
    <definedName name="A125596258A_Data">Data13!$W$11:$W$21</definedName>
    <definedName name="A125596258A_Latest">Data13!$W$21</definedName>
    <definedName name="A125596264W">Data14!$AT$1:$AT$10,Data14!$AT$11:$AT$21</definedName>
    <definedName name="A125596264W_Data">Data14!$AT$11:$AT$21</definedName>
    <definedName name="A125596264W_Latest">Data14!$AT$21</definedName>
    <definedName name="A125596266A">Data14!$BI$1:$BI$10,Data14!$BI$11:$BI$21</definedName>
    <definedName name="A125596266A_Data">Data14!$BI$11:$BI$21</definedName>
    <definedName name="A125596266A_Latest">Data14!$BI$21</definedName>
    <definedName name="A125596272W">Data14!$BL$1:$BL$10,Data14!$BL$11:$BL$21</definedName>
    <definedName name="A125596272W_Data">Data14!$BL$11:$BL$21</definedName>
    <definedName name="A125596272W_Latest">Data14!$BL$21</definedName>
    <definedName name="A125596274A">Data14!$CA$1:$CA$10,Data14!$CA$11:$CA$21</definedName>
    <definedName name="A125596274A_Data">Data14!$CA$11:$CA$21</definedName>
    <definedName name="A125596274A_Latest">Data14!$CA$21</definedName>
    <definedName name="A125596280W">Data15!$L$1:$L$10,Data15!$L$11:$L$21</definedName>
    <definedName name="A125596280W_Data">Data15!$L$11:$L$21</definedName>
    <definedName name="A125596280W_Latest">Data15!$L$21</definedName>
    <definedName name="A125596282A">Data15!$AA$1:$AA$10,Data15!$AA$11:$AA$21</definedName>
    <definedName name="A125596282A_Data">Data15!$AA$11:$AA$21</definedName>
    <definedName name="A125596282A_Latest">Data15!$AA$21</definedName>
    <definedName name="A125596288R">Data12!$ET$1:$ET$10,Data12!$ET$11:$ET$21</definedName>
    <definedName name="A125596288R_Data">Data12!$ET$11:$ET$21</definedName>
    <definedName name="A125596288R_Latest">Data12!$ET$21</definedName>
    <definedName name="A125596290A">Data12!$FI$1:$FI$10,Data12!$FI$11:$FI$21</definedName>
    <definedName name="A125596290A_Data">Data12!$FI$11:$FI$21</definedName>
    <definedName name="A125596290A_Latest">Data12!$FI$21</definedName>
    <definedName name="A125596296R">Data12!$GD$1:$GD$10,Data12!$GD$11:$GD$21</definedName>
    <definedName name="A125596296R_Data">Data12!$GD$11:$GD$21</definedName>
    <definedName name="A125596296R_Latest">Data12!$GD$21</definedName>
    <definedName name="A125596298V">Data12!$GS$1:$GS$10,Data12!$GS$11:$GS$21</definedName>
    <definedName name="A125596298V_Data">Data12!$GS$11:$GS$21</definedName>
    <definedName name="A125596298V_Latest">Data12!$GS$21</definedName>
    <definedName name="A125596304C">Data12!$GV$1:$GV$10,Data12!$GV$11:$GV$21</definedName>
    <definedName name="A125596304C_Data">Data12!$GV$11:$GV$21</definedName>
    <definedName name="A125596304C_Latest">Data12!$GV$21</definedName>
    <definedName name="A125596306J">Data12!$HK$1:$HK$10,Data12!$HK$11:$HK$21</definedName>
    <definedName name="A125596306J_Data">Data12!$HK$11:$HK$21</definedName>
    <definedName name="A125596306J_Latest">Data12!$HK$21</definedName>
    <definedName name="A125596312C">Data13!$AR$1:$AR$10,Data13!$AR$11:$AR$21</definedName>
    <definedName name="A125596312C_Data">Data13!$AR$11:$AR$21</definedName>
    <definedName name="A125596312C_Latest">Data13!$AR$21</definedName>
    <definedName name="A125596314J">Data13!$BG$1:$BG$10,Data13!$BG$11:$BG$21</definedName>
    <definedName name="A125596314J_Data">Data13!$BG$11:$BG$21</definedName>
    <definedName name="A125596314J_Latest">Data13!$BG$21</definedName>
    <definedName name="A125596320C">Data13!$FN$1:$FN$10,Data13!$FN$11:$FN$21</definedName>
    <definedName name="A125596320C_Data">Data13!$FN$11:$FN$21</definedName>
    <definedName name="A125596320C_Latest">Data13!$FN$21</definedName>
    <definedName name="A125596322J">Data13!$GC$1:$GC$10,Data13!$GC$11:$GC$21</definedName>
    <definedName name="A125596322J_Data">Data13!$GC$11:$GC$21</definedName>
    <definedName name="A125596322J_Latest">Data13!$GC$21</definedName>
    <definedName name="A125596328W">Data13!$GF$1:$GF$10,Data13!$GF$11:$GF$21</definedName>
    <definedName name="A125596328W_Data">Data13!$GF$11:$GF$21</definedName>
    <definedName name="A125596328W_Latest">Data13!$GF$21</definedName>
    <definedName name="A125596330J">Data13!$GU$1:$GU$10,Data13!$GU$11:$GU$21</definedName>
    <definedName name="A125596330J_Data">Data13!$GU$11:$GU$21</definedName>
    <definedName name="A125596330J_Latest">Data13!$GU$21</definedName>
    <definedName name="A125596336W">Data13!$ED$1:$ED$10,Data13!$ED$11:$ED$21</definedName>
    <definedName name="A125596336W_Data">Data13!$ED$11:$ED$21</definedName>
    <definedName name="A125596336W_Latest">Data13!$ED$21</definedName>
    <definedName name="A125596338A">Data13!$ES$1:$ES$10,Data13!$ES$11:$ES$21</definedName>
    <definedName name="A125596338A_Data">Data13!$ES$11:$ES$21</definedName>
    <definedName name="A125596338A_Latest">Data13!$ES$21</definedName>
    <definedName name="A125596344W">Data14!$J$1:$J$10,Data14!$J$11:$J$21</definedName>
    <definedName name="A125596344W_Data">Data14!$J$11:$J$21</definedName>
    <definedName name="A125596344W_Latest">Data14!$J$21</definedName>
    <definedName name="A125596346A">Data14!$Y$1:$Y$10,Data14!$Y$11:$Y$21</definedName>
    <definedName name="A125596346A_Data">Data14!$Y$11:$Y$21</definedName>
    <definedName name="A125596346A_Latest">Data14!$Y$21</definedName>
    <definedName name="A125596352W">Data15!$BN$1:$BN$10,Data15!$BN$11:$BN$21</definedName>
    <definedName name="A125596352W_Data">Data15!$BN$11:$BN$21</definedName>
    <definedName name="A125596352W_Latest">Data15!$BN$21</definedName>
    <definedName name="A125596354A">Data15!$CC$1:$CC$10,Data15!$CC$11:$CC$21</definedName>
    <definedName name="A125596354A_Data">Data15!$CC$11:$CC$21</definedName>
    <definedName name="A125596354A_Latest">Data15!$CC$21</definedName>
    <definedName name="A125596360W">Data2!$Y$1:$Y$10,Data2!$Y$11:$Y$21</definedName>
    <definedName name="A125596360W_Data">Data2!$Y$11:$Y$21</definedName>
    <definedName name="A125596360W_Latest">Data2!$Y$21</definedName>
    <definedName name="A125596368R">Data2!$CA$1:$CA$10,Data2!$CA$11:$CA$21</definedName>
    <definedName name="A125596368R_Data">Data2!$CA$11:$CA$21</definedName>
    <definedName name="A125596368R_Latest">Data2!$CA$21</definedName>
    <definedName name="A125596376R">Data2!$EU$1:$EU$10,Data2!$EU$11:$EU$21</definedName>
    <definedName name="A125596376R_Data">Data2!$EU$11:$EU$21</definedName>
    <definedName name="A125596376R_Latest">Data2!$EU$21</definedName>
    <definedName name="A125596384R">Data2!$HO$1:$HO$10,Data2!$HO$11:$HO$21</definedName>
    <definedName name="A125596384R_Data">Data2!$HO$11:$HO$21</definedName>
    <definedName name="A125596384R_Latest">Data2!$HO$21</definedName>
    <definedName name="A125596392R">Data3!$GY$1:$GY$10,Data3!$GY$11:$GY$21</definedName>
    <definedName name="A125596392R_Data">Data3!$GY$11:$GY$21</definedName>
    <definedName name="A125596392R_Latest">Data3!$GY$21</definedName>
    <definedName name="A125596400C">Data1!$GU$1:$GU$10,Data1!$GU$11:$GU$21</definedName>
    <definedName name="A125596400C_Data">Data1!$GU$11:$GU$21</definedName>
    <definedName name="A125596400C_Latest">Data1!$GU$21</definedName>
    <definedName name="A125596408W">Data3!$I$1:$I$10,Data3!$I$11:$I$21</definedName>
    <definedName name="A125596408W_Data">Data3!$I$11:$I$21</definedName>
    <definedName name="A125596408W_Latest">Data3!$I$21</definedName>
    <definedName name="A125596416W">Data2!$GW$1:$GW$10,Data2!$GW$11:$GW$21</definedName>
    <definedName name="A125596416W_Data">Data2!$GW$11:$GW$21</definedName>
    <definedName name="A125596416W_Latest">Data2!$GW$21</definedName>
    <definedName name="A125596424W">Data3!$AS$1:$AS$10,Data3!$AS$11:$AS$21</definedName>
    <definedName name="A125596424W_Data">Data3!$AS$11:$AS$21</definedName>
    <definedName name="A125596424W_Latest">Data3!$AS$21</definedName>
    <definedName name="A125596432W">Data3!$DM$1:$DM$10,Data3!$DM$11:$DM$21</definedName>
    <definedName name="A125596432W_Data">Data3!$DM$11:$DM$21</definedName>
    <definedName name="A125596432W_Latest">Data3!$DM$21</definedName>
    <definedName name="A125596440W">Data1!$ES$1:$ES$10,Data1!$ES$11:$ES$21</definedName>
    <definedName name="A125596440W_Data">Data1!$ES$11:$ES$21</definedName>
    <definedName name="A125596440W_Latest">Data1!$ES$21</definedName>
    <definedName name="A125596448R">Data2!$CS$1:$CS$10,Data2!$CS$11:$CS$21</definedName>
    <definedName name="A125596448R_Data">Data2!$CS$11:$CS$21</definedName>
    <definedName name="A125596448R_Latest">Data2!$CS$21</definedName>
    <definedName name="A125596456R">Data2!$IG$1:$IG$10,Data2!$IG$11:$IG$21</definedName>
    <definedName name="A125596456R_Data">Data2!$IG$11:$IG$21</definedName>
    <definedName name="A125596456R_Latest">Data2!$IG$21</definedName>
    <definedName name="A125596464R">Data3!$AA$1:$AA$10,Data3!$AA$11:$AA$21</definedName>
    <definedName name="A125596464R_Data">Data3!$AA$11:$AA$21</definedName>
    <definedName name="A125596464R_Latest">Data3!$AA$21</definedName>
    <definedName name="A125596472R">Data3!$BK$1:$BK$10,Data3!$BK$11:$BK$21</definedName>
    <definedName name="A125596472R_Data">Data3!$BK$11:$BK$21</definedName>
    <definedName name="A125596472R_Latest">Data3!$BK$21</definedName>
    <definedName name="A125596480R">Data3!$CU$1:$CU$10,Data3!$CU$11:$CU$21</definedName>
    <definedName name="A125596480R_Data">Data3!$CU$11:$CU$21</definedName>
    <definedName name="A125596480R_Latest">Data3!$CU$21</definedName>
    <definedName name="A125596488J">Data1!$E$1:$E$10,Data1!$E$11:$E$21</definedName>
    <definedName name="A125596488J_Data">Data1!$E$11:$E$21</definedName>
    <definedName name="A125596488J_Latest">Data1!$E$21</definedName>
    <definedName name="A125596496J">Data1!$AO$1:$AO$10,Data1!$AO$11:$AO$21</definedName>
    <definedName name="A125596496J_Data">Data1!$AO$11:$AO$21</definedName>
    <definedName name="A125596496J_Latest">Data1!$AO$21</definedName>
    <definedName name="A125596504W">Data1!$CQ$1:$CQ$10,Data1!$CQ$11:$CQ$21</definedName>
    <definedName name="A125596504W_Data">Data1!$CQ$11:$CQ$21</definedName>
    <definedName name="A125596504W_Latest">Data1!$CQ$21</definedName>
    <definedName name="A125596512W">Data1!$DI$1:$DI$10,Data1!$DI$11:$DI$21</definedName>
    <definedName name="A125596512W_Data">Data1!$DI$11:$DI$21</definedName>
    <definedName name="A125596512W_Latest">Data1!$DI$21</definedName>
    <definedName name="A125596520W">Data1!$GC$1:$GC$10,Data1!$GC$11:$GC$21</definedName>
    <definedName name="A125596520W_Data">Data1!$GC$11:$GC$21</definedName>
    <definedName name="A125596520W_Latest">Data1!$GC$21</definedName>
    <definedName name="A125596528R">Data1!$HM$1:$HM$10,Data1!$HM$11:$HM$21</definedName>
    <definedName name="A125596528R_Data">Data1!$HM$11:$HM$21</definedName>
    <definedName name="A125596528R_Latest">Data1!$HM$21</definedName>
    <definedName name="A125596536R">Data1!$IE$1:$IE$10,Data1!$IE$11:$IE$21</definedName>
    <definedName name="A125596536R_Data">Data1!$IE$11:$IE$21</definedName>
    <definedName name="A125596536R_Latest">Data1!$IE$21</definedName>
    <definedName name="A125596544R">Data2!$DK$1:$DK$10,Data2!$DK$11:$DK$21</definedName>
    <definedName name="A125596544R_Data">Data2!$DK$11:$DK$21</definedName>
    <definedName name="A125596544R_Latest">Data2!$DK$21</definedName>
    <definedName name="A125596552R">Data3!$CC$1:$CC$10,Data3!$CC$11:$CC$21</definedName>
    <definedName name="A125596552R_Data">Data3!$CC$11:$CC$21</definedName>
    <definedName name="A125596552R_Latest">Data3!$CC$21</definedName>
    <definedName name="A125596560R">Data3!$EW$1:$EW$10,Data3!$EW$11:$EW$21</definedName>
    <definedName name="A125596560R_Data">Data3!$EW$11:$EW$21</definedName>
    <definedName name="A125596560R_Latest">Data3!$EW$21</definedName>
    <definedName name="A125596568J">Data3!$FO$1:$FO$10,Data3!$FO$11:$FO$21</definedName>
    <definedName name="A125596568J_Data">Data3!$FO$11:$FO$21</definedName>
    <definedName name="A125596568J_Latest">Data3!$FO$21</definedName>
    <definedName name="A125596576J">Data1!$EA$1:$EA$10,Data1!$EA$11:$EA$21</definedName>
    <definedName name="A125596576J_Data">Data1!$EA$11:$EA$21</definedName>
    <definedName name="A125596576J_Latest">Data1!$EA$21</definedName>
    <definedName name="A125596584J">Data2!$FM$1:$FM$10,Data2!$FM$11:$FM$21</definedName>
    <definedName name="A125596584J_Data">Data2!$FM$11:$FM$21</definedName>
    <definedName name="A125596584J_Latest">Data2!$FM$21</definedName>
    <definedName name="A125596592J">Data2!$GE$1:$GE$10,Data2!$GE$11:$GE$21</definedName>
    <definedName name="A125596592J_Data">Data2!$GE$11:$GE$21</definedName>
    <definedName name="A125596592J_Latest">Data2!$GE$21</definedName>
    <definedName name="A125596600W">Data3!$EE$1:$EE$10,Data3!$EE$11:$EE$21</definedName>
    <definedName name="A125596600W_Data">Data3!$EE$11:$EE$21</definedName>
    <definedName name="A125596600W_Latest">Data3!$EE$21</definedName>
    <definedName name="A125596608R">Data1!$W$1:$W$10,Data1!$W$11:$W$21</definedName>
    <definedName name="A125596608R_Data">Data1!$W$11:$W$21</definedName>
    <definedName name="A125596608R_Latest">Data1!$W$21</definedName>
    <definedName name="A125596616R">Data1!$BG$1:$BG$10,Data1!$BG$11:$BG$21</definedName>
    <definedName name="A125596616R_Data">Data1!$BG$11:$BG$21</definedName>
    <definedName name="A125596616R_Latest">Data1!$BG$21</definedName>
    <definedName name="A125596624R">Data1!$BY$1:$BY$10,Data1!$BY$11:$BY$21</definedName>
    <definedName name="A125596624R_Data">Data1!$BY$11:$BY$21</definedName>
    <definedName name="A125596624R_Latest">Data1!$BY$21</definedName>
    <definedName name="A125596632R">Data1!$FK$1:$FK$10,Data1!$FK$11:$FK$21</definedName>
    <definedName name="A125596632R_Data">Data1!$FK$11:$FK$21</definedName>
    <definedName name="A125596632R_Latest">Data1!$FK$21</definedName>
    <definedName name="A125596640R">Data2!$AQ$1:$AQ$10,Data2!$AQ$11:$AQ$21</definedName>
    <definedName name="A125596640R_Data">Data2!$AQ$11:$AQ$21</definedName>
    <definedName name="A125596640R_Latest">Data2!$AQ$21</definedName>
    <definedName name="A125596648J">Data2!$BI$1:$BI$10,Data2!$BI$11:$BI$21</definedName>
    <definedName name="A125596648J_Data">Data2!$BI$11:$BI$21</definedName>
    <definedName name="A125596648J_Latest">Data2!$BI$21</definedName>
    <definedName name="A125596656J">Data2!$G$1:$G$10,Data2!$G$11:$G$21</definedName>
    <definedName name="A125596656J_Data">Data2!$G$11:$G$21</definedName>
    <definedName name="A125596656J_Latest">Data2!$G$21</definedName>
    <definedName name="A125596664J">Data2!$EC$1:$EC$10,Data2!$EC$11:$EC$21</definedName>
    <definedName name="A125596664J_Data">Data2!$EC$11:$EC$21</definedName>
    <definedName name="A125596664J_Latest">Data2!$EC$21</definedName>
    <definedName name="A125596672J">Data3!$GG$1:$GG$10,Data3!$GG$11:$GG$21</definedName>
    <definedName name="A125596672J_Data">Data3!$GG$11:$GG$21</definedName>
    <definedName name="A125596672J_Latest">Data3!$GG$21</definedName>
    <definedName name="A125596680J">Data25!$AI$1:$AI$10,Data25!$AI$11:$AI$21</definedName>
    <definedName name="A125596680J_Data">Data25!$AI$11:$AI$21</definedName>
    <definedName name="A125596680J_Latest">Data25!$AI$21</definedName>
    <definedName name="A125596688A">Data25!$CK$1:$CK$10,Data25!$CK$11:$CK$21</definedName>
    <definedName name="A125596688A_Data">Data25!$CK$11:$CK$21</definedName>
    <definedName name="A125596688A_Latest">Data25!$CK$21</definedName>
    <definedName name="A125596696A">Data25!$FE$1:$FE$10,Data25!$FE$11:$FE$21</definedName>
    <definedName name="A125596696A_Data">Data25!$FE$11:$FE$21</definedName>
    <definedName name="A125596696A_Latest">Data25!$FE$21</definedName>
    <definedName name="A125596704R">Data25!$HY$1:$HY$10,Data25!$HY$11:$HY$21</definedName>
    <definedName name="A125596704R_Data">Data25!$HY$11:$HY$21</definedName>
    <definedName name="A125596704R_Latest">Data25!$HY$21</definedName>
    <definedName name="A125596712R">Data26!$HI$1:$HI$10,Data26!$HI$11:$HI$11</definedName>
    <definedName name="A125596712R_Data">Data26!$HI$11:$HI$11</definedName>
    <definedName name="A125596712R_Latest">Data26!$HI$11</definedName>
    <definedName name="A125596720R">Data24!$HE$1:$HE$10,Data24!$HE$11:$HE$21</definedName>
    <definedName name="A125596720R_Data">Data24!$HE$11:$HE$21</definedName>
    <definedName name="A125596720R_Latest">Data24!$HE$21</definedName>
    <definedName name="A125596728J">Data26!$S$1:$S$10,Data26!$S$11:$S$11</definedName>
    <definedName name="A125596728J_Data">Data26!$S$11:$S$11</definedName>
    <definedName name="A125596728J_Latest">Data26!$S$11</definedName>
    <definedName name="A125596736J">Data25!$HG$1:$HG$10,Data25!$HG$11:$HG$21</definedName>
    <definedName name="A125596736J_Data">Data25!$HG$11:$HG$21</definedName>
    <definedName name="A125596736J_Latest">Data25!$HG$21</definedName>
    <definedName name="A125596744J">Data26!$BC$1:$BC$10,Data26!$BC$11:$BC$11</definedName>
    <definedName name="A125596744J_Data">Data26!$BC$11:$BC$11</definedName>
    <definedName name="A125596744J_Latest">Data26!$BC$11</definedName>
    <definedName name="A125596752J">Data26!$DW$1:$DW$10,Data26!$DW$11:$DW$11</definedName>
    <definedName name="A125596752J_Data">Data26!$DW$11:$DW$11</definedName>
    <definedName name="A125596752J_Latest">Data26!$DW$11</definedName>
    <definedName name="A125596760J">Data24!$FC$1:$FC$10,Data24!$FC$11:$FC$21</definedName>
    <definedName name="A125596760J_Data">Data24!$FC$11:$FC$21</definedName>
    <definedName name="A125596760J_Latest">Data24!$FC$21</definedName>
    <definedName name="A125596768A">Data25!$DC$1:$DC$10,Data25!$DC$11:$DC$21</definedName>
    <definedName name="A125596768A_Data">Data25!$DC$11:$DC$21</definedName>
    <definedName name="A125596768A_Latest">Data25!$DC$21</definedName>
    <definedName name="A125596776A">Data25!$IQ$1:$IQ$10,Data25!$IQ$11:$IQ$21</definedName>
    <definedName name="A125596776A_Data">Data25!$IQ$11:$IQ$21</definedName>
    <definedName name="A125596776A_Latest">Data25!$IQ$21</definedName>
    <definedName name="A125596784A">Data26!$AK$1:$AK$10,Data26!$AK$11:$AK$11</definedName>
    <definedName name="A125596784A_Data">Data26!$AK$11:$AK$11</definedName>
    <definedName name="A125596784A_Latest">Data26!$AK$11</definedName>
    <definedName name="A125596792A">Data26!$BU$1:$BU$10,Data26!$BU$11:$BU$11</definedName>
    <definedName name="A125596792A_Data">Data26!$BU$11:$BU$11</definedName>
    <definedName name="A125596792A_Latest">Data26!$BU$11</definedName>
    <definedName name="A125596800R">Data26!$DE$1:$DE$10,Data26!$DE$11:$DE$11</definedName>
    <definedName name="A125596800R_Data">Data26!$DE$11:$DE$11</definedName>
    <definedName name="A125596800R_Latest">Data26!$DE$11</definedName>
    <definedName name="A125596808J">Data24!$O$1:$O$10,Data24!$O$11:$O$21</definedName>
    <definedName name="A125596808J_Data">Data24!$O$11:$O$21</definedName>
    <definedName name="A125596808J_Latest">Data24!$O$21</definedName>
    <definedName name="A125596816J">Data24!$AY$1:$AY$10,Data24!$AY$11:$AY$21</definedName>
    <definedName name="A125596816J_Data">Data24!$AY$11:$AY$21</definedName>
    <definedName name="A125596816J_Latest">Data24!$AY$21</definedName>
    <definedName name="A125596824J">Data24!$DA$1:$DA$10,Data24!$DA$11:$DA$21</definedName>
    <definedName name="A125596824J_Data">Data24!$DA$11:$DA$21</definedName>
    <definedName name="A125596824J_Latest">Data24!$DA$21</definedName>
    <definedName name="A125596832J">Data24!$DS$1:$DS$10,Data24!$DS$11:$DS$21</definedName>
    <definedName name="A125596832J_Data">Data24!$DS$11:$DS$21</definedName>
    <definedName name="A125596832J_Latest">Data24!$DS$21</definedName>
    <definedName name="A125596840J">Data24!$GM$1:$GM$10,Data24!$GM$11:$GM$21</definedName>
    <definedName name="A125596840J_Data">Data24!$GM$11:$GM$21</definedName>
    <definedName name="A125596840J_Latest">Data24!$GM$21</definedName>
    <definedName name="A125596848A">Data24!$HW$1:$HW$10,Data24!$HW$11:$HW$21</definedName>
    <definedName name="A125596848A_Data">Data24!$HW$11:$HW$21</definedName>
    <definedName name="A125596848A_Latest">Data24!$HW$21</definedName>
    <definedName name="A125596856A">Data24!$IO$1:$IO$10,Data24!$IO$11:$IO$21</definedName>
    <definedName name="A125596856A_Data">Data24!$IO$11:$IO$21</definedName>
    <definedName name="A125596856A_Latest">Data24!$IO$21</definedName>
    <definedName name="A125596864A">Data25!$DU$1:$DU$10,Data25!$DU$11:$DU$21</definedName>
    <definedName name="A125596864A_Data">Data25!$DU$11:$DU$21</definedName>
    <definedName name="A125596864A_Latest">Data25!$DU$21</definedName>
    <definedName name="A125596872A">Data26!$CM$1:$CM$10,Data26!$CM$11:$CM$11</definedName>
    <definedName name="A125596872A_Data">Data26!$CM$11:$CM$11</definedName>
    <definedName name="A125596872A_Latest">Data26!$CM$11</definedName>
    <definedName name="A125596880A">Data26!$FG$1:$FG$10,Data26!$FG$11:$FG$11</definedName>
    <definedName name="A125596880A_Data">Data26!$FG$11:$FG$11</definedName>
    <definedName name="A125596880A_Latest">Data26!$FG$11</definedName>
    <definedName name="A125596888V">Data26!$FY$1:$FY$10,Data26!$FY$11:$FY$11</definedName>
    <definedName name="A125596888V_Data">Data26!$FY$11:$FY$11</definedName>
    <definedName name="A125596888V_Latest">Data26!$FY$11</definedName>
    <definedName name="A125596896V">Data24!$EK$1:$EK$10,Data24!$EK$11:$EK$21</definedName>
    <definedName name="A125596896V_Data">Data24!$EK$11:$EK$21</definedName>
    <definedName name="A125596896V_Latest">Data24!$EK$21</definedName>
    <definedName name="A125596904J">Data25!$FW$1:$FW$10,Data25!$FW$11:$FW$21</definedName>
    <definedName name="A125596904J_Data">Data25!$FW$11:$FW$21</definedName>
    <definedName name="A125596904J_Latest">Data25!$FW$21</definedName>
    <definedName name="A125596912J">Data25!$GO$1:$GO$10,Data25!$GO$11:$GO$21</definedName>
    <definedName name="A125596912J_Data">Data25!$GO$11:$GO$21</definedName>
    <definedName name="A125596912J_Latest">Data25!$GO$21</definedName>
    <definedName name="A125596920J">Data26!$EO$1:$EO$10,Data26!$EO$11:$EO$11</definedName>
    <definedName name="A125596920J_Data">Data26!$EO$11:$EO$11</definedName>
    <definedName name="A125596920J_Latest">Data26!$EO$11</definedName>
    <definedName name="A125596928A">Data24!$AG$1:$AG$10,Data24!$AG$11:$AG$21</definedName>
    <definedName name="A125596928A_Data">Data24!$AG$11:$AG$21</definedName>
    <definedName name="A125596928A_Latest">Data24!$AG$21</definedName>
    <definedName name="A125596936A">Data24!$BQ$1:$BQ$10,Data24!$BQ$11:$BQ$21</definedName>
    <definedName name="A125596936A_Data">Data24!$BQ$11:$BQ$21</definedName>
    <definedName name="A125596936A_Latest">Data24!$BQ$21</definedName>
    <definedName name="A125596944A">Data24!$CI$1:$CI$10,Data24!$CI$11:$CI$21</definedName>
    <definedName name="A125596944A_Data">Data24!$CI$11:$CI$21</definedName>
    <definedName name="A125596944A_Latest">Data24!$CI$21</definedName>
    <definedName name="A125596952A">Data24!$FU$1:$FU$10,Data24!$FU$11:$FU$21</definedName>
    <definedName name="A125596952A_Data">Data24!$FU$11:$FU$21</definedName>
    <definedName name="A125596952A_Latest">Data24!$FU$21</definedName>
    <definedName name="A125596960A">Data25!$BA$1:$BA$10,Data25!$BA$11:$BA$21</definedName>
    <definedName name="A125596960A_Data">Data25!$BA$11:$BA$21</definedName>
    <definedName name="A125596960A_Latest">Data25!$BA$21</definedName>
    <definedName name="A125596968V">Data25!$BS$1:$BS$10,Data25!$BS$11:$BS$21</definedName>
    <definedName name="A125596968V_Data">Data25!$BS$11:$BS$21</definedName>
    <definedName name="A125596968V_Latest">Data25!$BS$21</definedName>
    <definedName name="A125596976V">Data25!$Q$1:$Q$10,Data25!$Q$11:$Q$21</definedName>
    <definedName name="A125596976V_Data">Data25!$Q$11:$Q$21</definedName>
    <definedName name="A125596976V_Latest">Data25!$Q$21</definedName>
    <definedName name="A125596984V">Data25!$EM$1:$EM$10,Data25!$EM$11:$EM$21</definedName>
    <definedName name="A125596984V_Data">Data25!$EM$11:$EM$21</definedName>
    <definedName name="A125596984V_Latest">Data25!$EM$21</definedName>
    <definedName name="A125596992V">Data26!$GQ$1:$GQ$10,Data26!$GQ$11:$GQ$11</definedName>
    <definedName name="A125596992V_Data">Data26!$GQ$11:$GQ$11</definedName>
    <definedName name="A125596992V_Latest">Data26!$GQ$11</definedName>
    <definedName name="A125597000K">Data7!$HG$1:$HG$10,Data7!$HG$11:$HG$21</definedName>
    <definedName name="A125597000K_Data">Data7!$HG$11:$HG$21</definedName>
    <definedName name="A125597000K_Latest">Data7!$HG$21</definedName>
    <definedName name="A125597008C">Data8!$S$1:$S$10,Data8!$S$11:$S$21</definedName>
    <definedName name="A125597008C_Data">Data8!$S$11:$S$21</definedName>
    <definedName name="A125597008C_Latest">Data8!$S$21</definedName>
    <definedName name="A125597016C">Data8!$CM$1:$CM$10,Data8!$CM$11:$CM$21</definedName>
    <definedName name="A125597016C_Data">Data8!$CM$11:$CM$21</definedName>
    <definedName name="A125597016C_Latest">Data8!$CM$21</definedName>
    <definedName name="A125597024C">Data8!$FG$1:$FG$10,Data8!$FG$11:$FG$21</definedName>
    <definedName name="A125597024C_Data">Data8!$FG$11:$FG$21</definedName>
    <definedName name="A125597024C_Latest">Data8!$FG$21</definedName>
    <definedName name="A125597032C">Data9!$EQ$1:$EQ$10,Data9!$EQ$11:$EQ$21</definedName>
    <definedName name="A125597032C_Data">Data9!$EQ$11:$EQ$21</definedName>
    <definedName name="A125597032C_Latest">Data9!$EQ$21</definedName>
    <definedName name="A125597040C">Data7!$EM$1:$EM$10,Data7!$EM$11:$EM$21</definedName>
    <definedName name="A125597040C_Data">Data7!$EM$11:$EM$21</definedName>
    <definedName name="A125597040C_Latest">Data7!$EM$21</definedName>
    <definedName name="A125597048W">Data8!$GQ$1:$GQ$10,Data8!$GQ$11:$GQ$21</definedName>
    <definedName name="A125597048W_Data">Data8!$GQ$11:$GQ$21</definedName>
    <definedName name="A125597048W_Latest">Data8!$GQ$21</definedName>
    <definedName name="A125597056W">Data8!$EO$1:$EO$10,Data8!$EO$11:$EO$21</definedName>
    <definedName name="A125597056W_Data">Data8!$EO$11:$EO$21</definedName>
    <definedName name="A125597056W_Latest">Data8!$EO$21</definedName>
    <definedName name="A125597064W">Data8!$IA$1:$IA$10,Data8!$IA$11:$IA$21</definedName>
    <definedName name="A125597064W_Data">Data8!$IA$11:$IA$21</definedName>
    <definedName name="A125597064W_Latest">Data8!$IA$21</definedName>
    <definedName name="A125597072W">Data9!$BE$1:$BE$10,Data9!$BE$11:$BE$21</definedName>
    <definedName name="A125597072W_Data">Data9!$BE$11:$BE$21</definedName>
    <definedName name="A125597072W_Latest">Data9!$BE$21</definedName>
    <definedName name="A125597080W">Data7!$CK$1:$CK$10,Data7!$CK$11:$CK$21</definedName>
    <definedName name="A125597080W_Data">Data7!$CK$11:$CK$21</definedName>
    <definedName name="A125597080W_Latest">Data7!$CK$21</definedName>
    <definedName name="A125597088R">Data8!$AK$1:$AK$10,Data8!$AK$11:$AK$21</definedName>
    <definedName name="A125597088R_Data">Data8!$AK$11:$AK$21</definedName>
    <definedName name="A125597088R_Latest">Data8!$AK$21</definedName>
    <definedName name="A125597096R">Data8!$FY$1:$FY$10,Data8!$FY$11:$FY$21</definedName>
    <definedName name="A125597096R_Data">Data8!$FY$11:$FY$21</definedName>
    <definedName name="A125597096R_Latest">Data8!$FY$21</definedName>
    <definedName name="A125597104C">Data8!$HI$1:$HI$10,Data8!$HI$11:$HI$21</definedName>
    <definedName name="A125597104C_Data">Data8!$HI$11:$HI$21</definedName>
    <definedName name="A125597104C_Latest">Data8!$HI$21</definedName>
    <definedName name="A125597112C">Data9!$C$1:$C$10,Data9!$C$11:$C$21</definedName>
    <definedName name="A125597112C_Data">Data9!$C$11:$C$21</definedName>
    <definedName name="A125597112C_Latest">Data9!$C$21</definedName>
    <definedName name="A125597120C">Data9!$AM$1:$AM$10,Data9!$AM$11:$AM$21</definedName>
    <definedName name="A125597120C_Data">Data9!$AM$11:$AM$21</definedName>
    <definedName name="A125597120C_Latest">Data9!$AM$21</definedName>
    <definedName name="A125597128W">Data6!$GM$1:$GM$10,Data6!$GM$11:$GM$21</definedName>
    <definedName name="A125597128W_Data">Data6!$GM$11:$GM$21</definedName>
    <definedName name="A125597128W_Latest">Data6!$GM$21</definedName>
    <definedName name="A125597136W">Data6!$HW$1:$HW$10,Data6!$HW$11:$HW$21</definedName>
    <definedName name="A125597136W_Data">Data6!$HW$11:$HW$21</definedName>
    <definedName name="A125597136W_Latest">Data6!$HW$21</definedName>
    <definedName name="A125597144W">Data7!$AI$1:$AI$10,Data7!$AI$11:$AI$21</definedName>
    <definedName name="A125597144W_Data">Data7!$AI$11:$AI$21</definedName>
    <definedName name="A125597144W_Latest">Data7!$AI$21</definedName>
    <definedName name="A125597152W">Data7!$BA$1:$BA$10,Data7!$BA$11:$BA$21</definedName>
    <definedName name="A125597152W_Data">Data7!$BA$11:$BA$21</definedName>
    <definedName name="A125597152W_Latest">Data7!$BA$21</definedName>
    <definedName name="A125597160W">Data7!$DU$1:$DU$10,Data7!$DU$11:$DU$21</definedName>
    <definedName name="A125597160W_Data">Data7!$DU$11:$DU$21</definedName>
    <definedName name="A125597160W_Latest">Data7!$DU$21</definedName>
    <definedName name="A125597168R">Data7!$FE$1:$FE$10,Data7!$FE$11:$FE$21</definedName>
    <definedName name="A125597168R_Data">Data7!$FE$11:$FE$21</definedName>
    <definedName name="A125597168R_Latest">Data7!$FE$21</definedName>
    <definedName name="A125597176R">Data7!$FW$1:$FW$10,Data7!$FW$11:$FW$21</definedName>
    <definedName name="A125597176R_Data">Data7!$FW$11:$FW$21</definedName>
    <definedName name="A125597176R_Latest">Data7!$FW$21</definedName>
    <definedName name="A125597184R">Data8!$BC$1:$BC$10,Data8!$BC$11:$BC$21</definedName>
    <definedName name="A125597184R_Data">Data8!$BC$11:$BC$21</definedName>
    <definedName name="A125597184R_Latest">Data8!$BC$21</definedName>
    <definedName name="A125597192R">Data9!$U$1:$U$10,Data9!$U$11:$U$21</definedName>
    <definedName name="A125597192R_Data">Data9!$U$11:$U$21</definedName>
    <definedName name="A125597192R_Latest">Data9!$U$21</definedName>
    <definedName name="A125597200C">Data9!$CO$1:$CO$10,Data9!$CO$11:$CO$21</definedName>
    <definedName name="A125597200C_Data">Data9!$CO$11:$CO$21</definedName>
    <definedName name="A125597200C_Latest">Data9!$CO$21</definedName>
    <definedName name="A125597208W">Data9!$DG$1:$DG$10,Data9!$DG$11:$DG$21</definedName>
    <definedName name="A125597208W_Data">Data9!$DG$11:$DG$21</definedName>
    <definedName name="A125597208W_Latest">Data9!$DG$21</definedName>
    <definedName name="A125597216W">Data7!$BS$1:$BS$10,Data7!$BS$11:$BS$21</definedName>
    <definedName name="A125597216W_Data">Data7!$BS$11:$BS$21</definedName>
    <definedName name="A125597216W_Latest">Data7!$BS$21</definedName>
    <definedName name="A125597224W">Data8!$DE$1:$DE$10,Data8!$DE$11:$DE$21</definedName>
    <definedName name="A125597224W_Data">Data8!$DE$11:$DE$21</definedName>
    <definedName name="A125597224W_Latest">Data8!$DE$21</definedName>
    <definedName name="A125597232W">Data8!$DW$1:$DW$10,Data8!$DW$11:$DW$21</definedName>
    <definedName name="A125597232W_Data">Data8!$DW$11:$DW$21</definedName>
    <definedName name="A125597232W_Latest">Data8!$DW$21</definedName>
    <definedName name="A125597240W">Data9!$BW$1:$BW$10,Data9!$BW$11:$BW$21</definedName>
    <definedName name="A125597240W_Data">Data9!$BW$11:$BW$21</definedName>
    <definedName name="A125597240W_Latest">Data9!$BW$21</definedName>
    <definedName name="A125597248R">Data6!$HE$1:$HE$10,Data6!$HE$11:$HE$21</definedName>
    <definedName name="A125597248R_Data">Data6!$HE$11:$HE$21</definedName>
    <definedName name="A125597248R_Latest">Data6!$HE$21</definedName>
    <definedName name="A125597256R">Data6!$IO$1:$IO$10,Data6!$IO$11:$IO$21</definedName>
    <definedName name="A125597256R_Data">Data6!$IO$11:$IO$21</definedName>
    <definedName name="A125597256R_Latest">Data6!$IO$21</definedName>
    <definedName name="A125597264R">Data7!$Q$1:$Q$10,Data7!$Q$11:$Q$21</definedName>
    <definedName name="A125597264R_Data">Data7!$Q$11:$Q$21</definedName>
    <definedName name="A125597264R_Latest">Data7!$Q$21</definedName>
    <definedName name="A125597272R">Data7!$DC$1:$DC$10,Data7!$DC$11:$DC$21</definedName>
    <definedName name="A125597272R_Data">Data7!$DC$11:$DC$21</definedName>
    <definedName name="A125597272R_Latest">Data7!$DC$21</definedName>
    <definedName name="A125597280R">Data7!$HY$1:$HY$10,Data7!$HY$11:$HY$21</definedName>
    <definedName name="A125597280R_Data">Data7!$HY$11:$HY$21</definedName>
    <definedName name="A125597280R_Latest">Data7!$HY$21</definedName>
    <definedName name="A125597288J">Data7!$IQ$1:$IQ$10,Data7!$IQ$11:$IQ$21</definedName>
    <definedName name="A125597288J_Data">Data7!$IQ$11:$IQ$21</definedName>
    <definedName name="A125597288J_Latest">Data7!$IQ$21</definedName>
    <definedName name="A125597296J">Data7!$GO$1:$GO$10,Data7!$GO$11:$GO$21</definedName>
    <definedName name="A125597296J_Data">Data7!$GO$11:$GO$21</definedName>
    <definedName name="A125597296J_Latest">Data7!$GO$21</definedName>
    <definedName name="A125597304W">Data8!$BU$1:$BU$10,Data8!$BU$11:$BU$21</definedName>
    <definedName name="A125597304W_Data">Data8!$BU$11:$BU$21</definedName>
    <definedName name="A125597304W_Latest">Data8!$BU$21</definedName>
    <definedName name="A125597312W">Data9!$DY$1:$DY$10,Data9!$DY$11:$DY$21</definedName>
    <definedName name="A125597312W_Data">Data9!$DY$11:$DY$21</definedName>
    <definedName name="A125597312W_Latest">Data9!$DY$21</definedName>
    <definedName name="A125597320W">Data16!$DU$1:$DU$10,Data16!$DU$11:$DU$21</definedName>
    <definedName name="A125597320W_Data">Data16!$DU$11:$DU$21</definedName>
    <definedName name="A125597320W_Latest">Data16!$DU$21</definedName>
    <definedName name="A125597328R">Data16!$FW$1:$FW$10,Data16!$FW$11:$FW$21</definedName>
    <definedName name="A125597328R_Data">Data16!$FW$11:$FW$21</definedName>
    <definedName name="A125597328R_Latest">Data16!$FW$21</definedName>
    <definedName name="A125597336R">Data16!$IQ$1:$IQ$10,Data16!$IQ$11:$IQ$21</definedName>
    <definedName name="A125597336R_Data">Data16!$IQ$11:$IQ$21</definedName>
    <definedName name="A125597336R_Latest">Data16!$IQ$21</definedName>
    <definedName name="A125597344R">Data17!$BU$1:$BU$10,Data17!$BU$11:$BU$21</definedName>
    <definedName name="A125597344R_Data">Data17!$BU$11:$BU$21</definedName>
    <definedName name="A125597344R_Latest">Data17!$BU$21</definedName>
    <definedName name="A125597352R">Data18!$BE$1:$BE$10,Data18!$BE$11:$BE$21</definedName>
    <definedName name="A125597352R_Data">Data18!$BE$11:$BE$21</definedName>
    <definedName name="A125597352R_Latest">Data18!$BE$21</definedName>
    <definedName name="A125597360R">Data16!$BA$1:$BA$10,Data16!$BA$11:$BA$21</definedName>
    <definedName name="A125597360R_Data">Data16!$BA$11:$BA$21</definedName>
    <definedName name="A125597360R_Latest">Data16!$BA$21</definedName>
    <definedName name="A125597368J">Data17!$DE$1:$DE$10,Data17!$DE$11:$DE$21</definedName>
    <definedName name="A125597368J_Data">Data17!$DE$11:$DE$21</definedName>
    <definedName name="A125597368J_Latest">Data17!$DE$21</definedName>
    <definedName name="A125597376J">Data17!$BC$1:$BC$10,Data17!$BC$11:$BC$21</definedName>
    <definedName name="A125597376J_Data">Data17!$BC$11:$BC$21</definedName>
    <definedName name="A125597376J_Latest">Data17!$BC$21</definedName>
    <definedName name="A125597384J">Data17!$EO$1:$EO$10,Data17!$EO$11:$EO$21</definedName>
    <definedName name="A125597384J_Data">Data17!$EO$11:$EO$21</definedName>
    <definedName name="A125597384J_Latest">Data17!$EO$21</definedName>
    <definedName name="A125597392J">Data17!$HI$1:$HI$10,Data17!$HI$11:$HI$21</definedName>
    <definedName name="A125597392J_Data">Data17!$HI$11:$HI$21</definedName>
    <definedName name="A125597392J_Latest">Data17!$HI$21</definedName>
    <definedName name="A125597400W">Data15!$IO$1:$IO$10,Data15!$IO$11:$IO$21</definedName>
    <definedName name="A125597400W_Data">Data15!$IO$11:$IO$21</definedName>
    <definedName name="A125597400W_Latest">Data15!$IO$21</definedName>
    <definedName name="A125597408R">Data16!$GO$1:$GO$10,Data16!$GO$11:$GO$21</definedName>
    <definedName name="A125597408R_Data">Data16!$GO$11:$GO$21</definedName>
    <definedName name="A125597408R_Latest">Data16!$GO$21</definedName>
    <definedName name="A125597416R">Data17!$CM$1:$CM$10,Data17!$CM$11:$CM$21</definedName>
    <definedName name="A125597416R_Data">Data17!$CM$11:$CM$21</definedName>
    <definedName name="A125597416R_Latest">Data17!$CM$21</definedName>
    <definedName name="A125597424R">Data17!$DW$1:$DW$10,Data17!$DW$11:$DW$21</definedName>
    <definedName name="A125597424R_Data">Data17!$DW$11:$DW$21</definedName>
    <definedName name="A125597424R_Latest">Data17!$DW$21</definedName>
    <definedName name="A125597432R">Data17!$FG$1:$FG$10,Data17!$FG$11:$FG$21</definedName>
    <definedName name="A125597432R_Data">Data17!$FG$11:$FG$21</definedName>
    <definedName name="A125597432R_Latest">Data17!$FG$21</definedName>
    <definedName name="A125597440R">Data17!$GQ$1:$GQ$10,Data17!$GQ$11:$GQ$21</definedName>
    <definedName name="A125597440R_Data">Data17!$GQ$11:$GQ$21</definedName>
    <definedName name="A125597440R_Latest">Data17!$GQ$21</definedName>
    <definedName name="A125597448J">Data15!$DA$1:$DA$10,Data15!$DA$11:$DA$21</definedName>
    <definedName name="A125597448J_Data">Data15!$DA$11:$DA$21</definedName>
    <definedName name="A125597448J_Latest">Data15!$DA$21</definedName>
    <definedName name="A125597456J">Data15!$EK$1:$EK$10,Data15!$EK$11:$EK$21</definedName>
    <definedName name="A125597456J_Data">Data15!$EK$11:$EK$21</definedName>
    <definedName name="A125597456J_Latest">Data15!$EK$21</definedName>
    <definedName name="A125597464J">Data15!$GM$1:$GM$10,Data15!$GM$11:$GM$21</definedName>
    <definedName name="A125597464J_Data">Data15!$GM$11:$GM$21</definedName>
    <definedName name="A125597464J_Latest">Data15!$GM$21</definedName>
    <definedName name="A125597472J">Data15!$HE$1:$HE$10,Data15!$HE$11:$HE$21</definedName>
    <definedName name="A125597472J_Data">Data15!$HE$11:$HE$21</definedName>
    <definedName name="A125597472J_Latest">Data15!$HE$21</definedName>
    <definedName name="A125597480J">Data16!$AI$1:$AI$10,Data16!$AI$11:$AI$21</definedName>
    <definedName name="A125597480J_Data">Data16!$AI$11:$AI$21</definedName>
    <definedName name="A125597480J_Latest">Data16!$AI$21</definedName>
    <definedName name="A125597488A">Data16!$BS$1:$BS$10,Data16!$BS$11:$BS$21</definedName>
    <definedName name="A125597488A_Data">Data16!$BS$11:$BS$21</definedName>
    <definedName name="A125597488A_Latest">Data16!$BS$21</definedName>
    <definedName name="A125597496A">Data16!$CK$1:$CK$10,Data16!$CK$11:$CK$21</definedName>
    <definedName name="A125597496A_Data">Data16!$CK$11:$CK$21</definedName>
    <definedName name="A125597496A_Latest">Data16!$CK$21</definedName>
    <definedName name="A125597504R">Data16!$HG$1:$HG$10,Data16!$HG$11:$HG$21</definedName>
    <definedName name="A125597504R_Data">Data16!$HG$11:$HG$21</definedName>
    <definedName name="A125597504R_Latest">Data16!$HG$21</definedName>
    <definedName name="A125597512R">Data17!$FY$1:$FY$10,Data17!$FY$11:$FY$21</definedName>
    <definedName name="A125597512R_Data">Data17!$FY$11:$FY$21</definedName>
    <definedName name="A125597512R_Latest">Data17!$FY$21</definedName>
    <definedName name="A125597520R">Data18!$C$1:$C$10,Data18!$C$11:$C$21</definedName>
    <definedName name="A125597520R_Data">Data18!$C$11:$C$21</definedName>
    <definedName name="A125597520R_Latest">Data18!$C$21</definedName>
    <definedName name="A125597528J">Data18!$U$1:$U$10,Data18!$U$11:$U$21</definedName>
    <definedName name="A125597528J_Data">Data18!$U$11:$U$21</definedName>
    <definedName name="A125597528J_Latest">Data18!$U$21</definedName>
    <definedName name="A125597536J">Data15!$HW$1:$HW$10,Data15!$HW$11:$HW$21</definedName>
    <definedName name="A125597536J_Data">Data15!$HW$11:$HW$21</definedName>
    <definedName name="A125597536J_Latest">Data15!$HW$21</definedName>
    <definedName name="A125597544J">Data17!$S$1:$S$10,Data17!$S$11:$S$21</definedName>
    <definedName name="A125597544J_Data">Data17!$S$11:$S$21</definedName>
    <definedName name="A125597544J_Latest">Data17!$S$21</definedName>
    <definedName name="A125597552J">Data17!$AK$1:$AK$10,Data17!$AK$11:$AK$21</definedName>
    <definedName name="A125597552J_Data">Data17!$AK$11:$AK$21</definedName>
    <definedName name="A125597552J_Latest">Data17!$AK$21</definedName>
    <definedName name="A125597560J">Data17!$IA$1:$IA$10,Data17!$IA$11:$IA$21</definedName>
    <definedName name="A125597560J_Data">Data17!$IA$11:$IA$21</definedName>
    <definedName name="A125597560J_Latest">Data17!$IA$21</definedName>
    <definedName name="A125597568A">Data15!$DS$1:$DS$10,Data15!$DS$11:$DS$21</definedName>
    <definedName name="A125597568A_Data">Data15!$DS$11:$DS$21</definedName>
    <definedName name="A125597568A_Latest">Data15!$DS$21</definedName>
    <definedName name="A125597576A">Data15!$FC$1:$FC$10,Data15!$FC$11:$FC$21</definedName>
    <definedName name="A125597576A_Data">Data15!$FC$11:$FC$21</definedName>
    <definedName name="A125597576A_Latest">Data15!$FC$21</definedName>
    <definedName name="A125597584A">Data15!$FU$1:$FU$10,Data15!$FU$11:$FU$21</definedName>
    <definedName name="A125597584A_Data">Data15!$FU$11:$FU$21</definedName>
    <definedName name="A125597584A_Latest">Data15!$FU$21</definedName>
    <definedName name="A125597592A">Data16!$Q$1:$Q$10,Data16!$Q$11:$Q$21</definedName>
    <definedName name="A125597592A_Data">Data16!$Q$11:$Q$21</definedName>
    <definedName name="A125597592A_Latest">Data16!$Q$21</definedName>
    <definedName name="A125597600R">Data16!$EM$1:$EM$10,Data16!$EM$11:$EM$21</definedName>
    <definedName name="A125597600R_Data">Data16!$EM$11:$EM$21</definedName>
    <definedName name="A125597600R_Latest">Data16!$EM$21</definedName>
    <definedName name="A125597608J">Data16!$FE$1:$FE$10,Data16!$FE$11:$FE$21</definedName>
    <definedName name="A125597608J_Data">Data16!$FE$11:$FE$21</definedName>
    <definedName name="A125597608J_Latest">Data16!$FE$21</definedName>
    <definedName name="A125597616J">Data16!$DC$1:$DC$10,Data16!$DC$11:$DC$21</definedName>
    <definedName name="A125597616J_Data">Data16!$DC$11:$DC$21</definedName>
    <definedName name="A125597616J_Latest">Data16!$DC$21</definedName>
    <definedName name="A125597624J">Data16!$HY$1:$HY$10,Data16!$HY$11:$HY$21</definedName>
    <definedName name="A125597624J_Data">Data16!$HY$11:$HY$21</definedName>
    <definedName name="A125597624J_Latest">Data16!$HY$21</definedName>
    <definedName name="A125597632J">Data18!$AM$1:$AM$10,Data18!$AM$11:$AM$21</definedName>
    <definedName name="A125597632J_Data">Data18!$AM$11:$AM$21</definedName>
    <definedName name="A125597632J_Latest">Data18!$AM$21</definedName>
    <definedName name="A125597640J">Data19!$CQ$1:$CQ$10,Data19!$CQ$11:$CQ$21</definedName>
    <definedName name="A125597640J_Data">Data19!$CQ$11:$CQ$21</definedName>
    <definedName name="A125597640J_Latest">Data19!$CQ$21</definedName>
    <definedName name="A125597648A">Data19!$ES$1:$ES$10,Data19!$ES$11:$ES$21</definedName>
    <definedName name="A125597648A_Data">Data19!$ES$11:$ES$21</definedName>
    <definedName name="A125597648A_Latest">Data19!$ES$21</definedName>
    <definedName name="A125597656A">Data19!$HM$1:$HM$10,Data19!$HM$11:$HM$21</definedName>
    <definedName name="A125597656A_Data">Data19!$HM$11:$HM$21</definedName>
    <definedName name="A125597656A_Latest">Data19!$HM$21</definedName>
    <definedName name="A125597664A">Data20!$AQ$1:$AQ$10,Data20!$AQ$11:$AQ$21</definedName>
    <definedName name="A125597664A_Data">Data20!$AQ$11:$AQ$21</definedName>
    <definedName name="A125597664A_Latest">Data20!$AQ$21</definedName>
    <definedName name="A125597672A">Data21!$AA$1:$AA$10,Data21!$AA$11:$AA$21</definedName>
    <definedName name="A125597672A_Data">Data21!$AA$11:$AA$21</definedName>
    <definedName name="A125597672A_Latest">Data21!$AA$21</definedName>
    <definedName name="A125597680A">Data19!$W$1:$W$10,Data19!$W$11:$W$21</definedName>
    <definedName name="A125597680A_Data">Data19!$W$11:$W$21</definedName>
    <definedName name="A125597680A_Latest">Data19!$W$21</definedName>
    <definedName name="A125597688V">Data20!$CA$1:$CA$10,Data20!$CA$11:$CA$21</definedName>
    <definedName name="A125597688V_Data">Data20!$CA$11:$CA$21</definedName>
    <definedName name="A125597688V_Latest">Data20!$CA$21</definedName>
    <definedName name="A125597696V">Data20!$Y$1:$Y$10,Data20!$Y$11:$Y$21</definedName>
    <definedName name="A125597696V_Data">Data20!$Y$11:$Y$21</definedName>
    <definedName name="A125597696V_Latest">Data20!$Y$21</definedName>
    <definedName name="A125597704J">Data20!$DK$1:$DK$10,Data20!$DK$11:$DK$21</definedName>
    <definedName name="A125597704J_Data">Data20!$DK$11:$DK$21</definedName>
    <definedName name="A125597704J_Latest">Data20!$DK$21</definedName>
    <definedName name="A125597712J">Data20!$GE$1:$GE$10,Data20!$GE$11:$GE$21</definedName>
    <definedName name="A125597712J_Data">Data20!$GE$11:$GE$21</definedName>
    <definedName name="A125597712J_Latest">Data20!$GE$21</definedName>
    <definedName name="A125597720J">Data18!$HK$1:$HK$10,Data18!$HK$11:$HK$21</definedName>
    <definedName name="A125597720J_Data">Data18!$HK$11:$HK$21</definedName>
    <definedName name="A125597720J_Latest">Data18!$HK$21</definedName>
    <definedName name="A125597728A">Data19!$FK$1:$FK$10,Data19!$FK$11:$FK$21</definedName>
    <definedName name="A125597728A_Data">Data19!$FK$11:$FK$21</definedName>
    <definedName name="A125597728A_Latest">Data19!$FK$21</definedName>
    <definedName name="A125597736A">Data20!$BI$1:$BI$10,Data20!$BI$11:$BI$21</definedName>
    <definedName name="A125597736A_Data">Data20!$BI$11:$BI$21</definedName>
    <definedName name="A125597736A_Latest">Data20!$BI$21</definedName>
    <definedName name="A125597744A">Data20!$CS$1:$CS$10,Data20!$CS$11:$CS$21</definedName>
    <definedName name="A125597744A_Data">Data20!$CS$11:$CS$21</definedName>
    <definedName name="A125597744A_Latest">Data20!$CS$21</definedName>
    <definedName name="A125597752A">Data20!$EC$1:$EC$10,Data20!$EC$11:$EC$21</definedName>
    <definedName name="A125597752A_Data">Data20!$EC$11:$EC$21</definedName>
    <definedName name="A125597752A_Latest">Data20!$EC$21</definedName>
    <definedName name="A125597760A">Data20!$FM$1:$FM$10,Data20!$FM$11:$FM$21</definedName>
    <definedName name="A125597760A_Data">Data20!$FM$11:$FM$21</definedName>
    <definedName name="A125597760A_Latest">Data20!$FM$21</definedName>
    <definedName name="A125597768V">Data18!$BW$1:$BW$10,Data18!$BW$11:$BW$21</definedName>
    <definedName name="A125597768V_Data">Data18!$BW$11:$BW$21</definedName>
    <definedName name="A125597768V_Latest">Data18!$BW$21</definedName>
    <definedName name="A125597776V">Data18!$DG$1:$DG$10,Data18!$DG$11:$DG$21</definedName>
    <definedName name="A125597776V_Data">Data18!$DG$11:$DG$21</definedName>
    <definedName name="A125597776V_Latest">Data18!$DG$21</definedName>
    <definedName name="A125597784V">Data18!$FI$1:$FI$10,Data18!$FI$11:$FI$21</definedName>
    <definedName name="A125597784V_Data">Data18!$FI$11:$FI$21</definedName>
    <definedName name="A125597784V_Latest">Data18!$FI$21</definedName>
    <definedName name="A125597792V">Data18!$GA$1:$GA$10,Data18!$GA$11:$GA$21</definedName>
    <definedName name="A125597792V_Data">Data18!$GA$11:$GA$21</definedName>
    <definedName name="A125597792V_Latest">Data18!$GA$21</definedName>
    <definedName name="A125597800J">Data19!$E$1:$E$10,Data19!$E$11:$E$21</definedName>
    <definedName name="A125597800J_Data">Data19!$E$11:$E$21</definedName>
    <definedName name="A125597800J_Latest">Data19!$E$21</definedName>
    <definedName name="A125597808A">Data19!$AO$1:$AO$10,Data19!$AO$11:$AO$21</definedName>
    <definedName name="A125597808A_Data">Data19!$AO$11:$AO$21</definedName>
    <definedName name="A125597808A_Latest">Data19!$AO$21</definedName>
    <definedName name="A125597816A">Data19!$BG$1:$BG$10,Data19!$BG$11:$BG$21</definedName>
    <definedName name="A125597816A_Data">Data19!$BG$11:$BG$21</definedName>
    <definedName name="A125597816A_Latest">Data19!$BG$21</definedName>
    <definedName name="A125597824A">Data19!$GC$1:$GC$10,Data19!$GC$11:$GC$21</definedName>
    <definedName name="A125597824A_Data">Data19!$GC$11:$GC$21</definedName>
    <definedName name="A125597824A_Latest">Data19!$GC$21</definedName>
    <definedName name="A125597832A">Data20!$EU$1:$EU$10,Data20!$EU$11:$EU$21</definedName>
    <definedName name="A125597832A_Data">Data20!$EU$11:$EU$21</definedName>
    <definedName name="A125597832A_Latest">Data20!$EU$21</definedName>
    <definedName name="A125597840A">Data20!$HO$1:$HO$10,Data20!$HO$11:$HO$21</definedName>
    <definedName name="A125597840A_Data">Data20!$HO$11:$HO$21</definedName>
    <definedName name="A125597840A_Latest">Data20!$HO$21</definedName>
    <definedName name="A125597848V">Data20!$IG$1:$IG$10,Data20!$IG$11:$IG$21</definedName>
    <definedName name="A125597848V_Data">Data20!$IG$11:$IG$21</definedName>
    <definedName name="A125597848V_Latest">Data20!$IG$21</definedName>
    <definedName name="A125597856V">Data18!$GS$1:$GS$10,Data18!$GS$11:$GS$21</definedName>
    <definedName name="A125597856V_Data">Data18!$GS$11:$GS$21</definedName>
    <definedName name="A125597856V_Latest">Data18!$GS$21</definedName>
    <definedName name="A125597864V">Data19!$IE$1:$IE$10,Data19!$IE$11:$IE$21</definedName>
    <definedName name="A125597864V_Data">Data19!$IE$11:$IE$21</definedName>
    <definedName name="A125597864V_Latest">Data19!$IE$21</definedName>
    <definedName name="A125597872V">Data20!$G$1:$G$10,Data20!$G$11:$G$21</definedName>
    <definedName name="A125597872V_Data">Data20!$G$11:$G$21</definedName>
    <definedName name="A125597872V_Latest">Data20!$G$21</definedName>
    <definedName name="A125597880V">Data20!$GW$1:$GW$10,Data20!$GW$11:$GW$21</definedName>
    <definedName name="A125597880V_Data">Data20!$GW$11:$GW$21</definedName>
    <definedName name="A125597880V_Latest">Data20!$GW$21</definedName>
    <definedName name="A125597888L">Data18!$CO$1:$CO$10,Data18!$CO$11:$CO$21</definedName>
    <definedName name="A125597888L_Data">Data18!$CO$11:$CO$21</definedName>
    <definedName name="A125597888L_Latest">Data18!$CO$21</definedName>
    <definedName name="A125597896L">Data18!$DY$1:$DY$10,Data18!$DY$11:$DY$21</definedName>
    <definedName name="A125597896L_Data">Data18!$DY$11:$DY$21</definedName>
    <definedName name="A125597896L_Latest">Data18!$DY$21</definedName>
    <definedName name="A125597904A">Data18!$EQ$1:$EQ$10,Data18!$EQ$11:$EQ$21</definedName>
    <definedName name="A125597904A_Data">Data18!$EQ$11:$EQ$21</definedName>
    <definedName name="A125597904A_Latest">Data18!$EQ$21</definedName>
    <definedName name="A125597912A">Data18!$IC$1:$IC$10,Data18!$IC$11:$IC$21</definedName>
    <definedName name="A125597912A_Data">Data18!$IC$11:$IC$21</definedName>
    <definedName name="A125597912A_Latest">Data18!$IC$21</definedName>
    <definedName name="A125597920A">Data19!$DI$1:$DI$10,Data19!$DI$11:$DI$21</definedName>
    <definedName name="A125597920A_Data">Data19!$DI$11:$DI$21</definedName>
    <definedName name="A125597920A_Latest">Data19!$DI$21</definedName>
    <definedName name="A125597928V">Data19!$EA$1:$EA$10,Data19!$EA$11:$EA$21</definedName>
    <definedName name="A125597928V_Data">Data19!$EA$11:$EA$21</definedName>
    <definedName name="A125597928V_Latest">Data19!$EA$21</definedName>
    <definedName name="A125597936V">Data19!$BY$1:$BY$10,Data19!$BY$11:$BY$21</definedName>
    <definedName name="A125597936V_Data">Data19!$BY$11:$BY$21</definedName>
    <definedName name="A125597936V_Latest">Data19!$BY$21</definedName>
    <definedName name="A125597944V">Data19!$GU$1:$GU$10,Data19!$GU$11:$GU$21</definedName>
    <definedName name="A125597944V_Data">Data19!$GU$11:$GU$21</definedName>
    <definedName name="A125597944V_Latest">Data19!$GU$21</definedName>
    <definedName name="A125597952V">Data21!$I$1:$I$10,Data21!$I$11:$I$21</definedName>
    <definedName name="A125597952V_Data">Data21!$I$11:$I$21</definedName>
    <definedName name="A125597952V_Latest">Data21!$I$21</definedName>
    <definedName name="A125597960V">Data22!$BM$1:$BM$10,Data22!$BM$11:$BM$21</definedName>
    <definedName name="A125597960V_Data">Data22!$BM$11:$BM$21</definedName>
    <definedName name="A125597960V_Latest">Data22!$BM$21</definedName>
    <definedName name="A125597968L">Data22!$DO$1:$DO$10,Data22!$DO$11:$DO$21</definedName>
    <definedName name="A125597968L_Data">Data22!$DO$11:$DO$21</definedName>
    <definedName name="A125597968L_Latest">Data22!$DO$21</definedName>
    <definedName name="A125597976L">Data22!$GI$1:$GI$10,Data22!$GI$11:$GI$21</definedName>
    <definedName name="A125597976L_Data">Data22!$GI$11:$GI$21</definedName>
    <definedName name="A125597976L_Latest">Data22!$GI$21</definedName>
    <definedName name="A125597984L">Data23!$M$1:$M$10,Data23!$M$11:$M$21</definedName>
    <definedName name="A125597984L_Data">Data23!$M$11:$M$21</definedName>
    <definedName name="A125597984L_Latest">Data23!$M$21</definedName>
    <definedName name="A125597992L">Data23!$IM$1:$IM$10,Data23!$IM$11:$IM$21</definedName>
    <definedName name="A125597992L_Data">Data23!$IM$11:$IM$21</definedName>
    <definedName name="A125597992L_Latest">Data23!$IM$21</definedName>
    <definedName name="A125598000C">Data21!$II$1:$II$10,Data21!$II$11:$II$21</definedName>
    <definedName name="A125598000C_Data">Data21!$II$11:$II$21</definedName>
    <definedName name="A125598000C_Latest">Data21!$II$21</definedName>
    <definedName name="A125598008W">Data23!$AW$1:$AW$10,Data23!$AW$11:$AW$21</definedName>
    <definedName name="A125598008W_Data">Data23!$AW$11:$AW$21</definedName>
    <definedName name="A125598008W_Latest">Data23!$AW$21</definedName>
    <definedName name="A125598016W">Data22!$IK$1:$IK$10,Data22!$IK$11:$IK$21</definedName>
    <definedName name="A125598016W_Data">Data22!$IK$11:$IK$21</definedName>
    <definedName name="A125598016W_Latest">Data22!$IK$21</definedName>
    <definedName name="A125598024W">Data23!$CG$1:$CG$10,Data23!$CG$11:$CG$21</definedName>
    <definedName name="A125598024W_Data">Data23!$CG$11:$CG$21</definedName>
    <definedName name="A125598024W_Latest">Data23!$CG$21</definedName>
    <definedName name="A125598032W">Data23!$FA$1:$FA$10,Data23!$FA$11:$FA$21</definedName>
    <definedName name="A125598032W_Data">Data23!$FA$11:$FA$21</definedName>
    <definedName name="A125598032W_Latest">Data23!$FA$21</definedName>
    <definedName name="A125598040W">Data21!$GG$1:$GG$10,Data21!$GG$11:$GG$21</definedName>
    <definedName name="A125598040W_Data">Data21!$GG$11:$GG$21</definedName>
    <definedName name="A125598040W_Latest">Data21!$GG$21</definedName>
    <definedName name="A125598048R">Data22!$EG$1:$EG$10,Data22!$EG$11:$EG$21</definedName>
    <definedName name="A125598048R_Data">Data22!$EG$11:$EG$21</definedName>
    <definedName name="A125598048R_Latest">Data22!$EG$21</definedName>
    <definedName name="A125598056R">Data23!$AE$1:$AE$10,Data23!$AE$11:$AE$21</definedName>
    <definedName name="A125598056R_Data">Data23!$AE$11:$AE$21</definedName>
    <definedName name="A125598056R_Latest">Data23!$AE$21</definedName>
    <definedName name="A125598064R">Data23!$BO$1:$BO$10,Data23!$BO$11:$BO$21</definedName>
    <definedName name="A125598064R_Data">Data23!$BO$11:$BO$21</definedName>
    <definedName name="A125598064R_Latest">Data23!$BO$21</definedName>
    <definedName name="A125598072R">Data23!$CY$1:$CY$10,Data23!$CY$11:$CY$21</definedName>
    <definedName name="A125598072R_Data">Data23!$CY$11:$CY$21</definedName>
    <definedName name="A125598072R_Latest">Data23!$CY$21</definedName>
    <definedName name="A125598080R">Data23!$EI$1:$EI$10,Data23!$EI$11:$EI$21</definedName>
    <definedName name="A125598080R_Data">Data23!$EI$11:$EI$21</definedName>
    <definedName name="A125598080R_Latest">Data23!$EI$21</definedName>
    <definedName name="A125598088J">Data21!$AS$1:$AS$10,Data21!$AS$11:$AS$21</definedName>
    <definedName name="A125598088J_Data">Data21!$AS$11:$AS$21</definedName>
    <definedName name="A125598088J_Latest">Data21!$AS$21</definedName>
    <definedName name="A125598096J">Data21!$CC$1:$CC$10,Data21!$CC$11:$CC$21</definedName>
    <definedName name="A125598096J_Data">Data21!$CC$11:$CC$21</definedName>
    <definedName name="A125598096J_Latest">Data21!$CC$21</definedName>
    <definedName name="A125598104W">Data21!$EE$1:$EE$10,Data21!$EE$11:$EE$21</definedName>
    <definedName name="A125598104W_Data">Data21!$EE$11:$EE$21</definedName>
    <definedName name="A125598104W_Latest">Data21!$EE$21</definedName>
    <definedName name="A125598112W">Data21!$EW$1:$EW$10,Data21!$EW$11:$EW$21</definedName>
    <definedName name="A125598112W_Data">Data21!$EW$11:$EW$21</definedName>
    <definedName name="A125598112W_Latest">Data21!$EW$21</definedName>
    <definedName name="A125598120W">Data21!$HQ$1:$HQ$10,Data21!$HQ$11:$HQ$21</definedName>
    <definedName name="A125598120W_Data">Data21!$HQ$11:$HQ$21</definedName>
    <definedName name="A125598120W_Latest">Data21!$HQ$21</definedName>
    <definedName name="A125598128R">Data22!$K$1:$K$10,Data22!$K$11:$K$21</definedName>
    <definedName name="A125598128R_Data">Data22!$K$11:$K$21</definedName>
    <definedName name="A125598128R_Latest">Data22!$K$21</definedName>
    <definedName name="A125598136R">Data22!$AC$1:$AC$10,Data22!$AC$11:$AC$21</definedName>
    <definedName name="A125598136R_Data">Data22!$AC$11:$AC$21</definedName>
    <definedName name="A125598136R_Latest">Data22!$AC$21</definedName>
    <definedName name="A125598144R">Data22!$EY$1:$EY$10,Data22!$EY$11:$EY$21</definedName>
    <definedName name="A125598144R_Data">Data22!$EY$11:$EY$21</definedName>
    <definedName name="A125598144R_Latest">Data22!$EY$21</definedName>
    <definedName name="A125598152R">Data23!$DQ$1:$DQ$10,Data23!$DQ$11:$DQ$21</definedName>
    <definedName name="A125598152R_Data">Data23!$DQ$11:$DQ$21</definedName>
    <definedName name="A125598152R_Latest">Data23!$DQ$21</definedName>
    <definedName name="A125598160R">Data23!$GK$1:$GK$10,Data23!$GK$11:$GK$21</definedName>
    <definedName name="A125598160R_Data">Data23!$GK$11:$GK$21</definedName>
    <definedName name="A125598160R_Latest">Data23!$GK$21</definedName>
    <definedName name="A125598168J">Data23!$HC$1:$HC$10,Data23!$HC$11:$HC$21</definedName>
    <definedName name="A125598168J_Data">Data23!$HC$11:$HC$21</definedName>
    <definedName name="A125598168J_Latest">Data23!$HC$21</definedName>
    <definedName name="A125598176J">Data21!$FO$1:$FO$10,Data21!$FO$11:$FO$21</definedName>
    <definedName name="A125598176J_Data">Data21!$FO$11:$FO$21</definedName>
    <definedName name="A125598176J_Latest">Data21!$FO$21</definedName>
    <definedName name="A125598184J">Data22!$HA$1:$HA$10,Data22!$HA$11:$HA$21</definedName>
    <definedName name="A125598184J_Data">Data22!$HA$11:$HA$21</definedName>
    <definedName name="A125598184J_Latest">Data22!$HA$21</definedName>
    <definedName name="A125598192J">Data22!$HS$1:$HS$10,Data22!$HS$11:$HS$21</definedName>
    <definedName name="A125598192J_Data">Data22!$HS$11:$HS$21</definedName>
    <definedName name="A125598192J_Latest">Data22!$HS$21</definedName>
    <definedName name="A125598200W">Data23!$FS$1:$FS$10,Data23!$FS$11:$FS$21</definedName>
    <definedName name="A125598200W_Data">Data23!$FS$11:$FS$21</definedName>
    <definedName name="A125598200W_Latest">Data23!$FS$21</definedName>
    <definedName name="A125598208R">Data21!$BK$1:$BK$10,Data21!$BK$11:$BK$21</definedName>
    <definedName name="A125598208R_Data">Data21!$BK$11:$BK$21</definedName>
    <definedName name="A125598208R_Latest">Data21!$BK$21</definedName>
    <definedName name="A125598216R">Data21!$CU$1:$CU$10,Data21!$CU$11:$CU$21</definedName>
    <definedName name="A125598216R_Data">Data21!$CU$11:$CU$21</definedName>
    <definedName name="A125598216R_Latest">Data21!$CU$21</definedName>
    <definedName name="A125598224R">Data21!$DM$1:$DM$10,Data21!$DM$11:$DM$21</definedName>
    <definedName name="A125598224R_Data">Data21!$DM$11:$DM$21</definedName>
    <definedName name="A125598224R_Latest">Data21!$DM$21</definedName>
    <definedName name="A125598232R">Data21!$GY$1:$GY$10,Data21!$GY$11:$GY$21</definedName>
    <definedName name="A125598232R_Data">Data21!$GY$11:$GY$21</definedName>
    <definedName name="A125598232R_Latest">Data21!$GY$21</definedName>
    <definedName name="A125598240R">Data22!$CE$1:$CE$10,Data22!$CE$11:$CE$21</definedName>
    <definedName name="A125598240R_Data">Data22!$CE$11:$CE$21</definedName>
    <definedName name="A125598240R_Latest">Data22!$CE$21</definedName>
    <definedName name="A125598248J">Data22!$CW$1:$CW$10,Data22!$CW$11:$CW$21</definedName>
    <definedName name="A125598248J_Data">Data22!$CW$11:$CW$21</definedName>
    <definedName name="A125598248J_Latest">Data22!$CW$21</definedName>
    <definedName name="A125598256J">Data22!$AU$1:$AU$10,Data22!$AU$11:$AU$21</definedName>
    <definedName name="A125598256J_Data">Data22!$AU$11:$AU$21</definedName>
    <definedName name="A125598256J_Latest">Data22!$AU$21</definedName>
    <definedName name="A125598264J">Data22!$FQ$1:$FQ$10,Data22!$FQ$11:$FQ$21</definedName>
    <definedName name="A125598264J_Data">Data22!$FQ$11:$FQ$21</definedName>
    <definedName name="A125598264J_Latest">Data22!$FQ$21</definedName>
    <definedName name="A125598272J">Data23!$HU$1:$HU$10,Data23!$HU$11:$HU$21</definedName>
    <definedName name="A125598272J_Data">Data23!$HU$11:$HU$21</definedName>
    <definedName name="A125598272J_Latest">Data23!$HU$21</definedName>
    <definedName name="A125598280J">Data4!$IK$1:$IK$10,Data4!$IK$11:$IK$21</definedName>
    <definedName name="A125598280J_Data">Data4!$IK$11:$IK$21</definedName>
    <definedName name="A125598280J_Latest">Data4!$IK$21</definedName>
    <definedName name="A125598288A">Data5!$AW$1:$AW$10,Data5!$AW$11:$AW$21</definedName>
    <definedName name="A125598288A_Data">Data5!$AW$11:$AW$21</definedName>
    <definedName name="A125598288A_Latest">Data5!$AW$21</definedName>
    <definedName name="A125598296A">Data5!$DQ$1:$DQ$10,Data5!$DQ$11:$DQ$21</definedName>
    <definedName name="A125598296A_Data">Data5!$DQ$11:$DQ$21</definedName>
    <definedName name="A125598296A_Latest">Data5!$DQ$21</definedName>
    <definedName name="A125598304R">Data5!$GK$1:$GK$10,Data5!$GK$11:$GK$21</definedName>
    <definedName name="A125598304R_Data">Data5!$GK$11:$GK$21</definedName>
    <definedName name="A125598304R_Latest">Data5!$GK$21</definedName>
    <definedName name="A125598312R">Data6!$FU$1:$FU$10,Data6!$FU$11:$FU$21</definedName>
    <definedName name="A125598312R_Data">Data6!$FU$11:$FU$21</definedName>
    <definedName name="A125598312R_Latest">Data6!$FU$21</definedName>
    <definedName name="A125598320R">Data4!$FQ$1:$FQ$10,Data4!$FQ$11:$FQ$21</definedName>
    <definedName name="A125598320R_Data">Data4!$FQ$11:$FQ$21</definedName>
    <definedName name="A125598320R_Latest">Data4!$FQ$21</definedName>
    <definedName name="A125598328J">Data5!$HU$1:$HU$10,Data5!$HU$11:$HU$21</definedName>
    <definedName name="A125598328J_Data">Data5!$HU$11:$HU$21</definedName>
    <definedName name="A125598328J_Latest">Data5!$HU$21</definedName>
    <definedName name="A125598336J">Data5!$FS$1:$FS$10,Data5!$FS$11:$FS$21</definedName>
    <definedName name="A125598336J_Data">Data5!$FS$11:$FS$21</definedName>
    <definedName name="A125598336J_Latest">Data5!$FS$21</definedName>
    <definedName name="A125598344J">Data6!$O$1:$O$10,Data6!$O$11:$O$21</definedName>
    <definedName name="A125598344J_Data">Data6!$O$11:$O$21</definedName>
    <definedName name="A125598344J_Latest">Data6!$O$21</definedName>
    <definedName name="A125598352J">Data6!$CI$1:$CI$10,Data6!$CI$11:$CI$21</definedName>
    <definedName name="A125598352J_Data">Data6!$CI$11:$CI$21</definedName>
    <definedName name="A125598352J_Latest">Data6!$CI$21</definedName>
    <definedName name="A125598360J">Data4!$DO$1:$DO$10,Data4!$DO$11:$DO$21</definedName>
    <definedName name="A125598360J_Data">Data4!$DO$11:$DO$21</definedName>
    <definedName name="A125598360J_Latest">Data4!$DO$21</definedName>
    <definedName name="A125598368A">Data5!$BO$1:$BO$10,Data5!$BO$11:$BO$21</definedName>
    <definedName name="A125598368A_Data">Data5!$BO$11:$BO$21</definedName>
    <definedName name="A125598368A_Latest">Data5!$BO$21</definedName>
    <definedName name="A125598376A">Data5!$HC$1:$HC$10,Data5!$HC$11:$HC$21</definedName>
    <definedName name="A125598376A_Data">Data5!$HC$11:$HC$21</definedName>
    <definedName name="A125598376A_Latest">Data5!$HC$21</definedName>
    <definedName name="A125598384A">Data5!$IM$1:$IM$10,Data5!$IM$11:$IM$21</definedName>
    <definedName name="A125598384A_Data">Data5!$IM$11:$IM$21</definedName>
    <definedName name="A125598384A_Latest">Data5!$IM$21</definedName>
    <definedName name="A125598392A">Data6!$AG$1:$AG$10,Data6!$AG$11:$AG$21</definedName>
    <definedName name="A125598392A_Data">Data6!$AG$11:$AG$21</definedName>
    <definedName name="A125598392A_Latest">Data6!$AG$21</definedName>
    <definedName name="A125598400R">Data6!$BQ$1:$BQ$10,Data6!$BQ$11:$BQ$21</definedName>
    <definedName name="A125598400R_Data">Data6!$BQ$11:$BQ$21</definedName>
    <definedName name="A125598400R_Latest">Data6!$BQ$21</definedName>
    <definedName name="A125598408J">Data3!$HQ$1:$HQ$10,Data3!$HQ$11:$HQ$21</definedName>
    <definedName name="A125598408J_Data">Data3!$HQ$11:$HQ$21</definedName>
    <definedName name="A125598408J_Latest">Data3!$HQ$21</definedName>
    <definedName name="A125598416J">Data4!$K$1:$K$10,Data4!$K$11:$K$21</definedName>
    <definedName name="A125598416J_Data">Data4!$K$11:$K$21</definedName>
    <definedName name="A125598416J_Latest">Data4!$K$21</definedName>
    <definedName name="A125598424J">Data4!$BM$1:$BM$10,Data4!$BM$11:$BM$21</definedName>
    <definedName name="A125598424J_Data">Data4!$BM$11:$BM$21</definedName>
    <definedName name="A125598424J_Latest">Data4!$BM$21</definedName>
    <definedName name="A125598432J">Data4!$CE$1:$CE$10,Data4!$CE$11:$CE$21</definedName>
    <definedName name="A125598432J_Data">Data4!$CE$11:$CE$21</definedName>
    <definedName name="A125598432J_Latest">Data4!$CE$21</definedName>
    <definedName name="A125598440J">Data4!$EY$1:$EY$10,Data4!$EY$11:$EY$21</definedName>
    <definedName name="A125598440J_Data">Data4!$EY$11:$EY$21</definedName>
    <definedName name="A125598440J_Latest">Data4!$EY$21</definedName>
    <definedName name="A125598448A">Data4!$GI$1:$GI$10,Data4!$GI$11:$GI$21</definedName>
    <definedName name="A125598448A_Data">Data4!$GI$11:$GI$21</definedName>
    <definedName name="A125598448A_Latest">Data4!$GI$21</definedName>
    <definedName name="A125598456A">Data4!$HA$1:$HA$10,Data4!$HA$11:$HA$21</definedName>
    <definedName name="A125598456A_Data">Data4!$HA$11:$HA$21</definedName>
    <definedName name="A125598456A_Latest">Data4!$HA$21</definedName>
    <definedName name="A125598464A">Data5!$CG$1:$CG$10,Data5!$CG$11:$CG$21</definedName>
    <definedName name="A125598464A_Data">Data5!$CG$11:$CG$21</definedName>
    <definedName name="A125598464A_Latest">Data5!$CG$21</definedName>
    <definedName name="A125598472A">Data6!$AY$1:$AY$10,Data6!$AY$11:$AY$21</definedName>
    <definedName name="A125598472A_Data">Data6!$AY$11:$AY$21</definedName>
    <definedName name="A125598472A_Latest">Data6!$AY$21</definedName>
    <definedName name="A125598480A">Data6!$DS$1:$DS$10,Data6!$DS$11:$DS$21</definedName>
    <definedName name="A125598480A_Data">Data6!$DS$11:$DS$21</definedName>
    <definedName name="A125598480A_Latest">Data6!$DS$21</definedName>
    <definedName name="A125598488V">Data6!$EK$1:$EK$10,Data6!$EK$11:$EK$21</definedName>
    <definedName name="A125598488V_Data">Data6!$EK$11:$EK$21</definedName>
    <definedName name="A125598488V_Latest">Data6!$EK$21</definedName>
    <definedName name="A125598496V">Data4!$CW$1:$CW$10,Data4!$CW$11:$CW$21</definedName>
    <definedName name="A125598496V_Data">Data4!$CW$11:$CW$21</definedName>
    <definedName name="A125598496V_Latest">Data4!$CW$21</definedName>
    <definedName name="A125598504J">Data5!$EI$1:$EI$10,Data5!$EI$11:$EI$21</definedName>
    <definedName name="A125598504J_Data">Data5!$EI$11:$EI$21</definedName>
    <definedName name="A125598504J_Latest">Data5!$EI$21</definedName>
    <definedName name="A125598512J">Data5!$FA$1:$FA$10,Data5!$FA$11:$FA$21</definedName>
    <definedName name="A125598512J_Data">Data5!$FA$11:$FA$21</definedName>
    <definedName name="A125598512J_Latest">Data5!$FA$21</definedName>
    <definedName name="A125598520J">Data6!$DA$1:$DA$10,Data6!$DA$11:$DA$21</definedName>
    <definedName name="A125598520J_Data">Data6!$DA$11:$DA$21</definedName>
    <definedName name="A125598520J_Latest">Data6!$DA$21</definedName>
    <definedName name="A125598528A">Data3!$II$1:$II$10,Data3!$II$11:$II$21</definedName>
    <definedName name="A125598528A_Data">Data3!$II$11:$II$21</definedName>
    <definedName name="A125598528A_Latest">Data3!$II$21</definedName>
    <definedName name="A125598536A">Data4!$AC$1:$AC$10,Data4!$AC$11:$AC$21</definedName>
    <definedName name="A125598536A_Data">Data4!$AC$11:$AC$21</definedName>
    <definedName name="A125598536A_Latest">Data4!$AC$21</definedName>
    <definedName name="A125598544A">Data4!$AU$1:$AU$10,Data4!$AU$11:$AU$21</definedName>
    <definedName name="A125598544A_Data">Data4!$AU$11:$AU$21</definedName>
    <definedName name="A125598544A_Latest">Data4!$AU$21</definedName>
    <definedName name="A125598552A">Data4!$EG$1:$EG$10,Data4!$EG$11:$EG$21</definedName>
    <definedName name="A125598552A_Data">Data4!$EG$11:$EG$21</definedName>
    <definedName name="A125598552A_Latest">Data4!$EG$21</definedName>
    <definedName name="A125598560A">Data5!$M$1:$M$10,Data5!$M$11:$M$21</definedName>
    <definedName name="A125598560A_Data">Data5!$M$11:$M$21</definedName>
    <definedName name="A125598560A_Latest">Data5!$M$21</definedName>
    <definedName name="A125598568V">Data5!$AE$1:$AE$10,Data5!$AE$11:$AE$21</definedName>
    <definedName name="A125598568V_Data">Data5!$AE$11:$AE$21</definedName>
    <definedName name="A125598568V_Latest">Data5!$AE$21</definedName>
    <definedName name="A125598576V">Data4!$HS$1:$HS$10,Data4!$HS$11:$HS$21</definedName>
    <definedName name="A125598576V_Data">Data4!$HS$11:$HS$21</definedName>
    <definedName name="A125598576V_Latest">Data4!$HS$21</definedName>
    <definedName name="A125598584V">Data5!$CY$1:$CY$10,Data5!$CY$11:$CY$21</definedName>
    <definedName name="A125598584V_Data">Data5!$CY$11:$CY$21</definedName>
    <definedName name="A125598584V_Latest">Data5!$CY$21</definedName>
    <definedName name="A125598592V">Data6!$FC$1:$FC$10,Data6!$FC$11:$FC$21</definedName>
    <definedName name="A125598592V_Data">Data6!$FC$11:$FC$21</definedName>
    <definedName name="A125598592V_Latest">Data6!$FC$21</definedName>
    <definedName name="A125598600J">Data10!$GC$1:$GC$10,Data10!$GC$11:$GC$21</definedName>
    <definedName name="A125598600J_Data">Data10!$GC$11:$GC$21</definedName>
    <definedName name="A125598600J_Latest">Data10!$GC$21</definedName>
    <definedName name="A125598608A">Data10!$IE$1:$IE$10,Data10!$IE$11:$IE$21</definedName>
    <definedName name="A125598608A_Data">Data10!$IE$11:$IE$21</definedName>
    <definedName name="A125598608A_Latest">Data10!$IE$21</definedName>
    <definedName name="A125598616A">Data11!$BI$1:$BI$10,Data11!$BI$11:$BI$21</definedName>
    <definedName name="A125598616A_Data">Data11!$BI$11:$BI$21</definedName>
    <definedName name="A125598616A_Latest">Data11!$BI$21</definedName>
    <definedName name="A125598624A">Data11!$EC$1:$EC$10,Data11!$EC$11:$EC$21</definedName>
    <definedName name="A125598624A_Data">Data11!$EC$11:$EC$21</definedName>
    <definedName name="A125598624A_Latest">Data11!$EC$21</definedName>
    <definedName name="A125598632A">Data12!$DM$1:$DM$10,Data12!$DM$11:$DM$21</definedName>
    <definedName name="A125598632A_Data">Data12!$DM$11:$DM$21</definedName>
    <definedName name="A125598632A_Latest">Data12!$DM$21</definedName>
    <definedName name="A125598640A">Data10!$DI$1:$DI$10,Data10!$DI$11:$DI$21</definedName>
    <definedName name="A125598640A_Data">Data10!$DI$11:$DI$21</definedName>
    <definedName name="A125598640A_Latest">Data10!$DI$21</definedName>
    <definedName name="A125598648V">Data11!$FM$1:$FM$10,Data11!$FM$11:$FM$21</definedName>
    <definedName name="A125598648V_Data">Data11!$FM$11:$FM$21</definedName>
    <definedName name="A125598648V_Latest">Data11!$FM$21</definedName>
    <definedName name="A125598656V">Data11!$DK$1:$DK$10,Data11!$DK$11:$DK$21</definedName>
    <definedName name="A125598656V_Data">Data11!$DK$11:$DK$21</definedName>
    <definedName name="A125598656V_Latest">Data11!$DK$21</definedName>
    <definedName name="A125598664V">Data11!$GW$1:$GW$10,Data11!$GW$11:$GW$21</definedName>
    <definedName name="A125598664V_Data">Data11!$GW$11:$GW$21</definedName>
    <definedName name="A125598664V_Latest">Data11!$GW$21</definedName>
    <definedName name="A125598672V">Data12!$AA$1:$AA$10,Data12!$AA$11:$AA$21</definedName>
    <definedName name="A125598672V_Data">Data12!$AA$11:$AA$21</definedName>
    <definedName name="A125598672V_Latest">Data12!$AA$21</definedName>
    <definedName name="A125598680V">Data10!$BG$1:$BG$10,Data10!$BG$11:$BG$21</definedName>
    <definedName name="A125598680V_Data">Data10!$BG$11:$BG$21</definedName>
    <definedName name="A125598680V_Latest">Data10!$BG$21</definedName>
    <definedName name="A125598688L">Data11!$G$1:$G$10,Data11!$G$11:$G$21</definedName>
    <definedName name="A125598688L_Data">Data11!$G$11:$G$21</definedName>
    <definedName name="A125598688L_Latest">Data11!$G$21</definedName>
    <definedName name="A125598696L">Data11!$EU$1:$EU$10,Data11!$EU$11:$EU$21</definedName>
    <definedName name="A125598696L_Data">Data11!$EU$11:$EU$21</definedName>
    <definedName name="A125598696L_Latest">Data11!$EU$21</definedName>
    <definedName name="A125598704A">Data11!$GE$1:$GE$10,Data11!$GE$11:$GE$21</definedName>
    <definedName name="A125598704A_Data">Data11!$GE$11:$GE$21</definedName>
    <definedName name="A125598704A_Latest">Data11!$GE$21</definedName>
    <definedName name="A125598712A">Data11!$HO$1:$HO$10,Data11!$HO$11:$HO$21</definedName>
    <definedName name="A125598712A_Data">Data11!$HO$11:$HO$21</definedName>
    <definedName name="A125598712A_Latest">Data11!$HO$21</definedName>
    <definedName name="A125598720A">Data12!$I$1:$I$10,Data12!$I$11:$I$21</definedName>
    <definedName name="A125598720A_Data">Data12!$I$11:$I$21</definedName>
    <definedName name="A125598720A_Latest">Data12!$I$21</definedName>
    <definedName name="A125598728V">Data9!$FI$1:$FI$10,Data9!$FI$11:$FI$21</definedName>
    <definedName name="A125598728V_Data">Data9!$FI$11:$FI$21</definedName>
    <definedName name="A125598728V_Latest">Data9!$FI$21</definedName>
    <definedName name="A125598736V">Data9!$GS$1:$GS$10,Data9!$GS$11:$GS$21</definedName>
    <definedName name="A125598736V_Data">Data9!$GS$11:$GS$21</definedName>
    <definedName name="A125598736V_Latest">Data9!$GS$21</definedName>
    <definedName name="A125598744V">Data10!$E$1:$E$10,Data10!$E$11:$E$21</definedName>
    <definedName name="A125598744V_Data">Data10!$E$11:$E$21</definedName>
    <definedName name="A125598744V_Latest">Data10!$E$21</definedName>
    <definedName name="A125598752V">Data10!$W$1:$W$10,Data10!$W$11:$W$21</definedName>
    <definedName name="A125598752V_Data">Data10!$W$11:$W$21</definedName>
    <definedName name="A125598752V_Latest">Data10!$W$21</definedName>
    <definedName name="A125598760V">Data10!$CQ$1:$CQ$10,Data10!$CQ$11:$CQ$21</definedName>
    <definedName name="A125598760V_Data">Data10!$CQ$11:$CQ$21</definedName>
    <definedName name="A125598760V_Latest">Data10!$CQ$21</definedName>
    <definedName name="A125598768L">Data10!$EA$1:$EA$10,Data10!$EA$11:$EA$21</definedName>
    <definedName name="A125598768L_Data">Data10!$EA$11:$EA$21</definedName>
    <definedName name="A125598768L_Latest">Data10!$EA$21</definedName>
    <definedName name="A125598776L">Data10!$ES$1:$ES$10,Data10!$ES$11:$ES$21</definedName>
    <definedName name="A125598776L_Data">Data10!$ES$11:$ES$21</definedName>
    <definedName name="A125598776L_Latest">Data10!$ES$21</definedName>
    <definedName name="A125598784L">Data11!$Y$1:$Y$10,Data11!$Y$11:$Y$21</definedName>
    <definedName name="A125598784L_Data">Data11!$Y$11:$Y$21</definedName>
    <definedName name="A125598784L_Latest">Data11!$Y$21</definedName>
    <definedName name="A125598792L">Data11!$IG$1:$IG$10,Data11!$IG$11:$IG$21</definedName>
    <definedName name="A125598792L_Data">Data11!$IG$11:$IG$21</definedName>
    <definedName name="A125598792L_Latest">Data11!$IG$21</definedName>
    <definedName name="A125598800A">Data12!$BK$1:$BK$10,Data12!$BK$11:$BK$21</definedName>
    <definedName name="A125598800A_Data">Data12!$BK$11:$BK$21</definedName>
    <definedName name="A125598800A_Latest">Data12!$BK$21</definedName>
    <definedName name="A125598808V">Data12!$CC$1:$CC$10,Data12!$CC$11:$CC$21</definedName>
    <definedName name="A125598808V_Data">Data12!$CC$11:$CC$21</definedName>
    <definedName name="A125598808V_Latest">Data12!$CC$21</definedName>
    <definedName name="A125598816V">Data10!$AO$1:$AO$10,Data10!$AO$11:$AO$21</definedName>
    <definedName name="A125598816V_Data">Data10!$AO$11:$AO$21</definedName>
    <definedName name="A125598816V_Latest">Data10!$AO$21</definedName>
    <definedName name="A125598824V">Data11!$CA$1:$CA$10,Data11!$CA$11:$CA$21</definedName>
    <definedName name="A125598824V_Data">Data11!$CA$11:$CA$21</definedName>
    <definedName name="A125598824V_Latest">Data11!$CA$21</definedName>
    <definedName name="A125598832V">Data11!$CS$1:$CS$10,Data11!$CS$11:$CS$21</definedName>
    <definedName name="A125598832V_Data">Data11!$CS$11:$CS$21</definedName>
    <definedName name="A125598832V_Latest">Data11!$CS$21</definedName>
    <definedName name="A125598840V">Data12!$AS$1:$AS$10,Data12!$AS$11:$AS$21</definedName>
    <definedName name="A125598840V_Data">Data12!$AS$11:$AS$21</definedName>
    <definedName name="A125598840V_Latest">Data12!$AS$21</definedName>
    <definedName name="A125598848L">Data9!$GA$1:$GA$10,Data9!$GA$11:$GA$21</definedName>
    <definedName name="A125598848L_Data">Data9!$GA$11:$GA$21</definedName>
    <definedName name="A125598848L_Latest">Data9!$GA$21</definedName>
    <definedName name="A125598856L">Data9!$HK$1:$HK$10,Data9!$HK$11:$HK$21</definedName>
    <definedName name="A125598856L_Data">Data9!$HK$11:$HK$21</definedName>
    <definedName name="A125598856L_Latest">Data9!$HK$21</definedName>
    <definedName name="A125598864L">Data9!$IC$1:$IC$10,Data9!$IC$11:$IC$21</definedName>
    <definedName name="A125598864L_Data">Data9!$IC$11:$IC$21</definedName>
    <definedName name="A125598864L_Latest">Data9!$IC$21</definedName>
    <definedName name="A125598872L">Data10!$BY$1:$BY$10,Data10!$BY$11:$BY$21</definedName>
    <definedName name="A125598872L_Data">Data10!$BY$11:$BY$21</definedName>
    <definedName name="A125598872L_Latest">Data10!$BY$21</definedName>
    <definedName name="A125598880L">Data10!$GU$1:$GU$10,Data10!$GU$11:$GU$21</definedName>
    <definedName name="A125598880L_Data">Data10!$GU$11:$GU$21</definedName>
    <definedName name="A125598880L_Latest">Data10!$GU$21</definedName>
    <definedName name="A125598888F">Data10!$HM$1:$HM$10,Data10!$HM$11:$HM$21</definedName>
    <definedName name="A125598888F_Data">Data10!$HM$11:$HM$21</definedName>
    <definedName name="A125598888F_Latest">Data10!$HM$21</definedName>
    <definedName name="A125598896F">Data10!$FK$1:$FK$10,Data10!$FK$11:$FK$21</definedName>
    <definedName name="A125598896F_Data">Data10!$FK$11:$FK$21</definedName>
    <definedName name="A125598896F_Latest">Data10!$FK$21</definedName>
    <definedName name="A125598904V">Data11!$AQ$1:$AQ$10,Data11!$AQ$11:$AQ$21</definedName>
    <definedName name="A125598904V_Data">Data11!$AQ$11:$AQ$21</definedName>
    <definedName name="A125598904V_Latest">Data11!$AQ$21</definedName>
    <definedName name="A125598912V">Data12!$CU$1:$CU$10,Data12!$CU$11:$CU$21</definedName>
    <definedName name="A125598912V_Data">Data12!$CU$11:$CU$21</definedName>
    <definedName name="A125598912V_Latest">Data12!$CU$21</definedName>
    <definedName name="A125598920V">Data13!$EY$1:$EY$10,Data13!$EY$11:$EY$21</definedName>
    <definedName name="A125598920V_Data">Data13!$EY$11:$EY$21</definedName>
    <definedName name="A125598920V_Latest">Data13!$EY$21</definedName>
    <definedName name="A125598928L">Data13!$HA$1:$HA$10,Data13!$HA$11:$HA$21</definedName>
    <definedName name="A125598928L_Data">Data13!$HA$11:$HA$21</definedName>
    <definedName name="A125598928L_Latest">Data13!$HA$21</definedName>
    <definedName name="A125598936L">Data14!$AE$1:$AE$10,Data14!$AE$11:$AE$21</definedName>
    <definedName name="A125598936L_Data">Data14!$AE$11:$AE$21</definedName>
    <definedName name="A125598936L_Latest">Data14!$AE$21</definedName>
    <definedName name="A125598944L">Data14!$CY$1:$CY$10,Data14!$CY$11:$CY$21</definedName>
    <definedName name="A125598944L_Data">Data14!$CY$11:$CY$21</definedName>
    <definedName name="A125598944L_Latest">Data14!$CY$21</definedName>
    <definedName name="A125598952L">Data15!$CI$1:$CI$10,Data15!$CI$11:$CI$21</definedName>
    <definedName name="A125598952L_Data">Data15!$CI$11:$CI$21</definedName>
    <definedName name="A125598952L_Latest">Data15!$CI$21</definedName>
    <definedName name="A125598960L">Data13!$CE$1:$CE$10,Data13!$CE$11:$CE$21</definedName>
    <definedName name="A125598960L_Data">Data13!$CE$11:$CE$21</definedName>
    <definedName name="A125598960L_Latest">Data13!$CE$21</definedName>
    <definedName name="A125598968F">Data14!$EI$1:$EI$10,Data14!$EI$11:$EI$21</definedName>
    <definedName name="A125598968F_Data">Data14!$EI$11:$EI$21</definedName>
    <definedName name="A125598968F_Latest">Data14!$EI$21</definedName>
    <definedName name="A125598976F">Data14!$CG$1:$CG$10,Data14!$CG$11:$CG$21</definedName>
    <definedName name="A125598976F_Data">Data14!$CG$11:$CG$21</definedName>
    <definedName name="A125598976F_Latest">Data14!$CG$21</definedName>
    <definedName name="A125598984F">Data14!$FS$1:$FS$10,Data14!$FS$11:$FS$21</definedName>
    <definedName name="A125598984F_Data">Data14!$FS$11:$FS$21</definedName>
    <definedName name="A125598984F_Latest">Data14!$FS$21</definedName>
    <definedName name="A125598992F">Data14!$IM$1:$IM$10,Data14!$IM$11:$IM$21</definedName>
    <definedName name="A125598992F_Data">Data14!$IM$11:$IM$21</definedName>
    <definedName name="A125598992F_Latest">Data14!$IM$21</definedName>
    <definedName name="A125599000W">Data13!$AC$1:$AC$10,Data13!$AC$11:$AC$21</definedName>
    <definedName name="A125599000W_Data">Data13!$AC$11:$AC$21</definedName>
    <definedName name="A125599000W_Latest">Data13!$AC$21</definedName>
    <definedName name="A125599008R">Data13!$HS$1:$HS$10,Data13!$HS$11:$HS$21</definedName>
    <definedName name="A125599008R_Data">Data13!$HS$11:$HS$21</definedName>
    <definedName name="A125599008R_Latest">Data13!$HS$21</definedName>
    <definedName name="A125599016R">Data14!$DQ$1:$DQ$10,Data14!$DQ$11:$DQ$21</definedName>
    <definedName name="A125599016R_Data">Data14!$DQ$11:$DQ$21</definedName>
    <definedName name="A125599016R_Latest">Data14!$DQ$21</definedName>
    <definedName name="A125599024R">Data14!$FA$1:$FA$10,Data14!$FA$11:$FA$21</definedName>
    <definedName name="A125599024R_Data">Data14!$FA$11:$FA$21</definedName>
    <definedName name="A125599024R_Latest">Data14!$FA$21</definedName>
    <definedName name="A125599032R">Data14!$GK$1:$GK$10,Data14!$GK$11:$GK$21</definedName>
    <definedName name="A125599032R_Data">Data14!$GK$11:$GK$21</definedName>
    <definedName name="A125599032R_Latest">Data14!$GK$21</definedName>
    <definedName name="A125599040R">Data14!$HU$1:$HU$10,Data14!$HU$11:$HU$21</definedName>
    <definedName name="A125599040R_Data">Data14!$HU$11:$HU$21</definedName>
    <definedName name="A125599040R_Latest">Data14!$HU$21</definedName>
    <definedName name="A125599048J">Data12!$EE$1:$EE$10,Data12!$EE$11:$EE$21</definedName>
    <definedName name="A125599048J_Data">Data12!$EE$11:$EE$21</definedName>
    <definedName name="A125599048J_Latest">Data12!$EE$21</definedName>
    <definedName name="A125599056J">Data12!$FO$1:$FO$10,Data12!$FO$11:$FO$21</definedName>
    <definedName name="A125599056J_Data">Data12!$FO$11:$FO$21</definedName>
    <definedName name="A125599056J_Latest">Data12!$FO$21</definedName>
    <definedName name="A125599064J">Data12!$HQ$1:$HQ$10,Data12!$HQ$11:$HQ$21</definedName>
    <definedName name="A125599064J_Data">Data12!$HQ$11:$HQ$21</definedName>
    <definedName name="A125599064J_Latest">Data12!$HQ$21</definedName>
    <definedName name="A125599072J">Data12!$II$1:$II$10,Data12!$II$11:$II$21</definedName>
    <definedName name="A125599072J_Data">Data12!$II$11:$II$21</definedName>
    <definedName name="A125599072J_Latest">Data12!$II$21</definedName>
    <definedName name="A125599080J">Data13!$BM$1:$BM$10,Data13!$BM$11:$BM$21</definedName>
    <definedName name="A125599080J_Data">Data13!$BM$11:$BM$21</definedName>
    <definedName name="A125599080J_Latest">Data13!$BM$21</definedName>
    <definedName name="A125599088A">Data13!$CW$1:$CW$10,Data13!$CW$11:$CW$21</definedName>
    <definedName name="A125599088A_Data">Data13!$CW$11:$CW$21</definedName>
    <definedName name="A125599088A_Latest">Data13!$CW$21</definedName>
    <definedName name="A125599096A">Data13!$DO$1:$DO$10,Data13!$DO$11:$DO$21</definedName>
    <definedName name="A125599096A_Data">Data13!$DO$11:$DO$21</definedName>
    <definedName name="A125599096A_Latest">Data13!$DO$21</definedName>
    <definedName name="A125599104R">Data13!$IK$1:$IK$10,Data13!$IK$11:$IK$21</definedName>
    <definedName name="A125599104R_Data">Data13!$IK$11:$IK$21</definedName>
    <definedName name="A125599104R_Latest">Data13!$IK$21</definedName>
    <definedName name="A125599112R">Data14!$HC$1:$HC$10,Data14!$HC$11:$HC$21</definedName>
    <definedName name="A125599112R_Data">Data14!$HC$11:$HC$21</definedName>
    <definedName name="A125599112R_Latest">Data14!$HC$21</definedName>
    <definedName name="A125599120R">Data15!$AG$1:$AG$10,Data15!$AG$11:$AG$21</definedName>
    <definedName name="A125599120R_Data">Data15!$AG$11:$AG$21</definedName>
    <definedName name="A125599120R_Latest">Data15!$AG$21</definedName>
    <definedName name="A125599128J">Data15!$AY$1:$AY$10,Data15!$AY$11:$AY$21</definedName>
    <definedName name="A125599128J_Data">Data15!$AY$11:$AY$21</definedName>
    <definedName name="A125599128J_Latest">Data15!$AY$21</definedName>
    <definedName name="A125599136J">Data13!$K$1:$K$10,Data13!$K$11:$K$21</definedName>
    <definedName name="A125599136J_Data">Data13!$K$11:$K$21</definedName>
    <definedName name="A125599136J_Latest">Data13!$K$21</definedName>
    <definedName name="A125599144J">Data14!$AW$1:$AW$10,Data14!$AW$11:$AW$21</definedName>
    <definedName name="A125599144J_Data">Data14!$AW$11:$AW$21</definedName>
    <definedName name="A125599144J_Latest">Data14!$AW$21</definedName>
    <definedName name="A125599152J">Data14!$BO$1:$BO$10,Data14!$BO$11:$BO$21</definedName>
    <definedName name="A125599152J_Data">Data14!$BO$11:$BO$21</definedName>
    <definedName name="A125599152J_Latest">Data14!$BO$21</definedName>
    <definedName name="A125599160J">Data15!$O$1:$O$10,Data15!$O$11:$O$21</definedName>
    <definedName name="A125599160J_Data">Data15!$O$11:$O$21</definedName>
    <definedName name="A125599160J_Latest">Data15!$O$21</definedName>
    <definedName name="A125599168A">Data12!$EW$1:$EW$10,Data12!$EW$11:$EW$21</definedName>
    <definedName name="A125599168A_Data">Data12!$EW$11:$EW$21</definedName>
    <definedName name="A125599168A_Latest">Data12!$EW$21</definedName>
    <definedName name="A125599176A">Data12!$GG$1:$GG$10,Data12!$GG$11:$GG$21</definedName>
    <definedName name="A125599176A_Data">Data12!$GG$11:$GG$21</definedName>
    <definedName name="A125599176A_Latest">Data12!$GG$21</definedName>
    <definedName name="A125599184A">Data12!$GY$1:$GY$10,Data12!$GY$11:$GY$21</definedName>
    <definedName name="A125599184A_Data">Data12!$GY$11:$GY$21</definedName>
    <definedName name="A125599184A_Latest">Data12!$GY$21</definedName>
    <definedName name="A125599192A">Data13!$AU$1:$AU$10,Data13!$AU$11:$AU$21</definedName>
    <definedName name="A125599192A_Data">Data13!$AU$11:$AU$21</definedName>
    <definedName name="A125599192A_Latest">Data13!$AU$21</definedName>
    <definedName name="A125599200R">Data13!$FQ$1:$FQ$10,Data13!$FQ$11:$FQ$21</definedName>
    <definedName name="A125599200R_Data">Data13!$FQ$11:$FQ$21</definedName>
    <definedName name="A125599200R_Latest">Data13!$FQ$21</definedName>
    <definedName name="A125599208J">Data13!$GI$1:$GI$10,Data13!$GI$11:$GI$21</definedName>
    <definedName name="A125599208J_Data">Data13!$GI$11:$GI$21</definedName>
    <definedName name="A125599208J_Latest">Data13!$GI$21</definedName>
    <definedName name="A125599216J">Data13!$EG$1:$EG$10,Data13!$EG$11:$EG$21</definedName>
    <definedName name="A125599216J_Data">Data13!$EG$11:$EG$21</definedName>
    <definedName name="A125599216J_Latest">Data13!$EG$21</definedName>
    <definedName name="A125599224J">Data14!$M$1:$M$10,Data14!$M$11:$M$21</definedName>
    <definedName name="A125599224J_Data">Data14!$M$11:$M$21</definedName>
    <definedName name="A125599224J_Latest">Data14!$M$21</definedName>
    <definedName name="A125599232J">Data15!$BQ$1:$BQ$10,Data15!$BQ$11:$BQ$21</definedName>
    <definedName name="A125599232J_Data">Data15!$BQ$11:$BQ$21</definedName>
    <definedName name="A125599232J_Latest">Data15!$BQ$21</definedName>
    <definedName name="A125599240J">Data2!$AE$1:$AE$10,Data2!$AE$11:$AE$21</definedName>
    <definedName name="A125599240J_Data">Data2!$AE$11:$AE$21</definedName>
    <definedName name="A125599240J_Latest">Data2!$AE$21</definedName>
    <definedName name="A125599248A">Data2!$CG$1:$CG$10,Data2!$CG$11:$CG$21</definedName>
    <definedName name="A125599248A_Data">Data2!$CG$11:$CG$21</definedName>
    <definedName name="A125599248A_Latest">Data2!$CG$21</definedName>
    <definedName name="A125599256A">Data2!$FA$1:$FA$10,Data2!$FA$11:$FA$21</definedName>
    <definedName name="A125599256A_Data">Data2!$FA$11:$FA$21</definedName>
    <definedName name="A125599256A_Latest">Data2!$FA$21</definedName>
    <definedName name="A125599264A">Data2!$HU$1:$HU$10,Data2!$HU$11:$HU$21</definedName>
    <definedName name="A125599264A_Data">Data2!$HU$11:$HU$21</definedName>
    <definedName name="A125599264A_Latest">Data2!$HU$21</definedName>
    <definedName name="A125599272A">Data3!$HE$1:$HE$10,Data3!$HE$11:$HE$21</definedName>
    <definedName name="A125599272A_Data">Data3!$HE$11:$HE$21</definedName>
    <definedName name="A125599272A_Latest">Data3!$HE$21</definedName>
    <definedName name="A125599280A">Data1!$HA$1:$HA$10,Data1!$HA$11:$HA$21</definedName>
    <definedName name="A125599280A_Data">Data1!$HA$11:$HA$21</definedName>
    <definedName name="A125599280A_Latest">Data1!$HA$21</definedName>
    <definedName name="A125599288V">Data3!$O$1:$O$10,Data3!$O$11:$O$21</definedName>
    <definedName name="A125599288V_Data">Data3!$O$11:$O$21</definedName>
    <definedName name="A125599288V_Latest">Data3!$O$21</definedName>
    <definedName name="A125599296V">Data2!$HC$1:$HC$10,Data2!$HC$11:$HC$21</definedName>
    <definedName name="A125599296V_Data">Data2!$HC$11:$HC$21</definedName>
    <definedName name="A125599296V_Latest">Data2!$HC$21</definedName>
    <definedName name="A125599304J">Data3!$AY$1:$AY$10,Data3!$AY$11:$AY$21</definedName>
    <definedName name="A125599304J_Data">Data3!$AY$11:$AY$21</definedName>
    <definedName name="A125599304J_Latest">Data3!$AY$21</definedName>
    <definedName name="A125599312J">Data3!$DS$1:$DS$10,Data3!$DS$11:$DS$21</definedName>
    <definedName name="A125599312J_Data">Data3!$DS$11:$DS$21</definedName>
    <definedName name="A125599312J_Latest">Data3!$DS$21</definedName>
    <definedName name="A125599320J">Data1!$EY$1:$EY$10,Data1!$EY$11:$EY$21</definedName>
    <definedName name="A125599320J_Data">Data1!$EY$11:$EY$21</definedName>
    <definedName name="A125599320J_Latest">Data1!$EY$21</definedName>
    <definedName name="A125599328A">Data2!$CY$1:$CY$10,Data2!$CY$11:$CY$21</definedName>
    <definedName name="A125599328A_Data">Data2!$CY$11:$CY$21</definedName>
    <definedName name="A125599328A_Latest">Data2!$CY$21</definedName>
    <definedName name="A125599336A">Data2!$IM$1:$IM$10,Data2!$IM$11:$IM$21</definedName>
    <definedName name="A125599336A_Data">Data2!$IM$11:$IM$21</definedName>
    <definedName name="A125599336A_Latest">Data2!$IM$21</definedName>
    <definedName name="A125599344A">Data3!$AG$1:$AG$10,Data3!$AG$11:$AG$21</definedName>
    <definedName name="A125599344A_Data">Data3!$AG$11:$AG$21</definedName>
    <definedName name="A125599344A_Latest">Data3!$AG$21</definedName>
    <definedName name="A125599352A">Data3!$BQ$1:$BQ$10,Data3!$BQ$11:$BQ$21</definedName>
    <definedName name="A125599352A_Data">Data3!$BQ$11:$BQ$21</definedName>
    <definedName name="A125599352A_Latest">Data3!$BQ$21</definedName>
    <definedName name="A125599360A">Data3!$DA$1:$DA$10,Data3!$DA$11:$DA$21</definedName>
    <definedName name="A125599360A_Data">Data3!$DA$11:$DA$21</definedName>
    <definedName name="A125599360A_Latest">Data3!$DA$21</definedName>
    <definedName name="A125599368V">Data1!$K$1:$K$10,Data1!$K$11:$K$21</definedName>
    <definedName name="A125599368V_Data">Data1!$K$11:$K$21</definedName>
    <definedName name="A125599368V_Latest">Data1!$K$21</definedName>
    <definedName name="A125599376V">Data1!$AU$1:$AU$10,Data1!$AU$11:$AU$21</definedName>
    <definedName name="A125599376V_Data">Data1!$AU$11:$AU$21</definedName>
    <definedName name="A125599376V_Latest">Data1!$AU$21</definedName>
    <definedName name="A125599384V">Data1!$CW$1:$CW$10,Data1!$CW$11:$CW$21</definedName>
    <definedName name="A125599384V_Data">Data1!$CW$11:$CW$21</definedName>
    <definedName name="A125599384V_Latest">Data1!$CW$21</definedName>
    <definedName name="A125599392V">Data1!$DO$1:$DO$10,Data1!$DO$11:$DO$21</definedName>
    <definedName name="A125599392V_Data">Data1!$DO$11:$DO$21</definedName>
    <definedName name="A125599392V_Latest">Data1!$DO$21</definedName>
    <definedName name="A125599400J">Data1!$GI$1:$GI$10,Data1!$GI$11:$GI$21</definedName>
    <definedName name="A125599400J_Data">Data1!$GI$11:$GI$21</definedName>
    <definedName name="A125599400J_Latest">Data1!$GI$21</definedName>
    <definedName name="A125599408A">Data1!$HS$1:$HS$10,Data1!$HS$11:$HS$21</definedName>
    <definedName name="A125599408A_Data">Data1!$HS$11:$HS$21</definedName>
    <definedName name="A125599408A_Latest">Data1!$HS$21</definedName>
    <definedName name="A125599416A">Data1!$IK$1:$IK$10,Data1!$IK$11:$IK$21</definedName>
    <definedName name="A125599416A_Data">Data1!$IK$11:$IK$21</definedName>
    <definedName name="A125599416A_Latest">Data1!$IK$21</definedName>
    <definedName name="A125599424A">Data2!$DQ$1:$DQ$10,Data2!$DQ$11:$DQ$21</definedName>
    <definedName name="A125599424A_Data">Data2!$DQ$11:$DQ$21</definedName>
    <definedName name="A125599424A_Latest">Data2!$DQ$21</definedName>
    <definedName name="A125599432A">Data3!$CI$1:$CI$10,Data3!$CI$11:$CI$21</definedName>
    <definedName name="A125599432A_Data">Data3!$CI$11:$CI$21</definedName>
    <definedName name="A125599432A_Latest">Data3!$CI$21</definedName>
    <definedName name="A125599440A">Data3!$FC$1:$FC$10,Data3!$FC$11:$FC$21</definedName>
    <definedName name="A125599440A_Data">Data3!$FC$11:$FC$21</definedName>
    <definedName name="A125599440A_Latest">Data3!$FC$21</definedName>
    <definedName name="A125599448V">Data3!$FU$1:$FU$10,Data3!$FU$11:$FU$21</definedName>
    <definedName name="A125599448V_Data">Data3!$FU$11:$FU$21</definedName>
    <definedName name="A125599448V_Latest">Data3!$FU$21</definedName>
    <definedName name="A125599456V">Data1!$EG$1:$EG$10,Data1!$EG$11:$EG$21</definedName>
    <definedName name="A125599456V_Data">Data1!$EG$11:$EG$21</definedName>
    <definedName name="A125599456V_Latest">Data1!$EG$21</definedName>
    <definedName name="A125599464V">Data2!$FS$1:$FS$10,Data2!$FS$11:$FS$21</definedName>
    <definedName name="A125599464V_Data">Data2!$FS$11:$FS$21</definedName>
    <definedName name="A125599464V_Latest">Data2!$FS$21</definedName>
    <definedName name="A125599472V">Data2!$GK$1:$GK$10,Data2!$GK$11:$GK$21</definedName>
    <definedName name="A125599472V_Data">Data2!$GK$11:$GK$21</definedName>
    <definedName name="A125599472V_Latest">Data2!$GK$21</definedName>
    <definedName name="A125599480V">Data3!$EK$1:$EK$10,Data3!$EK$11:$EK$21</definedName>
    <definedName name="A125599480V_Data">Data3!$EK$11:$EK$21</definedName>
    <definedName name="A125599480V_Latest">Data3!$EK$21</definedName>
    <definedName name="A125599488L">Data1!$AC$1:$AC$10,Data1!$AC$11:$AC$21</definedName>
    <definedName name="A125599488L_Data">Data1!$AC$11:$AC$21</definedName>
    <definedName name="A125599488L_Latest">Data1!$AC$21</definedName>
    <definedName name="A125599496L">Data1!$BM$1:$BM$10,Data1!$BM$11:$BM$21</definedName>
    <definedName name="A125599496L_Data">Data1!$BM$11:$BM$21</definedName>
    <definedName name="A125599496L_Latest">Data1!$BM$21</definedName>
    <definedName name="A125599504A">Data1!$CE$1:$CE$10,Data1!$CE$11:$CE$21</definedName>
    <definedName name="A125599504A_Data">Data1!$CE$11:$CE$21</definedName>
    <definedName name="A125599504A_Latest">Data1!$CE$21</definedName>
    <definedName name="A125599512A">Data1!$FQ$1:$FQ$10,Data1!$FQ$11:$FQ$21</definedName>
    <definedName name="A125599512A_Data">Data1!$FQ$11:$FQ$21</definedName>
    <definedName name="A125599512A_Latest">Data1!$FQ$21</definedName>
    <definedName name="A125599520A">Data2!$AW$1:$AW$10,Data2!$AW$11:$AW$21</definedName>
    <definedName name="A125599520A_Data">Data2!$AW$11:$AW$21</definedName>
    <definedName name="A125599520A_Latest">Data2!$AW$21</definedName>
    <definedName name="A125599528V">Data2!$BO$1:$BO$10,Data2!$BO$11:$BO$21</definedName>
    <definedName name="A125599528V_Data">Data2!$BO$11:$BO$21</definedName>
    <definedName name="A125599528V_Latest">Data2!$BO$21</definedName>
    <definedName name="A125599536V">Data2!$M$1:$M$10,Data2!$M$11:$M$21</definedName>
    <definedName name="A125599536V_Data">Data2!$M$11:$M$21</definedName>
    <definedName name="A125599536V_Latest">Data2!$M$21</definedName>
    <definedName name="A125599544V">Data2!$EI$1:$EI$10,Data2!$EI$11:$EI$21</definedName>
    <definedName name="A125599544V_Data">Data2!$EI$11:$EI$21</definedName>
    <definedName name="A125599544V_Latest">Data2!$EI$21</definedName>
    <definedName name="A125599552V">Data3!$GM$1:$GM$10,Data3!$GM$11:$GM$21</definedName>
    <definedName name="A125599552V_Data">Data3!$GM$11:$GM$21</definedName>
    <definedName name="A125599552V_Latest">Data3!$GM$21</definedName>
    <definedName name="A125599560V">Data25!$AO$1:$AO$10,Data25!$AO$11:$AO$21</definedName>
    <definedName name="A125599560V_Data">Data25!$AO$11:$AO$21</definedName>
    <definedName name="A125599560V_Latest">Data25!$AO$21</definedName>
    <definedName name="A125599568L">Data25!$CQ$1:$CQ$10,Data25!$CQ$11:$CQ$21</definedName>
    <definedName name="A125599568L_Data">Data25!$CQ$11:$CQ$21</definedName>
    <definedName name="A125599568L_Latest">Data25!$CQ$21</definedName>
    <definedName name="A125599576L">Data25!$FK$1:$FK$10,Data25!$FK$11:$FK$21</definedName>
    <definedName name="A125599576L_Data">Data25!$FK$11:$FK$21</definedName>
    <definedName name="A125599576L_Latest">Data25!$FK$21</definedName>
    <definedName name="A125599584L">Data25!$IE$1:$IE$10,Data25!$IE$11:$IE$21</definedName>
    <definedName name="A125599584L_Data">Data25!$IE$11:$IE$21</definedName>
    <definedName name="A125599584L_Latest">Data25!$IE$21</definedName>
    <definedName name="A125599592L">Data26!$HO$1:$HO$10,Data26!$HO$11:$HO$11</definedName>
    <definedName name="A125599592L_Data">Data26!$HO$11:$HO$11</definedName>
    <definedName name="A125599592L_Latest">Data26!$HO$11</definedName>
    <definedName name="A125599600A">Data24!$HK$1:$HK$10,Data24!$HK$11:$HK$21</definedName>
    <definedName name="A125599600A_Data">Data24!$HK$11:$HK$21</definedName>
    <definedName name="A125599600A_Latest">Data24!$HK$21</definedName>
    <definedName name="A125599608V">Data26!$Y$1:$Y$10,Data26!$Y$11:$Y$11</definedName>
    <definedName name="A125599608V_Data">Data26!$Y$11:$Y$11</definedName>
    <definedName name="A125599608V_Latest">Data26!$Y$11</definedName>
    <definedName name="A125599616V">Data25!$HM$1:$HM$10,Data25!$HM$11:$HM$21</definedName>
    <definedName name="A125599616V_Data">Data25!$HM$11:$HM$21</definedName>
    <definedName name="A125599616V_Latest">Data25!$HM$21</definedName>
    <definedName name="A125599624V">Data26!$BI$1:$BI$10,Data26!$BI$11:$BI$11</definedName>
    <definedName name="A125599624V_Data">Data26!$BI$11:$BI$11</definedName>
    <definedName name="A125599624V_Latest">Data26!$BI$11</definedName>
    <definedName name="A125599632V">Data26!$EC$1:$EC$10,Data26!$EC$11:$EC$11</definedName>
    <definedName name="A125599632V_Data">Data26!$EC$11:$EC$11</definedName>
    <definedName name="A125599632V_Latest">Data26!$EC$11</definedName>
    <definedName name="A125599640V">Data24!$FI$1:$FI$10,Data24!$FI$11:$FI$21</definedName>
    <definedName name="A125599640V_Data">Data24!$FI$11:$FI$21</definedName>
    <definedName name="A125599640V_Latest">Data24!$FI$21</definedName>
    <definedName name="A125599648L">Data25!$DI$1:$DI$10,Data25!$DI$11:$DI$21</definedName>
    <definedName name="A125599648L_Data">Data25!$DI$11:$DI$21</definedName>
    <definedName name="A125599648L_Latest">Data25!$DI$21</definedName>
    <definedName name="A125599656L">Data26!$G$1:$G$10,Data26!$G$11:$G$11</definedName>
    <definedName name="A125599656L_Data">Data26!$G$11:$G$11</definedName>
    <definedName name="A125599656L_Latest">Data26!$G$11</definedName>
    <definedName name="A125599664L">Data26!$AQ$1:$AQ$10,Data26!$AQ$11:$AQ$11</definedName>
    <definedName name="A125599664L_Data">Data26!$AQ$11:$AQ$11</definedName>
    <definedName name="A125599664L_Latest">Data26!$AQ$11</definedName>
    <definedName name="A125599672L">Data26!$CA$1:$CA$10,Data26!$CA$11:$CA$11</definedName>
    <definedName name="A125599672L_Data">Data26!$CA$11:$CA$11</definedName>
    <definedName name="A125599672L_Latest">Data26!$CA$11</definedName>
    <definedName name="A125599680L">Data26!$DK$1:$DK$10,Data26!$DK$11:$DK$11</definedName>
    <definedName name="A125599680L_Data">Data26!$DK$11:$DK$11</definedName>
    <definedName name="A125599680L_Latest">Data26!$DK$11</definedName>
    <definedName name="A125599688F">Data24!$U$1:$U$10,Data24!$U$11:$U$21</definedName>
    <definedName name="A125599688F_Data">Data24!$U$11:$U$21</definedName>
    <definedName name="A125599688F_Latest">Data24!$U$21</definedName>
    <definedName name="A125599696F">Data24!$BE$1:$BE$10,Data24!$BE$11:$BE$21</definedName>
    <definedName name="A125599696F_Data">Data24!$BE$11:$BE$21</definedName>
    <definedName name="A125599696F_Latest">Data24!$BE$21</definedName>
    <definedName name="A125599704V">Data24!$DG$1:$DG$10,Data24!$DG$11:$DG$21</definedName>
    <definedName name="A125599704V_Data">Data24!$DG$11:$DG$21</definedName>
    <definedName name="A125599704V_Latest">Data24!$DG$21</definedName>
    <definedName name="A125599712V">Data24!$DY$1:$DY$10,Data24!$DY$11:$DY$21</definedName>
    <definedName name="A125599712V_Data">Data24!$DY$11:$DY$21</definedName>
    <definedName name="A125599712V_Latest">Data24!$DY$21</definedName>
    <definedName name="A125599720V">Data24!$GS$1:$GS$10,Data24!$GS$11:$GS$21</definedName>
    <definedName name="A125599720V_Data">Data24!$GS$11:$GS$21</definedName>
    <definedName name="A125599720V_Latest">Data24!$GS$21</definedName>
    <definedName name="A125599728L">Data24!$IC$1:$IC$10,Data24!$IC$11:$IC$21</definedName>
    <definedName name="A125599728L_Data">Data24!$IC$11:$IC$21</definedName>
    <definedName name="A125599728L_Latest">Data24!$IC$21</definedName>
    <definedName name="A125599736L">Data25!$E$1:$E$10,Data25!$E$11:$E$21</definedName>
    <definedName name="A125599736L_Data">Data25!$E$11:$E$21</definedName>
    <definedName name="A125599736L_Latest">Data25!$E$21</definedName>
    <definedName name="A125599744L">Data25!$EA$1:$EA$10,Data25!$EA$11:$EA$21</definedName>
    <definedName name="A125599744L_Data">Data25!$EA$11:$EA$21</definedName>
    <definedName name="A125599744L_Latest">Data25!$EA$21</definedName>
    <definedName name="A125599752L">Data26!$CS$1:$CS$10,Data26!$CS$11:$CS$11</definedName>
    <definedName name="A125599752L_Data">Data26!$CS$11:$CS$11</definedName>
    <definedName name="A125599752L_Latest">Data26!$CS$11</definedName>
    <definedName name="A125599760L">Data26!$FM$1:$FM$10,Data26!$FM$11:$FM$11</definedName>
    <definedName name="A125599760L_Data">Data26!$FM$11:$FM$11</definedName>
    <definedName name="A125599760L_Latest">Data26!$FM$11</definedName>
    <definedName name="A125599768F">Data26!$GE$1:$GE$10,Data26!$GE$11:$GE$11</definedName>
    <definedName name="A125599768F_Data">Data26!$GE$11:$GE$11</definedName>
    <definedName name="A125599768F_Latest">Data26!$GE$11</definedName>
    <definedName name="A125599776F">Data24!$EQ$1:$EQ$10,Data24!$EQ$11:$EQ$21</definedName>
    <definedName name="A125599776F_Data">Data24!$EQ$11:$EQ$21</definedName>
    <definedName name="A125599776F_Latest">Data24!$EQ$21</definedName>
    <definedName name="A125599784F">Data25!$GC$1:$GC$10,Data25!$GC$11:$GC$21</definedName>
    <definedName name="A125599784F_Data">Data25!$GC$11:$GC$21</definedName>
    <definedName name="A125599784F_Latest">Data25!$GC$21</definedName>
    <definedName name="A125599792F">Data25!$GU$1:$GU$10,Data25!$GU$11:$GU$21</definedName>
    <definedName name="A125599792F_Data">Data25!$GU$11:$GU$21</definedName>
    <definedName name="A125599792F_Latest">Data25!$GU$21</definedName>
    <definedName name="A125599800V">Data26!$EU$1:$EU$10,Data26!$EU$11:$EU$11</definedName>
    <definedName name="A125599800V_Data">Data26!$EU$11:$EU$11</definedName>
    <definedName name="A125599800V_Latest">Data26!$EU$11</definedName>
    <definedName name="A125599808L">Data24!$AM$1:$AM$10,Data24!$AM$11:$AM$21</definedName>
    <definedName name="A125599808L_Data">Data24!$AM$11:$AM$21</definedName>
    <definedName name="A125599808L_Latest">Data24!$AM$21</definedName>
    <definedName name="A125599816L">Data24!$BW$1:$BW$10,Data24!$BW$11:$BW$21</definedName>
    <definedName name="A125599816L_Data">Data24!$BW$11:$BW$21</definedName>
    <definedName name="A125599816L_Latest">Data24!$BW$21</definedName>
    <definedName name="A125599824L">Data24!$CO$1:$CO$10,Data24!$CO$11:$CO$21</definedName>
    <definedName name="A125599824L_Data">Data24!$CO$11:$CO$21</definedName>
    <definedName name="A125599824L_Latest">Data24!$CO$21</definedName>
    <definedName name="A125599832L">Data24!$GA$1:$GA$10,Data24!$GA$11:$GA$21</definedName>
    <definedName name="A125599832L_Data">Data24!$GA$11:$GA$21</definedName>
    <definedName name="A125599832L_Latest">Data24!$GA$21</definedName>
    <definedName name="A125599840L">Data25!$BG$1:$BG$10,Data25!$BG$11:$BG$21</definedName>
    <definedName name="A125599840L_Data">Data25!$BG$11:$BG$21</definedName>
    <definedName name="A125599840L_Latest">Data25!$BG$21</definedName>
    <definedName name="A125599848F">Data25!$BY$1:$BY$10,Data25!$BY$11:$BY$21</definedName>
    <definedName name="A125599848F_Data">Data25!$BY$11:$BY$21</definedName>
    <definedName name="A125599848F_Latest">Data25!$BY$21</definedName>
    <definedName name="A125599856F">Data25!$W$1:$W$10,Data25!$W$11:$W$21</definedName>
    <definedName name="A125599856F_Data">Data25!$W$11:$W$21</definedName>
    <definedName name="A125599856F_Latest">Data25!$W$21</definedName>
    <definedName name="A125599864F">Data25!$ES$1:$ES$10,Data25!$ES$11:$ES$21</definedName>
    <definedName name="A125599864F_Data">Data25!$ES$11:$ES$21</definedName>
    <definedName name="A125599864F_Latest">Data25!$ES$21</definedName>
    <definedName name="A125599872F">Data26!$GW$1:$GW$10,Data26!$GW$11:$GW$11</definedName>
    <definedName name="A125599872F_Data">Data26!$GW$11:$GW$11</definedName>
    <definedName name="A125599872F_Latest">Data26!$GW$11</definedName>
    <definedName name="A125599880F">Data7!$HM$1:$HM$10,Data7!$HM$11:$HM$21</definedName>
    <definedName name="A125599880F_Data">Data7!$HM$11:$HM$21</definedName>
    <definedName name="A125599880F_Latest">Data7!$HM$21</definedName>
    <definedName name="A125599888X">Data8!$Y$1:$Y$10,Data8!$Y$11:$Y$21</definedName>
    <definedName name="A125599888X_Data">Data8!$Y$11:$Y$21</definedName>
    <definedName name="A125599888X_Latest">Data8!$Y$21</definedName>
    <definedName name="A125599896X">Data8!$CS$1:$CS$10,Data8!$CS$11:$CS$21</definedName>
    <definedName name="A125599896X_Data">Data8!$CS$11:$CS$21</definedName>
    <definedName name="A125599896X_Latest">Data8!$CS$21</definedName>
    <definedName name="A125599904L">Data8!$FM$1:$FM$10,Data8!$FM$11:$FM$21</definedName>
    <definedName name="A125599904L_Data">Data8!$FM$11:$FM$21</definedName>
    <definedName name="A125599904L_Latest">Data8!$FM$21</definedName>
    <definedName name="A125599912L">Data9!$EW$1:$EW$10,Data9!$EW$11:$EW$21</definedName>
    <definedName name="A125599912L_Data">Data9!$EW$11:$EW$21</definedName>
    <definedName name="A125599912L_Latest">Data9!$EW$21</definedName>
    <definedName name="A125599920L">Data7!$ES$1:$ES$10,Data7!$ES$11:$ES$21</definedName>
    <definedName name="A125599920L_Data">Data7!$ES$11:$ES$21</definedName>
    <definedName name="A125599920L_Latest">Data7!$ES$21</definedName>
    <definedName name="A125599928F">Data8!$GW$1:$GW$10,Data8!$GW$11:$GW$21</definedName>
    <definedName name="A125599928F_Data">Data8!$GW$11:$GW$21</definedName>
    <definedName name="A125599928F_Latest">Data8!$GW$21</definedName>
    <definedName name="A125599936F">Data8!$EU$1:$EU$10,Data8!$EU$11:$EU$21</definedName>
    <definedName name="A125599936F_Data">Data8!$EU$11:$EU$21</definedName>
    <definedName name="A125599936F_Latest">Data8!$EU$21</definedName>
    <definedName name="A125599944F">Data8!$IG$1:$IG$10,Data8!$IG$11:$IG$21</definedName>
    <definedName name="A125599944F_Data">Data8!$IG$11:$IG$21</definedName>
    <definedName name="A125599944F_Latest">Data8!$IG$21</definedName>
    <definedName name="A125599952F">Data9!$BK$1:$BK$10,Data9!$BK$11:$BK$21</definedName>
    <definedName name="A125599952F_Data">Data9!$BK$11:$BK$21</definedName>
    <definedName name="A125599952F_Latest">Data9!$BK$21</definedName>
    <definedName name="A125599960F">Data7!$CQ$1:$CQ$10,Data7!$CQ$11:$CQ$21</definedName>
    <definedName name="A125599960F_Data">Data7!$CQ$11:$CQ$21</definedName>
    <definedName name="A125599960F_Latest">Data7!$CQ$21</definedName>
    <definedName name="A125599968X">Data8!$AQ$1:$AQ$10,Data8!$AQ$11:$AQ$21</definedName>
    <definedName name="A125599968X_Data">Data8!$AQ$11:$AQ$21</definedName>
    <definedName name="A125599968X_Latest">Data8!$AQ$21</definedName>
    <definedName name="A125599976X">Data8!$GE$1:$GE$10,Data8!$GE$11:$GE$21</definedName>
    <definedName name="A125599976X_Data">Data8!$GE$11:$GE$21</definedName>
    <definedName name="A125599976X_Latest">Data8!$GE$21</definedName>
    <definedName name="A125599984X">Data8!$HO$1:$HO$10,Data8!$HO$11:$HO$21</definedName>
    <definedName name="A125599984X_Data">Data8!$HO$11:$HO$21</definedName>
    <definedName name="A125599984X_Latest">Data8!$HO$21</definedName>
    <definedName name="A125599992X">Data9!$I$1:$I$10,Data9!$I$11:$I$21</definedName>
    <definedName name="A125599992X_Data">Data9!$I$11:$I$21</definedName>
    <definedName name="A125599992X_Latest">Data9!$I$21</definedName>
    <definedName name="A125600000C">Data9!$AS$1:$AS$10,Data9!$AS$11:$AS$21</definedName>
    <definedName name="A125600000C_Data">Data9!$AS$11:$AS$21</definedName>
    <definedName name="A125600000C_Latest">Data9!$AS$21</definedName>
    <definedName name="A125600008W">Data6!$GS$1:$GS$10,Data6!$GS$11:$GS$21</definedName>
    <definedName name="A125600008W_Data">Data6!$GS$11:$GS$21</definedName>
    <definedName name="A125600008W_Latest">Data6!$GS$21</definedName>
    <definedName name="A125600016W">Data6!$IC$1:$IC$10,Data6!$IC$11:$IC$21</definedName>
    <definedName name="A125600016W_Data">Data6!$IC$11:$IC$21</definedName>
    <definedName name="A125600016W_Latest">Data6!$IC$21</definedName>
    <definedName name="A125600024W">Data7!$AO$1:$AO$10,Data7!$AO$11:$AO$21</definedName>
    <definedName name="A125600024W_Data">Data7!$AO$11:$AO$21</definedName>
    <definedName name="A125600024W_Latest">Data7!$AO$21</definedName>
    <definedName name="A125600032W">Data7!$BG$1:$BG$10,Data7!$BG$11:$BG$21</definedName>
    <definedName name="A125600032W_Data">Data7!$BG$11:$BG$21</definedName>
    <definedName name="A125600032W_Latest">Data7!$BG$21</definedName>
    <definedName name="A125600040W">Data7!$EA$1:$EA$10,Data7!$EA$11:$EA$21</definedName>
    <definedName name="A125600040W_Data">Data7!$EA$11:$EA$21</definedName>
    <definedName name="A125600040W_Latest">Data7!$EA$21</definedName>
    <definedName name="A125600048R">Data7!$FK$1:$FK$10,Data7!$FK$11:$FK$21</definedName>
    <definedName name="A125600048R_Data">Data7!$FK$11:$FK$21</definedName>
    <definedName name="A125600048R_Latest">Data7!$FK$21</definedName>
    <definedName name="A125600056R">Data7!$GC$1:$GC$10,Data7!$GC$11:$GC$21</definedName>
    <definedName name="A125600056R_Data">Data7!$GC$11:$GC$21</definedName>
    <definedName name="A125600056R_Latest">Data7!$GC$21</definedName>
    <definedName name="A125600064R">Data8!$BI$1:$BI$10,Data8!$BI$11:$BI$21</definedName>
    <definedName name="A125600064R_Data">Data8!$BI$11:$BI$21</definedName>
    <definedName name="A125600064R_Latest">Data8!$BI$21</definedName>
    <definedName name="A125600072R">Data9!$AA$1:$AA$10,Data9!$AA$11:$AA$21</definedName>
    <definedName name="A125600072R_Data">Data9!$AA$11:$AA$21</definedName>
    <definedName name="A125600072R_Latest">Data9!$AA$21</definedName>
    <definedName name="A125600080R">Data9!$CU$1:$CU$10,Data9!$CU$11:$CU$21</definedName>
    <definedName name="A125600080R_Data">Data9!$CU$11:$CU$21</definedName>
    <definedName name="A125600080R_Latest">Data9!$CU$21</definedName>
    <definedName name="A125600088J">Data9!$DM$1:$DM$10,Data9!$DM$11:$DM$21</definedName>
    <definedName name="A125600088J_Data">Data9!$DM$11:$DM$21</definedName>
    <definedName name="A125600088J_Latest">Data9!$DM$21</definedName>
    <definedName name="A125600096J">Data7!$BY$1:$BY$10,Data7!$BY$11:$BY$21</definedName>
    <definedName name="A125600096J_Data">Data7!$BY$11:$BY$21</definedName>
    <definedName name="A125600096J_Latest">Data7!$BY$21</definedName>
    <definedName name="A125600104W">Data8!$DK$1:$DK$10,Data8!$DK$11:$DK$21</definedName>
    <definedName name="A125600104W_Data">Data8!$DK$11:$DK$21</definedName>
    <definedName name="A125600104W_Latest">Data8!$DK$21</definedName>
    <definedName name="A125600112W">Data8!$EC$1:$EC$10,Data8!$EC$11:$EC$21</definedName>
    <definedName name="A125600112W_Data">Data8!$EC$11:$EC$21</definedName>
    <definedName name="A125600112W_Latest">Data8!$EC$21</definedName>
    <definedName name="A125600120W">Data9!$CC$1:$CC$10,Data9!$CC$11:$CC$21</definedName>
    <definedName name="A125600120W_Data">Data9!$CC$11:$CC$21</definedName>
    <definedName name="A125600120W_Latest">Data9!$CC$21</definedName>
    <definedName name="A125600128R">Data6!$HK$1:$HK$10,Data6!$HK$11:$HK$21</definedName>
    <definedName name="A125600128R_Data">Data6!$HK$11:$HK$21</definedName>
    <definedName name="A125600128R_Latest">Data6!$HK$21</definedName>
    <definedName name="A125600136R">Data7!$E$1:$E$10,Data7!$E$11:$E$21</definedName>
    <definedName name="A125600136R_Data">Data7!$E$11:$E$21</definedName>
    <definedName name="A125600136R_Latest">Data7!$E$21</definedName>
    <definedName name="A125600144R">Data7!$W$1:$W$10,Data7!$W$11:$W$21</definedName>
    <definedName name="A125600144R_Data">Data7!$W$11:$W$21</definedName>
    <definedName name="A125600144R_Latest">Data7!$W$21</definedName>
    <definedName name="A125600152R">Data7!$DI$1:$DI$10,Data7!$DI$11:$DI$21</definedName>
    <definedName name="A125600152R_Data">Data7!$DI$11:$DI$21</definedName>
    <definedName name="A125600152R_Latest">Data7!$DI$21</definedName>
    <definedName name="A125600160R">Data7!$IE$1:$IE$10,Data7!$IE$11:$IE$21</definedName>
    <definedName name="A125600160R_Data">Data7!$IE$11:$IE$21</definedName>
    <definedName name="A125600160R_Latest">Data7!$IE$21</definedName>
    <definedName name="A125600168J">Data8!$G$1:$G$10,Data8!$G$11:$G$21</definedName>
    <definedName name="A125600168J_Data">Data8!$G$11:$G$21</definedName>
    <definedName name="A125600168J_Latest">Data8!$G$21</definedName>
    <definedName name="A125600176J">Data7!$GU$1:$GU$10,Data7!$GU$11:$GU$21</definedName>
    <definedName name="A125600176J_Data">Data7!$GU$11:$GU$21</definedName>
    <definedName name="A125600176J_Latest">Data7!$GU$21</definedName>
    <definedName name="A125600184J">Data8!$CA$1:$CA$10,Data8!$CA$11:$CA$21</definedName>
    <definedName name="A125600184J_Data">Data8!$CA$11:$CA$21</definedName>
    <definedName name="A125600184J_Latest">Data8!$CA$21</definedName>
    <definedName name="A125600192J">Data9!$EE$1:$EE$10,Data9!$EE$11:$EE$21</definedName>
    <definedName name="A125600192J_Data">Data9!$EE$11:$EE$21</definedName>
    <definedName name="A125600192J_Latest">Data9!$EE$21</definedName>
    <definedName name="A125600200W">Data16!$EA$1:$EA$10,Data16!$EA$11:$EA$21</definedName>
    <definedName name="A125600200W_Data">Data16!$EA$11:$EA$21</definedName>
    <definedName name="A125600200W_Latest">Data16!$EA$21</definedName>
    <definedName name="A125600208R">Data16!$GC$1:$GC$10,Data16!$GC$11:$GC$21</definedName>
    <definedName name="A125600208R_Data">Data16!$GC$11:$GC$21</definedName>
    <definedName name="A125600208R_Latest">Data16!$GC$21</definedName>
    <definedName name="A125600216R">Data17!$G$1:$G$10,Data17!$G$11:$G$21</definedName>
    <definedName name="A125600216R_Data">Data17!$G$11:$G$21</definedName>
    <definedName name="A125600216R_Latest">Data17!$G$21</definedName>
    <definedName name="A125600224R">Data17!$CA$1:$CA$10,Data17!$CA$11:$CA$21</definedName>
    <definedName name="A125600224R_Data">Data17!$CA$11:$CA$21</definedName>
    <definedName name="A125600224R_Latest">Data17!$CA$21</definedName>
    <definedName name="A125600232R">Data18!$BK$1:$BK$10,Data18!$BK$11:$BK$21</definedName>
    <definedName name="A125600232R_Data">Data18!$BK$11:$BK$21</definedName>
    <definedName name="A125600232R_Latest">Data18!$BK$21</definedName>
    <definedName name="A125600240R">Data16!$BG$1:$BG$10,Data16!$BG$11:$BG$21</definedName>
    <definedName name="A125600240R_Data">Data16!$BG$11:$BG$21</definedName>
    <definedName name="A125600240R_Latest">Data16!$BG$21</definedName>
    <definedName name="A125600248J">Data17!$DK$1:$DK$10,Data17!$DK$11:$DK$21</definedName>
    <definedName name="A125600248J_Data">Data17!$DK$11:$DK$21</definedName>
    <definedName name="A125600248J_Latest">Data17!$DK$21</definedName>
    <definedName name="A125600256J">Data17!$BI$1:$BI$10,Data17!$BI$11:$BI$21</definedName>
    <definedName name="A125600256J_Data">Data17!$BI$11:$BI$21</definedName>
    <definedName name="A125600256J_Latest">Data17!$BI$21</definedName>
    <definedName name="A125600264J">Data17!$EU$1:$EU$10,Data17!$EU$11:$EU$21</definedName>
    <definedName name="A125600264J_Data">Data17!$EU$11:$EU$21</definedName>
    <definedName name="A125600264J_Latest">Data17!$EU$21</definedName>
    <definedName name="A125600272J">Data17!$HO$1:$HO$10,Data17!$HO$11:$HO$21</definedName>
    <definedName name="A125600272J_Data">Data17!$HO$11:$HO$21</definedName>
    <definedName name="A125600272J_Latest">Data17!$HO$21</definedName>
    <definedName name="A125600280J">Data16!$E$1:$E$10,Data16!$E$11:$E$21</definedName>
    <definedName name="A125600280J_Data">Data16!$E$11:$E$21</definedName>
    <definedName name="A125600280J_Latest">Data16!$E$21</definedName>
    <definedName name="A125600288A">Data16!$GU$1:$GU$10,Data16!$GU$11:$GU$21</definedName>
    <definedName name="A125600288A_Data">Data16!$GU$11:$GU$21</definedName>
    <definedName name="A125600288A_Latest">Data16!$GU$21</definedName>
    <definedName name="A125600296A">Data17!$CS$1:$CS$10,Data17!$CS$11:$CS$21</definedName>
    <definedName name="A125600296A_Data">Data17!$CS$11:$CS$21</definedName>
    <definedName name="A125600296A_Latest">Data17!$CS$21</definedName>
    <definedName name="A125600304R">Data17!$EC$1:$EC$10,Data17!$EC$11:$EC$21</definedName>
    <definedName name="A125600304R_Data">Data17!$EC$11:$EC$21</definedName>
    <definedName name="A125600304R_Latest">Data17!$EC$21</definedName>
    <definedName name="A125600312R">Data17!$FM$1:$FM$10,Data17!$FM$11:$FM$21</definedName>
    <definedName name="A125600312R_Data">Data17!$FM$11:$FM$21</definedName>
    <definedName name="A125600312R_Latest">Data17!$FM$21</definedName>
    <definedName name="A125600320R">Data17!$GW$1:$GW$10,Data17!$GW$11:$GW$21</definedName>
    <definedName name="A125600320R_Data">Data17!$GW$11:$GW$21</definedName>
    <definedName name="A125600320R_Latest">Data17!$GW$21</definedName>
    <definedName name="A125600328J">Data15!$DG$1:$DG$10,Data15!$DG$11:$DG$21</definedName>
    <definedName name="A125600328J_Data">Data15!$DG$11:$DG$21</definedName>
    <definedName name="A125600328J_Latest">Data15!$DG$21</definedName>
    <definedName name="A125600336J">Data15!$EQ$1:$EQ$10,Data15!$EQ$11:$EQ$21</definedName>
    <definedName name="A125600336J_Data">Data15!$EQ$11:$EQ$21</definedName>
    <definedName name="A125600336J_Latest">Data15!$EQ$21</definedName>
    <definedName name="A125600344J">Data15!$GS$1:$GS$10,Data15!$GS$11:$GS$21</definedName>
    <definedName name="A125600344J_Data">Data15!$GS$11:$GS$21</definedName>
    <definedName name="A125600344J_Latest">Data15!$GS$21</definedName>
    <definedName name="A125600352J">Data15!$HK$1:$HK$10,Data15!$HK$11:$HK$21</definedName>
    <definedName name="A125600352J_Data">Data15!$HK$11:$HK$21</definedName>
    <definedName name="A125600352J_Latest">Data15!$HK$21</definedName>
    <definedName name="A125600360J">Data16!$AO$1:$AO$10,Data16!$AO$11:$AO$21</definedName>
    <definedName name="A125600360J_Data">Data16!$AO$11:$AO$21</definedName>
    <definedName name="A125600360J_Latest">Data16!$AO$21</definedName>
    <definedName name="A125600368A">Data16!$BY$1:$BY$10,Data16!$BY$11:$BY$21</definedName>
    <definedName name="A125600368A_Data">Data16!$BY$11:$BY$21</definedName>
    <definedName name="A125600368A_Latest">Data16!$BY$21</definedName>
    <definedName name="A125600376A">Data16!$CQ$1:$CQ$10,Data16!$CQ$11:$CQ$21</definedName>
    <definedName name="A125600376A_Data">Data16!$CQ$11:$CQ$21</definedName>
    <definedName name="A125600376A_Latest">Data16!$CQ$21</definedName>
    <definedName name="A125600384A">Data16!$HM$1:$HM$10,Data16!$HM$11:$HM$21</definedName>
    <definedName name="A125600384A_Data">Data16!$HM$11:$HM$21</definedName>
    <definedName name="A125600384A_Latest">Data16!$HM$21</definedName>
    <definedName name="A125600392A">Data17!$GE$1:$GE$10,Data17!$GE$11:$GE$21</definedName>
    <definedName name="A125600392A_Data">Data17!$GE$11:$GE$21</definedName>
    <definedName name="A125600392A_Latest">Data17!$GE$21</definedName>
    <definedName name="A125600400R">Data18!$I$1:$I$10,Data18!$I$11:$I$21</definedName>
    <definedName name="A125600400R_Data">Data18!$I$11:$I$21</definedName>
    <definedName name="A125600400R_Latest">Data18!$I$21</definedName>
    <definedName name="A125600408J">Data18!$AA$1:$AA$10,Data18!$AA$11:$AA$21</definedName>
    <definedName name="A125600408J_Data">Data18!$AA$11:$AA$21</definedName>
    <definedName name="A125600408J_Latest">Data18!$AA$21</definedName>
    <definedName name="A125600416J">Data15!$IC$1:$IC$10,Data15!$IC$11:$IC$21</definedName>
    <definedName name="A125600416J_Data">Data15!$IC$11:$IC$21</definedName>
    <definedName name="A125600416J_Latest">Data15!$IC$21</definedName>
    <definedName name="A125600424J">Data17!$Y$1:$Y$10,Data17!$Y$11:$Y$21</definedName>
    <definedName name="A125600424J_Data">Data17!$Y$11:$Y$21</definedName>
    <definedName name="A125600424J_Latest">Data17!$Y$21</definedName>
    <definedName name="A125600432J">Data17!$AQ$1:$AQ$10,Data17!$AQ$11:$AQ$21</definedName>
    <definedName name="A125600432J_Data">Data17!$AQ$11:$AQ$21</definedName>
    <definedName name="A125600432J_Latest">Data17!$AQ$21</definedName>
    <definedName name="A125600440J">Data17!$IG$1:$IG$10,Data17!$IG$11:$IG$21</definedName>
    <definedName name="A125600440J_Data">Data17!$IG$11:$IG$21</definedName>
    <definedName name="A125600440J_Latest">Data17!$IG$21</definedName>
    <definedName name="A125600448A">Data15!$DY$1:$DY$10,Data15!$DY$11:$DY$21</definedName>
    <definedName name="A125600448A_Data">Data15!$DY$11:$DY$21</definedName>
    <definedName name="A125600448A_Latest">Data15!$DY$21</definedName>
    <definedName name="A125600456A">Data15!$FI$1:$FI$10,Data15!$FI$11:$FI$21</definedName>
    <definedName name="A125600456A_Data">Data15!$FI$11:$FI$21</definedName>
    <definedName name="A125600456A_Latest">Data15!$FI$21</definedName>
    <definedName name="A125600464A">Data15!$GA$1:$GA$10,Data15!$GA$11:$GA$21</definedName>
    <definedName name="A125600464A_Data">Data15!$GA$11:$GA$21</definedName>
    <definedName name="A125600464A_Latest">Data15!$GA$21</definedName>
    <definedName name="A125600472A">Data16!$W$1:$W$10,Data16!$W$11:$W$21</definedName>
    <definedName name="A125600472A_Data">Data16!$W$11:$W$21</definedName>
    <definedName name="A125600472A_Latest">Data16!$W$21</definedName>
    <definedName name="A125600480A">Data16!$ES$1:$ES$10,Data16!$ES$11:$ES$21</definedName>
    <definedName name="A125600480A_Data">Data16!$ES$11:$ES$21</definedName>
    <definedName name="A125600480A_Latest">Data16!$ES$21</definedName>
    <definedName name="A125600488V">Data16!$FK$1:$FK$10,Data16!$FK$11:$FK$21</definedName>
    <definedName name="A125600488V_Data">Data16!$FK$11:$FK$21</definedName>
    <definedName name="A125600488V_Latest">Data16!$FK$21</definedName>
    <definedName name="A125600496V">Data16!$DI$1:$DI$10,Data16!$DI$11:$DI$21</definedName>
    <definedName name="A125600496V_Data">Data16!$DI$11:$DI$21</definedName>
    <definedName name="A125600496V_Latest">Data16!$DI$21</definedName>
    <definedName name="A125600504J">Data16!$IE$1:$IE$10,Data16!$IE$11:$IE$21</definedName>
    <definedName name="A125600504J_Data">Data16!$IE$11:$IE$21</definedName>
    <definedName name="A125600504J_Latest">Data16!$IE$21</definedName>
    <definedName name="A125600512J">Data18!$AS$1:$AS$10,Data18!$AS$11:$AS$21</definedName>
    <definedName name="A125600512J_Data">Data18!$AS$11:$AS$21</definedName>
    <definedName name="A125600512J_Latest">Data18!$AS$21</definedName>
    <definedName name="A125600520J">Data19!$CW$1:$CW$10,Data19!$CW$11:$CW$21</definedName>
    <definedName name="A125600520J_Data">Data19!$CW$11:$CW$21</definedName>
    <definedName name="A125600520J_Latest">Data19!$CW$21</definedName>
    <definedName name="A125600528A">Data19!$EY$1:$EY$10,Data19!$EY$11:$EY$21</definedName>
    <definedName name="A125600528A_Data">Data19!$EY$11:$EY$21</definedName>
    <definedName name="A125600528A_Latest">Data19!$EY$21</definedName>
    <definedName name="A125600536A">Data19!$HS$1:$HS$10,Data19!$HS$11:$HS$21</definedName>
    <definedName name="A125600536A_Data">Data19!$HS$11:$HS$21</definedName>
    <definedName name="A125600536A_Latest">Data19!$HS$21</definedName>
    <definedName name="A125600544A">Data20!$AW$1:$AW$10,Data20!$AW$11:$AW$21</definedName>
    <definedName name="A125600544A_Data">Data20!$AW$11:$AW$21</definedName>
    <definedName name="A125600544A_Latest">Data20!$AW$21</definedName>
    <definedName name="A125600552A">Data21!$AG$1:$AG$10,Data21!$AG$11:$AG$21</definedName>
    <definedName name="A125600552A_Data">Data21!$AG$11:$AG$21</definedName>
    <definedName name="A125600552A_Latest">Data21!$AG$21</definedName>
    <definedName name="A125600560A">Data19!$AC$1:$AC$10,Data19!$AC$11:$AC$21</definedName>
    <definedName name="A125600560A_Data">Data19!$AC$11:$AC$21</definedName>
    <definedName name="A125600560A_Latest">Data19!$AC$21</definedName>
    <definedName name="A125600568V">Data20!$CG$1:$CG$10,Data20!$CG$11:$CG$21</definedName>
    <definedName name="A125600568V_Data">Data20!$CG$11:$CG$21</definedName>
    <definedName name="A125600568V_Latest">Data20!$CG$21</definedName>
    <definedName name="A125600576V">Data20!$AE$1:$AE$10,Data20!$AE$11:$AE$21</definedName>
    <definedName name="A125600576V_Data">Data20!$AE$11:$AE$21</definedName>
    <definedName name="A125600576V_Latest">Data20!$AE$21</definedName>
    <definedName name="A125600584V">Data20!$DQ$1:$DQ$10,Data20!$DQ$11:$DQ$21</definedName>
    <definedName name="A125600584V_Data">Data20!$DQ$11:$DQ$21</definedName>
    <definedName name="A125600584V_Latest">Data20!$DQ$21</definedName>
    <definedName name="A125600592V">Data20!$GK$1:$GK$10,Data20!$GK$11:$GK$21</definedName>
    <definedName name="A125600592V_Data">Data20!$GK$11:$GK$21</definedName>
    <definedName name="A125600592V_Latest">Data20!$GK$21</definedName>
    <definedName name="A125600600J">Data18!$HQ$1:$HQ$10,Data18!$HQ$11:$HQ$21</definedName>
    <definedName name="A125600600J_Data">Data18!$HQ$11:$HQ$21</definedName>
    <definedName name="A125600600J_Latest">Data18!$HQ$21</definedName>
    <definedName name="A125600608A">Data19!$FQ$1:$FQ$10,Data19!$FQ$11:$FQ$21</definedName>
    <definedName name="A125600608A_Data">Data19!$FQ$11:$FQ$21</definedName>
    <definedName name="A125600608A_Latest">Data19!$FQ$21</definedName>
    <definedName name="A125600616A">Data20!$BO$1:$BO$10,Data20!$BO$11:$BO$21</definedName>
    <definedName name="A125600616A_Data">Data20!$BO$11:$BO$21</definedName>
    <definedName name="A125600616A_Latest">Data20!$BO$21</definedName>
    <definedName name="A125600624A">Data20!$CY$1:$CY$10,Data20!$CY$11:$CY$21</definedName>
    <definedName name="A125600624A_Data">Data20!$CY$11:$CY$21</definedName>
    <definedName name="A125600624A_Latest">Data20!$CY$21</definedName>
    <definedName name="A125600632A">Data20!$EI$1:$EI$10,Data20!$EI$11:$EI$21</definedName>
    <definedName name="A125600632A_Data">Data20!$EI$11:$EI$21</definedName>
    <definedName name="A125600632A_Latest">Data20!$EI$21</definedName>
    <definedName name="A125600640A">Data20!$FS$1:$FS$10,Data20!$FS$11:$FS$21</definedName>
    <definedName name="A125600640A_Data">Data20!$FS$11:$FS$21</definedName>
    <definedName name="A125600640A_Latest">Data20!$FS$21</definedName>
    <definedName name="A125600648V">Data18!$CC$1:$CC$10,Data18!$CC$11:$CC$21</definedName>
    <definedName name="A125600648V_Data">Data18!$CC$11:$CC$21</definedName>
    <definedName name="A125600648V_Latest">Data18!$CC$21</definedName>
    <definedName name="A125600656V">Data18!$DM$1:$DM$10,Data18!$DM$11:$DM$21</definedName>
    <definedName name="A125600656V_Data">Data18!$DM$11:$DM$21</definedName>
    <definedName name="A125600656V_Latest">Data18!$DM$21</definedName>
    <definedName name="A125600664V">Data18!$FO$1:$FO$10,Data18!$FO$11:$FO$21</definedName>
    <definedName name="A125600664V_Data">Data18!$FO$11:$FO$21</definedName>
    <definedName name="A125600664V_Latest">Data18!$FO$21</definedName>
    <definedName name="A125600672V">Data18!$GG$1:$GG$10,Data18!$GG$11:$GG$21</definedName>
    <definedName name="A125600672V_Data">Data18!$GG$11:$GG$21</definedName>
    <definedName name="A125600672V_Latest">Data18!$GG$21</definedName>
    <definedName name="A125600680V">Data19!$K$1:$K$10,Data19!$K$11:$K$21</definedName>
    <definedName name="A125600680V_Data">Data19!$K$11:$K$21</definedName>
    <definedName name="A125600680V_Latest">Data19!$K$21</definedName>
    <definedName name="A125600688L">Data19!$AU$1:$AU$10,Data19!$AU$11:$AU$21</definedName>
    <definedName name="A125600688L_Data">Data19!$AU$11:$AU$21</definedName>
    <definedName name="A125600688L_Latest">Data19!$AU$21</definedName>
    <definedName name="A125600696L">Data19!$BM$1:$BM$10,Data19!$BM$11:$BM$21</definedName>
    <definedName name="A125600696L_Data">Data19!$BM$11:$BM$21</definedName>
    <definedName name="A125600696L_Latest">Data19!$BM$21</definedName>
    <definedName name="A125600704A">Data19!$GI$1:$GI$10,Data19!$GI$11:$GI$21</definedName>
    <definedName name="A125600704A_Data">Data19!$GI$11:$GI$21</definedName>
    <definedName name="A125600704A_Latest">Data19!$GI$21</definedName>
    <definedName name="A125600712A">Data20!$FA$1:$FA$10,Data20!$FA$11:$FA$21</definedName>
    <definedName name="A125600712A_Data">Data20!$FA$11:$FA$21</definedName>
    <definedName name="A125600712A_Latest">Data20!$FA$21</definedName>
    <definedName name="A125600720A">Data20!$HU$1:$HU$10,Data20!$HU$11:$HU$21</definedName>
    <definedName name="A125600720A_Data">Data20!$HU$11:$HU$21</definedName>
    <definedName name="A125600720A_Latest">Data20!$HU$21</definedName>
    <definedName name="A125600728V">Data20!$IM$1:$IM$10,Data20!$IM$11:$IM$21</definedName>
    <definedName name="A125600728V_Data">Data20!$IM$11:$IM$21</definedName>
    <definedName name="A125600728V_Latest">Data20!$IM$21</definedName>
    <definedName name="A125600736V">Data18!$GY$1:$GY$10,Data18!$GY$11:$GY$21</definedName>
    <definedName name="A125600736V_Data">Data18!$GY$11:$GY$21</definedName>
    <definedName name="A125600736V_Latest">Data18!$GY$21</definedName>
    <definedName name="A125600744V">Data19!$IK$1:$IK$10,Data19!$IK$11:$IK$21</definedName>
    <definedName name="A125600744V_Data">Data19!$IK$11:$IK$21</definedName>
    <definedName name="A125600744V_Latest">Data19!$IK$21</definedName>
    <definedName name="A125600752V">Data20!$M$1:$M$10,Data20!$M$11:$M$21</definedName>
    <definedName name="A125600752V_Data">Data20!$M$11:$M$21</definedName>
    <definedName name="A125600752V_Latest">Data20!$M$21</definedName>
    <definedName name="A125600760V">Data20!$HC$1:$HC$10,Data20!$HC$11:$HC$21</definedName>
    <definedName name="A125600760V_Data">Data20!$HC$11:$HC$21</definedName>
    <definedName name="A125600760V_Latest">Data20!$HC$21</definedName>
    <definedName name="A125600768L">Data18!$CU$1:$CU$10,Data18!$CU$11:$CU$21</definedName>
    <definedName name="A125600768L_Data">Data18!$CU$11:$CU$21</definedName>
    <definedName name="A125600768L_Latest">Data18!$CU$21</definedName>
    <definedName name="A125600776L">Data18!$EE$1:$EE$10,Data18!$EE$11:$EE$21</definedName>
    <definedName name="A125600776L_Data">Data18!$EE$11:$EE$21</definedName>
    <definedName name="A125600776L_Latest">Data18!$EE$21</definedName>
    <definedName name="A125600784L">Data18!$EW$1:$EW$10,Data18!$EW$11:$EW$21</definedName>
    <definedName name="A125600784L_Data">Data18!$EW$11:$EW$21</definedName>
    <definedName name="A125600784L_Latest">Data18!$EW$21</definedName>
    <definedName name="A125600792L">Data18!$II$1:$II$10,Data18!$II$11:$II$21</definedName>
    <definedName name="A125600792L_Data">Data18!$II$11:$II$21</definedName>
    <definedName name="A125600792L_Latest">Data18!$II$21</definedName>
    <definedName name="A125600800A">Data19!$DO$1:$DO$10,Data19!$DO$11:$DO$21</definedName>
    <definedName name="A125600800A_Data">Data19!$DO$11:$DO$21</definedName>
    <definedName name="A125600800A_Latest">Data19!$DO$21</definedName>
    <definedName name="A125600808V">Data19!$EG$1:$EG$10,Data19!$EG$11:$EG$21</definedName>
    <definedName name="A125600808V_Data">Data19!$EG$11:$EG$21</definedName>
    <definedName name="A125600808V_Latest">Data19!$EG$21</definedName>
    <definedName name="A125600816V">Data19!$CE$1:$CE$10,Data19!$CE$11:$CE$21</definedName>
    <definedName name="A125600816V_Data">Data19!$CE$11:$CE$21</definedName>
    <definedName name="A125600816V_Latest">Data19!$CE$21</definedName>
    <definedName name="A125600824V">Data19!$HA$1:$HA$10,Data19!$HA$11:$HA$21</definedName>
    <definedName name="A125600824V_Data">Data19!$HA$11:$HA$21</definedName>
    <definedName name="A125600824V_Latest">Data19!$HA$21</definedName>
    <definedName name="A125600832V">Data21!$O$1:$O$10,Data21!$O$11:$O$21</definedName>
    <definedName name="A125600832V_Data">Data21!$O$11:$O$21</definedName>
    <definedName name="A125600832V_Latest">Data21!$O$21</definedName>
    <definedName name="A125600840V">Data22!$BS$1:$BS$10,Data22!$BS$11:$BS$21</definedName>
    <definedName name="A125600840V_Data">Data22!$BS$11:$BS$21</definedName>
    <definedName name="A125600840V_Latest">Data22!$BS$21</definedName>
    <definedName name="A125600848L">Data22!$DU$1:$DU$10,Data22!$DU$11:$DU$21</definedName>
    <definedName name="A125600848L_Data">Data22!$DU$11:$DU$21</definedName>
    <definedName name="A125600848L_Latest">Data22!$DU$21</definedName>
    <definedName name="A125600856L">Data22!$GO$1:$GO$10,Data22!$GO$11:$GO$21</definedName>
    <definedName name="A125600856L_Data">Data22!$GO$11:$GO$21</definedName>
    <definedName name="A125600856L_Latest">Data22!$GO$21</definedName>
    <definedName name="A125600864L">Data23!$S$1:$S$10,Data23!$S$11:$S$21</definedName>
    <definedName name="A125600864L_Data">Data23!$S$11:$S$21</definedName>
    <definedName name="A125600864L_Latest">Data23!$S$21</definedName>
    <definedName name="A125600872L">Data24!$C$1:$C$10,Data24!$C$11:$C$21</definedName>
    <definedName name="A125600872L_Data">Data24!$C$11:$C$21</definedName>
    <definedName name="A125600872L_Latest">Data24!$C$21</definedName>
    <definedName name="A125600880L">Data21!$IO$1:$IO$10,Data21!$IO$11:$IO$21</definedName>
    <definedName name="A125600880L_Data">Data21!$IO$11:$IO$21</definedName>
    <definedName name="A125600880L_Latest">Data21!$IO$21</definedName>
    <definedName name="A125600888F">Data23!$BC$1:$BC$10,Data23!$BC$11:$BC$21</definedName>
    <definedName name="A125600888F_Data">Data23!$BC$11:$BC$21</definedName>
    <definedName name="A125600888F_Latest">Data23!$BC$21</definedName>
    <definedName name="A125600896F">Data22!$IQ$1:$IQ$10,Data22!$IQ$11:$IQ$21</definedName>
    <definedName name="A125600896F_Data">Data22!$IQ$11:$IQ$21</definedName>
    <definedName name="A125600896F_Latest">Data22!$IQ$21</definedName>
    <definedName name="A125600904V">Data23!$CM$1:$CM$10,Data23!$CM$11:$CM$21</definedName>
    <definedName name="A125600904V_Data">Data23!$CM$11:$CM$21</definedName>
    <definedName name="A125600904V_Latest">Data23!$CM$21</definedName>
    <definedName name="A125600912V">Data23!$FG$1:$FG$10,Data23!$FG$11:$FG$21</definedName>
    <definedName name="A125600912V_Data">Data23!$FG$11:$FG$21</definedName>
    <definedName name="A125600912V_Latest">Data23!$FG$21</definedName>
    <definedName name="A125600920V">Data21!$GM$1:$GM$10,Data21!$GM$11:$GM$21</definedName>
    <definedName name="A125600920V_Data">Data21!$GM$11:$GM$21</definedName>
    <definedName name="A125600920V_Latest">Data21!$GM$21</definedName>
    <definedName name="A125600928L">Data22!$EM$1:$EM$10,Data22!$EM$11:$EM$21</definedName>
    <definedName name="A125600928L_Data">Data22!$EM$11:$EM$21</definedName>
    <definedName name="A125600928L_Latest">Data22!$EM$21</definedName>
    <definedName name="A125600936L">Data23!$AK$1:$AK$10,Data23!$AK$11:$AK$21</definedName>
    <definedName name="A125600936L_Data">Data23!$AK$11:$AK$21</definedName>
    <definedName name="A125600936L_Latest">Data23!$AK$21</definedName>
    <definedName name="A125600944L">Data23!$BU$1:$BU$10,Data23!$BU$11:$BU$21</definedName>
    <definedName name="A125600944L_Data">Data23!$BU$11:$BU$21</definedName>
    <definedName name="A125600944L_Latest">Data23!$BU$21</definedName>
    <definedName name="A125600952L">Data23!$DE$1:$DE$10,Data23!$DE$11:$DE$21</definedName>
    <definedName name="A125600952L_Data">Data23!$DE$11:$DE$21</definedName>
    <definedName name="A125600952L_Latest">Data23!$DE$21</definedName>
    <definedName name="A125600960L">Data23!$EO$1:$EO$10,Data23!$EO$11:$EO$21</definedName>
    <definedName name="A125600960L_Data">Data23!$EO$11:$EO$21</definedName>
    <definedName name="A125600960L_Latest">Data23!$EO$21</definedName>
    <definedName name="A125600968F">Data21!$AY$1:$AY$10,Data21!$AY$11:$AY$21</definedName>
    <definedName name="A125600968F_Data">Data21!$AY$11:$AY$21</definedName>
    <definedName name="A125600968F_Latest">Data21!$AY$21</definedName>
    <definedName name="A125600976F">Data21!$CI$1:$CI$10,Data21!$CI$11:$CI$21</definedName>
    <definedName name="A125600976F_Data">Data21!$CI$11:$CI$21</definedName>
    <definedName name="A125600976F_Latest">Data21!$CI$21</definedName>
    <definedName name="A125600984F">Data21!$EK$1:$EK$10,Data21!$EK$11:$EK$21</definedName>
    <definedName name="A125600984F_Data">Data21!$EK$11:$EK$21</definedName>
    <definedName name="A125600984F_Latest">Data21!$EK$21</definedName>
    <definedName name="A125600992F">Data21!$FC$1:$FC$10,Data21!$FC$11:$FC$21</definedName>
    <definedName name="A125600992F_Data">Data21!$FC$11:$FC$21</definedName>
    <definedName name="A125600992F_Latest">Data21!$FC$21</definedName>
    <definedName name="A125601000W">Data21!$HW$1:$HW$10,Data21!$HW$11:$HW$21</definedName>
    <definedName name="A125601000W_Data">Data21!$HW$11:$HW$21</definedName>
    <definedName name="A125601000W_Latest">Data21!$HW$21</definedName>
    <definedName name="A125601008R">Data22!$Q$1:$Q$10,Data22!$Q$11:$Q$21</definedName>
    <definedName name="A125601008R_Data">Data22!$Q$11:$Q$21</definedName>
    <definedName name="A125601008R_Latest">Data22!$Q$21</definedName>
    <definedName name="A125601016R">Data22!$AI$1:$AI$10,Data22!$AI$11:$AI$21</definedName>
    <definedName name="A125601016R_Data">Data22!$AI$11:$AI$21</definedName>
    <definedName name="A125601016R_Latest">Data22!$AI$21</definedName>
    <definedName name="A125601024R">Data22!$FE$1:$FE$10,Data22!$FE$11:$FE$21</definedName>
    <definedName name="A125601024R_Data">Data22!$FE$11:$FE$21</definedName>
    <definedName name="A125601024R_Latest">Data22!$FE$21</definedName>
    <definedName name="A125601032R">Data23!$DW$1:$DW$10,Data23!$DW$11:$DW$21</definedName>
    <definedName name="A125601032R_Data">Data23!$DW$11:$DW$21</definedName>
    <definedName name="A125601032R_Latest">Data23!$DW$21</definedName>
    <definedName name="A125601040R">Data23!$GQ$1:$GQ$10,Data23!$GQ$11:$GQ$21</definedName>
    <definedName name="A125601040R_Data">Data23!$GQ$11:$GQ$21</definedName>
    <definedName name="A125601040R_Latest">Data23!$GQ$21</definedName>
    <definedName name="A125601048J">Data23!$HI$1:$HI$10,Data23!$HI$11:$HI$21</definedName>
    <definedName name="A125601048J_Data">Data23!$HI$11:$HI$21</definedName>
    <definedName name="A125601048J_Latest">Data23!$HI$21</definedName>
    <definedName name="A125601056J">Data21!$FU$1:$FU$10,Data21!$FU$11:$FU$21</definedName>
    <definedName name="A125601056J_Data">Data21!$FU$11:$FU$21</definedName>
    <definedName name="A125601056J_Latest">Data21!$FU$21</definedName>
    <definedName name="A125601064J">Data22!$HG$1:$HG$10,Data22!$HG$11:$HG$21</definedName>
    <definedName name="A125601064J_Data">Data22!$HG$11:$HG$21</definedName>
    <definedName name="A125601064J_Latest">Data22!$HG$21</definedName>
    <definedName name="A125601072J">Data22!$HY$1:$HY$10,Data22!$HY$11:$HY$21</definedName>
    <definedName name="A125601072J_Data">Data22!$HY$11:$HY$21</definedName>
    <definedName name="A125601072J_Latest">Data22!$HY$21</definedName>
    <definedName name="A125601080J">Data23!$FY$1:$FY$10,Data23!$FY$11:$FY$21</definedName>
    <definedName name="A125601080J_Data">Data23!$FY$11:$FY$21</definedName>
    <definedName name="A125601080J_Latest">Data23!$FY$21</definedName>
    <definedName name="A125601088A">Data21!$BQ$1:$BQ$10,Data21!$BQ$11:$BQ$21</definedName>
    <definedName name="A125601088A_Data">Data21!$BQ$11:$BQ$21</definedName>
    <definedName name="A125601088A_Latest">Data21!$BQ$21</definedName>
    <definedName name="A125601096A">Data21!$DA$1:$DA$10,Data21!$DA$11:$DA$21</definedName>
    <definedName name="A125601096A_Data">Data21!$DA$11:$DA$21</definedName>
    <definedName name="A125601096A_Latest">Data21!$DA$21</definedName>
    <definedName name="A125601104R">Data21!$DS$1:$DS$10,Data21!$DS$11:$DS$21</definedName>
    <definedName name="A125601104R_Data">Data21!$DS$11:$DS$21</definedName>
    <definedName name="A125601104R_Latest">Data21!$DS$21</definedName>
    <definedName name="A125601112R">Data21!$HE$1:$HE$10,Data21!$HE$11:$HE$21</definedName>
    <definedName name="A125601112R_Data">Data21!$HE$11:$HE$21</definedName>
    <definedName name="A125601112R_Latest">Data21!$HE$21</definedName>
    <definedName name="A125601120R">Data22!$CK$1:$CK$10,Data22!$CK$11:$CK$21</definedName>
    <definedName name="A125601120R_Data">Data22!$CK$11:$CK$21</definedName>
    <definedName name="A125601120R_Latest">Data22!$CK$21</definedName>
    <definedName name="A125601128J">Data22!$DC$1:$DC$10,Data22!$DC$11:$DC$21</definedName>
    <definedName name="A125601128J_Data">Data22!$DC$11:$DC$21</definedName>
    <definedName name="A125601128J_Latest">Data22!$DC$21</definedName>
    <definedName name="A125601136J">Data22!$BA$1:$BA$10,Data22!$BA$11:$BA$21</definedName>
    <definedName name="A125601136J_Data">Data22!$BA$11:$BA$21</definedName>
    <definedName name="A125601136J_Latest">Data22!$BA$21</definedName>
    <definedName name="A125601144J">Data22!$FW$1:$FW$10,Data22!$FW$11:$FW$21</definedName>
    <definedName name="A125601144J_Data">Data22!$FW$11:$FW$21</definedName>
    <definedName name="A125601144J_Latest">Data22!$FW$21</definedName>
    <definedName name="A125601152J">Data23!$IA$1:$IA$10,Data23!$IA$11:$IA$21</definedName>
    <definedName name="A125601152J_Data">Data23!$IA$11:$IA$21</definedName>
    <definedName name="A125601152J_Latest">Data23!$IA$21</definedName>
    <definedName name="A125601160J">Data4!$IQ$1:$IQ$10,Data4!$IQ$11:$IQ$21</definedName>
    <definedName name="A125601160J_Data">Data4!$IQ$11:$IQ$21</definedName>
    <definedName name="A125601160J_Latest">Data4!$IQ$21</definedName>
    <definedName name="A125601168A">Data5!$BC$1:$BC$10,Data5!$BC$11:$BC$21</definedName>
    <definedName name="A125601168A_Data">Data5!$BC$11:$BC$21</definedName>
    <definedName name="A125601168A_Latest">Data5!$BC$21</definedName>
    <definedName name="A125601176A">Data5!$DW$1:$DW$10,Data5!$DW$11:$DW$21</definedName>
    <definedName name="A125601176A_Data">Data5!$DW$11:$DW$21</definedName>
    <definedName name="A125601176A_Latest">Data5!$DW$21</definedName>
    <definedName name="A125601184A">Data5!$GQ$1:$GQ$10,Data5!$GQ$11:$GQ$21</definedName>
    <definedName name="A125601184A_Data">Data5!$GQ$11:$GQ$21</definedName>
    <definedName name="A125601184A_Latest">Data5!$GQ$21</definedName>
    <definedName name="A125601192A">Data6!$GA$1:$GA$10,Data6!$GA$11:$GA$21</definedName>
    <definedName name="A125601192A_Data">Data6!$GA$11:$GA$21</definedName>
    <definedName name="A125601192A_Latest">Data6!$GA$21</definedName>
    <definedName name="A125601200R">Data4!$FW$1:$FW$10,Data4!$FW$11:$FW$21</definedName>
    <definedName name="A125601200R_Data">Data4!$FW$11:$FW$21</definedName>
    <definedName name="A125601200R_Latest">Data4!$FW$21</definedName>
    <definedName name="A125601208J">Data5!$IA$1:$IA$10,Data5!$IA$11:$IA$21</definedName>
    <definedName name="A125601208J_Data">Data5!$IA$11:$IA$21</definedName>
    <definedName name="A125601208J_Latest">Data5!$IA$21</definedName>
    <definedName name="A125601216J">Data5!$FY$1:$FY$10,Data5!$FY$11:$FY$21</definedName>
    <definedName name="A125601216J_Data">Data5!$FY$11:$FY$21</definedName>
    <definedName name="A125601216J_Latest">Data5!$FY$21</definedName>
    <definedName name="A125601224J">Data6!$U$1:$U$10,Data6!$U$11:$U$21</definedName>
    <definedName name="A125601224J_Data">Data6!$U$11:$U$21</definedName>
    <definedName name="A125601224J_Latest">Data6!$U$21</definedName>
    <definedName name="A125601232J">Data6!$CO$1:$CO$10,Data6!$CO$11:$CO$21</definedName>
    <definedName name="A125601232J_Data">Data6!$CO$11:$CO$21</definedName>
    <definedName name="A125601232J_Latest">Data6!$CO$21</definedName>
    <definedName name="A125601240J">Data4!$DU$1:$DU$10,Data4!$DU$11:$DU$21</definedName>
    <definedName name="A125601240J_Data">Data4!$DU$11:$DU$21</definedName>
    <definedName name="A125601240J_Latest">Data4!$DU$21</definedName>
    <definedName name="A125601248A">Data5!$BU$1:$BU$10,Data5!$BU$11:$BU$21</definedName>
    <definedName name="A125601248A_Data">Data5!$BU$11:$BU$21</definedName>
    <definedName name="A125601248A_Latest">Data5!$BU$21</definedName>
    <definedName name="A125601256A">Data5!$HI$1:$HI$10,Data5!$HI$11:$HI$21</definedName>
    <definedName name="A125601256A_Data">Data5!$HI$11:$HI$21</definedName>
    <definedName name="A125601256A_Latest">Data5!$HI$21</definedName>
    <definedName name="A125601264A">Data6!$C$1:$C$10,Data6!$C$11:$C$21</definedName>
    <definedName name="A125601264A_Data">Data6!$C$11:$C$21</definedName>
    <definedName name="A125601264A_Latest">Data6!$C$21</definedName>
    <definedName name="A125601272A">Data6!$AM$1:$AM$10,Data6!$AM$11:$AM$21</definedName>
    <definedName name="A125601272A_Data">Data6!$AM$11:$AM$21</definedName>
    <definedName name="A125601272A_Latest">Data6!$AM$21</definedName>
    <definedName name="A125601280A">Data6!$BW$1:$BW$10,Data6!$BW$11:$BW$21</definedName>
    <definedName name="A125601280A_Data">Data6!$BW$11:$BW$21</definedName>
    <definedName name="A125601280A_Latest">Data6!$BW$21</definedName>
    <definedName name="A125601288V">Data3!$HW$1:$HW$10,Data3!$HW$11:$HW$21</definedName>
    <definedName name="A125601288V_Data">Data3!$HW$11:$HW$21</definedName>
    <definedName name="A125601288V_Latest">Data3!$HW$21</definedName>
    <definedName name="A125601296V">Data4!$Q$1:$Q$10,Data4!$Q$11:$Q$21</definedName>
    <definedName name="A125601296V_Data">Data4!$Q$11:$Q$21</definedName>
    <definedName name="A125601296V_Latest">Data4!$Q$21</definedName>
    <definedName name="A125601304J">Data4!$BS$1:$BS$10,Data4!$BS$11:$BS$21</definedName>
    <definedName name="A125601304J_Data">Data4!$BS$11:$BS$21</definedName>
    <definedName name="A125601304J_Latest">Data4!$BS$21</definedName>
    <definedName name="A125601312J">Data4!$CK$1:$CK$10,Data4!$CK$11:$CK$21</definedName>
    <definedName name="A125601312J_Data">Data4!$CK$11:$CK$21</definedName>
    <definedName name="A125601312J_Latest">Data4!$CK$21</definedName>
    <definedName name="A125601320J">Data4!$FE$1:$FE$10,Data4!$FE$11:$FE$21</definedName>
    <definedName name="A125601320J_Data">Data4!$FE$11:$FE$21</definedName>
    <definedName name="A125601320J_Latest">Data4!$FE$21</definedName>
    <definedName name="A125601328A">Data4!$GO$1:$GO$10,Data4!$GO$11:$GO$21</definedName>
    <definedName name="A125601328A_Data">Data4!$GO$11:$GO$21</definedName>
    <definedName name="A125601328A_Latest">Data4!$GO$21</definedName>
    <definedName name="A125601336A">Data4!$HG$1:$HG$10,Data4!$HG$11:$HG$21</definedName>
    <definedName name="A125601336A_Data">Data4!$HG$11:$HG$21</definedName>
    <definedName name="A125601336A_Latest">Data4!$HG$21</definedName>
    <definedName name="A125601344A">Data5!$CM$1:$CM$10,Data5!$CM$11:$CM$21</definedName>
    <definedName name="A125601344A_Data">Data5!$CM$11:$CM$21</definedName>
    <definedName name="A125601344A_Latest">Data5!$CM$21</definedName>
    <definedName name="A125601352A">Data6!$BE$1:$BE$10,Data6!$BE$11:$BE$21</definedName>
    <definedName name="A125601352A_Data">Data6!$BE$11:$BE$21</definedName>
    <definedName name="A125601352A_Latest">Data6!$BE$21</definedName>
    <definedName name="A125601360A">Data6!$DY$1:$DY$10,Data6!$DY$11:$DY$21</definedName>
    <definedName name="A125601360A_Data">Data6!$DY$11:$DY$21</definedName>
    <definedName name="A125601360A_Latest">Data6!$DY$21</definedName>
    <definedName name="A125601368V">Data6!$EQ$1:$EQ$10,Data6!$EQ$11:$EQ$21</definedName>
    <definedName name="A125601368V_Data">Data6!$EQ$11:$EQ$21</definedName>
    <definedName name="A125601368V_Latest">Data6!$EQ$21</definedName>
    <definedName name="A125601376V">Data4!$DC$1:$DC$10,Data4!$DC$11:$DC$21</definedName>
    <definedName name="A125601376V_Data">Data4!$DC$11:$DC$21</definedName>
    <definedName name="A125601376V_Latest">Data4!$DC$21</definedName>
    <definedName name="A125601384V">Data5!$EO$1:$EO$10,Data5!$EO$11:$EO$21</definedName>
    <definedName name="A125601384V_Data">Data5!$EO$11:$EO$21</definedName>
    <definedName name="A125601384V_Latest">Data5!$EO$21</definedName>
    <definedName name="A125601392V">Data5!$FG$1:$FG$10,Data5!$FG$11:$FG$21</definedName>
    <definedName name="A125601392V_Data">Data5!$FG$11:$FG$21</definedName>
    <definedName name="A125601392V_Latest">Data5!$FG$21</definedName>
    <definedName name="A125601400J">Data6!$DG$1:$DG$10,Data6!$DG$11:$DG$21</definedName>
    <definedName name="A125601400J_Data">Data6!$DG$11:$DG$21</definedName>
    <definedName name="A125601400J_Latest">Data6!$DG$21</definedName>
    <definedName name="A125601408A">Data3!$IO$1:$IO$10,Data3!$IO$11:$IO$21</definedName>
    <definedName name="A125601408A_Data">Data3!$IO$11:$IO$21</definedName>
    <definedName name="A125601408A_Latest">Data3!$IO$21</definedName>
    <definedName name="A125601416A">Data4!$AI$1:$AI$10,Data4!$AI$11:$AI$21</definedName>
    <definedName name="A125601416A_Data">Data4!$AI$11:$AI$21</definedName>
    <definedName name="A125601416A_Latest">Data4!$AI$21</definedName>
    <definedName name="A125601424A">Data4!$BA$1:$BA$10,Data4!$BA$11:$BA$21</definedName>
    <definedName name="A125601424A_Data">Data4!$BA$11:$BA$21</definedName>
    <definedName name="A125601424A_Latest">Data4!$BA$21</definedName>
    <definedName name="A125601432A">Data4!$EM$1:$EM$10,Data4!$EM$11:$EM$21</definedName>
    <definedName name="A125601432A_Data">Data4!$EM$11:$EM$21</definedName>
    <definedName name="A125601432A_Latest">Data4!$EM$21</definedName>
    <definedName name="A125601440A">Data5!$S$1:$S$10,Data5!$S$11:$S$21</definedName>
    <definedName name="A125601440A_Data">Data5!$S$11:$S$21</definedName>
    <definedName name="A125601440A_Latest">Data5!$S$21</definedName>
    <definedName name="A125601448V">Data5!$AK$1:$AK$10,Data5!$AK$11:$AK$21</definedName>
    <definedName name="A125601448V_Data">Data5!$AK$11:$AK$21</definedName>
    <definedName name="A125601448V_Latest">Data5!$AK$21</definedName>
    <definedName name="A125601456V">Data4!$HY$1:$HY$10,Data4!$HY$11:$HY$21</definedName>
    <definedName name="A125601456V_Data">Data4!$HY$11:$HY$21</definedName>
    <definedName name="A125601456V_Latest">Data4!$HY$21</definedName>
    <definedName name="A125601464V">Data5!$DE$1:$DE$10,Data5!$DE$11:$DE$21</definedName>
    <definedName name="A125601464V_Data">Data5!$DE$11:$DE$21</definedName>
    <definedName name="A125601464V_Latest">Data5!$DE$21</definedName>
    <definedName name="A125601472V">Data6!$FI$1:$FI$10,Data6!$FI$11:$FI$21</definedName>
    <definedName name="A125601472V_Data">Data6!$FI$11:$FI$21</definedName>
    <definedName name="A125601472V_Latest">Data6!$FI$21</definedName>
    <definedName name="A125601480V">Data10!$GI$1:$GI$10,Data10!$GI$11:$GI$21</definedName>
    <definedName name="A125601480V_Data">Data10!$GI$11:$GI$21</definedName>
    <definedName name="A125601480V_Latest">Data10!$GI$21</definedName>
    <definedName name="A125601488L">Data10!$IK$1:$IK$10,Data10!$IK$11:$IK$21</definedName>
    <definedName name="A125601488L_Data">Data10!$IK$11:$IK$21</definedName>
    <definedName name="A125601488L_Latest">Data10!$IK$21</definedName>
    <definedName name="A125601496L">Data11!$BO$1:$BO$10,Data11!$BO$11:$BO$21</definedName>
    <definedName name="A125601496L_Data">Data11!$BO$11:$BO$21</definedName>
    <definedName name="A125601496L_Latest">Data11!$BO$21</definedName>
    <definedName name="A125601504A">Data11!$EI$1:$EI$10,Data11!$EI$11:$EI$21</definedName>
    <definedName name="A125601504A_Data">Data11!$EI$11:$EI$21</definedName>
    <definedName name="A125601504A_Latest">Data11!$EI$21</definedName>
    <definedName name="A125601512A">Data12!$DS$1:$DS$10,Data12!$DS$11:$DS$21</definedName>
    <definedName name="A125601512A_Data">Data12!$DS$11:$DS$21</definedName>
    <definedName name="A125601512A_Latest">Data12!$DS$21</definedName>
    <definedName name="A125601520A">Data10!$DO$1:$DO$10,Data10!$DO$11:$DO$21</definedName>
    <definedName name="A125601520A_Data">Data10!$DO$11:$DO$21</definedName>
    <definedName name="A125601520A_Latest">Data10!$DO$21</definedName>
    <definedName name="A125601528V">Data11!$FS$1:$FS$10,Data11!$FS$11:$FS$21</definedName>
    <definedName name="A125601528V_Data">Data11!$FS$11:$FS$21</definedName>
    <definedName name="A125601528V_Latest">Data11!$FS$21</definedName>
    <definedName name="A125601536V">Data11!$DQ$1:$DQ$10,Data11!$DQ$11:$DQ$21</definedName>
    <definedName name="A125601536V_Data">Data11!$DQ$11:$DQ$21</definedName>
    <definedName name="A125601536V_Latest">Data11!$DQ$21</definedName>
    <definedName name="A125601544V">Data11!$HC$1:$HC$10,Data11!$HC$11:$HC$21</definedName>
    <definedName name="A125601544V_Data">Data11!$HC$11:$HC$21</definedName>
    <definedName name="A125601544V_Latest">Data11!$HC$21</definedName>
    <definedName name="A125601552V">Data12!$AG$1:$AG$10,Data12!$AG$11:$AG$21</definedName>
    <definedName name="A125601552V_Data">Data12!$AG$11:$AG$21</definedName>
    <definedName name="A125601552V_Latest">Data12!$AG$21</definedName>
    <definedName name="A125601560V">Data10!$BM$1:$BM$10,Data10!$BM$11:$BM$21</definedName>
    <definedName name="A125601560V_Data">Data10!$BM$11:$BM$21</definedName>
    <definedName name="A125601560V_Latest">Data10!$BM$21</definedName>
    <definedName name="A125601568L">Data11!$M$1:$M$10,Data11!$M$11:$M$21</definedName>
    <definedName name="A125601568L_Data">Data11!$M$11:$M$21</definedName>
    <definedName name="A125601568L_Latest">Data11!$M$21</definedName>
    <definedName name="A125601576L">Data11!$FA$1:$FA$10,Data11!$FA$11:$FA$21</definedName>
    <definedName name="A125601576L_Data">Data11!$FA$11:$FA$21</definedName>
    <definedName name="A125601576L_Latest">Data11!$FA$21</definedName>
    <definedName name="A125601584L">Data11!$GK$1:$GK$10,Data11!$GK$11:$GK$21</definedName>
    <definedName name="A125601584L_Data">Data11!$GK$11:$GK$21</definedName>
    <definedName name="A125601584L_Latest">Data11!$GK$21</definedName>
    <definedName name="A125601592L">Data11!$HU$1:$HU$10,Data11!$HU$11:$HU$21</definedName>
    <definedName name="A125601592L_Data">Data11!$HU$11:$HU$21</definedName>
    <definedName name="A125601592L_Latest">Data11!$HU$21</definedName>
    <definedName name="A125601600A">Data12!$O$1:$O$10,Data12!$O$11:$O$21</definedName>
    <definedName name="A125601600A_Data">Data12!$O$11:$O$21</definedName>
    <definedName name="A125601600A_Latest">Data12!$O$21</definedName>
    <definedName name="A125601608V">Data9!$FO$1:$FO$10,Data9!$FO$11:$FO$21</definedName>
    <definedName name="A125601608V_Data">Data9!$FO$11:$FO$21</definedName>
    <definedName name="A125601608V_Latest">Data9!$FO$21</definedName>
    <definedName name="A125601616V">Data9!$GY$1:$GY$10,Data9!$GY$11:$GY$21</definedName>
    <definedName name="A125601616V_Data">Data9!$GY$11:$GY$21</definedName>
    <definedName name="A125601616V_Latest">Data9!$GY$21</definedName>
    <definedName name="A125601624V">Data10!$K$1:$K$10,Data10!$K$11:$K$21</definedName>
    <definedName name="A125601624V_Data">Data10!$K$11:$K$21</definedName>
    <definedName name="A125601624V_Latest">Data10!$K$21</definedName>
    <definedName name="A125601632V">Data10!$AC$1:$AC$10,Data10!$AC$11:$AC$21</definedName>
    <definedName name="A125601632V_Data">Data10!$AC$11:$AC$21</definedName>
    <definedName name="A125601632V_Latest">Data10!$AC$21</definedName>
    <definedName name="A125601640V">Data10!$CW$1:$CW$10,Data10!$CW$11:$CW$21</definedName>
    <definedName name="A125601640V_Data">Data10!$CW$11:$CW$21</definedName>
    <definedName name="A125601640V_Latest">Data10!$CW$21</definedName>
    <definedName name="A125601648L">Data10!$EG$1:$EG$10,Data10!$EG$11:$EG$21</definedName>
    <definedName name="A125601648L_Data">Data10!$EG$11:$EG$21</definedName>
    <definedName name="A125601648L_Latest">Data10!$EG$21</definedName>
    <definedName name="A125601656L">Data10!$EY$1:$EY$10,Data10!$EY$11:$EY$21</definedName>
    <definedName name="A125601656L_Data">Data10!$EY$11:$EY$21</definedName>
    <definedName name="A125601656L_Latest">Data10!$EY$21</definedName>
    <definedName name="A125601664L">Data11!$AE$1:$AE$10,Data11!$AE$11:$AE$21</definedName>
    <definedName name="A125601664L_Data">Data11!$AE$11:$AE$21</definedName>
    <definedName name="A125601664L_Latest">Data11!$AE$21</definedName>
    <definedName name="A125601672L">Data11!$IM$1:$IM$10,Data11!$IM$11:$IM$21</definedName>
    <definedName name="A125601672L_Data">Data11!$IM$11:$IM$21</definedName>
    <definedName name="A125601672L_Latest">Data11!$IM$21</definedName>
    <definedName name="A125601680L">Data12!$BQ$1:$BQ$10,Data12!$BQ$11:$BQ$21</definedName>
    <definedName name="A125601680L_Data">Data12!$BQ$11:$BQ$21</definedName>
    <definedName name="A125601680L_Latest">Data12!$BQ$21</definedName>
    <definedName name="A125601688F">Data12!$CI$1:$CI$10,Data12!$CI$11:$CI$21</definedName>
    <definedName name="A125601688F_Data">Data12!$CI$11:$CI$21</definedName>
    <definedName name="A125601688F_Latest">Data12!$CI$21</definedName>
    <definedName name="A125601696F">Data10!$AU$1:$AU$10,Data10!$AU$11:$AU$21</definedName>
    <definedName name="A125601696F_Data">Data10!$AU$11:$AU$21</definedName>
    <definedName name="A125601696F_Latest">Data10!$AU$21</definedName>
    <definedName name="A125601704V">Data11!$CG$1:$CG$10,Data11!$CG$11:$CG$21</definedName>
    <definedName name="A125601704V_Data">Data11!$CG$11:$CG$21</definedName>
    <definedName name="A125601704V_Latest">Data11!$CG$21</definedName>
    <definedName name="A125601712V">Data11!$CY$1:$CY$10,Data11!$CY$11:$CY$21</definedName>
    <definedName name="A125601712V_Data">Data11!$CY$11:$CY$21</definedName>
    <definedName name="A125601712V_Latest">Data11!$CY$21</definedName>
    <definedName name="A125601720V">Data12!$AY$1:$AY$10,Data12!$AY$11:$AY$21</definedName>
    <definedName name="A125601720V_Data">Data12!$AY$11:$AY$21</definedName>
    <definedName name="A125601720V_Latest">Data12!$AY$21</definedName>
    <definedName name="A125601728L">Data9!$GG$1:$GG$10,Data9!$GG$11:$GG$21</definedName>
    <definedName name="A125601728L_Data">Data9!$GG$11:$GG$21</definedName>
    <definedName name="A125601728L_Latest">Data9!$GG$21</definedName>
    <definedName name="A125601736L">Data9!$HQ$1:$HQ$10,Data9!$HQ$11:$HQ$21</definedName>
    <definedName name="A125601736L_Data">Data9!$HQ$11:$HQ$21</definedName>
    <definedName name="A125601736L_Latest">Data9!$HQ$21</definedName>
    <definedName name="A125601744L">Data9!$II$1:$II$10,Data9!$II$11:$II$21</definedName>
    <definedName name="A125601744L_Data">Data9!$II$11:$II$21</definedName>
    <definedName name="A125601744L_Latest">Data9!$II$21</definedName>
    <definedName name="A125601752L">Data10!$CE$1:$CE$10,Data10!$CE$11:$CE$21</definedName>
    <definedName name="A125601752L_Data">Data10!$CE$11:$CE$21</definedName>
    <definedName name="A125601752L_Latest">Data10!$CE$21</definedName>
    <definedName name="A125601760L">Data10!$HA$1:$HA$10,Data10!$HA$11:$HA$21</definedName>
    <definedName name="A125601760L_Data">Data10!$HA$11:$HA$21</definedName>
    <definedName name="A125601760L_Latest">Data10!$HA$21</definedName>
    <definedName name="A125601768F">Data10!$HS$1:$HS$10,Data10!$HS$11:$HS$21</definedName>
    <definedName name="A125601768F_Data">Data10!$HS$11:$HS$21</definedName>
    <definedName name="A125601768F_Latest">Data10!$HS$21</definedName>
    <definedName name="A125601776F">Data10!$FQ$1:$FQ$10,Data10!$FQ$11:$FQ$21</definedName>
    <definedName name="A125601776F_Data">Data10!$FQ$11:$FQ$21</definedName>
    <definedName name="A125601776F_Latest">Data10!$FQ$21</definedName>
    <definedName name="A125601784F">Data11!$AW$1:$AW$10,Data11!$AW$11:$AW$21</definedName>
    <definedName name="A125601784F_Data">Data11!$AW$11:$AW$21</definedName>
    <definedName name="A125601784F_Latest">Data11!$AW$21</definedName>
    <definedName name="A125601792F">Data12!$DA$1:$DA$10,Data12!$DA$11:$DA$21</definedName>
    <definedName name="A125601792F_Data">Data12!$DA$11:$DA$21</definedName>
    <definedName name="A125601792F_Latest">Data12!$DA$21</definedName>
    <definedName name="A125601800V">Data13!$FE$1:$FE$10,Data13!$FE$11:$FE$21</definedName>
    <definedName name="A125601800V_Data">Data13!$FE$11:$FE$21</definedName>
    <definedName name="A125601800V_Latest">Data13!$FE$21</definedName>
    <definedName name="A125601808L">Data13!$HG$1:$HG$10,Data13!$HG$11:$HG$21</definedName>
    <definedName name="A125601808L_Data">Data13!$HG$11:$HG$21</definedName>
    <definedName name="A125601808L_Latest">Data13!$HG$21</definedName>
    <definedName name="A125601816L">Data14!$AK$1:$AK$10,Data14!$AK$11:$AK$21</definedName>
    <definedName name="A125601816L_Data">Data14!$AK$11:$AK$21</definedName>
    <definedName name="A125601816L_Latest">Data14!$AK$21</definedName>
    <definedName name="A125601824L">Data14!$DE$1:$DE$10,Data14!$DE$11:$DE$21</definedName>
    <definedName name="A125601824L_Data">Data14!$DE$11:$DE$21</definedName>
    <definedName name="A125601824L_Latest">Data14!$DE$21</definedName>
    <definedName name="A125601832L">Data15!$CO$1:$CO$10,Data15!$CO$11:$CO$21</definedName>
    <definedName name="A125601832L_Data">Data15!$CO$11:$CO$21</definedName>
    <definedName name="A125601832L_Latest">Data15!$CO$21</definedName>
    <definedName name="A125601840L">Data13!$CK$1:$CK$10,Data13!$CK$11:$CK$21</definedName>
    <definedName name="A125601840L_Data">Data13!$CK$11:$CK$21</definedName>
    <definedName name="A125601840L_Latest">Data13!$CK$21</definedName>
    <definedName name="A125601848F">Data14!$EO$1:$EO$10,Data14!$EO$11:$EO$21</definedName>
    <definedName name="A125601848F_Data">Data14!$EO$11:$EO$21</definedName>
    <definedName name="A125601848F_Latest">Data14!$EO$21</definedName>
    <definedName name="A125601856F">Data14!$CM$1:$CM$10,Data14!$CM$11:$CM$21</definedName>
    <definedName name="A125601856F_Data">Data14!$CM$11:$CM$21</definedName>
    <definedName name="A125601856F_Latest">Data14!$CM$21</definedName>
    <definedName name="A125601864F">Data14!$FY$1:$FY$10,Data14!$FY$11:$FY$21</definedName>
    <definedName name="A125601864F_Data">Data14!$FY$11:$FY$21</definedName>
    <definedName name="A125601864F_Latest">Data14!$FY$21</definedName>
    <definedName name="A125601872F">Data15!$C$1:$C$10,Data15!$C$11:$C$21</definedName>
    <definedName name="A125601872F_Data">Data15!$C$11:$C$21</definedName>
    <definedName name="A125601872F_Latest">Data15!$C$21</definedName>
    <definedName name="A125601880F">Data13!$AI$1:$AI$10,Data13!$AI$11:$AI$21</definedName>
    <definedName name="A125601880F_Data">Data13!$AI$11:$AI$21</definedName>
    <definedName name="A125601880F_Latest">Data13!$AI$21</definedName>
    <definedName name="A125601888X">Data13!$HY$1:$HY$10,Data13!$HY$11:$HY$21</definedName>
    <definedName name="A125601888X_Data">Data13!$HY$11:$HY$21</definedName>
    <definedName name="A125601888X_Latest">Data13!$HY$21</definedName>
    <definedName name="A125601896X">Data14!$DW$1:$DW$10,Data14!$DW$11:$DW$21</definedName>
    <definedName name="A125601896X_Data">Data14!$DW$11:$DW$21</definedName>
    <definedName name="A125601896X_Latest">Data14!$DW$21</definedName>
    <definedName name="A125601904L">Data14!$FG$1:$FG$10,Data14!$FG$11:$FG$21</definedName>
    <definedName name="A125601904L_Data">Data14!$FG$11:$FG$21</definedName>
    <definedName name="A125601904L_Latest">Data14!$FG$21</definedName>
    <definedName name="A125601912L">Data14!$GQ$1:$GQ$10,Data14!$GQ$11:$GQ$21</definedName>
    <definedName name="A125601912L_Data">Data14!$GQ$11:$GQ$21</definedName>
    <definedName name="A125601912L_Latest">Data14!$GQ$21</definedName>
    <definedName name="A125601920L">Data14!$IA$1:$IA$10,Data14!$IA$11:$IA$21</definedName>
    <definedName name="A125601920L_Data">Data14!$IA$11:$IA$21</definedName>
    <definedName name="A125601920L_Latest">Data14!$IA$21</definedName>
    <definedName name="A125601928F">Data12!$EK$1:$EK$10,Data12!$EK$11:$EK$21</definedName>
    <definedName name="A125601928F_Data">Data12!$EK$11:$EK$21</definedName>
    <definedName name="A125601928F_Latest">Data12!$EK$21</definedName>
    <definedName name="A125601936F">Data12!$FU$1:$FU$10,Data12!$FU$11:$FU$21</definedName>
    <definedName name="A125601936F_Data">Data12!$FU$11:$FU$21</definedName>
    <definedName name="A125601936F_Latest">Data12!$FU$21</definedName>
    <definedName name="A125601944F">Data12!$HW$1:$HW$10,Data12!$HW$11:$HW$21</definedName>
    <definedName name="A125601944F_Data">Data12!$HW$11:$HW$21</definedName>
    <definedName name="A125601944F_Latest">Data12!$HW$21</definedName>
    <definedName name="A125601952F">Data12!$IO$1:$IO$10,Data12!$IO$11:$IO$21</definedName>
    <definedName name="A125601952F_Data">Data12!$IO$11:$IO$21</definedName>
    <definedName name="A125601952F_Latest">Data12!$IO$21</definedName>
    <definedName name="A125601960F">Data13!$BS$1:$BS$10,Data13!$BS$11:$BS$21</definedName>
    <definedName name="A125601960F_Data">Data13!$BS$11:$BS$21</definedName>
    <definedName name="A125601960F_Latest">Data13!$BS$21</definedName>
    <definedName name="A125601968X">Data13!$DC$1:$DC$10,Data13!$DC$11:$DC$21</definedName>
    <definedName name="A125601968X_Data">Data13!$DC$11:$DC$21</definedName>
    <definedName name="A125601968X_Latest">Data13!$DC$21</definedName>
    <definedName name="A125601976X">Data13!$DU$1:$DU$10,Data13!$DU$11:$DU$21</definedName>
    <definedName name="A125601976X_Data">Data13!$DU$11:$DU$21</definedName>
    <definedName name="A125601976X_Latest">Data13!$DU$21</definedName>
    <definedName name="A125601984X">Data13!$IQ$1:$IQ$10,Data13!$IQ$11:$IQ$21</definedName>
    <definedName name="A125601984X_Data">Data13!$IQ$11:$IQ$21</definedName>
    <definedName name="A125601984X_Latest">Data13!$IQ$21</definedName>
    <definedName name="A125601992X">Data14!$HI$1:$HI$10,Data14!$HI$11:$HI$21</definedName>
    <definedName name="A125601992X_Data">Data14!$HI$11:$HI$21</definedName>
    <definedName name="A125601992X_Latest">Data14!$HI$21</definedName>
    <definedName name="A125602000R">Data15!$AM$1:$AM$10,Data15!$AM$11:$AM$21</definedName>
    <definedName name="A125602000R_Data">Data15!$AM$11:$AM$21</definedName>
    <definedName name="A125602000R_Latest">Data15!$AM$21</definedName>
    <definedName name="A125602008J">Data15!$BE$1:$BE$10,Data15!$BE$11:$BE$21</definedName>
    <definedName name="A125602008J_Data">Data15!$BE$11:$BE$21</definedName>
    <definedName name="A125602008J_Latest">Data15!$BE$21</definedName>
    <definedName name="A125602016J">Data13!$Q$1:$Q$10,Data13!$Q$11:$Q$21</definedName>
    <definedName name="A125602016J_Data">Data13!$Q$11:$Q$21</definedName>
    <definedName name="A125602016J_Latest">Data13!$Q$21</definedName>
    <definedName name="A125602024J">Data14!$BC$1:$BC$10,Data14!$BC$11:$BC$21</definedName>
    <definedName name="A125602024J_Data">Data14!$BC$11:$BC$21</definedName>
    <definedName name="A125602024J_Latest">Data14!$BC$21</definedName>
    <definedName name="A125602032J">Data14!$BU$1:$BU$10,Data14!$BU$11:$BU$21</definedName>
    <definedName name="A125602032J_Data">Data14!$BU$11:$BU$21</definedName>
    <definedName name="A125602032J_Latest">Data14!$BU$21</definedName>
    <definedName name="A125602040J">Data15!$U$1:$U$10,Data15!$U$11:$U$21</definedName>
    <definedName name="A125602040J_Data">Data15!$U$11:$U$21</definedName>
    <definedName name="A125602040J_Latest">Data15!$U$21</definedName>
    <definedName name="A125602048A">Data12!$FC$1:$FC$10,Data12!$FC$11:$FC$21</definedName>
    <definedName name="A125602048A_Data">Data12!$FC$11:$FC$21</definedName>
    <definedName name="A125602048A_Latest">Data12!$FC$21</definedName>
    <definedName name="A125602056A">Data12!$GM$1:$GM$10,Data12!$GM$11:$GM$21</definedName>
    <definedName name="A125602056A_Data">Data12!$GM$11:$GM$21</definedName>
    <definedName name="A125602056A_Latest">Data12!$GM$21</definedName>
    <definedName name="A125602064A">Data12!$HE$1:$HE$10,Data12!$HE$11:$HE$21</definedName>
    <definedName name="A125602064A_Data">Data12!$HE$11:$HE$21</definedName>
    <definedName name="A125602064A_Latest">Data12!$HE$21</definedName>
    <definedName name="A125602072A">Data13!$BA$1:$BA$10,Data13!$BA$11:$BA$21</definedName>
    <definedName name="A125602072A_Data">Data13!$BA$11:$BA$21</definedName>
    <definedName name="A125602072A_Latest">Data13!$BA$21</definedName>
    <definedName name="A125602080A">Data13!$FW$1:$FW$10,Data13!$FW$11:$FW$21</definedName>
    <definedName name="A125602080A_Data">Data13!$FW$11:$FW$21</definedName>
    <definedName name="A125602080A_Latest">Data13!$FW$21</definedName>
    <definedName name="A125602088V">Data13!$GO$1:$GO$10,Data13!$GO$11:$GO$21</definedName>
    <definedName name="A125602088V_Data">Data13!$GO$11:$GO$21</definedName>
    <definedName name="A125602088V_Latest">Data13!$GO$21</definedName>
    <definedName name="A125602096V">Data13!$EM$1:$EM$10,Data13!$EM$11:$EM$21</definedName>
    <definedName name="A125602096V_Data">Data13!$EM$11:$EM$21</definedName>
    <definedName name="A125602096V_Latest">Data13!$EM$21</definedName>
    <definedName name="A125602104J">Data14!$S$1:$S$10,Data14!$S$11:$S$21</definedName>
    <definedName name="A125602104J_Data">Data14!$S$11:$S$21</definedName>
    <definedName name="A125602104J_Latest">Data14!$S$21</definedName>
    <definedName name="A125602112J">Data15!$BW$1:$BW$10,Data15!$BW$11:$BW$21</definedName>
    <definedName name="A125602112J_Data">Data15!$BW$11:$BW$21</definedName>
    <definedName name="A125602112J_Latest">Data15!$BW$21</definedName>
    <definedName name="A125602120J">Data2!$AH$1:$AH$10,Data2!$AH$11:$AH$21</definedName>
    <definedName name="A125602120J_Data">Data2!$AH$11:$AH$21</definedName>
    <definedName name="A125602120J_Latest">Data2!$AH$21</definedName>
    <definedName name="A125602128A">Data2!$CJ$1:$CJ$10,Data2!$CJ$11:$CJ$21</definedName>
    <definedName name="A125602128A_Data">Data2!$CJ$11:$CJ$21</definedName>
    <definedName name="A125602128A_Latest">Data2!$CJ$21</definedName>
    <definedName name="A125602136A">Data2!$FD$1:$FD$10,Data2!$FD$11:$FD$21</definedName>
    <definedName name="A125602136A_Data">Data2!$FD$11:$FD$21</definedName>
    <definedName name="A125602136A_Latest">Data2!$FD$21</definedName>
    <definedName name="A125602144A">Data2!$HX$1:$HX$10,Data2!$HX$11:$HX$21</definedName>
    <definedName name="A125602144A_Data">Data2!$HX$11:$HX$21</definedName>
    <definedName name="A125602144A_Latest">Data2!$HX$21</definedName>
    <definedName name="A125602152A">Data3!$HH$1:$HH$10,Data3!$HH$11:$HH$21</definedName>
    <definedName name="A125602152A_Data">Data3!$HH$11:$HH$21</definedName>
    <definedName name="A125602152A_Latest">Data3!$HH$21</definedName>
    <definedName name="A125602160A">Data1!$HD$1:$HD$10,Data1!$HD$11:$HD$21</definedName>
    <definedName name="A125602160A_Data">Data1!$HD$11:$HD$21</definedName>
    <definedName name="A125602160A_Latest">Data1!$HD$21</definedName>
    <definedName name="A125602168V">Data3!$R$1:$R$10,Data3!$R$11:$R$21</definedName>
    <definedName name="A125602168V_Data">Data3!$R$11:$R$21</definedName>
    <definedName name="A125602168V_Latest">Data3!$R$21</definedName>
    <definedName name="A125602176V">Data2!$HF$1:$HF$10,Data2!$HF$11:$HF$21</definedName>
    <definedName name="A125602176V_Data">Data2!$HF$11:$HF$21</definedName>
    <definedName name="A125602176V_Latest">Data2!$HF$21</definedName>
    <definedName name="A125602184V">Data3!$BB$1:$BB$10,Data3!$BB$11:$BB$21</definedName>
    <definedName name="A125602184V_Data">Data3!$BB$11:$BB$21</definedName>
    <definedName name="A125602184V_Latest">Data3!$BB$21</definedName>
    <definedName name="A125602192V">Data3!$DV$1:$DV$10,Data3!$DV$11:$DV$21</definedName>
    <definedName name="A125602192V_Data">Data3!$DV$11:$DV$21</definedName>
    <definedName name="A125602192V_Latest">Data3!$DV$21</definedName>
    <definedName name="A125602200J">Data1!$FB$1:$FB$10,Data1!$FB$11:$FB$21</definedName>
    <definedName name="A125602200J_Data">Data1!$FB$11:$FB$21</definedName>
    <definedName name="A125602200J_Latest">Data1!$FB$21</definedName>
    <definedName name="A125602208A">Data2!$DB$1:$DB$10,Data2!$DB$11:$DB$21</definedName>
    <definedName name="A125602208A_Data">Data2!$DB$11:$DB$21</definedName>
    <definedName name="A125602208A_Latest">Data2!$DB$21</definedName>
    <definedName name="A125602216A">Data2!$IP$1:$IP$10,Data2!$IP$11:$IP$21</definedName>
    <definedName name="A125602216A_Data">Data2!$IP$11:$IP$21</definedName>
    <definedName name="A125602216A_Latest">Data2!$IP$21</definedName>
    <definedName name="A125602224A">Data3!$AJ$1:$AJ$10,Data3!$AJ$11:$AJ$21</definedName>
    <definedName name="A125602224A_Data">Data3!$AJ$11:$AJ$21</definedName>
    <definedName name="A125602224A_Latest">Data3!$AJ$21</definedName>
    <definedName name="A125602232A">Data3!$BT$1:$BT$10,Data3!$BT$11:$BT$21</definedName>
    <definedName name="A125602232A_Data">Data3!$BT$11:$BT$21</definedName>
    <definedName name="A125602232A_Latest">Data3!$BT$21</definedName>
    <definedName name="A125602240A">Data3!$DD$1:$DD$10,Data3!$DD$11:$DD$21</definedName>
    <definedName name="A125602240A_Data">Data3!$DD$11:$DD$21</definedName>
    <definedName name="A125602240A_Latest">Data3!$DD$21</definedName>
    <definedName name="A125602248V">Data1!$N$1:$N$10,Data1!$N$11:$N$21</definedName>
    <definedName name="A125602248V_Data">Data1!$N$11:$N$21</definedName>
    <definedName name="A125602248V_Latest">Data1!$N$21</definedName>
    <definedName name="A125602256V">Data1!$AX$1:$AX$10,Data1!$AX$11:$AX$21</definedName>
    <definedName name="A125602256V_Data">Data1!$AX$11:$AX$21</definedName>
    <definedName name="A125602256V_Latest">Data1!$AX$21</definedName>
    <definedName name="A125602264V">Data1!$CZ$1:$CZ$10,Data1!$CZ$11:$CZ$21</definedName>
    <definedName name="A125602264V_Data">Data1!$CZ$11:$CZ$21</definedName>
    <definedName name="A125602264V_Latest">Data1!$CZ$21</definedName>
    <definedName name="A125602272V">Data1!$DR$1:$DR$10,Data1!$DR$11:$DR$21</definedName>
    <definedName name="A125602272V_Data">Data1!$DR$11:$DR$21</definedName>
    <definedName name="A125602272V_Latest">Data1!$DR$21</definedName>
    <definedName name="A125602280V">Data1!$GL$1:$GL$10,Data1!$GL$11:$GL$21</definedName>
    <definedName name="A125602280V_Data">Data1!$GL$11:$GL$21</definedName>
    <definedName name="A125602280V_Latest">Data1!$GL$21</definedName>
    <definedName name="A125602288L">Data1!$HV$1:$HV$10,Data1!$HV$11:$HV$21</definedName>
    <definedName name="A125602288L_Data">Data1!$HV$11:$HV$21</definedName>
    <definedName name="A125602288L_Latest">Data1!$HV$21</definedName>
    <definedName name="A125602296L">Data1!$IN$1:$IN$10,Data1!$IN$11:$IN$21</definedName>
    <definedName name="A125602296L_Data">Data1!$IN$11:$IN$21</definedName>
    <definedName name="A125602296L_Latest">Data1!$IN$21</definedName>
    <definedName name="A125602304A">Data2!$DT$1:$DT$10,Data2!$DT$11:$DT$21</definedName>
    <definedName name="A125602304A_Data">Data2!$DT$11:$DT$21</definedName>
    <definedName name="A125602304A_Latest">Data2!$DT$21</definedName>
    <definedName name="A125602312A">Data3!$CL$1:$CL$10,Data3!$CL$11:$CL$21</definedName>
    <definedName name="A125602312A_Data">Data3!$CL$11:$CL$21</definedName>
    <definedName name="A125602312A_Latest">Data3!$CL$21</definedName>
    <definedName name="A125602320A">Data3!$FF$1:$FF$10,Data3!$FF$11:$FF$21</definedName>
    <definedName name="A125602320A_Data">Data3!$FF$11:$FF$21</definedName>
    <definedName name="A125602320A_Latest">Data3!$FF$21</definedName>
    <definedName name="A125602328V">Data3!$FX$1:$FX$10,Data3!$FX$11:$FX$21</definedName>
    <definedName name="A125602328V_Data">Data3!$FX$11:$FX$21</definedName>
    <definedName name="A125602328V_Latest">Data3!$FX$21</definedName>
    <definedName name="A125602336V">Data1!$EJ$1:$EJ$10,Data1!$EJ$11:$EJ$21</definedName>
    <definedName name="A125602336V_Data">Data1!$EJ$11:$EJ$21</definedName>
    <definedName name="A125602336V_Latest">Data1!$EJ$21</definedName>
    <definedName name="A125602344V">Data2!$FV$1:$FV$10,Data2!$FV$11:$FV$21</definedName>
    <definedName name="A125602344V_Data">Data2!$FV$11:$FV$21</definedName>
    <definedName name="A125602344V_Latest">Data2!$FV$21</definedName>
    <definedName name="A125602352V">Data2!$GN$1:$GN$10,Data2!$GN$11:$GN$21</definedName>
    <definedName name="A125602352V_Data">Data2!$GN$11:$GN$21</definedName>
    <definedName name="A125602352V_Latest">Data2!$GN$21</definedName>
    <definedName name="A125602360V">Data3!$EN$1:$EN$10,Data3!$EN$11:$EN$21</definedName>
    <definedName name="A125602360V_Data">Data3!$EN$11:$EN$21</definedName>
    <definedName name="A125602360V_Latest">Data3!$EN$21</definedName>
    <definedName name="A125602368L">Data1!$AF$1:$AF$10,Data1!$AF$11:$AF$21</definedName>
    <definedName name="A125602368L_Data">Data1!$AF$11:$AF$21</definedName>
    <definedName name="A125602368L_Latest">Data1!$AF$21</definedName>
    <definedName name="A125602376L">Data1!$BP$1:$BP$10,Data1!$BP$11:$BP$21</definedName>
    <definedName name="A125602376L_Data">Data1!$BP$11:$BP$21</definedName>
    <definedName name="A125602376L_Latest">Data1!$BP$21</definedName>
    <definedName name="A125602384L">Data1!$CH$1:$CH$10,Data1!$CH$11:$CH$21</definedName>
    <definedName name="A125602384L_Data">Data1!$CH$11:$CH$21</definedName>
    <definedName name="A125602384L_Latest">Data1!$CH$21</definedName>
    <definedName name="A125602392L">Data1!$FT$1:$FT$10,Data1!$FT$11:$FT$21</definedName>
    <definedName name="A125602392L_Data">Data1!$FT$11:$FT$21</definedName>
    <definedName name="A125602392L_Latest">Data1!$FT$21</definedName>
    <definedName name="A125602400A">Data2!$AZ$1:$AZ$10,Data2!$AZ$11:$AZ$21</definedName>
    <definedName name="A125602400A_Data">Data2!$AZ$11:$AZ$21</definedName>
    <definedName name="A125602400A_Latest">Data2!$AZ$21</definedName>
    <definedName name="A125602408V">Data2!$BR$1:$BR$10,Data2!$BR$11:$BR$21</definedName>
    <definedName name="A125602408V_Data">Data2!$BR$11:$BR$21</definedName>
    <definedName name="A125602408V_Latest">Data2!$BR$21</definedName>
    <definedName name="A125602416V">Data2!$P$1:$P$10,Data2!$P$11:$P$21</definedName>
    <definedName name="A125602416V_Data">Data2!$P$11:$P$21</definedName>
    <definedName name="A125602416V_Latest">Data2!$P$21</definedName>
    <definedName name="A125602424V">Data2!$EL$1:$EL$10,Data2!$EL$11:$EL$21</definedName>
    <definedName name="A125602424V_Data">Data2!$EL$11:$EL$21</definedName>
    <definedName name="A125602424V_Latest">Data2!$EL$21</definedName>
    <definedName name="A125602432V">Data3!$GP$1:$GP$10,Data3!$GP$11:$GP$21</definedName>
    <definedName name="A125602432V_Data">Data3!$GP$11:$GP$21</definedName>
    <definedName name="A125602432V_Latest">Data3!$GP$21</definedName>
    <definedName name="A125602440V">Data25!$AR$1:$AR$10,Data25!$AR$11:$AR$21</definedName>
    <definedName name="A125602440V_Data">Data25!$AR$11:$AR$21</definedName>
    <definedName name="A125602440V_Latest">Data25!$AR$21</definedName>
    <definedName name="A125602448L">Data25!$CT$1:$CT$10,Data25!$CT$11:$CT$21</definedName>
    <definedName name="A125602448L_Data">Data25!$CT$11:$CT$21</definedName>
    <definedName name="A125602448L_Latest">Data25!$CT$21</definedName>
    <definedName name="A125602456L">Data25!$FN$1:$FN$10,Data25!$FN$11:$FN$21</definedName>
    <definedName name="A125602456L_Data">Data25!$FN$11:$FN$21</definedName>
    <definedName name="A125602456L_Latest">Data25!$FN$21</definedName>
    <definedName name="A125602464L">Data25!$IH$1:$IH$10,Data25!$IH$11:$IH$21</definedName>
    <definedName name="A125602464L_Data">Data25!$IH$11:$IH$21</definedName>
    <definedName name="A125602464L_Latest">Data25!$IH$21</definedName>
    <definedName name="A125602472L">Data26!$HR$1:$HR$10,Data26!$HR$11:$HR$11</definedName>
    <definedName name="A125602472L_Data">Data26!$HR$11:$HR$11</definedName>
    <definedName name="A125602472L_Latest">Data26!$HR$11</definedName>
    <definedName name="A125602480L">Data24!$HN$1:$HN$10,Data24!$HN$11:$HN$21</definedName>
    <definedName name="A125602480L_Data">Data24!$HN$11:$HN$21</definedName>
    <definedName name="A125602480L_Latest">Data24!$HN$21</definedName>
    <definedName name="A125602488F">Data26!$AB$1:$AB$10,Data26!$AB$11:$AB$11</definedName>
    <definedName name="A125602488F_Data">Data26!$AB$11:$AB$11</definedName>
    <definedName name="A125602488F_Latest">Data26!$AB$11</definedName>
    <definedName name="A125602496F">Data25!$HP$1:$HP$10,Data25!$HP$11:$HP$21</definedName>
    <definedName name="A125602496F_Data">Data25!$HP$11:$HP$21</definedName>
    <definedName name="A125602496F_Latest">Data25!$HP$21</definedName>
    <definedName name="A125602504V">Data26!$BL$1:$BL$10,Data26!$BL$11:$BL$11</definedName>
    <definedName name="A125602504V_Data">Data26!$BL$11:$BL$11</definedName>
    <definedName name="A125602504V_Latest">Data26!$BL$11</definedName>
    <definedName name="A125602512V">Data26!$EF$1:$EF$10,Data26!$EF$11:$EF$11</definedName>
    <definedName name="A125602512V_Data">Data26!$EF$11:$EF$11</definedName>
    <definedName name="A125602512V_Latest">Data26!$EF$11</definedName>
    <definedName name="A125602520V">Data24!$FL$1:$FL$10,Data24!$FL$11:$FL$21</definedName>
    <definedName name="A125602520V_Data">Data24!$FL$11:$FL$21</definedName>
    <definedName name="A125602520V_Latest">Data24!$FL$21</definedName>
    <definedName name="A125602528L">Data25!$DL$1:$DL$10,Data25!$DL$11:$DL$21</definedName>
    <definedName name="A125602528L_Data">Data25!$DL$11:$DL$21</definedName>
    <definedName name="A125602528L_Latest">Data25!$DL$21</definedName>
    <definedName name="A125602536L">Data26!$J$1:$J$10,Data26!$J$11:$J$11</definedName>
    <definedName name="A125602536L_Data">Data26!$J$11:$J$11</definedName>
    <definedName name="A125602536L_Latest">Data26!$J$11</definedName>
    <definedName name="A125602544L">Data26!$AT$1:$AT$10,Data26!$AT$11:$AT$11</definedName>
    <definedName name="A125602544L_Data">Data26!$AT$11:$AT$11</definedName>
    <definedName name="A125602544L_Latest">Data26!$AT$11</definedName>
    <definedName name="A125602552L">Data26!$CD$1:$CD$10,Data26!$CD$11:$CD$11</definedName>
    <definedName name="A125602552L_Data">Data26!$CD$11:$CD$11</definedName>
    <definedName name="A125602552L_Latest">Data26!$CD$11</definedName>
    <definedName name="A125602560L">Data26!$DN$1:$DN$10,Data26!$DN$11:$DN$11</definedName>
    <definedName name="A125602560L_Data">Data26!$DN$11:$DN$11</definedName>
    <definedName name="A125602560L_Latest">Data26!$DN$11</definedName>
    <definedName name="A125602568F">Data24!$X$1:$X$10,Data24!$X$11:$X$21</definedName>
    <definedName name="A125602568F_Data">Data24!$X$11:$X$21</definedName>
    <definedName name="A125602568F_Latest">Data24!$X$21</definedName>
    <definedName name="A125602576F">Data24!$BH$1:$BH$10,Data24!$BH$11:$BH$21</definedName>
    <definedName name="A125602576F_Data">Data24!$BH$11:$BH$21</definedName>
    <definedName name="A125602576F_Latest">Data24!$BH$21</definedName>
    <definedName name="A125602584F">Data24!$DJ$1:$DJ$10,Data24!$DJ$11:$DJ$21</definedName>
    <definedName name="A125602584F_Data">Data24!$DJ$11:$DJ$21</definedName>
    <definedName name="A125602584F_Latest">Data24!$DJ$21</definedName>
    <definedName name="A125602592F">Data24!$EB$1:$EB$10,Data24!$EB$11:$EB$21</definedName>
    <definedName name="A125602592F_Data">Data24!$EB$11:$EB$21</definedName>
    <definedName name="A125602592F_Latest">Data24!$EB$21</definedName>
    <definedName name="A125602600V">Data24!$GV$1:$GV$10,Data24!$GV$11:$GV$21</definedName>
    <definedName name="A125602600V_Data">Data24!$GV$11:$GV$21</definedName>
    <definedName name="A125602600V_Latest">Data24!$GV$21</definedName>
    <definedName name="A125602608L">Data24!$IF$1:$IF$10,Data24!$IF$11:$IF$21</definedName>
    <definedName name="A125602608L_Data">Data24!$IF$11:$IF$21</definedName>
    <definedName name="A125602608L_Latest">Data24!$IF$21</definedName>
    <definedName name="A125602616L">Data25!$H$1:$H$10,Data25!$H$11:$H$21</definedName>
    <definedName name="A125602616L_Data">Data25!$H$11:$H$21</definedName>
    <definedName name="A125602616L_Latest">Data25!$H$21</definedName>
    <definedName name="A125602624L">Data25!$ED$1:$ED$10,Data25!$ED$11:$ED$21</definedName>
    <definedName name="A125602624L_Data">Data25!$ED$11:$ED$21</definedName>
    <definedName name="A125602624L_Latest">Data25!$ED$21</definedName>
    <definedName name="A125602632L">Data26!$CV$1:$CV$10,Data26!$CV$11:$CV$11</definedName>
    <definedName name="A125602632L_Data">Data26!$CV$11:$CV$11</definedName>
    <definedName name="A125602632L_Latest">Data26!$CV$11</definedName>
    <definedName name="A125602640L">Data26!$FP$1:$FP$10,Data26!$FP$11:$FP$11</definedName>
    <definedName name="A125602640L_Data">Data26!$FP$11:$FP$11</definedName>
    <definedName name="A125602640L_Latest">Data26!$FP$11</definedName>
    <definedName name="A125602648F">Data26!$GH$1:$GH$10,Data26!$GH$11:$GH$11</definedName>
    <definedName name="A125602648F_Data">Data26!$GH$11:$GH$11</definedName>
    <definedName name="A125602648F_Latest">Data26!$GH$11</definedName>
    <definedName name="A125602656F">Data24!$ET$1:$ET$10,Data24!$ET$11:$ET$21</definedName>
    <definedName name="A125602656F_Data">Data24!$ET$11:$ET$21</definedName>
    <definedName name="A125602656F_Latest">Data24!$ET$21</definedName>
    <definedName name="A125602664F">Data25!$GF$1:$GF$10,Data25!$GF$11:$GF$21</definedName>
    <definedName name="A125602664F_Data">Data25!$GF$11:$GF$21</definedName>
    <definedName name="A125602664F_Latest">Data25!$GF$21</definedName>
    <definedName name="A125602672F">Data25!$GX$1:$GX$10,Data25!$GX$11:$GX$21</definedName>
    <definedName name="A125602672F_Data">Data25!$GX$11:$GX$21</definedName>
    <definedName name="A125602672F_Latest">Data25!$GX$21</definedName>
    <definedName name="A125602680F">Data26!$EX$1:$EX$10,Data26!$EX$11:$EX$11</definedName>
    <definedName name="A125602680F_Data">Data26!$EX$11:$EX$11</definedName>
    <definedName name="A125602680F_Latest">Data26!$EX$11</definedName>
    <definedName name="A125602688X">Data24!$AP$1:$AP$10,Data24!$AP$11:$AP$21</definedName>
    <definedName name="A125602688X_Data">Data24!$AP$11:$AP$21</definedName>
    <definedName name="A125602688X_Latest">Data24!$AP$21</definedName>
    <definedName name="A125602696X">Data24!$BZ$1:$BZ$10,Data24!$BZ$11:$BZ$21</definedName>
    <definedName name="A125602696X_Data">Data24!$BZ$11:$BZ$21</definedName>
    <definedName name="A125602696X_Latest">Data24!$BZ$21</definedName>
    <definedName name="A125602704L">Data24!$CR$1:$CR$10,Data24!$CR$11:$CR$21</definedName>
    <definedName name="A125602704L_Data">Data24!$CR$11:$CR$21</definedName>
    <definedName name="A125602704L_Latest">Data24!$CR$21</definedName>
    <definedName name="A125602712L">Data24!$GD$1:$GD$10,Data24!$GD$11:$GD$21</definedName>
    <definedName name="A125602712L_Data">Data24!$GD$11:$GD$21</definedName>
    <definedName name="A125602712L_Latest">Data24!$GD$21</definedName>
    <definedName name="A125602720L">Data25!$BJ$1:$BJ$10,Data25!$BJ$11:$BJ$21</definedName>
    <definedName name="A125602720L_Data">Data25!$BJ$11:$BJ$21</definedName>
    <definedName name="A125602720L_Latest">Data25!$BJ$21</definedName>
    <definedName name="A125602728F">Data25!$CB$1:$CB$10,Data25!$CB$11:$CB$21</definedName>
    <definedName name="A125602728F_Data">Data25!$CB$11:$CB$21</definedName>
    <definedName name="A125602728F_Latest">Data25!$CB$21</definedName>
    <definedName name="A125602736F">Data25!$Z$1:$Z$10,Data25!$Z$11:$Z$21</definedName>
    <definedName name="A125602736F_Data">Data25!$Z$11:$Z$21</definedName>
    <definedName name="A125602736F_Latest">Data25!$Z$21</definedName>
    <definedName name="A125602744F">Data25!$EV$1:$EV$10,Data25!$EV$11:$EV$21</definedName>
    <definedName name="A125602744F_Data">Data25!$EV$11:$EV$21</definedName>
    <definedName name="A125602744F_Latest">Data25!$EV$21</definedName>
    <definedName name="A125602752F">Data26!$GZ$1:$GZ$10,Data26!$GZ$11:$GZ$11</definedName>
    <definedName name="A125602752F_Data">Data26!$GZ$11:$GZ$11</definedName>
    <definedName name="A125602752F_Latest">Data26!$GZ$11</definedName>
    <definedName name="A125602760F">Data7!$HP$1:$HP$10,Data7!$HP$11:$HP$21</definedName>
    <definedName name="A125602760F_Data">Data7!$HP$11:$HP$21</definedName>
    <definedName name="A125602760F_Latest">Data7!$HP$21</definedName>
    <definedName name="A125602768X">Data8!$AB$1:$AB$10,Data8!$AB$11:$AB$21</definedName>
    <definedName name="A125602768X_Data">Data8!$AB$11:$AB$21</definedName>
    <definedName name="A125602768X_Latest">Data8!$AB$21</definedName>
    <definedName name="A125602776X">Data8!$CV$1:$CV$10,Data8!$CV$11:$CV$21</definedName>
    <definedName name="A125602776X_Data">Data8!$CV$11:$CV$21</definedName>
    <definedName name="A125602776X_Latest">Data8!$CV$21</definedName>
    <definedName name="A125602784X">Data8!$FP$1:$FP$10,Data8!$FP$11:$FP$21</definedName>
    <definedName name="A125602784X_Data">Data8!$FP$11:$FP$21</definedName>
    <definedName name="A125602784X_Latest">Data8!$FP$21</definedName>
    <definedName name="A125602792X">Data9!$EZ$1:$EZ$10,Data9!$EZ$11:$EZ$21</definedName>
    <definedName name="A125602792X_Data">Data9!$EZ$11:$EZ$21</definedName>
    <definedName name="A125602792X_Latest">Data9!$EZ$21</definedName>
    <definedName name="A125602800L">Data7!$EV$1:$EV$10,Data7!$EV$11:$EV$21</definedName>
    <definedName name="A125602800L_Data">Data7!$EV$11:$EV$21</definedName>
    <definedName name="A125602800L_Latest">Data7!$EV$21</definedName>
    <definedName name="A125602808F">Data8!$GZ$1:$GZ$10,Data8!$GZ$11:$GZ$21</definedName>
    <definedName name="A125602808F_Data">Data8!$GZ$11:$GZ$21</definedName>
    <definedName name="A125602808F_Latest">Data8!$GZ$21</definedName>
    <definedName name="A125602816F">Data8!$EX$1:$EX$10,Data8!$EX$11:$EX$21</definedName>
    <definedName name="A125602816F_Data">Data8!$EX$11:$EX$21</definedName>
    <definedName name="A125602816F_Latest">Data8!$EX$21</definedName>
    <definedName name="A125602824F">Data8!$IJ$1:$IJ$10,Data8!$IJ$11:$IJ$21</definedName>
    <definedName name="A125602824F_Data">Data8!$IJ$11:$IJ$21</definedName>
    <definedName name="A125602824F_Latest">Data8!$IJ$21</definedName>
    <definedName name="A125602832F">Data9!$BN$1:$BN$10,Data9!$BN$11:$BN$21</definedName>
    <definedName name="A125602832F_Data">Data9!$BN$11:$BN$21</definedName>
    <definedName name="A125602832F_Latest">Data9!$BN$21</definedName>
    <definedName name="A125602840F">Data7!$CT$1:$CT$10,Data7!$CT$11:$CT$21</definedName>
    <definedName name="A125602840F_Data">Data7!$CT$11:$CT$21</definedName>
    <definedName name="A125602840F_Latest">Data7!$CT$21</definedName>
    <definedName name="A125602848X">Data8!$AT$1:$AT$10,Data8!$AT$11:$AT$21</definedName>
    <definedName name="A125602848X_Data">Data8!$AT$11:$AT$21</definedName>
    <definedName name="A125602848X_Latest">Data8!$AT$21</definedName>
    <definedName name="A125602856X">Data8!$GH$1:$GH$10,Data8!$GH$11:$GH$21</definedName>
    <definedName name="A125602856X_Data">Data8!$GH$11:$GH$21</definedName>
    <definedName name="A125602856X_Latest">Data8!$GH$21</definedName>
    <definedName name="A125602864X">Data8!$HR$1:$HR$10,Data8!$HR$11:$HR$21</definedName>
    <definedName name="A125602864X_Data">Data8!$HR$11:$HR$21</definedName>
    <definedName name="A125602864X_Latest">Data8!$HR$21</definedName>
    <definedName name="A125602872X">Data9!$L$1:$L$10,Data9!$L$11:$L$21</definedName>
    <definedName name="A125602872X_Data">Data9!$L$11:$L$21</definedName>
    <definedName name="A125602872X_Latest">Data9!$L$21</definedName>
    <definedName name="A125602880X">Data9!$AV$1:$AV$10,Data9!$AV$11:$AV$21</definedName>
    <definedName name="A125602880X_Data">Data9!$AV$11:$AV$21</definedName>
    <definedName name="A125602880X_Latest">Data9!$AV$21</definedName>
    <definedName name="A125602888T">Data6!$GV$1:$GV$10,Data6!$GV$11:$GV$21</definedName>
    <definedName name="A125602888T_Data">Data6!$GV$11:$GV$21</definedName>
    <definedName name="A125602888T_Latest">Data6!$GV$21</definedName>
    <definedName name="A125602896T">Data6!$IF$1:$IF$10,Data6!$IF$11:$IF$21</definedName>
    <definedName name="A125602896T_Data">Data6!$IF$11:$IF$21</definedName>
    <definedName name="A125602896T_Latest">Data6!$IF$21</definedName>
    <definedName name="A125602904F">Data7!$AR$1:$AR$10,Data7!$AR$11:$AR$21</definedName>
    <definedName name="A125602904F_Data">Data7!$AR$11:$AR$21</definedName>
    <definedName name="A125602904F_Latest">Data7!$AR$21</definedName>
    <definedName name="A125602912F">Data7!$BJ$1:$BJ$10,Data7!$BJ$11:$BJ$21</definedName>
    <definedName name="A125602912F_Data">Data7!$BJ$11:$BJ$21</definedName>
    <definedName name="A125602912F_Latest">Data7!$BJ$21</definedName>
    <definedName name="A125602920F">Data7!$ED$1:$ED$10,Data7!$ED$11:$ED$21</definedName>
    <definedName name="A125602920F_Data">Data7!$ED$11:$ED$21</definedName>
    <definedName name="A125602920F_Latest">Data7!$ED$21</definedName>
    <definedName name="A125602928X">Data7!$FN$1:$FN$10,Data7!$FN$11:$FN$21</definedName>
    <definedName name="A125602928X_Data">Data7!$FN$11:$FN$21</definedName>
    <definedName name="A125602928X_Latest">Data7!$FN$21</definedName>
    <definedName name="A125602936X">Data7!$GF$1:$GF$10,Data7!$GF$11:$GF$21</definedName>
    <definedName name="A125602936X_Data">Data7!$GF$11:$GF$21</definedName>
    <definedName name="A125602936X_Latest">Data7!$GF$21</definedName>
    <definedName name="A125602944X">Data8!$BL$1:$BL$10,Data8!$BL$11:$BL$21</definedName>
    <definedName name="A125602944X_Data">Data8!$BL$11:$BL$21</definedName>
    <definedName name="A125602944X_Latest">Data8!$BL$21</definedName>
    <definedName name="A125602952X">Data9!$AD$1:$AD$10,Data9!$AD$11:$AD$21</definedName>
    <definedName name="A125602952X_Data">Data9!$AD$11:$AD$21</definedName>
    <definedName name="A125602952X_Latest">Data9!$AD$21</definedName>
    <definedName name="A125602960X">Data9!$CX$1:$CX$10,Data9!$CX$11:$CX$21</definedName>
    <definedName name="A125602960X_Data">Data9!$CX$11:$CX$21</definedName>
    <definedName name="A125602960X_Latest">Data9!$CX$21</definedName>
    <definedName name="A125602968T">Data9!$DP$1:$DP$10,Data9!$DP$11:$DP$21</definedName>
    <definedName name="A125602968T_Data">Data9!$DP$11:$DP$21</definedName>
    <definedName name="A125602968T_Latest">Data9!$DP$21</definedName>
    <definedName name="A125602976T">Data7!$CB$1:$CB$10,Data7!$CB$11:$CB$21</definedName>
    <definedName name="A125602976T_Data">Data7!$CB$11:$CB$21</definedName>
    <definedName name="A125602976T_Latest">Data7!$CB$21</definedName>
    <definedName name="A125602984T">Data8!$DN$1:$DN$10,Data8!$DN$11:$DN$21</definedName>
    <definedName name="A125602984T_Data">Data8!$DN$11:$DN$21</definedName>
    <definedName name="A125602984T_Latest">Data8!$DN$21</definedName>
    <definedName name="A125602992T">Data8!$EF$1:$EF$10,Data8!$EF$11:$EF$21</definedName>
    <definedName name="A125602992T_Data">Data8!$EF$11:$EF$21</definedName>
    <definedName name="A125602992T_Latest">Data8!$EF$21</definedName>
    <definedName name="A125603000J">Data9!$CF$1:$CF$10,Data9!$CF$11:$CF$21</definedName>
    <definedName name="A125603000J_Data">Data9!$CF$11:$CF$21</definedName>
    <definedName name="A125603000J_Latest">Data9!$CF$21</definedName>
    <definedName name="A125603008A">Data6!$HN$1:$HN$10,Data6!$HN$11:$HN$21</definedName>
    <definedName name="A125603008A_Data">Data6!$HN$11:$HN$21</definedName>
    <definedName name="A125603008A_Latest">Data6!$HN$21</definedName>
    <definedName name="A125603016A">Data7!$H$1:$H$10,Data7!$H$11:$H$21</definedName>
    <definedName name="A125603016A_Data">Data7!$H$11:$H$21</definedName>
    <definedName name="A125603016A_Latest">Data7!$H$21</definedName>
    <definedName name="A125603024A">Data7!$Z$1:$Z$10,Data7!$Z$11:$Z$21</definedName>
    <definedName name="A125603024A_Data">Data7!$Z$11:$Z$21</definedName>
    <definedName name="A125603024A_Latest">Data7!$Z$21</definedName>
    <definedName name="A125603032A">Data7!$DL$1:$DL$10,Data7!$DL$11:$DL$21</definedName>
    <definedName name="A125603032A_Data">Data7!$DL$11:$DL$21</definedName>
    <definedName name="A125603032A_Latest">Data7!$DL$21</definedName>
    <definedName name="A125603040A">Data7!$IH$1:$IH$10,Data7!$IH$11:$IH$21</definedName>
    <definedName name="A125603040A_Data">Data7!$IH$11:$IH$21</definedName>
    <definedName name="A125603040A_Latest">Data7!$IH$21</definedName>
    <definedName name="A125603048V">Data8!$J$1:$J$10,Data8!$J$11:$J$21</definedName>
    <definedName name="A125603048V_Data">Data8!$J$11:$J$21</definedName>
    <definedName name="A125603048V_Latest">Data8!$J$21</definedName>
    <definedName name="A125603056V">Data7!$GX$1:$GX$10,Data7!$GX$11:$GX$21</definedName>
    <definedName name="A125603056V_Data">Data7!$GX$11:$GX$21</definedName>
    <definedName name="A125603056V_Latest">Data7!$GX$21</definedName>
    <definedName name="A125603064V">Data8!$CD$1:$CD$10,Data8!$CD$11:$CD$21</definedName>
    <definedName name="A125603064V_Data">Data8!$CD$11:$CD$21</definedName>
    <definedName name="A125603064V_Latest">Data8!$CD$21</definedName>
    <definedName name="A125603072V">Data9!$EH$1:$EH$10,Data9!$EH$11:$EH$21</definedName>
    <definedName name="A125603072V_Data">Data9!$EH$11:$EH$21</definedName>
    <definedName name="A125603072V_Latest">Data9!$EH$21</definedName>
    <definedName name="A125603080V">Data16!$ED$1:$ED$10,Data16!$ED$11:$ED$21</definedName>
    <definedName name="A125603080V_Data">Data16!$ED$11:$ED$21</definedName>
    <definedName name="A125603080V_Latest">Data16!$ED$21</definedName>
    <definedName name="A125603088L">Data16!$GF$1:$GF$10,Data16!$GF$11:$GF$21</definedName>
    <definedName name="A125603088L_Data">Data16!$GF$11:$GF$21</definedName>
    <definedName name="A125603088L_Latest">Data16!$GF$21</definedName>
    <definedName name="A125603096L">Data17!$J$1:$J$10,Data17!$J$11:$J$21</definedName>
    <definedName name="A125603096L_Data">Data17!$J$11:$J$21</definedName>
    <definedName name="A125603096L_Latest">Data17!$J$21</definedName>
    <definedName name="A125603104A">Data17!$CD$1:$CD$10,Data17!$CD$11:$CD$21</definedName>
    <definedName name="A125603104A_Data">Data17!$CD$11:$CD$21</definedName>
    <definedName name="A125603104A_Latest">Data17!$CD$21</definedName>
    <definedName name="A125603112A">Data18!$BN$1:$BN$10,Data18!$BN$11:$BN$21</definedName>
    <definedName name="A125603112A_Data">Data18!$BN$11:$BN$21</definedName>
    <definedName name="A125603112A_Latest">Data18!$BN$21</definedName>
    <definedName name="A125603120A">Data16!$BJ$1:$BJ$10,Data16!$BJ$11:$BJ$21</definedName>
    <definedName name="A125603120A_Data">Data16!$BJ$11:$BJ$21</definedName>
    <definedName name="A125603120A_Latest">Data16!$BJ$21</definedName>
    <definedName name="A125603128V">Data17!$DN$1:$DN$10,Data17!$DN$11:$DN$21</definedName>
    <definedName name="A125603128V_Data">Data17!$DN$11:$DN$21</definedName>
    <definedName name="A125603128V_Latest">Data17!$DN$21</definedName>
    <definedName name="A125603136V">Data17!$BL$1:$BL$10,Data17!$BL$11:$BL$21</definedName>
    <definedName name="A125603136V_Data">Data17!$BL$11:$BL$21</definedName>
    <definedName name="A125603136V_Latest">Data17!$BL$21</definedName>
    <definedName name="A125603144V">Data17!$EX$1:$EX$10,Data17!$EX$11:$EX$21</definedName>
    <definedName name="A125603144V_Data">Data17!$EX$11:$EX$21</definedName>
    <definedName name="A125603144V_Latest">Data17!$EX$21</definedName>
    <definedName name="A125603152V">Data17!$HR$1:$HR$10,Data17!$HR$11:$HR$21</definedName>
    <definedName name="A125603152V_Data">Data17!$HR$11:$HR$21</definedName>
    <definedName name="A125603152V_Latest">Data17!$HR$21</definedName>
    <definedName name="A125603160V">Data16!$H$1:$H$10,Data16!$H$11:$H$21</definedName>
    <definedName name="A125603160V_Data">Data16!$H$11:$H$21</definedName>
    <definedName name="A125603160V_Latest">Data16!$H$21</definedName>
    <definedName name="A125603168L">Data16!$GX$1:$GX$10,Data16!$GX$11:$GX$21</definedName>
    <definedName name="A125603168L_Data">Data16!$GX$11:$GX$21</definedName>
    <definedName name="A125603168L_Latest">Data16!$GX$21</definedName>
    <definedName name="A125603176L">Data17!$CV$1:$CV$10,Data17!$CV$11:$CV$21</definedName>
    <definedName name="A125603176L_Data">Data17!$CV$11:$CV$21</definedName>
    <definedName name="A125603176L_Latest">Data17!$CV$21</definedName>
    <definedName name="A125603184L">Data17!$EF$1:$EF$10,Data17!$EF$11:$EF$21</definedName>
    <definedName name="A125603184L_Data">Data17!$EF$11:$EF$21</definedName>
    <definedName name="A125603184L_Latest">Data17!$EF$21</definedName>
    <definedName name="A125603192L">Data17!$FP$1:$FP$10,Data17!$FP$11:$FP$21</definedName>
    <definedName name="A125603192L_Data">Data17!$FP$11:$FP$21</definedName>
    <definedName name="A125603192L_Latest">Data17!$FP$21</definedName>
    <definedName name="A125603200A">Data17!$GZ$1:$GZ$10,Data17!$GZ$11:$GZ$21</definedName>
    <definedName name="A125603200A_Data">Data17!$GZ$11:$GZ$21</definedName>
    <definedName name="A125603200A_Latest">Data17!$GZ$21</definedName>
    <definedName name="A125603208V">Data15!$DJ$1:$DJ$10,Data15!$DJ$11:$DJ$21</definedName>
    <definedName name="A125603208V_Data">Data15!$DJ$11:$DJ$21</definedName>
    <definedName name="A125603208V_Latest">Data15!$DJ$21</definedName>
    <definedName name="A125603216V">Data15!$ET$1:$ET$10,Data15!$ET$11:$ET$21</definedName>
    <definedName name="A125603216V_Data">Data15!$ET$11:$ET$21</definedName>
    <definedName name="A125603216V_Latest">Data15!$ET$21</definedName>
    <definedName name="A125603224V">Data15!$GV$1:$GV$10,Data15!$GV$11:$GV$21</definedName>
    <definedName name="A125603224V_Data">Data15!$GV$11:$GV$21</definedName>
    <definedName name="A125603224V_Latest">Data15!$GV$21</definedName>
    <definedName name="A125603232V">Data15!$HN$1:$HN$10,Data15!$HN$11:$HN$21</definedName>
    <definedName name="A125603232V_Data">Data15!$HN$11:$HN$21</definedName>
    <definedName name="A125603232V_Latest">Data15!$HN$21</definedName>
    <definedName name="A125603240V">Data16!$AR$1:$AR$10,Data16!$AR$11:$AR$21</definedName>
    <definedName name="A125603240V_Data">Data16!$AR$11:$AR$21</definedName>
    <definedName name="A125603240V_Latest">Data16!$AR$21</definedName>
    <definedName name="A125603248L">Data16!$CB$1:$CB$10,Data16!$CB$11:$CB$21</definedName>
    <definedName name="A125603248L_Data">Data16!$CB$11:$CB$21</definedName>
    <definedName name="A125603248L_Latest">Data16!$CB$21</definedName>
    <definedName name="A125603256L">Data16!$CT$1:$CT$10,Data16!$CT$11:$CT$21</definedName>
    <definedName name="A125603256L_Data">Data16!$CT$11:$CT$21</definedName>
    <definedName name="A125603256L_Latest">Data16!$CT$21</definedName>
    <definedName name="A125603264L">Data16!$HP$1:$HP$10,Data16!$HP$11:$HP$21</definedName>
    <definedName name="A125603264L_Data">Data16!$HP$11:$HP$21</definedName>
    <definedName name="A125603264L_Latest">Data16!$HP$21</definedName>
    <definedName name="A125603272L">Data17!$GH$1:$GH$10,Data17!$GH$11:$GH$21</definedName>
    <definedName name="A125603272L_Data">Data17!$GH$11:$GH$21</definedName>
    <definedName name="A125603272L_Latest">Data17!$GH$21</definedName>
    <definedName name="A125603280L">Data18!$L$1:$L$10,Data18!$L$11:$L$21</definedName>
    <definedName name="A125603280L_Data">Data18!$L$11:$L$21</definedName>
    <definedName name="A125603280L_Latest">Data18!$L$21</definedName>
    <definedName name="A125603288F">Data18!$AD$1:$AD$10,Data18!$AD$11:$AD$21</definedName>
    <definedName name="A125603288F_Data">Data18!$AD$11:$AD$21</definedName>
    <definedName name="A125603288F_Latest">Data18!$AD$21</definedName>
    <definedName name="A125603296F">Data15!$IF$1:$IF$10,Data15!$IF$11:$IF$21</definedName>
    <definedName name="A125603296F_Data">Data15!$IF$11:$IF$21</definedName>
    <definedName name="A125603296F_Latest">Data15!$IF$21</definedName>
    <definedName name="A125603304V">Data17!$AB$1:$AB$10,Data17!$AB$11:$AB$21</definedName>
    <definedName name="A125603304V_Data">Data17!$AB$11:$AB$21</definedName>
    <definedName name="A125603304V_Latest">Data17!$AB$21</definedName>
    <definedName name="A125603312V">Data17!$AT$1:$AT$10,Data17!$AT$11:$AT$21</definedName>
    <definedName name="A125603312V_Data">Data17!$AT$11:$AT$21</definedName>
    <definedName name="A125603312V_Latest">Data17!$AT$21</definedName>
    <definedName name="A125603320V">Data17!$IJ$1:$IJ$10,Data17!$IJ$11:$IJ$21</definedName>
    <definedName name="A125603320V_Data">Data17!$IJ$11:$IJ$21</definedName>
    <definedName name="A125603320V_Latest">Data17!$IJ$21</definedName>
    <definedName name="A125603328L">Data15!$EB$1:$EB$10,Data15!$EB$11:$EB$21</definedName>
    <definedName name="A125603328L_Data">Data15!$EB$11:$EB$21</definedName>
    <definedName name="A125603328L_Latest">Data15!$EB$21</definedName>
    <definedName name="A125603336L">Data15!$FL$1:$FL$10,Data15!$FL$11:$FL$21</definedName>
    <definedName name="A125603336L_Data">Data15!$FL$11:$FL$21</definedName>
    <definedName name="A125603336L_Latest">Data15!$FL$21</definedName>
    <definedName name="A125603344L">Data15!$GD$1:$GD$10,Data15!$GD$11:$GD$21</definedName>
    <definedName name="A125603344L_Data">Data15!$GD$11:$GD$21</definedName>
    <definedName name="A125603344L_Latest">Data15!$GD$21</definedName>
    <definedName name="A125603352L">Data16!$Z$1:$Z$10,Data16!$Z$11:$Z$21</definedName>
    <definedName name="A125603352L_Data">Data16!$Z$11:$Z$21</definedName>
    <definedName name="A125603352L_Latest">Data16!$Z$21</definedName>
    <definedName name="A125603360L">Data16!$EV$1:$EV$10,Data16!$EV$11:$EV$21</definedName>
    <definedName name="A125603360L_Data">Data16!$EV$11:$EV$21</definedName>
    <definedName name="A125603360L_Latest">Data16!$EV$21</definedName>
    <definedName name="A125603368F">Data16!$FN$1:$FN$10,Data16!$FN$11:$FN$21</definedName>
    <definedName name="A125603368F_Data">Data16!$FN$11:$FN$21</definedName>
    <definedName name="A125603368F_Latest">Data16!$FN$21</definedName>
    <definedName name="A125603376F">Data16!$DL$1:$DL$10,Data16!$DL$11:$DL$21</definedName>
    <definedName name="A125603376F_Data">Data16!$DL$11:$DL$21</definedName>
    <definedName name="A125603376F_Latest">Data16!$DL$21</definedName>
    <definedName name="A125603384F">Data16!$IH$1:$IH$10,Data16!$IH$11:$IH$21</definedName>
    <definedName name="A125603384F_Data">Data16!$IH$11:$IH$21</definedName>
    <definedName name="A125603384F_Latest">Data16!$IH$21</definedName>
    <definedName name="A125603392F">Data18!$AV$1:$AV$10,Data18!$AV$11:$AV$21</definedName>
    <definedName name="A125603392F_Data">Data18!$AV$11:$AV$21</definedName>
    <definedName name="A125603392F_Latest">Data18!$AV$21</definedName>
    <definedName name="A125603400V">Data19!$CZ$1:$CZ$10,Data19!$CZ$11:$CZ$21</definedName>
    <definedName name="A125603400V_Data">Data19!$CZ$11:$CZ$21</definedName>
    <definedName name="A125603400V_Latest">Data19!$CZ$21</definedName>
    <definedName name="A125603408L">Data19!$FB$1:$FB$10,Data19!$FB$11:$FB$21</definedName>
    <definedName name="A125603408L_Data">Data19!$FB$11:$FB$21</definedName>
    <definedName name="A125603408L_Latest">Data19!$FB$21</definedName>
    <definedName name="A125603416L">Data19!$HV$1:$HV$10,Data19!$HV$11:$HV$21</definedName>
    <definedName name="A125603416L_Data">Data19!$HV$11:$HV$21</definedName>
    <definedName name="A125603416L_Latest">Data19!$HV$21</definedName>
    <definedName name="A125603424L">Data20!$AZ$1:$AZ$10,Data20!$AZ$11:$AZ$21</definedName>
    <definedName name="A125603424L_Data">Data20!$AZ$11:$AZ$21</definedName>
    <definedName name="A125603424L_Latest">Data20!$AZ$21</definedName>
    <definedName name="A125603432L">Data21!$AJ$1:$AJ$10,Data21!$AJ$11:$AJ$21</definedName>
    <definedName name="A125603432L_Data">Data21!$AJ$11:$AJ$21</definedName>
    <definedName name="A125603432L_Latest">Data21!$AJ$21</definedName>
    <definedName name="A125603440L">Data19!$AF$1:$AF$10,Data19!$AF$11:$AF$21</definedName>
    <definedName name="A125603440L_Data">Data19!$AF$11:$AF$21</definedName>
    <definedName name="A125603440L_Latest">Data19!$AF$21</definedName>
    <definedName name="A125603448F">Data20!$CJ$1:$CJ$10,Data20!$CJ$11:$CJ$21</definedName>
    <definedName name="A125603448F_Data">Data20!$CJ$11:$CJ$21</definedName>
    <definedName name="A125603448F_Latest">Data20!$CJ$21</definedName>
    <definedName name="A125603456F">Data20!$AH$1:$AH$10,Data20!$AH$11:$AH$21</definedName>
    <definedName name="A125603456F_Data">Data20!$AH$11:$AH$21</definedName>
    <definedName name="A125603456F_Latest">Data20!$AH$21</definedName>
    <definedName name="A125603464F">Data20!$DT$1:$DT$10,Data20!$DT$11:$DT$21</definedName>
    <definedName name="A125603464F_Data">Data20!$DT$11:$DT$21</definedName>
    <definedName name="A125603464F_Latest">Data20!$DT$21</definedName>
    <definedName name="A125603472F">Data20!$GN$1:$GN$10,Data20!$GN$11:$GN$21</definedName>
    <definedName name="A125603472F_Data">Data20!$GN$11:$GN$21</definedName>
    <definedName name="A125603472F_Latest">Data20!$GN$21</definedName>
    <definedName name="A125603480F">Data18!$HT$1:$HT$10,Data18!$HT$11:$HT$21</definedName>
    <definedName name="A125603480F_Data">Data18!$HT$11:$HT$21</definedName>
    <definedName name="A125603480F_Latest">Data18!$HT$21</definedName>
    <definedName name="A125603488X">Data19!$FT$1:$FT$10,Data19!$FT$11:$FT$21</definedName>
    <definedName name="A125603488X_Data">Data19!$FT$11:$FT$21</definedName>
    <definedName name="A125603488X_Latest">Data19!$FT$21</definedName>
    <definedName name="A125603496X">Data20!$BR$1:$BR$10,Data20!$BR$11:$BR$21</definedName>
    <definedName name="A125603496X_Data">Data20!$BR$11:$BR$21</definedName>
    <definedName name="A125603496X_Latest">Data20!$BR$21</definedName>
    <definedName name="A125603504L">Data20!$DB$1:$DB$10,Data20!$DB$11:$DB$21</definedName>
    <definedName name="A125603504L_Data">Data20!$DB$11:$DB$21</definedName>
    <definedName name="A125603504L_Latest">Data20!$DB$21</definedName>
    <definedName name="A125603512L">Data20!$EL$1:$EL$10,Data20!$EL$11:$EL$21</definedName>
    <definedName name="A125603512L_Data">Data20!$EL$11:$EL$21</definedName>
    <definedName name="A125603512L_Latest">Data20!$EL$21</definedName>
    <definedName name="A125603520L">Data20!$FV$1:$FV$10,Data20!$FV$11:$FV$21</definedName>
    <definedName name="A125603520L_Data">Data20!$FV$11:$FV$21</definedName>
    <definedName name="A125603520L_Latest">Data20!$FV$21</definedName>
    <definedName name="A125603528F">Data18!$CF$1:$CF$10,Data18!$CF$11:$CF$21</definedName>
    <definedName name="A125603528F_Data">Data18!$CF$11:$CF$21</definedName>
    <definedName name="A125603528F_Latest">Data18!$CF$21</definedName>
    <definedName name="A125603536F">Data18!$DP$1:$DP$10,Data18!$DP$11:$DP$21</definedName>
    <definedName name="A125603536F_Data">Data18!$DP$11:$DP$21</definedName>
    <definedName name="A125603536F_Latest">Data18!$DP$21</definedName>
    <definedName name="A125603544F">Data18!$FR$1:$FR$10,Data18!$FR$11:$FR$21</definedName>
    <definedName name="A125603544F_Data">Data18!$FR$11:$FR$21</definedName>
    <definedName name="A125603544F_Latest">Data18!$FR$21</definedName>
    <definedName name="A125603552F">Data18!$GJ$1:$GJ$10,Data18!$GJ$11:$GJ$21</definedName>
    <definedName name="A125603552F_Data">Data18!$GJ$11:$GJ$21</definedName>
    <definedName name="A125603552F_Latest">Data18!$GJ$21</definedName>
    <definedName name="A125603560F">Data19!$N$1:$N$10,Data19!$N$11:$N$21</definedName>
    <definedName name="A125603560F_Data">Data19!$N$11:$N$21</definedName>
    <definedName name="A125603560F_Latest">Data19!$N$21</definedName>
    <definedName name="A125603568X">Data19!$AX$1:$AX$10,Data19!$AX$11:$AX$21</definedName>
    <definedName name="A125603568X_Data">Data19!$AX$11:$AX$21</definedName>
    <definedName name="A125603568X_Latest">Data19!$AX$21</definedName>
    <definedName name="A125603576X">Data19!$BP$1:$BP$10,Data19!$BP$11:$BP$21</definedName>
    <definedName name="A125603576X_Data">Data19!$BP$11:$BP$21</definedName>
    <definedName name="A125603576X_Latest">Data19!$BP$21</definedName>
    <definedName name="A125603584X">Data19!$GL$1:$GL$10,Data19!$GL$11:$GL$21</definedName>
    <definedName name="A125603584X_Data">Data19!$GL$11:$GL$21</definedName>
    <definedName name="A125603584X_Latest">Data19!$GL$21</definedName>
    <definedName name="A125603592X">Data20!$FD$1:$FD$10,Data20!$FD$11:$FD$21</definedName>
    <definedName name="A125603592X_Data">Data20!$FD$11:$FD$21</definedName>
    <definedName name="A125603592X_Latest">Data20!$FD$21</definedName>
    <definedName name="A125603600L">Data20!$HX$1:$HX$10,Data20!$HX$11:$HX$21</definedName>
    <definedName name="A125603600L_Data">Data20!$HX$11:$HX$21</definedName>
    <definedName name="A125603600L_Latest">Data20!$HX$21</definedName>
    <definedName name="A125603608F">Data20!$IP$1:$IP$10,Data20!$IP$11:$IP$21</definedName>
    <definedName name="A125603608F_Data">Data20!$IP$11:$IP$21</definedName>
    <definedName name="A125603608F_Latest">Data20!$IP$21</definedName>
    <definedName name="A125603616F">Data18!$HB$1:$HB$10,Data18!$HB$11:$HB$21</definedName>
    <definedName name="A125603616F_Data">Data18!$HB$11:$HB$21</definedName>
    <definedName name="A125603616F_Latest">Data18!$HB$21</definedName>
    <definedName name="A125603624F">Data19!$IN$1:$IN$10,Data19!$IN$11:$IN$21</definedName>
    <definedName name="A125603624F_Data">Data19!$IN$11:$IN$21</definedName>
    <definedName name="A125603624F_Latest">Data19!$IN$21</definedName>
    <definedName name="A125603632F">Data20!$P$1:$P$10,Data20!$P$11:$P$21</definedName>
    <definedName name="A125603632F_Data">Data20!$P$11:$P$21</definedName>
    <definedName name="A125603632F_Latest">Data20!$P$21</definedName>
    <definedName name="A125603640F">Data20!$HF$1:$HF$10,Data20!$HF$11:$HF$21</definedName>
    <definedName name="A125603640F_Data">Data20!$HF$11:$HF$21</definedName>
    <definedName name="A125603640F_Latest">Data20!$HF$21</definedName>
    <definedName name="A125603648X">Data18!$CX$1:$CX$10,Data18!$CX$11:$CX$21</definedName>
    <definedName name="A125603648X_Data">Data18!$CX$11:$CX$21</definedName>
    <definedName name="A125603648X_Latest">Data18!$CX$21</definedName>
    <definedName name="A125603656X">Data18!$EH$1:$EH$10,Data18!$EH$11:$EH$21</definedName>
    <definedName name="A125603656X_Data">Data18!$EH$11:$EH$21</definedName>
    <definedName name="A125603656X_Latest">Data18!$EH$21</definedName>
    <definedName name="A125603664X">Data18!$EZ$1:$EZ$10,Data18!$EZ$11:$EZ$21</definedName>
    <definedName name="A125603664X_Data">Data18!$EZ$11:$EZ$21</definedName>
    <definedName name="A125603664X_Latest">Data18!$EZ$21</definedName>
    <definedName name="A125603672X">Data18!$IL$1:$IL$10,Data18!$IL$11:$IL$21</definedName>
    <definedName name="A125603672X_Data">Data18!$IL$11:$IL$21</definedName>
    <definedName name="A125603672X_Latest">Data18!$IL$21</definedName>
    <definedName name="A125603680X">Data19!$DR$1:$DR$10,Data19!$DR$11:$DR$21</definedName>
    <definedName name="A125603680X_Data">Data19!$DR$11:$DR$21</definedName>
    <definedName name="A125603680X_Latest">Data19!$DR$21</definedName>
    <definedName name="A125603688T">Data19!$EJ$1:$EJ$10,Data19!$EJ$11:$EJ$21</definedName>
    <definedName name="A125603688T_Data">Data19!$EJ$11:$EJ$21</definedName>
    <definedName name="A125603688T_Latest">Data19!$EJ$21</definedName>
    <definedName name="A125603696T">Data19!$CH$1:$CH$10,Data19!$CH$11:$CH$21</definedName>
    <definedName name="A125603696T_Data">Data19!$CH$11:$CH$21</definedName>
    <definedName name="A125603696T_Latest">Data19!$CH$21</definedName>
    <definedName name="A125603704F">Data19!$HD$1:$HD$10,Data19!$HD$11:$HD$21</definedName>
    <definedName name="A125603704F_Data">Data19!$HD$11:$HD$21</definedName>
    <definedName name="A125603704F_Latest">Data19!$HD$21</definedName>
    <definedName name="A125603712F">Data21!$R$1:$R$10,Data21!$R$11:$R$21</definedName>
    <definedName name="A125603712F_Data">Data21!$R$11:$R$21</definedName>
    <definedName name="A125603712F_Latest">Data21!$R$21</definedName>
    <definedName name="A125603720F">Data22!$BV$1:$BV$10,Data22!$BV$11:$BV$21</definedName>
    <definedName name="A125603720F_Data">Data22!$BV$11:$BV$21</definedName>
    <definedName name="A125603720F_Latest">Data22!$BV$21</definedName>
    <definedName name="A125603728X">Data22!$DX$1:$DX$10,Data22!$DX$11:$DX$21</definedName>
    <definedName name="A125603728X_Data">Data22!$DX$11:$DX$21</definedName>
    <definedName name="A125603728X_Latest">Data22!$DX$21</definedName>
    <definedName name="A125603736X">Data22!$GR$1:$GR$10,Data22!$GR$11:$GR$21</definedName>
    <definedName name="A125603736X_Data">Data22!$GR$11:$GR$21</definedName>
    <definedName name="A125603736X_Latest">Data22!$GR$21</definedName>
    <definedName name="A125603744X">Data23!$V$1:$V$10,Data23!$V$11:$V$21</definedName>
    <definedName name="A125603744X_Data">Data23!$V$11:$V$21</definedName>
    <definedName name="A125603744X_Latest">Data23!$V$21</definedName>
    <definedName name="A125603752X">Data24!$F$1:$F$10,Data24!$F$11:$F$21</definedName>
    <definedName name="A125603752X_Data">Data24!$F$11:$F$21</definedName>
    <definedName name="A125603752X_Latest">Data24!$F$21</definedName>
    <definedName name="A125603760X">Data22!$B$1:$B$10,Data22!$B$11:$B$21</definedName>
    <definedName name="A125603760X_Data">Data22!$B$11:$B$21</definedName>
    <definedName name="A125603760X_Latest">Data22!$B$21</definedName>
    <definedName name="A125603768T">Data23!$BF$1:$BF$10,Data23!$BF$11:$BF$21</definedName>
    <definedName name="A125603768T_Data">Data23!$BF$11:$BF$21</definedName>
    <definedName name="A125603768T_Latest">Data23!$BF$21</definedName>
    <definedName name="A125603776T">Data23!$D$1:$D$10,Data23!$D$11:$D$21</definedName>
    <definedName name="A125603776T_Data">Data23!$D$11:$D$21</definedName>
    <definedName name="A125603776T_Latest">Data23!$D$21</definedName>
    <definedName name="A125603784T">Data23!$CP$1:$CP$10,Data23!$CP$11:$CP$21</definedName>
    <definedName name="A125603784T_Data">Data23!$CP$11:$CP$21</definedName>
    <definedName name="A125603784T_Latest">Data23!$CP$21</definedName>
    <definedName name="A125603792T">Data23!$FJ$1:$FJ$10,Data23!$FJ$11:$FJ$21</definedName>
    <definedName name="A125603792T_Data">Data23!$FJ$11:$FJ$21</definedName>
    <definedName name="A125603792T_Latest">Data23!$FJ$21</definedName>
    <definedName name="A125603800F">Data21!$GP$1:$GP$10,Data21!$GP$11:$GP$21</definedName>
    <definedName name="A125603800F_Data">Data21!$GP$11:$GP$21</definedName>
    <definedName name="A125603800F_Latest">Data21!$GP$21</definedName>
    <definedName name="A125603808X">Data22!$EP$1:$EP$10,Data22!$EP$11:$EP$21</definedName>
    <definedName name="A125603808X_Data">Data22!$EP$11:$EP$21</definedName>
    <definedName name="A125603808X_Latest">Data22!$EP$21</definedName>
    <definedName name="A125603816X">Data23!$AN$1:$AN$10,Data23!$AN$11:$AN$21</definedName>
    <definedName name="A125603816X_Data">Data23!$AN$11:$AN$21</definedName>
    <definedName name="A125603816X_Latest">Data23!$AN$21</definedName>
    <definedName name="A125603824X">Data23!$BX$1:$BX$10,Data23!$BX$11:$BX$21</definedName>
    <definedName name="A125603824X_Data">Data23!$BX$11:$BX$21</definedName>
    <definedName name="A125603824X_Latest">Data23!$BX$21</definedName>
    <definedName name="A125603832X">Data23!$DH$1:$DH$10,Data23!$DH$11:$DH$21</definedName>
    <definedName name="A125603832X_Data">Data23!$DH$11:$DH$21</definedName>
    <definedName name="A125603832X_Latest">Data23!$DH$21</definedName>
    <definedName name="A125603840X">Data23!$ER$1:$ER$10,Data23!$ER$11:$ER$21</definedName>
    <definedName name="A125603840X_Data">Data23!$ER$11:$ER$21</definedName>
    <definedName name="A125603840X_Latest">Data23!$ER$21</definedName>
    <definedName name="A125603848T">Data21!$BB$1:$BB$10,Data21!$BB$11:$BB$21</definedName>
    <definedName name="A125603848T_Data">Data21!$BB$11:$BB$21</definedName>
    <definedName name="A125603848T_Latest">Data21!$BB$21</definedName>
    <definedName name="A125603856T">Data21!$CL$1:$CL$10,Data21!$CL$11:$CL$21</definedName>
    <definedName name="A125603856T_Data">Data21!$CL$11:$CL$21</definedName>
    <definedName name="A125603856T_Latest">Data21!$CL$21</definedName>
    <definedName name="A125603864T">Data21!$EN$1:$EN$10,Data21!$EN$11:$EN$21</definedName>
    <definedName name="A125603864T_Data">Data21!$EN$11:$EN$21</definedName>
    <definedName name="A125603864T_Latest">Data21!$EN$21</definedName>
    <definedName name="A125603872T">Data21!$FF$1:$FF$10,Data21!$FF$11:$FF$21</definedName>
    <definedName name="A125603872T_Data">Data21!$FF$11:$FF$21</definedName>
    <definedName name="A125603872T_Latest">Data21!$FF$21</definedName>
    <definedName name="A125603880T">Data21!$HZ$1:$HZ$10,Data21!$HZ$11:$HZ$21</definedName>
    <definedName name="A125603880T_Data">Data21!$HZ$11:$HZ$21</definedName>
    <definedName name="A125603880T_Latest">Data21!$HZ$21</definedName>
    <definedName name="A125603888K">Data22!$T$1:$T$10,Data22!$T$11:$T$21</definedName>
    <definedName name="A125603888K_Data">Data22!$T$11:$T$21</definedName>
    <definedName name="A125603888K_Latest">Data22!$T$21</definedName>
    <definedName name="A125603896K">Data22!$AL$1:$AL$10,Data22!$AL$11:$AL$21</definedName>
    <definedName name="A125603896K_Data">Data22!$AL$11:$AL$21</definedName>
    <definedName name="A125603896K_Latest">Data22!$AL$21</definedName>
    <definedName name="A125603904X">Data22!$FH$1:$FH$10,Data22!$FH$11:$FH$21</definedName>
    <definedName name="A125603904X_Data">Data22!$FH$11:$FH$21</definedName>
    <definedName name="A125603904X_Latest">Data22!$FH$21</definedName>
    <definedName name="A125603912X">Data23!$DZ$1:$DZ$10,Data23!$DZ$11:$DZ$21</definedName>
    <definedName name="A125603912X_Data">Data23!$DZ$11:$DZ$21</definedName>
    <definedName name="A125603912X_Latest">Data23!$DZ$21</definedName>
    <definedName name="A125603920X">Data23!$GT$1:$GT$10,Data23!$GT$11:$GT$21</definedName>
    <definedName name="A125603920X_Data">Data23!$GT$11:$GT$21</definedName>
    <definedName name="A125603920X_Latest">Data23!$GT$21</definedName>
    <definedName name="A125603928T">Data23!$HL$1:$HL$10,Data23!$HL$11:$HL$21</definedName>
    <definedName name="A125603928T_Data">Data23!$HL$11:$HL$21</definedName>
    <definedName name="A125603928T_Latest">Data23!$HL$21</definedName>
    <definedName name="A125603936T">Data21!$FX$1:$FX$10,Data21!$FX$11:$FX$21</definedName>
    <definedName name="A125603936T_Data">Data21!$FX$11:$FX$21</definedName>
    <definedName name="A125603936T_Latest">Data21!$FX$21</definedName>
    <definedName name="A125603944T">Data22!$HJ$1:$HJ$10,Data22!$HJ$11:$HJ$21</definedName>
    <definedName name="A125603944T_Data">Data22!$HJ$11:$HJ$21</definedName>
    <definedName name="A125603944T_Latest">Data22!$HJ$21</definedName>
    <definedName name="A125603952T">Data22!$IB$1:$IB$10,Data22!$IB$11:$IB$21</definedName>
    <definedName name="A125603952T_Data">Data22!$IB$11:$IB$21</definedName>
    <definedName name="A125603952T_Latest">Data22!$IB$21</definedName>
    <definedName name="A125603960T">Data23!$GB$1:$GB$10,Data23!$GB$11:$GB$21</definedName>
    <definedName name="A125603960T_Data">Data23!$GB$11:$GB$21</definedName>
    <definedName name="A125603960T_Latest">Data23!$GB$21</definedName>
    <definedName name="A125603968K">Data21!$BT$1:$BT$10,Data21!$BT$11:$BT$21</definedName>
    <definedName name="A125603968K_Data">Data21!$BT$11:$BT$21</definedName>
    <definedName name="A125603968K_Latest">Data21!$BT$21</definedName>
    <definedName name="A125603976K">Data21!$DD$1:$DD$10,Data21!$DD$11:$DD$21</definedName>
    <definedName name="A125603976K_Data">Data21!$DD$11:$DD$21</definedName>
    <definedName name="A125603976K_Latest">Data21!$DD$21</definedName>
    <definedName name="A125603984K">Data21!$DV$1:$DV$10,Data21!$DV$11:$DV$21</definedName>
    <definedName name="A125603984K_Data">Data21!$DV$11:$DV$21</definedName>
    <definedName name="A125603984K_Latest">Data21!$DV$21</definedName>
    <definedName name="A125603992K">Data21!$HH$1:$HH$10,Data21!$HH$11:$HH$21</definedName>
    <definedName name="A125603992K_Data">Data21!$HH$11:$HH$21</definedName>
    <definedName name="A125603992K_Latest">Data21!$HH$21</definedName>
    <definedName name="A125604000A">Data22!$CN$1:$CN$10,Data22!$CN$11:$CN$21</definedName>
    <definedName name="A125604000A_Data">Data22!$CN$11:$CN$21</definedName>
    <definedName name="A125604000A_Latest">Data22!$CN$21</definedName>
    <definedName name="A125604008V">Data22!$DF$1:$DF$10,Data22!$DF$11:$DF$21</definedName>
    <definedName name="A125604008V_Data">Data22!$DF$11:$DF$21</definedName>
    <definedName name="A125604008V_Latest">Data22!$DF$21</definedName>
    <definedName name="A125604016V">Data22!$BD$1:$BD$10,Data22!$BD$11:$BD$21</definedName>
    <definedName name="A125604016V_Data">Data22!$BD$11:$BD$21</definedName>
    <definedName name="A125604016V_Latest">Data22!$BD$21</definedName>
    <definedName name="A125604024V">Data22!$FZ$1:$FZ$10,Data22!$FZ$11:$FZ$21</definedName>
    <definedName name="A125604024V_Data">Data22!$FZ$11:$FZ$21</definedName>
    <definedName name="A125604024V_Latest">Data22!$FZ$21</definedName>
    <definedName name="A125604032V">Data23!$ID$1:$ID$10,Data23!$ID$11:$ID$21</definedName>
    <definedName name="A125604032V_Data">Data23!$ID$11:$ID$21</definedName>
    <definedName name="A125604032V_Latest">Data23!$ID$21</definedName>
    <definedName name="A125604040V">Data5!$D$1:$D$10,Data5!$D$11:$D$21</definedName>
    <definedName name="A125604040V_Data">Data5!$D$11:$D$21</definedName>
    <definedName name="A125604040V_Latest">Data5!$D$21</definedName>
    <definedName name="A125604048L">Data5!$BF$1:$BF$10,Data5!$BF$11:$BF$21</definedName>
    <definedName name="A125604048L_Data">Data5!$BF$11:$BF$21</definedName>
    <definedName name="A125604048L_Latest">Data5!$BF$21</definedName>
    <definedName name="A125604056L">Data5!$DZ$1:$DZ$10,Data5!$DZ$11:$DZ$21</definedName>
    <definedName name="A125604056L_Data">Data5!$DZ$11:$DZ$21</definedName>
    <definedName name="A125604056L_Latest">Data5!$DZ$21</definedName>
    <definedName name="A125604064L">Data5!$GT$1:$GT$10,Data5!$GT$11:$GT$21</definedName>
    <definedName name="A125604064L_Data">Data5!$GT$11:$GT$21</definedName>
    <definedName name="A125604064L_Latest">Data5!$GT$21</definedName>
    <definedName name="A125604072L">Data6!$GD$1:$GD$10,Data6!$GD$11:$GD$21</definedName>
    <definedName name="A125604072L_Data">Data6!$GD$11:$GD$21</definedName>
    <definedName name="A125604072L_Latest">Data6!$GD$21</definedName>
    <definedName name="A125604080L">Data4!$FZ$1:$FZ$10,Data4!$FZ$11:$FZ$21</definedName>
    <definedName name="A125604080L_Data">Data4!$FZ$11:$FZ$21</definedName>
    <definedName name="A125604080L_Latest">Data4!$FZ$21</definedName>
    <definedName name="A125604088F">Data5!$ID$1:$ID$10,Data5!$ID$11:$ID$21</definedName>
    <definedName name="A125604088F_Data">Data5!$ID$11:$ID$21</definedName>
    <definedName name="A125604088F_Latest">Data5!$ID$21</definedName>
    <definedName name="A125604096F">Data5!$GB$1:$GB$10,Data5!$GB$11:$GB$21</definedName>
    <definedName name="A125604096F_Data">Data5!$GB$11:$GB$21</definedName>
    <definedName name="A125604096F_Latest">Data5!$GB$21</definedName>
    <definedName name="A125604104V">Data6!$X$1:$X$10,Data6!$X$11:$X$21</definedName>
    <definedName name="A125604104V_Data">Data6!$X$11:$X$21</definedName>
    <definedName name="A125604104V_Latest">Data6!$X$21</definedName>
    <definedName name="A125604112V">Data6!$CR$1:$CR$10,Data6!$CR$11:$CR$21</definedName>
    <definedName name="A125604112V_Data">Data6!$CR$11:$CR$21</definedName>
    <definedName name="A125604112V_Latest">Data6!$CR$21</definedName>
    <definedName name="A125604120V">Data4!$DX$1:$DX$10,Data4!$DX$11:$DX$21</definedName>
    <definedName name="A125604120V_Data">Data4!$DX$11:$DX$21</definedName>
    <definedName name="A125604120V_Latest">Data4!$DX$21</definedName>
    <definedName name="A125604128L">Data5!$BX$1:$BX$10,Data5!$BX$11:$BX$21</definedName>
    <definedName name="A125604128L_Data">Data5!$BX$11:$BX$21</definedName>
    <definedName name="A125604128L_Latest">Data5!$BX$21</definedName>
    <definedName name="A125604136L">Data5!$HL$1:$HL$10,Data5!$HL$11:$HL$21</definedName>
    <definedName name="A125604136L_Data">Data5!$HL$11:$HL$21</definedName>
    <definedName name="A125604136L_Latest">Data5!$HL$21</definedName>
    <definedName name="A125604144L">Data6!$F$1:$F$10,Data6!$F$11:$F$21</definedName>
    <definedName name="A125604144L_Data">Data6!$F$11:$F$21</definedName>
    <definedName name="A125604144L_Latest">Data6!$F$21</definedName>
    <definedName name="A125604152L">Data6!$AP$1:$AP$10,Data6!$AP$11:$AP$21</definedName>
    <definedName name="A125604152L_Data">Data6!$AP$11:$AP$21</definedName>
    <definedName name="A125604152L_Latest">Data6!$AP$21</definedName>
    <definedName name="A125604160L">Data6!$BZ$1:$BZ$10,Data6!$BZ$11:$BZ$21</definedName>
    <definedName name="A125604160L_Data">Data6!$BZ$11:$BZ$21</definedName>
    <definedName name="A125604160L_Latest">Data6!$BZ$21</definedName>
    <definedName name="A125604168F">Data3!$HZ$1:$HZ$10,Data3!$HZ$11:$HZ$21</definedName>
    <definedName name="A125604168F_Data">Data3!$HZ$11:$HZ$21</definedName>
    <definedName name="A125604168F_Latest">Data3!$HZ$21</definedName>
    <definedName name="A125604176F">Data4!$T$1:$T$10,Data4!$T$11:$T$21</definedName>
    <definedName name="A125604176F_Data">Data4!$T$11:$T$21</definedName>
    <definedName name="A125604176F_Latest">Data4!$T$21</definedName>
    <definedName name="A125604184F">Data4!$BV$1:$BV$10,Data4!$BV$11:$BV$21</definedName>
    <definedName name="A125604184F_Data">Data4!$BV$11:$BV$21</definedName>
    <definedName name="A125604184F_Latest">Data4!$BV$21</definedName>
    <definedName name="A125604192F">Data4!$CN$1:$CN$10,Data4!$CN$11:$CN$21</definedName>
    <definedName name="A125604192F_Data">Data4!$CN$11:$CN$21</definedName>
    <definedName name="A125604192F_Latest">Data4!$CN$21</definedName>
    <definedName name="A125604200V">Data4!$FH$1:$FH$10,Data4!$FH$11:$FH$21</definedName>
    <definedName name="A125604200V_Data">Data4!$FH$11:$FH$21</definedName>
    <definedName name="A125604200V_Latest">Data4!$FH$21</definedName>
    <definedName name="A125604208L">Data4!$GR$1:$GR$10,Data4!$GR$11:$GR$21</definedName>
    <definedName name="A125604208L_Data">Data4!$GR$11:$GR$21</definedName>
    <definedName name="A125604208L_Latest">Data4!$GR$21</definedName>
    <definedName name="A125604216L">Data4!$HJ$1:$HJ$10,Data4!$HJ$11:$HJ$21</definedName>
    <definedName name="A125604216L_Data">Data4!$HJ$11:$HJ$21</definedName>
    <definedName name="A125604216L_Latest">Data4!$HJ$21</definedName>
    <definedName name="A125604224L">Data5!$CP$1:$CP$10,Data5!$CP$11:$CP$21</definedName>
    <definedName name="A125604224L_Data">Data5!$CP$11:$CP$21</definedName>
    <definedName name="A125604224L_Latest">Data5!$CP$21</definedName>
    <definedName name="A125604232L">Data6!$BH$1:$BH$10,Data6!$BH$11:$BH$21</definedName>
    <definedName name="A125604232L_Data">Data6!$BH$11:$BH$21</definedName>
    <definedName name="A125604232L_Latest">Data6!$BH$21</definedName>
    <definedName name="A125604240L">Data6!$EB$1:$EB$10,Data6!$EB$11:$EB$21</definedName>
    <definedName name="A125604240L_Data">Data6!$EB$11:$EB$21</definedName>
    <definedName name="A125604240L_Latest">Data6!$EB$21</definedName>
    <definedName name="A125604248F">Data6!$ET$1:$ET$10,Data6!$ET$11:$ET$21</definedName>
    <definedName name="A125604248F_Data">Data6!$ET$11:$ET$21</definedName>
    <definedName name="A125604248F_Latest">Data6!$ET$21</definedName>
    <definedName name="A125604256F">Data4!$DF$1:$DF$10,Data4!$DF$11:$DF$21</definedName>
    <definedName name="A125604256F_Data">Data4!$DF$11:$DF$21</definedName>
    <definedName name="A125604256F_Latest">Data4!$DF$21</definedName>
    <definedName name="A125604264F">Data5!$ER$1:$ER$10,Data5!$ER$11:$ER$21</definedName>
    <definedName name="A125604264F_Data">Data5!$ER$11:$ER$21</definedName>
    <definedName name="A125604264F_Latest">Data5!$ER$21</definedName>
    <definedName name="A125604272F">Data5!$FJ$1:$FJ$10,Data5!$FJ$11:$FJ$21</definedName>
    <definedName name="A125604272F_Data">Data5!$FJ$11:$FJ$21</definedName>
    <definedName name="A125604272F_Latest">Data5!$FJ$21</definedName>
    <definedName name="A125604280F">Data6!$DJ$1:$DJ$10,Data6!$DJ$11:$DJ$21</definedName>
    <definedName name="A125604280F_Data">Data6!$DJ$11:$DJ$21</definedName>
    <definedName name="A125604280F_Latest">Data6!$DJ$21</definedName>
    <definedName name="A125604288X">Data4!$B$1:$B$10,Data4!$B$11:$B$21</definedName>
    <definedName name="A125604288X_Data">Data4!$B$11:$B$21</definedName>
    <definedName name="A125604288X_Latest">Data4!$B$21</definedName>
    <definedName name="A125604296X">Data4!$AL$1:$AL$10,Data4!$AL$11:$AL$21</definedName>
    <definedName name="A125604296X_Data">Data4!$AL$11:$AL$21</definedName>
    <definedName name="A125604296X_Latest">Data4!$AL$21</definedName>
    <definedName name="A125604304L">Data4!$BD$1:$BD$10,Data4!$BD$11:$BD$21</definedName>
    <definedName name="A125604304L_Data">Data4!$BD$11:$BD$21</definedName>
    <definedName name="A125604304L_Latest">Data4!$BD$21</definedName>
    <definedName name="A125604312L">Data4!$EP$1:$EP$10,Data4!$EP$11:$EP$21</definedName>
    <definedName name="A125604312L_Data">Data4!$EP$11:$EP$21</definedName>
    <definedName name="A125604312L_Latest">Data4!$EP$21</definedName>
    <definedName name="A125604320L">Data5!$V$1:$V$10,Data5!$V$11:$V$21</definedName>
    <definedName name="A125604320L_Data">Data5!$V$11:$V$21</definedName>
    <definedName name="A125604320L_Latest">Data5!$V$21</definedName>
    <definedName name="A125604328F">Data5!$AN$1:$AN$10,Data5!$AN$11:$AN$21</definedName>
    <definedName name="A125604328F_Data">Data5!$AN$11:$AN$21</definedName>
    <definedName name="A125604328F_Latest">Data5!$AN$21</definedName>
    <definedName name="A125604336F">Data4!$IB$1:$IB$10,Data4!$IB$11:$IB$21</definedName>
    <definedName name="A125604336F_Data">Data4!$IB$11:$IB$21</definedName>
    <definedName name="A125604336F_Latest">Data4!$IB$21</definedName>
    <definedName name="A125604344F">Data5!$DH$1:$DH$10,Data5!$DH$11:$DH$21</definedName>
    <definedName name="A125604344F_Data">Data5!$DH$11:$DH$21</definedName>
    <definedName name="A125604344F_Latest">Data5!$DH$21</definedName>
    <definedName name="A125604352F">Data6!$FL$1:$FL$10,Data6!$FL$11:$FL$21</definedName>
    <definedName name="A125604352F_Data">Data6!$FL$11:$FL$21</definedName>
    <definedName name="A125604352F_Latest">Data6!$FL$21</definedName>
    <definedName name="A125604360F">Data10!$GL$1:$GL$10,Data10!$GL$11:$GL$21</definedName>
    <definedName name="A125604360F_Data">Data10!$GL$11:$GL$21</definedName>
    <definedName name="A125604360F_Latest">Data10!$GL$21</definedName>
    <definedName name="A125604368X">Data10!$IN$1:$IN$10,Data10!$IN$11:$IN$21</definedName>
    <definedName name="A125604368X_Data">Data10!$IN$11:$IN$21</definedName>
    <definedName name="A125604368X_Latest">Data10!$IN$21</definedName>
    <definedName name="A125604376X">Data11!$BR$1:$BR$10,Data11!$BR$11:$BR$21</definedName>
    <definedName name="A125604376X_Data">Data11!$BR$11:$BR$21</definedName>
    <definedName name="A125604376X_Latest">Data11!$BR$21</definedName>
    <definedName name="A125604384X">Data11!$EL$1:$EL$10,Data11!$EL$11:$EL$21</definedName>
    <definedName name="A125604384X_Data">Data11!$EL$11:$EL$21</definedName>
    <definedName name="A125604384X_Latest">Data11!$EL$21</definedName>
    <definedName name="A125604392X">Data12!$DV$1:$DV$10,Data12!$DV$11:$DV$21</definedName>
    <definedName name="A125604392X_Data">Data12!$DV$11:$DV$21</definedName>
    <definedName name="A125604392X_Latest">Data12!$DV$21</definedName>
    <definedName name="A125604400L">Data10!$DR$1:$DR$10,Data10!$DR$11:$DR$21</definedName>
    <definedName name="A125604400L_Data">Data10!$DR$11:$DR$21</definedName>
    <definedName name="A125604400L_Latest">Data10!$DR$21</definedName>
    <definedName name="A125604408F">Data11!$FV$1:$FV$10,Data11!$FV$11:$FV$21</definedName>
    <definedName name="A125604408F_Data">Data11!$FV$11:$FV$21</definedName>
    <definedName name="A125604408F_Latest">Data11!$FV$21</definedName>
    <definedName name="A125604416F">Data11!$DT$1:$DT$10,Data11!$DT$11:$DT$21</definedName>
    <definedName name="A125604416F_Data">Data11!$DT$11:$DT$21</definedName>
    <definedName name="A125604416F_Latest">Data11!$DT$21</definedName>
    <definedName name="A125604424F">Data11!$HF$1:$HF$10,Data11!$HF$11:$HF$21</definedName>
    <definedName name="A125604424F_Data">Data11!$HF$11:$HF$21</definedName>
    <definedName name="A125604424F_Latest">Data11!$HF$21</definedName>
    <definedName name="A125604432F">Data12!$AJ$1:$AJ$10,Data12!$AJ$11:$AJ$21</definedName>
    <definedName name="A125604432F_Data">Data12!$AJ$11:$AJ$21</definedName>
    <definedName name="A125604432F_Latest">Data12!$AJ$21</definedName>
    <definedName name="A125604440F">Data10!$BP$1:$BP$10,Data10!$BP$11:$BP$21</definedName>
    <definedName name="A125604440F_Data">Data10!$BP$11:$BP$21</definedName>
    <definedName name="A125604440F_Latest">Data10!$BP$21</definedName>
    <definedName name="A125604448X">Data11!$P$1:$P$10,Data11!$P$11:$P$21</definedName>
    <definedName name="A125604448X_Data">Data11!$P$11:$P$21</definedName>
    <definedName name="A125604448X_Latest">Data11!$P$21</definedName>
    <definedName name="A125604456X">Data11!$FD$1:$FD$10,Data11!$FD$11:$FD$21</definedName>
    <definedName name="A125604456X_Data">Data11!$FD$11:$FD$21</definedName>
    <definedName name="A125604456X_Latest">Data11!$FD$21</definedName>
    <definedName name="A125604464X">Data11!$GN$1:$GN$10,Data11!$GN$11:$GN$21</definedName>
    <definedName name="A125604464X_Data">Data11!$GN$11:$GN$21</definedName>
    <definedName name="A125604464X_Latest">Data11!$GN$21</definedName>
    <definedName name="A125604472X">Data11!$HX$1:$HX$10,Data11!$HX$11:$HX$21</definedName>
    <definedName name="A125604472X_Data">Data11!$HX$11:$HX$21</definedName>
    <definedName name="A125604472X_Latest">Data11!$HX$21</definedName>
    <definedName name="A125604480X">Data12!$R$1:$R$10,Data12!$R$11:$R$21</definedName>
    <definedName name="A125604480X_Data">Data12!$R$11:$R$21</definedName>
    <definedName name="A125604480X_Latest">Data12!$R$21</definedName>
    <definedName name="A125604488T">Data9!$FR$1:$FR$10,Data9!$FR$11:$FR$21</definedName>
    <definedName name="A125604488T_Data">Data9!$FR$11:$FR$21</definedName>
    <definedName name="A125604488T_Latest">Data9!$FR$21</definedName>
    <definedName name="A125604496T">Data9!$HB$1:$HB$10,Data9!$HB$11:$HB$21</definedName>
    <definedName name="A125604496T_Data">Data9!$HB$11:$HB$21</definedName>
    <definedName name="A125604496T_Latest">Data9!$HB$21</definedName>
    <definedName name="A125604504F">Data10!$N$1:$N$10,Data10!$N$11:$N$21</definedName>
    <definedName name="A125604504F_Data">Data10!$N$11:$N$21</definedName>
    <definedName name="A125604504F_Latest">Data10!$N$21</definedName>
    <definedName name="A125604512F">Data10!$AF$1:$AF$10,Data10!$AF$11:$AF$21</definedName>
    <definedName name="A125604512F_Data">Data10!$AF$11:$AF$21</definedName>
    <definedName name="A125604512F_Latest">Data10!$AF$21</definedName>
    <definedName name="A125604520F">Data10!$CZ$1:$CZ$10,Data10!$CZ$11:$CZ$21</definedName>
    <definedName name="A125604520F_Data">Data10!$CZ$11:$CZ$21</definedName>
    <definedName name="A125604520F_Latest">Data10!$CZ$21</definedName>
    <definedName name="A125604528X">Data10!$EJ$1:$EJ$10,Data10!$EJ$11:$EJ$21</definedName>
    <definedName name="A125604528X_Data">Data10!$EJ$11:$EJ$21</definedName>
    <definedName name="A125604528X_Latest">Data10!$EJ$21</definedName>
    <definedName name="A125604536X">Data10!$FB$1:$FB$10,Data10!$FB$11:$FB$21</definedName>
    <definedName name="A125604536X_Data">Data10!$FB$11:$FB$21</definedName>
    <definedName name="A125604536X_Latest">Data10!$FB$21</definedName>
    <definedName name="A125604544X">Data11!$AH$1:$AH$10,Data11!$AH$11:$AH$21</definedName>
    <definedName name="A125604544X_Data">Data11!$AH$11:$AH$21</definedName>
    <definedName name="A125604544X_Latest">Data11!$AH$21</definedName>
    <definedName name="A125604552X">Data11!$IP$1:$IP$10,Data11!$IP$11:$IP$21</definedName>
    <definedName name="A125604552X_Data">Data11!$IP$11:$IP$21</definedName>
    <definedName name="A125604552X_Latest">Data11!$IP$21</definedName>
    <definedName name="A125604560X">Data12!$BT$1:$BT$10,Data12!$BT$11:$BT$21</definedName>
    <definedName name="A125604560X_Data">Data12!$BT$11:$BT$21</definedName>
    <definedName name="A125604560X_Latest">Data12!$BT$21</definedName>
    <definedName name="A125604568T">Data12!$CL$1:$CL$10,Data12!$CL$11:$CL$21</definedName>
    <definedName name="A125604568T_Data">Data12!$CL$11:$CL$21</definedName>
    <definedName name="A125604568T_Latest">Data12!$CL$21</definedName>
    <definedName name="A125604576T">Data10!$AX$1:$AX$10,Data10!$AX$11:$AX$21</definedName>
    <definedName name="A125604576T_Data">Data10!$AX$11:$AX$21</definedName>
    <definedName name="A125604576T_Latest">Data10!$AX$21</definedName>
    <definedName name="A125604584T">Data11!$CJ$1:$CJ$10,Data11!$CJ$11:$CJ$21</definedName>
    <definedName name="A125604584T_Data">Data11!$CJ$11:$CJ$21</definedName>
    <definedName name="A125604584T_Latest">Data11!$CJ$21</definedName>
    <definedName name="A125604592T">Data11!$DB$1:$DB$10,Data11!$DB$11:$DB$21</definedName>
    <definedName name="A125604592T_Data">Data11!$DB$11:$DB$21</definedName>
    <definedName name="A125604592T_Latest">Data11!$DB$21</definedName>
    <definedName name="A125604600F">Data12!$BB$1:$BB$10,Data12!$BB$11:$BB$21</definedName>
    <definedName name="A125604600F_Data">Data12!$BB$11:$BB$21</definedName>
    <definedName name="A125604600F_Latest">Data12!$BB$21</definedName>
    <definedName name="A125604608X">Data9!$GJ$1:$GJ$10,Data9!$GJ$11:$GJ$21</definedName>
    <definedName name="A125604608X_Data">Data9!$GJ$11:$GJ$21</definedName>
    <definedName name="A125604608X_Latest">Data9!$GJ$21</definedName>
    <definedName name="A125604616X">Data9!$HT$1:$HT$10,Data9!$HT$11:$HT$21</definedName>
    <definedName name="A125604616X_Data">Data9!$HT$11:$HT$21</definedName>
    <definedName name="A125604616X_Latest">Data9!$HT$21</definedName>
    <definedName name="A125604624X">Data9!$IL$1:$IL$10,Data9!$IL$11:$IL$21</definedName>
    <definedName name="A125604624X_Data">Data9!$IL$11:$IL$21</definedName>
    <definedName name="A125604624X_Latest">Data9!$IL$21</definedName>
    <definedName name="A125604632X">Data10!$CH$1:$CH$10,Data10!$CH$11:$CH$21</definedName>
    <definedName name="A125604632X_Data">Data10!$CH$11:$CH$21</definedName>
    <definedName name="A125604632X_Latest">Data10!$CH$21</definedName>
    <definedName name="A125604640X">Data10!$HD$1:$HD$10,Data10!$HD$11:$HD$21</definedName>
    <definedName name="A125604640X_Data">Data10!$HD$11:$HD$21</definedName>
    <definedName name="A125604640X_Latest">Data10!$HD$21</definedName>
    <definedName name="A125604648T">Data10!$HV$1:$HV$10,Data10!$HV$11:$HV$21</definedName>
    <definedName name="A125604648T_Data">Data10!$HV$11:$HV$21</definedName>
    <definedName name="A125604648T_Latest">Data10!$HV$21</definedName>
    <definedName name="A125604656T">Data10!$FT$1:$FT$10,Data10!$FT$11:$FT$21</definedName>
    <definedName name="A125604656T_Data">Data10!$FT$11:$FT$21</definedName>
    <definedName name="A125604656T_Latest">Data10!$FT$21</definedName>
    <definedName name="A125604664T">Data11!$AZ$1:$AZ$10,Data11!$AZ$11:$AZ$21</definedName>
    <definedName name="A125604664T_Data">Data11!$AZ$11:$AZ$21</definedName>
    <definedName name="A125604664T_Latest">Data11!$AZ$21</definedName>
    <definedName name="A125604672T">Data12!$DD$1:$DD$10,Data12!$DD$11:$DD$21</definedName>
    <definedName name="A125604672T_Data">Data12!$DD$11:$DD$21</definedName>
    <definedName name="A125604672T_Latest">Data12!$DD$21</definedName>
    <definedName name="A125604680T">Data13!$FH$1:$FH$10,Data13!$FH$11:$FH$21</definedName>
    <definedName name="A125604680T_Data">Data13!$FH$11:$FH$21</definedName>
    <definedName name="A125604680T_Latest">Data13!$FH$21</definedName>
    <definedName name="A125604688K">Data13!$HJ$1:$HJ$10,Data13!$HJ$11:$HJ$21</definedName>
    <definedName name="A125604688K_Data">Data13!$HJ$11:$HJ$21</definedName>
    <definedName name="A125604688K_Latest">Data13!$HJ$21</definedName>
    <definedName name="A125604696K">Data14!$AN$1:$AN$10,Data14!$AN$11:$AN$21</definedName>
    <definedName name="A125604696K_Data">Data14!$AN$11:$AN$21</definedName>
    <definedName name="A125604696K_Latest">Data14!$AN$21</definedName>
    <definedName name="A125604704X">Data14!$DH$1:$DH$10,Data14!$DH$11:$DH$21</definedName>
    <definedName name="A125604704X_Data">Data14!$DH$11:$DH$21</definedName>
    <definedName name="A125604704X_Latest">Data14!$DH$21</definedName>
    <definedName name="A125604712X">Data15!$CR$1:$CR$10,Data15!$CR$11:$CR$21</definedName>
    <definedName name="A125604712X_Data">Data15!$CR$11:$CR$21</definedName>
    <definedName name="A125604712X_Latest">Data15!$CR$21</definedName>
    <definedName name="A125604720X">Data13!$CN$1:$CN$10,Data13!$CN$11:$CN$21</definedName>
    <definedName name="A125604720X_Data">Data13!$CN$11:$CN$21</definedName>
    <definedName name="A125604720X_Latest">Data13!$CN$21</definedName>
    <definedName name="A125604728T">Data14!$ER$1:$ER$10,Data14!$ER$11:$ER$21</definedName>
    <definedName name="A125604728T_Data">Data14!$ER$11:$ER$21</definedName>
    <definedName name="A125604728T_Latest">Data14!$ER$21</definedName>
    <definedName name="A125604736T">Data14!$CP$1:$CP$10,Data14!$CP$11:$CP$21</definedName>
    <definedName name="A125604736T_Data">Data14!$CP$11:$CP$21</definedName>
    <definedName name="A125604736T_Latest">Data14!$CP$21</definedName>
    <definedName name="A125604744T">Data14!$GB$1:$GB$10,Data14!$GB$11:$GB$21</definedName>
    <definedName name="A125604744T_Data">Data14!$GB$11:$GB$21</definedName>
    <definedName name="A125604744T_Latest">Data14!$GB$21</definedName>
    <definedName name="A125604752T">Data15!$F$1:$F$10,Data15!$F$11:$F$21</definedName>
    <definedName name="A125604752T_Data">Data15!$F$11:$F$21</definedName>
    <definedName name="A125604752T_Latest">Data15!$F$21</definedName>
    <definedName name="A125604760T">Data13!$AL$1:$AL$10,Data13!$AL$11:$AL$21</definedName>
    <definedName name="A125604760T_Data">Data13!$AL$11:$AL$21</definedName>
    <definedName name="A125604760T_Latest">Data13!$AL$21</definedName>
    <definedName name="A125604768K">Data13!$IB$1:$IB$10,Data13!$IB$11:$IB$21</definedName>
    <definedName name="A125604768K_Data">Data13!$IB$11:$IB$21</definedName>
    <definedName name="A125604768K_Latest">Data13!$IB$21</definedName>
    <definedName name="A125604776K">Data14!$DZ$1:$DZ$10,Data14!$DZ$11:$DZ$21</definedName>
    <definedName name="A125604776K_Data">Data14!$DZ$11:$DZ$21</definedName>
    <definedName name="A125604776K_Latest">Data14!$DZ$21</definedName>
    <definedName name="A125604784K">Data14!$FJ$1:$FJ$10,Data14!$FJ$11:$FJ$21</definedName>
    <definedName name="A125604784K_Data">Data14!$FJ$11:$FJ$21</definedName>
    <definedName name="A125604784K_Latest">Data14!$FJ$21</definedName>
    <definedName name="A125604792K">Data14!$GT$1:$GT$10,Data14!$GT$11:$GT$21</definedName>
    <definedName name="A125604792K_Data">Data14!$GT$11:$GT$21</definedName>
    <definedName name="A125604792K_Latest">Data14!$GT$21</definedName>
    <definedName name="A125604800X">Data14!$ID$1:$ID$10,Data14!$ID$11:$ID$21</definedName>
    <definedName name="A125604800X_Data">Data14!$ID$11:$ID$21</definedName>
    <definedName name="A125604800X_Latest">Data14!$ID$21</definedName>
    <definedName name="A125604808T">Data12!$EN$1:$EN$10,Data12!$EN$11:$EN$21</definedName>
    <definedName name="A125604808T_Data">Data12!$EN$11:$EN$21</definedName>
    <definedName name="A125604808T_Latest">Data12!$EN$21</definedName>
    <definedName name="A125604816T">Data12!$FX$1:$FX$10,Data12!$FX$11:$FX$21</definedName>
    <definedName name="A125604816T_Data">Data12!$FX$11:$FX$21</definedName>
    <definedName name="A125604816T_Latest">Data12!$FX$21</definedName>
    <definedName name="A125604824T">Data12!$HZ$1:$HZ$10,Data12!$HZ$11:$HZ$21</definedName>
    <definedName name="A125604824T_Data">Data12!$HZ$11:$HZ$21</definedName>
    <definedName name="A125604824T_Latest">Data12!$HZ$21</definedName>
    <definedName name="A125604832T">Data13!$B$1:$B$10,Data13!$B$11:$B$21</definedName>
    <definedName name="A125604832T_Data">Data13!$B$11:$B$21</definedName>
    <definedName name="A125604832T_Latest">Data13!$B$21</definedName>
    <definedName name="A125604840T">Data13!$BV$1:$BV$10,Data13!$BV$11:$BV$21</definedName>
    <definedName name="A125604840T_Data">Data13!$BV$11:$BV$21</definedName>
    <definedName name="A125604840T_Latest">Data13!$BV$21</definedName>
    <definedName name="A125604848K">Data13!$DF$1:$DF$10,Data13!$DF$11:$DF$21</definedName>
    <definedName name="A125604848K_Data">Data13!$DF$11:$DF$21</definedName>
    <definedName name="A125604848K_Latest">Data13!$DF$21</definedName>
    <definedName name="A125604856K">Data13!$DX$1:$DX$10,Data13!$DX$11:$DX$21</definedName>
    <definedName name="A125604856K_Data">Data13!$DX$11:$DX$21</definedName>
    <definedName name="A125604856K_Latest">Data13!$DX$21</definedName>
    <definedName name="A125604864K">Data14!$D$1:$D$10,Data14!$D$11:$D$21</definedName>
    <definedName name="A125604864K_Data">Data14!$D$11:$D$21</definedName>
    <definedName name="A125604864K_Latest">Data14!$D$21</definedName>
    <definedName name="A125604872K">Data14!$HL$1:$HL$10,Data14!$HL$11:$HL$21</definedName>
    <definedName name="A125604872K_Data">Data14!$HL$11:$HL$21</definedName>
    <definedName name="A125604872K_Latest">Data14!$HL$21</definedName>
    <definedName name="A125604880K">Data15!$AP$1:$AP$10,Data15!$AP$11:$AP$21</definedName>
    <definedName name="A125604880K_Data">Data15!$AP$11:$AP$21</definedName>
    <definedName name="A125604880K_Latest">Data15!$AP$21</definedName>
    <definedName name="A125604888C">Data15!$BH$1:$BH$10,Data15!$BH$11:$BH$21</definedName>
    <definedName name="A125604888C_Data">Data15!$BH$11:$BH$21</definedName>
    <definedName name="A125604888C_Latest">Data15!$BH$21</definedName>
    <definedName name="A125604896C">Data13!$T$1:$T$10,Data13!$T$11:$T$21</definedName>
    <definedName name="A125604896C_Data">Data13!$T$11:$T$21</definedName>
    <definedName name="A125604896C_Latest">Data13!$T$21</definedName>
    <definedName name="A125604904T">Data14!$BF$1:$BF$10,Data14!$BF$11:$BF$21</definedName>
    <definedName name="A125604904T_Data">Data14!$BF$11:$BF$21</definedName>
    <definedName name="A125604904T_Latest">Data14!$BF$21</definedName>
    <definedName name="A125604912T">Data14!$BX$1:$BX$10,Data14!$BX$11:$BX$21</definedName>
    <definedName name="A125604912T_Data">Data14!$BX$11:$BX$21</definedName>
    <definedName name="A125604912T_Latest">Data14!$BX$21</definedName>
    <definedName name="A125604920T">Data15!$X$1:$X$10,Data15!$X$11:$X$21</definedName>
    <definedName name="A125604920T_Data">Data15!$X$11:$X$21</definedName>
    <definedName name="A125604920T_Latest">Data15!$X$21</definedName>
    <definedName name="A125604928K">Data12!$FF$1:$FF$10,Data12!$FF$11:$FF$21</definedName>
    <definedName name="A125604928K_Data">Data12!$FF$11:$FF$21</definedName>
    <definedName name="A125604928K_Latest">Data12!$FF$21</definedName>
    <definedName name="A125604936K">Data12!$GP$1:$GP$10,Data12!$GP$11:$GP$21</definedName>
    <definedName name="A125604936K_Data">Data12!$GP$11:$GP$21</definedName>
    <definedName name="A125604936K_Latest">Data12!$GP$21</definedName>
    <definedName name="A125604944K">Data12!$HH$1:$HH$10,Data12!$HH$11:$HH$21</definedName>
    <definedName name="A125604944K_Data">Data12!$HH$11:$HH$21</definedName>
    <definedName name="A125604944K_Latest">Data12!$HH$21</definedName>
    <definedName name="A125604952K">Data13!$BD$1:$BD$10,Data13!$BD$11:$BD$21</definedName>
    <definedName name="A125604952K_Data">Data13!$BD$11:$BD$21</definedName>
    <definedName name="A125604952K_Latest">Data13!$BD$21</definedName>
    <definedName name="A125604960K">Data13!$FZ$1:$FZ$10,Data13!$FZ$11:$FZ$21</definedName>
    <definedName name="A125604960K_Data">Data13!$FZ$11:$FZ$21</definedName>
    <definedName name="A125604960K_Latest">Data13!$FZ$21</definedName>
    <definedName name="A125604968C">Data13!$GR$1:$GR$10,Data13!$GR$11:$GR$21</definedName>
    <definedName name="A125604968C_Data">Data13!$GR$11:$GR$21</definedName>
    <definedName name="A125604968C_Latest">Data13!$GR$21</definedName>
    <definedName name="A125604976C">Data13!$EP$1:$EP$10,Data13!$EP$11:$EP$21</definedName>
    <definedName name="A125604976C_Data">Data13!$EP$11:$EP$21</definedName>
    <definedName name="A125604976C_Latest">Data13!$EP$21</definedName>
    <definedName name="A125604984C">Data14!$V$1:$V$10,Data14!$V$11:$V$21</definedName>
    <definedName name="A125604984C_Data">Data14!$V$11:$V$21</definedName>
    <definedName name="A125604984C_Latest">Data14!$V$21</definedName>
    <definedName name="A125604992C">Data15!$BZ$1:$BZ$10,Data15!$BZ$11:$BZ$21</definedName>
    <definedName name="A125604992C_Data">Data15!$BZ$11:$BZ$21</definedName>
    <definedName name="A125604992C_Latest">Data15!$BZ$21</definedName>
    <definedName name="A125605000V">Data2!$AD$1:$AD$10,Data2!$AD$11:$AD$21</definedName>
    <definedName name="A125605000V_Data">Data2!$AD$11:$AD$21</definedName>
    <definedName name="A125605000V_Latest">Data2!$AD$21</definedName>
    <definedName name="A125605008L">Data2!$CF$1:$CF$10,Data2!$CF$11:$CF$21</definedName>
    <definedName name="A125605008L_Data">Data2!$CF$11:$CF$21</definedName>
    <definedName name="A125605008L_Latest">Data2!$CF$21</definedName>
    <definedName name="A125605016L">Data2!$EZ$1:$EZ$10,Data2!$EZ$11:$EZ$21</definedName>
    <definedName name="A125605016L_Data">Data2!$EZ$11:$EZ$21</definedName>
    <definedName name="A125605016L_Latest">Data2!$EZ$21</definedName>
    <definedName name="A125605024L">Data2!$HT$1:$HT$10,Data2!$HT$11:$HT$21</definedName>
    <definedName name="A125605024L_Data">Data2!$HT$11:$HT$21</definedName>
    <definedName name="A125605024L_Latest">Data2!$HT$21</definedName>
    <definedName name="A125605032L">Data3!$HD$1:$HD$10,Data3!$HD$11:$HD$21</definedName>
    <definedName name="A125605032L_Data">Data3!$HD$11:$HD$21</definedName>
    <definedName name="A125605032L_Latest">Data3!$HD$21</definedName>
    <definedName name="A125605040L">Data1!$GZ$1:$GZ$10,Data1!$GZ$11:$GZ$21</definedName>
    <definedName name="A125605040L_Data">Data1!$GZ$11:$GZ$21</definedName>
    <definedName name="A125605040L_Latest">Data1!$GZ$21</definedName>
    <definedName name="A125605048F">Data3!$N$1:$N$10,Data3!$N$11:$N$21</definedName>
    <definedName name="A125605048F_Data">Data3!$N$11:$N$21</definedName>
    <definedName name="A125605048F_Latest">Data3!$N$21</definedName>
    <definedName name="A125605056F">Data2!$HB$1:$HB$10,Data2!$HB$11:$HB$21</definedName>
    <definedName name="A125605056F_Data">Data2!$HB$11:$HB$21</definedName>
    <definedName name="A125605056F_Latest">Data2!$HB$21</definedName>
    <definedName name="A125605064F">Data3!$AX$1:$AX$10,Data3!$AX$11:$AX$21</definedName>
    <definedName name="A125605064F_Data">Data3!$AX$11:$AX$21</definedName>
    <definedName name="A125605064F_Latest">Data3!$AX$21</definedName>
    <definedName name="A125605072F">Data3!$DR$1:$DR$10,Data3!$DR$11:$DR$21</definedName>
    <definedName name="A125605072F_Data">Data3!$DR$11:$DR$21</definedName>
    <definedName name="A125605072F_Latest">Data3!$DR$21</definedName>
    <definedName name="A125605080F">Data1!$EX$1:$EX$10,Data1!$EX$11:$EX$21</definedName>
    <definedName name="A125605080F_Data">Data1!$EX$11:$EX$21</definedName>
    <definedName name="A125605080F_Latest">Data1!$EX$21</definedName>
    <definedName name="A125605088X">Data2!$CX$1:$CX$10,Data2!$CX$11:$CX$21</definedName>
    <definedName name="A125605088X_Data">Data2!$CX$11:$CX$21</definedName>
    <definedName name="A125605088X_Latest">Data2!$CX$21</definedName>
    <definedName name="A125605096X">Data2!$IL$1:$IL$10,Data2!$IL$11:$IL$21</definedName>
    <definedName name="A125605096X_Data">Data2!$IL$11:$IL$21</definedName>
    <definedName name="A125605096X_Latest">Data2!$IL$21</definedName>
    <definedName name="A125605104L">Data3!$AF$1:$AF$10,Data3!$AF$11:$AF$21</definedName>
    <definedName name="A125605104L_Data">Data3!$AF$11:$AF$21</definedName>
    <definedName name="A125605104L_Latest">Data3!$AF$21</definedName>
    <definedName name="A125605112L">Data3!$BP$1:$BP$10,Data3!$BP$11:$BP$21</definedName>
    <definedName name="A125605112L_Data">Data3!$BP$11:$BP$21</definedName>
    <definedName name="A125605112L_Latest">Data3!$BP$21</definedName>
    <definedName name="A125605120L">Data3!$CZ$1:$CZ$10,Data3!$CZ$11:$CZ$21</definedName>
    <definedName name="A125605120L_Data">Data3!$CZ$11:$CZ$21</definedName>
    <definedName name="A125605120L_Latest">Data3!$CZ$21</definedName>
    <definedName name="A125605128F">Data1!$J$1:$J$10,Data1!$J$11:$J$21</definedName>
    <definedName name="A125605128F_Data">Data1!$J$11:$J$21</definedName>
    <definedName name="A125605128F_Latest">Data1!$J$21</definedName>
    <definedName name="A125605136F">Data1!$AT$1:$AT$10,Data1!$AT$11:$AT$21</definedName>
    <definedName name="A125605136F_Data">Data1!$AT$11:$AT$21</definedName>
    <definedName name="A125605136F_Latest">Data1!$AT$21</definedName>
    <definedName name="A125605144F">Data1!$CV$1:$CV$10,Data1!$CV$11:$CV$21</definedName>
    <definedName name="A125605144F_Data">Data1!$CV$11:$CV$21</definedName>
    <definedName name="A125605144F_Latest">Data1!$CV$21</definedName>
    <definedName name="A125605152F">Data1!$DN$1:$DN$10,Data1!$DN$11:$DN$21</definedName>
    <definedName name="A125605152F_Data">Data1!$DN$11:$DN$21</definedName>
    <definedName name="A125605152F_Latest">Data1!$DN$21</definedName>
    <definedName name="A125605160F">Data1!$GH$1:$GH$10,Data1!$GH$11:$GH$21</definedName>
    <definedName name="A125605160F_Data">Data1!$GH$11:$GH$21</definedName>
    <definedName name="A125605160F_Latest">Data1!$GH$21</definedName>
    <definedName name="A125605168X">Data1!$HR$1:$HR$10,Data1!$HR$11:$HR$21</definedName>
    <definedName name="A125605168X_Data">Data1!$HR$11:$HR$21</definedName>
    <definedName name="A125605168X_Latest">Data1!$HR$21</definedName>
    <definedName name="A125605176X">Data1!$IJ$1:$IJ$10,Data1!$IJ$11:$IJ$21</definedName>
    <definedName name="A125605176X_Data">Data1!$IJ$11:$IJ$21</definedName>
    <definedName name="A125605176X_Latest">Data1!$IJ$21</definedName>
    <definedName name="A125605184X">Data2!$DP$1:$DP$10,Data2!$DP$11:$DP$21</definedName>
    <definedName name="A125605184X_Data">Data2!$DP$11:$DP$21</definedName>
    <definedName name="A125605184X_Latest">Data2!$DP$21</definedName>
    <definedName name="A125605192X">Data3!$CH$1:$CH$10,Data3!$CH$11:$CH$21</definedName>
    <definedName name="A125605192X_Data">Data3!$CH$11:$CH$21</definedName>
    <definedName name="A125605192X_Latest">Data3!$CH$21</definedName>
    <definedName name="A125605200L">Data3!$FB$1:$FB$10,Data3!$FB$11:$FB$21</definedName>
    <definedName name="A125605200L_Data">Data3!$FB$11:$FB$21</definedName>
    <definedName name="A125605200L_Latest">Data3!$FB$21</definedName>
    <definedName name="A125605208F">Data3!$FT$1:$FT$10,Data3!$FT$11:$FT$21</definedName>
    <definedName name="A125605208F_Data">Data3!$FT$11:$FT$21</definedName>
    <definedName name="A125605208F_Latest">Data3!$FT$21</definedName>
    <definedName name="A125605216F">Data1!$EF$1:$EF$10,Data1!$EF$11:$EF$21</definedName>
    <definedName name="A125605216F_Data">Data1!$EF$11:$EF$21</definedName>
    <definedName name="A125605216F_Latest">Data1!$EF$21</definedName>
    <definedName name="A125605224F">Data2!$FR$1:$FR$10,Data2!$FR$11:$FR$21</definedName>
    <definedName name="A125605224F_Data">Data2!$FR$11:$FR$21</definedName>
    <definedName name="A125605224F_Latest">Data2!$FR$21</definedName>
    <definedName name="A125605232F">Data2!$GJ$1:$GJ$10,Data2!$GJ$11:$GJ$21</definedName>
    <definedName name="A125605232F_Data">Data2!$GJ$11:$GJ$21</definedName>
    <definedName name="A125605232F_Latest">Data2!$GJ$21</definedName>
    <definedName name="A125605240F">Data3!$EJ$1:$EJ$10,Data3!$EJ$11:$EJ$21</definedName>
    <definedName name="A125605240F_Data">Data3!$EJ$11:$EJ$21</definedName>
    <definedName name="A125605240F_Latest">Data3!$EJ$21</definedName>
    <definedName name="A125605248X">Data1!$AB$1:$AB$10,Data1!$AB$11:$AB$21</definedName>
    <definedName name="A125605248X_Data">Data1!$AB$11:$AB$21</definedName>
    <definedName name="A125605248X_Latest">Data1!$AB$21</definedName>
    <definedName name="A125605256X">Data1!$BL$1:$BL$10,Data1!$BL$11:$BL$21</definedName>
    <definedName name="A125605256X_Data">Data1!$BL$11:$BL$21</definedName>
    <definedName name="A125605256X_Latest">Data1!$BL$21</definedName>
    <definedName name="A125605264X">Data1!$CD$1:$CD$10,Data1!$CD$11:$CD$21</definedName>
    <definedName name="A125605264X_Data">Data1!$CD$11:$CD$21</definedName>
    <definedName name="A125605264X_Latest">Data1!$CD$21</definedName>
    <definedName name="A125605272X">Data1!$FP$1:$FP$10,Data1!$FP$11:$FP$21</definedName>
    <definedName name="A125605272X_Data">Data1!$FP$11:$FP$21</definedName>
    <definedName name="A125605272X_Latest">Data1!$FP$21</definedName>
    <definedName name="A125605280X">Data2!$AV$1:$AV$10,Data2!$AV$11:$AV$21</definedName>
    <definedName name="A125605280X_Data">Data2!$AV$11:$AV$21</definedName>
    <definedName name="A125605280X_Latest">Data2!$AV$21</definedName>
    <definedName name="A125605288T">Data2!$BN$1:$BN$10,Data2!$BN$11:$BN$21</definedName>
    <definedName name="A125605288T_Data">Data2!$BN$11:$BN$21</definedName>
    <definedName name="A125605288T_Latest">Data2!$BN$21</definedName>
    <definedName name="A125605296T">Data2!$L$1:$L$10,Data2!$L$11:$L$21</definedName>
    <definedName name="A125605296T_Data">Data2!$L$11:$L$21</definedName>
    <definedName name="A125605296T_Latest">Data2!$L$21</definedName>
    <definedName name="A125605304F">Data2!$EH$1:$EH$10,Data2!$EH$11:$EH$21</definedName>
    <definedName name="A125605304F_Data">Data2!$EH$11:$EH$21</definedName>
    <definedName name="A125605304F_Latest">Data2!$EH$21</definedName>
    <definedName name="A125605312F">Data3!$GL$1:$GL$10,Data3!$GL$11:$GL$21</definedName>
    <definedName name="A125605312F_Data">Data3!$GL$11:$GL$21</definedName>
    <definedName name="A125605312F_Latest">Data3!$GL$21</definedName>
    <definedName name="A125605320F">Data25!$AN$1:$AN$10,Data25!$AN$11:$AN$21</definedName>
    <definedName name="A125605320F_Data">Data25!$AN$11:$AN$21</definedName>
    <definedName name="A125605320F_Latest">Data25!$AN$21</definedName>
    <definedName name="A125605328X">Data25!$CP$1:$CP$10,Data25!$CP$11:$CP$21</definedName>
    <definedName name="A125605328X_Data">Data25!$CP$11:$CP$21</definedName>
    <definedName name="A125605328X_Latest">Data25!$CP$21</definedName>
    <definedName name="A125605336X">Data25!$FJ$1:$FJ$10,Data25!$FJ$11:$FJ$21</definedName>
    <definedName name="A125605336X_Data">Data25!$FJ$11:$FJ$21</definedName>
    <definedName name="A125605336X_Latest">Data25!$FJ$21</definedName>
    <definedName name="A125605344X">Data25!$ID$1:$ID$10,Data25!$ID$11:$ID$21</definedName>
    <definedName name="A125605344X_Data">Data25!$ID$11:$ID$21</definedName>
    <definedName name="A125605344X_Latest">Data25!$ID$21</definedName>
    <definedName name="A125605352X">Data26!$HN$1:$HN$10,Data26!$HN$11:$HN$11</definedName>
    <definedName name="A125605352X_Data">Data26!$HN$11:$HN$11</definedName>
    <definedName name="A125605352X_Latest">Data26!$HN$11</definedName>
    <definedName name="A125605360X">Data24!$HJ$1:$HJ$10,Data24!$HJ$11:$HJ$21</definedName>
    <definedName name="A125605360X_Data">Data24!$HJ$11:$HJ$21</definedName>
    <definedName name="A125605360X_Latest">Data24!$HJ$21</definedName>
    <definedName name="A125605368T">Data26!$X$1:$X$10,Data26!$X$11:$X$11</definedName>
    <definedName name="A125605368T_Data">Data26!$X$11:$X$11</definedName>
    <definedName name="A125605368T_Latest">Data26!$X$11</definedName>
    <definedName name="A125605376T">Data25!$HL$1:$HL$10,Data25!$HL$11:$HL$21</definedName>
    <definedName name="A125605376T_Data">Data25!$HL$11:$HL$21</definedName>
    <definedName name="A125605376T_Latest">Data25!$HL$21</definedName>
    <definedName name="A125605384T">Data26!$BH$1:$BH$10,Data26!$BH$11:$BH$11</definedName>
    <definedName name="A125605384T_Data">Data26!$BH$11:$BH$11</definedName>
    <definedName name="A125605384T_Latest">Data26!$BH$11</definedName>
    <definedName name="A125605392T">Data26!$EB$1:$EB$10,Data26!$EB$11:$EB$11</definedName>
    <definedName name="A125605392T_Data">Data26!$EB$11:$EB$11</definedName>
    <definedName name="A125605392T_Latest">Data26!$EB$11</definedName>
    <definedName name="A125605400F">Data24!$FH$1:$FH$10,Data24!$FH$11:$FH$21</definedName>
    <definedName name="A125605400F_Data">Data24!$FH$11:$FH$21</definedName>
    <definedName name="A125605400F_Latest">Data24!$FH$21</definedName>
    <definedName name="A125605408X">Data25!$DH$1:$DH$10,Data25!$DH$11:$DH$21</definedName>
    <definedName name="A125605408X_Data">Data25!$DH$11:$DH$21</definedName>
    <definedName name="A125605408X_Latest">Data25!$DH$21</definedName>
    <definedName name="A125605416X">Data26!$F$1:$F$10,Data26!$F$11:$F$11</definedName>
    <definedName name="A125605416X_Data">Data26!$F$11:$F$11</definedName>
    <definedName name="A125605416X_Latest">Data26!$F$11</definedName>
    <definedName name="A125605424X">Data26!$AP$1:$AP$10,Data26!$AP$11:$AP$11</definedName>
    <definedName name="A125605424X_Data">Data26!$AP$11:$AP$11</definedName>
    <definedName name="A125605424X_Latest">Data26!$AP$11</definedName>
    <definedName name="A125605432X">Data26!$BZ$1:$BZ$10,Data26!$BZ$11:$BZ$11</definedName>
    <definedName name="A125605432X_Data">Data26!$BZ$11:$BZ$11</definedName>
    <definedName name="A125605432X_Latest">Data26!$BZ$11</definedName>
    <definedName name="A125605440X">Data26!$DJ$1:$DJ$10,Data26!$DJ$11:$DJ$11</definedName>
    <definedName name="A125605440X_Data">Data26!$DJ$11:$DJ$11</definedName>
    <definedName name="A125605440X_Latest">Data26!$DJ$11</definedName>
    <definedName name="A125605448T">Data24!$T$1:$T$10,Data24!$T$11:$T$21</definedName>
    <definedName name="A125605448T_Data">Data24!$T$11:$T$21</definedName>
    <definedName name="A125605448T_Latest">Data24!$T$21</definedName>
    <definedName name="A125605456T">Data24!$BD$1:$BD$10,Data24!$BD$11:$BD$21</definedName>
    <definedName name="A125605456T_Data">Data24!$BD$11:$BD$21</definedName>
    <definedName name="A125605456T_Latest">Data24!$BD$21</definedName>
    <definedName name="A125605464T">Data24!$DF$1:$DF$10,Data24!$DF$11:$DF$21</definedName>
    <definedName name="A125605464T_Data">Data24!$DF$11:$DF$21</definedName>
    <definedName name="A125605464T_Latest">Data24!$DF$21</definedName>
    <definedName name="A125605472T">Data24!$DX$1:$DX$10,Data24!$DX$11:$DX$21</definedName>
    <definedName name="A125605472T_Data">Data24!$DX$11:$DX$21</definedName>
    <definedName name="A125605472T_Latest">Data24!$DX$21</definedName>
    <definedName name="A125605480T">Data24!$GR$1:$GR$10,Data24!$GR$11:$GR$21</definedName>
    <definedName name="A125605480T_Data">Data24!$GR$11:$GR$21</definedName>
    <definedName name="A125605480T_Latest">Data24!$GR$21</definedName>
    <definedName name="A125605488K">Data24!$IB$1:$IB$10,Data24!$IB$11:$IB$21</definedName>
    <definedName name="A125605488K_Data">Data24!$IB$11:$IB$21</definedName>
    <definedName name="A125605488K_Latest">Data24!$IB$21</definedName>
    <definedName name="A125605496K">Data25!$D$1:$D$10,Data25!$D$11:$D$21</definedName>
    <definedName name="A125605496K_Data">Data25!$D$11:$D$21</definedName>
    <definedName name="A125605496K_Latest">Data25!$D$21</definedName>
    <definedName name="A125605504X">Data25!$DZ$1:$DZ$10,Data25!$DZ$11:$DZ$21</definedName>
    <definedName name="A125605504X_Data">Data25!$DZ$11:$DZ$21</definedName>
    <definedName name="A125605504X_Latest">Data25!$DZ$21</definedName>
    <definedName name="A125605512X">Data26!$CR$1:$CR$10,Data26!$CR$11:$CR$11</definedName>
    <definedName name="A125605512X_Data">Data26!$CR$11:$CR$11</definedName>
    <definedName name="A125605512X_Latest">Data26!$CR$11</definedName>
    <definedName name="A125605520X">Data26!$FL$1:$FL$10,Data26!$FL$11:$FL$11</definedName>
    <definedName name="A125605520X_Data">Data26!$FL$11:$FL$11</definedName>
    <definedName name="A125605520X_Latest">Data26!$FL$11</definedName>
    <definedName name="A125605528T">Data26!$GD$1:$GD$10,Data26!$GD$11:$GD$11</definedName>
    <definedName name="A125605528T_Data">Data26!$GD$11:$GD$11</definedName>
    <definedName name="A125605528T_Latest">Data26!$GD$11</definedName>
    <definedName name="A125605536T">Data24!$EP$1:$EP$10,Data24!$EP$11:$EP$21</definedName>
    <definedName name="A125605536T_Data">Data24!$EP$11:$EP$21</definedName>
    <definedName name="A125605536T_Latest">Data24!$EP$21</definedName>
    <definedName name="A125605544T">Data25!$GB$1:$GB$10,Data25!$GB$11:$GB$21</definedName>
    <definedName name="A125605544T_Data">Data25!$GB$11:$GB$21</definedName>
    <definedName name="A125605544T_Latest">Data25!$GB$21</definedName>
    <definedName name="A125605552T">Data25!$GT$1:$GT$10,Data25!$GT$11:$GT$21</definedName>
    <definedName name="A125605552T_Data">Data25!$GT$11:$GT$21</definedName>
    <definedName name="A125605552T_Latest">Data25!$GT$21</definedName>
    <definedName name="A125605560T">Data26!$ET$1:$ET$10,Data26!$ET$11:$ET$11</definedName>
    <definedName name="A125605560T_Data">Data26!$ET$11:$ET$11</definedName>
    <definedName name="A125605560T_Latest">Data26!$ET$11</definedName>
    <definedName name="A125605568K">Data24!$AL$1:$AL$10,Data24!$AL$11:$AL$21</definedName>
    <definedName name="A125605568K_Data">Data24!$AL$11:$AL$21</definedName>
    <definedName name="A125605568K_Latest">Data24!$AL$21</definedName>
    <definedName name="A125605576K">Data24!$BV$1:$BV$10,Data24!$BV$11:$BV$21</definedName>
    <definedName name="A125605576K_Data">Data24!$BV$11:$BV$21</definedName>
    <definedName name="A125605576K_Latest">Data24!$BV$21</definedName>
    <definedName name="A125605584K">Data24!$CN$1:$CN$10,Data24!$CN$11:$CN$21</definedName>
    <definedName name="A125605584K_Data">Data24!$CN$11:$CN$21</definedName>
    <definedName name="A125605584K_Latest">Data24!$CN$21</definedName>
    <definedName name="A125605592K">Data24!$FZ$1:$FZ$10,Data24!$FZ$11:$FZ$21</definedName>
    <definedName name="A125605592K_Data">Data24!$FZ$11:$FZ$21</definedName>
    <definedName name="A125605592K_Latest">Data24!$FZ$21</definedName>
    <definedName name="A125605600X">Data25!$BF$1:$BF$10,Data25!$BF$11:$BF$21</definedName>
    <definedName name="A125605600X_Data">Data25!$BF$11:$BF$21</definedName>
    <definedName name="A125605600X_Latest">Data25!$BF$21</definedName>
    <definedName name="A125605608T">Data25!$BX$1:$BX$10,Data25!$BX$11:$BX$21</definedName>
    <definedName name="A125605608T_Data">Data25!$BX$11:$BX$21</definedName>
    <definedName name="A125605608T_Latest">Data25!$BX$21</definedName>
    <definedName name="A125605616T">Data25!$V$1:$V$10,Data25!$V$11:$V$21</definedName>
    <definedName name="A125605616T_Data">Data25!$V$11:$V$21</definedName>
    <definedName name="A125605616T_Latest">Data25!$V$21</definedName>
    <definedName name="A125605624T">Data25!$ER$1:$ER$10,Data25!$ER$11:$ER$21</definedName>
    <definedName name="A125605624T_Data">Data25!$ER$11:$ER$21</definedName>
    <definedName name="A125605624T_Latest">Data25!$ER$21</definedName>
    <definedName name="A125605632T">Data26!$GV$1:$GV$10,Data26!$GV$11:$GV$11</definedName>
    <definedName name="A125605632T_Data">Data26!$GV$11:$GV$11</definedName>
    <definedName name="A125605632T_Latest">Data26!$GV$11</definedName>
    <definedName name="A125605640T">Data7!$HL$1:$HL$10,Data7!$HL$11:$HL$21</definedName>
    <definedName name="A125605640T_Data">Data7!$HL$11:$HL$21</definedName>
    <definedName name="A125605640T_Latest">Data7!$HL$21</definedName>
    <definedName name="A125605648K">Data8!$X$1:$X$10,Data8!$X$11:$X$21</definedName>
    <definedName name="A125605648K_Data">Data8!$X$11:$X$21</definedName>
    <definedName name="A125605648K_Latest">Data8!$X$21</definedName>
    <definedName name="A125605656K">Data8!$CR$1:$CR$10,Data8!$CR$11:$CR$21</definedName>
    <definedName name="A125605656K_Data">Data8!$CR$11:$CR$21</definedName>
    <definedName name="A125605656K_Latest">Data8!$CR$21</definedName>
    <definedName name="A125605664K">Data8!$FL$1:$FL$10,Data8!$FL$11:$FL$21</definedName>
    <definedName name="A125605664K_Data">Data8!$FL$11:$FL$21</definedName>
    <definedName name="A125605664K_Latest">Data8!$FL$21</definedName>
    <definedName name="A125605672K">Data9!$EV$1:$EV$10,Data9!$EV$11:$EV$21</definedName>
    <definedName name="A125605672K_Data">Data9!$EV$11:$EV$21</definedName>
    <definedName name="A125605672K_Latest">Data9!$EV$21</definedName>
    <definedName name="A125605680K">Data7!$ER$1:$ER$10,Data7!$ER$11:$ER$21</definedName>
    <definedName name="A125605680K_Data">Data7!$ER$11:$ER$21</definedName>
    <definedName name="A125605680K_Latest">Data7!$ER$21</definedName>
    <definedName name="A125605688C">Data8!$GV$1:$GV$10,Data8!$GV$11:$GV$21</definedName>
    <definedName name="A125605688C_Data">Data8!$GV$11:$GV$21</definedName>
    <definedName name="A125605688C_Latest">Data8!$GV$21</definedName>
    <definedName name="A125605696C">Data8!$ET$1:$ET$10,Data8!$ET$11:$ET$21</definedName>
    <definedName name="A125605696C_Data">Data8!$ET$11:$ET$21</definedName>
    <definedName name="A125605696C_Latest">Data8!$ET$21</definedName>
    <definedName name="A125605704T">Data8!$IF$1:$IF$10,Data8!$IF$11:$IF$21</definedName>
    <definedName name="A125605704T_Data">Data8!$IF$11:$IF$21</definedName>
    <definedName name="A125605704T_Latest">Data8!$IF$21</definedName>
    <definedName name="A125605712T">Data9!$BJ$1:$BJ$10,Data9!$BJ$11:$BJ$21</definedName>
    <definedName name="A125605712T_Data">Data9!$BJ$11:$BJ$21</definedName>
    <definedName name="A125605712T_Latest">Data9!$BJ$21</definedName>
    <definedName name="A125605720T">Data7!$CP$1:$CP$10,Data7!$CP$11:$CP$21</definedName>
    <definedName name="A125605720T_Data">Data7!$CP$11:$CP$21</definedName>
    <definedName name="A125605720T_Latest">Data7!$CP$21</definedName>
    <definedName name="A125605728K">Data8!$AP$1:$AP$10,Data8!$AP$11:$AP$21</definedName>
    <definedName name="A125605728K_Data">Data8!$AP$11:$AP$21</definedName>
    <definedName name="A125605728K_Latest">Data8!$AP$21</definedName>
    <definedName name="A125605736K">Data8!$GD$1:$GD$10,Data8!$GD$11:$GD$21</definedName>
    <definedName name="A125605736K_Data">Data8!$GD$11:$GD$21</definedName>
    <definedName name="A125605736K_Latest">Data8!$GD$21</definedName>
    <definedName name="A125605744K">Data8!$HN$1:$HN$10,Data8!$HN$11:$HN$21</definedName>
    <definedName name="A125605744K_Data">Data8!$HN$11:$HN$21</definedName>
    <definedName name="A125605744K_Latest">Data8!$HN$21</definedName>
    <definedName name="A125605752K">Data9!$H$1:$H$10,Data9!$H$11:$H$21</definedName>
    <definedName name="A125605752K_Data">Data9!$H$11:$H$21</definedName>
    <definedName name="A125605752K_Latest">Data9!$H$21</definedName>
    <definedName name="A125605760K">Data9!$AR$1:$AR$10,Data9!$AR$11:$AR$21</definedName>
    <definedName name="A125605760K_Data">Data9!$AR$11:$AR$21</definedName>
    <definedName name="A125605760K_Latest">Data9!$AR$21</definedName>
    <definedName name="A125605768C">Data6!$GR$1:$GR$10,Data6!$GR$11:$GR$21</definedName>
    <definedName name="A125605768C_Data">Data6!$GR$11:$GR$21</definedName>
    <definedName name="A125605768C_Latest">Data6!$GR$21</definedName>
    <definedName name="A125605776C">Data6!$IB$1:$IB$10,Data6!$IB$11:$IB$21</definedName>
    <definedName name="A125605776C_Data">Data6!$IB$11:$IB$21</definedName>
    <definedName name="A125605776C_Latest">Data6!$IB$21</definedName>
    <definedName name="A125605784C">Data7!$AN$1:$AN$10,Data7!$AN$11:$AN$21</definedName>
    <definedName name="A125605784C_Data">Data7!$AN$11:$AN$21</definedName>
    <definedName name="A125605784C_Latest">Data7!$AN$21</definedName>
    <definedName name="A125605792C">Data7!$BF$1:$BF$10,Data7!$BF$11:$BF$21</definedName>
    <definedName name="A125605792C_Data">Data7!$BF$11:$BF$21</definedName>
    <definedName name="A125605792C_Latest">Data7!$BF$21</definedName>
    <definedName name="A125605800T">Data7!$DZ$1:$DZ$10,Data7!$DZ$11:$DZ$21</definedName>
    <definedName name="A125605800T_Data">Data7!$DZ$11:$DZ$21</definedName>
    <definedName name="A125605800T_Latest">Data7!$DZ$21</definedName>
    <definedName name="A125605808K">Data7!$FJ$1:$FJ$10,Data7!$FJ$11:$FJ$21</definedName>
    <definedName name="A125605808K_Data">Data7!$FJ$11:$FJ$21</definedName>
    <definedName name="A125605808K_Latest">Data7!$FJ$21</definedName>
    <definedName name="A125605816K">Data7!$GB$1:$GB$10,Data7!$GB$11:$GB$21</definedName>
    <definedName name="A125605816K_Data">Data7!$GB$11:$GB$21</definedName>
    <definedName name="A125605816K_Latest">Data7!$GB$21</definedName>
    <definedName name="A125605824K">Data8!$BH$1:$BH$10,Data8!$BH$11:$BH$21</definedName>
    <definedName name="A125605824K_Data">Data8!$BH$11:$BH$21</definedName>
    <definedName name="A125605824K_Latest">Data8!$BH$21</definedName>
    <definedName name="A125605832K">Data9!$Z$1:$Z$10,Data9!$Z$11:$Z$21</definedName>
    <definedName name="A125605832K_Data">Data9!$Z$11:$Z$21</definedName>
    <definedName name="A125605832K_Latest">Data9!$Z$21</definedName>
    <definedName name="A125605840K">Data9!$CT$1:$CT$10,Data9!$CT$11:$CT$21</definedName>
    <definedName name="A125605840K_Data">Data9!$CT$11:$CT$21</definedName>
    <definedName name="A125605840K_Latest">Data9!$CT$21</definedName>
    <definedName name="A125605848C">Data9!$DL$1:$DL$10,Data9!$DL$11:$DL$21</definedName>
    <definedName name="A125605848C_Data">Data9!$DL$11:$DL$21</definedName>
    <definedName name="A125605848C_Latest">Data9!$DL$21</definedName>
    <definedName name="A125605856C">Data7!$BX$1:$BX$10,Data7!$BX$11:$BX$21</definedName>
    <definedName name="A125605856C_Data">Data7!$BX$11:$BX$21</definedName>
    <definedName name="A125605856C_Latest">Data7!$BX$21</definedName>
    <definedName name="A125605864C">Data8!$DJ$1:$DJ$10,Data8!$DJ$11:$DJ$21</definedName>
    <definedName name="A125605864C_Data">Data8!$DJ$11:$DJ$21</definedName>
    <definedName name="A125605864C_Latest">Data8!$DJ$21</definedName>
    <definedName name="A125605872C">Data8!$EB$1:$EB$10,Data8!$EB$11:$EB$21</definedName>
    <definedName name="A125605872C_Data">Data8!$EB$11:$EB$21</definedName>
    <definedName name="A125605872C_Latest">Data8!$EB$21</definedName>
    <definedName name="A125605880C">Data9!$CB$1:$CB$10,Data9!$CB$11:$CB$21</definedName>
    <definedName name="A125605880C_Data">Data9!$CB$11:$CB$21</definedName>
    <definedName name="A125605880C_Latest">Data9!$CB$21</definedName>
    <definedName name="A125605888W">Data6!$HJ$1:$HJ$10,Data6!$HJ$11:$HJ$21</definedName>
    <definedName name="A125605888W_Data">Data6!$HJ$11:$HJ$21</definedName>
    <definedName name="A125605888W_Latest">Data6!$HJ$21</definedName>
    <definedName name="A125605896W">Data7!$D$1:$D$10,Data7!$D$11:$D$21</definedName>
    <definedName name="A125605896W_Data">Data7!$D$11:$D$21</definedName>
    <definedName name="A125605896W_Latest">Data7!$D$21</definedName>
    <definedName name="A125605904K">Data7!$V$1:$V$10,Data7!$V$11:$V$21</definedName>
    <definedName name="A125605904K_Data">Data7!$V$11:$V$21</definedName>
    <definedName name="A125605904K_Latest">Data7!$V$21</definedName>
    <definedName name="A125605912K">Data7!$DH$1:$DH$10,Data7!$DH$11:$DH$21</definedName>
    <definedName name="A125605912K_Data">Data7!$DH$11:$DH$21</definedName>
    <definedName name="A125605912K_Latest">Data7!$DH$21</definedName>
    <definedName name="A125605920K">Data7!$ID$1:$ID$10,Data7!$ID$11:$ID$21</definedName>
    <definedName name="A125605920K_Data">Data7!$ID$11:$ID$21</definedName>
    <definedName name="A125605920K_Latest">Data7!$ID$21</definedName>
    <definedName name="A125605928C">Data8!$F$1:$F$10,Data8!$F$11:$F$21</definedName>
    <definedName name="A125605928C_Data">Data8!$F$11:$F$21</definedName>
    <definedName name="A125605928C_Latest">Data8!$F$21</definedName>
    <definedName name="A125605936C">Data7!$GT$1:$GT$10,Data7!$GT$11:$GT$21</definedName>
    <definedName name="A125605936C_Data">Data7!$GT$11:$GT$21</definedName>
    <definedName name="A125605936C_Latest">Data7!$GT$21</definedName>
    <definedName name="A125605944C">Data8!$BZ$1:$BZ$10,Data8!$BZ$11:$BZ$21</definedName>
    <definedName name="A125605944C_Data">Data8!$BZ$11:$BZ$21</definedName>
    <definedName name="A125605944C_Latest">Data8!$BZ$21</definedName>
    <definedName name="A125605952C">Data9!$ED$1:$ED$10,Data9!$ED$11:$ED$21</definedName>
    <definedName name="A125605952C_Data">Data9!$ED$11:$ED$21</definedName>
    <definedName name="A125605952C_Latest">Data9!$ED$21</definedName>
    <definedName name="A125605960C">Data16!$DZ$1:$DZ$10,Data16!$DZ$11:$DZ$21</definedName>
    <definedName name="A125605960C_Data">Data16!$DZ$11:$DZ$21</definedName>
    <definedName name="A125605960C_Latest">Data16!$DZ$21</definedName>
    <definedName name="A125605968W">Data16!$GB$1:$GB$10,Data16!$GB$11:$GB$21</definedName>
    <definedName name="A125605968W_Data">Data16!$GB$11:$GB$21</definedName>
    <definedName name="A125605968W_Latest">Data16!$GB$21</definedName>
    <definedName name="A125605976W">Data17!$F$1:$F$10,Data17!$F$11:$F$21</definedName>
    <definedName name="A125605976W_Data">Data17!$F$11:$F$21</definedName>
    <definedName name="A125605976W_Latest">Data17!$F$21</definedName>
    <definedName name="A125605984W">Data17!$BZ$1:$BZ$10,Data17!$BZ$11:$BZ$21</definedName>
    <definedName name="A125605984W_Data">Data17!$BZ$11:$BZ$21</definedName>
    <definedName name="A125605984W_Latest">Data17!$BZ$21</definedName>
    <definedName name="A125605992W">Data18!$BJ$1:$BJ$10,Data18!$BJ$11:$BJ$21</definedName>
    <definedName name="A125605992W_Data">Data18!$BJ$11:$BJ$21</definedName>
    <definedName name="A125605992W_Latest">Data18!$BJ$21</definedName>
    <definedName name="A125606000L">Data16!$BF$1:$BF$10,Data16!$BF$11:$BF$21</definedName>
    <definedName name="A125606000L_Data">Data16!$BF$11:$BF$21</definedName>
    <definedName name="A125606000L_Latest">Data16!$BF$21</definedName>
    <definedName name="A125606008F">Data17!$DJ$1:$DJ$10,Data17!$DJ$11:$DJ$21</definedName>
    <definedName name="A125606008F_Data">Data17!$DJ$11:$DJ$21</definedName>
    <definedName name="A125606008F_Latest">Data17!$DJ$21</definedName>
    <definedName name="A125606016F">Data17!$BH$1:$BH$10,Data17!$BH$11:$BH$21</definedName>
    <definedName name="A125606016F_Data">Data17!$BH$11:$BH$21</definedName>
    <definedName name="A125606016F_Latest">Data17!$BH$21</definedName>
    <definedName name="A125606024F">Data17!$ET$1:$ET$10,Data17!$ET$11:$ET$21</definedName>
    <definedName name="A125606024F_Data">Data17!$ET$11:$ET$21</definedName>
    <definedName name="A125606024F_Latest">Data17!$ET$21</definedName>
    <definedName name="A125606032F">Data17!$HN$1:$HN$10,Data17!$HN$11:$HN$21</definedName>
    <definedName name="A125606032F_Data">Data17!$HN$11:$HN$21</definedName>
    <definedName name="A125606032F_Latest">Data17!$HN$21</definedName>
    <definedName name="A125606040F">Data16!$D$1:$D$10,Data16!$D$11:$D$21</definedName>
    <definedName name="A125606040F_Data">Data16!$D$11:$D$21</definedName>
    <definedName name="A125606040F_Latest">Data16!$D$21</definedName>
    <definedName name="A125606048X">Data16!$GT$1:$GT$10,Data16!$GT$11:$GT$21</definedName>
    <definedName name="A125606048X_Data">Data16!$GT$11:$GT$21</definedName>
    <definedName name="A125606048X_Latest">Data16!$GT$21</definedName>
    <definedName name="A125606056X">Data17!$CR$1:$CR$10,Data17!$CR$11:$CR$21</definedName>
    <definedName name="A125606056X_Data">Data17!$CR$11:$CR$21</definedName>
    <definedName name="A125606056X_Latest">Data17!$CR$21</definedName>
    <definedName name="A125606064X">Data17!$EB$1:$EB$10,Data17!$EB$11:$EB$21</definedName>
    <definedName name="A125606064X_Data">Data17!$EB$11:$EB$21</definedName>
    <definedName name="A125606064X_Latest">Data17!$EB$21</definedName>
    <definedName name="A125606072X">Data17!$FL$1:$FL$10,Data17!$FL$11:$FL$21</definedName>
    <definedName name="A125606072X_Data">Data17!$FL$11:$FL$21</definedName>
    <definedName name="A125606072X_Latest">Data17!$FL$21</definedName>
    <definedName name="A125606080X">Data17!$GV$1:$GV$10,Data17!$GV$11:$GV$21</definedName>
    <definedName name="A125606080X_Data">Data17!$GV$11:$GV$21</definedName>
    <definedName name="A125606080X_Latest">Data17!$GV$21</definedName>
    <definedName name="A125606088T">Data15!$DF$1:$DF$10,Data15!$DF$11:$DF$21</definedName>
    <definedName name="A125606088T_Data">Data15!$DF$11:$DF$21</definedName>
    <definedName name="A125606088T_Latest">Data15!$DF$21</definedName>
    <definedName name="A125606096T">Data15!$EP$1:$EP$10,Data15!$EP$11:$EP$21</definedName>
    <definedName name="A125606096T_Data">Data15!$EP$11:$EP$21</definedName>
    <definedName name="A125606096T_Latest">Data15!$EP$21</definedName>
    <definedName name="A125606104F">Data15!$GR$1:$GR$10,Data15!$GR$11:$GR$21</definedName>
    <definedName name="A125606104F_Data">Data15!$GR$11:$GR$21</definedName>
    <definedName name="A125606104F_Latest">Data15!$GR$21</definedName>
    <definedName name="A125606112F">Data15!$HJ$1:$HJ$10,Data15!$HJ$11:$HJ$21</definedName>
    <definedName name="A125606112F_Data">Data15!$HJ$11:$HJ$21</definedName>
    <definedName name="A125606112F_Latest">Data15!$HJ$21</definedName>
    <definedName name="A125606120F">Data16!$AN$1:$AN$10,Data16!$AN$11:$AN$21</definedName>
    <definedName name="A125606120F_Data">Data16!$AN$11:$AN$21</definedName>
    <definedName name="A125606120F_Latest">Data16!$AN$21</definedName>
    <definedName name="A125606128X">Data16!$BX$1:$BX$10,Data16!$BX$11:$BX$21</definedName>
    <definedName name="A125606128X_Data">Data16!$BX$11:$BX$21</definedName>
    <definedName name="A125606128X_Latest">Data16!$BX$21</definedName>
    <definedName name="A125606136X">Data16!$CP$1:$CP$10,Data16!$CP$11:$CP$21</definedName>
    <definedName name="A125606136X_Data">Data16!$CP$11:$CP$21</definedName>
    <definedName name="A125606136X_Latest">Data16!$CP$21</definedName>
    <definedName name="A125606144X">Data16!$HL$1:$HL$10,Data16!$HL$11:$HL$21</definedName>
    <definedName name="A125606144X_Data">Data16!$HL$11:$HL$21</definedName>
    <definedName name="A125606144X_Latest">Data16!$HL$21</definedName>
    <definedName name="A125606152X">Data17!$GD$1:$GD$10,Data17!$GD$11:$GD$21</definedName>
    <definedName name="A125606152X_Data">Data17!$GD$11:$GD$21</definedName>
    <definedName name="A125606152X_Latest">Data17!$GD$21</definedName>
    <definedName name="A125606160X">Data18!$H$1:$H$10,Data18!$H$11:$H$21</definedName>
    <definedName name="A125606160X_Data">Data18!$H$11:$H$21</definedName>
    <definedName name="A125606160X_Latest">Data18!$H$21</definedName>
    <definedName name="A125606168T">Data18!$Z$1:$Z$10,Data18!$Z$11:$Z$21</definedName>
    <definedName name="A125606168T_Data">Data18!$Z$11:$Z$21</definedName>
    <definedName name="A125606168T_Latest">Data18!$Z$21</definedName>
    <definedName name="A125606176T">Data15!$IB$1:$IB$10,Data15!$IB$11:$IB$21</definedName>
    <definedName name="A125606176T_Data">Data15!$IB$11:$IB$21</definedName>
    <definedName name="A125606176T_Latest">Data15!$IB$21</definedName>
    <definedName name="A125606184T">Data17!$X$1:$X$10,Data17!$X$11:$X$21</definedName>
    <definedName name="A125606184T_Data">Data17!$X$11:$X$21</definedName>
    <definedName name="A125606184T_Latest">Data17!$X$21</definedName>
    <definedName name="A125606192T">Data17!$AP$1:$AP$10,Data17!$AP$11:$AP$21</definedName>
    <definedName name="A125606192T_Data">Data17!$AP$11:$AP$21</definedName>
    <definedName name="A125606192T_Latest">Data17!$AP$21</definedName>
    <definedName name="A125606200F">Data17!$IF$1:$IF$10,Data17!$IF$11:$IF$21</definedName>
    <definedName name="A125606200F_Data">Data17!$IF$11:$IF$21</definedName>
    <definedName name="A125606200F_Latest">Data17!$IF$21</definedName>
    <definedName name="A125606208X">Data15!$DX$1:$DX$10,Data15!$DX$11:$DX$21</definedName>
    <definedName name="A125606208X_Data">Data15!$DX$11:$DX$21</definedName>
    <definedName name="A125606208X_Latest">Data15!$DX$21</definedName>
    <definedName name="A125606216X">Data15!$FH$1:$FH$10,Data15!$FH$11:$FH$21</definedName>
    <definedName name="A125606216X_Data">Data15!$FH$11:$FH$21</definedName>
    <definedName name="A125606216X_Latest">Data15!$FH$21</definedName>
    <definedName name="A125606224X">Data15!$FZ$1:$FZ$10,Data15!$FZ$11:$FZ$21</definedName>
    <definedName name="A125606224X_Data">Data15!$FZ$11:$FZ$21</definedName>
    <definedName name="A125606224X_Latest">Data15!$FZ$21</definedName>
    <definedName name="A125606232X">Data16!$V$1:$V$10,Data16!$V$11:$V$21</definedName>
    <definedName name="A125606232X_Data">Data16!$V$11:$V$21</definedName>
    <definedName name="A125606232X_Latest">Data16!$V$21</definedName>
    <definedName name="A125606240X">Data16!$ER$1:$ER$10,Data16!$ER$11:$ER$21</definedName>
    <definedName name="A125606240X_Data">Data16!$ER$11:$ER$21</definedName>
    <definedName name="A125606240X_Latest">Data16!$ER$21</definedName>
    <definedName name="A125606248T">Data16!$FJ$1:$FJ$10,Data16!$FJ$11:$FJ$21</definedName>
    <definedName name="A125606248T_Data">Data16!$FJ$11:$FJ$21</definedName>
    <definedName name="A125606248T_Latest">Data16!$FJ$21</definedName>
    <definedName name="A125606256T">Data16!$DH$1:$DH$10,Data16!$DH$11:$DH$21</definedName>
    <definedName name="A125606256T_Data">Data16!$DH$11:$DH$21</definedName>
    <definedName name="A125606256T_Latest">Data16!$DH$21</definedName>
    <definedName name="A125606264T">Data16!$ID$1:$ID$10,Data16!$ID$11:$ID$21</definedName>
    <definedName name="A125606264T_Data">Data16!$ID$11:$ID$21</definedName>
    <definedName name="A125606264T_Latest">Data16!$ID$21</definedName>
    <definedName name="A125606272T">Data18!$AR$1:$AR$10,Data18!$AR$11:$AR$21</definedName>
    <definedName name="A125606272T_Data">Data18!$AR$11:$AR$21</definedName>
    <definedName name="A125606272T_Latest">Data18!$AR$21</definedName>
    <definedName name="A125606280T">Data19!$CV$1:$CV$10,Data19!$CV$11:$CV$21</definedName>
    <definedName name="A125606280T_Data">Data19!$CV$11:$CV$21</definedName>
    <definedName name="A125606280T_Latest">Data19!$CV$21</definedName>
    <definedName name="A125606288K">Data19!$EX$1:$EX$10,Data19!$EX$11:$EX$21</definedName>
    <definedName name="A125606288K_Data">Data19!$EX$11:$EX$21</definedName>
    <definedName name="A125606288K_Latest">Data19!$EX$21</definedName>
    <definedName name="A125606296K">Data19!$HR$1:$HR$10,Data19!$HR$11:$HR$21</definedName>
    <definedName name="A125606296K_Data">Data19!$HR$11:$HR$21</definedName>
    <definedName name="A125606296K_Latest">Data19!$HR$21</definedName>
    <definedName name="A125606304X">Data20!$AV$1:$AV$10,Data20!$AV$11:$AV$21</definedName>
    <definedName name="A125606304X_Data">Data20!$AV$11:$AV$21</definedName>
    <definedName name="A125606304X_Latest">Data20!$AV$21</definedName>
    <definedName name="A125606312X">Data21!$AF$1:$AF$10,Data21!$AF$11:$AF$21</definedName>
    <definedName name="A125606312X_Data">Data21!$AF$11:$AF$21</definedName>
    <definedName name="A125606312X_Latest">Data21!$AF$21</definedName>
    <definedName name="A125606320X">Data19!$AB$1:$AB$10,Data19!$AB$11:$AB$21</definedName>
    <definedName name="A125606320X_Data">Data19!$AB$11:$AB$21</definedName>
    <definedName name="A125606320X_Latest">Data19!$AB$21</definedName>
    <definedName name="A125606328T">Data20!$CF$1:$CF$10,Data20!$CF$11:$CF$21</definedName>
    <definedName name="A125606328T_Data">Data20!$CF$11:$CF$21</definedName>
    <definedName name="A125606328T_Latest">Data20!$CF$21</definedName>
    <definedName name="A125606336T">Data20!$AD$1:$AD$10,Data20!$AD$11:$AD$21</definedName>
    <definedName name="A125606336T_Data">Data20!$AD$11:$AD$21</definedName>
    <definedName name="A125606336T_Latest">Data20!$AD$21</definedName>
    <definedName name="A125606344T">Data20!$DP$1:$DP$10,Data20!$DP$11:$DP$21</definedName>
    <definedName name="A125606344T_Data">Data20!$DP$11:$DP$21</definedName>
    <definedName name="A125606344T_Latest">Data20!$DP$21</definedName>
    <definedName name="A125606352T">Data20!$GJ$1:$GJ$10,Data20!$GJ$11:$GJ$21</definedName>
    <definedName name="A125606352T_Data">Data20!$GJ$11:$GJ$21</definedName>
    <definedName name="A125606352T_Latest">Data20!$GJ$21</definedName>
    <definedName name="A125606360T">Data18!$HP$1:$HP$10,Data18!$HP$11:$HP$21</definedName>
    <definedName name="A125606360T_Data">Data18!$HP$11:$HP$21</definedName>
    <definedName name="A125606360T_Latest">Data18!$HP$21</definedName>
    <definedName name="A125606368K">Data19!$FP$1:$FP$10,Data19!$FP$11:$FP$21</definedName>
    <definedName name="A125606368K_Data">Data19!$FP$11:$FP$21</definedName>
    <definedName name="A125606368K_Latest">Data19!$FP$21</definedName>
    <definedName name="A125606376K">Data20!$BN$1:$BN$10,Data20!$BN$11:$BN$21</definedName>
    <definedName name="A125606376K_Data">Data20!$BN$11:$BN$21</definedName>
    <definedName name="A125606376K_Latest">Data20!$BN$21</definedName>
    <definedName name="A125606384K">Data20!$CX$1:$CX$10,Data20!$CX$11:$CX$21</definedName>
    <definedName name="A125606384K_Data">Data20!$CX$11:$CX$21</definedName>
    <definedName name="A125606384K_Latest">Data20!$CX$21</definedName>
    <definedName name="A125606392K">Data20!$EH$1:$EH$10,Data20!$EH$11:$EH$21</definedName>
    <definedName name="A125606392K_Data">Data20!$EH$11:$EH$21</definedName>
    <definedName name="A125606392K_Latest">Data20!$EH$21</definedName>
    <definedName name="A125606400X">Data20!$FR$1:$FR$10,Data20!$FR$11:$FR$21</definedName>
    <definedName name="A125606400X_Data">Data20!$FR$11:$FR$21</definedName>
    <definedName name="A125606400X_Latest">Data20!$FR$21</definedName>
    <definedName name="A125606408T">Data18!$CB$1:$CB$10,Data18!$CB$11:$CB$21</definedName>
    <definedName name="A125606408T_Data">Data18!$CB$11:$CB$21</definedName>
    <definedName name="A125606408T_Latest">Data18!$CB$21</definedName>
    <definedName name="A125606416T">Data18!$DL$1:$DL$10,Data18!$DL$11:$DL$21</definedName>
    <definedName name="A125606416T_Data">Data18!$DL$11:$DL$21</definedName>
    <definedName name="A125606416T_Latest">Data18!$DL$21</definedName>
    <definedName name="A125606424T">Data18!$FN$1:$FN$10,Data18!$FN$11:$FN$21</definedName>
    <definedName name="A125606424T_Data">Data18!$FN$11:$FN$21</definedName>
    <definedName name="A125606424T_Latest">Data18!$FN$21</definedName>
    <definedName name="A125606432T">Data18!$GF$1:$GF$10,Data18!$GF$11:$GF$21</definedName>
    <definedName name="A125606432T_Data">Data18!$GF$11:$GF$21</definedName>
    <definedName name="A125606432T_Latest">Data18!$GF$21</definedName>
    <definedName name="A125606440T">Data19!$J$1:$J$10,Data19!$J$11:$J$21</definedName>
    <definedName name="A125606440T_Data">Data19!$J$11:$J$21</definedName>
    <definedName name="A125606440T_Latest">Data19!$J$21</definedName>
    <definedName name="A125606448K">Data19!$AT$1:$AT$10,Data19!$AT$11:$AT$21</definedName>
    <definedName name="A125606448K_Data">Data19!$AT$11:$AT$21</definedName>
    <definedName name="A125606448K_Latest">Data19!$AT$21</definedName>
    <definedName name="A125606456K">Data19!$BL$1:$BL$10,Data19!$BL$11:$BL$21</definedName>
    <definedName name="A125606456K_Data">Data19!$BL$11:$BL$21</definedName>
    <definedName name="A125606456K_Latest">Data19!$BL$21</definedName>
    <definedName name="A125606464K">Data19!$GH$1:$GH$10,Data19!$GH$11:$GH$21</definedName>
    <definedName name="A125606464K_Data">Data19!$GH$11:$GH$21</definedName>
    <definedName name="A125606464K_Latest">Data19!$GH$21</definedName>
    <definedName name="A125606472K">Data20!$EZ$1:$EZ$10,Data20!$EZ$11:$EZ$21</definedName>
    <definedName name="A125606472K_Data">Data20!$EZ$11:$EZ$21</definedName>
    <definedName name="A125606472K_Latest">Data20!$EZ$21</definedName>
    <definedName name="A125606480K">Data20!$HT$1:$HT$10,Data20!$HT$11:$HT$21</definedName>
    <definedName name="A125606480K_Data">Data20!$HT$11:$HT$21</definedName>
    <definedName name="A125606480K_Latest">Data20!$HT$21</definedName>
    <definedName name="A125606488C">Data20!$IL$1:$IL$10,Data20!$IL$11:$IL$21</definedName>
    <definedName name="A125606488C_Data">Data20!$IL$11:$IL$21</definedName>
    <definedName name="A125606488C_Latest">Data20!$IL$21</definedName>
    <definedName name="A125606496C">Data18!$GX$1:$GX$10,Data18!$GX$11:$GX$21</definedName>
    <definedName name="A125606496C_Data">Data18!$GX$11:$GX$21</definedName>
    <definedName name="A125606496C_Latest">Data18!$GX$21</definedName>
    <definedName name="A125606504T">Data19!$IJ$1:$IJ$10,Data19!$IJ$11:$IJ$21</definedName>
    <definedName name="A125606504T_Data">Data19!$IJ$11:$IJ$21</definedName>
    <definedName name="A125606504T_Latest">Data19!$IJ$21</definedName>
    <definedName name="A125606512T">Data20!$L$1:$L$10,Data20!$L$11:$L$21</definedName>
    <definedName name="A125606512T_Data">Data20!$L$11:$L$21</definedName>
    <definedName name="A125606512T_Latest">Data20!$L$21</definedName>
    <definedName name="A125606520T">Data20!$HB$1:$HB$10,Data20!$HB$11:$HB$21</definedName>
    <definedName name="A125606520T_Data">Data20!$HB$11:$HB$21</definedName>
    <definedName name="A125606520T_Latest">Data20!$HB$21</definedName>
    <definedName name="A125606528K">Data18!$CT$1:$CT$10,Data18!$CT$11:$CT$21</definedName>
    <definedName name="A125606528K_Data">Data18!$CT$11:$CT$21</definedName>
    <definedName name="A125606528K_Latest">Data18!$CT$21</definedName>
    <definedName name="A125606536K">Data18!$ED$1:$ED$10,Data18!$ED$11:$ED$21</definedName>
    <definedName name="A125606536K_Data">Data18!$ED$11:$ED$21</definedName>
    <definedName name="A125606536K_Latest">Data18!$ED$21</definedName>
    <definedName name="A125606544K">Data18!$EV$1:$EV$10,Data18!$EV$11:$EV$21</definedName>
    <definedName name="A125606544K_Data">Data18!$EV$11:$EV$21</definedName>
    <definedName name="A125606544K_Latest">Data18!$EV$21</definedName>
    <definedName name="A125606552K">Data18!$IH$1:$IH$10,Data18!$IH$11:$IH$21</definedName>
    <definedName name="A125606552K_Data">Data18!$IH$11:$IH$21</definedName>
    <definedName name="A125606552K_Latest">Data18!$IH$21</definedName>
    <definedName name="A125606560K">Data19!$DN$1:$DN$10,Data19!$DN$11:$DN$21</definedName>
    <definedName name="A125606560K_Data">Data19!$DN$11:$DN$21</definedName>
    <definedName name="A125606560K_Latest">Data19!$DN$21</definedName>
    <definedName name="A125606568C">Data19!$EF$1:$EF$10,Data19!$EF$11:$EF$21</definedName>
    <definedName name="A125606568C_Data">Data19!$EF$11:$EF$21</definedName>
    <definedName name="A125606568C_Latest">Data19!$EF$21</definedName>
    <definedName name="A125606576C">Data19!$CD$1:$CD$10,Data19!$CD$11:$CD$21</definedName>
    <definedName name="A125606576C_Data">Data19!$CD$11:$CD$21</definedName>
    <definedName name="A125606576C_Latest">Data19!$CD$21</definedName>
    <definedName name="A125606584C">Data19!$GZ$1:$GZ$10,Data19!$GZ$11:$GZ$21</definedName>
    <definedName name="A125606584C_Data">Data19!$GZ$11:$GZ$21</definedName>
    <definedName name="A125606584C_Latest">Data19!$GZ$21</definedName>
    <definedName name="A125606592C">Data21!$N$1:$N$10,Data21!$N$11:$N$21</definedName>
    <definedName name="A125606592C_Data">Data21!$N$11:$N$21</definedName>
    <definedName name="A125606592C_Latest">Data21!$N$21</definedName>
    <definedName name="A125606600T">Data22!$BR$1:$BR$10,Data22!$BR$11:$BR$21</definedName>
    <definedName name="A125606600T_Data">Data22!$BR$11:$BR$21</definedName>
    <definedName name="A125606600T_Latest">Data22!$BR$21</definedName>
    <definedName name="A125606608K">Data22!$DT$1:$DT$10,Data22!$DT$11:$DT$21</definedName>
    <definedName name="A125606608K_Data">Data22!$DT$11:$DT$21</definedName>
    <definedName name="A125606608K_Latest">Data22!$DT$21</definedName>
    <definedName name="A125606616K">Data22!$GN$1:$GN$10,Data22!$GN$11:$GN$21</definedName>
    <definedName name="A125606616K_Data">Data22!$GN$11:$GN$21</definedName>
    <definedName name="A125606616K_Latest">Data22!$GN$21</definedName>
    <definedName name="A125606624K">Data23!$R$1:$R$10,Data23!$R$11:$R$21</definedName>
    <definedName name="A125606624K_Data">Data23!$R$11:$R$21</definedName>
    <definedName name="A125606624K_Latest">Data23!$R$21</definedName>
    <definedName name="A125606632K">Data24!$B$1:$B$10,Data24!$B$11:$B$21</definedName>
    <definedName name="A125606632K_Data">Data24!$B$11:$B$21</definedName>
    <definedName name="A125606632K_Latest">Data24!$B$21</definedName>
    <definedName name="A125606640K">Data21!$IN$1:$IN$10,Data21!$IN$11:$IN$21</definedName>
    <definedName name="A125606640K_Data">Data21!$IN$11:$IN$21</definedName>
    <definedName name="A125606640K_Latest">Data21!$IN$21</definedName>
    <definedName name="A125606648C">Data23!$BB$1:$BB$10,Data23!$BB$11:$BB$21</definedName>
    <definedName name="A125606648C_Data">Data23!$BB$11:$BB$21</definedName>
    <definedName name="A125606648C_Latest">Data23!$BB$21</definedName>
    <definedName name="A125606656C">Data22!$IP$1:$IP$10,Data22!$IP$11:$IP$21</definedName>
    <definedName name="A125606656C_Data">Data22!$IP$11:$IP$21</definedName>
    <definedName name="A125606656C_Latest">Data22!$IP$21</definedName>
    <definedName name="A125606664C">Data23!$CL$1:$CL$10,Data23!$CL$11:$CL$21</definedName>
    <definedName name="A125606664C_Data">Data23!$CL$11:$CL$21</definedName>
    <definedName name="A125606664C_Latest">Data23!$CL$21</definedName>
    <definedName name="A125606672C">Data23!$FF$1:$FF$10,Data23!$FF$11:$FF$21</definedName>
    <definedName name="A125606672C_Data">Data23!$FF$11:$FF$21</definedName>
    <definedName name="A125606672C_Latest">Data23!$FF$21</definedName>
    <definedName name="A125606680C">Data21!$GL$1:$GL$10,Data21!$GL$11:$GL$21</definedName>
    <definedName name="A125606680C_Data">Data21!$GL$11:$GL$21</definedName>
    <definedName name="A125606680C_Latest">Data21!$GL$21</definedName>
    <definedName name="A125606688W">Data22!$EL$1:$EL$10,Data22!$EL$11:$EL$21</definedName>
    <definedName name="A125606688W_Data">Data22!$EL$11:$EL$21</definedName>
    <definedName name="A125606688W_Latest">Data22!$EL$21</definedName>
    <definedName name="A125606696W">Data23!$AJ$1:$AJ$10,Data23!$AJ$11:$AJ$21</definedName>
    <definedName name="A125606696W_Data">Data23!$AJ$11:$AJ$21</definedName>
    <definedName name="A125606696W_Latest">Data23!$AJ$21</definedName>
    <definedName name="A125606704K">Data23!$BT$1:$BT$10,Data23!$BT$11:$BT$21</definedName>
    <definedName name="A125606704K_Data">Data23!$BT$11:$BT$21</definedName>
    <definedName name="A125606704K_Latest">Data23!$BT$21</definedName>
    <definedName name="A125606712K">Data23!$DD$1:$DD$10,Data23!$DD$11:$DD$21</definedName>
    <definedName name="A125606712K_Data">Data23!$DD$11:$DD$21</definedName>
    <definedName name="A125606712K_Latest">Data23!$DD$21</definedName>
    <definedName name="A125606720K">Data23!$EN$1:$EN$10,Data23!$EN$11:$EN$21</definedName>
    <definedName name="A125606720K_Data">Data23!$EN$11:$EN$21</definedName>
    <definedName name="A125606720K_Latest">Data23!$EN$21</definedName>
    <definedName name="A125606728C">Data21!$AX$1:$AX$10,Data21!$AX$11:$AX$21</definedName>
    <definedName name="A125606728C_Data">Data21!$AX$11:$AX$21</definedName>
    <definedName name="A125606728C_Latest">Data21!$AX$21</definedName>
    <definedName name="A125606736C">Data21!$CH$1:$CH$10,Data21!$CH$11:$CH$21</definedName>
    <definedName name="A125606736C_Data">Data21!$CH$11:$CH$21</definedName>
    <definedName name="A125606736C_Latest">Data21!$CH$21</definedName>
    <definedName name="A125606744C">Data21!$EJ$1:$EJ$10,Data21!$EJ$11:$EJ$21</definedName>
    <definedName name="A125606744C_Data">Data21!$EJ$11:$EJ$21</definedName>
    <definedName name="A125606744C_Latest">Data21!$EJ$21</definedName>
    <definedName name="A125606752C">Data21!$FB$1:$FB$10,Data21!$FB$11:$FB$21</definedName>
    <definedName name="A125606752C_Data">Data21!$FB$11:$FB$21</definedName>
    <definedName name="A125606752C_Latest">Data21!$FB$21</definedName>
    <definedName name="A125606760C">Data21!$HV$1:$HV$10,Data21!$HV$11:$HV$21</definedName>
    <definedName name="A125606760C_Data">Data21!$HV$11:$HV$21</definedName>
    <definedName name="A125606760C_Latest">Data21!$HV$21</definedName>
    <definedName name="A125606768W">Data22!$P$1:$P$10,Data22!$P$11:$P$21</definedName>
    <definedName name="A125606768W_Data">Data22!$P$11:$P$21</definedName>
    <definedName name="A125606768W_Latest">Data22!$P$21</definedName>
    <definedName name="A125606776W">Data22!$AH$1:$AH$10,Data22!$AH$11:$AH$21</definedName>
    <definedName name="A125606776W_Data">Data22!$AH$11:$AH$21</definedName>
    <definedName name="A125606776W_Latest">Data22!$AH$21</definedName>
    <definedName name="A125606784W">Data22!$FD$1:$FD$10,Data22!$FD$11:$FD$21</definedName>
    <definedName name="A125606784W_Data">Data22!$FD$11:$FD$21</definedName>
    <definedName name="A125606784W_Latest">Data22!$FD$21</definedName>
    <definedName name="A125606792W">Data23!$DV$1:$DV$10,Data23!$DV$11:$DV$21</definedName>
    <definedName name="A125606792W_Data">Data23!$DV$11:$DV$21</definedName>
    <definedName name="A125606792W_Latest">Data23!$DV$21</definedName>
    <definedName name="A125606800K">Data23!$GP$1:$GP$10,Data23!$GP$11:$GP$21</definedName>
    <definedName name="A125606800K_Data">Data23!$GP$11:$GP$21</definedName>
    <definedName name="A125606800K_Latest">Data23!$GP$21</definedName>
    <definedName name="A125606808C">Data23!$HH$1:$HH$10,Data23!$HH$11:$HH$21</definedName>
    <definedName name="A125606808C_Data">Data23!$HH$11:$HH$21</definedName>
    <definedName name="A125606808C_Latest">Data23!$HH$21</definedName>
    <definedName name="A125606816C">Data21!$FT$1:$FT$10,Data21!$FT$11:$FT$21</definedName>
    <definedName name="A125606816C_Data">Data21!$FT$11:$FT$21</definedName>
    <definedName name="A125606816C_Latest">Data21!$FT$21</definedName>
    <definedName name="A125606824C">Data22!$HF$1:$HF$10,Data22!$HF$11:$HF$21</definedName>
    <definedName name="A125606824C_Data">Data22!$HF$11:$HF$21</definedName>
    <definedName name="A125606824C_Latest">Data22!$HF$21</definedName>
    <definedName name="A125606832C">Data22!$HX$1:$HX$10,Data22!$HX$11:$HX$21</definedName>
    <definedName name="A125606832C_Data">Data22!$HX$11:$HX$21</definedName>
    <definedName name="A125606832C_Latest">Data22!$HX$21</definedName>
    <definedName name="A125606840C">Data23!$FX$1:$FX$10,Data23!$FX$11:$FX$21</definedName>
    <definedName name="A125606840C_Data">Data23!$FX$11:$FX$21</definedName>
    <definedName name="A125606840C_Latest">Data23!$FX$21</definedName>
    <definedName name="A125606848W">Data21!$BP$1:$BP$10,Data21!$BP$11:$BP$21</definedName>
    <definedName name="A125606848W_Data">Data21!$BP$11:$BP$21</definedName>
    <definedName name="A125606848W_Latest">Data21!$BP$21</definedName>
    <definedName name="A125606856W">Data21!$CZ$1:$CZ$10,Data21!$CZ$11:$CZ$21</definedName>
    <definedName name="A125606856W_Data">Data21!$CZ$11:$CZ$21</definedName>
    <definedName name="A125606856W_Latest">Data21!$CZ$21</definedName>
    <definedName name="A125606864W">Data21!$DR$1:$DR$10,Data21!$DR$11:$DR$21</definedName>
    <definedName name="A125606864W_Data">Data21!$DR$11:$DR$21</definedName>
    <definedName name="A125606864W_Latest">Data21!$DR$21</definedName>
    <definedName name="A125606872W">Data21!$HD$1:$HD$10,Data21!$HD$11:$HD$21</definedName>
    <definedName name="A125606872W_Data">Data21!$HD$11:$HD$21</definedName>
    <definedName name="A125606872W_Latest">Data21!$HD$21</definedName>
    <definedName name="A125606880W">Data22!$CJ$1:$CJ$10,Data22!$CJ$11:$CJ$21</definedName>
    <definedName name="A125606880W_Data">Data22!$CJ$11:$CJ$21</definedName>
    <definedName name="A125606880W_Latest">Data22!$CJ$21</definedName>
    <definedName name="A125606888R">Data22!$DB$1:$DB$10,Data22!$DB$11:$DB$21</definedName>
    <definedName name="A125606888R_Data">Data22!$DB$11:$DB$21</definedName>
    <definedName name="A125606888R_Latest">Data22!$DB$21</definedName>
    <definedName name="A125606896R">Data22!$AZ$1:$AZ$10,Data22!$AZ$11:$AZ$21</definedName>
    <definedName name="A125606896R_Data">Data22!$AZ$11:$AZ$21</definedName>
    <definedName name="A125606896R_Latest">Data22!$AZ$21</definedName>
    <definedName name="A125606904C">Data22!$FV$1:$FV$10,Data22!$FV$11:$FV$21</definedName>
    <definedName name="A125606904C_Data">Data22!$FV$11:$FV$21</definedName>
    <definedName name="A125606904C_Latest">Data22!$FV$21</definedName>
    <definedName name="A125606912C">Data23!$HZ$1:$HZ$10,Data23!$HZ$11:$HZ$21</definedName>
    <definedName name="A125606912C_Data">Data23!$HZ$11:$HZ$21</definedName>
    <definedName name="A125606912C_Latest">Data23!$HZ$21</definedName>
    <definedName name="A125606920C">Data4!$IP$1:$IP$10,Data4!$IP$11:$IP$21</definedName>
    <definedName name="A125606920C_Data">Data4!$IP$11:$IP$21</definedName>
    <definedName name="A125606920C_Latest">Data4!$IP$21</definedName>
    <definedName name="A125606928W">Data5!$BB$1:$BB$10,Data5!$BB$11:$BB$21</definedName>
    <definedName name="A125606928W_Data">Data5!$BB$11:$BB$21</definedName>
    <definedName name="A125606928W_Latest">Data5!$BB$21</definedName>
    <definedName name="A125606936W">Data5!$DV$1:$DV$10,Data5!$DV$11:$DV$21</definedName>
    <definedName name="A125606936W_Data">Data5!$DV$11:$DV$21</definedName>
    <definedName name="A125606936W_Latest">Data5!$DV$21</definedName>
    <definedName name="A125606944W">Data5!$GP$1:$GP$10,Data5!$GP$11:$GP$21</definedName>
    <definedName name="A125606944W_Data">Data5!$GP$11:$GP$21</definedName>
    <definedName name="A125606944W_Latest">Data5!$GP$21</definedName>
    <definedName name="A125606952W">Data6!$FZ$1:$FZ$10,Data6!$FZ$11:$FZ$21</definedName>
    <definedName name="A125606952W_Data">Data6!$FZ$11:$FZ$21</definedName>
    <definedName name="A125606952W_Latest">Data6!$FZ$21</definedName>
    <definedName name="A125606960W">Data4!$FV$1:$FV$10,Data4!$FV$11:$FV$21</definedName>
    <definedName name="A125606960W_Data">Data4!$FV$11:$FV$21</definedName>
    <definedName name="A125606960W_Latest">Data4!$FV$21</definedName>
    <definedName name="A125606968R">Data5!$HZ$1:$HZ$10,Data5!$HZ$11:$HZ$21</definedName>
    <definedName name="A125606968R_Data">Data5!$HZ$11:$HZ$21</definedName>
    <definedName name="A125606968R_Latest">Data5!$HZ$21</definedName>
    <definedName name="A125606976R">Data5!$FX$1:$FX$10,Data5!$FX$11:$FX$21</definedName>
    <definedName name="A125606976R_Data">Data5!$FX$11:$FX$21</definedName>
    <definedName name="A125606976R_Latest">Data5!$FX$21</definedName>
    <definedName name="A125606984R">Data6!$T$1:$T$10,Data6!$T$11:$T$21</definedName>
    <definedName name="A125606984R_Data">Data6!$T$11:$T$21</definedName>
    <definedName name="A125606984R_Latest">Data6!$T$21</definedName>
    <definedName name="A125606992R">Data6!$CN$1:$CN$10,Data6!$CN$11:$CN$21</definedName>
    <definedName name="A125606992R_Data">Data6!$CN$11:$CN$21</definedName>
    <definedName name="A125606992R_Latest">Data6!$CN$21</definedName>
    <definedName name="A125607000F">Data4!$DT$1:$DT$10,Data4!$DT$11:$DT$21</definedName>
    <definedName name="A125607000F_Data">Data4!$DT$11:$DT$21</definedName>
    <definedName name="A125607000F_Latest">Data4!$DT$21</definedName>
    <definedName name="A125607008X">Data5!$BT$1:$BT$10,Data5!$BT$11:$BT$21</definedName>
    <definedName name="A125607008X_Data">Data5!$BT$11:$BT$21</definedName>
    <definedName name="A125607008X_Latest">Data5!$BT$21</definedName>
    <definedName name="A125607016X">Data5!$HH$1:$HH$10,Data5!$HH$11:$HH$21</definedName>
    <definedName name="A125607016X_Data">Data5!$HH$11:$HH$21</definedName>
    <definedName name="A125607016X_Latest">Data5!$HH$21</definedName>
    <definedName name="A125607024X">Data6!$B$1:$B$10,Data6!$B$11:$B$21</definedName>
    <definedName name="A125607024X_Data">Data6!$B$11:$B$21</definedName>
    <definedName name="A125607024X_Latest">Data6!$B$21</definedName>
    <definedName name="A125607032X">Data6!$AL$1:$AL$10,Data6!$AL$11:$AL$21</definedName>
    <definedName name="A125607032X_Data">Data6!$AL$11:$AL$21</definedName>
    <definedName name="A125607032X_Latest">Data6!$AL$21</definedName>
    <definedName name="A125607040X">Data6!$BV$1:$BV$10,Data6!$BV$11:$BV$21</definedName>
    <definedName name="A125607040X_Data">Data6!$BV$11:$BV$21</definedName>
    <definedName name="A125607040X_Latest">Data6!$BV$21</definedName>
    <definedName name="A125607048T">Data3!$HV$1:$HV$10,Data3!$HV$11:$HV$21</definedName>
    <definedName name="A125607048T_Data">Data3!$HV$11:$HV$21</definedName>
    <definedName name="A125607048T_Latest">Data3!$HV$21</definedName>
    <definedName name="A125607056T">Data4!$P$1:$P$10,Data4!$P$11:$P$21</definedName>
    <definedName name="A125607056T_Data">Data4!$P$11:$P$21</definedName>
    <definedName name="A125607056T_Latest">Data4!$P$21</definedName>
    <definedName name="A125607064T">Data4!$BR$1:$BR$10,Data4!$BR$11:$BR$21</definedName>
    <definedName name="A125607064T_Data">Data4!$BR$11:$BR$21</definedName>
    <definedName name="A125607064T_Latest">Data4!$BR$21</definedName>
    <definedName name="A125607072T">Data4!$CJ$1:$CJ$10,Data4!$CJ$11:$CJ$21</definedName>
    <definedName name="A125607072T_Data">Data4!$CJ$11:$CJ$21</definedName>
    <definedName name="A125607072T_Latest">Data4!$CJ$21</definedName>
    <definedName name="A125607080T">Data4!$FD$1:$FD$10,Data4!$FD$11:$FD$21</definedName>
    <definedName name="A125607080T_Data">Data4!$FD$11:$FD$21</definedName>
    <definedName name="A125607080T_Latest">Data4!$FD$21</definedName>
    <definedName name="A125607088K">Data4!$GN$1:$GN$10,Data4!$GN$11:$GN$21</definedName>
    <definedName name="A125607088K_Data">Data4!$GN$11:$GN$21</definedName>
    <definedName name="A125607088K_Latest">Data4!$GN$21</definedName>
    <definedName name="A125607096K">Data4!$HF$1:$HF$10,Data4!$HF$11:$HF$21</definedName>
    <definedName name="A125607096K_Data">Data4!$HF$11:$HF$21</definedName>
    <definedName name="A125607096K_Latest">Data4!$HF$21</definedName>
    <definedName name="A125607104X">Data5!$CL$1:$CL$10,Data5!$CL$11:$CL$21</definedName>
    <definedName name="A125607104X_Data">Data5!$CL$11:$CL$21</definedName>
    <definedName name="A125607104X_Latest">Data5!$CL$21</definedName>
    <definedName name="A125607112X">Data6!$BD$1:$BD$10,Data6!$BD$11:$BD$21</definedName>
    <definedName name="A125607112X_Data">Data6!$BD$11:$BD$21</definedName>
    <definedName name="A125607112X_Latest">Data6!$BD$21</definedName>
    <definedName name="A125607120X">Data6!$DX$1:$DX$10,Data6!$DX$11:$DX$21</definedName>
    <definedName name="A125607120X_Data">Data6!$DX$11:$DX$21</definedName>
    <definedName name="A125607120X_Latest">Data6!$DX$21</definedName>
    <definedName name="A125607128T">Data6!$EP$1:$EP$10,Data6!$EP$11:$EP$21</definedName>
    <definedName name="A125607128T_Data">Data6!$EP$11:$EP$21</definedName>
    <definedName name="A125607128T_Latest">Data6!$EP$21</definedName>
    <definedName name="A125607136T">Data4!$DB$1:$DB$10,Data4!$DB$11:$DB$21</definedName>
    <definedName name="A125607136T_Data">Data4!$DB$11:$DB$21</definedName>
    <definedName name="A125607136T_Latest">Data4!$DB$21</definedName>
    <definedName name="A125607144T">Data5!$EN$1:$EN$10,Data5!$EN$11:$EN$21</definedName>
    <definedName name="A125607144T_Data">Data5!$EN$11:$EN$21</definedName>
    <definedName name="A125607144T_Latest">Data5!$EN$21</definedName>
    <definedName name="A125607152T">Data5!$FF$1:$FF$10,Data5!$FF$11:$FF$21</definedName>
    <definedName name="A125607152T_Data">Data5!$FF$11:$FF$21</definedName>
    <definedName name="A125607152T_Latest">Data5!$FF$21</definedName>
    <definedName name="A125607160T">Data6!$DF$1:$DF$10,Data6!$DF$11:$DF$21</definedName>
    <definedName name="A125607160T_Data">Data6!$DF$11:$DF$21</definedName>
    <definedName name="A125607160T_Latest">Data6!$DF$21</definedName>
    <definedName name="A125607168K">Data3!$IN$1:$IN$10,Data3!$IN$11:$IN$21</definedName>
    <definedName name="A125607168K_Data">Data3!$IN$11:$IN$21</definedName>
    <definedName name="A125607168K_Latest">Data3!$IN$21</definedName>
    <definedName name="A125607176K">Data4!$AH$1:$AH$10,Data4!$AH$11:$AH$21</definedName>
    <definedName name="A125607176K_Data">Data4!$AH$11:$AH$21</definedName>
    <definedName name="A125607176K_Latest">Data4!$AH$21</definedName>
    <definedName name="A125607184K">Data4!$AZ$1:$AZ$10,Data4!$AZ$11:$AZ$21</definedName>
    <definedName name="A125607184K_Data">Data4!$AZ$11:$AZ$21</definedName>
    <definedName name="A125607184K_Latest">Data4!$AZ$21</definedName>
    <definedName name="A125607192K">Data4!$EL$1:$EL$10,Data4!$EL$11:$EL$21</definedName>
    <definedName name="A125607192K_Data">Data4!$EL$11:$EL$21</definedName>
    <definedName name="A125607192K_Latest">Data4!$EL$21</definedName>
    <definedName name="A125607200X">Data5!$R$1:$R$10,Data5!$R$11:$R$21</definedName>
    <definedName name="A125607200X_Data">Data5!$R$11:$R$21</definedName>
    <definedName name="A125607200X_Latest">Data5!$R$21</definedName>
    <definedName name="A125607208T">Data5!$AJ$1:$AJ$10,Data5!$AJ$11:$AJ$21</definedName>
    <definedName name="A125607208T_Data">Data5!$AJ$11:$AJ$21</definedName>
    <definedName name="A125607208T_Latest">Data5!$AJ$21</definedName>
    <definedName name="A125607216T">Data4!$HX$1:$HX$10,Data4!$HX$11:$HX$21</definedName>
    <definedName name="A125607216T_Data">Data4!$HX$11:$HX$21</definedName>
    <definedName name="A125607216T_Latest">Data4!$HX$21</definedName>
    <definedName name="A125607224T">Data5!$DD$1:$DD$10,Data5!$DD$11:$DD$21</definedName>
    <definedName name="A125607224T_Data">Data5!$DD$11:$DD$21</definedName>
    <definedName name="A125607224T_Latest">Data5!$DD$21</definedName>
    <definedName name="A125607232T">Data6!$FH$1:$FH$10,Data6!$FH$11:$FH$21</definedName>
    <definedName name="A125607232T_Data">Data6!$FH$11:$FH$21</definedName>
    <definedName name="A125607232T_Latest">Data6!$FH$21</definedName>
    <definedName name="A125607240T">Data10!$GH$1:$GH$10,Data10!$GH$11:$GH$21</definedName>
    <definedName name="A125607240T_Data">Data10!$GH$11:$GH$21</definedName>
    <definedName name="A125607240T_Latest">Data10!$GH$21</definedName>
    <definedName name="A125607248K">Data10!$IJ$1:$IJ$10,Data10!$IJ$11:$IJ$21</definedName>
    <definedName name="A125607248K_Data">Data10!$IJ$11:$IJ$21</definedName>
    <definedName name="A125607248K_Latest">Data10!$IJ$21</definedName>
    <definedName name="A125607256K">Data11!$BN$1:$BN$10,Data11!$BN$11:$BN$21</definedName>
    <definedName name="A125607256K_Data">Data11!$BN$11:$BN$21</definedName>
    <definedName name="A125607256K_Latest">Data11!$BN$21</definedName>
    <definedName name="A125607264K">Data11!$EH$1:$EH$10,Data11!$EH$11:$EH$21</definedName>
    <definedName name="A125607264K_Data">Data11!$EH$11:$EH$21</definedName>
    <definedName name="A125607264K_Latest">Data11!$EH$21</definedName>
    <definedName name="A125607272K">Data12!$DR$1:$DR$10,Data12!$DR$11:$DR$21</definedName>
    <definedName name="A125607272K_Data">Data12!$DR$11:$DR$21</definedName>
    <definedName name="A125607272K_Latest">Data12!$DR$21</definedName>
    <definedName name="A125607280K">Data10!$DN$1:$DN$10,Data10!$DN$11:$DN$21</definedName>
    <definedName name="A125607280K_Data">Data10!$DN$11:$DN$21</definedName>
    <definedName name="A125607280K_Latest">Data10!$DN$21</definedName>
    <definedName name="A125607288C">Data11!$FR$1:$FR$10,Data11!$FR$11:$FR$21</definedName>
    <definedName name="A125607288C_Data">Data11!$FR$11:$FR$21</definedName>
    <definedName name="A125607288C_Latest">Data11!$FR$21</definedName>
    <definedName name="A125607296C">Data11!$DP$1:$DP$10,Data11!$DP$11:$DP$21</definedName>
    <definedName name="A125607296C_Data">Data11!$DP$11:$DP$21</definedName>
    <definedName name="A125607296C_Latest">Data11!$DP$21</definedName>
    <definedName name="A125607304T">Data11!$HB$1:$HB$10,Data11!$HB$11:$HB$21</definedName>
    <definedName name="A125607304T_Data">Data11!$HB$11:$HB$21</definedName>
    <definedName name="A125607304T_Latest">Data11!$HB$21</definedName>
    <definedName name="A125607312T">Data12!$AF$1:$AF$10,Data12!$AF$11:$AF$21</definedName>
    <definedName name="A125607312T_Data">Data12!$AF$11:$AF$21</definedName>
    <definedName name="A125607312T_Latest">Data12!$AF$21</definedName>
    <definedName name="A125607320T">Data10!$BL$1:$BL$10,Data10!$BL$11:$BL$21</definedName>
    <definedName name="A125607320T_Data">Data10!$BL$11:$BL$21</definedName>
    <definedName name="A125607320T_Latest">Data10!$BL$21</definedName>
    <definedName name="A125607328K">Data11!$L$1:$L$10,Data11!$L$11:$L$21</definedName>
    <definedName name="A125607328K_Data">Data11!$L$11:$L$21</definedName>
    <definedName name="A125607328K_Latest">Data11!$L$21</definedName>
    <definedName name="A125607336K">Data11!$EZ$1:$EZ$10,Data11!$EZ$11:$EZ$21</definedName>
    <definedName name="A125607336K_Data">Data11!$EZ$11:$EZ$21</definedName>
    <definedName name="A125607336K_Latest">Data11!$EZ$21</definedName>
    <definedName name="A125607344K">Data11!$GJ$1:$GJ$10,Data11!$GJ$11:$GJ$21</definedName>
    <definedName name="A125607344K_Data">Data11!$GJ$11:$GJ$21</definedName>
    <definedName name="A125607344K_Latest">Data11!$GJ$21</definedName>
    <definedName name="A125607352K">Data11!$HT$1:$HT$10,Data11!$HT$11:$HT$21</definedName>
    <definedName name="A125607352K_Data">Data11!$HT$11:$HT$21</definedName>
    <definedName name="A125607352K_Latest">Data11!$HT$21</definedName>
    <definedName name="A125607360K">Data12!$N$1:$N$10,Data12!$N$11:$N$21</definedName>
    <definedName name="A125607360K_Data">Data12!$N$11:$N$21</definedName>
    <definedName name="A125607360K_Latest">Data12!$N$21</definedName>
    <definedName name="A125607368C">Data9!$FN$1:$FN$10,Data9!$FN$11:$FN$21</definedName>
    <definedName name="A125607368C_Data">Data9!$FN$11:$FN$21</definedName>
    <definedName name="A125607368C_Latest">Data9!$FN$21</definedName>
    <definedName name="A125607376C">Data9!$GX$1:$GX$10,Data9!$GX$11:$GX$21</definedName>
    <definedName name="A125607376C_Data">Data9!$GX$11:$GX$21</definedName>
    <definedName name="A125607376C_Latest">Data9!$GX$21</definedName>
    <definedName name="A125607384C">Data10!$J$1:$J$10,Data10!$J$11:$J$21</definedName>
    <definedName name="A125607384C_Data">Data10!$J$11:$J$21</definedName>
    <definedName name="A125607384C_Latest">Data10!$J$21</definedName>
    <definedName name="A125607392C">Data10!$AB$1:$AB$10,Data10!$AB$11:$AB$21</definedName>
    <definedName name="A125607392C_Data">Data10!$AB$11:$AB$21</definedName>
    <definedName name="A125607392C_Latest">Data10!$AB$21</definedName>
    <definedName name="A125607400T">Data10!$CV$1:$CV$10,Data10!$CV$11:$CV$21</definedName>
    <definedName name="A125607400T_Data">Data10!$CV$11:$CV$21</definedName>
    <definedName name="A125607400T_Latest">Data10!$CV$21</definedName>
    <definedName name="A125607408K">Data10!$EF$1:$EF$10,Data10!$EF$11:$EF$21</definedName>
    <definedName name="A125607408K_Data">Data10!$EF$11:$EF$21</definedName>
    <definedName name="A125607408K_Latest">Data10!$EF$21</definedName>
    <definedName name="A125607416K">Data10!$EX$1:$EX$10,Data10!$EX$11:$EX$21</definedName>
    <definedName name="A125607416K_Data">Data10!$EX$11:$EX$21</definedName>
    <definedName name="A125607416K_Latest">Data10!$EX$21</definedName>
    <definedName name="A125607424K">Data11!$AD$1:$AD$10,Data11!$AD$11:$AD$21</definedName>
    <definedName name="A125607424K_Data">Data11!$AD$11:$AD$21</definedName>
    <definedName name="A125607424K_Latest">Data11!$AD$21</definedName>
    <definedName name="A125607432K">Data11!$IL$1:$IL$10,Data11!$IL$11:$IL$21</definedName>
    <definedName name="A125607432K_Data">Data11!$IL$11:$IL$21</definedName>
    <definedName name="A125607432K_Latest">Data11!$IL$21</definedName>
    <definedName name="A125607440K">Data12!$BP$1:$BP$10,Data12!$BP$11:$BP$21</definedName>
    <definedName name="A125607440K_Data">Data12!$BP$11:$BP$21</definedName>
    <definedName name="A125607440K_Latest">Data12!$BP$21</definedName>
    <definedName name="A125607448C">Data12!$CH$1:$CH$10,Data12!$CH$11:$CH$21</definedName>
    <definedName name="A125607448C_Data">Data12!$CH$11:$CH$21</definedName>
    <definedName name="A125607448C_Latest">Data12!$CH$21</definedName>
    <definedName name="A125607456C">Data10!$AT$1:$AT$10,Data10!$AT$11:$AT$21</definedName>
    <definedName name="A125607456C_Data">Data10!$AT$11:$AT$21</definedName>
    <definedName name="A125607456C_Latest">Data10!$AT$21</definedName>
    <definedName name="A125607464C">Data11!$CF$1:$CF$10,Data11!$CF$11:$CF$21</definedName>
    <definedName name="A125607464C_Data">Data11!$CF$11:$CF$21</definedName>
    <definedName name="A125607464C_Latest">Data11!$CF$21</definedName>
    <definedName name="A125607472C">Data11!$CX$1:$CX$10,Data11!$CX$11:$CX$21</definedName>
    <definedName name="A125607472C_Data">Data11!$CX$11:$CX$21</definedName>
    <definedName name="A125607472C_Latest">Data11!$CX$21</definedName>
    <definedName name="A125607480C">Data12!$AX$1:$AX$10,Data12!$AX$11:$AX$21</definedName>
    <definedName name="A125607480C_Data">Data12!$AX$11:$AX$21</definedName>
    <definedName name="A125607480C_Latest">Data12!$AX$21</definedName>
    <definedName name="A125607488W">Data9!$GF$1:$GF$10,Data9!$GF$11:$GF$21</definedName>
    <definedName name="A125607488W_Data">Data9!$GF$11:$GF$21</definedName>
    <definedName name="A125607488W_Latest">Data9!$GF$21</definedName>
    <definedName name="A125607496W">Data9!$HP$1:$HP$10,Data9!$HP$11:$HP$21</definedName>
    <definedName name="A125607496W_Data">Data9!$HP$11:$HP$21</definedName>
    <definedName name="A125607496W_Latest">Data9!$HP$21</definedName>
    <definedName name="A125607504K">Data9!$IH$1:$IH$10,Data9!$IH$11:$IH$21</definedName>
    <definedName name="A125607504K_Data">Data9!$IH$11:$IH$21</definedName>
    <definedName name="A125607504K_Latest">Data9!$IH$21</definedName>
    <definedName name="A125607512K">Data10!$CD$1:$CD$10,Data10!$CD$11:$CD$21</definedName>
    <definedName name="A125607512K_Data">Data10!$CD$11:$CD$21</definedName>
    <definedName name="A125607512K_Latest">Data10!$CD$21</definedName>
    <definedName name="A125607520K">Data10!$GZ$1:$GZ$10,Data10!$GZ$11:$GZ$21</definedName>
    <definedName name="A125607520K_Data">Data10!$GZ$11:$GZ$21</definedName>
    <definedName name="A125607520K_Latest">Data10!$GZ$21</definedName>
    <definedName name="A125607528C">Data10!$HR$1:$HR$10,Data10!$HR$11:$HR$21</definedName>
    <definedName name="A125607528C_Data">Data10!$HR$11:$HR$21</definedName>
    <definedName name="A125607528C_Latest">Data10!$HR$21</definedName>
    <definedName name="A125607536C">Data10!$FP$1:$FP$10,Data10!$FP$11:$FP$21</definedName>
    <definedName name="A125607536C_Data">Data10!$FP$11:$FP$21</definedName>
    <definedName name="A125607536C_Latest">Data10!$FP$21</definedName>
    <definedName name="A125607544C">Data11!$AV$1:$AV$10,Data11!$AV$11:$AV$21</definedName>
    <definedName name="A125607544C_Data">Data11!$AV$11:$AV$21</definedName>
    <definedName name="A125607544C_Latest">Data11!$AV$21</definedName>
    <definedName name="A125607552C">Data12!$CZ$1:$CZ$10,Data12!$CZ$11:$CZ$21</definedName>
    <definedName name="A125607552C_Data">Data12!$CZ$11:$CZ$21</definedName>
    <definedName name="A125607552C_Latest">Data12!$CZ$21</definedName>
    <definedName name="A125607560C">Data13!$FD$1:$FD$10,Data13!$FD$11:$FD$21</definedName>
    <definedName name="A125607560C_Data">Data13!$FD$11:$FD$21</definedName>
    <definedName name="A125607560C_Latest">Data13!$FD$21</definedName>
    <definedName name="A125607568W">Data13!$HF$1:$HF$10,Data13!$HF$11:$HF$21</definedName>
    <definedName name="A125607568W_Data">Data13!$HF$11:$HF$21</definedName>
    <definedName name="A125607568W_Latest">Data13!$HF$21</definedName>
    <definedName name="A125607576W">Data14!$AJ$1:$AJ$10,Data14!$AJ$11:$AJ$21</definedName>
    <definedName name="A125607576W_Data">Data14!$AJ$11:$AJ$21</definedName>
    <definedName name="A125607576W_Latest">Data14!$AJ$21</definedName>
    <definedName name="A125607584W">Data14!$DD$1:$DD$10,Data14!$DD$11:$DD$21</definedName>
    <definedName name="A125607584W_Data">Data14!$DD$11:$DD$21</definedName>
    <definedName name="A125607584W_Latest">Data14!$DD$21</definedName>
    <definedName name="A125607592W">Data15!$CN$1:$CN$10,Data15!$CN$11:$CN$21</definedName>
    <definedName name="A125607592W_Data">Data15!$CN$11:$CN$21</definedName>
    <definedName name="A125607592W_Latest">Data15!$CN$21</definedName>
    <definedName name="A125607600K">Data13!$CJ$1:$CJ$10,Data13!$CJ$11:$CJ$21</definedName>
    <definedName name="A125607600K_Data">Data13!$CJ$11:$CJ$21</definedName>
    <definedName name="A125607600K_Latest">Data13!$CJ$21</definedName>
    <definedName name="A125607608C">Data14!$EN$1:$EN$10,Data14!$EN$11:$EN$21</definedName>
    <definedName name="A125607608C_Data">Data14!$EN$11:$EN$21</definedName>
    <definedName name="A125607608C_Latest">Data14!$EN$21</definedName>
    <definedName name="A125607616C">Data14!$CL$1:$CL$10,Data14!$CL$11:$CL$21</definedName>
    <definedName name="A125607616C_Data">Data14!$CL$11:$CL$21</definedName>
    <definedName name="A125607616C_Latest">Data14!$CL$21</definedName>
    <definedName name="A125607624C">Data14!$FX$1:$FX$10,Data14!$FX$11:$FX$21</definedName>
    <definedName name="A125607624C_Data">Data14!$FX$11:$FX$21</definedName>
    <definedName name="A125607624C_Latest">Data14!$FX$21</definedName>
    <definedName name="A125607632C">Data15!$B$1:$B$10,Data15!$B$11:$B$21</definedName>
    <definedName name="A125607632C_Data">Data15!$B$11:$B$21</definedName>
    <definedName name="A125607632C_Latest">Data15!$B$21</definedName>
    <definedName name="A125607640C">Data13!$AH$1:$AH$10,Data13!$AH$11:$AH$21</definedName>
    <definedName name="A125607640C_Data">Data13!$AH$11:$AH$21</definedName>
    <definedName name="A125607640C_Latest">Data13!$AH$21</definedName>
    <definedName name="A125607648W">Data13!$HX$1:$HX$10,Data13!$HX$11:$HX$21</definedName>
    <definedName name="A125607648W_Data">Data13!$HX$11:$HX$21</definedName>
    <definedName name="A125607648W_Latest">Data13!$HX$21</definedName>
    <definedName name="A125607656W">Data14!$DV$1:$DV$10,Data14!$DV$11:$DV$21</definedName>
    <definedName name="A125607656W_Data">Data14!$DV$11:$DV$21</definedName>
    <definedName name="A125607656W_Latest">Data14!$DV$21</definedName>
    <definedName name="A125607664W">Data14!$FF$1:$FF$10,Data14!$FF$11:$FF$21</definedName>
    <definedName name="A125607664W_Data">Data14!$FF$11:$FF$21</definedName>
    <definedName name="A125607664W_Latest">Data14!$FF$21</definedName>
    <definedName name="A125607672W">Data14!$GP$1:$GP$10,Data14!$GP$11:$GP$21</definedName>
    <definedName name="A125607672W_Data">Data14!$GP$11:$GP$21</definedName>
    <definedName name="A125607672W_Latest">Data14!$GP$21</definedName>
    <definedName name="A125607680W">Data14!$HZ$1:$HZ$10,Data14!$HZ$11:$HZ$21</definedName>
    <definedName name="A125607680W_Data">Data14!$HZ$11:$HZ$21</definedName>
    <definedName name="A125607680W_Latest">Data14!$HZ$21</definedName>
    <definedName name="A125607688R">Data12!$EJ$1:$EJ$10,Data12!$EJ$11:$EJ$21</definedName>
    <definedName name="A125607688R_Data">Data12!$EJ$11:$EJ$21</definedName>
    <definedName name="A125607688R_Latest">Data12!$EJ$21</definedName>
    <definedName name="A125607696R">Data12!$FT$1:$FT$10,Data12!$FT$11:$FT$21</definedName>
    <definedName name="A125607696R_Data">Data12!$FT$11:$FT$21</definedName>
    <definedName name="A125607696R_Latest">Data12!$FT$21</definedName>
    <definedName name="A125607704C">Data12!$HV$1:$HV$10,Data12!$HV$11:$HV$21</definedName>
    <definedName name="A125607704C_Data">Data12!$HV$11:$HV$21</definedName>
    <definedName name="A125607704C_Latest">Data12!$HV$21</definedName>
    <definedName name="A125607712C">Data12!$IN$1:$IN$10,Data12!$IN$11:$IN$21</definedName>
    <definedName name="A125607712C_Data">Data12!$IN$11:$IN$21</definedName>
    <definedName name="A125607712C_Latest">Data12!$IN$21</definedName>
    <definedName name="A125607720C">Data13!$BR$1:$BR$10,Data13!$BR$11:$BR$21</definedName>
    <definedName name="A125607720C_Data">Data13!$BR$11:$BR$21</definedName>
    <definedName name="A125607720C_Latest">Data13!$BR$21</definedName>
    <definedName name="A125607728W">Data13!$DB$1:$DB$10,Data13!$DB$11:$DB$21</definedName>
    <definedName name="A125607728W_Data">Data13!$DB$11:$DB$21</definedName>
    <definedName name="A125607728W_Latest">Data13!$DB$21</definedName>
    <definedName name="A125607736W">Data13!$DT$1:$DT$10,Data13!$DT$11:$DT$21</definedName>
    <definedName name="A125607736W_Data">Data13!$DT$11:$DT$21</definedName>
    <definedName name="A125607736W_Latest">Data13!$DT$21</definedName>
    <definedName name="A125607744W">Data13!$IP$1:$IP$10,Data13!$IP$11:$IP$21</definedName>
    <definedName name="A125607744W_Data">Data13!$IP$11:$IP$21</definedName>
    <definedName name="A125607744W_Latest">Data13!$IP$21</definedName>
    <definedName name="A125607752W">Data14!$HH$1:$HH$10,Data14!$HH$11:$HH$21</definedName>
    <definedName name="A125607752W_Data">Data14!$HH$11:$HH$21</definedName>
    <definedName name="A125607752W_Latest">Data14!$HH$21</definedName>
    <definedName name="A125607760W">Data15!$AL$1:$AL$10,Data15!$AL$11:$AL$21</definedName>
    <definedName name="A125607760W_Data">Data15!$AL$11:$AL$21</definedName>
    <definedName name="A125607760W_Latest">Data15!$AL$21</definedName>
    <definedName name="A125607768R">Data15!$BD$1:$BD$10,Data15!$BD$11:$BD$21</definedName>
    <definedName name="A125607768R_Data">Data15!$BD$11:$BD$21</definedName>
    <definedName name="A125607768R_Latest">Data15!$BD$21</definedName>
    <definedName name="A125607776R">Data13!$P$1:$P$10,Data13!$P$11:$P$21</definedName>
    <definedName name="A125607776R_Data">Data13!$P$11:$P$21</definedName>
    <definedName name="A125607776R_Latest">Data13!$P$21</definedName>
    <definedName name="A125607784R">Data14!$BB$1:$BB$10,Data14!$BB$11:$BB$21</definedName>
    <definedName name="A125607784R_Data">Data14!$BB$11:$BB$21</definedName>
    <definedName name="A125607784R_Latest">Data14!$BB$21</definedName>
    <definedName name="A125607792R">Data14!$BT$1:$BT$10,Data14!$BT$11:$BT$21</definedName>
    <definedName name="A125607792R_Data">Data14!$BT$11:$BT$21</definedName>
    <definedName name="A125607792R_Latest">Data14!$BT$21</definedName>
    <definedName name="A125607800C">Data15!$T$1:$T$10,Data15!$T$11:$T$21</definedName>
    <definedName name="A125607800C_Data">Data15!$T$11:$T$21</definedName>
    <definedName name="A125607800C_Latest">Data15!$T$21</definedName>
    <definedName name="A125607808W">Data12!$FB$1:$FB$10,Data12!$FB$11:$FB$21</definedName>
    <definedName name="A125607808W_Data">Data12!$FB$11:$FB$21</definedName>
    <definedName name="A125607808W_Latest">Data12!$FB$21</definedName>
    <definedName name="A125607816W">Data12!$GL$1:$GL$10,Data12!$GL$11:$GL$21</definedName>
    <definedName name="A125607816W_Data">Data12!$GL$11:$GL$21</definedName>
    <definedName name="A125607816W_Latest">Data12!$GL$21</definedName>
    <definedName name="A125607824W">Data12!$HD$1:$HD$10,Data12!$HD$11:$HD$21</definedName>
    <definedName name="A125607824W_Data">Data12!$HD$11:$HD$21</definedName>
    <definedName name="A125607824W_Latest">Data12!$HD$21</definedName>
    <definedName name="A125607832W">Data13!$AZ$1:$AZ$10,Data13!$AZ$11:$AZ$21</definedName>
    <definedName name="A125607832W_Data">Data13!$AZ$11:$AZ$21</definedName>
    <definedName name="A125607832W_Latest">Data13!$AZ$21</definedName>
    <definedName name="A125607840W">Data13!$FV$1:$FV$10,Data13!$FV$11:$FV$21</definedName>
    <definedName name="A125607840W_Data">Data13!$FV$11:$FV$21</definedName>
    <definedName name="A125607840W_Latest">Data13!$FV$21</definedName>
    <definedName name="A125607848R">Data13!$GN$1:$GN$10,Data13!$GN$11:$GN$21</definedName>
    <definedName name="A125607848R_Data">Data13!$GN$11:$GN$21</definedName>
    <definedName name="A125607848R_Latest">Data13!$GN$21</definedName>
    <definedName name="A125607856R">Data13!$EL$1:$EL$10,Data13!$EL$11:$EL$21</definedName>
    <definedName name="A125607856R_Data">Data13!$EL$11:$EL$21</definedName>
    <definedName name="A125607856R_Latest">Data13!$EL$21</definedName>
    <definedName name="A125607864R">Data14!$R$1:$R$10,Data14!$R$11:$R$21</definedName>
    <definedName name="A125607864R_Data">Data14!$R$11:$R$21</definedName>
    <definedName name="A125607864R_Latest">Data14!$R$21</definedName>
    <definedName name="A125607872R">Data15!$BV$1:$BV$10,Data15!$BV$11:$BV$21</definedName>
    <definedName name="A125607872R_Data">Data15!$BV$11:$BV$21</definedName>
    <definedName name="A125607872R_Latest">Data15!$BV$21</definedName>
    <definedName name="A125607880R">Data2!$X$1:$X$10,Data2!$X$11:$X$21</definedName>
    <definedName name="A125607880R_Data">Data2!$X$11:$X$21</definedName>
    <definedName name="A125607880R_Latest">Data2!$X$21</definedName>
    <definedName name="A125607882V">Data2!$AM$1:$AM$10,Data2!$AM$11:$AM$21</definedName>
    <definedName name="A125607882V_Data">Data2!$AM$11:$AM$21</definedName>
    <definedName name="A125607882V_Latest">Data2!$AM$21</definedName>
    <definedName name="A125607888J">Data2!$BZ$1:$BZ$10,Data2!$BZ$11:$BZ$21</definedName>
    <definedName name="A125607888J_Data">Data2!$BZ$11:$BZ$21</definedName>
    <definedName name="A125607888J_Latest">Data2!$BZ$21</definedName>
    <definedName name="A125607890V">Data2!$CO$1:$CO$10,Data2!$CO$11:$CO$21</definedName>
    <definedName name="A125607890V_Data">Data2!$CO$11:$CO$21</definedName>
    <definedName name="A125607890V_Latest">Data2!$CO$21</definedName>
    <definedName name="A125607896J">Data2!$ET$1:$ET$10,Data2!$ET$11:$ET$21</definedName>
    <definedName name="A125607896J_Data">Data2!$ET$11:$ET$21</definedName>
    <definedName name="A125607896J_Latest">Data2!$ET$21</definedName>
    <definedName name="A125607898L">Data2!$FI$1:$FI$10,Data2!$FI$11:$FI$21</definedName>
    <definedName name="A125607898L_Data">Data2!$FI$11:$FI$21</definedName>
    <definedName name="A125607898L_Latest">Data2!$FI$21</definedName>
    <definedName name="A125607904W">Data2!$HN$1:$HN$10,Data2!$HN$11:$HN$21</definedName>
    <definedName name="A125607904W_Data">Data2!$HN$11:$HN$21</definedName>
    <definedName name="A125607904W_Latest">Data2!$HN$21</definedName>
    <definedName name="A125607906A">Data2!$IC$1:$IC$10,Data2!$IC$11:$IC$21</definedName>
    <definedName name="A125607906A_Data">Data2!$IC$11:$IC$21</definedName>
    <definedName name="A125607906A_Latest">Data2!$IC$21</definedName>
    <definedName name="A125607912W">Data3!$GX$1:$GX$10,Data3!$GX$11:$GX$21</definedName>
    <definedName name="A125607912W_Data">Data3!$GX$11:$GX$21</definedName>
    <definedName name="A125607912W_Latest">Data3!$GX$21</definedName>
    <definedName name="A125607914A">Data3!$HM$1:$HM$10,Data3!$HM$11:$HM$21</definedName>
    <definedName name="A125607914A_Data">Data3!$HM$11:$HM$21</definedName>
    <definedName name="A125607914A_Latest">Data3!$HM$21</definedName>
    <definedName name="A125607920W">Data1!$GT$1:$GT$10,Data1!$GT$11:$GT$21</definedName>
    <definedName name="A125607920W_Data">Data1!$GT$11:$GT$21</definedName>
    <definedName name="A125607920W_Latest">Data1!$GT$21</definedName>
    <definedName name="A125607922A">Data1!$HI$1:$HI$10,Data1!$HI$11:$HI$21</definedName>
    <definedName name="A125607922A_Data">Data1!$HI$11:$HI$21</definedName>
    <definedName name="A125607922A_Latest">Data1!$HI$21</definedName>
    <definedName name="A125607928R">Data3!$H$1:$H$10,Data3!$H$11:$H$21</definedName>
    <definedName name="A125607928R_Data">Data3!$H$11:$H$21</definedName>
    <definedName name="A125607928R_Latest">Data3!$H$21</definedName>
    <definedName name="A125607930A">Data3!$W$1:$W$10,Data3!$W$11:$W$21</definedName>
    <definedName name="A125607930A_Data">Data3!$W$11:$W$21</definedName>
    <definedName name="A125607930A_Latest">Data3!$W$21</definedName>
    <definedName name="A125607936R">Data2!$GV$1:$GV$10,Data2!$GV$11:$GV$21</definedName>
    <definedName name="A125607936R_Data">Data2!$GV$11:$GV$21</definedName>
    <definedName name="A125607936R_Latest">Data2!$GV$21</definedName>
    <definedName name="A125607938V">Data2!$HK$1:$HK$10,Data2!$HK$11:$HK$21</definedName>
    <definedName name="A125607938V_Data">Data2!$HK$11:$HK$21</definedName>
    <definedName name="A125607938V_Latest">Data2!$HK$21</definedName>
    <definedName name="A125607944R">Data3!$AR$1:$AR$10,Data3!$AR$11:$AR$21</definedName>
    <definedName name="A125607944R_Data">Data3!$AR$11:$AR$21</definedName>
    <definedName name="A125607944R_Latest">Data3!$AR$21</definedName>
    <definedName name="A125607946V">Data3!$BG$1:$BG$10,Data3!$BG$11:$BG$21</definedName>
    <definedName name="A125607946V_Data">Data3!$BG$11:$BG$21</definedName>
    <definedName name="A125607946V_Latest">Data3!$BG$21</definedName>
    <definedName name="A125607952R">Data3!$DL$1:$DL$10,Data3!$DL$11:$DL$21</definedName>
    <definedName name="A125607952R_Data">Data3!$DL$11:$DL$21</definedName>
    <definedName name="A125607952R_Latest">Data3!$DL$21</definedName>
    <definedName name="A125607954V">Data3!$EA$1:$EA$10,Data3!$EA$11:$EA$21</definedName>
    <definedName name="A125607954V_Data">Data3!$EA$11:$EA$21</definedName>
    <definedName name="A125607954V_Latest">Data3!$EA$21</definedName>
    <definedName name="A125607960R">Data1!$ER$1:$ER$10,Data1!$ER$11:$ER$21</definedName>
    <definedName name="A125607960R_Data">Data1!$ER$11:$ER$21</definedName>
    <definedName name="A125607960R_Latest">Data1!$ER$21</definedName>
    <definedName name="A125607962V">Data1!$FG$1:$FG$10,Data1!$FG$11:$FG$21</definedName>
    <definedName name="A125607962V_Data">Data1!$FG$11:$FG$21</definedName>
    <definedName name="A125607962V_Latest">Data1!$FG$21</definedName>
    <definedName name="A125607968J">Data2!$CR$1:$CR$10,Data2!$CR$11:$CR$21</definedName>
    <definedName name="A125607968J_Data">Data2!$CR$11:$CR$21</definedName>
    <definedName name="A125607968J_Latest">Data2!$CR$21</definedName>
    <definedName name="A125607970V">Data2!$DG$1:$DG$10,Data2!$DG$11:$DG$21</definedName>
    <definedName name="A125607970V_Data">Data2!$DG$11:$DG$21</definedName>
    <definedName name="A125607970V_Latest">Data2!$DG$21</definedName>
    <definedName name="A125607976J">Data2!$IF$1:$IF$10,Data2!$IF$11:$IF$21</definedName>
    <definedName name="A125607976J_Data">Data2!$IF$11:$IF$21</definedName>
    <definedName name="A125607976J_Latest">Data2!$IF$21</definedName>
    <definedName name="A125607978L">Data3!$E$1:$E$10,Data3!$E$11:$E$21</definedName>
    <definedName name="A125607978L_Data">Data3!$E$11:$E$21</definedName>
    <definedName name="A125607978L_Latest">Data3!$E$21</definedName>
    <definedName name="A125607984J">Data3!$Z$1:$Z$10,Data3!$Z$11:$Z$21</definedName>
    <definedName name="A125607984J_Data">Data3!$Z$11:$Z$21</definedName>
    <definedName name="A125607984J_Latest">Data3!$Z$21</definedName>
    <definedName name="A125607986L">Data3!$AO$1:$AO$10,Data3!$AO$11:$AO$21</definedName>
    <definedName name="A125607986L_Data">Data3!$AO$11:$AO$21</definedName>
    <definedName name="A125607986L_Latest">Data3!$AO$21</definedName>
    <definedName name="A125607992J">Data3!$BJ$1:$BJ$10,Data3!$BJ$11:$BJ$21</definedName>
    <definedName name="A125607992J_Data">Data3!$BJ$11:$BJ$21</definedName>
    <definedName name="A125607992J_Latest">Data3!$BJ$21</definedName>
    <definedName name="A125607994L">Data3!$BY$1:$BY$10,Data3!$BY$11:$BY$21</definedName>
    <definedName name="A125607994L_Data">Data3!$BY$11:$BY$21</definedName>
    <definedName name="A125607994L_Latest">Data3!$BY$21</definedName>
    <definedName name="A125608000X">Data3!$CT$1:$CT$10,Data3!$CT$11:$CT$21</definedName>
    <definedName name="A125608000X_Data">Data3!$CT$11:$CT$21</definedName>
    <definedName name="A125608000X_Latest">Data3!$CT$21</definedName>
    <definedName name="A125608002C">Data3!$DI$1:$DI$10,Data3!$DI$11:$DI$21</definedName>
    <definedName name="A125608002C_Data">Data3!$DI$11:$DI$21</definedName>
    <definedName name="A125608002C_Latest">Data3!$DI$21</definedName>
    <definedName name="A125608008T">Data1!$D$1:$D$10,Data1!$D$11:$D$21</definedName>
    <definedName name="A125608008T_Data">Data1!$D$11:$D$21</definedName>
    <definedName name="A125608008T_Latest">Data1!$D$21</definedName>
    <definedName name="A125608010C">Data1!$S$1:$S$10,Data1!$S$11:$S$21</definedName>
    <definedName name="A125608010C_Data">Data1!$S$11:$S$21</definedName>
    <definedName name="A125608010C_Latest">Data1!$S$21</definedName>
    <definedName name="A125608016T">Data1!$AN$1:$AN$10,Data1!$AN$11:$AN$21</definedName>
    <definedName name="A125608016T_Data">Data1!$AN$11:$AN$21</definedName>
    <definedName name="A125608016T_Latest">Data1!$AN$21</definedName>
    <definedName name="A125608018W">Data1!$BC$1:$BC$10,Data1!$BC$11:$BC$21</definedName>
    <definedName name="A125608018W_Data">Data1!$BC$11:$BC$21</definedName>
    <definedName name="A125608018W_Latest">Data1!$BC$21</definedName>
    <definedName name="A125608024T">Data1!$CP$1:$CP$10,Data1!$CP$11:$CP$21</definedName>
    <definedName name="A125608024T_Data">Data1!$CP$11:$CP$21</definedName>
    <definedName name="A125608024T_Latest">Data1!$CP$21</definedName>
    <definedName name="A125608026W">Data1!$DE$1:$DE$10,Data1!$DE$11:$DE$21</definedName>
    <definedName name="A125608026W_Data">Data1!$DE$11:$DE$21</definedName>
    <definedName name="A125608026W_Latest">Data1!$DE$21</definedName>
    <definedName name="A125608032T">Data1!$DH$1:$DH$10,Data1!$DH$11:$DH$21</definedName>
    <definedName name="A125608032T_Data">Data1!$DH$11:$DH$21</definedName>
    <definedName name="A125608032T_Latest">Data1!$DH$21</definedName>
    <definedName name="A125608034W">Data1!$DW$1:$DW$10,Data1!$DW$11:$DW$21</definedName>
    <definedName name="A125608034W_Data">Data1!$DW$11:$DW$21</definedName>
    <definedName name="A125608034W_Latest">Data1!$DW$21</definedName>
    <definedName name="A125608040T">Data1!$GB$1:$GB$10,Data1!$GB$11:$GB$21</definedName>
    <definedName name="A125608040T_Data">Data1!$GB$11:$GB$21</definedName>
    <definedName name="A125608040T_Latest">Data1!$GB$21</definedName>
    <definedName name="A125608042W">Data1!$GQ$1:$GQ$10,Data1!$GQ$11:$GQ$21</definedName>
    <definedName name="A125608042W_Data">Data1!$GQ$11:$GQ$21</definedName>
    <definedName name="A125608042W_Latest">Data1!$GQ$21</definedName>
    <definedName name="A125608048K">Data1!$HL$1:$HL$10,Data1!$HL$11:$HL$21</definedName>
    <definedName name="A125608048K_Data">Data1!$HL$11:$HL$21</definedName>
    <definedName name="A125608048K_Latest">Data1!$HL$21</definedName>
    <definedName name="A125608050W">Data1!$IA$1:$IA$10,Data1!$IA$11:$IA$21</definedName>
    <definedName name="A125608050W_Data">Data1!$IA$11:$IA$21</definedName>
    <definedName name="A125608050W_Latest">Data1!$IA$21</definedName>
    <definedName name="A125608056K">Data1!$ID$1:$ID$10,Data1!$ID$11:$ID$21</definedName>
    <definedName name="A125608056K_Data">Data1!$ID$11:$ID$21</definedName>
    <definedName name="A125608056K_Latest">Data1!$ID$21</definedName>
    <definedName name="A125608058R">Data2!$C$1:$C$10,Data2!$C$11:$C$21</definedName>
    <definedName name="A125608058R_Data">Data2!$C$11:$C$21</definedName>
    <definedName name="A125608058R_Latest">Data2!$C$21</definedName>
    <definedName name="A125608064K">Data2!$DJ$1:$DJ$10,Data2!$DJ$11:$DJ$21</definedName>
    <definedName name="A125608064K_Data">Data2!$DJ$11:$DJ$21</definedName>
    <definedName name="A125608064K_Latest">Data2!$DJ$21</definedName>
    <definedName name="A125608066R">Data2!$DY$1:$DY$10,Data2!$DY$11:$DY$21</definedName>
    <definedName name="A125608066R_Data">Data2!$DY$11:$DY$21</definedName>
    <definedName name="A125608066R_Latest">Data2!$DY$21</definedName>
    <definedName name="A125608072K">Data3!$CB$1:$CB$10,Data3!$CB$11:$CB$21</definedName>
    <definedName name="A125608072K_Data">Data3!$CB$11:$CB$21</definedName>
    <definedName name="A125608072K_Latest">Data3!$CB$21</definedName>
    <definedName name="A125608074R">Data3!$CQ$1:$CQ$10,Data3!$CQ$11:$CQ$21</definedName>
    <definedName name="A125608074R_Data">Data3!$CQ$11:$CQ$21</definedName>
    <definedName name="A125608074R_Latest">Data3!$CQ$21</definedName>
    <definedName name="A125608080K">Data3!$EV$1:$EV$10,Data3!$EV$11:$EV$21</definedName>
    <definedName name="A125608080K_Data">Data3!$EV$11:$EV$21</definedName>
    <definedName name="A125608080K_Latest">Data3!$EV$21</definedName>
    <definedName name="A125608082R">Data3!$FK$1:$FK$10,Data3!$FK$11:$FK$21</definedName>
    <definedName name="A125608082R_Data">Data3!$FK$11:$FK$21</definedName>
    <definedName name="A125608082R_Latest">Data3!$FK$21</definedName>
    <definedName name="A125608088C">Data3!$FN$1:$FN$10,Data3!$FN$11:$FN$21</definedName>
    <definedName name="A125608088C_Data">Data3!$FN$11:$FN$21</definedName>
    <definedName name="A125608088C_Latest">Data3!$FN$21</definedName>
    <definedName name="A125608090R">Data3!$GC$1:$GC$10,Data3!$GC$11:$GC$21</definedName>
    <definedName name="A125608090R_Data">Data3!$GC$11:$GC$21</definedName>
    <definedName name="A125608090R_Latest">Data3!$GC$21</definedName>
    <definedName name="A125608096C">Data1!$DZ$1:$DZ$10,Data1!$DZ$11:$DZ$21</definedName>
    <definedName name="A125608096C_Data">Data1!$DZ$11:$DZ$21</definedName>
    <definedName name="A125608096C_Latest">Data1!$DZ$21</definedName>
    <definedName name="A125608098J">Data1!$EO$1:$EO$10,Data1!$EO$11:$EO$21</definedName>
    <definedName name="A125608098J_Data">Data1!$EO$11:$EO$21</definedName>
    <definedName name="A125608098J_Latest">Data1!$EO$21</definedName>
    <definedName name="A125608104T">Data2!$FL$1:$FL$10,Data2!$FL$11:$FL$21</definedName>
    <definedName name="A125608104T_Data">Data2!$FL$11:$FL$21</definedName>
    <definedName name="A125608104T_Latest">Data2!$FL$21</definedName>
    <definedName name="A125608106W">Data2!$GA$1:$GA$10,Data2!$GA$11:$GA$21</definedName>
    <definedName name="A125608106W_Data">Data2!$GA$11:$GA$21</definedName>
    <definedName name="A125608106W_Latest">Data2!$GA$21</definedName>
    <definedName name="A125608112T">Data2!$GD$1:$GD$10,Data2!$GD$11:$GD$21</definedName>
    <definedName name="A125608112T_Data">Data2!$GD$11:$GD$21</definedName>
    <definedName name="A125608112T_Latest">Data2!$GD$21</definedName>
    <definedName name="A125608114W">Data2!$GS$1:$GS$10,Data2!$GS$11:$GS$21</definedName>
    <definedName name="A125608114W_Data">Data2!$GS$11:$GS$21</definedName>
    <definedName name="A125608114W_Latest">Data2!$GS$21</definedName>
    <definedName name="A125608120T">Data3!$ED$1:$ED$10,Data3!$ED$11:$ED$21</definedName>
    <definedName name="A125608120T_Data">Data3!$ED$11:$ED$21</definedName>
    <definedName name="A125608120T_Latest">Data3!$ED$21</definedName>
    <definedName name="A125608122W">Data3!$ES$1:$ES$10,Data3!$ES$11:$ES$21</definedName>
    <definedName name="A125608122W_Data">Data3!$ES$11:$ES$21</definedName>
    <definedName name="A125608122W_Latest">Data3!$ES$21</definedName>
    <definedName name="A125608128K">Data1!$V$1:$V$10,Data1!$V$11:$V$21</definedName>
    <definedName name="A125608128K_Data">Data1!$V$11:$V$21</definedName>
    <definedName name="A125608128K_Latest">Data1!$V$21</definedName>
    <definedName name="A125608130W">Data1!$AK$1:$AK$10,Data1!$AK$11:$AK$21</definedName>
    <definedName name="A125608130W_Data">Data1!$AK$11:$AK$21</definedName>
    <definedName name="A125608130W_Latest">Data1!$AK$21</definedName>
    <definedName name="A125608136K">Data1!$BF$1:$BF$10,Data1!$BF$11:$BF$21</definedName>
    <definedName name="A125608136K_Data">Data1!$BF$11:$BF$21</definedName>
    <definedName name="A125608136K_Latest">Data1!$BF$21</definedName>
    <definedName name="A125608138R">Data1!$BU$1:$BU$10,Data1!$BU$11:$BU$21</definedName>
    <definedName name="A125608138R_Data">Data1!$BU$11:$BU$21</definedName>
    <definedName name="A125608138R_Latest">Data1!$BU$21</definedName>
    <definedName name="A125608144K">Data1!$BX$1:$BX$10,Data1!$BX$11:$BX$21</definedName>
    <definedName name="A125608144K_Data">Data1!$BX$11:$BX$21</definedName>
    <definedName name="A125608144K_Latest">Data1!$BX$21</definedName>
    <definedName name="A125608146R">Data1!$CM$1:$CM$10,Data1!$CM$11:$CM$21</definedName>
    <definedName name="A125608146R_Data">Data1!$CM$11:$CM$21</definedName>
    <definedName name="A125608146R_Latest">Data1!$CM$21</definedName>
    <definedName name="A125608152K">Data1!$FJ$1:$FJ$10,Data1!$FJ$11:$FJ$21</definedName>
    <definedName name="A125608152K_Data">Data1!$FJ$11:$FJ$21</definedName>
    <definedName name="A125608152K_Latest">Data1!$FJ$21</definedName>
    <definedName name="A125608154R">Data1!$FY$1:$FY$10,Data1!$FY$11:$FY$21</definedName>
    <definedName name="A125608154R_Data">Data1!$FY$11:$FY$21</definedName>
    <definedName name="A125608154R_Latest">Data1!$FY$21</definedName>
    <definedName name="A125608160K">Data2!$AP$1:$AP$10,Data2!$AP$11:$AP$21</definedName>
    <definedName name="A125608160K_Data">Data2!$AP$11:$AP$21</definedName>
    <definedName name="A125608160K_Latest">Data2!$AP$21</definedName>
    <definedName name="A125608162R">Data2!$BE$1:$BE$10,Data2!$BE$11:$BE$21</definedName>
    <definedName name="A125608162R_Data">Data2!$BE$11:$BE$21</definedName>
    <definedName name="A125608162R_Latest">Data2!$BE$21</definedName>
    <definedName name="A125608168C">Data2!$BH$1:$BH$10,Data2!$BH$11:$BH$21</definedName>
    <definedName name="A125608168C_Data">Data2!$BH$11:$BH$21</definedName>
    <definedName name="A125608168C_Latest">Data2!$BH$21</definedName>
    <definedName name="A125608170R">Data2!$BW$1:$BW$10,Data2!$BW$11:$BW$21</definedName>
    <definedName name="A125608170R_Data">Data2!$BW$11:$BW$21</definedName>
    <definedName name="A125608170R_Latest">Data2!$BW$21</definedName>
    <definedName name="A125608176C">Data2!$F$1:$F$10,Data2!$F$11:$F$21</definedName>
    <definedName name="A125608176C_Data">Data2!$F$11:$F$21</definedName>
    <definedName name="A125608176C_Latest">Data2!$F$21</definedName>
    <definedName name="A125608178J">Data2!$U$1:$U$10,Data2!$U$11:$U$21</definedName>
    <definedName name="A125608178J_Data">Data2!$U$11:$U$21</definedName>
    <definedName name="A125608178J_Latest">Data2!$U$21</definedName>
    <definedName name="A125608184C">Data2!$EB$1:$EB$10,Data2!$EB$11:$EB$21</definedName>
    <definedName name="A125608184C_Data">Data2!$EB$11:$EB$21</definedName>
    <definedName name="A125608184C_Latest">Data2!$EB$21</definedName>
    <definedName name="A125608186J">Data2!$EQ$1:$EQ$10,Data2!$EQ$11:$EQ$21</definedName>
    <definedName name="A125608186J_Data">Data2!$EQ$11:$EQ$21</definedName>
    <definedName name="A125608186J_Latest">Data2!$EQ$21</definedName>
    <definedName name="A125608192C">Data3!$GF$1:$GF$10,Data3!$GF$11:$GF$21</definedName>
    <definedName name="A125608192C_Data">Data3!$GF$11:$GF$21</definedName>
    <definedName name="A125608192C_Latest">Data3!$GF$21</definedName>
    <definedName name="A125608194J">Data3!$GU$1:$GU$10,Data3!$GU$11:$GU$21</definedName>
    <definedName name="A125608194J_Data">Data3!$GU$11:$GU$21</definedName>
    <definedName name="A125608194J_Latest">Data3!$GU$21</definedName>
    <definedName name="A125608200T">Data25!$AH$1:$AH$10,Data25!$AH$11:$AH$21</definedName>
    <definedName name="A125608200T_Data">Data25!$AH$11:$AH$21</definedName>
    <definedName name="A125608200T_Latest">Data25!$AH$21</definedName>
    <definedName name="A125608202W">Data25!$AW$1:$AW$10,Data25!$AW$11:$AW$21</definedName>
    <definedName name="A125608202W_Data">Data25!$AW$11:$AW$21</definedName>
    <definedName name="A125608202W_Latest">Data25!$AW$21</definedName>
    <definedName name="A125608208K">Data25!$CJ$1:$CJ$10,Data25!$CJ$11:$CJ$21</definedName>
    <definedName name="A125608208K_Data">Data25!$CJ$11:$CJ$21</definedName>
    <definedName name="A125608208K_Latest">Data25!$CJ$21</definedName>
    <definedName name="A125608210W">Data25!$CY$1:$CY$10,Data25!$CY$11:$CY$21</definedName>
    <definedName name="A125608210W_Data">Data25!$CY$11:$CY$21</definedName>
    <definedName name="A125608210W_Latest">Data25!$CY$21</definedName>
    <definedName name="A125608216K">Data25!$FD$1:$FD$10,Data25!$FD$11:$FD$21</definedName>
    <definedName name="A125608216K_Data">Data25!$FD$11:$FD$21</definedName>
    <definedName name="A125608216K_Latest">Data25!$FD$21</definedName>
    <definedName name="A125608218R">Data25!$FS$1:$FS$10,Data25!$FS$11:$FS$21</definedName>
    <definedName name="A125608218R_Data">Data25!$FS$11:$FS$21</definedName>
    <definedName name="A125608218R_Latest">Data25!$FS$21</definedName>
    <definedName name="A125608224K">Data25!$HX$1:$HX$10,Data25!$HX$11:$HX$21</definedName>
    <definedName name="A125608224K_Data">Data25!$HX$11:$HX$21</definedName>
    <definedName name="A125608224K_Latest">Data25!$HX$21</definedName>
    <definedName name="A125608226R">Data25!$IM$1:$IM$10,Data25!$IM$11:$IM$21</definedName>
    <definedName name="A125608226R_Data">Data25!$IM$11:$IM$21</definedName>
    <definedName name="A125608226R_Latest">Data25!$IM$21</definedName>
    <definedName name="A125608232K">Data26!$HH$1:$HH$10,Data26!$HH$11:$HH$11</definedName>
    <definedName name="A125608232K_Data">Data26!$HH$11:$HH$11</definedName>
    <definedName name="A125608232K_Latest">Data26!$HH$11</definedName>
    <definedName name="A125608234R">Data26!$HW$1:$HW$10,Data26!$HW$11:$HW$11</definedName>
    <definedName name="A125608234R_Data">Data26!$HW$11:$HW$11</definedName>
    <definedName name="A125608234R_Latest">Data26!$HW$11</definedName>
    <definedName name="A125608240K">Data24!$HD$1:$HD$10,Data24!$HD$11:$HD$21</definedName>
    <definedName name="A125608240K_Data">Data24!$HD$11:$HD$21</definedName>
    <definedName name="A125608240K_Latest">Data24!$HD$21</definedName>
    <definedName name="A125608242R">Data24!$HS$1:$HS$10,Data24!$HS$11:$HS$21</definedName>
    <definedName name="A125608242R_Data">Data24!$HS$11:$HS$21</definedName>
    <definedName name="A125608242R_Latest">Data24!$HS$21</definedName>
    <definedName name="A125608248C">Data26!$R$1:$R$10,Data26!$R$11:$R$11</definedName>
    <definedName name="A125608248C_Data">Data26!$R$11:$R$11</definedName>
    <definedName name="A125608248C_Latest">Data26!$R$11</definedName>
    <definedName name="A125608250R">Data26!$AG$1:$AG$10,Data26!$AG$11:$AG$11</definedName>
    <definedName name="A125608250R_Data">Data26!$AG$11:$AG$11</definedName>
    <definedName name="A125608250R_Latest">Data26!$AG$11</definedName>
    <definedName name="A125608256C">Data25!$HF$1:$HF$10,Data25!$HF$11:$HF$21</definedName>
    <definedName name="A125608256C_Data">Data25!$HF$11:$HF$21</definedName>
    <definedName name="A125608256C_Latest">Data25!$HF$21</definedName>
    <definedName name="A125608258J">Data25!$HU$1:$HU$10,Data25!$HU$11:$HU$21</definedName>
    <definedName name="A125608258J_Data">Data25!$HU$11:$HU$21</definedName>
    <definedName name="A125608258J_Latest">Data25!$HU$21</definedName>
    <definedName name="A125608264C">Data26!$BB$1:$BB$10,Data26!$BB$11:$BB$11</definedName>
    <definedName name="A125608264C_Data">Data26!$BB$11:$BB$11</definedName>
    <definedName name="A125608264C_Latest">Data26!$BB$11</definedName>
    <definedName name="A125608266J">Data26!$BQ$1:$BQ$10,Data26!$BQ$11:$BQ$11</definedName>
    <definedName name="A125608266J_Data">Data26!$BQ$11:$BQ$11</definedName>
    <definedName name="A125608266J_Latest">Data26!$BQ$11</definedName>
    <definedName name="A125608272C">Data26!$DV$1:$DV$10,Data26!$DV$11:$DV$11</definedName>
    <definedName name="A125608272C_Data">Data26!$DV$11:$DV$11</definedName>
    <definedName name="A125608272C_Latest">Data26!$DV$11</definedName>
    <definedName name="A125608274J">Data26!$EK$1:$EK$10,Data26!$EK$11:$EK$11</definedName>
    <definedName name="A125608274J_Data">Data26!$EK$11:$EK$11</definedName>
    <definedName name="A125608274J_Latest">Data26!$EK$11</definedName>
    <definedName name="A125608280C">Data24!$FB$1:$FB$10,Data24!$FB$11:$FB$21</definedName>
    <definedName name="A125608280C_Data">Data24!$FB$11:$FB$21</definedName>
    <definedName name="A125608280C_Latest">Data24!$FB$21</definedName>
    <definedName name="A125608282J">Data24!$FQ$1:$FQ$10,Data24!$FQ$11:$FQ$21</definedName>
    <definedName name="A125608282J_Data">Data24!$FQ$11:$FQ$21</definedName>
    <definedName name="A125608282J_Latest">Data24!$FQ$21</definedName>
    <definedName name="A125608288W">Data25!$DB$1:$DB$10,Data25!$DB$11:$DB$21</definedName>
    <definedName name="A125608288W_Data">Data25!$DB$11:$DB$21</definedName>
    <definedName name="A125608288W_Latest">Data25!$DB$21</definedName>
    <definedName name="A125608290J">Data25!$DQ$1:$DQ$10,Data25!$DQ$11:$DQ$21</definedName>
    <definedName name="A125608290J_Data">Data25!$DQ$11:$DQ$21</definedName>
    <definedName name="A125608290J_Latest">Data25!$DQ$21</definedName>
    <definedName name="A125608296W">Data25!$IP$1:$IP$10,Data25!$IP$11:$IP$21</definedName>
    <definedName name="A125608296W_Data">Data25!$IP$11:$IP$21</definedName>
    <definedName name="A125608296W_Latest">Data25!$IP$21</definedName>
    <definedName name="A125608298A">Data26!$O$1:$O$10,Data26!$O$11:$O$11</definedName>
    <definedName name="A125608298A_Data">Data26!$O$11:$O$11</definedName>
    <definedName name="A125608298A_Latest">Data26!$O$11</definedName>
    <definedName name="A125608304K">Data26!$AJ$1:$AJ$10,Data26!$AJ$11:$AJ$11</definedName>
    <definedName name="A125608304K_Data">Data26!$AJ$11:$AJ$11</definedName>
    <definedName name="A125608304K_Latest">Data26!$AJ$11</definedName>
    <definedName name="A125608306R">Data26!$AY$1:$AY$10,Data26!$AY$11:$AY$11</definedName>
    <definedName name="A125608306R_Data">Data26!$AY$11:$AY$11</definedName>
    <definedName name="A125608306R_Latest">Data26!$AY$11</definedName>
    <definedName name="A125608312K">Data26!$BT$1:$BT$10,Data26!$BT$11:$BT$11</definedName>
    <definedName name="A125608312K_Data">Data26!$BT$11:$BT$11</definedName>
    <definedName name="A125608312K_Latest">Data26!$BT$11</definedName>
    <definedName name="A125608314R">Data26!$CI$1:$CI$10,Data26!$CI$11:$CI$11</definedName>
    <definedName name="A125608314R_Data">Data26!$CI$11:$CI$11</definedName>
    <definedName name="A125608314R_Latest">Data26!$CI$11</definedName>
    <definedName name="A125608320K">Data26!$DD$1:$DD$10,Data26!$DD$11:$DD$11</definedName>
    <definedName name="A125608320K_Data">Data26!$DD$11:$DD$11</definedName>
    <definedName name="A125608320K_Latest">Data26!$DD$11</definedName>
    <definedName name="A125608322R">Data26!$DS$1:$DS$10,Data26!$DS$11:$DS$11</definedName>
    <definedName name="A125608322R_Data">Data26!$DS$11:$DS$11</definedName>
    <definedName name="A125608322R_Latest">Data26!$DS$11</definedName>
    <definedName name="A125608328C">Data24!$N$1:$N$10,Data24!$N$11:$N$21</definedName>
    <definedName name="A125608328C_Data">Data24!$N$11:$N$21</definedName>
    <definedName name="A125608328C_Latest">Data24!$N$21</definedName>
    <definedName name="A125608330R">Data24!$AC$1:$AC$10,Data24!$AC$11:$AC$21</definedName>
    <definedName name="A125608330R_Data">Data24!$AC$11:$AC$21</definedName>
    <definedName name="A125608330R_Latest">Data24!$AC$21</definedName>
    <definedName name="A125608336C">Data24!$AX$1:$AX$10,Data24!$AX$11:$AX$21</definedName>
    <definedName name="A125608336C_Data">Data24!$AX$11:$AX$21</definedName>
    <definedName name="A125608336C_Latest">Data24!$AX$21</definedName>
    <definedName name="A125608338J">Data24!$BM$1:$BM$10,Data24!$BM$11:$BM$21</definedName>
    <definedName name="A125608338J_Data">Data24!$BM$11:$BM$21</definedName>
    <definedName name="A125608338J_Latest">Data24!$BM$21</definedName>
    <definedName name="A125608344C">Data24!$CZ$1:$CZ$10,Data24!$CZ$11:$CZ$21</definedName>
    <definedName name="A125608344C_Data">Data24!$CZ$11:$CZ$21</definedName>
    <definedName name="A125608344C_Latest">Data24!$CZ$21</definedName>
    <definedName name="A125608346J">Data24!$DO$1:$DO$10,Data24!$DO$11:$DO$21</definedName>
    <definedName name="A125608346J_Data">Data24!$DO$11:$DO$21</definedName>
    <definedName name="A125608346J_Latest">Data24!$DO$21</definedName>
    <definedName name="A125608352C">Data24!$DR$1:$DR$10,Data24!$DR$11:$DR$21</definedName>
    <definedName name="A125608352C_Data">Data24!$DR$11:$DR$21</definedName>
    <definedName name="A125608352C_Latest">Data24!$DR$21</definedName>
    <definedName name="A125608354J">Data24!$EG$1:$EG$10,Data24!$EG$11:$EG$21</definedName>
    <definedName name="A125608354J_Data">Data24!$EG$11:$EG$21</definedName>
    <definedName name="A125608354J_Latest">Data24!$EG$21</definedName>
    <definedName name="A125608360C">Data24!$GL$1:$GL$10,Data24!$GL$11:$GL$21</definedName>
    <definedName name="A125608360C_Data">Data24!$GL$11:$GL$21</definedName>
    <definedName name="A125608360C_Latest">Data24!$GL$21</definedName>
    <definedName name="A125608362J">Data24!$HA$1:$HA$10,Data24!$HA$11:$HA$21</definedName>
    <definedName name="A125608362J_Data">Data24!$HA$11:$HA$21</definedName>
    <definedName name="A125608362J_Latest">Data24!$HA$21</definedName>
    <definedName name="A125608368W">Data24!$HV$1:$HV$10,Data24!$HV$11:$HV$21</definedName>
    <definedName name="A125608368W_Data">Data24!$HV$11:$HV$21</definedName>
    <definedName name="A125608368W_Latest">Data24!$HV$21</definedName>
    <definedName name="A125608370J">Data24!$IK$1:$IK$10,Data24!$IK$11:$IK$21</definedName>
    <definedName name="A125608370J_Data">Data24!$IK$11:$IK$21</definedName>
    <definedName name="A125608370J_Latest">Data24!$IK$21</definedName>
    <definedName name="A125608376W">Data24!$IN$1:$IN$10,Data24!$IN$11:$IN$21</definedName>
    <definedName name="A125608376W_Data">Data24!$IN$11:$IN$21</definedName>
    <definedName name="A125608376W_Latest">Data24!$IN$21</definedName>
    <definedName name="A125608378A">Data25!$M$1:$M$10,Data25!$M$11:$M$21</definedName>
    <definedName name="A125608378A_Data">Data25!$M$11:$M$21</definedName>
    <definedName name="A125608378A_Latest">Data25!$M$21</definedName>
    <definedName name="A125608384W">Data25!$DT$1:$DT$10,Data25!$DT$11:$DT$21</definedName>
    <definedName name="A125608384W_Data">Data25!$DT$11:$DT$21</definedName>
    <definedName name="A125608384W_Latest">Data25!$DT$21</definedName>
    <definedName name="A125608386A">Data25!$EI$1:$EI$10,Data25!$EI$11:$EI$21</definedName>
    <definedName name="A125608386A_Data">Data25!$EI$11:$EI$21</definedName>
    <definedName name="A125608386A_Latest">Data25!$EI$21</definedName>
    <definedName name="A125608392W">Data26!$CL$1:$CL$10,Data26!$CL$11:$CL$11</definedName>
    <definedName name="A125608392W_Data">Data26!$CL$11:$CL$11</definedName>
    <definedName name="A125608392W_Latest">Data26!$CL$11</definedName>
    <definedName name="A125608394A">Data26!$DA$1:$DA$10,Data26!$DA$11:$DA$11</definedName>
    <definedName name="A125608394A_Data">Data26!$DA$11:$DA$11</definedName>
    <definedName name="A125608394A_Latest">Data26!$DA$11</definedName>
    <definedName name="A125608400K">Data26!$FF$1:$FF$10,Data26!$FF$11:$FF$11</definedName>
    <definedName name="A125608400K_Data">Data26!$FF$11:$FF$11</definedName>
    <definedName name="A125608400K_Latest">Data26!$FF$11</definedName>
    <definedName name="A125608402R">Data26!$FU$1:$FU$10,Data26!$FU$11:$FU$11</definedName>
    <definedName name="A125608402R_Data">Data26!$FU$11:$FU$11</definedName>
    <definedName name="A125608402R_Latest">Data26!$FU$11</definedName>
    <definedName name="A125608408C">Data26!$FX$1:$FX$10,Data26!$FX$11:$FX$11</definedName>
    <definedName name="A125608408C_Data">Data26!$FX$11:$FX$11</definedName>
    <definedName name="A125608408C_Latest">Data26!$FX$11</definedName>
    <definedName name="A125608410R">Data26!$GM$1:$GM$10,Data26!$GM$11:$GM$11</definedName>
    <definedName name="A125608410R_Data">Data26!$GM$11:$GM$11</definedName>
    <definedName name="A125608410R_Latest">Data26!$GM$11</definedName>
    <definedName name="A125608416C">Data24!$EJ$1:$EJ$10,Data24!$EJ$11:$EJ$21</definedName>
    <definedName name="A125608416C_Data">Data24!$EJ$11:$EJ$21</definedName>
    <definedName name="A125608416C_Latest">Data24!$EJ$21</definedName>
    <definedName name="A125608418J">Data24!$EY$1:$EY$10,Data24!$EY$11:$EY$21</definedName>
    <definedName name="A125608418J_Data">Data24!$EY$11:$EY$21</definedName>
    <definedName name="A125608418J_Latest">Data24!$EY$21</definedName>
    <definedName name="A125608424C">Data25!$FV$1:$FV$10,Data25!$FV$11:$FV$21</definedName>
    <definedName name="A125608424C_Data">Data25!$FV$11:$FV$21</definedName>
    <definedName name="A125608424C_Latest">Data25!$FV$21</definedName>
    <definedName name="A125608426J">Data25!$GK$1:$GK$10,Data25!$GK$11:$GK$21</definedName>
    <definedName name="A125608426J_Data">Data25!$GK$11:$GK$21</definedName>
    <definedName name="A125608426J_Latest">Data25!$GK$21</definedName>
    <definedName name="A125608432C">Data25!$GN$1:$GN$10,Data25!$GN$11:$GN$21</definedName>
    <definedName name="A125608432C_Data">Data25!$GN$11:$GN$21</definedName>
    <definedName name="A125608432C_Latest">Data25!$GN$21</definedName>
    <definedName name="A125608434J">Data25!$HC$1:$HC$10,Data25!$HC$11:$HC$21</definedName>
    <definedName name="A125608434J_Data">Data25!$HC$11:$HC$21</definedName>
    <definedName name="A125608434J_Latest">Data25!$HC$21</definedName>
    <definedName name="A125608440C">Data26!$EN$1:$EN$10,Data26!$EN$11:$EN$11</definedName>
    <definedName name="A125608440C_Data">Data26!$EN$11:$EN$11</definedName>
    <definedName name="A125608440C_Latest">Data26!$EN$11</definedName>
    <definedName name="A125608442J">Data26!$FC$1:$FC$10,Data26!$FC$11:$FC$11</definedName>
    <definedName name="A125608442J_Data">Data26!$FC$11:$FC$11</definedName>
    <definedName name="A125608442J_Latest">Data26!$FC$11</definedName>
    <definedName name="A125608448W">Data24!$AF$1:$AF$10,Data24!$AF$11:$AF$21</definedName>
    <definedName name="A125608448W_Data">Data24!$AF$11:$AF$21</definedName>
    <definedName name="A125608448W_Latest">Data24!$AF$21</definedName>
    <definedName name="A125608450J">Data24!$AU$1:$AU$10,Data24!$AU$11:$AU$21</definedName>
    <definedName name="A125608450J_Data">Data24!$AU$11:$AU$21</definedName>
    <definedName name="A125608450J_Latest">Data24!$AU$21</definedName>
    <definedName name="A125608456W">Data24!$BP$1:$BP$10,Data24!$BP$11:$BP$21</definedName>
    <definedName name="A125608456W_Data">Data24!$BP$11:$BP$21</definedName>
    <definedName name="A125608456W_Latest">Data24!$BP$21</definedName>
    <definedName name="A125608458A">Data24!$CE$1:$CE$10,Data24!$CE$11:$CE$21</definedName>
    <definedName name="A125608458A_Data">Data24!$CE$11:$CE$21</definedName>
    <definedName name="A125608458A_Latest">Data24!$CE$21</definedName>
    <definedName name="A125608464W">Data24!$CH$1:$CH$10,Data24!$CH$11:$CH$21</definedName>
    <definedName name="A125608464W_Data">Data24!$CH$11:$CH$21</definedName>
    <definedName name="A125608464W_Latest">Data24!$CH$21</definedName>
    <definedName name="A125608466A">Data24!$CW$1:$CW$10,Data24!$CW$11:$CW$21</definedName>
    <definedName name="A125608466A_Data">Data24!$CW$11:$CW$21</definedName>
    <definedName name="A125608466A_Latest">Data24!$CW$21</definedName>
    <definedName name="A125608472W">Data24!$FT$1:$FT$10,Data24!$FT$11:$FT$21</definedName>
    <definedName name="A125608472W_Data">Data24!$FT$11:$FT$21</definedName>
    <definedName name="A125608472W_Latest">Data24!$FT$21</definedName>
    <definedName name="A125608474A">Data24!$GI$1:$GI$10,Data24!$GI$11:$GI$21</definedName>
    <definedName name="A125608474A_Data">Data24!$GI$11:$GI$21</definedName>
    <definedName name="A125608474A_Latest">Data24!$GI$21</definedName>
    <definedName name="A125608480W">Data25!$AZ$1:$AZ$10,Data25!$AZ$11:$AZ$21</definedName>
    <definedName name="A125608480W_Data">Data25!$AZ$11:$AZ$21</definedName>
    <definedName name="A125608480W_Latest">Data25!$AZ$21</definedName>
    <definedName name="A125608482A">Data25!$BO$1:$BO$10,Data25!$BO$11:$BO$21</definedName>
    <definedName name="A125608482A_Data">Data25!$BO$11:$BO$21</definedName>
    <definedName name="A125608482A_Latest">Data25!$BO$21</definedName>
    <definedName name="A125608488R">Data25!$BR$1:$BR$10,Data25!$BR$11:$BR$21</definedName>
    <definedName name="A125608488R_Data">Data25!$BR$11:$BR$21</definedName>
    <definedName name="A125608488R_Latest">Data25!$BR$21</definedName>
    <definedName name="A125608490A">Data25!$CG$1:$CG$10,Data25!$CG$11:$CG$21</definedName>
    <definedName name="A125608490A_Data">Data25!$CG$11:$CG$21</definedName>
    <definedName name="A125608490A_Latest">Data25!$CG$21</definedName>
    <definedName name="A125608496R">Data25!$P$1:$P$10,Data25!$P$11:$P$21</definedName>
    <definedName name="A125608496R_Data">Data25!$P$11:$P$21</definedName>
    <definedName name="A125608496R_Latest">Data25!$P$21</definedName>
    <definedName name="A125608498V">Data25!$AE$1:$AE$10,Data25!$AE$11:$AE$21</definedName>
    <definedName name="A125608498V_Data">Data25!$AE$11:$AE$21</definedName>
    <definedName name="A125608498V_Latest">Data25!$AE$21</definedName>
    <definedName name="A125608504C">Data25!$EL$1:$EL$10,Data25!$EL$11:$EL$21</definedName>
    <definedName name="A125608504C_Data">Data25!$EL$11:$EL$21</definedName>
    <definedName name="A125608504C_Latest">Data25!$EL$21</definedName>
    <definedName name="A125608506J">Data25!$FA$1:$FA$10,Data25!$FA$11:$FA$21</definedName>
    <definedName name="A125608506J_Data">Data25!$FA$11:$FA$21</definedName>
    <definedName name="A125608506J_Latest">Data25!$FA$21</definedName>
    <definedName name="A125608512C">Data26!$GP$1:$GP$10,Data26!$GP$11:$GP$11</definedName>
    <definedName name="A125608512C_Data">Data26!$GP$11:$GP$11</definedName>
    <definedName name="A125608512C_Latest">Data26!$GP$11</definedName>
    <definedName name="A125608514J">Data26!$HE$1:$HE$10,Data26!$HE$11:$HE$11</definedName>
    <definedName name="A125608514J_Data">Data26!$HE$11:$HE$11</definedName>
    <definedName name="A125608514J_Latest">Data26!$HE$11</definedName>
    <definedName name="A125608520C">Data7!$HF$1:$HF$10,Data7!$HF$11:$HF$21</definedName>
    <definedName name="A125608520C_Data">Data7!$HF$11:$HF$21</definedName>
    <definedName name="A125608520C_Latest">Data7!$HF$21</definedName>
    <definedName name="A125608522J">Data7!$HU$1:$HU$10,Data7!$HU$11:$HU$21</definedName>
    <definedName name="A125608522J_Data">Data7!$HU$11:$HU$21</definedName>
    <definedName name="A125608522J_Latest">Data7!$HU$21</definedName>
    <definedName name="A125608528W">Data8!$R$1:$R$10,Data8!$R$11:$R$21</definedName>
    <definedName name="A125608528W_Data">Data8!$R$11:$R$21</definedName>
    <definedName name="A125608528W_Latest">Data8!$R$21</definedName>
    <definedName name="A125608530J">Data8!$AG$1:$AG$10,Data8!$AG$11:$AG$21</definedName>
    <definedName name="A125608530J_Data">Data8!$AG$11:$AG$21</definedName>
    <definedName name="A125608530J_Latest">Data8!$AG$21</definedName>
    <definedName name="A125608536W">Data8!$CL$1:$CL$10,Data8!$CL$11:$CL$21</definedName>
    <definedName name="A125608536W_Data">Data8!$CL$11:$CL$21</definedName>
    <definedName name="A125608536W_Latest">Data8!$CL$21</definedName>
    <definedName name="A125608538A">Data8!$DA$1:$DA$10,Data8!$DA$11:$DA$21</definedName>
    <definedName name="A125608538A_Data">Data8!$DA$11:$DA$21</definedName>
    <definedName name="A125608538A_Latest">Data8!$DA$21</definedName>
    <definedName name="A125608544W">Data8!$FF$1:$FF$10,Data8!$FF$11:$FF$21</definedName>
    <definedName name="A125608544W_Data">Data8!$FF$11:$FF$21</definedName>
    <definedName name="A125608544W_Latest">Data8!$FF$21</definedName>
    <definedName name="A125608546A">Data8!$FU$1:$FU$10,Data8!$FU$11:$FU$21</definedName>
    <definedName name="A125608546A_Data">Data8!$FU$11:$FU$21</definedName>
    <definedName name="A125608546A_Latest">Data8!$FU$21</definedName>
    <definedName name="A125608552W">Data9!$EP$1:$EP$10,Data9!$EP$11:$EP$21</definedName>
    <definedName name="A125608552W_Data">Data9!$EP$11:$EP$21</definedName>
    <definedName name="A125608552W_Latest">Data9!$EP$21</definedName>
    <definedName name="A125608554A">Data9!$FE$1:$FE$10,Data9!$FE$11:$FE$21</definedName>
    <definedName name="A125608554A_Data">Data9!$FE$11:$FE$21</definedName>
    <definedName name="A125608554A_Latest">Data9!$FE$21</definedName>
    <definedName name="A125608560W">Data7!$EL$1:$EL$10,Data7!$EL$11:$EL$21</definedName>
    <definedName name="A125608560W_Data">Data7!$EL$11:$EL$21</definedName>
    <definedName name="A125608560W_Latest">Data7!$EL$21</definedName>
    <definedName name="A125608562A">Data7!$FA$1:$FA$10,Data7!$FA$11:$FA$21</definedName>
    <definedName name="A125608562A_Data">Data7!$FA$11:$FA$21</definedName>
    <definedName name="A125608562A_Latest">Data7!$FA$21</definedName>
    <definedName name="A125608568R">Data8!$GP$1:$GP$10,Data8!$GP$11:$GP$21</definedName>
    <definedName name="A125608568R_Data">Data8!$GP$11:$GP$21</definedName>
    <definedName name="A125608568R_Latest">Data8!$GP$21</definedName>
    <definedName name="A125608570A">Data8!$HE$1:$HE$10,Data8!$HE$11:$HE$21</definedName>
    <definedName name="A125608570A_Data">Data8!$HE$11:$HE$21</definedName>
    <definedName name="A125608570A_Latest">Data8!$HE$21</definedName>
    <definedName name="A125608576R">Data8!$EN$1:$EN$10,Data8!$EN$11:$EN$21</definedName>
    <definedName name="A125608576R_Data">Data8!$EN$11:$EN$21</definedName>
    <definedName name="A125608576R_Latest">Data8!$EN$21</definedName>
    <definedName name="A125608578V">Data8!$FC$1:$FC$10,Data8!$FC$11:$FC$21</definedName>
    <definedName name="A125608578V_Data">Data8!$FC$11:$FC$21</definedName>
    <definedName name="A125608578V_Latest">Data8!$FC$21</definedName>
    <definedName name="A125608584R">Data8!$HZ$1:$HZ$10,Data8!$HZ$11:$HZ$21</definedName>
    <definedName name="A125608584R_Data">Data8!$HZ$11:$HZ$21</definedName>
    <definedName name="A125608584R_Latest">Data8!$HZ$21</definedName>
    <definedName name="A125608586V">Data8!$IO$1:$IO$10,Data8!$IO$11:$IO$21</definedName>
    <definedName name="A125608586V_Data">Data8!$IO$11:$IO$21</definedName>
    <definedName name="A125608586V_Latest">Data8!$IO$21</definedName>
    <definedName name="A125608592R">Data9!$BD$1:$BD$10,Data9!$BD$11:$BD$21</definedName>
    <definedName name="A125608592R_Data">Data9!$BD$11:$BD$21</definedName>
    <definedName name="A125608592R_Latest">Data9!$BD$21</definedName>
    <definedName name="A125608594V">Data9!$BS$1:$BS$10,Data9!$BS$11:$BS$21</definedName>
    <definedName name="A125608594V_Data">Data9!$BS$11:$BS$21</definedName>
    <definedName name="A125608594V_Latest">Data9!$BS$21</definedName>
    <definedName name="A125608600C">Data7!$CJ$1:$CJ$10,Data7!$CJ$11:$CJ$21</definedName>
    <definedName name="A125608600C_Data">Data7!$CJ$11:$CJ$21</definedName>
    <definedName name="A125608600C_Latest">Data7!$CJ$21</definedName>
    <definedName name="A125608602J">Data7!$CY$1:$CY$10,Data7!$CY$11:$CY$21</definedName>
    <definedName name="A125608602J_Data">Data7!$CY$11:$CY$21</definedName>
    <definedName name="A125608602J_Latest">Data7!$CY$21</definedName>
    <definedName name="A125608608W">Data8!$AJ$1:$AJ$10,Data8!$AJ$11:$AJ$21</definedName>
    <definedName name="A125608608W_Data">Data8!$AJ$11:$AJ$21</definedName>
    <definedName name="A125608608W_Latest">Data8!$AJ$21</definedName>
    <definedName name="A125608610J">Data8!$AY$1:$AY$10,Data8!$AY$11:$AY$21</definedName>
    <definedName name="A125608610J_Data">Data8!$AY$11:$AY$21</definedName>
    <definedName name="A125608610J_Latest">Data8!$AY$21</definedName>
    <definedName name="A125608616W">Data8!$FX$1:$FX$10,Data8!$FX$11:$FX$21</definedName>
    <definedName name="A125608616W_Data">Data8!$FX$11:$FX$21</definedName>
    <definedName name="A125608616W_Latest">Data8!$FX$21</definedName>
    <definedName name="A125608618A">Data8!$GM$1:$GM$10,Data8!$GM$11:$GM$21</definedName>
    <definedName name="A125608618A_Data">Data8!$GM$11:$GM$21</definedName>
    <definedName name="A125608618A_Latest">Data8!$GM$21</definedName>
    <definedName name="A125608624W">Data8!$HH$1:$HH$10,Data8!$HH$11:$HH$21</definedName>
    <definedName name="A125608624W_Data">Data8!$HH$11:$HH$21</definedName>
    <definedName name="A125608624W_Latest">Data8!$HH$21</definedName>
    <definedName name="A125608626A">Data8!$HW$1:$HW$10,Data8!$HW$11:$HW$21</definedName>
    <definedName name="A125608626A_Data">Data8!$HW$11:$HW$21</definedName>
    <definedName name="A125608626A_Latest">Data8!$HW$21</definedName>
    <definedName name="A125608632W">Data9!$B$1:$B$10,Data9!$B$11:$B$21</definedName>
    <definedName name="A125608632W_Data">Data9!$B$11:$B$21</definedName>
    <definedName name="A125608632W_Latest">Data9!$B$21</definedName>
    <definedName name="A125608634A">Data9!$Q$1:$Q$10,Data9!$Q$11:$Q$21</definedName>
    <definedName name="A125608634A_Data">Data9!$Q$11:$Q$21</definedName>
    <definedName name="A125608634A_Latest">Data9!$Q$21</definedName>
    <definedName name="A125608640W">Data9!$AL$1:$AL$10,Data9!$AL$11:$AL$21</definedName>
    <definedName name="A125608640W_Data">Data9!$AL$11:$AL$21</definedName>
    <definedName name="A125608640W_Latest">Data9!$AL$21</definedName>
    <definedName name="A125608642A">Data9!$BA$1:$BA$10,Data9!$BA$11:$BA$21</definedName>
    <definedName name="A125608642A_Data">Data9!$BA$11:$BA$21</definedName>
    <definedName name="A125608642A_Latest">Data9!$BA$21</definedName>
    <definedName name="A125608648R">Data6!$GL$1:$GL$10,Data6!$GL$11:$GL$21</definedName>
    <definedName name="A125608648R_Data">Data6!$GL$11:$GL$21</definedName>
    <definedName name="A125608648R_Latest">Data6!$GL$21</definedName>
    <definedName name="A125608650A">Data6!$HA$1:$HA$10,Data6!$HA$11:$HA$21</definedName>
    <definedName name="A125608650A_Data">Data6!$HA$11:$HA$21</definedName>
    <definedName name="A125608650A_Latest">Data6!$HA$21</definedName>
    <definedName name="A125608656R">Data6!$HV$1:$HV$10,Data6!$HV$11:$HV$21</definedName>
    <definedName name="A125608656R_Data">Data6!$HV$11:$HV$21</definedName>
    <definedName name="A125608656R_Latest">Data6!$HV$21</definedName>
    <definedName name="A125608658V">Data6!$IK$1:$IK$10,Data6!$IK$11:$IK$21</definedName>
    <definedName name="A125608658V_Data">Data6!$IK$11:$IK$21</definedName>
    <definedName name="A125608658V_Latest">Data6!$IK$21</definedName>
    <definedName name="A125608664R">Data7!$AH$1:$AH$10,Data7!$AH$11:$AH$21</definedName>
    <definedName name="A125608664R_Data">Data7!$AH$11:$AH$21</definedName>
    <definedName name="A125608664R_Latest">Data7!$AH$21</definedName>
    <definedName name="A125608666V">Data7!$AW$1:$AW$10,Data7!$AW$11:$AW$21</definedName>
    <definedName name="A125608666V_Data">Data7!$AW$11:$AW$21</definedName>
    <definedName name="A125608666V_Latest">Data7!$AW$21</definedName>
    <definedName name="A125608672R">Data7!$AZ$1:$AZ$10,Data7!$AZ$11:$AZ$21</definedName>
    <definedName name="A125608672R_Data">Data7!$AZ$11:$AZ$21</definedName>
    <definedName name="A125608672R_Latest">Data7!$AZ$21</definedName>
    <definedName name="A125608674V">Data7!$BO$1:$BO$10,Data7!$BO$11:$BO$21</definedName>
    <definedName name="A125608674V_Data">Data7!$BO$11:$BO$21</definedName>
    <definedName name="A125608674V_Latest">Data7!$BO$21</definedName>
    <definedName name="A125608680R">Data7!$DT$1:$DT$10,Data7!$DT$11:$DT$21</definedName>
    <definedName name="A125608680R_Data">Data7!$DT$11:$DT$21</definedName>
    <definedName name="A125608680R_Latest">Data7!$DT$21</definedName>
    <definedName name="A125608682V">Data7!$EI$1:$EI$10,Data7!$EI$11:$EI$21</definedName>
    <definedName name="A125608682V_Data">Data7!$EI$11:$EI$21</definedName>
    <definedName name="A125608682V_Latest">Data7!$EI$21</definedName>
    <definedName name="A125608688J">Data7!$FD$1:$FD$10,Data7!$FD$11:$FD$21</definedName>
    <definedName name="A125608688J_Data">Data7!$FD$11:$FD$21</definedName>
    <definedName name="A125608688J_Latest">Data7!$FD$21</definedName>
    <definedName name="A125608690V">Data7!$FS$1:$FS$10,Data7!$FS$11:$FS$21</definedName>
    <definedName name="A125608690V_Data">Data7!$FS$11:$FS$21</definedName>
    <definedName name="A125608690V_Latest">Data7!$FS$21</definedName>
    <definedName name="A125608696J">Data7!$FV$1:$FV$10,Data7!$FV$11:$FV$21</definedName>
    <definedName name="A125608696J_Data">Data7!$FV$11:$FV$21</definedName>
    <definedName name="A125608696J_Latest">Data7!$FV$21</definedName>
    <definedName name="A125608698L">Data7!$GK$1:$GK$10,Data7!$GK$11:$GK$21</definedName>
    <definedName name="A125608698L_Data">Data7!$GK$11:$GK$21</definedName>
    <definedName name="A125608698L_Latest">Data7!$GK$21</definedName>
    <definedName name="A125608704W">Data8!$BB$1:$BB$10,Data8!$BB$11:$BB$21</definedName>
    <definedName name="A125608704W_Data">Data8!$BB$11:$BB$21</definedName>
    <definedName name="A125608704W_Latest">Data8!$BB$21</definedName>
    <definedName name="A125608706A">Data8!$BQ$1:$BQ$10,Data8!$BQ$11:$BQ$21</definedName>
    <definedName name="A125608706A_Data">Data8!$BQ$11:$BQ$21</definedName>
    <definedName name="A125608706A_Latest">Data8!$BQ$21</definedName>
    <definedName name="A125608712W">Data9!$T$1:$T$10,Data9!$T$11:$T$21</definedName>
    <definedName name="A125608712W_Data">Data9!$T$11:$T$21</definedName>
    <definedName name="A125608712W_Latest">Data9!$T$21</definedName>
    <definedName name="A125608714A">Data9!$AI$1:$AI$10,Data9!$AI$11:$AI$21</definedName>
    <definedName name="A125608714A_Data">Data9!$AI$11:$AI$21</definedName>
    <definedName name="A125608714A_Latest">Data9!$AI$21</definedName>
    <definedName name="A125608720W">Data9!$CN$1:$CN$10,Data9!$CN$11:$CN$21</definedName>
    <definedName name="A125608720W_Data">Data9!$CN$11:$CN$21</definedName>
    <definedName name="A125608720W_Latest">Data9!$CN$21</definedName>
    <definedName name="A125608722A">Data9!$DC$1:$DC$10,Data9!$DC$11:$DC$21</definedName>
    <definedName name="A125608722A_Data">Data9!$DC$11:$DC$21</definedName>
    <definedName name="A125608722A_Latest">Data9!$DC$21</definedName>
    <definedName name="A125608728R">Data9!$DF$1:$DF$10,Data9!$DF$11:$DF$21</definedName>
    <definedName name="A125608728R_Data">Data9!$DF$11:$DF$21</definedName>
    <definedName name="A125608728R_Latest">Data9!$DF$21</definedName>
    <definedName name="A125608730A">Data9!$DU$1:$DU$10,Data9!$DU$11:$DU$21</definedName>
    <definedName name="A125608730A_Data">Data9!$DU$11:$DU$21</definedName>
    <definedName name="A125608730A_Latest">Data9!$DU$21</definedName>
    <definedName name="A125608736R">Data7!$BR$1:$BR$10,Data7!$BR$11:$BR$21</definedName>
    <definedName name="A125608736R_Data">Data7!$BR$11:$BR$21</definedName>
    <definedName name="A125608736R_Latest">Data7!$BR$21</definedName>
    <definedName name="A125608738V">Data7!$CG$1:$CG$10,Data7!$CG$11:$CG$21</definedName>
    <definedName name="A125608738V_Data">Data7!$CG$11:$CG$21</definedName>
    <definedName name="A125608738V_Latest">Data7!$CG$21</definedName>
    <definedName name="A125608744R">Data8!$DD$1:$DD$10,Data8!$DD$11:$DD$21</definedName>
    <definedName name="A125608744R_Data">Data8!$DD$11:$DD$21</definedName>
    <definedName name="A125608744R_Latest">Data8!$DD$21</definedName>
    <definedName name="A125608746V">Data8!$DS$1:$DS$10,Data8!$DS$11:$DS$21</definedName>
    <definedName name="A125608746V_Data">Data8!$DS$11:$DS$21</definedName>
    <definedName name="A125608746V_Latest">Data8!$DS$21</definedName>
    <definedName name="A125608752R">Data8!$DV$1:$DV$10,Data8!$DV$11:$DV$21</definedName>
    <definedName name="A125608752R_Data">Data8!$DV$11:$DV$21</definedName>
    <definedName name="A125608752R_Latest">Data8!$DV$21</definedName>
    <definedName name="A125608754V">Data8!$EK$1:$EK$10,Data8!$EK$11:$EK$21</definedName>
    <definedName name="A125608754V_Data">Data8!$EK$11:$EK$21</definedName>
    <definedName name="A125608754V_Latest">Data8!$EK$21</definedName>
    <definedName name="A125608760R">Data9!$BV$1:$BV$10,Data9!$BV$11:$BV$21</definedName>
    <definedName name="A125608760R_Data">Data9!$BV$11:$BV$21</definedName>
    <definedName name="A125608760R_Latest">Data9!$BV$21</definedName>
    <definedName name="A125608762V">Data9!$CK$1:$CK$10,Data9!$CK$11:$CK$21</definedName>
    <definedName name="A125608762V_Data">Data9!$CK$11:$CK$21</definedName>
    <definedName name="A125608762V_Latest">Data9!$CK$21</definedName>
    <definedName name="A125608768J">Data6!$HD$1:$HD$10,Data6!$HD$11:$HD$21</definedName>
    <definedName name="A125608768J_Data">Data6!$HD$11:$HD$21</definedName>
    <definedName name="A125608768J_Latest">Data6!$HD$21</definedName>
    <definedName name="A125608770V">Data6!$HS$1:$HS$10,Data6!$HS$11:$HS$21</definedName>
    <definedName name="A125608770V_Data">Data6!$HS$11:$HS$21</definedName>
    <definedName name="A125608770V_Latest">Data6!$HS$21</definedName>
    <definedName name="A125608776J">Data6!$IN$1:$IN$10,Data6!$IN$11:$IN$21</definedName>
    <definedName name="A125608776J_Data">Data6!$IN$11:$IN$21</definedName>
    <definedName name="A125608776J_Latest">Data6!$IN$21</definedName>
    <definedName name="A125608778L">Data7!$M$1:$M$10,Data7!$M$11:$M$21</definedName>
    <definedName name="A125608778L_Data">Data7!$M$11:$M$21</definedName>
    <definedName name="A125608778L_Latest">Data7!$M$21</definedName>
    <definedName name="A125608784J">Data7!$P$1:$P$10,Data7!$P$11:$P$21</definedName>
    <definedName name="A125608784J_Data">Data7!$P$11:$P$21</definedName>
    <definedName name="A125608784J_Latest">Data7!$P$21</definedName>
    <definedName name="A125608786L">Data7!$AE$1:$AE$10,Data7!$AE$11:$AE$21</definedName>
    <definedName name="A125608786L_Data">Data7!$AE$11:$AE$21</definedName>
    <definedName name="A125608786L_Latest">Data7!$AE$21</definedName>
    <definedName name="A125608792J">Data7!$DB$1:$DB$10,Data7!$DB$11:$DB$21</definedName>
    <definedName name="A125608792J_Data">Data7!$DB$11:$DB$21</definedName>
    <definedName name="A125608792J_Latest">Data7!$DB$21</definedName>
    <definedName name="A125608794L">Data7!$DQ$1:$DQ$10,Data7!$DQ$11:$DQ$21</definedName>
    <definedName name="A125608794L_Data">Data7!$DQ$11:$DQ$21</definedName>
    <definedName name="A125608794L_Latest">Data7!$DQ$21</definedName>
    <definedName name="A125608800W">Data7!$HX$1:$HX$10,Data7!$HX$11:$HX$21</definedName>
    <definedName name="A125608800W_Data">Data7!$HX$11:$HX$21</definedName>
    <definedName name="A125608800W_Latest">Data7!$HX$21</definedName>
    <definedName name="A125608802A">Data7!$IM$1:$IM$10,Data7!$IM$11:$IM$21</definedName>
    <definedName name="A125608802A_Data">Data7!$IM$11:$IM$21</definedName>
    <definedName name="A125608802A_Latest">Data7!$IM$21</definedName>
    <definedName name="A125608808R">Data7!$IP$1:$IP$10,Data7!$IP$11:$IP$21</definedName>
    <definedName name="A125608808R_Data">Data7!$IP$11:$IP$21</definedName>
    <definedName name="A125608808R_Latest">Data7!$IP$21</definedName>
    <definedName name="A125608810A">Data8!$O$1:$O$10,Data8!$O$11:$O$21</definedName>
    <definedName name="A125608810A_Data">Data8!$O$11:$O$21</definedName>
    <definedName name="A125608810A_Latest">Data8!$O$21</definedName>
    <definedName name="A125608816R">Data7!$GN$1:$GN$10,Data7!$GN$11:$GN$21</definedName>
    <definedName name="A125608816R_Data">Data7!$GN$11:$GN$21</definedName>
    <definedName name="A125608816R_Latest">Data7!$GN$21</definedName>
    <definedName name="A125608818V">Data7!$HC$1:$HC$10,Data7!$HC$11:$HC$21</definedName>
    <definedName name="A125608818V_Data">Data7!$HC$11:$HC$21</definedName>
    <definedName name="A125608818V_Latest">Data7!$HC$21</definedName>
    <definedName name="A125608824R">Data8!$BT$1:$BT$10,Data8!$BT$11:$BT$21</definedName>
    <definedName name="A125608824R_Data">Data8!$BT$11:$BT$21</definedName>
    <definedName name="A125608824R_Latest">Data8!$BT$21</definedName>
    <definedName name="A125608826V">Data8!$CI$1:$CI$10,Data8!$CI$11:$CI$21</definedName>
    <definedName name="A125608826V_Data">Data8!$CI$11:$CI$21</definedName>
    <definedName name="A125608826V_Latest">Data8!$CI$21</definedName>
    <definedName name="A125608832R">Data9!$DX$1:$DX$10,Data9!$DX$11:$DX$21</definedName>
    <definedName name="A125608832R_Data">Data9!$DX$11:$DX$21</definedName>
    <definedName name="A125608832R_Latest">Data9!$DX$21</definedName>
    <definedName name="A125608834V">Data9!$EM$1:$EM$10,Data9!$EM$11:$EM$21</definedName>
    <definedName name="A125608834V_Data">Data9!$EM$11:$EM$21</definedName>
    <definedName name="A125608834V_Latest">Data9!$EM$21</definedName>
    <definedName name="A125608840R">Data16!$DT$1:$DT$10,Data16!$DT$11:$DT$21</definedName>
    <definedName name="A125608840R_Data">Data16!$DT$11:$DT$21</definedName>
    <definedName name="A125608840R_Latest">Data16!$DT$21</definedName>
    <definedName name="A125608842V">Data16!$EI$1:$EI$10,Data16!$EI$11:$EI$21</definedName>
    <definedName name="A125608842V_Data">Data16!$EI$11:$EI$21</definedName>
    <definedName name="A125608842V_Latest">Data16!$EI$21</definedName>
    <definedName name="A125608848J">Data16!$FV$1:$FV$10,Data16!$FV$11:$FV$21</definedName>
    <definedName name="A125608848J_Data">Data16!$FV$11:$FV$21</definedName>
    <definedName name="A125608848J_Latest">Data16!$FV$21</definedName>
    <definedName name="A125608850V">Data16!$GK$1:$GK$10,Data16!$GK$11:$GK$21</definedName>
    <definedName name="A125608850V_Data">Data16!$GK$11:$GK$21</definedName>
    <definedName name="A125608850V_Latest">Data16!$GK$21</definedName>
    <definedName name="A125608856J">Data16!$IP$1:$IP$10,Data16!$IP$11:$IP$21</definedName>
    <definedName name="A125608856J_Data">Data16!$IP$11:$IP$21</definedName>
    <definedName name="A125608856J_Latest">Data16!$IP$21</definedName>
    <definedName name="A125608858L">Data17!$O$1:$O$10,Data17!$O$11:$O$21</definedName>
    <definedName name="A125608858L_Data">Data17!$O$11:$O$21</definedName>
    <definedName name="A125608858L_Latest">Data17!$O$21</definedName>
    <definedName name="A125608864J">Data17!$BT$1:$BT$10,Data17!$BT$11:$BT$21</definedName>
    <definedName name="A125608864J_Data">Data17!$BT$11:$BT$21</definedName>
    <definedName name="A125608864J_Latest">Data17!$BT$21</definedName>
    <definedName name="A125608866L">Data17!$CI$1:$CI$10,Data17!$CI$11:$CI$21</definedName>
    <definedName name="A125608866L_Data">Data17!$CI$11:$CI$21</definedName>
    <definedName name="A125608866L_Latest">Data17!$CI$21</definedName>
    <definedName name="A125608872J">Data18!$BD$1:$BD$10,Data18!$BD$11:$BD$21</definedName>
    <definedName name="A125608872J_Data">Data18!$BD$11:$BD$21</definedName>
    <definedName name="A125608872J_Latest">Data18!$BD$21</definedName>
    <definedName name="A125608874L">Data18!$BS$1:$BS$10,Data18!$BS$11:$BS$21</definedName>
    <definedName name="A125608874L_Data">Data18!$BS$11:$BS$21</definedName>
    <definedName name="A125608874L_Latest">Data18!$BS$21</definedName>
    <definedName name="A125608880J">Data16!$AZ$1:$AZ$10,Data16!$AZ$11:$AZ$21</definedName>
    <definedName name="A125608880J_Data">Data16!$AZ$11:$AZ$21</definedName>
    <definedName name="A125608880J_Latest">Data16!$AZ$21</definedName>
    <definedName name="A125608882L">Data16!$BO$1:$BO$10,Data16!$BO$11:$BO$21</definedName>
    <definedName name="A125608882L_Data">Data16!$BO$11:$BO$21</definedName>
    <definedName name="A125608882L_Latest">Data16!$BO$21</definedName>
    <definedName name="A125608888A">Data17!$DD$1:$DD$10,Data17!$DD$11:$DD$21</definedName>
    <definedName name="A125608888A_Data">Data17!$DD$11:$DD$21</definedName>
    <definedName name="A125608888A_Latest">Data17!$DD$21</definedName>
    <definedName name="A125608890L">Data17!$DS$1:$DS$10,Data17!$DS$11:$DS$21</definedName>
    <definedName name="A125608890L_Data">Data17!$DS$11:$DS$21</definedName>
    <definedName name="A125608890L_Latest">Data17!$DS$21</definedName>
    <definedName name="A125608896A">Data17!$BB$1:$BB$10,Data17!$BB$11:$BB$21</definedName>
    <definedName name="A125608896A_Data">Data17!$BB$11:$BB$21</definedName>
    <definedName name="A125608896A_Latest">Data17!$BB$21</definedName>
    <definedName name="A125608898F">Data17!$BQ$1:$BQ$10,Data17!$BQ$11:$BQ$21</definedName>
    <definedName name="A125608898F_Data">Data17!$BQ$11:$BQ$21</definedName>
    <definedName name="A125608898F_Latest">Data17!$BQ$21</definedName>
    <definedName name="A125608904R">Data17!$EN$1:$EN$10,Data17!$EN$11:$EN$21</definedName>
    <definedName name="A125608904R_Data">Data17!$EN$11:$EN$21</definedName>
    <definedName name="A125608904R_Latest">Data17!$EN$21</definedName>
    <definedName name="A125608906V">Data17!$FC$1:$FC$10,Data17!$FC$11:$FC$21</definedName>
    <definedName name="A125608906V_Data">Data17!$FC$11:$FC$21</definedName>
    <definedName name="A125608906V_Latest">Data17!$FC$21</definedName>
    <definedName name="A125608912R">Data17!$HH$1:$HH$10,Data17!$HH$11:$HH$21</definedName>
    <definedName name="A125608912R_Data">Data17!$HH$11:$HH$21</definedName>
    <definedName name="A125608912R_Latest">Data17!$HH$21</definedName>
    <definedName name="A125608914V">Data17!$HW$1:$HW$10,Data17!$HW$11:$HW$21</definedName>
    <definedName name="A125608914V_Data">Data17!$HW$11:$HW$21</definedName>
    <definedName name="A125608914V_Latest">Data17!$HW$21</definedName>
    <definedName name="A125608920R">Data15!$IN$1:$IN$10,Data15!$IN$11:$IN$21</definedName>
    <definedName name="A125608920R_Data">Data15!$IN$11:$IN$21</definedName>
    <definedName name="A125608920R_Latest">Data15!$IN$21</definedName>
    <definedName name="A125608922V">Data16!$M$1:$M$10,Data16!$M$11:$M$21</definedName>
    <definedName name="A125608922V_Data">Data16!$M$11:$M$21</definedName>
    <definedName name="A125608922V_Latest">Data16!$M$21</definedName>
    <definedName name="A125608928J">Data16!$GN$1:$GN$10,Data16!$GN$11:$GN$21</definedName>
    <definedName name="A125608928J_Data">Data16!$GN$11:$GN$21</definedName>
    <definedName name="A125608928J_Latest">Data16!$GN$21</definedName>
    <definedName name="A125608930V">Data16!$HC$1:$HC$10,Data16!$HC$11:$HC$21</definedName>
    <definedName name="A125608930V_Data">Data16!$HC$11:$HC$21</definedName>
    <definedName name="A125608930V_Latest">Data16!$HC$21</definedName>
    <definedName name="A125608936J">Data17!$CL$1:$CL$10,Data17!$CL$11:$CL$21</definedName>
    <definedName name="A125608936J_Data">Data17!$CL$11:$CL$21</definedName>
    <definedName name="A125608936J_Latest">Data17!$CL$21</definedName>
    <definedName name="A125608938L">Data17!$DA$1:$DA$10,Data17!$DA$11:$DA$21</definedName>
    <definedName name="A125608938L_Data">Data17!$DA$11:$DA$21</definedName>
    <definedName name="A125608938L_Latest">Data17!$DA$21</definedName>
    <definedName name="A125608944J">Data17!$DV$1:$DV$10,Data17!$DV$11:$DV$21</definedName>
    <definedName name="A125608944J_Data">Data17!$DV$11:$DV$21</definedName>
    <definedName name="A125608944J_Latest">Data17!$DV$21</definedName>
    <definedName name="A125608946L">Data17!$EK$1:$EK$10,Data17!$EK$11:$EK$21</definedName>
    <definedName name="A125608946L_Data">Data17!$EK$11:$EK$21</definedName>
    <definedName name="A125608946L_Latest">Data17!$EK$21</definedName>
    <definedName name="A125608952J">Data17!$FF$1:$FF$10,Data17!$FF$11:$FF$21</definedName>
    <definedName name="A125608952J_Data">Data17!$FF$11:$FF$21</definedName>
    <definedName name="A125608952J_Latest">Data17!$FF$21</definedName>
    <definedName name="A125608954L">Data17!$FU$1:$FU$10,Data17!$FU$11:$FU$21</definedName>
    <definedName name="A125608954L_Data">Data17!$FU$11:$FU$21</definedName>
    <definedName name="A125608954L_Latest">Data17!$FU$21</definedName>
    <definedName name="A125608960J">Data17!$GP$1:$GP$10,Data17!$GP$11:$GP$21</definedName>
    <definedName name="A125608960J_Data">Data17!$GP$11:$GP$21</definedName>
    <definedName name="A125608960J_Latest">Data17!$GP$21</definedName>
    <definedName name="A125608962L">Data17!$HE$1:$HE$10,Data17!$HE$11:$HE$21</definedName>
    <definedName name="A125608962L_Data">Data17!$HE$11:$HE$21</definedName>
    <definedName name="A125608962L_Latest">Data17!$HE$21</definedName>
    <definedName name="A125608968A">Data15!$CZ$1:$CZ$10,Data15!$CZ$11:$CZ$21</definedName>
    <definedName name="A125608968A_Data">Data15!$CZ$11:$CZ$21</definedName>
    <definedName name="A125608968A_Latest">Data15!$CZ$21</definedName>
    <definedName name="A125608970L">Data15!$DO$1:$DO$10,Data15!$DO$11:$DO$21</definedName>
    <definedName name="A125608970L_Data">Data15!$DO$11:$DO$21</definedName>
    <definedName name="A125608970L_Latest">Data15!$DO$21</definedName>
    <definedName name="A125608976A">Data15!$EJ$1:$EJ$10,Data15!$EJ$11:$EJ$21</definedName>
    <definedName name="A125608976A_Data">Data15!$EJ$11:$EJ$21</definedName>
    <definedName name="A125608976A_Latest">Data15!$EJ$21</definedName>
    <definedName name="A125608978F">Data15!$EY$1:$EY$10,Data15!$EY$11:$EY$21</definedName>
    <definedName name="A125608978F_Data">Data15!$EY$11:$EY$21</definedName>
    <definedName name="A125608978F_Latest">Data15!$EY$21</definedName>
    <definedName name="A125608984A">Data15!$GL$1:$GL$10,Data15!$GL$11:$GL$21</definedName>
    <definedName name="A125608984A_Data">Data15!$GL$11:$GL$21</definedName>
    <definedName name="A125608984A_Latest">Data15!$GL$21</definedName>
    <definedName name="A125608986F">Data15!$HA$1:$HA$10,Data15!$HA$11:$HA$21</definedName>
    <definedName name="A125608986F_Data">Data15!$HA$11:$HA$21</definedName>
    <definedName name="A125608986F_Latest">Data15!$HA$21</definedName>
    <definedName name="A125608992A">Data15!$HD$1:$HD$10,Data15!$HD$11:$HD$21</definedName>
    <definedName name="A125608992A_Data">Data15!$HD$11:$HD$21</definedName>
    <definedName name="A125608992A_Latest">Data15!$HD$21</definedName>
    <definedName name="A125608994F">Data15!$HS$1:$HS$10,Data15!$HS$11:$HS$21</definedName>
    <definedName name="A125608994F_Data">Data15!$HS$11:$HS$21</definedName>
    <definedName name="A125608994F_Latest">Data15!$HS$21</definedName>
    <definedName name="A125609000T">Data16!$AH$1:$AH$10,Data16!$AH$11:$AH$21</definedName>
    <definedName name="A125609000T_Data">Data16!$AH$11:$AH$21</definedName>
    <definedName name="A125609000T_Latest">Data16!$AH$21</definedName>
    <definedName name="A125609002W">Data16!$AW$1:$AW$10,Data16!$AW$11:$AW$21</definedName>
    <definedName name="A125609002W_Data">Data16!$AW$11:$AW$21</definedName>
    <definedName name="A125609002W_Latest">Data16!$AW$21</definedName>
    <definedName name="A125609008K">Data16!$BR$1:$BR$10,Data16!$BR$11:$BR$21</definedName>
    <definedName name="A125609008K_Data">Data16!$BR$11:$BR$21</definedName>
    <definedName name="A125609008K_Latest">Data16!$BR$21</definedName>
    <definedName name="A125609010W">Data16!$CG$1:$CG$10,Data16!$CG$11:$CG$21</definedName>
    <definedName name="A125609010W_Data">Data16!$CG$11:$CG$21</definedName>
    <definedName name="A125609010W_Latest">Data16!$CG$21</definedName>
    <definedName name="A125609016K">Data16!$CJ$1:$CJ$10,Data16!$CJ$11:$CJ$21</definedName>
    <definedName name="A125609016K_Data">Data16!$CJ$11:$CJ$21</definedName>
    <definedName name="A125609016K_Latest">Data16!$CJ$21</definedName>
    <definedName name="A125609018R">Data16!$CY$1:$CY$10,Data16!$CY$11:$CY$21</definedName>
    <definedName name="A125609018R_Data">Data16!$CY$11:$CY$21</definedName>
    <definedName name="A125609018R_Latest">Data16!$CY$21</definedName>
    <definedName name="A125609024K">Data16!$HF$1:$HF$10,Data16!$HF$11:$HF$21</definedName>
    <definedName name="A125609024K_Data">Data16!$HF$11:$HF$21</definedName>
    <definedName name="A125609024K_Latest">Data16!$HF$21</definedName>
    <definedName name="A125609026R">Data16!$HU$1:$HU$10,Data16!$HU$11:$HU$21</definedName>
    <definedName name="A125609026R_Data">Data16!$HU$11:$HU$21</definedName>
    <definedName name="A125609026R_Latest">Data16!$HU$21</definedName>
    <definedName name="A125609032K">Data17!$FX$1:$FX$10,Data17!$FX$11:$FX$21</definedName>
    <definedName name="A125609032K_Data">Data17!$FX$11:$FX$21</definedName>
    <definedName name="A125609032K_Latest">Data17!$FX$21</definedName>
    <definedName name="A125609034R">Data17!$GM$1:$GM$10,Data17!$GM$11:$GM$21</definedName>
    <definedName name="A125609034R_Data">Data17!$GM$11:$GM$21</definedName>
    <definedName name="A125609034R_Latest">Data17!$GM$21</definedName>
    <definedName name="A125609040K">Data18!$B$1:$B$10,Data18!$B$11:$B$21</definedName>
    <definedName name="A125609040K_Data">Data18!$B$11:$B$21</definedName>
    <definedName name="A125609040K_Latest">Data18!$B$21</definedName>
    <definedName name="A125609042R">Data18!$Q$1:$Q$10,Data18!$Q$11:$Q$21</definedName>
    <definedName name="A125609042R_Data">Data18!$Q$11:$Q$21</definedName>
    <definedName name="A125609042R_Latest">Data18!$Q$21</definedName>
    <definedName name="A125609048C">Data18!$T$1:$T$10,Data18!$T$11:$T$21</definedName>
    <definedName name="A125609048C_Data">Data18!$T$11:$T$21</definedName>
    <definedName name="A125609048C_Latest">Data18!$T$21</definedName>
    <definedName name="A125609050R">Data18!$AI$1:$AI$10,Data18!$AI$11:$AI$21</definedName>
    <definedName name="A125609050R_Data">Data18!$AI$11:$AI$21</definedName>
    <definedName name="A125609050R_Latest">Data18!$AI$21</definedName>
    <definedName name="A125609056C">Data15!$HV$1:$HV$10,Data15!$HV$11:$HV$21</definedName>
    <definedName name="A125609056C_Data">Data15!$HV$11:$HV$21</definedName>
    <definedName name="A125609056C_Latest">Data15!$HV$21</definedName>
    <definedName name="A125609058J">Data15!$IK$1:$IK$10,Data15!$IK$11:$IK$21</definedName>
    <definedName name="A125609058J_Data">Data15!$IK$11:$IK$21</definedName>
    <definedName name="A125609058J_Latest">Data15!$IK$21</definedName>
    <definedName name="A125609064C">Data17!$R$1:$R$10,Data17!$R$11:$R$21</definedName>
    <definedName name="A125609064C_Data">Data17!$R$11:$R$21</definedName>
    <definedName name="A125609064C_Latest">Data17!$R$21</definedName>
    <definedName name="A125609066J">Data17!$AG$1:$AG$10,Data17!$AG$11:$AG$21</definedName>
    <definedName name="A125609066J_Data">Data17!$AG$11:$AG$21</definedName>
    <definedName name="A125609066J_Latest">Data17!$AG$21</definedName>
    <definedName name="A125609072C">Data17!$AJ$1:$AJ$10,Data17!$AJ$11:$AJ$21</definedName>
    <definedName name="A125609072C_Data">Data17!$AJ$11:$AJ$21</definedName>
    <definedName name="A125609072C_Latest">Data17!$AJ$21</definedName>
    <definedName name="A125609074J">Data17!$AY$1:$AY$10,Data17!$AY$11:$AY$21</definedName>
    <definedName name="A125609074J_Data">Data17!$AY$11:$AY$21</definedName>
    <definedName name="A125609074J_Latest">Data17!$AY$21</definedName>
    <definedName name="A125609080C">Data17!$HZ$1:$HZ$10,Data17!$HZ$11:$HZ$21</definedName>
    <definedName name="A125609080C_Data">Data17!$HZ$11:$HZ$21</definedName>
    <definedName name="A125609080C_Latest">Data17!$HZ$21</definedName>
    <definedName name="A125609082J">Data17!$IO$1:$IO$10,Data17!$IO$11:$IO$21</definedName>
    <definedName name="A125609082J_Data">Data17!$IO$11:$IO$21</definedName>
    <definedName name="A125609082J_Latest">Data17!$IO$21</definedName>
    <definedName name="A125609088W">Data15!$DR$1:$DR$10,Data15!$DR$11:$DR$21</definedName>
    <definedName name="A125609088W_Data">Data15!$DR$11:$DR$21</definedName>
    <definedName name="A125609088W_Latest">Data15!$DR$21</definedName>
    <definedName name="A125609090J">Data15!$EG$1:$EG$10,Data15!$EG$11:$EG$21</definedName>
    <definedName name="A125609090J_Data">Data15!$EG$11:$EG$21</definedName>
    <definedName name="A125609090J_Latest">Data15!$EG$21</definedName>
    <definedName name="A125609096W">Data15!$FB$1:$FB$10,Data15!$FB$11:$FB$21</definedName>
    <definedName name="A125609096W_Data">Data15!$FB$11:$FB$21</definedName>
    <definedName name="A125609096W_Latest">Data15!$FB$21</definedName>
    <definedName name="A125609098A">Data15!$FQ$1:$FQ$10,Data15!$FQ$11:$FQ$21</definedName>
    <definedName name="A125609098A_Data">Data15!$FQ$11:$FQ$21</definedName>
    <definedName name="A125609098A_Latest">Data15!$FQ$21</definedName>
    <definedName name="A125609104K">Data15!$FT$1:$FT$10,Data15!$FT$11:$FT$21</definedName>
    <definedName name="A125609104K_Data">Data15!$FT$11:$FT$21</definedName>
    <definedName name="A125609104K_Latest">Data15!$FT$21</definedName>
    <definedName name="A125609106R">Data15!$GI$1:$GI$10,Data15!$GI$11:$GI$21</definedName>
    <definedName name="A125609106R_Data">Data15!$GI$11:$GI$21</definedName>
    <definedName name="A125609106R_Latest">Data15!$GI$21</definedName>
    <definedName name="A125609112K">Data16!$P$1:$P$10,Data16!$P$11:$P$21</definedName>
    <definedName name="A125609112K_Data">Data16!$P$11:$P$21</definedName>
    <definedName name="A125609112K_Latest">Data16!$P$21</definedName>
    <definedName name="A125609114R">Data16!$AE$1:$AE$10,Data16!$AE$11:$AE$21</definedName>
    <definedName name="A125609114R_Data">Data16!$AE$11:$AE$21</definedName>
    <definedName name="A125609114R_Latest">Data16!$AE$21</definedName>
    <definedName name="A125609120K">Data16!$EL$1:$EL$10,Data16!$EL$11:$EL$21</definedName>
    <definedName name="A125609120K_Data">Data16!$EL$11:$EL$21</definedName>
    <definedName name="A125609120K_Latest">Data16!$EL$21</definedName>
    <definedName name="A125609122R">Data16!$FA$1:$FA$10,Data16!$FA$11:$FA$21</definedName>
    <definedName name="A125609122R_Data">Data16!$FA$11:$FA$21</definedName>
    <definedName name="A125609122R_Latest">Data16!$FA$21</definedName>
    <definedName name="A125609128C">Data16!$FD$1:$FD$10,Data16!$FD$11:$FD$21</definedName>
    <definedName name="A125609128C_Data">Data16!$FD$11:$FD$21</definedName>
    <definedName name="A125609128C_Latest">Data16!$FD$21</definedName>
    <definedName name="A125609130R">Data16!$FS$1:$FS$10,Data16!$FS$11:$FS$21</definedName>
    <definedName name="A125609130R_Data">Data16!$FS$11:$FS$21</definedName>
    <definedName name="A125609130R_Latest">Data16!$FS$21</definedName>
    <definedName name="A125609136C">Data16!$DB$1:$DB$10,Data16!$DB$11:$DB$21</definedName>
    <definedName name="A125609136C_Data">Data16!$DB$11:$DB$21</definedName>
    <definedName name="A125609136C_Latest">Data16!$DB$21</definedName>
    <definedName name="A125609138J">Data16!$DQ$1:$DQ$10,Data16!$DQ$11:$DQ$21</definedName>
    <definedName name="A125609138J_Data">Data16!$DQ$11:$DQ$21</definedName>
    <definedName name="A125609138J_Latest">Data16!$DQ$21</definedName>
    <definedName name="A125609144C">Data16!$HX$1:$HX$10,Data16!$HX$11:$HX$21</definedName>
    <definedName name="A125609144C_Data">Data16!$HX$11:$HX$21</definedName>
    <definedName name="A125609144C_Latest">Data16!$HX$21</definedName>
    <definedName name="A125609146J">Data16!$IM$1:$IM$10,Data16!$IM$11:$IM$21</definedName>
    <definedName name="A125609146J_Data">Data16!$IM$11:$IM$21</definedName>
    <definedName name="A125609146J_Latest">Data16!$IM$21</definedName>
    <definedName name="A125609152C">Data18!$AL$1:$AL$10,Data18!$AL$11:$AL$21</definedName>
    <definedName name="A125609152C_Data">Data18!$AL$11:$AL$21</definedName>
    <definedName name="A125609152C_Latest">Data18!$AL$21</definedName>
    <definedName name="A125609154J">Data18!$BA$1:$BA$10,Data18!$BA$11:$BA$21</definedName>
    <definedName name="A125609154J_Data">Data18!$BA$11:$BA$21</definedName>
    <definedName name="A125609154J_Latest">Data18!$BA$21</definedName>
    <definedName name="A125609160C">Data19!$CP$1:$CP$10,Data19!$CP$11:$CP$21</definedName>
    <definedName name="A125609160C_Data">Data19!$CP$11:$CP$21</definedName>
    <definedName name="A125609160C_Latest">Data19!$CP$21</definedName>
    <definedName name="A125609162J">Data19!$DE$1:$DE$10,Data19!$DE$11:$DE$21</definedName>
    <definedName name="A125609162J_Data">Data19!$DE$11:$DE$21</definedName>
    <definedName name="A125609162J_Latest">Data19!$DE$21</definedName>
    <definedName name="A125609168W">Data19!$ER$1:$ER$10,Data19!$ER$11:$ER$21</definedName>
    <definedName name="A125609168W_Data">Data19!$ER$11:$ER$21</definedName>
    <definedName name="A125609168W_Latest">Data19!$ER$21</definedName>
    <definedName name="A125609170J">Data19!$FG$1:$FG$10,Data19!$FG$11:$FG$21</definedName>
    <definedName name="A125609170J_Data">Data19!$FG$11:$FG$21</definedName>
    <definedName name="A125609170J_Latest">Data19!$FG$21</definedName>
    <definedName name="A125609176W">Data19!$HL$1:$HL$10,Data19!$HL$11:$HL$21</definedName>
    <definedName name="A125609176W_Data">Data19!$HL$11:$HL$21</definedName>
    <definedName name="A125609176W_Latest">Data19!$HL$21</definedName>
    <definedName name="A125609178A">Data19!$IA$1:$IA$10,Data19!$IA$11:$IA$21</definedName>
    <definedName name="A125609178A_Data">Data19!$IA$11:$IA$21</definedName>
    <definedName name="A125609178A_Latest">Data19!$IA$21</definedName>
    <definedName name="A125609184W">Data20!$AP$1:$AP$10,Data20!$AP$11:$AP$21</definedName>
    <definedName name="A125609184W_Data">Data20!$AP$11:$AP$21</definedName>
    <definedName name="A125609184W_Latest">Data20!$AP$21</definedName>
    <definedName name="A125609186A">Data20!$BE$1:$BE$10,Data20!$BE$11:$BE$21</definedName>
    <definedName name="A125609186A_Data">Data20!$BE$11:$BE$21</definedName>
    <definedName name="A125609186A_Latest">Data20!$BE$21</definedName>
    <definedName name="A125609192W">Data21!$Z$1:$Z$10,Data21!$Z$11:$Z$21</definedName>
    <definedName name="A125609192W_Data">Data21!$Z$11:$Z$21</definedName>
    <definedName name="A125609192W_Latest">Data21!$Z$21</definedName>
    <definedName name="A125609194A">Data21!$AO$1:$AO$10,Data21!$AO$11:$AO$21</definedName>
    <definedName name="A125609194A_Data">Data21!$AO$11:$AO$21</definedName>
    <definedName name="A125609194A_Latest">Data21!$AO$21</definedName>
    <definedName name="A125609200K">Data19!$V$1:$V$10,Data19!$V$11:$V$21</definedName>
    <definedName name="A125609200K_Data">Data19!$V$11:$V$21</definedName>
    <definedName name="A125609200K_Latest">Data19!$V$21</definedName>
    <definedName name="A125609202R">Data19!$AK$1:$AK$10,Data19!$AK$11:$AK$21</definedName>
    <definedName name="A125609202R_Data">Data19!$AK$11:$AK$21</definedName>
    <definedName name="A125609202R_Latest">Data19!$AK$21</definedName>
    <definedName name="A125609208C">Data20!$BZ$1:$BZ$10,Data20!$BZ$11:$BZ$21</definedName>
    <definedName name="A125609208C_Data">Data20!$BZ$11:$BZ$21</definedName>
    <definedName name="A125609208C_Latest">Data20!$BZ$21</definedName>
    <definedName name="A125609210R">Data20!$CO$1:$CO$10,Data20!$CO$11:$CO$21</definedName>
    <definedName name="A125609210R_Data">Data20!$CO$11:$CO$21</definedName>
    <definedName name="A125609210R_Latest">Data20!$CO$21</definedName>
    <definedName name="A125609216C">Data20!$X$1:$X$10,Data20!$X$11:$X$21</definedName>
    <definedName name="A125609216C_Data">Data20!$X$11:$X$21</definedName>
    <definedName name="A125609216C_Latest">Data20!$X$21</definedName>
    <definedName name="A125609218J">Data20!$AM$1:$AM$10,Data20!$AM$11:$AM$21</definedName>
    <definedName name="A125609218J_Data">Data20!$AM$11:$AM$21</definedName>
    <definedName name="A125609218J_Latest">Data20!$AM$21</definedName>
    <definedName name="A125609224C">Data20!$DJ$1:$DJ$10,Data20!$DJ$11:$DJ$21</definedName>
    <definedName name="A125609224C_Data">Data20!$DJ$11:$DJ$21</definedName>
    <definedName name="A125609224C_Latest">Data20!$DJ$21</definedName>
    <definedName name="A125609226J">Data20!$DY$1:$DY$10,Data20!$DY$11:$DY$21</definedName>
    <definedName name="A125609226J_Data">Data20!$DY$11:$DY$21</definedName>
    <definedName name="A125609226J_Latest">Data20!$DY$21</definedName>
    <definedName name="A125609232C">Data20!$GD$1:$GD$10,Data20!$GD$11:$GD$21</definedName>
    <definedName name="A125609232C_Data">Data20!$GD$11:$GD$21</definedName>
    <definedName name="A125609232C_Latest">Data20!$GD$21</definedName>
    <definedName name="A125609234J">Data20!$GS$1:$GS$10,Data20!$GS$11:$GS$21</definedName>
    <definedName name="A125609234J_Data">Data20!$GS$11:$GS$21</definedName>
    <definedName name="A125609234J_Latest">Data20!$GS$21</definedName>
    <definedName name="A125609240C">Data18!$HJ$1:$HJ$10,Data18!$HJ$11:$HJ$21</definedName>
    <definedName name="A125609240C_Data">Data18!$HJ$11:$HJ$21</definedName>
    <definedName name="A125609240C_Latest">Data18!$HJ$21</definedName>
    <definedName name="A125609242J">Data18!$HY$1:$HY$10,Data18!$HY$11:$HY$21</definedName>
    <definedName name="A125609242J_Data">Data18!$HY$11:$HY$21</definedName>
    <definedName name="A125609242J_Latest">Data18!$HY$21</definedName>
    <definedName name="A125609248W">Data19!$FJ$1:$FJ$10,Data19!$FJ$11:$FJ$21</definedName>
    <definedName name="A125609248W_Data">Data19!$FJ$11:$FJ$21</definedName>
    <definedName name="A125609248W_Latest">Data19!$FJ$21</definedName>
    <definedName name="A125609250J">Data19!$FY$1:$FY$10,Data19!$FY$11:$FY$21</definedName>
    <definedName name="A125609250J_Data">Data19!$FY$11:$FY$21</definedName>
    <definedName name="A125609250J_Latest">Data19!$FY$21</definedName>
    <definedName name="A125609256W">Data20!$BH$1:$BH$10,Data20!$BH$11:$BH$21</definedName>
    <definedName name="A125609256W_Data">Data20!$BH$11:$BH$21</definedName>
    <definedName name="A125609256W_Latest">Data20!$BH$21</definedName>
    <definedName name="A125609258A">Data20!$BW$1:$BW$10,Data20!$BW$11:$BW$21</definedName>
    <definedName name="A125609258A_Data">Data20!$BW$11:$BW$21</definedName>
    <definedName name="A125609258A_Latest">Data20!$BW$21</definedName>
    <definedName name="A125609264W">Data20!$CR$1:$CR$10,Data20!$CR$11:$CR$21</definedName>
    <definedName name="A125609264W_Data">Data20!$CR$11:$CR$21</definedName>
    <definedName name="A125609264W_Latest">Data20!$CR$21</definedName>
    <definedName name="A125609266A">Data20!$DG$1:$DG$10,Data20!$DG$11:$DG$21</definedName>
    <definedName name="A125609266A_Data">Data20!$DG$11:$DG$21</definedName>
    <definedName name="A125609266A_Latest">Data20!$DG$21</definedName>
    <definedName name="A125609272W">Data20!$EB$1:$EB$10,Data20!$EB$11:$EB$21</definedName>
    <definedName name="A125609272W_Data">Data20!$EB$11:$EB$21</definedName>
    <definedName name="A125609272W_Latest">Data20!$EB$21</definedName>
    <definedName name="A125609274A">Data20!$EQ$1:$EQ$10,Data20!$EQ$11:$EQ$21</definedName>
    <definedName name="A125609274A_Data">Data20!$EQ$11:$EQ$21</definedName>
    <definedName name="A125609274A_Latest">Data20!$EQ$21</definedName>
    <definedName name="A125609280W">Data20!$FL$1:$FL$10,Data20!$FL$11:$FL$21</definedName>
    <definedName name="A125609280W_Data">Data20!$FL$11:$FL$21</definedName>
    <definedName name="A125609280W_Latest">Data20!$FL$21</definedName>
    <definedName name="A125609282A">Data20!$GA$1:$GA$10,Data20!$GA$11:$GA$21</definedName>
    <definedName name="A125609282A_Data">Data20!$GA$11:$GA$21</definedName>
    <definedName name="A125609282A_Latest">Data20!$GA$21</definedName>
    <definedName name="A125609288R">Data18!$BV$1:$BV$10,Data18!$BV$11:$BV$21</definedName>
    <definedName name="A125609288R_Data">Data18!$BV$11:$BV$21</definedName>
    <definedName name="A125609288R_Latest">Data18!$BV$21</definedName>
    <definedName name="A125609290A">Data18!$CK$1:$CK$10,Data18!$CK$11:$CK$21</definedName>
    <definedName name="A125609290A_Data">Data18!$CK$11:$CK$21</definedName>
    <definedName name="A125609290A_Latest">Data18!$CK$21</definedName>
    <definedName name="A125609296R">Data18!$DF$1:$DF$10,Data18!$DF$11:$DF$21</definedName>
    <definedName name="A125609296R_Data">Data18!$DF$11:$DF$21</definedName>
    <definedName name="A125609296R_Latest">Data18!$DF$21</definedName>
    <definedName name="A125609298V">Data18!$DU$1:$DU$10,Data18!$DU$11:$DU$21</definedName>
    <definedName name="A125609298V_Data">Data18!$DU$11:$DU$21</definedName>
    <definedName name="A125609298V_Latest">Data18!$DU$21</definedName>
    <definedName name="A125609304C">Data18!$FH$1:$FH$10,Data18!$FH$11:$FH$21</definedName>
    <definedName name="A125609304C_Data">Data18!$FH$11:$FH$21</definedName>
    <definedName name="A125609304C_Latest">Data18!$FH$21</definedName>
    <definedName name="A125609306J">Data18!$FW$1:$FW$10,Data18!$FW$11:$FW$21</definedName>
    <definedName name="A125609306J_Data">Data18!$FW$11:$FW$21</definedName>
    <definedName name="A125609306J_Latest">Data18!$FW$21</definedName>
    <definedName name="A125609312C">Data18!$FZ$1:$FZ$10,Data18!$FZ$11:$FZ$21</definedName>
    <definedName name="A125609312C_Data">Data18!$FZ$11:$FZ$21</definedName>
    <definedName name="A125609312C_Latest">Data18!$FZ$21</definedName>
    <definedName name="A125609314J">Data18!$GO$1:$GO$10,Data18!$GO$11:$GO$21</definedName>
    <definedName name="A125609314J_Data">Data18!$GO$11:$GO$21</definedName>
    <definedName name="A125609314J_Latest">Data18!$GO$21</definedName>
    <definedName name="A125609320C">Data19!$D$1:$D$10,Data19!$D$11:$D$21</definedName>
    <definedName name="A125609320C_Data">Data19!$D$11:$D$21</definedName>
    <definedName name="A125609320C_Latest">Data19!$D$21</definedName>
    <definedName name="A125609322J">Data19!$S$1:$S$10,Data19!$S$11:$S$21</definedName>
    <definedName name="A125609322J_Data">Data19!$S$11:$S$21</definedName>
    <definedName name="A125609322J_Latest">Data19!$S$21</definedName>
    <definedName name="A125609328W">Data19!$AN$1:$AN$10,Data19!$AN$11:$AN$21</definedName>
    <definedName name="A125609328W_Data">Data19!$AN$11:$AN$21</definedName>
    <definedName name="A125609328W_Latest">Data19!$AN$21</definedName>
    <definedName name="A125609330J">Data19!$BC$1:$BC$10,Data19!$BC$11:$BC$21</definedName>
    <definedName name="A125609330J_Data">Data19!$BC$11:$BC$21</definedName>
    <definedName name="A125609330J_Latest">Data19!$BC$21</definedName>
    <definedName name="A125609336W">Data19!$BF$1:$BF$10,Data19!$BF$11:$BF$21</definedName>
    <definedName name="A125609336W_Data">Data19!$BF$11:$BF$21</definedName>
    <definedName name="A125609336W_Latest">Data19!$BF$21</definedName>
    <definedName name="A125609338A">Data19!$BU$1:$BU$10,Data19!$BU$11:$BU$21</definedName>
    <definedName name="A125609338A_Data">Data19!$BU$11:$BU$21</definedName>
    <definedName name="A125609338A_Latest">Data19!$BU$21</definedName>
    <definedName name="A125609344W">Data19!$GB$1:$GB$10,Data19!$GB$11:$GB$21</definedName>
    <definedName name="A125609344W_Data">Data19!$GB$11:$GB$21</definedName>
    <definedName name="A125609344W_Latest">Data19!$GB$21</definedName>
    <definedName name="A125609346A">Data19!$GQ$1:$GQ$10,Data19!$GQ$11:$GQ$21</definedName>
    <definedName name="A125609346A_Data">Data19!$GQ$11:$GQ$21</definedName>
    <definedName name="A125609346A_Latest">Data19!$GQ$21</definedName>
    <definedName name="A125609352W">Data20!$ET$1:$ET$10,Data20!$ET$11:$ET$21</definedName>
    <definedName name="A125609352W_Data">Data20!$ET$11:$ET$21</definedName>
    <definedName name="A125609352W_Latest">Data20!$ET$21</definedName>
    <definedName name="A125609354A">Data20!$FI$1:$FI$10,Data20!$FI$11:$FI$21</definedName>
    <definedName name="A125609354A_Data">Data20!$FI$11:$FI$21</definedName>
    <definedName name="A125609354A_Latest">Data20!$FI$21</definedName>
    <definedName name="A125609360W">Data20!$HN$1:$HN$10,Data20!$HN$11:$HN$21</definedName>
    <definedName name="A125609360W_Data">Data20!$HN$11:$HN$21</definedName>
    <definedName name="A125609360W_Latest">Data20!$HN$21</definedName>
    <definedName name="A125609362A">Data20!$IC$1:$IC$10,Data20!$IC$11:$IC$21</definedName>
    <definedName name="A125609362A_Data">Data20!$IC$11:$IC$21</definedName>
    <definedName name="A125609362A_Latest">Data20!$IC$21</definedName>
    <definedName name="A125609368R">Data20!$IF$1:$IF$10,Data20!$IF$11:$IF$21</definedName>
    <definedName name="A125609368R_Data">Data20!$IF$11:$IF$21</definedName>
    <definedName name="A125609368R_Latest">Data20!$IF$21</definedName>
    <definedName name="A125609370A">Data21!$E$1:$E$10,Data21!$E$11:$E$21</definedName>
    <definedName name="A125609370A_Data">Data21!$E$11:$E$21</definedName>
    <definedName name="A125609370A_Latest">Data21!$E$21</definedName>
    <definedName name="A125609376R">Data18!$GR$1:$GR$10,Data18!$GR$11:$GR$21</definedName>
    <definedName name="A125609376R_Data">Data18!$GR$11:$GR$21</definedName>
    <definedName name="A125609376R_Latest">Data18!$GR$21</definedName>
    <definedName name="A125609378V">Data18!$HG$1:$HG$10,Data18!$HG$11:$HG$21</definedName>
    <definedName name="A125609378V_Data">Data18!$HG$11:$HG$21</definedName>
    <definedName name="A125609378V_Latest">Data18!$HG$21</definedName>
    <definedName name="A125609384R">Data19!$ID$1:$ID$10,Data19!$ID$11:$ID$21</definedName>
    <definedName name="A125609384R_Data">Data19!$ID$11:$ID$21</definedName>
    <definedName name="A125609384R_Latest">Data19!$ID$21</definedName>
    <definedName name="A125609386V">Data20!$C$1:$C$10,Data20!$C$11:$C$21</definedName>
    <definedName name="A125609386V_Data">Data20!$C$11:$C$21</definedName>
    <definedName name="A125609386V_Latest">Data20!$C$21</definedName>
    <definedName name="A125609392R">Data20!$F$1:$F$10,Data20!$F$11:$F$21</definedName>
    <definedName name="A125609392R_Data">Data20!$F$11:$F$21</definedName>
    <definedName name="A125609392R_Latest">Data20!$F$21</definedName>
    <definedName name="A125609394V">Data20!$U$1:$U$10,Data20!$U$11:$U$21</definedName>
    <definedName name="A125609394V_Data">Data20!$U$11:$U$21</definedName>
    <definedName name="A125609394V_Latest">Data20!$U$21</definedName>
    <definedName name="A125609400C">Data20!$GV$1:$GV$10,Data20!$GV$11:$GV$21</definedName>
    <definedName name="A125609400C_Data">Data20!$GV$11:$GV$21</definedName>
    <definedName name="A125609400C_Latest">Data20!$GV$21</definedName>
    <definedName name="A125609402J">Data20!$HK$1:$HK$10,Data20!$HK$11:$HK$21</definedName>
    <definedName name="A125609402J_Data">Data20!$HK$11:$HK$21</definedName>
    <definedName name="A125609402J_Latest">Data20!$HK$21</definedName>
    <definedName name="A125609408W">Data18!$CN$1:$CN$10,Data18!$CN$11:$CN$21</definedName>
    <definedName name="A125609408W_Data">Data18!$CN$11:$CN$21</definedName>
    <definedName name="A125609408W_Latest">Data18!$CN$21</definedName>
    <definedName name="A125609410J">Data18!$DC$1:$DC$10,Data18!$DC$11:$DC$21</definedName>
    <definedName name="A125609410J_Data">Data18!$DC$11:$DC$21</definedName>
    <definedName name="A125609410J_Latest">Data18!$DC$21</definedName>
    <definedName name="A125609416W">Data18!$DX$1:$DX$10,Data18!$DX$11:$DX$21</definedName>
    <definedName name="A125609416W_Data">Data18!$DX$11:$DX$21</definedName>
    <definedName name="A125609416W_Latest">Data18!$DX$21</definedName>
    <definedName name="A125609418A">Data18!$EM$1:$EM$10,Data18!$EM$11:$EM$21</definedName>
    <definedName name="A125609418A_Data">Data18!$EM$11:$EM$21</definedName>
    <definedName name="A125609418A_Latest">Data18!$EM$21</definedName>
    <definedName name="A125609424W">Data18!$EP$1:$EP$10,Data18!$EP$11:$EP$21</definedName>
    <definedName name="A125609424W_Data">Data18!$EP$11:$EP$21</definedName>
    <definedName name="A125609424W_Latest">Data18!$EP$21</definedName>
    <definedName name="A125609426A">Data18!$FE$1:$FE$10,Data18!$FE$11:$FE$21</definedName>
    <definedName name="A125609426A_Data">Data18!$FE$11:$FE$21</definedName>
    <definedName name="A125609426A_Latest">Data18!$FE$21</definedName>
    <definedName name="A125609432W">Data18!$IB$1:$IB$10,Data18!$IB$11:$IB$21</definedName>
    <definedName name="A125609432W_Data">Data18!$IB$11:$IB$21</definedName>
    <definedName name="A125609432W_Latest">Data18!$IB$21</definedName>
    <definedName name="A125609434A">Data18!$IQ$1:$IQ$10,Data18!$IQ$11:$IQ$21</definedName>
    <definedName name="A125609434A_Data">Data18!$IQ$11:$IQ$21</definedName>
    <definedName name="A125609434A_Latest">Data18!$IQ$21</definedName>
    <definedName name="A125609440W">Data19!$DH$1:$DH$10,Data19!$DH$11:$DH$21</definedName>
    <definedName name="A125609440W_Data">Data19!$DH$11:$DH$21</definedName>
    <definedName name="A125609440W_Latest">Data19!$DH$21</definedName>
    <definedName name="A125609442A">Data19!$DW$1:$DW$10,Data19!$DW$11:$DW$21</definedName>
    <definedName name="A125609442A_Data">Data19!$DW$11:$DW$21</definedName>
    <definedName name="A125609442A_Latest">Data19!$DW$21</definedName>
    <definedName name="A125609448R">Data19!$DZ$1:$DZ$10,Data19!$DZ$11:$DZ$21</definedName>
    <definedName name="A125609448R_Data">Data19!$DZ$11:$DZ$21</definedName>
    <definedName name="A125609448R_Latest">Data19!$DZ$21</definedName>
    <definedName name="A125609450A">Data19!$EO$1:$EO$10,Data19!$EO$11:$EO$21</definedName>
    <definedName name="A125609450A_Data">Data19!$EO$11:$EO$21</definedName>
    <definedName name="A125609450A_Latest">Data19!$EO$21</definedName>
    <definedName name="A125609456R">Data19!$BX$1:$BX$10,Data19!$BX$11:$BX$21</definedName>
    <definedName name="A125609456R_Data">Data19!$BX$11:$BX$21</definedName>
    <definedName name="A125609456R_Latest">Data19!$BX$21</definedName>
    <definedName name="A125609458V">Data19!$CM$1:$CM$10,Data19!$CM$11:$CM$21</definedName>
    <definedName name="A125609458V_Data">Data19!$CM$11:$CM$21</definedName>
    <definedName name="A125609458V_Latest">Data19!$CM$21</definedName>
    <definedName name="A125609464R">Data19!$GT$1:$GT$10,Data19!$GT$11:$GT$21</definedName>
    <definedName name="A125609464R_Data">Data19!$GT$11:$GT$21</definedName>
    <definedName name="A125609464R_Latest">Data19!$GT$21</definedName>
    <definedName name="A125609466V">Data19!$HI$1:$HI$10,Data19!$HI$11:$HI$21</definedName>
    <definedName name="A125609466V_Data">Data19!$HI$11:$HI$21</definedName>
    <definedName name="A125609466V_Latest">Data19!$HI$21</definedName>
    <definedName name="A125609472R">Data21!$H$1:$H$10,Data21!$H$11:$H$21</definedName>
    <definedName name="A125609472R_Data">Data21!$H$11:$H$21</definedName>
    <definedName name="A125609472R_Latest">Data21!$H$21</definedName>
    <definedName name="A125609474V">Data21!$W$1:$W$10,Data21!$W$11:$W$21</definedName>
    <definedName name="A125609474V_Data">Data21!$W$11:$W$21</definedName>
    <definedName name="A125609474V_Latest">Data21!$W$21</definedName>
    <definedName name="A125609480R">Data22!$BL$1:$BL$10,Data22!$BL$11:$BL$21</definedName>
    <definedName name="A125609480R_Data">Data22!$BL$11:$BL$21</definedName>
    <definedName name="A125609480R_Latest">Data22!$BL$21</definedName>
    <definedName name="A125609482V">Data22!$CA$1:$CA$10,Data22!$CA$11:$CA$21</definedName>
    <definedName name="A125609482V_Data">Data22!$CA$11:$CA$21</definedName>
    <definedName name="A125609482V_Latest">Data22!$CA$21</definedName>
    <definedName name="A125609488J">Data22!$DN$1:$DN$10,Data22!$DN$11:$DN$21</definedName>
    <definedName name="A125609488J_Data">Data22!$DN$11:$DN$21</definedName>
    <definedName name="A125609488J_Latest">Data22!$DN$21</definedName>
    <definedName name="A125609490V">Data22!$EC$1:$EC$10,Data22!$EC$11:$EC$21</definedName>
    <definedName name="A125609490V_Data">Data22!$EC$11:$EC$21</definedName>
    <definedName name="A125609490V_Latest">Data22!$EC$21</definedName>
    <definedName name="A125609496J">Data22!$GH$1:$GH$10,Data22!$GH$11:$GH$21</definedName>
    <definedName name="A125609496J_Data">Data22!$GH$11:$GH$21</definedName>
    <definedName name="A125609496J_Latest">Data22!$GH$21</definedName>
    <definedName name="A125609498L">Data22!$GW$1:$GW$10,Data22!$GW$11:$GW$21</definedName>
    <definedName name="A125609498L_Data">Data22!$GW$11:$GW$21</definedName>
    <definedName name="A125609498L_Latest">Data22!$GW$21</definedName>
    <definedName name="A125609504W">Data23!$L$1:$L$10,Data23!$L$11:$L$21</definedName>
    <definedName name="A125609504W_Data">Data23!$L$11:$L$21</definedName>
    <definedName name="A125609504W_Latest">Data23!$L$21</definedName>
    <definedName name="A125609506A">Data23!$AA$1:$AA$10,Data23!$AA$11:$AA$21</definedName>
    <definedName name="A125609506A_Data">Data23!$AA$11:$AA$21</definedName>
    <definedName name="A125609506A_Latest">Data23!$AA$21</definedName>
    <definedName name="A125609512W">Data23!$IL$1:$IL$10,Data23!$IL$11:$IL$21</definedName>
    <definedName name="A125609512W_Data">Data23!$IL$11:$IL$21</definedName>
    <definedName name="A125609512W_Latest">Data23!$IL$21</definedName>
    <definedName name="A125609514A">Data24!$K$1:$K$10,Data24!$K$11:$K$21</definedName>
    <definedName name="A125609514A_Data">Data24!$K$11:$K$21</definedName>
    <definedName name="A125609514A_Latest">Data24!$K$21</definedName>
    <definedName name="A125609520W">Data21!$IH$1:$IH$10,Data21!$IH$11:$IH$21</definedName>
    <definedName name="A125609520W_Data">Data21!$IH$11:$IH$21</definedName>
    <definedName name="A125609520W_Latest">Data21!$IH$21</definedName>
    <definedName name="A125609522A">Data22!$G$1:$G$10,Data22!$G$11:$G$21</definedName>
    <definedName name="A125609522A_Data">Data22!$G$11:$G$21</definedName>
    <definedName name="A125609522A_Latest">Data22!$G$21</definedName>
    <definedName name="A125609528R">Data23!$AV$1:$AV$10,Data23!$AV$11:$AV$21</definedName>
    <definedName name="A125609528R_Data">Data23!$AV$11:$AV$21</definedName>
    <definedName name="A125609528R_Latest">Data23!$AV$21</definedName>
    <definedName name="A125609530A">Data23!$BK$1:$BK$10,Data23!$BK$11:$BK$21</definedName>
    <definedName name="A125609530A_Data">Data23!$BK$11:$BK$21</definedName>
    <definedName name="A125609530A_Latest">Data23!$BK$21</definedName>
    <definedName name="A125609536R">Data22!$IJ$1:$IJ$10,Data22!$IJ$11:$IJ$21</definedName>
    <definedName name="A125609536R_Data">Data22!$IJ$11:$IJ$21</definedName>
    <definedName name="A125609536R_Latest">Data22!$IJ$21</definedName>
    <definedName name="A125609538V">Data23!$I$1:$I$10,Data23!$I$11:$I$21</definedName>
    <definedName name="A125609538V_Data">Data23!$I$11:$I$21</definedName>
    <definedName name="A125609538V_Latest">Data23!$I$21</definedName>
    <definedName name="A125609544R">Data23!$CF$1:$CF$10,Data23!$CF$11:$CF$21</definedName>
    <definedName name="A125609544R_Data">Data23!$CF$11:$CF$21</definedName>
    <definedName name="A125609544R_Latest">Data23!$CF$21</definedName>
    <definedName name="A125609546V">Data23!$CU$1:$CU$10,Data23!$CU$11:$CU$21</definedName>
    <definedName name="A125609546V_Data">Data23!$CU$11:$CU$21</definedName>
    <definedName name="A125609546V_Latest">Data23!$CU$21</definedName>
    <definedName name="A125609552R">Data23!$EZ$1:$EZ$10,Data23!$EZ$11:$EZ$21</definedName>
    <definedName name="A125609552R_Data">Data23!$EZ$11:$EZ$21</definedName>
    <definedName name="A125609552R_Latest">Data23!$EZ$21</definedName>
    <definedName name="A125609554V">Data23!$FO$1:$FO$10,Data23!$FO$11:$FO$21</definedName>
    <definedName name="A125609554V_Data">Data23!$FO$11:$FO$21</definedName>
    <definedName name="A125609554V_Latest">Data23!$FO$21</definedName>
    <definedName name="A125609560R">Data21!$GF$1:$GF$10,Data21!$GF$11:$GF$21</definedName>
    <definedName name="A125609560R_Data">Data21!$GF$11:$GF$21</definedName>
    <definedName name="A125609560R_Latest">Data21!$GF$21</definedName>
    <definedName name="A125609562V">Data21!$GU$1:$GU$10,Data21!$GU$11:$GU$21</definedName>
    <definedName name="A125609562V_Data">Data21!$GU$11:$GU$21</definedName>
    <definedName name="A125609562V_Latest">Data21!$GU$21</definedName>
    <definedName name="A125609568J">Data22!$EF$1:$EF$10,Data22!$EF$11:$EF$21</definedName>
    <definedName name="A125609568J_Data">Data22!$EF$11:$EF$21</definedName>
    <definedName name="A125609568J_Latest">Data22!$EF$21</definedName>
    <definedName name="A125609570V">Data22!$EU$1:$EU$10,Data22!$EU$11:$EU$21</definedName>
    <definedName name="A125609570V_Data">Data22!$EU$11:$EU$21</definedName>
    <definedName name="A125609570V_Latest">Data22!$EU$21</definedName>
    <definedName name="A125609576J">Data23!$AD$1:$AD$10,Data23!$AD$11:$AD$21</definedName>
    <definedName name="A125609576J_Data">Data23!$AD$11:$AD$21</definedName>
    <definedName name="A125609576J_Latest">Data23!$AD$21</definedName>
    <definedName name="A125609578L">Data23!$AS$1:$AS$10,Data23!$AS$11:$AS$21</definedName>
    <definedName name="A125609578L_Data">Data23!$AS$11:$AS$21</definedName>
    <definedName name="A125609578L_Latest">Data23!$AS$21</definedName>
    <definedName name="A125609584J">Data23!$BN$1:$BN$10,Data23!$BN$11:$BN$21</definedName>
    <definedName name="A125609584J_Data">Data23!$BN$11:$BN$21</definedName>
    <definedName name="A125609584J_Latest">Data23!$BN$21</definedName>
    <definedName name="A125609586L">Data23!$CC$1:$CC$10,Data23!$CC$11:$CC$21</definedName>
    <definedName name="A125609586L_Data">Data23!$CC$11:$CC$21</definedName>
    <definedName name="A125609586L_Latest">Data23!$CC$21</definedName>
    <definedName name="A125609592J">Data23!$CX$1:$CX$10,Data23!$CX$11:$CX$21</definedName>
    <definedName name="A125609592J_Data">Data23!$CX$11:$CX$21</definedName>
    <definedName name="A125609592J_Latest">Data23!$CX$21</definedName>
    <definedName name="A125609594L">Data23!$DM$1:$DM$10,Data23!$DM$11:$DM$21</definedName>
    <definedName name="A125609594L_Data">Data23!$DM$11:$DM$21</definedName>
    <definedName name="A125609594L_Latest">Data23!$DM$21</definedName>
    <definedName name="A125609600W">Data23!$EH$1:$EH$10,Data23!$EH$11:$EH$21</definedName>
    <definedName name="A125609600W_Data">Data23!$EH$11:$EH$21</definedName>
    <definedName name="A125609600W_Latest">Data23!$EH$21</definedName>
    <definedName name="A125609602A">Data23!$EW$1:$EW$10,Data23!$EW$11:$EW$21</definedName>
    <definedName name="A125609602A_Data">Data23!$EW$11:$EW$21</definedName>
    <definedName name="A125609602A_Latest">Data23!$EW$21</definedName>
    <definedName name="A125609608R">Data21!$AR$1:$AR$10,Data21!$AR$11:$AR$21</definedName>
    <definedName name="A125609608R_Data">Data21!$AR$11:$AR$21</definedName>
    <definedName name="A125609608R_Latest">Data21!$AR$21</definedName>
    <definedName name="A125609610A">Data21!$BG$1:$BG$10,Data21!$BG$11:$BG$21</definedName>
    <definedName name="A125609610A_Data">Data21!$BG$11:$BG$21</definedName>
    <definedName name="A125609610A_Latest">Data21!$BG$21</definedName>
    <definedName name="A125609616R">Data21!$CB$1:$CB$10,Data21!$CB$11:$CB$21</definedName>
    <definedName name="A125609616R_Data">Data21!$CB$11:$CB$21</definedName>
    <definedName name="A125609616R_Latest">Data21!$CB$21</definedName>
    <definedName name="A125609618V">Data21!$CQ$1:$CQ$10,Data21!$CQ$11:$CQ$21</definedName>
    <definedName name="A125609618V_Data">Data21!$CQ$11:$CQ$21</definedName>
    <definedName name="A125609618V_Latest">Data21!$CQ$21</definedName>
    <definedName name="A125609624R">Data21!$ED$1:$ED$10,Data21!$ED$11:$ED$21</definedName>
    <definedName name="A125609624R_Data">Data21!$ED$11:$ED$21</definedName>
    <definedName name="A125609624R_Latest">Data21!$ED$21</definedName>
    <definedName name="A125609626V">Data21!$ES$1:$ES$10,Data21!$ES$11:$ES$21</definedName>
    <definedName name="A125609626V_Data">Data21!$ES$11:$ES$21</definedName>
    <definedName name="A125609626V_Latest">Data21!$ES$21</definedName>
    <definedName name="A125609632R">Data21!$EV$1:$EV$10,Data21!$EV$11:$EV$21</definedName>
    <definedName name="A125609632R_Data">Data21!$EV$11:$EV$21</definedName>
    <definedName name="A125609632R_Latest">Data21!$EV$21</definedName>
    <definedName name="A125609634V">Data21!$FK$1:$FK$10,Data21!$FK$11:$FK$21</definedName>
    <definedName name="A125609634V_Data">Data21!$FK$11:$FK$21</definedName>
    <definedName name="A125609634V_Latest">Data21!$FK$21</definedName>
    <definedName name="A125609640R">Data21!$HP$1:$HP$10,Data21!$HP$11:$HP$21</definedName>
    <definedName name="A125609640R_Data">Data21!$HP$11:$HP$21</definedName>
    <definedName name="A125609640R_Latest">Data21!$HP$21</definedName>
    <definedName name="A125609642V">Data21!$IE$1:$IE$10,Data21!$IE$11:$IE$21</definedName>
    <definedName name="A125609642V_Data">Data21!$IE$11:$IE$21</definedName>
    <definedName name="A125609642V_Latest">Data21!$IE$21</definedName>
    <definedName name="A125609648J">Data22!$J$1:$J$10,Data22!$J$11:$J$21</definedName>
    <definedName name="A125609648J_Data">Data22!$J$11:$J$21</definedName>
    <definedName name="A125609648J_Latest">Data22!$J$21</definedName>
    <definedName name="A125609650V">Data22!$Y$1:$Y$10,Data22!$Y$11:$Y$21</definedName>
    <definedName name="A125609650V_Data">Data22!$Y$11:$Y$21</definedName>
    <definedName name="A125609650V_Latest">Data22!$Y$21</definedName>
    <definedName name="A125609656J">Data22!$AB$1:$AB$10,Data22!$AB$11:$AB$21</definedName>
    <definedName name="A125609656J_Data">Data22!$AB$11:$AB$21</definedName>
    <definedName name="A125609656J_Latest">Data22!$AB$21</definedName>
    <definedName name="A125609658L">Data22!$AQ$1:$AQ$10,Data22!$AQ$11:$AQ$21</definedName>
    <definedName name="A125609658L_Data">Data22!$AQ$11:$AQ$21</definedName>
    <definedName name="A125609658L_Latest">Data22!$AQ$21</definedName>
    <definedName name="A125609664J">Data22!$EX$1:$EX$10,Data22!$EX$11:$EX$21</definedName>
    <definedName name="A125609664J_Data">Data22!$EX$11:$EX$21</definedName>
    <definedName name="A125609664J_Latest">Data22!$EX$21</definedName>
    <definedName name="A125609666L">Data22!$FM$1:$FM$10,Data22!$FM$11:$FM$21</definedName>
    <definedName name="A125609666L_Data">Data22!$FM$11:$FM$21</definedName>
    <definedName name="A125609666L_Latest">Data22!$FM$21</definedName>
    <definedName name="A125609672J">Data23!$DP$1:$DP$10,Data23!$DP$11:$DP$21</definedName>
    <definedName name="A125609672J_Data">Data23!$DP$11:$DP$21</definedName>
    <definedName name="A125609672J_Latest">Data23!$DP$21</definedName>
    <definedName name="A125609674L">Data23!$EE$1:$EE$10,Data23!$EE$11:$EE$21</definedName>
    <definedName name="A125609674L_Data">Data23!$EE$11:$EE$21</definedName>
    <definedName name="A125609674L_Latest">Data23!$EE$21</definedName>
    <definedName name="A125609680J">Data23!$GJ$1:$GJ$10,Data23!$GJ$11:$GJ$21</definedName>
    <definedName name="A125609680J_Data">Data23!$GJ$11:$GJ$21</definedName>
    <definedName name="A125609680J_Latest">Data23!$GJ$21</definedName>
    <definedName name="A125609682L">Data23!$GY$1:$GY$10,Data23!$GY$11:$GY$21</definedName>
    <definedName name="A125609682L_Data">Data23!$GY$11:$GY$21</definedName>
    <definedName name="A125609682L_Latest">Data23!$GY$21</definedName>
    <definedName name="A125609688A">Data23!$HB$1:$HB$10,Data23!$HB$11:$HB$21</definedName>
    <definedName name="A125609688A_Data">Data23!$HB$11:$HB$21</definedName>
    <definedName name="A125609688A_Latest">Data23!$HB$21</definedName>
    <definedName name="A125609690L">Data23!$HQ$1:$HQ$10,Data23!$HQ$11:$HQ$21</definedName>
    <definedName name="A125609690L_Data">Data23!$HQ$11:$HQ$21</definedName>
    <definedName name="A125609690L_Latest">Data23!$HQ$21</definedName>
    <definedName name="A125609696A">Data21!$FN$1:$FN$10,Data21!$FN$11:$FN$21</definedName>
    <definedName name="A125609696A_Data">Data21!$FN$11:$FN$21</definedName>
    <definedName name="A125609696A_Latest">Data21!$FN$21</definedName>
    <definedName name="A125609698F">Data21!$GC$1:$GC$10,Data21!$GC$11:$GC$21</definedName>
    <definedName name="A125609698F_Data">Data21!$GC$11:$GC$21</definedName>
    <definedName name="A125609698F_Latest">Data21!$GC$21</definedName>
    <definedName name="A125609704R">Data22!$GZ$1:$GZ$10,Data22!$GZ$11:$GZ$21</definedName>
    <definedName name="A125609704R_Data">Data22!$GZ$11:$GZ$21</definedName>
    <definedName name="A125609704R_Latest">Data22!$GZ$21</definedName>
    <definedName name="A125609706V">Data22!$HO$1:$HO$10,Data22!$HO$11:$HO$21</definedName>
    <definedName name="A125609706V_Data">Data22!$HO$11:$HO$21</definedName>
    <definedName name="A125609706V_Latest">Data22!$HO$21</definedName>
    <definedName name="A125609712R">Data22!$HR$1:$HR$10,Data22!$HR$11:$HR$21</definedName>
    <definedName name="A125609712R_Data">Data22!$HR$11:$HR$21</definedName>
    <definedName name="A125609712R_Latest">Data22!$HR$21</definedName>
    <definedName name="A125609714V">Data22!$IG$1:$IG$10,Data22!$IG$11:$IG$21</definedName>
    <definedName name="A125609714V_Data">Data22!$IG$11:$IG$21</definedName>
    <definedName name="A125609714V_Latest">Data22!$IG$21</definedName>
    <definedName name="A125609720R">Data23!$FR$1:$FR$10,Data23!$FR$11:$FR$21</definedName>
    <definedName name="A125609720R_Data">Data23!$FR$11:$FR$21</definedName>
    <definedName name="A125609720R_Latest">Data23!$FR$21</definedName>
    <definedName name="A125609722V">Data23!$GG$1:$GG$10,Data23!$GG$11:$GG$21</definedName>
    <definedName name="A125609722V_Data">Data23!$GG$11:$GG$21</definedName>
    <definedName name="A125609722V_Latest">Data23!$GG$21</definedName>
    <definedName name="A125609728J">Data21!$BJ$1:$BJ$10,Data21!$BJ$11:$BJ$21</definedName>
    <definedName name="A125609728J_Data">Data21!$BJ$11:$BJ$21</definedName>
    <definedName name="A125609728J_Latest">Data21!$BJ$21</definedName>
    <definedName name="A125609730V">Data21!$BY$1:$BY$10,Data21!$BY$11:$BY$21</definedName>
    <definedName name="A125609730V_Data">Data21!$BY$11:$BY$21</definedName>
    <definedName name="A125609730V_Latest">Data21!$BY$21</definedName>
    <definedName name="A125609736J">Data21!$CT$1:$CT$10,Data21!$CT$11:$CT$21</definedName>
    <definedName name="A125609736J_Data">Data21!$CT$11:$CT$21</definedName>
    <definedName name="A125609736J_Latest">Data21!$CT$21</definedName>
    <definedName name="A125609738L">Data21!$DI$1:$DI$10,Data21!$DI$11:$DI$21</definedName>
    <definedName name="A125609738L_Data">Data21!$DI$11:$DI$21</definedName>
    <definedName name="A125609738L_Latest">Data21!$DI$21</definedName>
    <definedName name="A125609744J">Data21!$DL$1:$DL$10,Data21!$DL$11:$DL$21</definedName>
    <definedName name="A125609744J_Data">Data21!$DL$11:$DL$21</definedName>
    <definedName name="A125609744J_Latest">Data21!$DL$21</definedName>
    <definedName name="A125609746L">Data21!$EA$1:$EA$10,Data21!$EA$11:$EA$21</definedName>
    <definedName name="A125609746L_Data">Data21!$EA$11:$EA$21</definedName>
    <definedName name="A125609746L_Latest">Data21!$EA$21</definedName>
    <definedName name="A125609752J">Data21!$GX$1:$GX$10,Data21!$GX$11:$GX$21</definedName>
    <definedName name="A125609752J_Data">Data21!$GX$11:$GX$21</definedName>
    <definedName name="A125609752J_Latest">Data21!$GX$21</definedName>
    <definedName name="A125609754L">Data21!$HM$1:$HM$10,Data21!$HM$11:$HM$21</definedName>
    <definedName name="A125609754L_Data">Data21!$HM$11:$HM$21</definedName>
    <definedName name="A125609754L_Latest">Data21!$HM$21</definedName>
    <definedName name="A125609760J">Data22!$CD$1:$CD$10,Data22!$CD$11:$CD$21</definedName>
    <definedName name="A125609760J_Data">Data22!$CD$11:$CD$21</definedName>
    <definedName name="A125609760J_Latest">Data22!$CD$21</definedName>
    <definedName name="A125609762L">Data22!$CS$1:$CS$10,Data22!$CS$11:$CS$21</definedName>
    <definedName name="A125609762L_Data">Data22!$CS$11:$CS$21</definedName>
    <definedName name="A125609762L_Latest">Data22!$CS$21</definedName>
    <definedName name="A125609768A">Data22!$CV$1:$CV$10,Data22!$CV$11:$CV$21</definedName>
    <definedName name="A125609768A_Data">Data22!$CV$11:$CV$21</definedName>
    <definedName name="A125609768A_Latest">Data22!$CV$21</definedName>
    <definedName name="A125609770L">Data22!$DK$1:$DK$10,Data22!$DK$11:$DK$21</definedName>
    <definedName name="A125609770L_Data">Data22!$DK$11:$DK$21</definedName>
    <definedName name="A125609770L_Latest">Data22!$DK$21</definedName>
    <definedName name="A125609776A">Data22!$AT$1:$AT$10,Data22!$AT$11:$AT$21</definedName>
    <definedName name="A125609776A_Data">Data22!$AT$11:$AT$21</definedName>
    <definedName name="A125609776A_Latest">Data22!$AT$21</definedName>
    <definedName name="A125609778F">Data22!$BI$1:$BI$10,Data22!$BI$11:$BI$21</definedName>
    <definedName name="A125609778F_Data">Data22!$BI$11:$BI$21</definedName>
    <definedName name="A125609778F_Latest">Data22!$BI$21</definedName>
    <definedName name="A125609784A">Data22!$FP$1:$FP$10,Data22!$FP$11:$FP$21</definedName>
    <definedName name="A125609784A_Data">Data22!$FP$11:$FP$21</definedName>
    <definedName name="A125609784A_Latest">Data22!$FP$21</definedName>
    <definedName name="A125609786F">Data22!$GE$1:$GE$10,Data22!$GE$11:$GE$21</definedName>
    <definedName name="A125609786F_Data">Data22!$GE$11:$GE$21</definedName>
    <definedName name="A125609786F_Latest">Data22!$GE$21</definedName>
    <definedName name="A125609792A">Data23!$HT$1:$HT$10,Data23!$HT$11:$HT$21</definedName>
    <definedName name="A125609792A_Data">Data23!$HT$11:$HT$21</definedName>
    <definedName name="A125609792A_Latest">Data23!$HT$21</definedName>
    <definedName name="A125609794F">Data23!$II$1:$II$10,Data23!$II$11:$II$21</definedName>
    <definedName name="A125609794F_Data">Data23!$II$11:$II$21</definedName>
    <definedName name="A125609794F_Latest">Data23!$II$21</definedName>
    <definedName name="A125609800R">Data4!$IJ$1:$IJ$10,Data4!$IJ$11:$IJ$21</definedName>
    <definedName name="A125609800R_Data">Data4!$IJ$11:$IJ$21</definedName>
    <definedName name="A125609800R_Latest">Data4!$IJ$21</definedName>
    <definedName name="A125609802V">Data5!$I$1:$I$10,Data5!$I$11:$I$21</definedName>
    <definedName name="A125609802V_Data">Data5!$I$11:$I$21</definedName>
    <definedName name="A125609802V_Latest">Data5!$I$21</definedName>
    <definedName name="A125609808J">Data5!$AV$1:$AV$10,Data5!$AV$11:$AV$21</definedName>
    <definedName name="A125609808J_Data">Data5!$AV$11:$AV$21</definedName>
    <definedName name="A125609808J_Latest">Data5!$AV$21</definedName>
    <definedName name="A125609810V">Data5!$BK$1:$BK$10,Data5!$BK$11:$BK$21</definedName>
    <definedName name="A125609810V_Data">Data5!$BK$11:$BK$21</definedName>
    <definedName name="A125609810V_Latest">Data5!$BK$21</definedName>
    <definedName name="A125609816J">Data5!$DP$1:$DP$10,Data5!$DP$11:$DP$21</definedName>
    <definedName name="A125609816J_Data">Data5!$DP$11:$DP$21</definedName>
    <definedName name="A125609816J_Latest">Data5!$DP$21</definedName>
    <definedName name="A125609818L">Data5!$EE$1:$EE$10,Data5!$EE$11:$EE$21</definedName>
    <definedName name="A125609818L_Data">Data5!$EE$11:$EE$21</definedName>
    <definedName name="A125609818L_Latest">Data5!$EE$21</definedName>
    <definedName name="A125609824J">Data5!$GJ$1:$GJ$10,Data5!$GJ$11:$GJ$21</definedName>
    <definedName name="A125609824J_Data">Data5!$GJ$11:$GJ$21</definedName>
    <definedName name="A125609824J_Latest">Data5!$GJ$21</definedName>
    <definedName name="A125609826L">Data5!$GY$1:$GY$10,Data5!$GY$11:$GY$21</definedName>
    <definedName name="A125609826L_Data">Data5!$GY$11:$GY$21</definedName>
    <definedName name="A125609826L_Latest">Data5!$GY$21</definedName>
    <definedName name="A125609832J">Data6!$FT$1:$FT$10,Data6!$FT$11:$FT$21</definedName>
    <definedName name="A125609832J_Data">Data6!$FT$11:$FT$21</definedName>
    <definedName name="A125609832J_Latest">Data6!$FT$21</definedName>
    <definedName name="A125609834L">Data6!$GI$1:$GI$10,Data6!$GI$11:$GI$21</definedName>
    <definedName name="A125609834L_Data">Data6!$GI$11:$GI$21</definedName>
    <definedName name="A125609834L_Latest">Data6!$GI$21</definedName>
    <definedName name="A125609840J">Data4!$FP$1:$FP$10,Data4!$FP$11:$FP$21</definedName>
    <definedName name="A125609840J_Data">Data4!$FP$11:$FP$21</definedName>
    <definedName name="A125609840J_Latest">Data4!$FP$21</definedName>
    <definedName name="A125609842L">Data4!$GE$1:$GE$10,Data4!$GE$11:$GE$21</definedName>
    <definedName name="A125609842L_Data">Data4!$GE$11:$GE$21</definedName>
    <definedName name="A125609842L_Latest">Data4!$GE$21</definedName>
    <definedName name="A125609848A">Data5!$HT$1:$HT$10,Data5!$HT$11:$HT$21</definedName>
    <definedName name="A125609848A_Data">Data5!$HT$11:$HT$21</definedName>
    <definedName name="A125609848A_Latest">Data5!$HT$21</definedName>
    <definedName name="A125609850L">Data5!$II$1:$II$10,Data5!$II$11:$II$21</definedName>
    <definedName name="A125609850L_Data">Data5!$II$11:$II$21</definedName>
    <definedName name="A125609850L_Latest">Data5!$II$21</definedName>
    <definedName name="A125609856A">Data5!$FR$1:$FR$10,Data5!$FR$11:$FR$21</definedName>
    <definedName name="A125609856A_Data">Data5!$FR$11:$FR$21</definedName>
    <definedName name="A125609856A_Latest">Data5!$FR$21</definedName>
    <definedName name="A125609858F">Data5!$GG$1:$GG$10,Data5!$GG$11:$GG$21</definedName>
    <definedName name="A125609858F_Data">Data5!$GG$11:$GG$21</definedName>
    <definedName name="A125609858F_Latest">Data5!$GG$21</definedName>
    <definedName name="A125609864A">Data6!$N$1:$N$10,Data6!$N$11:$N$21</definedName>
    <definedName name="A125609864A_Data">Data6!$N$11:$N$21</definedName>
    <definedName name="A125609864A_Latest">Data6!$N$21</definedName>
    <definedName name="A125609866F">Data6!$AC$1:$AC$10,Data6!$AC$11:$AC$21</definedName>
    <definedName name="A125609866F_Data">Data6!$AC$11:$AC$21</definedName>
    <definedName name="A125609866F_Latest">Data6!$AC$21</definedName>
    <definedName name="A125609872A">Data6!$CH$1:$CH$10,Data6!$CH$11:$CH$21</definedName>
    <definedName name="A125609872A_Data">Data6!$CH$11:$CH$21</definedName>
    <definedName name="A125609872A_Latest">Data6!$CH$21</definedName>
    <definedName name="A125609874F">Data6!$CW$1:$CW$10,Data6!$CW$11:$CW$21</definedName>
    <definedName name="A125609874F_Data">Data6!$CW$11:$CW$21</definedName>
    <definedName name="A125609874F_Latest">Data6!$CW$21</definedName>
    <definedName name="A125609880A">Data4!$DN$1:$DN$10,Data4!$DN$11:$DN$21</definedName>
    <definedName name="A125609880A_Data">Data4!$DN$11:$DN$21</definedName>
    <definedName name="A125609880A_Latest">Data4!$DN$21</definedName>
    <definedName name="A125609882F">Data4!$EC$1:$EC$10,Data4!$EC$11:$EC$21</definedName>
    <definedName name="A125609882F_Data">Data4!$EC$11:$EC$21</definedName>
    <definedName name="A125609882F_Latest">Data4!$EC$21</definedName>
    <definedName name="A125609888V">Data5!$BN$1:$BN$10,Data5!$BN$11:$BN$21</definedName>
    <definedName name="A125609888V_Data">Data5!$BN$11:$BN$21</definedName>
    <definedName name="A125609888V_Latest">Data5!$BN$21</definedName>
    <definedName name="A125609890F">Data5!$CC$1:$CC$10,Data5!$CC$11:$CC$21</definedName>
    <definedName name="A125609890F_Data">Data5!$CC$11:$CC$21</definedName>
    <definedName name="A125609890F_Latest">Data5!$CC$21</definedName>
    <definedName name="A125609896V">Data5!$HB$1:$HB$10,Data5!$HB$11:$HB$21</definedName>
    <definedName name="A125609896V_Data">Data5!$HB$11:$HB$21</definedName>
    <definedName name="A125609896V_Latest">Data5!$HB$21</definedName>
    <definedName name="A125609898X">Data5!$HQ$1:$HQ$10,Data5!$HQ$11:$HQ$21</definedName>
    <definedName name="A125609898X_Data">Data5!$HQ$11:$HQ$21</definedName>
    <definedName name="A125609898X_Latest">Data5!$HQ$21</definedName>
    <definedName name="A125609904J">Data5!$IL$1:$IL$10,Data5!$IL$11:$IL$21</definedName>
    <definedName name="A125609904J_Data">Data5!$IL$11:$IL$21</definedName>
    <definedName name="A125609904J_Latest">Data5!$IL$21</definedName>
    <definedName name="A125609906L">Data6!$K$1:$K$10,Data6!$K$11:$K$21</definedName>
    <definedName name="A125609906L_Data">Data6!$K$11:$K$21</definedName>
    <definedName name="A125609906L_Latest">Data6!$K$21</definedName>
    <definedName name="A125609912J">Data6!$AF$1:$AF$10,Data6!$AF$11:$AF$21</definedName>
    <definedName name="A125609912J_Data">Data6!$AF$11:$AF$21</definedName>
    <definedName name="A125609912J_Latest">Data6!$AF$21</definedName>
    <definedName name="A125609914L">Data6!$AU$1:$AU$10,Data6!$AU$11:$AU$21</definedName>
    <definedName name="A125609914L_Data">Data6!$AU$11:$AU$21</definedName>
    <definedName name="A125609914L_Latest">Data6!$AU$21</definedName>
    <definedName name="A125609920J">Data6!$BP$1:$BP$10,Data6!$BP$11:$BP$21</definedName>
    <definedName name="A125609920J_Data">Data6!$BP$11:$BP$21</definedName>
    <definedName name="A125609920J_Latest">Data6!$BP$21</definedName>
    <definedName name="A125609922L">Data6!$CE$1:$CE$10,Data6!$CE$11:$CE$21</definedName>
    <definedName name="A125609922L_Data">Data6!$CE$11:$CE$21</definedName>
    <definedName name="A125609922L_Latest">Data6!$CE$21</definedName>
    <definedName name="A125609928A">Data3!$HP$1:$HP$10,Data3!$HP$11:$HP$21</definedName>
    <definedName name="A125609928A_Data">Data3!$HP$11:$HP$21</definedName>
    <definedName name="A125609928A_Latest">Data3!$HP$21</definedName>
    <definedName name="A125609930L">Data3!$IE$1:$IE$10,Data3!$IE$11:$IE$21</definedName>
    <definedName name="A125609930L_Data">Data3!$IE$11:$IE$21</definedName>
    <definedName name="A125609930L_Latest">Data3!$IE$21</definedName>
    <definedName name="A125609936A">Data4!$J$1:$J$10,Data4!$J$11:$J$21</definedName>
    <definedName name="A125609936A_Data">Data4!$J$11:$J$21</definedName>
    <definedName name="A125609936A_Latest">Data4!$J$21</definedName>
    <definedName name="A125609938F">Data4!$Y$1:$Y$10,Data4!$Y$11:$Y$21</definedName>
    <definedName name="A125609938F_Data">Data4!$Y$11:$Y$21</definedName>
    <definedName name="A125609938F_Latest">Data4!$Y$21</definedName>
    <definedName name="A125609944A">Data4!$BL$1:$BL$10,Data4!$BL$11:$BL$21</definedName>
    <definedName name="A125609944A_Data">Data4!$BL$11:$BL$21</definedName>
    <definedName name="A125609944A_Latest">Data4!$BL$21</definedName>
    <definedName name="A125609946F">Data4!$CA$1:$CA$10,Data4!$CA$11:$CA$21</definedName>
    <definedName name="A125609946F_Data">Data4!$CA$11:$CA$21</definedName>
    <definedName name="A125609946F_Latest">Data4!$CA$21</definedName>
    <definedName name="A125609952A">Data4!$CD$1:$CD$10,Data4!$CD$11:$CD$21</definedName>
    <definedName name="A125609952A_Data">Data4!$CD$11:$CD$21</definedName>
    <definedName name="A125609952A_Latest">Data4!$CD$21</definedName>
    <definedName name="A125609954F">Data4!$CS$1:$CS$10,Data4!$CS$11:$CS$21</definedName>
    <definedName name="A125609954F_Data">Data4!$CS$11:$CS$21</definedName>
    <definedName name="A125609954F_Latest">Data4!$CS$21</definedName>
    <definedName name="A125609960A">Data4!$EX$1:$EX$10,Data4!$EX$11:$EX$21</definedName>
    <definedName name="A125609960A_Data">Data4!$EX$11:$EX$21</definedName>
    <definedName name="A125609960A_Latest">Data4!$EX$21</definedName>
    <definedName name="A125609962F">Data4!$FM$1:$FM$10,Data4!$FM$11:$FM$21</definedName>
    <definedName name="A125609962F_Data">Data4!$FM$11:$FM$21</definedName>
    <definedName name="A125609962F_Latest">Data4!$FM$21</definedName>
    <definedName name="A125609968V">Data4!$GH$1:$GH$10,Data4!$GH$11:$GH$21</definedName>
    <definedName name="A125609968V_Data">Data4!$GH$11:$GH$21</definedName>
    <definedName name="A125609968V_Latest">Data4!$GH$21</definedName>
    <definedName name="A125609970F">Data4!$GW$1:$GW$10,Data4!$GW$11:$GW$21</definedName>
    <definedName name="A125609970F_Data">Data4!$GW$11:$GW$21</definedName>
    <definedName name="A125609970F_Latest">Data4!$GW$21</definedName>
    <definedName name="A125609976V">Data4!$GZ$1:$GZ$10,Data4!$GZ$11:$GZ$21</definedName>
    <definedName name="A125609976V_Data">Data4!$GZ$11:$GZ$21</definedName>
    <definedName name="A125609976V_Latest">Data4!$GZ$21</definedName>
    <definedName name="A125609978X">Data4!$HO$1:$HO$10,Data4!$HO$11:$HO$21</definedName>
    <definedName name="A125609978X_Data">Data4!$HO$11:$HO$21</definedName>
    <definedName name="A125609978X_Latest">Data4!$HO$21</definedName>
    <definedName name="A125609984V">Data5!$CF$1:$CF$10,Data5!$CF$11:$CF$21</definedName>
    <definedName name="A125609984V_Data">Data5!$CF$11:$CF$21</definedName>
    <definedName name="A125609984V_Latest">Data5!$CF$21</definedName>
    <definedName name="A125609986X">Data5!$CU$1:$CU$10,Data5!$CU$11:$CU$21</definedName>
    <definedName name="A125609986X_Data">Data5!$CU$11:$CU$21</definedName>
    <definedName name="A125609986X_Latest">Data5!$CU$21</definedName>
    <definedName name="A125609992V">Data6!$AX$1:$AX$10,Data6!$AX$11:$AX$21</definedName>
    <definedName name="A125609992V_Data">Data6!$AX$11:$AX$21</definedName>
    <definedName name="A125609992V_Latest">Data6!$AX$21</definedName>
    <definedName name="A125609994X">Data6!$BM$1:$BM$10,Data6!$BM$11:$BM$21</definedName>
    <definedName name="A125609994X_Data">Data6!$BM$11:$BM$21</definedName>
    <definedName name="A125609994X_Latest">Data6!$BM$21</definedName>
    <definedName name="A125610000R">Data6!$DR$1:$DR$10,Data6!$DR$11:$DR$21</definedName>
    <definedName name="A125610000R_Data">Data6!$DR$11:$DR$21</definedName>
    <definedName name="A125610000R_Latest">Data6!$DR$21</definedName>
    <definedName name="A125610002V">Data6!$EG$1:$EG$10,Data6!$EG$11:$EG$21</definedName>
    <definedName name="A125610002V_Data">Data6!$EG$11:$EG$21</definedName>
    <definedName name="A125610002V_Latest">Data6!$EG$21</definedName>
    <definedName name="A125610008J">Data6!$EJ$1:$EJ$10,Data6!$EJ$11:$EJ$21</definedName>
    <definedName name="A125610008J_Data">Data6!$EJ$11:$EJ$21</definedName>
    <definedName name="A125610008J_Latest">Data6!$EJ$21</definedName>
    <definedName name="A125610010V">Data6!$EY$1:$EY$10,Data6!$EY$11:$EY$21</definedName>
    <definedName name="A125610010V_Data">Data6!$EY$11:$EY$21</definedName>
    <definedName name="A125610010V_Latest">Data6!$EY$21</definedName>
    <definedName name="A125610016J">Data4!$CV$1:$CV$10,Data4!$CV$11:$CV$21</definedName>
    <definedName name="A125610016J_Data">Data4!$CV$11:$CV$21</definedName>
    <definedName name="A125610016J_Latest">Data4!$CV$21</definedName>
    <definedName name="A125610018L">Data4!$DK$1:$DK$10,Data4!$DK$11:$DK$21</definedName>
    <definedName name="A125610018L_Data">Data4!$DK$11:$DK$21</definedName>
    <definedName name="A125610018L_Latest">Data4!$DK$21</definedName>
    <definedName name="A125610024J">Data5!$EH$1:$EH$10,Data5!$EH$11:$EH$21</definedName>
    <definedName name="A125610024J_Data">Data5!$EH$11:$EH$21</definedName>
    <definedName name="A125610024J_Latest">Data5!$EH$21</definedName>
    <definedName name="A125610026L">Data5!$EW$1:$EW$10,Data5!$EW$11:$EW$21</definedName>
    <definedName name="A125610026L_Data">Data5!$EW$11:$EW$21</definedName>
    <definedName name="A125610026L_Latest">Data5!$EW$21</definedName>
    <definedName name="A125610032J">Data5!$EZ$1:$EZ$10,Data5!$EZ$11:$EZ$21</definedName>
    <definedName name="A125610032J_Data">Data5!$EZ$11:$EZ$21</definedName>
    <definedName name="A125610032J_Latest">Data5!$EZ$21</definedName>
    <definedName name="A125610034L">Data5!$FO$1:$FO$10,Data5!$FO$11:$FO$21</definedName>
    <definedName name="A125610034L_Data">Data5!$FO$11:$FO$21</definedName>
    <definedName name="A125610034L_Latest">Data5!$FO$21</definedName>
    <definedName name="A125610040J">Data6!$CZ$1:$CZ$10,Data6!$CZ$11:$CZ$21</definedName>
    <definedName name="A125610040J_Data">Data6!$CZ$11:$CZ$21</definedName>
    <definedName name="A125610040J_Latest">Data6!$CZ$21</definedName>
    <definedName name="A125610042L">Data6!$DO$1:$DO$10,Data6!$DO$11:$DO$21</definedName>
    <definedName name="A125610042L_Data">Data6!$DO$11:$DO$21</definedName>
    <definedName name="A125610042L_Latest">Data6!$DO$21</definedName>
    <definedName name="A125610048A">Data3!$IH$1:$IH$10,Data3!$IH$11:$IH$21</definedName>
    <definedName name="A125610048A_Data">Data3!$IH$11:$IH$21</definedName>
    <definedName name="A125610048A_Latest">Data3!$IH$21</definedName>
    <definedName name="A125610050L">Data4!$G$1:$G$10,Data4!$G$11:$G$21</definedName>
    <definedName name="A125610050L_Data">Data4!$G$11:$G$21</definedName>
    <definedName name="A125610050L_Latest">Data4!$G$21</definedName>
    <definedName name="A125610056A">Data4!$AB$1:$AB$10,Data4!$AB$11:$AB$21</definedName>
    <definedName name="A125610056A_Data">Data4!$AB$11:$AB$21</definedName>
    <definedName name="A125610056A_Latest">Data4!$AB$21</definedName>
    <definedName name="A125610058F">Data4!$AQ$1:$AQ$10,Data4!$AQ$11:$AQ$21</definedName>
    <definedName name="A125610058F_Data">Data4!$AQ$11:$AQ$21</definedName>
    <definedName name="A125610058F_Latest">Data4!$AQ$21</definedName>
    <definedName name="A125610064A">Data4!$AT$1:$AT$10,Data4!$AT$11:$AT$21</definedName>
    <definedName name="A125610064A_Data">Data4!$AT$11:$AT$21</definedName>
    <definedName name="A125610064A_Latest">Data4!$AT$21</definedName>
    <definedName name="A125610066F">Data4!$BI$1:$BI$10,Data4!$BI$11:$BI$21</definedName>
    <definedName name="A125610066F_Data">Data4!$BI$11:$BI$21</definedName>
    <definedName name="A125610066F_Latest">Data4!$BI$21</definedName>
    <definedName name="A125610072A">Data4!$EF$1:$EF$10,Data4!$EF$11:$EF$21</definedName>
    <definedName name="A125610072A_Data">Data4!$EF$11:$EF$21</definedName>
    <definedName name="A125610072A_Latest">Data4!$EF$21</definedName>
    <definedName name="A125610074F">Data4!$EU$1:$EU$10,Data4!$EU$11:$EU$21</definedName>
    <definedName name="A125610074F_Data">Data4!$EU$11:$EU$21</definedName>
    <definedName name="A125610074F_Latest">Data4!$EU$21</definedName>
    <definedName name="A125610080A">Data5!$L$1:$L$10,Data5!$L$11:$L$21</definedName>
    <definedName name="A125610080A_Data">Data5!$L$11:$L$21</definedName>
    <definedName name="A125610080A_Latest">Data5!$L$21</definedName>
    <definedName name="A125610082F">Data5!$AA$1:$AA$10,Data5!$AA$11:$AA$21</definedName>
    <definedName name="A125610082F_Data">Data5!$AA$11:$AA$21</definedName>
    <definedName name="A125610082F_Latest">Data5!$AA$21</definedName>
    <definedName name="A125610088V">Data5!$AD$1:$AD$10,Data5!$AD$11:$AD$21</definedName>
    <definedName name="A125610088V_Data">Data5!$AD$11:$AD$21</definedName>
    <definedName name="A125610088V_Latest">Data5!$AD$21</definedName>
    <definedName name="A125610090F">Data5!$AS$1:$AS$10,Data5!$AS$11:$AS$21</definedName>
    <definedName name="A125610090F_Data">Data5!$AS$11:$AS$21</definedName>
    <definedName name="A125610090F_Latest">Data5!$AS$21</definedName>
    <definedName name="A125610096V">Data4!$HR$1:$HR$10,Data4!$HR$11:$HR$21</definedName>
    <definedName name="A125610096V_Data">Data4!$HR$11:$HR$21</definedName>
    <definedName name="A125610096V_Latest">Data4!$HR$21</definedName>
    <definedName name="A125610098X">Data4!$IG$1:$IG$10,Data4!$IG$11:$IG$21</definedName>
    <definedName name="A125610098X_Data">Data4!$IG$11:$IG$21</definedName>
    <definedName name="A125610098X_Latest">Data4!$IG$21</definedName>
    <definedName name="A125610104J">Data5!$CX$1:$CX$10,Data5!$CX$11:$CX$21</definedName>
    <definedName name="A125610104J_Data">Data5!$CX$11:$CX$21</definedName>
    <definedName name="A125610104J_Latest">Data5!$CX$21</definedName>
    <definedName name="A125610106L">Data5!$DM$1:$DM$10,Data5!$DM$11:$DM$21</definedName>
    <definedName name="A125610106L_Data">Data5!$DM$11:$DM$21</definedName>
    <definedName name="A125610106L_Latest">Data5!$DM$21</definedName>
    <definedName name="A125610112J">Data6!$FB$1:$FB$10,Data6!$FB$11:$FB$21</definedName>
    <definedName name="A125610112J_Data">Data6!$FB$11:$FB$21</definedName>
    <definedName name="A125610112J_Latest">Data6!$FB$21</definedName>
    <definedName name="A125610114L">Data6!$FQ$1:$FQ$10,Data6!$FQ$11:$FQ$21</definedName>
    <definedName name="A125610114L_Data">Data6!$FQ$11:$FQ$21</definedName>
    <definedName name="A125610114L_Latest">Data6!$FQ$21</definedName>
    <definedName name="A125610120J">Data10!$GB$1:$GB$10,Data10!$GB$11:$GB$21</definedName>
    <definedName name="A125610120J_Data">Data10!$GB$11:$GB$21</definedName>
    <definedName name="A125610120J_Latest">Data10!$GB$21</definedName>
    <definedName name="A125610122L">Data10!$GQ$1:$GQ$10,Data10!$GQ$11:$GQ$21</definedName>
    <definedName name="A125610122L_Data">Data10!$GQ$11:$GQ$21</definedName>
    <definedName name="A125610122L_Latest">Data10!$GQ$21</definedName>
    <definedName name="A125610128A">Data10!$ID$1:$ID$10,Data10!$ID$11:$ID$21</definedName>
    <definedName name="A125610128A_Data">Data10!$ID$11:$ID$21</definedName>
    <definedName name="A125610128A_Latest">Data10!$ID$21</definedName>
    <definedName name="A125610130L">Data11!$C$1:$C$10,Data11!$C$11:$C$21</definedName>
    <definedName name="A125610130L_Data">Data11!$C$11:$C$21</definedName>
    <definedName name="A125610130L_Latest">Data11!$C$21</definedName>
    <definedName name="A125610136A">Data11!$BH$1:$BH$10,Data11!$BH$11:$BH$21</definedName>
    <definedName name="A125610136A_Data">Data11!$BH$11:$BH$21</definedName>
    <definedName name="A125610136A_Latest">Data11!$BH$21</definedName>
    <definedName name="A125610138F">Data11!$BW$1:$BW$10,Data11!$BW$11:$BW$21</definedName>
    <definedName name="A125610138F_Data">Data11!$BW$11:$BW$21</definedName>
    <definedName name="A125610138F_Latest">Data11!$BW$21</definedName>
    <definedName name="A125610144A">Data11!$EB$1:$EB$10,Data11!$EB$11:$EB$21</definedName>
    <definedName name="A125610144A_Data">Data11!$EB$11:$EB$21</definedName>
    <definedName name="A125610144A_Latest">Data11!$EB$21</definedName>
    <definedName name="A125610146F">Data11!$EQ$1:$EQ$10,Data11!$EQ$11:$EQ$21</definedName>
    <definedName name="A125610146F_Data">Data11!$EQ$11:$EQ$21</definedName>
    <definedName name="A125610146F_Latest">Data11!$EQ$21</definedName>
    <definedName name="A125610152A">Data12!$DL$1:$DL$10,Data12!$DL$11:$DL$21</definedName>
    <definedName name="A125610152A_Data">Data12!$DL$11:$DL$21</definedName>
    <definedName name="A125610152A_Latest">Data12!$DL$21</definedName>
    <definedName name="A125610154F">Data12!$EA$1:$EA$10,Data12!$EA$11:$EA$21</definedName>
    <definedName name="A125610154F_Data">Data12!$EA$11:$EA$21</definedName>
    <definedName name="A125610154F_Latest">Data12!$EA$21</definedName>
    <definedName name="A125610160A">Data10!$DH$1:$DH$10,Data10!$DH$11:$DH$21</definedName>
    <definedName name="A125610160A_Data">Data10!$DH$11:$DH$21</definedName>
    <definedName name="A125610160A_Latest">Data10!$DH$21</definedName>
    <definedName name="A125610162F">Data10!$DW$1:$DW$10,Data10!$DW$11:$DW$21</definedName>
    <definedName name="A125610162F_Data">Data10!$DW$11:$DW$21</definedName>
    <definedName name="A125610162F_Latest">Data10!$DW$21</definedName>
    <definedName name="A125610168V">Data11!$FL$1:$FL$10,Data11!$FL$11:$FL$21</definedName>
    <definedName name="A125610168V_Data">Data11!$FL$11:$FL$21</definedName>
    <definedName name="A125610168V_Latest">Data11!$FL$21</definedName>
    <definedName name="A125610170F">Data11!$GA$1:$GA$10,Data11!$GA$11:$GA$21</definedName>
    <definedName name="A125610170F_Data">Data11!$GA$11:$GA$21</definedName>
    <definedName name="A125610170F_Latest">Data11!$GA$21</definedName>
    <definedName name="A125610176V">Data11!$DJ$1:$DJ$10,Data11!$DJ$11:$DJ$21</definedName>
    <definedName name="A125610176V_Data">Data11!$DJ$11:$DJ$21</definedName>
    <definedName name="A125610176V_Latest">Data11!$DJ$21</definedName>
    <definedName name="A125610178X">Data11!$DY$1:$DY$10,Data11!$DY$11:$DY$21</definedName>
    <definedName name="A125610178X_Data">Data11!$DY$11:$DY$21</definedName>
    <definedName name="A125610178X_Latest">Data11!$DY$21</definedName>
    <definedName name="A125610184V">Data11!$GV$1:$GV$10,Data11!$GV$11:$GV$21</definedName>
    <definedName name="A125610184V_Data">Data11!$GV$11:$GV$21</definedName>
    <definedName name="A125610184V_Latest">Data11!$GV$21</definedName>
    <definedName name="A125610186X">Data11!$HK$1:$HK$10,Data11!$HK$11:$HK$21</definedName>
    <definedName name="A125610186X_Data">Data11!$HK$11:$HK$21</definedName>
    <definedName name="A125610186X_Latest">Data11!$HK$21</definedName>
    <definedName name="A125610192V">Data12!$Z$1:$Z$10,Data12!$Z$11:$Z$21</definedName>
    <definedName name="A125610192V_Data">Data12!$Z$11:$Z$21</definedName>
    <definedName name="A125610192V_Latest">Data12!$Z$21</definedName>
    <definedName name="A125610194X">Data12!$AO$1:$AO$10,Data12!$AO$11:$AO$21</definedName>
    <definedName name="A125610194X_Data">Data12!$AO$11:$AO$21</definedName>
    <definedName name="A125610194X_Latest">Data12!$AO$21</definedName>
    <definedName name="A125610200J">Data10!$BF$1:$BF$10,Data10!$BF$11:$BF$21</definedName>
    <definedName name="A125610200J_Data">Data10!$BF$11:$BF$21</definedName>
    <definedName name="A125610200J_Latest">Data10!$BF$21</definedName>
    <definedName name="A125610202L">Data10!$BU$1:$BU$10,Data10!$BU$11:$BU$21</definedName>
    <definedName name="A125610202L_Data">Data10!$BU$11:$BU$21</definedName>
    <definedName name="A125610202L_Latest">Data10!$BU$21</definedName>
    <definedName name="A125610208A">Data11!$F$1:$F$10,Data11!$F$11:$F$21</definedName>
    <definedName name="A125610208A_Data">Data11!$F$11:$F$21</definedName>
    <definedName name="A125610208A_Latest">Data11!$F$21</definedName>
    <definedName name="A125610210L">Data11!$U$1:$U$10,Data11!$U$11:$U$21</definedName>
    <definedName name="A125610210L_Data">Data11!$U$11:$U$21</definedName>
    <definedName name="A125610210L_Latest">Data11!$U$21</definedName>
    <definedName name="A125610216A">Data11!$ET$1:$ET$10,Data11!$ET$11:$ET$21</definedName>
    <definedName name="A125610216A_Data">Data11!$ET$11:$ET$21</definedName>
    <definedName name="A125610216A_Latest">Data11!$ET$21</definedName>
    <definedName name="A125610218F">Data11!$FI$1:$FI$10,Data11!$FI$11:$FI$21</definedName>
    <definedName name="A125610218F_Data">Data11!$FI$11:$FI$21</definedName>
    <definedName name="A125610218F_Latest">Data11!$FI$21</definedName>
    <definedName name="A125610224A">Data11!$GD$1:$GD$10,Data11!$GD$11:$GD$21</definedName>
    <definedName name="A125610224A_Data">Data11!$GD$11:$GD$21</definedName>
    <definedName name="A125610224A_Latest">Data11!$GD$21</definedName>
    <definedName name="A125610226F">Data11!$GS$1:$GS$10,Data11!$GS$11:$GS$21</definedName>
    <definedName name="A125610226F_Data">Data11!$GS$11:$GS$21</definedName>
    <definedName name="A125610226F_Latest">Data11!$GS$21</definedName>
    <definedName name="A125610232A">Data11!$HN$1:$HN$10,Data11!$HN$11:$HN$21</definedName>
    <definedName name="A125610232A_Data">Data11!$HN$11:$HN$21</definedName>
    <definedName name="A125610232A_Latest">Data11!$HN$21</definedName>
    <definedName name="A125610234F">Data11!$IC$1:$IC$10,Data11!$IC$11:$IC$21</definedName>
    <definedName name="A125610234F_Data">Data11!$IC$11:$IC$21</definedName>
    <definedName name="A125610234F_Latest">Data11!$IC$21</definedName>
    <definedName name="A125610240A">Data12!$H$1:$H$10,Data12!$H$11:$H$21</definedName>
    <definedName name="A125610240A_Data">Data12!$H$11:$H$21</definedName>
    <definedName name="A125610240A_Latest">Data12!$H$21</definedName>
    <definedName name="A125610242F">Data12!$W$1:$W$10,Data12!$W$11:$W$21</definedName>
    <definedName name="A125610242F_Data">Data12!$W$11:$W$21</definedName>
    <definedName name="A125610242F_Latest">Data12!$W$21</definedName>
    <definedName name="A125610248V">Data9!$FH$1:$FH$10,Data9!$FH$11:$FH$21</definedName>
    <definedName name="A125610248V_Data">Data9!$FH$11:$FH$21</definedName>
    <definedName name="A125610248V_Latest">Data9!$FH$21</definedName>
    <definedName name="A125610250F">Data9!$FW$1:$FW$10,Data9!$FW$11:$FW$21</definedName>
    <definedName name="A125610250F_Data">Data9!$FW$11:$FW$21</definedName>
    <definedName name="A125610250F_Latest">Data9!$FW$21</definedName>
    <definedName name="A125610256V">Data9!$GR$1:$GR$10,Data9!$GR$11:$GR$21</definedName>
    <definedName name="A125610256V_Data">Data9!$GR$11:$GR$21</definedName>
    <definedName name="A125610256V_Latest">Data9!$GR$21</definedName>
    <definedName name="A125610258X">Data9!$HG$1:$HG$10,Data9!$HG$11:$HG$21</definedName>
    <definedName name="A125610258X_Data">Data9!$HG$11:$HG$21</definedName>
    <definedName name="A125610258X_Latest">Data9!$HG$21</definedName>
    <definedName name="A125610264V">Data10!$D$1:$D$10,Data10!$D$11:$D$21</definedName>
    <definedName name="A125610264V_Data">Data10!$D$11:$D$21</definedName>
    <definedName name="A125610264V_Latest">Data10!$D$21</definedName>
    <definedName name="A125610266X">Data10!$S$1:$S$10,Data10!$S$11:$S$21</definedName>
    <definedName name="A125610266X_Data">Data10!$S$11:$S$21</definedName>
    <definedName name="A125610266X_Latest">Data10!$S$21</definedName>
    <definedName name="A125610272V">Data10!$V$1:$V$10,Data10!$V$11:$V$21</definedName>
    <definedName name="A125610272V_Data">Data10!$V$11:$V$21</definedName>
    <definedName name="A125610272V_Latest">Data10!$V$21</definedName>
    <definedName name="A125610274X">Data10!$AK$1:$AK$10,Data10!$AK$11:$AK$21</definedName>
    <definedName name="A125610274X_Data">Data10!$AK$11:$AK$21</definedName>
    <definedName name="A125610274X_Latest">Data10!$AK$21</definedName>
    <definedName name="A125610280V">Data10!$CP$1:$CP$10,Data10!$CP$11:$CP$21</definedName>
    <definedName name="A125610280V_Data">Data10!$CP$11:$CP$21</definedName>
    <definedName name="A125610280V_Latest">Data10!$CP$21</definedName>
    <definedName name="A125610282X">Data10!$DE$1:$DE$10,Data10!$DE$11:$DE$21</definedName>
    <definedName name="A125610282X_Data">Data10!$DE$11:$DE$21</definedName>
    <definedName name="A125610282X_Latest">Data10!$DE$21</definedName>
    <definedName name="A125610288L">Data10!$DZ$1:$DZ$10,Data10!$DZ$11:$DZ$21</definedName>
    <definedName name="A125610288L_Data">Data10!$DZ$11:$DZ$21</definedName>
    <definedName name="A125610288L_Latest">Data10!$DZ$21</definedName>
    <definedName name="A125610290X">Data10!$EO$1:$EO$10,Data10!$EO$11:$EO$21</definedName>
    <definedName name="A125610290X_Data">Data10!$EO$11:$EO$21</definedName>
    <definedName name="A125610290X_Latest">Data10!$EO$21</definedName>
    <definedName name="A125610296L">Data10!$ER$1:$ER$10,Data10!$ER$11:$ER$21</definedName>
    <definedName name="A125610296L_Data">Data10!$ER$11:$ER$21</definedName>
    <definedName name="A125610296L_Latest">Data10!$ER$21</definedName>
    <definedName name="A125610298T">Data10!$FG$1:$FG$10,Data10!$FG$11:$FG$21</definedName>
    <definedName name="A125610298T_Data">Data10!$FG$11:$FG$21</definedName>
    <definedName name="A125610298T_Latest">Data10!$FG$21</definedName>
    <definedName name="A125610304A">Data11!$X$1:$X$10,Data11!$X$11:$X$21</definedName>
    <definedName name="A125610304A_Data">Data11!$X$11:$X$21</definedName>
    <definedName name="A125610304A_Latest">Data11!$X$21</definedName>
    <definedName name="A125610306F">Data11!$AM$1:$AM$10,Data11!$AM$11:$AM$21</definedName>
    <definedName name="A125610306F_Data">Data11!$AM$11:$AM$21</definedName>
    <definedName name="A125610306F_Latest">Data11!$AM$21</definedName>
    <definedName name="A125610312A">Data11!$IF$1:$IF$10,Data11!$IF$11:$IF$21</definedName>
    <definedName name="A125610312A_Data">Data11!$IF$11:$IF$21</definedName>
    <definedName name="A125610312A_Latest">Data11!$IF$21</definedName>
    <definedName name="A125610314F">Data12!$E$1:$E$10,Data12!$E$11:$E$21</definedName>
    <definedName name="A125610314F_Data">Data12!$E$11:$E$21</definedName>
    <definedName name="A125610314F_Latest">Data12!$E$21</definedName>
    <definedName name="A125610320A">Data12!$BJ$1:$BJ$10,Data12!$BJ$11:$BJ$21</definedName>
    <definedName name="A125610320A_Data">Data12!$BJ$11:$BJ$21</definedName>
    <definedName name="A125610320A_Latest">Data12!$BJ$21</definedName>
    <definedName name="A125610322F">Data12!$BY$1:$BY$10,Data12!$BY$11:$BY$21</definedName>
    <definedName name="A125610322F_Data">Data12!$BY$11:$BY$21</definedName>
    <definedName name="A125610322F_Latest">Data12!$BY$21</definedName>
    <definedName name="A125610328V">Data12!$CB$1:$CB$10,Data12!$CB$11:$CB$21</definedName>
    <definedName name="A125610328V_Data">Data12!$CB$11:$CB$21</definedName>
    <definedName name="A125610328V_Latest">Data12!$CB$21</definedName>
    <definedName name="A125610330F">Data12!$CQ$1:$CQ$10,Data12!$CQ$11:$CQ$21</definedName>
    <definedName name="A125610330F_Data">Data12!$CQ$11:$CQ$21</definedName>
    <definedName name="A125610330F_Latest">Data12!$CQ$21</definedName>
    <definedName name="A125610336V">Data10!$AN$1:$AN$10,Data10!$AN$11:$AN$21</definedName>
    <definedName name="A125610336V_Data">Data10!$AN$11:$AN$21</definedName>
    <definedName name="A125610336V_Latest">Data10!$AN$21</definedName>
    <definedName name="A125610338X">Data10!$BC$1:$BC$10,Data10!$BC$11:$BC$21</definedName>
    <definedName name="A125610338X_Data">Data10!$BC$11:$BC$21</definedName>
    <definedName name="A125610338X_Latest">Data10!$BC$21</definedName>
    <definedName name="A125610344V">Data11!$BZ$1:$BZ$10,Data11!$BZ$11:$BZ$21</definedName>
    <definedName name="A125610344V_Data">Data11!$BZ$11:$BZ$21</definedName>
    <definedName name="A125610344V_Latest">Data11!$BZ$21</definedName>
    <definedName name="A125610346X">Data11!$CO$1:$CO$10,Data11!$CO$11:$CO$21</definedName>
    <definedName name="A125610346X_Data">Data11!$CO$11:$CO$21</definedName>
    <definedName name="A125610346X_Latest">Data11!$CO$21</definedName>
    <definedName name="A125610352V">Data11!$CR$1:$CR$10,Data11!$CR$11:$CR$21</definedName>
    <definedName name="A125610352V_Data">Data11!$CR$11:$CR$21</definedName>
    <definedName name="A125610352V_Latest">Data11!$CR$21</definedName>
    <definedName name="A125610354X">Data11!$DG$1:$DG$10,Data11!$DG$11:$DG$21</definedName>
    <definedName name="A125610354X_Data">Data11!$DG$11:$DG$21</definedName>
    <definedName name="A125610354X_Latest">Data11!$DG$21</definedName>
    <definedName name="A125610360V">Data12!$AR$1:$AR$10,Data12!$AR$11:$AR$21</definedName>
    <definedName name="A125610360V_Data">Data12!$AR$11:$AR$21</definedName>
    <definedName name="A125610360V_Latest">Data12!$AR$21</definedName>
    <definedName name="A125610362X">Data12!$BG$1:$BG$10,Data12!$BG$11:$BG$21</definedName>
    <definedName name="A125610362X_Data">Data12!$BG$11:$BG$21</definedName>
    <definedName name="A125610362X_Latest">Data12!$BG$21</definedName>
    <definedName name="A125610368L">Data9!$FZ$1:$FZ$10,Data9!$FZ$11:$FZ$21</definedName>
    <definedName name="A125610368L_Data">Data9!$FZ$11:$FZ$21</definedName>
    <definedName name="A125610368L_Latest">Data9!$FZ$21</definedName>
    <definedName name="A125610370X">Data9!$GO$1:$GO$10,Data9!$GO$11:$GO$21</definedName>
    <definedName name="A125610370X_Data">Data9!$GO$11:$GO$21</definedName>
    <definedName name="A125610370X_Latest">Data9!$GO$21</definedName>
    <definedName name="A125610376L">Data9!$HJ$1:$HJ$10,Data9!$HJ$11:$HJ$21</definedName>
    <definedName name="A125610376L_Data">Data9!$HJ$11:$HJ$21</definedName>
    <definedName name="A125610376L_Latest">Data9!$HJ$21</definedName>
    <definedName name="A125610378T">Data9!$HY$1:$HY$10,Data9!$HY$11:$HY$21</definedName>
    <definedName name="A125610378T_Data">Data9!$HY$11:$HY$21</definedName>
    <definedName name="A125610378T_Latest">Data9!$HY$21</definedName>
    <definedName name="A125610384L">Data9!$IB$1:$IB$10,Data9!$IB$11:$IB$21</definedName>
    <definedName name="A125610384L_Data">Data9!$IB$11:$IB$21</definedName>
    <definedName name="A125610384L_Latest">Data9!$IB$21</definedName>
    <definedName name="A125610386T">Data9!$IQ$1:$IQ$10,Data9!$IQ$11:$IQ$21</definedName>
    <definedName name="A125610386T_Data">Data9!$IQ$11:$IQ$21</definedName>
    <definedName name="A125610386T_Latest">Data9!$IQ$21</definedName>
    <definedName name="A125610392L">Data10!$BX$1:$BX$10,Data10!$BX$11:$BX$21</definedName>
    <definedName name="A125610392L_Data">Data10!$BX$11:$BX$21</definedName>
    <definedName name="A125610392L_Latest">Data10!$BX$21</definedName>
    <definedName name="A125610394T">Data10!$CM$1:$CM$10,Data10!$CM$11:$CM$21</definedName>
    <definedName name="A125610394T_Data">Data10!$CM$11:$CM$21</definedName>
    <definedName name="A125610394T_Latest">Data10!$CM$21</definedName>
    <definedName name="A125610400A">Data10!$GT$1:$GT$10,Data10!$GT$11:$GT$21</definedName>
    <definedName name="A125610400A_Data">Data10!$GT$11:$GT$21</definedName>
    <definedName name="A125610400A_Latest">Data10!$GT$21</definedName>
    <definedName name="A125610402F">Data10!$HI$1:$HI$10,Data10!$HI$11:$HI$21</definedName>
    <definedName name="A125610402F_Data">Data10!$HI$11:$HI$21</definedName>
    <definedName name="A125610402F_Latest">Data10!$HI$21</definedName>
    <definedName name="A125610408V">Data10!$HL$1:$HL$10,Data10!$HL$11:$HL$21</definedName>
    <definedName name="A125610408V_Data">Data10!$HL$11:$HL$21</definedName>
    <definedName name="A125610408V_Latest">Data10!$HL$21</definedName>
    <definedName name="A125610410F">Data10!$IA$1:$IA$10,Data10!$IA$11:$IA$21</definedName>
    <definedName name="A125610410F_Data">Data10!$IA$11:$IA$21</definedName>
    <definedName name="A125610410F_Latest">Data10!$IA$21</definedName>
    <definedName name="A125610416V">Data10!$FJ$1:$FJ$10,Data10!$FJ$11:$FJ$21</definedName>
    <definedName name="A125610416V_Data">Data10!$FJ$11:$FJ$21</definedName>
    <definedName name="A125610416V_Latest">Data10!$FJ$21</definedName>
    <definedName name="A125610418X">Data10!$FY$1:$FY$10,Data10!$FY$11:$FY$21</definedName>
    <definedName name="A125610418X_Data">Data10!$FY$11:$FY$21</definedName>
    <definedName name="A125610418X_Latest">Data10!$FY$21</definedName>
    <definedName name="A125610424V">Data11!$AP$1:$AP$10,Data11!$AP$11:$AP$21</definedName>
    <definedName name="A125610424V_Data">Data11!$AP$11:$AP$21</definedName>
    <definedName name="A125610424V_Latest">Data11!$AP$21</definedName>
    <definedName name="A125610426X">Data11!$BE$1:$BE$10,Data11!$BE$11:$BE$21</definedName>
    <definedName name="A125610426X_Data">Data11!$BE$11:$BE$21</definedName>
    <definedName name="A125610426X_Latest">Data11!$BE$21</definedName>
    <definedName name="A125610432V">Data12!$CT$1:$CT$10,Data12!$CT$11:$CT$21</definedName>
    <definedName name="A125610432V_Data">Data12!$CT$11:$CT$21</definedName>
    <definedName name="A125610432V_Latest">Data12!$CT$21</definedName>
    <definedName name="A125610434X">Data12!$DI$1:$DI$10,Data12!$DI$11:$DI$21</definedName>
    <definedName name="A125610434X_Data">Data12!$DI$11:$DI$21</definedName>
    <definedName name="A125610434X_Latest">Data12!$DI$21</definedName>
    <definedName name="A125610440V">Data13!$EX$1:$EX$10,Data13!$EX$11:$EX$21</definedName>
    <definedName name="A125610440V_Data">Data13!$EX$11:$EX$21</definedName>
    <definedName name="A125610440V_Latest">Data13!$EX$21</definedName>
    <definedName name="A125610442X">Data13!$FM$1:$FM$10,Data13!$FM$11:$FM$21</definedName>
    <definedName name="A125610442X_Data">Data13!$FM$11:$FM$21</definedName>
    <definedName name="A125610442X_Latest">Data13!$FM$21</definedName>
    <definedName name="A125610448L">Data13!$GZ$1:$GZ$10,Data13!$GZ$11:$GZ$21</definedName>
    <definedName name="A125610448L_Data">Data13!$GZ$11:$GZ$21</definedName>
    <definedName name="A125610448L_Latest">Data13!$GZ$21</definedName>
    <definedName name="A125610450X">Data13!$HO$1:$HO$10,Data13!$HO$11:$HO$21</definedName>
    <definedName name="A125610450X_Data">Data13!$HO$11:$HO$21</definedName>
    <definedName name="A125610450X_Latest">Data13!$HO$21</definedName>
    <definedName name="A125610456L">Data14!$AD$1:$AD$10,Data14!$AD$11:$AD$21</definedName>
    <definedName name="A125610456L_Data">Data14!$AD$11:$AD$21</definedName>
    <definedName name="A125610456L_Latest">Data14!$AD$21</definedName>
    <definedName name="A125610458T">Data14!$AS$1:$AS$10,Data14!$AS$11:$AS$21</definedName>
    <definedName name="A125610458T_Data">Data14!$AS$11:$AS$21</definedName>
    <definedName name="A125610458T_Latest">Data14!$AS$21</definedName>
    <definedName name="A125610464L">Data14!$CX$1:$CX$10,Data14!$CX$11:$CX$21</definedName>
    <definedName name="A125610464L_Data">Data14!$CX$11:$CX$21</definedName>
    <definedName name="A125610464L_Latest">Data14!$CX$21</definedName>
    <definedName name="A125610466T">Data14!$DM$1:$DM$10,Data14!$DM$11:$DM$21</definedName>
    <definedName name="A125610466T_Data">Data14!$DM$11:$DM$21</definedName>
    <definedName name="A125610466T_Latest">Data14!$DM$21</definedName>
    <definedName name="A125610472L">Data15!$CH$1:$CH$10,Data15!$CH$11:$CH$21</definedName>
    <definedName name="A125610472L_Data">Data15!$CH$11:$CH$21</definedName>
    <definedName name="A125610472L_Latest">Data15!$CH$21</definedName>
    <definedName name="A125610474T">Data15!$CW$1:$CW$10,Data15!$CW$11:$CW$21</definedName>
    <definedName name="A125610474T_Data">Data15!$CW$11:$CW$21</definedName>
    <definedName name="A125610474T_Latest">Data15!$CW$21</definedName>
    <definedName name="A125610480L">Data13!$CD$1:$CD$10,Data13!$CD$11:$CD$21</definedName>
    <definedName name="A125610480L_Data">Data13!$CD$11:$CD$21</definedName>
    <definedName name="A125610480L_Latest">Data13!$CD$21</definedName>
    <definedName name="A125610482T">Data13!$CS$1:$CS$10,Data13!$CS$11:$CS$21</definedName>
    <definedName name="A125610482T_Data">Data13!$CS$11:$CS$21</definedName>
    <definedName name="A125610482T_Latest">Data13!$CS$21</definedName>
    <definedName name="A125610488F">Data14!$EH$1:$EH$10,Data14!$EH$11:$EH$21</definedName>
    <definedName name="A125610488F_Data">Data14!$EH$11:$EH$21</definedName>
    <definedName name="A125610488F_Latest">Data14!$EH$21</definedName>
    <definedName name="A125610490T">Data14!$EW$1:$EW$10,Data14!$EW$11:$EW$21</definedName>
    <definedName name="A125610490T_Data">Data14!$EW$11:$EW$21</definedName>
    <definedName name="A125610490T_Latest">Data14!$EW$21</definedName>
    <definedName name="A125610496F">Data14!$CF$1:$CF$10,Data14!$CF$11:$CF$21</definedName>
    <definedName name="A125610496F_Data">Data14!$CF$11:$CF$21</definedName>
    <definedName name="A125610496F_Latest">Data14!$CF$21</definedName>
    <definedName name="A125610498K">Data14!$CU$1:$CU$10,Data14!$CU$11:$CU$21</definedName>
    <definedName name="A125610498K_Data">Data14!$CU$11:$CU$21</definedName>
    <definedName name="A125610498K_Latest">Data14!$CU$21</definedName>
    <definedName name="A125610504V">Data14!$FR$1:$FR$10,Data14!$FR$11:$FR$21</definedName>
    <definedName name="A125610504V_Data">Data14!$FR$11:$FR$21</definedName>
    <definedName name="A125610504V_Latest">Data14!$FR$21</definedName>
    <definedName name="A125610506X">Data14!$GG$1:$GG$10,Data14!$GG$11:$GG$21</definedName>
    <definedName name="A125610506X_Data">Data14!$GG$11:$GG$21</definedName>
    <definedName name="A125610506X_Latest">Data14!$GG$21</definedName>
    <definedName name="A125610512V">Data14!$IL$1:$IL$10,Data14!$IL$11:$IL$21</definedName>
    <definedName name="A125610512V_Data">Data14!$IL$11:$IL$21</definedName>
    <definedName name="A125610512V_Latest">Data14!$IL$21</definedName>
    <definedName name="A125610514X">Data15!$K$1:$K$10,Data15!$K$11:$K$21</definedName>
    <definedName name="A125610514X_Data">Data15!$K$11:$K$21</definedName>
    <definedName name="A125610514X_Latest">Data15!$K$21</definedName>
    <definedName name="A125610520V">Data13!$AB$1:$AB$10,Data13!$AB$11:$AB$21</definedName>
    <definedName name="A125610520V_Data">Data13!$AB$11:$AB$21</definedName>
    <definedName name="A125610520V_Latest">Data13!$AB$21</definedName>
    <definedName name="A125610522X">Data13!$AQ$1:$AQ$10,Data13!$AQ$11:$AQ$21</definedName>
    <definedName name="A125610522X_Data">Data13!$AQ$11:$AQ$21</definedName>
    <definedName name="A125610522X_Latest">Data13!$AQ$21</definedName>
    <definedName name="A125610528L">Data13!$HR$1:$HR$10,Data13!$HR$11:$HR$21</definedName>
    <definedName name="A125610528L_Data">Data13!$HR$11:$HR$21</definedName>
    <definedName name="A125610528L_Latest">Data13!$HR$21</definedName>
    <definedName name="A125610530X">Data13!$IG$1:$IG$10,Data13!$IG$11:$IG$21</definedName>
    <definedName name="A125610530X_Data">Data13!$IG$11:$IG$21</definedName>
    <definedName name="A125610530X_Latest">Data13!$IG$21</definedName>
    <definedName name="A125610536L">Data14!$DP$1:$DP$10,Data14!$DP$11:$DP$21</definedName>
    <definedName name="A125610536L_Data">Data14!$DP$11:$DP$21</definedName>
    <definedName name="A125610536L_Latest">Data14!$DP$21</definedName>
    <definedName name="A125610538T">Data14!$EE$1:$EE$10,Data14!$EE$11:$EE$21</definedName>
    <definedName name="A125610538T_Data">Data14!$EE$11:$EE$21</definedName>
    <definedName name="A125610538T_Latest">Data14!$EE$21</definedName>
    <definedName name="A125610544L">Data14!$EZ$1:$EZ$10,Data14!$EZ$11:$EZ$21</definedName>
    <definedName name="A125610544L_Data">Data14!$EZ$11:$EZ$21</definedName>
    <definedName name="A125610544L_Latest">Data14!$EZ$21</definedName>
    <definedName name="A125610546T">Data14!$FO$1:$FO$10,Data14!$FO$11:$FO$21</definedName>
    <definedName name="A125610546T_Data">Data14!$FO$11:$FO$21</definedName>
    <definedName name="A125610546T_Latest">Data14!$FO$21</definedName>
    <definedName name="A125610552L">Data14!$GJ$1:$GJ$10,Data14!$GJ$11:$GJ$21</definedName>
    <definedName name="A125610552L_Data">Data14!$GJ$11:$GJ$21</definedName>
    <definedName name="A125610552L_Latest">Data14!$GJ$21</definedName>
    <definedName name="A125610554T">Data14!$GY$1:$GY$10,Data14!$GY$11:$GY$21</definedName>
    <definedName name="A125610554T_Data">Data14!$GY$11:$GY$21</definedName>
    <definedName name="A125610554T_Latest">Data14!$GY$21</definedName>
    <definedName name="A125610560L">Data14!$HT$1:$HT$10,Data14!$HT$11:$HT$21</definedName>
    <definedName name="A125610560L_Data">Data14!$HT$11:$HT$21</definedName>
    <definedName name="A125610560L_Latest">Data14!$HT$21</definedName>
    <definedName name="A125610562T">Data14!$II$1:$II$10,Data14!$II$11:$II$21</definedName>
    <definedName name="A125610562T_Data">Data14!$II$11:$II$21</definedName>
    <definedName name="A125610562T_Latest">Data14!$II$21</definedName>
    <definedName name="A125610568F">Data12!$ED$1:$ED$10,Data12!$ED$11:$ED$21</definedName>
    <definedName name="A125610568F_Data">Data12!$ED$11:$ED$21</definedName>
    <definedName name="A125610568F_Latest">Data12!$ED$21</definedName>
    <definedName name="A125610570T">Data12!$ES$1:$ES$10,Data12!$ES$11:$ES$21</definedName>
    <definedName name="A125610570T_Data">Data12!$ES$11:$ES$21</definedName>
    <definedName name="A125610570T_Latest">Data12!$ES$21</definedName>
    <definedName name="A125610576F">Data12!$FN$1:$FN$10,Data12!$FN$11:$FN$21</definedName>
    <definedName name="A125610576F_Data">Data12!$FN$11:$FN$21</definedName>
    <definedName name="A125610576F_Latest">Data12!$FN$21</definedName>
    <definedName name="A125610578K">Data12!$GC$1:$GC$10,Data12!$GC$11:$GC$21</definedName>
    <definedName name="A125610578K_Data">Data12!$GC$11:$GC$21</definedName>
    <definedName name="A125610578K_Latest">Data12!$GC$21</definedName>
    <definedName name="A125610584F">Data12!$HP$1:$HP$10,Data12!$HP$11:$HP$21</definedName>
    <definedName name="A125610584F_Data">Data12!$HP$11:$HP$21</definedName>
    <definedName name="A125610584F_Latest">Data12!$HP$21</definedName>
    <definedName name="A125610586K">Data12!$IE$1:$IE$10,Data12!$IE$11:$IE$21</definedName>
    <definedName name="A125610586K_Data">Data12!$IE$11:$IE$21</definedName>
    <definedName name="A125610586K_Latest">Data12!$IE$21</definedName>
    <definedName name="A125610592F">Data12!$IH$1:$IH$10,Data12!$IH$11:$IH$21</definedName>
    <definedName name="A125610592F_Data">Data12!$IH$11:$IH$21</definedName>
    <definedName name="A125610592F_Latest">Data12!$IH$21</definedName>
    <definedName name="A125610594K">Data13!$G$1:$G$10,Data13!$G$11:$G$21</definedName>
    <definedName name="A125610594K_Data">Data13!$G$11:$G$21</definedName>
    <definedName name="A125610594K_Latest">Data13!$G$21</definedName>
    <definedName name="A125610600V">Data13!$BL$1:$BL$10,Data13!$BL$11:$BL$21</definedName>
    <definedName name="A125610600V_Data">Data13!$BL$11:$BL$21</definedName>
    <definedName name="A125610600V_Latest">Data13!$BL$21</definedName>
    <definedName name="A125610602X">Data13!$CA$1:$CA$10,Data13!$CA$11:$CA$21</definedName>
    <definedName name="A125610602X_Data">Data13!$CA$11:$CA$21</definedName>
    <definedName name="A125610602X_Latest">Data13!$CA$21</definedName>
    <definedName name="A125610608L">Data13!$CV$1:$CV$10,Data13!$CV$11:$CV$21</definedName>
    <definedName name="A125610608L_Data">Data13!$CV$11:$CV$21</definedName>
    <definedName name="A125610608L_Latest">Data13!$CV$21</definedName>
    <definedName name="A125610610X">Data13!$DK$1:$DK$10,Data13!$DK$11:$DK$21</definedName>
    <definedName name="A125610610X_Data">Data13!$DK$11:$DK$21</definedName>
    <definedName name="A125610610X_Latest">Data13!$DK$21</definedName>
    <definedName name="A125610616L">Data13!$DN$1:$DN$10,Data13!$DN$11:$DN$21</definedName>
    <definedName name="A125610616L_Data">Data13!$DN$11:$DN$21</definedName>
    <definedName name="A125610616L_Latest">Data13!$DN$21</definedName>
    <definedName name="A125610618T">Data13!$EC$1:$EC$10,Data13!$EC$11:$EC$21</definedName>
    <definedName name="A125610618T_Data">Data13!$EC$11:$EC$21</definedName>
    <definedName name="A125610618T_Latest">Data13!$EC$21</definedName>
    <definedName name="A125610624L">Data13!$IJ$1:$IJ$10,Data13!$IJ$11:$IJ$21</definedName>
    <definedName name="A125610624L_Data">Data13!$IJ$11:$IJ$21</definedName>
    <definedName name="A125610624L_Latest">Data13!$IJ$21</definedName>
    <definedName name="A125610626T">Data14!$I$1:$I$10,Data14!$I$11:$I$21</definedName>
    <definedName name="A125610626T_Data">Data14!$I$11:$I$21</definedName>
    <definedName name="A125610626T_Latest">Data14!$I$21</definedName>
    <definedName name="A125610632L">Data14!$HB$1:$HB$10,Data14!$HB$11:$HB$21</definedName>
    <definedName name="A125610632L_Data">Data14!$HB$11:$HB$21</definedName>
    <definedName name="A125610632L_Latest">Data14!$HB$21</definedName>
    <definedName name="A125610634T">Data14!$HQ$1:$HQ$10,Data14!$HQ$11:$HQ$21</definedName>
    <definedName name="A125610634T_Data">Data14!$HQ$11:$HQ$21</definedName>
    <definedName name="A125610634T_Latest">Data14!$HQ$21</definedName>
    <definedName name="A125610640L">Data15!$AF$1:$AF$10,Data15!$AF$11:$AF$21</definedName>
    <definedName name="A125610640L_Data">Data15!$AF$11:$AF$21</definedName>
    <definedName name="A125610640L_Latest">Data15!$AF$21</definedName>
    <definedName name="A125610642T">Data15!$AU$1:$AU$10,Data15!$AU$11:$AU$21</definedName>
    <definedName name="A125610642T_Data">Data15!$AU$11:$AU$21</definedName>
    <definedName name="A125610642T_Latest">Data15!$AU$21</definedName>
    <definedName name="A125610648F">Data15!$AX$1:$AX$10,Data15!$AX$11:$AX$21</definedName>
    <definedName name="A125610648F_Data">Data15!$AX$11:$AX$21</definedName>
    <definedName name="A125610648F_Latest">Data15!$AX$21</definedName>
    <definedName name="A125610650T">Data15!$BM$1:$BM$10,Data15!$BM$11:$BM$21</definedName>
    <definedName name="A125610650T_Data">Data15!$BM$11:$BM$21</definedName>
    <definedName name="A125610650T_Latest">Data15!$BM$21</definedName>
    <definedName name="A125610656F">Data13!$J$1:$J$10,Data13!$J$11:$J$21</definedName>
    <definedName name="A125610656F_Data">Data13!$J$11:$J$21</definedName>
    <definedName name="A125610656F_Latest">Data13!$J$21</definedName>
    <definedName name="A125610658K">Data13!$Y$1:$Y$10,Data13!$Y$11:$Y$21</definedName>
    <definedName name="A125610658K_Data">Data13!$Y$11:$Y$21</definedName>
    <definedName name="A125610658K_Latest">Data13!$Y$21</definedName>
    <definedName name="A125610664F">Data14!$AV$1:$AV$10,Data14!$AV$11:$AV$21</definedName>
    <definedName name="A125610664F_Data">Data14!$AV$11:$AV$21</definedName>
    <definedName name="A125610664F_Latest">Data14!$AV$21</definedName>
    <definedName name="A125610666K">Data14!$BK$1:$BK$10,Data14!$BK$11:$BK$21</definedName>
    <definedName name="A125610666K_Data">Data14!$BK$11:$BK$21</definedName>
    <definedName name="A125610666K_Latest">Data14!$BK$21</definedName>
    <definedName name="A125610672F">Data14!$BN$1:$BN$10,Data14!$BN$11:$BN$21</definedName>
    <definedName name="A125610672F_Data">Data14!$BN$11:$BN$21</definedName>
    <definedName name="A125610672F_Latest">Data14!$BN$21</definedName>
    <definedName name="A125610674K">Data14!$CC$1:$CC$10,Data14!$CC$11:$CC$21</definedName>
    <definedName name="A125610674K_Data">Data14!$CC$11:$CC$21</definedName>
    <definedName name="A125610674K_Latest">Data14!$CC$21</definedName>
    <definedName name="A125610680F">Data15!$N$1:$N$10,Data15!$N$11:$N$21</definedName>
    <definedName name="A125610680F_Data">Data15!$N$11:$N$21</definedName>
    <definedName name="A125610680F_Latest">Data15!$N$21</definedName>
    <definedName name="A125610682K">Data15!$AC$1:$AC$10,Data15!$AC$11:$AC$21</definedName>
    <definedName name="A125610682K_Data">Data15!$AC$11:$AC$21</definedName>
    <definedName name="A125610682K_Latest">Data15!$AC$21</definedName>
    <definedName name="A125610688X">Data12!$EV$1:$EV$10,Data12!$EV$11:$EV$21</definedName>
    <definedName name="A125610688X_Data">Data12!$EV$11:$EV$21</definedName>
    <definedName name="A125610688X_Latest">Data12!$EV$21</definedName>
    <definedName name="A125610690K">Data12!$FK$1:$FK$10,Data12!$FK$11:$FK$21</definedName>
    <definedName name="A125610690K_Data">Data12!$FK$11:$FK$21</definedName>
    <definedName name="A125610690K_Latest">Data12!$FK$21</definedName>
    <definedName name="A125610696X">Data12!$GF$1:$GF$10,Data12!$GF$11:$GF$21</definedName>
    <definedName name="A125610696X_Data">Data12!$GF$11:$GF$21</definedName>
    <definedName name="A125610696X_Latest">Data12!$GF$21</definedName>
    <definedName name="A125610698C">Data12!$GU$1:$GU$10,Data12!$GU$11:$GU$21</definedName>
    <definedName name="A125610698C_Data">Data12!$GU$11:$GU$21</definedName>
    <definedName name="A125610698C_Latest">Data12!$GU$21</definedName>
    <definedName name="A125610704L">Data12!$GX$1:$GX$10,Data12!$GX$11:$GX$21</definedName>
    <definedName name="A125610704L_Data">Data12!$GX$11:$GX$21</definedName>
    <definedName name="A125610704L_Latest">Data12!$GX$21</definedName>
    <definedName name="A125610706T">Data12!$HM$1:$HM$10,Data12!$HM$11:$HM$21</definedName>
    <definedName name="A125610706T_Data">Data12!$HM$11:$HM$21</definedName>
    <definedName name="A125610706T_Latest">Data12!$HM$21</definedName>
    <definedName name="A125610712L">Data13!$AT$1:$AT$10,Data13!$AT$11:$AT$21</definedName>
    <definedName name="A125610712L_Data">Data13!$AT$11:$AT$21</definedName>
    <definedName name="A125610712L_Latest">Data13!$AT$21</definedName>
    <definedName name="A125610714T">Data13!$BI$1:$BI$10,Data13!$BI$11:$BI$21</definedName>
    <definedName name="A125610714T_Data">Data13!$BI$11:$BI$21</definedName>
    <definedName name="A125610714T_Latest">Data13!$BI$21</definedName>
    <definedName name="A125610720L">Data13!$FP$1:$FP$10,Data13!$FP$11:$FP$21</definedName>
    <definedName name="A125610720L_Data">Data13!$FP$11:$FP$21</definedName>
    <definedName name="A125610720L_Latest">Data13!$FP$21</definedName>
    <definedName name="A125610722T">Data13!$GE$1:$GE$10,Data13!$GE$11:$GE$21</definedName>
    <definedName name="A125610722T_Data">Data13!$GE$11:$GE$21</definedName>
    <definedName name="A125610722T_Latest">Data13!$GE$21</definedName>
    <definedName name="A125610728F">Data13!$GH$1:$GH$10,Data13!$GH$11:$GH$21</definedName>
    <definedName name="A125610728F_Data">Data13!$GH$11:$GH$21</definedName>
    <definedName name="A125610728F_Latest">Data13!$GH$21</definedName>
    <definedName name="A125610730T">Data13!$GW$1:$GW$10,Data13!$GW$11:$GW$21</definedName>
    <definedName name="A125610730T_Data">Data13!$GW$11:$GW$21</definedName>
    <definedName name="A125610730T_Latest">Data13!$GW$21</definedName>
    <definedName name="A125610736F">Data13!$EF$1:$EF$10,Data13!$EF$11:$EF$21</definedName>
    <definedName name="A125610736F_Data">Data13!$EF$11:$EF$21</definedName>
    <definedName name="A125610736F_Latest">Data13!$EF$21</definedName>
    <definedName name="A125610738K">Data13!$EU$1:$EU$10,Data13!$EU$11:$EU$21</definedName>
    <definedName name="A125610738K_Data">Data13!$EU$11:$EU$21</definedName>
    <definedName name="A125610738K_Latest">Data13!$EU$21</definedName>
    <definedName name="A125610744F">Data14!$L$1:$L$10,Data14!$L$11:$L$21</definedName>
    <definedName name="A125610744F_Data">Data14!$L$11:$L$21</definedName>
    <definedName name="A125610744F_Latest">Data14!$L$21</definedName>
    <definedName name="A125610746K">Data14!$AA$1:$AA$10,Data14!$AA$11:$AA$21</definedName>
    <definedName name="A125610746K_Data">Data14!$AA$11:$AA$21</definedName>
    <definedName name="A125610746K_Latest">Data14!$AA$21</definedName>
    <definedName name="A125610752F">Data15!$BP$1:$BP$10,Data15!$BP$11:$BP$21</definedName>
    <definedName name="A125610752F_Data">Data15!$BP$11:$BP$21</definedName>
    <definedName name="A125610752F_Latest">Data15!$BP$21</definedName>
    <definedName name="A125610754K">Data15!$CE$1:$CE$10,Data15!$CE$11:$CE$21</definedName>
    <definedName name="A125610754K_Data">Data15!$CE$11:$CE$21</definedName>
    <definedName name="A125610754K_Latest">Data15!$CE$21</definedName>
    <definedName name="A125610760F">Data2!$AA$1:$AA$10,Data2!$AA$11:$AA$21</definedName>
    <definedName name="A125610760F_Data">Data2!$AA$11:$AA$21</definedName>
    <definedName name="A125610760F_Latest">Data2!$AA$21</definedName>
    <definedName name="A125610768X">Data2!$CC$1:$CC$10,Data2!$CC$11:$CC$21</definedName>
    <definedName name="A125610768X_Data">Data2!$CC$11:$CC$21</definedName>
    <definedName name="A125610768X_Latest">Data2!$CC$21</definedName>
    <definedName name="A125610776X">Data2!$EW$1:$EW$10,Data2!$EW$11:$EW$21</definedName>
    <definedName name="A125610776X_Data">Data2!$EW$11:$EW$21</definedName>
    <definedName name="A125610776X_Latest">Data2!$EW$21</definedName>
    <definedName name="A125610784X">Data2!$HQ$1:$HQ$10,Data2!$HQ$11:$HQ$21</definedName>
    <definedName name="A125610784X_Data">Data2!$HQ$11:$HQ$21</definedName>
    <definedName name="A125610784X_Latest">Data2!$HQ$21</definedName>
    <definedName name="A125610792X">Data3!$HA$1:$HA$10,Data3!$HA$11:$HA$21</definedName>
    <definedName name="A125610792X_Data">Data3!$HA$11:$HA$21</definedName>
    <definedName name="A125610792X_Latest">Data3!$HA$21</definedName>
    <definedName name="A125610800L">Data1!$GW$1:$GW$10,Data1!$GW$11:$GW$21</definedName>
    <definedName name="A125610800L_Data">Data1!$GW$11:$GW$21</definedName>
    <definedName name="A125610800L_Latest">Data1!$GW$21</definedName>
    <definedName name="A125610808F">Data3!$K$1:$K$10,Data3!$K$11:$K$21</definedName>
    <definedName name="A125610808F_Data">Data3!$K$11:$K$21</definedName>
    <definedName name="A125610808F_Latest">Data3!$K$21</definedName>
    <definedName name="A125610816F">Data2!$GY$1:$GY$10,Data2!$GY$11:$GY$21</definedName>
    <definedName name="A125610816F_Data">Data2!$GY$11:$GY$21</definedName>
    <definedName name="A125610816F_Latest">Data2!$GY$21</definedName>
    <definedName name="A125610824F">Data3!$AU$1:$AU$10,Data3!$AU$11:$AU$21</definedName>
    <definedName name="A125610824F_Data">Data3!$AU$11:$AU$21</definedName>
    <definedName name="A125610824F_Latest">Data3!$AU$21</definedName>
    <definedName name="A125610832F">Data3!$DO$1:$DO$10,Data3!$DO$11:$DO$21</definedName>
    <definedName name="A125610832F_Data">Data3!$DO$11:$DO$21</definedName>
    <definedName name="A125610832F_Latest">Data3!$DO$21</definedName>
    <definedName name="A125610840F">Data1!$EU$1:$EU$10,Data1!$EU$11:$EU$21</definedName>
    <definedName name="A125610840F_Data">Data1!$EU$11:$EU$21</definedName>
    <definedName name="A125610840F_Latest">Data1!$EU$21</definedName>
    <definedName name="A125610848X">Data2!$CU$1:$CU$10,Data2!$CU$11:$CU$21</definedName>
    <definedName name="A125610848X_Data">Data2!$CU$11:$CU$21</definedName>
    <definedName name="A125610848X_Latest">Data2!$CU$21</definedName>
    <definedName name="A125610856X">Data2!$II$1:$II$10,Data2!$II$11:$II$21</definedName>
    <definedName name="A125610856X_Data">Data2!$II$11:$II$21</definedName>
    <definedName name="A125610856X_Latest">Data2!$II$21</definedName>
    <definedName name="A125610864X">Data3!$AC$1:$AC$10,Data3!$AC$11:$AC$21</definedName>
    <definedName name="A125610864X_Data">Data3!$AC$11:$AC$21</definedName>
    <definedName name="A125610864X_Latest">Data3!$AC$21</definedName>
    <definedName name="A125610872X">Data3!$BM$1:$BM$10,Data3!$BM$11:$BM$21</definedName>
    <definedName name="A125610872X_Data">Data3!$BM$11:$BM$21</definedName>
    <definedName name="A125610872X_Latest">Data3!$BM$21</definedName>
    <definedName name="A125610880X">Data3!$CW$1:$CW$10,Data3!$CW$11:$CW$21</definedName>
    <definedName name="A125610880X_Data">Data3!$CW$11:$CW$21</definedName>
    <definedName name="A125610880X_Latest">Data3!$CW$21</definedName>
    <definedName name="A125610888T">Data1!$G$1:$G$10,Data1!$G$11:$G$21</definedName>
    <definedName name="A125610888T_Data">Data1!$G$11:$G$21</definedName>
    <definedName name="A125610888T_Latest">Data1!$G$21</definedName>
    <definedName name="A125610896T">Data1!$AQ$1:$AQ$10,Data1!$AQ$11:$AQ$21</definedName>
    <definedName name="A125610896T_Data">Data1!$AQ$11:$AQ$21</definedName>
    <definedName name="A125610896T_Latest">Data1!$AQ$21</definedName>
    <definedName name="A125610904F">Data1!$CS$1:$CS$10,Data1!$CS$11:$CS$21</definedName>
    <definedName name="A125610904F_Data">Data1!$CS$11:$CS$21</definedName>
    <definedName name="A125610904F_Latest">Data1!$CS$21</definedName>
    <definedName name="A125610912F">Data1!$DK$1:$DK$10,Data1!$DK$11:$DK$21</definedName>
    <definedName name="A125610912F_Data">Data1!$DK$11:$DK$21</definedName>
    <definedName name="A125610912F_Latest">Data1!$DK$21</definedName>
    <definedName name="A125610920F">Data1!$GE$1:$GE$10,Data1!$GE$11:$GE$21</definedName>
    <definedName name="A125610920F_Data">Data1!$GE$11:$GE$21</definedName>
    <definedName name="A125610920F_Latest">Data1!$GE$21</definedName>
    <definedName name="A125610928X">Data1!$HO$1:$HO$10,Data1!$HO$11:$HO$21</definedName>
    <definedName name="A125610928X_Data">Data1!$HO$11:$HO$21</definedName>
    <definedName name="A125610928X_Latest">Data1!$HO$21</definedName>
    <definedName name="A125610936X">Data1!$IG$1:$IG$10,Data1!$IG$11:$IG$21</definedName>
    <definedName name="A125610936X_Data">Data1!$IG$11:$IG$21</definedName>
    <definedName name="A125610936X_Latest">Data1!$IG$21</definedName>
    <definedName name="A125610944X">Data2!$DM$1:$DM$10,Data2!$DM$11:$DM$21</definedName>
    <definedName name="A125610944X_Data">Data2!$DM$11:$DM$21</definedName>
    <definedName name="A125610944X_Latest">Data2!$DM$21</definedName>
    <definedName name="A125610952X">Data3!$CE$1:$CE$10,Data3!$CE$11:$CE$21</definedName>
    <definedName name="A125610952X_Data">Data3!$CE$11:$CE$21</definedName>
    <definedName name="A125610952X_Latest">Data3!$CE$21</definedName>
    <definedName name="A125610960X">Data3!$EY$1:$EY$10,Data3!$EY$11:$EY$21</definedName>
    <definedName name="A125610960X_Data">Data3!$EY$11:$EY$21</definedName>
    <definedName name="A125610960X_Latest">Data3!$EY$21</definedName>
    <definedName name="A125610968T">Data3!$FQ$1:$FQ$10,Data3!$FQ$11:$FQ$21</definedName>
    <definedName name="A125610968T_Data">Data3!$FQ$11:$FQ$21</definedName>
    <definedName name="A125610968T_Latest">Data3!$FQ$21</definedName>
    <definedName name="A125610976T">Data1!$EC$1:$EC$10,Data1!$EC$11:$EC$21</definedName>
    <definedName name="A125610976T_Data">Data1!$EC$11:$EC$21</definedName>
    <definedName name="A125610976T_Latest">Data1!$EC$21</definedName>
    <definedName name="A125610984T">Data2!$FO$1:$FO$10,Data2!$FO$11:$FO$21</definedName>
    <definedName name="A125610984T_Data">Data2!$FO$11:$FO$21</definedName>
    <definedName name="A125610984T_Latest">Data2!$FO$21</definedName>
    <definedName name="A125610992T">Data2!$GG$1:$GG$10,Data2!$GG$11:$GG$21</definedName>
    <definedName name="A125610992T_Data">Data2!$GG$11:$GG$21</definedName>
    <definedName name="A125610992T_Latest">Data2!$GG$21</definedName>
    <definedName name="A125611000J">Data3!$EG$1:$EG$10,Data3!$EG$11:$EG$21</definedName>
    <definedName name="A125611000J_Data">Data3!$EG$11:$EG$21</definedName>
    <definedName name="A125611000J_Latest">Data3!$EG$21</definedName>
    <definedName name="A125611008A">Data1!$Y$1:$Y$10,Data1!$Y$11:$Y$21</definedName>
    <definedName name="A125611008A_Data">Data1!$Y$11:$Y$21</definedName>
    <definedName name="A125611008A_Latest">Data1!$Y$21</definedName>
    <definedName name="A125611016A">Data1!$BI$1:$BI$10,Data1!$BI$11:$BI$21</definedName>
    <definedName name="A125611016A_Data">Data1!$BI$11:$BI$21</definedName>
    <definedName name="A125611016A_Latest">Data1!$BI$21</definedName>
    <definedName name="A125611024A">Data1!$CA$1:$CA$10,Data1!$CA$11:$CA$21</definedName>
    <definedName name="A125611024A_Data">Data1!$CA$11:$CA$21</definedName>
    <definedName name="A125611024A_Latest">Data1!$CA$21</definedName>
    <definedName name="A125611032A">Data1!$FM$1:$FM$10,Data1!$FM$11:$FM$21</definedName>
    <definedName name="A125611032A_Data">Data1!$FM$11:$FM$21</definedName>
    <definedName name="A125611032A_Latest">Data1!$FM$21</definedName>
    <definedName name="A125611040A">Data2!$AS$1:$AS$10,Data2!$AS$11:$AS$21</definedName>
    <definedName name="A125611040A_Data">Data2!$AS$11:$AS$21</definedName>
    <definedName name="A125611040A_Latest">Data2!$AS$21</definedName>
    <definedName name="A125611048V">Data2!$BK$1:$BK$10,Data2!$BK$11:$BK$21</definedName>
    <definedName name="A125611048V_Data">Data2!$BK$11:$BK$21</definedName>
    <definedName name="A125611048V_Latest">Data2!$BK$21</definedName>
    <definedName name="A125611056V">Data2!$I$1:$I$10,Data2!$I$11:$I$21</definedName>
    <definedName name="A125611056V_Data">Data2!$I$11:$I$21</definedName>
    <definedName name="A125611056V_Latest">Data2!$I$21</definedName>
    <definedName name="A125611064V">Data2!$EE$1:$EE$10,Data2!$EE$11:$EE$21</definedName>
    <definedName name="A125611064V_Data">Data2!$EE$11:$EE$21</definedName>
    <definedName name="A125611064V_Latest">Data2!$EE$21</definedName>
    <definedName name="A125611072V">Data3!$GI$1:$GI$10,Data3!$GI$11:$GI$21</definedName>
    <definedName name="A125611072V_Data">Data3!$GI$11:$GI$21</definedName>
    <definedName name="A125611072V_Latest">Data3!$GI$21</definedName>
    <definedName name="A125611080V">Data25!$AK$1:$AK$10,Data25!$AK$11:$AK$21</definedName>
    <definedName name="A125611080V_Data">Data25!$AK$11:$AK$21</definedName>
    <definedName name="A125611080V_Latest">Data25!$AK$21</definedName>
    <definedName name="A125611088L">Data25!$CM$1:$CM$10,Data25!$CM$11:$CM$21</definedName>
    <definedName name="A125611088L_Data">Data25!$CM$11:$CM$21</definedName>
    <definedName name="A125611088L_Latest">Data25!$CM$21</definedName>
    <definedName name="A125611096L">Data25!$FG$1:$FG$10,Data25!$FG$11:$FG$21</definedName>
    <definedName name="A125611096L_Data">Data25!$FG$11:$FG$21</definedName>
    <definedName name="A125611096L_Latest">Data25!$FG$21</definedName>
    <definedName name="A125611104A">Data25!$IA$1:$IA$10,Data25!$IA$11:$IA$21</definedName>
    <definedName name="A125611104A_Data">Data25!$IA$11:$IA$21</definedName>
    <definedName name="A125611104A_Latest">Data25!$IA$21</definedName>
    <definedName name="A125611112A">Data26!$HK$1:$HK$10,Data26!$HK$11:$HK$11</definedName>
    <definedName name="A125611112A_Data">Data26!$HK$11:$HK$11</definedName>
    <definedName name="A125611112A_Latest">Data26!$HK$11</definedName>
    <definedName name="A125611120A">Data24!$HG$1:$HG$10,Data24!$HG$11:$HG$21</definedName>
    <definedName name="A125611120A_Data">Data24!$HG$11:$HG$21</definedName>
    <definedName name="A125611120A_Latest">Data24!$HG$21</definedName>
    <definedName name="A125611128V">Data26!$U$1:$U$10,Data26!$U$11:$U$11</definedName>
    <definedName name="A125611128V_Data">Data26!$U$11:$U$11</definedName>
    <definedName name="A125611128V_Latest">Data26!$U$11</definedName>
    <definedName name="A125611136V">Data25!$HI$1:$HI$10,Data25!$HI$11:$HI$21</definedName>
    <definedName name="A125611136V_Data">Data25!$HI$11:$HI$21</definedName>
    <definedName name="A125611136V_Latest">Data25!$HI$21</definedName>
    <definedName name="A125611144V">Data26!$BE$1:$BE$10,Data26!$BE$11:$BE$11</definedName>
    <definedName name="A125611144V_Data">Data26!$BE$11:$BE$11</definedName>
    <definedName name="A125611144V_Latest">Data26!$BE$11</definedName>
    <definedName name="A125611152V">Data26!$DY$1:$DY$10,Data26!$DY$11:$DY$11</definedName>
    <definedName name="A125611152V_Data">Data26!$DY$11:$DY$11</definedName>
    <definedName name="A125611152V_Latest">Data26!$DY$11</definedName>
    <definedName name="A125611160V">Data24!$FE$1:$FE$10,Data24!$FE$11:$FE$21</definedName>
    <definedName name="A125611160V_Data">Data24!$FE$11:$FE$21</definedName>
    <definedName name="A125611160V_Latest">Data24!$FE$21</definedName>
    <definedName name="A125611168L">Data25!$DE$1:$DE$10,Data25!$DE$11:$DE$21</definedName>
    <definedName name="A125611168L_Data">Data25!$DE$11:$DE$21</definedName>
    <definedName name="A125611168L_Latest">Data25!$DE$21</definedName>
    <definedName name="A125611176L">Data26!$C$1:$C$10,Data26!$C$11:$C$11</definedName>
    <definedName name="A125611176L_Data">Data26!$C$11:$C$11</definedName>
    <definedName name="A125611176L_Latest">Data26!$C$11</definedName>
    <definedName name="A125611184L">Data26!$AM$1:$AM$10,Data26!$AM$11:$AM$11</definedName>
    <definedName name="A125611184L_Data">Data26!$AM$11:$AM$11</definedName>
    <definedName name="A125611184L_Latest">Data26!$AM$11</definedName>
    <definedName name="A125611192L">Data26!$BW$1:$BW$10,Data26!$BW$11:$BW$11</definedName>
    <definedName name="A125611192L_Data">Data26!$BW$11:$BW$11</definedName>
    <definedName name="A125611192L_Latest">Data26!$BW$11</definedName>
    <definedName name="A125611200A">Data26!$DG$1:$DG$10,Data26!$DG$11:$DG$11</definedName>
    <definedName name="A125611200A_Data">Data26!$DG$11:$DG$11</definedName>
    <definedName name="A125611200A_Latest">Data26!$DG$11</definedName>
    <definedName name="A125611208V">Data24!$Q$1:$Q$10,Data24!$Q$11:$Q$21</definedName>
    <definedName name="A125611208V_Data">Data24!$Q$11:$Q$21</definedName>
    <definedName name="A125611208V_Latest">Data24!$Q$21</definedName>
    <definedName name="A125611216V">Data24!$BA$1:$BA$10,Data24!$BA$11:$BA$21</definedName>
    <definedName name="A125611216V_Data">Data24!$BA$11:$BA$21</definedName>
    <definedName name="A125611216V_Latest">Data24!$BA$21</definedName>
    <definedName name="A125611224V">Data24!$DC$1:$DC$10,Data24!$DC$11:$DC$21</definedName>
    <definedName name="A125611224V_Data">Data24!$DC$11:$DC$21</definedName>
    <definedName name="A125611224V_Latest">Data24!$DC$21</definedName>
    <definedName name="A125611232V">Data24!$DU$1:$DU$10,Data24!$DU$11:$DU$21</definedName>
    <definedName name="A125611232V_Data">Data24!$DU$11:$DU$21</definedName>
    <definedName name="A125611232V_Latest">Data24!$DU$21</definedName>
    <definedName name="A125611240V">Data24!$GO$1:$GO$10,Data24!$GO$11:$GO$21</definedName>
    <definedName name="A125611240V_Data">Data24!$GO$11:$GO$21</definedName>
    <definedName name="A125611240V_Latest">Data24!$GO$21</definedName>
    <definedName name="A125611248L">Data24!$HY$1:$HY$10,Data24!$HY$11:$HY$21</definedName>
    <definedName name="A125611248L_Data">Data24!$HY$11:$HY$21</definedName>
    <definedName name="A125611248L_Latest">Data24!$HY$21</definedName>
    <definedName name="A125611256L">Data24!$IQ$1:$IQ$10,Data24!$IQ$11:$IQ$21</definedName>
    <definedName name="A125611256L_Data">Data24!$IQ$11:$IQ$21</definedName>
    <definedName name="A125611256L_Latest">Data24!$IQ$21</definedName>
    <definedName name="A125611264L">Data25!$DW$1:$DW$10,Data25!$DW$11:$DW$21</definedName>
    <definedName name="A125611264L_Data">Data25!$DW$11:$DW$21</definedName>
    <definedName name="A125611264L_Latest">Data25!$DW$21</definedName>
    <definedName name="A125611272L">Data26!$CO$1:$CO$10,Data26!$CO$11:$CO$11</definedName>
    <definedName name="A125611272L_Data">Data26!$CO$11:$CO$11</definedName>
    <definedName name="A125611272L_Latest">Data26!$CO$11</definedName>
    <definedName name="A125611280L">Data26!$FI$1:$FI$10,Data26!$FI$11:$FI$11</definedName>
    <definedName name="A125611280L_Data">Data26!$FI$11:$FI$11</definedName>
    <definedName name="A125611280L_Latest">Data26!$FI$11</definedName>
    <definedName name="A125611288F">Data26!$GA$1:$GA$10,Data26!$GA$11:$GA$11</definedName>
    <definedName name="A125611288F_Data">Data26!$GA$11:$GA$11</definedName>
    <definedName name="A125611288F_Latest">Data26!$GA$11</definedName>
    <definedName name="A125611296F">Data24!$EM$1:$EM$10,Data24!$EM$11:$EM$21</definedName>
    <definedName name="A125611296F_Data">Data24!$EM$11:$EM$21</definedName>
    <definedName name="A125611296F_Latest">Data24!$EM$21</definedName>
    <definedName name="A125611304V">Data25!$FY$1:$FY$10,Data25!$FY$11:$FY$21</definedName>
    <definedName name="A125611304V_Data">Data25!$FY$11:$FY$21</definedName>
    <definedName name="A125611304V_Latest">Data25!$FY$21</definedName>
    <definedName name="A125611312V">Data25!$GQ$1:$GQ$10,Data25!$GQ$11:$GQ$21</definedName>
    <definedName name="A125611312V_Data">Data25!$GQ$11:$GQ$21</definedName>
    <definedName name="A125611312V_Latest">Data25!$GQ$21</definedName>
    <definedName name="A125611320V">Data26!$EQ$1:$EQ$10,Data26!$EQ$11:$EQ$11</definedName>
    <definedName name="A125611320V_Data">Data26!$EQ$11:$EQ$11</definedName>
    <definedName name="A125611320V_Latest">Data26!$EQ$11</definedName>
    <definedName name="A125611328L">Data24!$AI$1:$AI$10,Data24!$AI$11:$AI$21</definedName>
    <definedName name="A125611328L_Data">Data24!$AI$11:$AI$21</definedName>
    <definedName name="A125611328L_Latest">Data24!$AI$21</definedName>
    <definedName name="A125611336L">Data24!$BS$1:$BS$10,Data24!$BS$11:$BS$21</definedName>
    <definedName name="A125611336L_Data">Data24!$BS$11:$BS$21</definedName>
    <definedName name="A125611336L_Latest">Data24!$BS$21</definedName>
    <definedName name="A125611344L">Data24!$CK$1:$CK$10,Data24!$CK$11:$CK$21</definedName>
    <definedName name="A125611344L_Data">Data24!$CK$11:$CK$21</definedName>
    <definedName name="A125611344L_Latest">Data24!$CK$21</definedName>
    <definedName name="A125611352L">Data24!$FW$1:$FW$10,Data24!$FW$11:$FW$21</definedName>
    <definedName name="A125611352L_Data">Data24!$FW$11:$FW$21</definedName>
    <definedName name="A125611352L_Latest">Data24!$FW$21</definedName>
    <definedName name="A125611360L">Data25!$BC$1:$BC$10,Data25!$BC$11:$BC$21</definedName>
    <definedName name="A125611360L_Data">Data25!$BC$11:$BC$21</definedName>
    <definedName name="A125611360L_Latest">Data25!$BC$21</definedName>
    <definedName name="A125611368F">Data25!$BU$1:$BU$10,Data25!$BU$11:$BU$21</definedName>
    <definedName name="A125611368F_Data">Data25!$BU$11:$BU$21</definedName>
    <definedName name="A125611368F_Latest">Data25!$BU$21</definedName>
    <definedName name="A125611376F">Data25!$S$1:$S$10,Data25!$S$11:$S$21</definedName>
    <definedName name="A125611376F_Data">Data25!$S$11:$S$21</definedName>
    <definedName name="A125611376F_Latest">Data25!$S$21</definedName>
    <definedName name="A125611384F">Data25!$EO$1:$EO$10,Data25!$EO$11:$EO$21</definedName>
    <definedName name="A125611384F_Data">Data25!$EO$11:$EO$21</definedName>
    <definedName name="A125611384F_Latest">Data25!$EO$21</definedName>
    <definedName name="A125611392F">Data26!$GS$1:$GS$10,Data26!$GS$11:$GS$11</definedName>
    <definedName name="A125611392F_Data">Data26!$GS$11:$GS$11</definedName>
    <definedName name="A125611392F_Latest">Data26!$GS$11</definedName>
    <definedName name="A125611400V">Data7!$HI$1:$HI$10,Data7!$HI$11:$HI$21</definedName>
    <definedName name="A125611400V_Data">Data7!$HI$11:$HI$21</definedName>
    <definedName name="A125611400V_Latest">Data7!$HI$21</definedName>
    <definedName name="A125611408L">Data8!$U$1:$U$10,Data8!$U$11:$U$21</definedName>
    <definedName name="A125611408L_Data">Data8!$U$11:$U$21</definedName>
    <definedName name="A125611408L_Latest">Data8!$U$21</definedName>
    <definedName name="A125611416L">Data8!$CO$1:$CO$10,Data8!$CO$11:$CO$21</definedName>
    <definedName name="A125611416L_Data">Data8!$CO$11:$CO$21</definedName>
    <definedName name="A125611416L_Latest">Data8!$CO$21</definedName>
    <definedName name="A125611424L">Data8!$FI$1:$FI$10,Data8!$FI$11:$FI$21</definedName>
    <definedName name="A125611424L_Data">Data8!$FI$11:$FI$21</definedName>
    <definedName name="A125611424L_Latest">Data8!$FI$21</definedName>
    <definedName name="A125611432L">Data9!$ES$1:$ES$10,Data9!$ES$11:$ES$21</definedName>
    <definedName name="A125611432L_Data">Data9!$ES$11:$ES$21</definedName>
    <definedName name="A125611432L_Latest">Data9!$ES$21</definedName>
    <definedName name="A125611440L">Data7!$EO$1:$EO$10,Data7!$EO$11:$EO$21</definedName>
    <definedName name="A125611440L_Data">Data7!$EO$11:$EO$21</definedName>
    <definedName name="A125611440L_Latest">Data7!$EO$21</definedName>
    <definedName name="A125611448F">Data8!$GS$1:$GS$10,Data8!$GS$11:$GS$21</definedName>
    <definedName name="A125611448F_Data">Data8!$GS$11:$GS$21</definedName>
    <definedName name="A125611448F_Latest">Data8!$GS$21</definedName>
    <definedName name="A125611456F">Data8!$EQ$1:$EQ$10,Data8!$EQ$11:$EQ$21</definedName>
    <definedName name="A125611456F_Data">Data8!$EQ$11:$EQ$21</definedName>
    <definedName name="A125611456F_Latest">Data8!$EQ$21</definedName>
    <definedName name="A125611464F">Data8!$IC$1:$IC$10,Data8!$IC$11:$IC$21</definedName>
    <definedName name="A125611464F_Data">Data8!$IC$11:$IC$21</definedName>
    <definedName name="A125611464F_Latest">Data8!$IC$21</definedName>
    <definedName name="A125611472F">Data9!$BG$1:$BG$10,Data9!$BG$11:$BG$21</definedName>
    <definedName name="A125611472F_Data">Data9!$BG$11:$BG$21</definedName>
    <definedName name="A125611472F_Latest">Data9!$BG$21</definedName>
    <definedName name="A125611480F">Data7!$CM$1:$CM$10,Data7!$CM$11:$CM$21</definedName>
    <definedName name="A125611480F_Data">Data7!$CM$11:$CM$21</definedName>
    <definedName name="A125611480F_Latest">Data7!$CM$21</definedName>
    <definedName name="A125611488X">Data8!$AM$1:$AM$10,Data8!$AM$11:$AM$21</definedName>
    <definedName name="A125611488X_Data">Data8!$AM$11:$AM$21</definedName>
    <definedName name="A125611488X_Latest">Data8!$AM$21</definedName>
    <definedName name="A125611496X">Data8!$GA$1:$GA$10,Data8!$GA$11:$GA$21</definedName>
    <definedName name="A125611496X_Data">Data8!$GA$11:$GA$21</definedName>
    <definedName name="A125611496X_Latest">Data8!$GA$21</definedName>
    <definedName name="A125611504L">Data8!$HK$1:$HK$10,Data8!$HK$11:$HK$21</definedName>
    <definedName name="A125611504L_Data">Data8!$HK$11:$HK$21</definedName>
    <definedName name="A125611504L_Latest">Data8!$HK$21</definedName>
    <definedName name="A125611512L">Data9!$E$1:$E$10,Data9!$E$11:$E$21</definedName>
    <definedName name="A125611512L_Data">Data9!$E$11:$E$21</definedName>
    <definedName name="A125611512L_Latest">Data9!$E$21</definedName>
    <definedName name="A125611520L">Data9!$AO$1:$AO$10,Data9!$AO$11:$AO$21</definedName>
    <definedName name="A125611520L_Data">Data9!$AO$11:$AO$21</definedName>
    <definedName name="A125611520L_Latest">Data9!$AO$21</definedName>
    <definedName name="A125611528F">Data6!$GO$1:$GO$10,Data6!$GO$11:$GO$21</definedName>
    <definedName name="A125611528F_Data">Data6!$GO$11:$GO$21</definedName>
    <definedName name="A125611528F_Latest">Data6!$GO$21</definedName>
    <definedName name="A125611536F">Data6!$HY$1:$HY$10,Data6!$HY$11:$HY$21</definedName>
    <definedName name="A125611536F_Data">Data6!$HY$11:$HY$21</definedName>
    <definedName name="A125611536F_Latest">Data6!$HY$21</definedName>
    <definedName name="A125611544F">Data7!$AK$1:$AK$10,Data7!$AK$11:$AK$21</definedName>
    <definedName name="A125611544F_Data">Data7!$AK$11:$AK$21</definedName>
    <definedName name="A125611544F_Latest">Data7!$AK$21</definedName>
    <definedName name="A125611552F">Data7!$BC$1:$BC$10,Data7!$BC$11:$BC$21</definedName>
    <definedName name="A125611552F_Data">Data7!$BC$11:$BC$21</definedName>
    <definedName name="A125611552F_Latest">Data7!$BC$21</definedName>
    <definedName name="A125611560F">Data7!$DW$1:$DW$10,Data7!$DW$11:$DW$21</definedName>
    <definedName name="A125611560F_Data">Data7!$DW$11:$DW$21</definedName>
    <definedName name="A125611560F_Latest">Data7!$DW$21</definedName>
    <definedName name="A125611568X">Data7!$FG$1:$FG$10,Data7!$FG$11:$FG$21</definedName>
    <definedName name="A125611568X_Data">Data7!$FG$11:$FG$21</definedName>
    <definedName name="A125611568X_Latest">Data7!$FG$21</definedName>
    <definedName name="A125611576X">Data7!$FY$1:$FY$10,Data7!$FY$11:$FY$21</definedName>
    <definedName name="A125611576X_Data">Data7!$FY$11:$FY$21</definedName>
    <definedName name="A125611576X_Latest">Data7!$FY$21</definedName>
    <definedName name="A125611584X">Data8!$BE$1:$BE$10,Data8!$BE$11:$BE$21</definedName>
    <definedName name="A125611584X_Data">Data8!$BE$11:$BE$21</definedName>
    <definedName name="A125611584X_Latest">Data8!$BE$21</definedName>
    <definedName name="A125611592X">Data9!$W$1:$W$10,Data9!$W$11:$W$21</definedName>
    <definedName name="A125611592X_Data">Data9!$W$11:$W$21</definedName>
    <definedName name="A125611592X_Latest">Data9!$W$21</definedName>
    <definedName name="A125611600L">Data9!$CQ$1:$CQ$10,Data9!$CQ$11:$CQ$21</definedName>
    <definedName name="A125611600L_Data">Data9!$CQ$11:$CQ$21</definedName>
    <definedName name="A125611600L_Latest">Data9!$CQ$21</definedName>
    <definedName name="A125611608F">Data9!$DI$1:$DI$10,Data9!$DI$11:$DI$21</definedName>
    <definedName name="A125611608F_Data">Data9!$DI$11:$DI$21</definedName>
    <definedName name="A125611608F_Latest">Data9!$DI$21</definedName>
    <definedName name="A125611616F">Data7!$BU$1:$BU$10,Data7!$BU$11:$BU$21</definedName>
    <definedName name="A125611616F_Data">Data7!$BU$11:$BU$21</definedName>
    <definedName name="A125611616F_Latest">Data7!$BU$21</definedName>
    <definedName name="A125611624F">Data8!$DG$1:$DG$10,Data8!$DG$11:$DG$21</definedName>
    <definedName name="A125611624F_Data">Data8!$DG$11:$DG$21</definedName>
    <definedName name="A125611624F_Latest">Data8!$DG$21</definedName>
    <definedName name="A125611632F">Data8!$DY$1:$DY$10,Data8!$DY$11:$DY$21</definedName>
    <definedName name="A125611632F_Data">Data8!$DY$11:$DY$21</definedName>
    <definedName name="A125611632F_Latest">Data8!$DY$21</definedName>
    <definedName name="A125611640F">Data9!$BY$1:$BY$10,Data9!$BY$11:$BY$21</definedName>
    <definedName name="A125611640F_Data">Data9!$BY$11:$BY$21</definedName>
    <definedName name="A125611640F_Latest">Data9!$BY$21</definedName>
    <definedName name="A125611648X">Data6!$HG$1:$HG$10,Data6!$HG$11:$HG$21</definedName>
    <definedName name="A125611648X_Data">Data6!$HG$11:$HG$21</definedName>
    <definedName name="A125611648X_Latest">Data6!$HG$21</definedName>
    <definedName name="A125611656X">Data6!$IQ$1:$IQ$10,Data6!$IQ$11:$IQ$21</definedName>
    <definedName name="A125611656X_Data">Data6!$IQ$11:$IQ$21</definedName>
    <definedName name="A125611656X_Latest">Data6!$IQ$21</definedName>
    <definedName name="A125611664X">Data7!$S$1:$S$10,Data7!$S$11:$S$21</definedName>
    <definedName name="A125611664X_Data">Data7!$S$11:$S$21</definedName>
    <definedName name="A125611664X_Latest">Data7!$S$21</definedName>
    <definedName name="A125611672X">Data7!$DE$1:$DE$10,Data7!$DE$11:$DE$21</definedName>
    <definedName name="A125611672X_Data">Data7!$DE$11:$DE$21</definedName>
    <definedName name="A125611672X_Latest">Data7!$DE$21</definedName>
    <definedName name="A125611680X">Data7!$IA$1:$IA$10,Data7!$IA$11:$IA$21</definedName>
    <definedName name="A125611680X_Data">Data7!$IA$11:$IA$21</definedName>
    <definedName name="A125611680X_Latest">Data7!$IA$21</definedName>
    <definedName name="A125611688T">Data8!$C$1:$C$10,Data8!$C$11:$C$21</definedName>
    <definedName name="A125611688T_Data">Data8!$C$11:$C$21</definedName>
    <definedName name="A125611688T_Latest">Data8!$C$21</definedName>
    <definedName name="A125611696T">Data7!$GQ$1:$GQ$10,Data7!$GQ$11:$GQ$21</definedName>
    <definedName name="A125611696T_Data">Data7!$GQ$11:$GQ$21</definedName>
    <definedName name="A125611696T_Latest">Data7!$GQ$21</definedName>
    <definedName name="A125611704F">Data8!$BW$1:$BW$10,Data8!$BW$11:$BW$21</definedName>
    <definedName name="A125611704F_Data">Data8!$BW$11:$BW$21</definedName>
    <definedName name="A125611704F_Latest">Data8!$BW$21</definedName>
    <definedName name="A125611712F">Data9!$EA$1:$EA$10,Data9!$EA$11:$EA$21</definedName>
    <definedName name="A125611712F_Data">Data9!$EA$11:$EA$21</definedName>
    <definedName name="A125611712F_Latest">Data9!$EA$21</definedName>
    <definedName name="A125611720F">Data16!$DW$1:$DW$10,Data16!$DW$11:$DW$21</definedName>
    <definedName name="A125611720F_Data">Data16!$DW$11:$DW$21</definedName>
    <definedName name="A125611720F_Latest">Data16!$DW$21</definedName>
    <definedName name="A125611728X">Data16!$FY$1:$FY$10,Data16!$FY$11:$FY$21</definedName>
    <definedName name="A125611728X_Data">Data16!$FY$11:$FY$21</definedName>
    <definedName name="A125611728X_Latest">Data16!$FY$21</definedName>
    <definedName name="A125611736X">Data17!$C$1:$C$10,Data17!$C$11:$C$21</definedName>
    <definedName name="A125611736X_Data">Data17!$C$11:$C$21</definedName>
    <definedName name="A125611736X_Latest">Data17!$C$21</definedName>
    <definedName name="A125611744X">Data17!$BW$1:$BW$10,Data17!$BW$11:$BW$21</definedName>
    <definedName name="A125611744X_Data">Data17!$BW$11:$BW$21</definedName>
    <definedName name="A125611744X_Latest">Data17!$BW$21</definedName>
    <definedName name="A125611752X">Data18!$BG$1:$BG$10,Data18!$BG$11:$BG$21</definedName>
    <definedName name="A125611752X_Data">Data18!$BG$11:$BG$21</definedName>
    <definedName name="A125611752X_Latest">Data18!$BG$21</definedName>
    <definedName name="A125611760X">Data16!$BC$1:$BC$10,Data16!$BC$11:$BC$21</definedName>
    <definedName name="A125611760X_Data">Data16!$BC$11:$BC$21</definedName>
    <definedName name="A125611760X_Latest">Data16!$BC$21</definedName>
    <definedName name="A125611768T">Data17!$DG$1:$DG$10,Data17!$DG$11:$DG$21</definedName>
    <definedName name="A125611768T_Data">Data17!$DG$11:$DG$21</definedName>
    <definedName name="A125611768T_Latest">Data17!$DG$21</definedName>
    <definedName name="A125611776T">Data17!$BE$1:$BE$10,Data17!$BE$11:$BE$21</definedName>
    <definedName name="A125611776T_Data">Data17!$BE$11:$BE$21</definedName>
    <definedName name="A125611776T_Latest">Data17!$BE$21</definedName>
    <definedName name="A125611784T">Data17!$EQ$1:$EQ$10,Data17!$EQ$11:$EQ$21</definedName>
    <definedName name="A125611784T_Data">Data17!$EQ$11:$EQ$21</definedName>
    <definedName name="A125611784T_Latest">Data17!$EQ$21</definedName>
    <definedName name="A125611792T">Data17!$HK$1:$HK$10,Data17!$HK$11:$HK$21</definedName>
    <definedName name="A125611792T_Data">Data17!$HK$11:$HK$21</definedName>
    <definedName name="A125611792T_Latest">Data17!$HK$21</definedName>
    <definedName name="A125611800F">Data15!$IQ$1:$IQ$10,Data15!$IQ$11:$IQ$21</definedName>
    <definedName name="A125611800F_Data">Data15!$IQ$11:$IQ$21</definedName>
    <definedName name="A125611800F_Latest">Data15!$IQ$21</definedName>
    <definedName name="A125611808X">Data16!$GQ$1:$GQ$10,Data16!$GQ$11:$GQ$21</definedName>
    <definedName name="A125611808X_Data">Data16!$GQ$11:$GQ$21</definedName>
    <definedName name="A125611808X_Latest">Data16!$GQ$21</definedName>
    <definedName name="A125611816X">Data17!$CO$1:$CO$10,Data17!$CO$11:$CO$21</definedName>
    <definedName name="A125611816X_Data">Data17!$CO$11:$CO$21</definedName>
    <definedName name="A125611816X_Latest">Data17!$CO$21</definedName>
    <definedName name="A125611824X">Data17!$DY$1:$DY$10,Data17!$DY$11:$DY$21</definedName>
    <definedName name="A125611824X_Data">Data17!$DY$11:$DY$21</definedName>
    <definedName name="A125611824X_Latest">Data17!$DY$21</definedName>
    <definedName name="A125611832X">Data17!$FI$1:$FI$10,Data17!$FI$11:$FI$21</definedName>
    <definedName name="A125611832X_Data">Data17!$FI$11:$FI$21</definedName>
    <definedName name="A125611832X_Latest">Data17!$FI$21</definedName>
    <definedName name="A125611840X">Data17!$GS$1:$GS$10,Data17!$GS$11:$GS$21</definedName>
    <definedName name="A125611840X_Data">Data17!$GS$11:$GS$21</definedName>
    <definedName name="A125611840X_Latest">Data17!$GS$21</definedName>
    <definedName name="A125611848T">Data15!$DC$1:$DC$10,Data15!$DC$11:$DC$21</definedName>
    <definedName name="A125611848T_Data">Data15!$DC$11:$DC$21</definedName>
    <definedName name="A125611848T_Latest">Data15!$DC$21</definedName>
    <definedName name="A125611856T">Data15!$EM$1:$EM$10,Data15!$EM$11:$EM$21</definedName>
    <definedName name="A125611856T_Data">Data15!$EM$11:$EM$21</definedName>
    <definedName name="A125611856T_Latest">Data15!$EM$21</definedName>
    <definedName name="A125611864T">Data15!$GO$1:$GO$10,Data15!$GO$11:$GO$21</definedName>
    <definedName name="A125611864T_Data">Data15!$GO$11:$GO$21</definedName>
    <definedName name="A125611864T_Latest">Data15!$GO$21</definedName>
    <definedName name="A125611872T">Data15!$HG$1:$HG$10,Data15!$HG$11:$HG$21</definedName>
    <definedName name="A125611872T_Data">Data15!$HG$11:$HG$21</definedName>
    <definedName name="A125611872T_Latest">Data15!$HG$21</definedName>
    <definedName name="A125611880T">Data16!$AK$1:$AK$10,Data16!$AK$11:$AK$21</definedName>
    <definedName name="A125611880T_Data">Data16!$AK$11:$AK$21</definedName>
    <definedName name="A125611880T_Latest">Data16!$AK$21</definedName>
    <definedName name="A125611888K">Data16!$BU$1:$BU$10,Data16!$BU$11:$BU$21</definedName>
    <definedName name="A125611888K_Data">Data16!$BU$11:$BU$21</definedName>
    <definedName name="A125611888K_Latest">Data16!$BU$21</definedName>
    <definedName name="A125611896K">Data16!$CM$1:$CM$10,Data16!$CM$11:$CM$21</definedName>
    <definedName name="A125611896K_Data">Data16!$CM$11:$CM$21</definedName>
    <definedName name="A125611896K_Latest">Data16!$CM$21</definedName>
    <definedName name="A125611904X">Data16!$HI$1:$HI$10,Data16!$HI$11:$HI$21</definedName>
    <definedName name="A125611904X_Data">Data16!$HI$11:$HI$21</definedName>
    <definedName name="A125611904X_Latest">Data16!$HI$21</definedName>
    <definedName name="A125611912X">Data17!$GA$1:$GA$10,Data17!$GA$11:$GA$21</definedName>
    <definedName name="A125611912X_Data">Data17!$GA$11:$GA$21</definedName>
    <definedName name="A125611912X_Latest">Data17!$GA$21</definedName>
    <definedName name="A125611920X">Data18!$E$1:$E$10,Data18!$E$11:$E$21</definedName>
    <definedName name="A125611920X_Data">Data18!$E$11:$E$21</definedName>
    <definedName name="A125611920X_Latest">Data18!$E$21</definedName>
    <definedName name="A125611928T">Data18!$W$1:$W$10,Data18!$W$11:$W$21</definedName>
    <definedName name="A125611928T_Data">Data18!$W$11:$W$21</definedName>
    <definedName name="A125611928T_Latest">Data18!$W$21</definedName>
    <definedName name="A125611936T">Data15!$HY$1:$HY$10,Data15!$HY$11:$HY$21</definedName>
    <definedName name="A125611936T_Data">Data15!$HY$11:$HY$21</definedName>
    <definedName name="A125611936T_Latest">Data15!$HY$21</definedName>
    <definedName name="A125611944T">Data17!$U$1:$U$10,Data17!$U$11:$U$21</definedName>
    <definedName name="A125611944T_Data">Data17!$U$11:$U$21</definedName>
    <definedName name="A125611944T_Latest">Data17!$U$21</definedName>
    <definedName name="A125611952T">Data17!$AM$1:$AM$10,Data17!$AM$11:$AM$21</definedName>
    <definedName name="A125611952T_Data">Data17!$AM$11:$AM$21</definedName>
    <definedName name="A125611952T_Latest">Data17!$AM$21</definedName>
    <definedName name="A125611960T">Data17!$IC$1:$IC$10,Data17!$IC$11:$IC$21</definedName>
    <definedName name="A125611960T_Data">Data17!$IC$11:$IC$21</definedName>
    <definedName name="A125611960T_Latest">Data17!$IC$21</definedName>
    <definedName name="A125611968K">Data15!$DU$1:$DU$10,Data15!$DU$11:$DU$21</definedName>
    <definedName name="A125611968K_Data">Data15!$DU$11:$DU$21</definedName>
    <definedName name="A125611968K_Latest">Data15!$DU$21</definedName>
    <definedName name="A125611976K">Data15!$FE$1:$FE$10,Data15!$FE$11:$FE$21</definedName>
    <definedName name="A125611976K_Data">Data15!$FE$11:$FE$21</definedName>
    <definedName name="A125611976K_Latest">Data15!$FE$21</definedName>
    <definedName name="A125611984K">Data15!$FW$1:$FW$10,Data15!$FW$11:$FW$21</definedName>
    <definedName name="A125611984K_Data">Data15!$FW$11:$FW$21</definedName>
    <definedName name="A125611984K_Latest">Data15!$FW$21</definedName>
    <definedName name="A125611992K">Data16!$S$1:$S$10,Data16!$S$11:$S$21</definedName>
    <definedName name="A125611992K_Data">Data16!$S$11:$S$21</definedName>
    <definedName name="A125611992K_Latest">Data16!$S$21</definedName>
    <definedName name="A125612000A">Data16!$EO$1:$EO$10,Data16!$EO$11:$EO$21</definedName>
    <definedName name="A125612000A_Data">Data16!$EO$11:$EO$21</definedName>
    <definedName name="A125612000A_Latest">Data16!$EO$21</definedName>
    <definedName name="A125612008V">Data16!$FG$1:$FG$10,Data16!$FG$11:$FG$21</definedName>
    <definedName name="A125612008V_Data">Data16!$FG$11:$FG$21</definedName>
    <definedName name="A125612008V_Latest">Data16!$FG$21</definedName>
    <definedName name="A125612016V">Data16!$DE$1:$DE$10,Data16!$DE$11:$DE$21</definedName>
    <definedName name="A125612016V_Data">Data16!$DE$11:$DE$21</definedName>
    <definedName name="A125612016V_Latest">Data16!$DE$21</definedName>
    <definedName name="A125612024V">Data16!$IA$1:$IA$10,Data16!$IA$11:$IA$21</definedName>
    <definedName name="A125612024V_Data">Data16!$IA$11:$IA$21</definedName>
    <definedName name="A125612024V_Latest">Data16!$IA$21</definedName>
    <definedName name="A125612032V">Data18!$AO$1:$AO$10,Data18!$AO$11:$AO$21</definedName>
    <definedName name="A125612032V_Data">Data18!$AO$11:$AO$21</definedName>
    <definedName name="A125612032V_Latest">Data18!$AO$21</definedName>
    <definedName name="A125612040V">Data19!$CS$1:$CS$10,Data19!$CS$11:$CS$21</definedName>
    <definedName name="A125612040V_Data">Data19!$CS$11:$CS$21</definedName>
    <definedName name="A125612040V_Latest">Data19!$CS$21</definedName>
    <definedName name="A125612048L">Data19!$EU$1:$EU$10,Data19!$EU$11:$EU$21</definedName>
    <definedName name="A125612048L_Data">Data19!$EU$11:$EU$21</definedName>
    <definedName name="A125612048L_Latest">Data19!$EU$21</definedName>
    <definedName name="A125612056L">Data19!$HO$1:$HO$10,Data19!$HO$11:$HO$21</definedName>
    <definedName name="A125612056L_Data">Data19!$HO$11:$HO$21</definedName>
    <definedName name="A125612056L_Latest">Data19!$HO$21</definedName>
    <definedName name="A125612064L">Data20!$AS$1:$AS$10,Data20!$AS$11:$AS$21</definedName>
    <definedName name="A125612064L_Data">Data20!$AS$11:$AS$21</definedName>
    <definedName name="A125612064L_Latest">Data20!$AS$21</definedName>
    <definedName name="A125612072L">Data21!$AC$1:$AC$10,Data21!$AC$11:$AC$21</definedName>
    <definedName name="A125612072L_Data">Data21!$AC$11:$AC$21</definedName>
    <definedName name="A125612072L_Latest">Data21!$AC$21</definedName>
    <definedName name="A125612080L">Data19!$Y$1:$Y$10,Data19!$Y$11:$Y$21</definedName>
    <definedName name="A125612080L_Data">Data19!$Y$11:$Y$21</definedName>
    <definedName name="A125612080L_Latest">Data19!$Y$21</definedName>
    <definedName name="A125612088F">Data20!$CC$1:$CC$10,Data20!$CC$11:$CC$21</definedName>
    <definedName name="A125612088F_Data">Data20!$CC$11:$CC$21</definedName>
    <definedName name="A125612088F_Latest">Data20!$CC$21</definedName>
    <definedName name="A125612096F">Data20!$AA$1:$AA$10,Data20!$AA$11:$AA$21</definedName>
    <definedName name="A125612096F_Data">Data20!$AA$11:$AA$21</definedName>
    <definedName name="A125612096F_Latest">Data20!$AA$21</definedName>
    <definedName name="A125612104V">Data20!$DM$1:$DM$10,Data20!$DM$11:$DM$21</definedName>
    <definedName name="A125612104V_Data">Data20!$DM$11:$DM$21</definedName>
    <definedName name="A125612104V_Latest">Data20!$DM$21</definedName>
    <definedName name="A125612112V">Data20!$GG$1:$GG$10,Data20!$GG$11:$GG$21</definedName>
    <definedName name="A125612112V_Data">Data20!$GG$11:$GG$21</definedName>
    <definedName name="A125612112V_Latest">Data20!$GG$21</definedName>
    <definedName name="A125612120V">Data18!$HM$1:$HM$10,Data18!$HM$11:$HM$21</definedName>
    <definedName name="A125612120V_Data">Data18!$HM$11:$HM$21</definedName>
    <definedName name="A125612120V_Latest">Data18!$HM$21</definedName>
    <definedName name="A125612128L">Data19!$FM$1:$FM$10,Data19!$FM$11:$FM$21</definedName>
    <definedName name="A125612128L_Data">Data19!$FM$11:$FM$21</definedName>
    <definedName name="A125612128L_Latest">Data19!$FM$21</definedName>
    <definedName name="A125612136L">Data20!$BK$1:$BK$10,Data20!$BK$11:$BK$21</definedName>
    <definedName name="A125612136L_Data">Data20!$BK$11:$BK$21</definedName>
    <definedName name="A125612136L_Latest">Data20!$BK$21</definedName>
    <definedName name="A125612144L">Data20!$CU$1:$CU$10,Data20!$CU$11:$CU$21</definedName>
    <definedName name="A125612144L_Data">Data20!$CU$11:$CU$21</definedName>
    <definedName name="A125612144L_Latest">Data20!$CU$21</definedName>
    <definedName name="A125612152L">Data20!$EE$1:$EE$10,Data20!$EE$11:$EE$21</definedName>
    <definedName name="A125612152L_Data">Data20!$EE$11:$EE$21</definedName>
    <definedName name="A125612152L_Latest">Data20!$EE$21</definedName>
    <definedName name="A125612160L">Data20!$FO$1:$FO$10,Data20!$FO$11:$FO$21</definedName>
    <definedName name="A125612160L_Data">Data20!$FO$11:$FO$21</definedName>
    <definedName name="A125612160L_Latest">Data20!$FO$21</definedName>
    <definedName name="A125612168F">Data18!$BY$1:$BY$10,Data18!$BY$11:$BY$21</definedName>
    <definedName name="A125612168F_Data">Data18!$BY$11:$BY$21</definedName>
    <definedName name="A125612168F_Latest">Data18!$BY$21</definedName>
    <definedName name="A125612176F">Data18!$DI$1:$DI$10,Data18!$DI$11:$DI$21</definedName>
    <definedName name="A125612176F_Data">Data18!$DI$11:$DI$21</definedName>
    <definedName name="A125612176F_Latest">Data18!$DI$21</definedName>
    <definedName name="A125612184F">Data18!$FK$1:$FK$10,Data18!$FK$11:$FK$21</definedName>
    <definedName name="A125612184F_Data">Data18!$FK$11:$FK$21</definedName>
    <definedName name="A125612184F_Latest">Data18!$FK$21</definedName>
    <definedName name="A125612192F">Data18!$GC$1:$GC$10,Data18!$GC$11:$GC$21</definedName>
    <definedName name="A125612192F_Data">Data18!$GC$11:$GC$21</definedName>
    <definedName name="A125612192F_Latest">Data18!$GC$21</definedName>
    <definedName name="A125612200V">Data19!$G$1:$G$10,Data19!$G$11:$G$21</definedName>
    <definedName name="A125612200V_Data">Data19!$G$11:$G$21</definedName>
    <definedName name="A125612200V_Latest">Data19!$G$21</definedName>
    <definedName name="A125612208L">Data19!$AQ$1:$AQ$10,Data19!$AQ$11:$AQ$21</definedName>
    <definedName name="A125612208L_Data">Data19!$AQ$11:$AQ$21</definedName>
    <definedName name="A125612208L_Latest">Data19!$AQ$21</definedName>
    <definedName name="A125612216L">Data19!$BI$1:$BI$10,Data19!$BI$11:$BI$21</definedName>
    <definedName name="A125612216L_Data">Data19!$BI$11:$BI$21</definedName>
    <definedName name="A125612216L_Latest">Data19!$BI$21</definedName>
    <definedName name="A125612224L">Data19!$GE$1:$GE$10,Data19!$GE$11:$GE$21</definedName>
    <definedName name="A125612224L_Data">Data19!$GE$11:$GE$21</definedName>
    <definedName name="A125612224L_Latest">Data19!$GE$21</definedName>
    <definedName name="A125612232L">Data20!$EW$1:$EW$10,Data20!$EW$11:$EW$21</definedName>
    <definedName name="A125612232L_Data">Data20!$EW$11:$EW$21</definedName>
    <definedName name="A125612232L_Latest">Data20!$EW$21</definedName>
    <definedName name="A125612240L">Data20!$HQ$1:$HQ$10,Data20!$HQ$11:$HQ$21</definedName>
    <definedName name="A125612240L_Data">Data20!$HQ$11:$HQ$21</definedName>
    <definedName name="A125612240L_Latest">Data20!$HQ$21</definedName>
    <definedName name="A125612248F">Data20!$II$1:$II$10,Data20!$II$11:$II$21</definedName>
    <definedName name="A125612248F_Data">Data20!$II$11:$II$21</definedName>
    <definedName name="A125612248F_Latest">Data20!$II$21</definedName>
    <definedName name="A125612256F">Data18!$GU$1:$GU$10,Data18!$GU$11:$GU$21</definedName>
    <definedName name="A125612256F_Data">Data18!$GU$11:$GU$21</definedName>
    <definedName name="A125612256F_Latest">Data18!$GU$21</definedName>
    <definedName name="A125612264F">Data19!$IG$1:$IG$10,Data19!$IG$11:$IG$21</definedName>
    <definedName name="A125612264F_Data">Data19!$IG$11:$IG$21</definedName>
    <definedName name="A125612264F_Latest">Data19!$IG$21</definedName>
    <definedName name="A125612272F">Data20!$I$1:$I$10,Data20!$I$11:$I$21</definedName>
    <definedName name="A125612272F_Data">Data20!$I$11:$I$21</definedName>
    <definedName name="A125612272F_Latest">Data20!$I$21</definedName>
    <definedName name="A125612280F">Data20!$GY$1:$GY$10,Data20!$GY$11:$GY$21</definedName>
    <definedName name="A125612280F_Data">Data20!$GY$11:$GY$21</definedName>
    <definedName name="A125612280F_Latest">Data20!$GY$21</definedName>
    <definedName name="A125612288X">Data18!$CQ$1:$CQ$10,Data18!$CQ$11:$CQ$21</definedName>
    <definedName name="A125612288X_Data">Data18!$CQ$11:$CQ$21</definedName>
    <definedName name="A125612288X_Latest">Data18!$CQ$21</definedName>
    <definedName name="A125612296X">Data18!$EA$1:$EA$10,Data18!$EA$11:$EA$21</definedName>
    <definedName name="A125612296X_Data">Data18!$EA$11:$EA$21</definedName>
    <definedName name="A125612296X_Latest">Data18!$EA$21</definedName>
    <definedName name="A125612304L">Data18!$ES$1:$ES$10,Data18!$ES$11:$ES$21</definedName>
    <definedName name="A125612304L_Data">Data18!$ES$11:$ES$21</definedName>
    <definedName name="A125612304L_Latest">Data18!$ES$21</definedName>
    <definedName name="A125612312L">Data18!$IE$1:$IE$10,Data18!$IE$11:$IE$21</definedName>
    <definedName name="A125612312L_Data">Data18!$IE$11:$IE$21</definedName>
    <definedName name="A125612312L_Latest">Data18!$IE$21</definedName>
    <definedName name="A125612320L">Data19!$DK$1:$DK$10,Data19!$DK$11:$DK$21</definedName>
    <definedName name="A125612320L_Data">Data19!$DK$11:$DK$21</definedName>
    <definedName name="A125612320L_Latest">Data19!$DK$21</definedName>
    <definedName name="A125612328F">Data19!$EC$1:$EC$10,Data19!$EC$11:$EC$21</definedName>
    <definedName name="A125612328F_Data">Data19!$EC$11:$EC$21</definedName>
    <definedName name="A125612328F_Latest">Data19!$EC$21</definedName>
    <definedName name="A125612336F">Data19!$CA$1:$CA$10,Data19!$CA$11:$CA$21</definedName>
    <definedName name="A125612336F_Data">Data19!$CA$11:$CA$21</definedName>
    <definedName name="A125612336F_Latest">Data19!$CA$21</definedName>
    <definedName name="A125612344F">Data19!$GW$1:$GW$10,Data19!$GW$11:$GW$21</definedName>
    <definedName name="A125612344F_Data">Data19!$GW$11:$GW$21</definedName>
    <definedName name="A125612344F_Latest">Data19!$GW$21</definedName>
    <definedName name="A125612352F">Data21!$K$1:$K$10,Data21!$K$11:$K$21</definedName>
    <definedName name="A125612352F_Data">Data21!$K$11:$K$21</definedName>
    <definedName name="A125612352F_Latest">Data21!$K$21</definedName>
    <definedName name="A125612360F">Data22!$BO$1:$BO$10,Data22!$BO$11:$BO$21</definedName>
    <definedName name="A125612360F_Data">Data22!$BO$11:$BO$21</definedName>
    <definedName name="A125612360F_Latest">Data22!$BO$21</definedName>
    <definedName name="A125612368X">Data22!$DQ$1:$DQ$10,Data22!$DQ$11:$DQ$21</definedName>
    <definedName name="A125612368X_Data">Data22!$DQ$11:$DQ$21</definedName>
    <definedName name="A125612368X_Latest">Data22!$DQ$21</definedName>
    <definedName name="A125612376X">Data22!$GK$1:$GK$10,Data22!$GK$11:$GK$21</definedName>
    <definedName name="A125612376X_Data">Data22!$GK$11:$GK$21</definedName>
    <definedName name="A125612376X_Latest">Data22!$GK$21</definedName>
    <definedName name="A125612384X">Data23!$O$1:$O$10,Data23!$O$11:$O$21</definedName>
    <definedName name="A125612384X_Data">Data23!$O$11:$O$21</definedName>
    <definedName name="A125612384X_Latest">Data23!$O$21</definedName>
    <definedName name="A125612392X">Data23!$IO$1:$IO$10,Data23!$IO$11:$IO$21</definedName>
    <definedName name="A125612392X_Data">Data23!$IO$11:$IO$21</definedName>
    <definedName name="A125612392X_Latest">Data23!$IO$21</definedName>
    <definedName name="A125612400L">Data21!$IK$1:$IK$10,Data21!$IK$11:$IK$21</definedName>
    <definedName name="A125612400L_Data">Data21!$IK$11:$IK$21</definedName>
    <definedName name="A125612400L_Latest">Data21!$IK$21</definedName>
    <definedName name="A125612408F">Data23!$AY$1:$AY$10,Data23!$AY$11:$AY$21</definedName>
    <definedName name="A125612408F_Data">Data23!$AY$11:$AY$21</definedName>
    <definedName name="A125612408F_Latest">Data23!$AY$21</definedName>
    <definedName name="A125612416F">Data22!$IM$1:$IM$10,Data22!$IM$11:$IM$21</definedName>
    <definedName name="A125612416F_Data">Data22!$IM$11:$IM$21</definedName>
    <definedName name="A125612416F_Latest">Data22!$IM$21</definedName>
    <definedName name="A125612424F">Data23!$CI$1:$CI$10,Data23!$CI$11:$CI$21</definedName>
    <definedName name="A125612424F_Data">Data23!$CI$11:$CI$21</definedName>
    <definedName name="A125612424F_Latest">Data23!$CI$21</definedName>
    <definedName name="A125612432F">Data23!$FC$1:$FC$10,Data23!$FC$11:$FC$21</definedName>
    <definedName name="A125612432F_Data">Data23!$FC$11:$FC$21</definedName>
    <definedName name="A125612432F_Latest">Data23!$FC$21</definedName>
    <definedName name="A125612440F">Data21!$GI$1:$GI$10,Data21!$GI$11:$GI$21</definedName>
    <definedName name="A125612440F_Data">Data21!$GI$11:$GI$21</definedName>
    <definedName name="A125612440F_Latest">Data21!$GI$21</definedName>
    <definedName name="A125612448X">Data22!$EI$1:$EI$10,Data22!$EI$11:$EI$21</definedName>
    <definedName name="A125612448X_Data">Data22!$EI$11:$EI$21</definedName>
    <definedName name="A125612448X_Latest">Data22!$EI$21</definedName>
    <definedName name="A125612456X">Data23!$AG$1:$AG$10,Data23!$AG$11:$AG$21</definedName>
    <definedName name="A125612456X_Data">Data23!$AG$11:$AG$21</definedName>
    <definedName name="A125612456X_Latest">Data23!$AG$21</definedName>
    <definedName name="A125612464X">Data23!$BQ$1:$BQ$10,Data23!$BQ$11:$BQ$21</definedName>
    <definedName name="A125612464X_Data">Data23!$BQ$11:$BQ$21</definedName>
    <definedName name="A125612464X_Latest">Data23!$BQ$21</definedName>
    <definedName name="A125612472X">Data23!$DA$1:$DA$10,Data23!$DA$11:$DA$21</definedName>
    <definedName name="A125612472X_Data">Data23!$DA$11:$DA$21</definedName>
    <definedName name="A125612472X_Latest">Data23!$DA$21</definedName>
    <definedName name="A125612480X">Data23!$EK$1:$EK$10,Data23!$EK$11:$EK$21</definedName>
    <definedName name="A125612480X_Data">Data23!$EK$11:$EK$21</definedName>
    <definedName name="A125612480X_Latest">Data23!$EK$21</definedName>
    <definedName name="A125612488T">Data21!$AU$1:$AU$10,Data21!$AU$11:$AU$21</definedName>
    <definedName name="A125612488T_Data">Data21!$AU$11:$AU$21</definedName>
    <definedName name="A125612488T_Latest">Data21!$AU$21</definedName>
    <definedName name="A125612496T">Data21!$CE$1:$CE$10,Data21!$CE$11:$CE$21</definedName>
    <definedName name="A125612496T_Data">Data21!$CE$11:$CE$21</definedName>
    <definedName name="A125612496T_Latest">Data21!$CE$21</definedName>
    <definedName name="A125612504F">Data21!$EG$1:$EG$10,Data21!$EG$11:$EG$21</definedName>
    <definedName name="A125612504F_Data">Data21!$EG$11:$EG$21</definedName>
    <definedName name="A125612504F_Latest">Data21!$EG$21</definedName>
    <definedName name="A125612512F">Data21!$EY$1:$EY$10,Data21!$EY$11:$EY$21</definedName>
    <definedName name="A125612512F_Data">Data21!$EY$11:$EY$21</definedName>
    <definedName name="A125612512F_Latest">Data21!$EY$21</definedName>
    <definedName name="A125612520F">Data21!$HS$1:$HS$10,Data21!$HS$11:$HS$21</definedName>
    <definedName name="A125612520F_Data">Data21!$HS$11:$HS$21</definedName>
    <definedName name="A125612520F_Latest">Data21!$HS$21</definedName>
    <definedName name="A125612528X">Data22!$M$1:$M$10,Data22!$M$11:$M$21</definedName>
    <definedName name="A125612528X_Data">Data22!$M$11:$M$21</definedName>
    <definedName name="A125612528X_Latest">Data22!$M$21</definedName>
    <definedName name="A125612536X">Data22!$AE$1:$AE$10,Data22!$AE$11:$AE$21</definedName>
    <definedName name="A125612536X_Data">Data22!$AE$11:$AE$21</definedName>
    <definedName name="A125612536X_Latest">Data22!$AE$21</definedName>
    <definedName name="A125612544X">Data22!$FA$1:$FA$10,Data22!$FA$11:$FA$21</definedName>
    <definedName name="A125612544X_Data">Data22!$FA$11:$FA$21</definedName>
    <definedName name="A125612544X_Latest">Data22!$FA$21</definedName>
    <definedName name="A125612552X">Data23!$DS$1:$DS$10,Data23!$DS$11:$DS$21</definedName>
    <definedName name="A125612552X_Data">Data23!$DS$11:$DS$21</definedName>
    <definedName name="A125612552X_Latest">Data23!$DS$21</definedName>
    <definedName name="A125612560X">Data23!$GM$1:$GM$10,Data23!$GM$11:$GM$21</definedName>
    <definedName name="A125612560X_Data">Data23!$GM$11:$GM$21</definedName>
    <definedName name="A125612560X_Latest">Data23!$GM$21</definedName>
    <definedName name="A125612568T">Data23!$HE$1:$HE$10,Data23!$HE$11:$HE$21</definedName>
    <definedName name="A125612568T_Data">Data23!$HE$11:$HE$21</definedName>
    <definedName name="A125612568T_Latest">Data23!$HE$21</definedName>
    <definedName name="A125612576T">Data21!$FQ$1:$FQ$10,Data21!$FQ$11:$FQ$21</definedName>
    <definedName name="A125612576T_Data">Data21!$FQ$11:$FQ$21</definedName>
    <definedName name="A125612576T_Latest">Data21!$FQ$21</definedName>
    <definedName name="A125612584T">Data22!$HC$1:$HC$10,Data22!$HC$11:$HC$21</definedName>
    <definedName name="A125612584T_Data">Data22!$HC$11:$HC$21</definedName>
    <definedName name="A125612584T_Latest">Data22!$HC$21</definedName>
    <definedName name="A125612592T">Data22!$HU$1:$HU$10,Data22!$HU$11:$HU$21</definedName>
    <definedName name="A125612592T_Data">Data22!$HU$11:$HU$21</definedName>
    <definedName name="A125612592T_Latest">Data22!$HU$21</definedName>
    <definedName name="A125612600F">Data23!$FU$1:$FU$10,Data23!$FU$11:$FU$21</definedName>
    <definedName name="A125612600F_Data">Data23!$FU$11:$FU$21</definedName>
    <definedName name="A125612600F_Latest">Data23!$FU$21</definedName>
    <definedName name="A125612608X">Data21!$BM$1:$BM$10,Data21!$BM$11:$BM$21</definedName>
    <definedName name="A125612608X_Data">Data21!$BM$11:$BM$21</definedName>
    <definedName name="A125612608X_Latest">Data21!$BM$21</definedName>
    <definedName name="A125612616X">Data21!$CW$1:$CW$10,Data21!$CW$11:$CW$21</definedName>
    <definedName name="A125612616X_Data">Data21!$CW$11:$CW$21</definedName>
    <definedName name="A125612616X_Latest">Data21!$CW$21</definedName>
    <definedName name="A125612624X">Data21!$DO$1:$DO$10,Data21!$DO$11:$DO$21</definedName>
    <definedName name="A125612624X_Data">Data21!$DO$11:$DO$21</definedName>
    <definedName name="A125612624X_Latest">Data21!$DO$21</definedName>
    <definedName name="A125612632X">Data21!$HA$1:$HA$10,Data21!$HA$11:$HA$21</definedName>
    <definedName name="A125612632X_Data">Data21!$HA$11:$HA$21</definedName>
    <definedName name="A125612632X_Latest">Data21!$HA$21</definedName>
    <definedName name="A125612640X">Data22!$CG$1:$CG$10,Data22!$CG$11:$CG$21</definedName>
    <definedName name="A125612640X_Data">Data22!$CG$11:$CG$21</definedName>
    <definedName name="A125612640X_Latest">Data22!$CG$21</definedName>
    <definedName name="A125612648T">Data22!$CY$1:$CY$10,Data22!$CY$11:$CY$21</definedName>
    <definedName name="A125612648T_Data">Data22!$CY$11:$CY$21</definedName>
    <definedName name="A125612648T_Latest">Data22!$CY$21</definedName>
    <definedName name="A125612656T">Data22!$AW$1:$AW$10,Data22!$AW$11:$AW$21</definedName>
    <definedName name="A125612656T_Data">Data22!$AW$11:$AW$21</definedName>
    <definedName name="A125612656T_Latest">Data22!$AW$21</definedName>
    <definedName name="A125612664T">Data22!$FS$1:$FS$10,Data22!$FS$11:$FS$21</definedName>
    <definedName name="A125612664T_Data">Data22!$FS$11:$FS$21</definedName>
    <definedName name="A125612664T_Latest">Data22!$FS$21</definedName>
    <definedName name="A125612672T">Data23!$HW$1:$HW$10,Data23!$HW$11:$HW$21</definedName>
    <definedName name="A125612672T_Data">Data23!$HW$11:$HW$21</definedName>
    <definedName name="A125612672T_Latest">Data23!$HW$21</definedName>
    <definedName name="A125612680T">Data4!$IM$1:$IM$10,Data4!$IM$11:$IM$21</definedName>
    <definedName name="A125612680T_Data">Data4!$IM$11:$IM$21</definedName>
    <definedName name="A125612680T_Latest">Data4!$IM$21</definedName>
    <definedName name="A125612688K">Data5!$AY$1:$AY$10,Data5!$AY$11:$AY$21</definedName>
    <definedName name="A125612688K_Data">Data5!$AY$11:$AY$21</definedName>
    <definedName name="A125612688K_Latest">Data5!$AY$21</definedName>
    <definedName name="A125612696K">Data5!$DS$1:$DS$10,Data5!$DS$11:$DS$21</definedName>
    <definedName name="A125612696K_Data">Data5!$DS$11:$DS$21</definedName>
    <definedName name="A125612696K_Latest">Data5!$DS$21</definedName>
    <definedName name="A125612704X">Data5!$GM$1:$GM$10,Data5!$GM$11:$GM$21</definedName>
    <definedName name="A125612704X_Data">Data5!$GM$11:$GM$21</definedName>
    <definedName name="A125612704X_Latest">Data5!$GM$21</definedName>
    <definedName name="A125612712X">Data6!$FW$1:$FW$10,Data6!$FW$11:$FW$21</definedName>
    <definedName name="A125612712X_Data">Data6!$FW$11:$FW$21</definedName>
    <definedName name="A125612712X_Latest">Data6!$FW$21</definedName>
    <definedName name="A125612720X">Data4!$FS$1:$FS$10,Data4!$FS$11:$FS$21</definedName>
    <definedName name="A125612720X_Data">Data4!$FS$11:$FS$21</definedName>
    <definedName name="A125612720X_Latest">Data4!$FS$21</definedName>
    <definedName name="A125612728T">Data5!$HW$1:$HW$10,Data5!$HW$11:$HW$21</definedName>
    <definedName name="A125612728T_Data">Data5!$HW$11:$HW$21</definedName>
    <definedName name="A125612728T_Latest">Data5!$HW$21</definedName>
    <definedName name="A125612736T">Data5!$FU$1:$FU$10,Data5!$FU$11:$FU$21</definedName>
    <definedName name="A125612736T_Data">Data5!$FU$11:$FU$21</definedName>
    <definedName name="A125612736T_Latest">Data5!$FU$21</definedName>
    <definedName name="A125612744T">Data6!$Q$1:$Q$10,Data6!$Q$11:$Q$21</definedName>
    <definedName name="A125612744T_Data">Data6!$Q$11:$Q$21</definedName>
    <definedName name="A125612744T_Latest">Data6!$Q$21</definedName>
    <definedName name="A125612752T">Data6!$CK$1:$CK$10,Data6!$CK$11:$CK$21</definedName>
    <definedName name="A125612752T_Data">Data6!$CK$11:$CK$21</definedName>
    <definedName name="A125612752T_Latest">Data6!$CK$21</definedName>
    <definedName name="A125612760T">Data4!$DQ$1:$DQ$10,Data4!$DQ$11:$DQ$21</definedName>
    <definedName name="A125612760T_Data">Data4!$DQ$11:$DQ$21</definedName>
    <definedName name="A125612760T_Latest">Data4!$DQ$21</definedName>
    <definedName name="A125612768K">Data5!$BQ$1:$BQ$10,Data5!$BQ$11:$BQ$21</definedName>
    <definedName name="A125612768K_Data">Data5!$BQ$11:$BQ$21</definedName>
    <definedName name="A125612768K_Latest">Data5!$BQ$21</definedName>
    <definedName name="A125612776K">Data5!$HE$1:$HE$10,Data5!$HE$11:$HE$21</definedName>
    <definedName name="A125612776K_Data">Data5!$HE$11:$HE$21</definedName>
    <definedName name="A125612776K_Latest">Data5!$HE$21</definedName>
    <definedName name="A125612784K">Data5!$IO$1:$IO$10,Data5!$IO$11:$IO$21</definedName>
    <definedName name="A125612784K_Data">Data5!$IO$11:$IO$21</definedName>
    <definedName name="A125612784K_Latest">Data5!$IO$21</definedName>
    <definedName name="A125612792K">Data6!$AI$1:$AI$10,Data6!$AI$11:$AI$21</definedName>
    <definedName name="A125612792K_Data">Data6!$AI$11:$AI$21</definedName>
    <definedName name="A125612792K_Latest">Data6!$AI$21</definedName>
    <definedName name="A125612800X">Data6!$BS$1:$BS$10,Data6!$BS$11:$BS$21</definedName>
    <definedName name="A125612800X_Data">Data6!$BS$11:$BS$21</definedName>
    <definedName name="A125612800X_Latest">Data6!$BS$21</definedName>
    <definedName name="A125612808T">Data3!$HS$1:$HS$10,Data3!$HS$11:$HS$21</definedName>
    <definedName name="A125612808T_Data">Data3!$HS$11:$HS$21</definedName>
    <definedName name="A125612808T_Latest">Data3!$HS$21</definedName>
    <definedName name="A125612816T">Data4!$M$1:$M$10,Data4!$M$11:$M$21</definedName>
    <definedName name="A125612816T_Data">Data4!$M$11:$M$21</definedName>
    <definedName name="A125612816T_Latest">Data4!$M$21</definedName>
    <definedName name="A125612824T">Data4!$BO$1:$BO$10,Data4!$BO$11:$BO$21</definedName>
    <definedName name="A125612824T_Data">Data4!$BO$11:$BO$21</definedName>
    <definedName name="A125612824T_Latest">Data4!$BO$21</definedName>
    <definedName name="A125612832T">Data4!$CG$1:$CG$10,Data4!$CG$11:$CG$21</definedName>
    <definedName name="A125612832T_Data">Data4!$CG$11:$CG$21</definedName>
    <definedName name="A125612832T_Latest">Data4!$CG$21</definedName>
    <definedName name="A125612840T">Data4!$FA$1:$FA$10,Data4!$FA$11:$FA$21</definedName>
    <definedName name="A125612840T_Data">Data4!$FA$11:$FA$21</definedName>
    <definedName name="A125612840T_Latest">Data4!$FA$21</definedName>
    <definedName name="A125612848K">Data4!$GK$1:$GK$10,Data4!$GK$11:$GK$21</definedName>
    <definedName name="A125612848K_Data">Data4!$GK$11:$GK$21</definedName>
    <definedName name="A125612848K_Latest">Data4!$GK$21</definedName>
    <definedName name="A125612856K">Data4!$HC$1:$HC$10,Data4!$HC$11:$HC$21</definedName>
    <definedName name="A125612856K_Data">Data4!$HC$11:$HC$21</definedName>
    <definedName name="A125612856K_Latest">Data4!$HC$21</definedName>
    <definedName name="A125612864K">Data5!$CI$1:$CI$10,Data5!$CI$11:$CI$21</definedName>
    <definedName name="A125612864K_Data">Data5!$CI$11:$CI$21</definedName>
    <definedName name="A125612864K_Latest">Data5!$CI$21</definedName>
    <definedName name="A125612872K">Data6!$BA$1:$BA$10,Data6!$BA$11:$BA$21</definedName>
    <definedName name="A125612872K_Data">Data6!$BA$11:$BA$21</definedName>
    <definedName name="A125612872K_Latest">Data6!$BA$21</definedName>
    <definedName name="A125612880K">Data6!$DU$1:$DU$10,Data6!$DU$11:$DU$21</definedName>
    <definedName name="A125612880K_Data">Data6!$DU$11:$DU$21</definedName>
    <definedName name="A125612880K_Latest">Data6!$DU$21</definedName>
    <definedName name="A125612888C">Data6!$EM$1:$EM$10,Data6!$EM$11:$EM$21</definedName>
    <definedName name="A125612888C_Data">Data6!$EM$11:$EM$21</definedName>
    <definedName name="A125612888C_Latest">Data6!$EM$21</definedName>
    <definedName name="A125612896C">Data4!$CY$1:$CY$10,Data4!$CY$11:$CY$21</definedName>
    <definedName name="A125612896C_Data">Data4!$CY$11:$CY$21</definedName>
    <definedName name="A125612896C_Latest">Data4!$CY$21</definedName>
    <definedName name="A125612904T">Data5!$EK$1:$EK$10,Data5!$EK$11:$EK$21</definedName>
    <definedName name="A125612904T_Data">Data5!$EK$11:$EK$21</definedName>
    <definedName name="A125612904T_Latest">Data5!$EK$21</definedName>
    <definedName name="A125612912T">Data5!$FC$1:$FC$10,Data5!$FC$11:$FC$21</definedName>
    <definedName name="A125612912T_Data">Data5!$FC$11:$FC$21</definedName>
    <definedName name="A125612912T_Latest">Data5!$FC$21</definedName>
    <definedName name="A125612920T">Data6!$DC$1:$DC$10,Data6!$DC$11:$DC$21</definedName>
    <definedName name="A125612920T_Data">Data6!$DC$11:$DC$21</definedName>
    <definedName name="A125612920T_Latest">Data6!$DC$21</definedName>
    <definedName name="A125612928K">Data3!$IK$1:$IK$10,Data3!$IK$11:$IK$21</definedName>
    <definedName name="A125612928K_Data">Data3!$IK$11:$IK$21</definedName>
    <definedName name="A125612928K_Latest">Data3!$IK$21</definedName>
    <definedName name="A125612936K">Data4!$AE$1:$AE$10,Data4!$AE$11:$AE$21</definedName>
    <definedName name="A125612936K_Data">Data4!$AE$11:$AE$21</definedName>
    <definedName name="A125612936K_Latest">Data4!$AE$21</definedName>
    <definedName name="A125612944K">Data4!$AW$1:$AW$10,Data4!$AW$11:$AW$21</definedName>
    <definedName name="A125612944K_Data">Data4!$AW$11:$AW$21</definedName>
    <definedName name="A125612944K_Latest">Data4!$AW$21</definedName>
    <definedName name="A125612952K">Data4!$EI$1:$EI$10,Data4!$EI$11:$EI$21</definedName>
    <definedName name="A125612952K_Data">Data4!$EI$11:$EI$21</definedName>
    <definedName name="A125612952K_Latest">Data4!$EI$21</definedName>
    <definedName name="A125612960K">Data5!$O$1:$O$10,Data5!$O$11:$O$21</definedName>
    <definedName name="A125612960K_Data">Data5!$O$11:$O$21</definedName>
    <definedName name="A125612960K_Latest">Data5!$O$21</definedName>
    <definedName name="A125612968C">Data5!$AG$1:$AG$10,Data5!$AG$11:$AG$21</definedName>
    <definedName name="A125612968C_Data">Data5!$AG$11:$AG$21</definedName>
    <definedName name="A125612968C_Latest">Data5!$AG$21</definedName>
    <definedName name="A125612976C">Data4!$HU$1:$HU$10,Data4!$HU$11:$HU$21</definedName>
    <definedName name="A125612976C_Data">Data4!$HU$11:$HU$21</definedName>
    <definedName name="A125612976C_Latest">Data4!$HU$21</definedName>
    <definedName name="A125612984C">Data5!$DA$1:$DA$10,Data5!$DA$11:$DA$21</definedName>
    <definedName name="A125612984C_Data">Data5!$DA$11:$DA$21</definedName>
    <definedName name="A125612984C_Latest">Data5!$DA$21</definedName>
    <definedName name="A125612992C">Data6!$FE$1:$FE$10,Data6!$FE$11:$FE$21</definedName>
    <definedName name="A125612992C_Data">Data6!$FE$11:$FE$21</definedName>
    <definedName name="A125612992C_Latest">Data6!$FE$21</definedName>
    <definedName name="A125613000V">Data10!$GE$1:$GE$10,Data10!$GE$11:$GE$21</definedName>
    <definedName name="A125613000V_Data">Data10!$GE$11:$GE$21</definedName>
    <definedName name="A125613000V_Latest">Data10!$GE$21</definedName>
    <definedName name="A125613008L">Data10!$IG$1:$IG$10,Data10!$IG$11:$IG$21</definedName>
    <definedName name="A125613008L_Data">Data10!$IG$11:$IG$21</definedName>
    <definedName name="A125613008L_Latest">Data10!$IG$21</definedName>
    <definedName name="A125613016L">Data11!$BK$1:$BK$10,Data11!$BK$11:$BK$21</definedName>
    <definedName name="A125613016L_Data">Data11!$BK$11:$BK$21</definedName>
    <definedName name="A125613016L_Latest">Data11!$BK$21</definedName>
    <definedName name="A125613024L">Data11!$EE$1:$EE$10,Data11!$EE$11:$EE$21</definedName>
    <definedName name="A125613024L_Data">Data11!$EE$11:$EE$21</definedName>
    <definedName name="A125613024L_Latest">Data11!$EE$21</definedName>
    <definedName name="A125613032L">Data12!$DO$1:$DO$10,Data12!$DO$11:$DO$21</definedName>
    <definedName name="A125613032L_Data">Data12!$DO$11:$DO$21</definedName>
    <definedName name="A125613032L_Latest">Data12!$DO$21</definedName>
    <definedName name="A125613040L">Data10!$DK$1:$DK$10,Data10!$DK$11:$DK$21</definedName>
    <definedName name="A125613040L_Data">Data10!$DK$11:$DK$21</definedName>
    <definedName name="A125613040L_Latest">Data10!$DK$21</definedName>
    <definedName name="A125613048F">Data11!$FO$1:$FO$10,Data11!$FO$11:$FO$21</definedName>
    <definedName name="A125613048F_Data">Data11!$FO$11:$FO$21</definedName>
    <definedName name="A125613048F_Latest">Data11!$FO$21</definedName>
    <definedName name="A125613056F">Data11!$DM$1:$DM$10,Data11!$DM$11:$DM$21</definedName>
    <definedName name="A125613056F_Data">Data11!$DM$11:$DM$21</definedName>
    <definedName name="A125613056F_Latest">Data11!$DM$21</definedName>
    <definedName name="A125613064F">Data11!$GY$1:$GY$10,Data11!$GY$11:$GY$21</definedName>
    <definedName name="A125613064F_Data">Data11!$GY$11:$GY$21</definedName>
    <definedName name="A125613064F_Latest">Data11!$GY$21</definedName>
    <definedName name="A125613072F">Data12!$AC$1:$AC$10,Data12!$AC$11:$AC$21</definedName>
    <definedName name="A125613072F_Data">Data12!$AC$11:$AC$21</definedName>
    <definedName name="A125613072F_Latest">Data12!$AC$21</definedName>
    <definedName name="A125613080F">Data10!$BI$1:$BI$10,Data10!$BI$11:$BI$21</definedName>
    <definedName name="A125613080F_Data">Data10!$BI$11:$BI$21</definedName>
    <definedName name="A125613080F_Latest">Data10!$BI$21</definedName>
    <definedName name="A125613088X">Data11!$I$1:$I$10,Data11!$I$11:$I$21</definedName>
    <definedName name="A125613088X_Data">Data11!$I$11:$I$21</definedName>
    <definedName name="A125613088X_Latest">Data11!$I$21</definedName>
    <definedName name="A125613096X">Data11!$EW$1:$EW$10,Data11!$EW$11:$EW$21</definedName>
    <definedName name="A125613096X_Data">Data11!$EW$11:$EW$21</definedName>
    <definedName name="A125613096X_Latest">Data11!$EW$21</definedName>
    <definedName name="A125613104L">Data11!$GG$1:$GG$10,Data11!$GG$11:$GG$21</definedName>
    <definedName name="A125613104L_Data">Data11!$GG$11:$GG$21</definedName>
    <definedName name="A125613104L_Latest">Data11!$GG$21</definedName>
    <definedName name="A125613112L">Data11!$HQ$1:$HQ$10,Data11!$HQ$11:$HQ$21</definedName>
    <definedName name="A125613112L_Data">Data11!$HQ$11:$HQ$21</definedName>
    <definedName name="A125613112L_Latest">Data11!$HQ$21</definedName>
    <definedName name="A125613120L">Data12!$K$1:$K$10,Data12!$K$11:$K$21</definedName>
    <definedName name="A125613120L_Data">Data12!$K$11:$K$21</definedName>
    <definedName name="A125613120L_Latest">Data12!$K$21</definedName>
    <definedName name="A125613128F">Data9!$FK$1:$FK$10,Data9!$FK$11:$FK$21</definedName>
    <definedName name="A125613128F_Data">Data9!$FK$11:$FK$21</definedName>
    <definedName name="A125613128F_Latest">Data9!$FK$21</definedName>
    <definedName name="A125613136F">Data9!$GU$1:$GU$10,Data9!$GU$11:$GU$21</definedName>
    <definedName name="A125613136F_Data">Data9!$GU$11:$GU$21</definedName>
    <definedName name="A125613136F_Latest">Data9!$GU$21</definedName>
    <definedName name="A125613144F">Data10!$G$1:$G$10,Data10!$G$11:$G$21</definedName>
    <definedName name="A125613144F_Data">Data10!$G$11:$G$21</definedName>
    <definedName name="A125613144F_Latest">Data10!$G$21</definedName>
    <definedName name="A125613152F">Data10!$Y$1:$Y$10,Data10!$Y$11:$Y$21</definedName>
    <definedName name="A125613152F_Data">Data10!$Y$11:$Y$21</definedName>
    <definedName name="A125613152F_Latest">Data10!$Y$21</definedName>
    <definedName name="A125613160F">Data10!$CS$1:$CS$10,Data10!$CS$11:$CS$21</definedName>
    <definedName name="A125613160F_Data">Data10!$CS$11:$CS$21</definedName>
    <definedName name="A125613160F_Latest">Data10!$CS$21</definedName>
    <definedName name="A125613168X">Data10!$EC$1:$EC$10,Data10!$EC$11:$EC$21</definedName>
    <definedName name="A125613168X_Data">Data10!$EC$11:$EC$21</definedName>
    <definedName name="A125613168X_Latest">Data10!$EC$21</definedName>
    <definedName name="A125613176X">Data10!$EU$1:$EU$10,Data10!$EU$11:$EU$21</definedName>
    <definedName name="A125613176X_Data">Data10!$EU$11:$EU$21</definedName>
    <definedName name="A125613176X_Latest">Data10!$EU$21</definedName>
    <definedName name="A125613184X">Data11!$AA$1:$AA$10,Data11!$AA$11:$AA$21</definedName>
    <definedName name="A125613184X_Data">Data11!$AA$11:$AA$21</definedName>
    <definedName name="A125613184X_Latest">Data11!$AA$21</definedName>
    <definedName name="A125613192X">Data11!$II$1:$II$10,Data11!$II$11:$II$21</definedName>
    <definedName name="A125613192X_Data">Data11!$II$11:$II$21</definedName>
    <definedName name="A125613192X_Latest">Data11!$II$21</definedName>
    <definedName name="A125613200L">Data12!$BM$1:$BM$10,Data12!$BM$11:$BM$21</definedName>
    <definedName name="A125613200L_Data">Data12!$BM$11:$BM$21</definedName>
    <definedName name="A125613200L_Latest">Data12!$BM$21</definedName>
    <definedName name="A125613208F">Data12!$CE$1:$CE$10,Data12!$CE$11:$CE$21</definedName>
    <definedName name="A125613208F_Data">Data12!$CE$11:$CE$21</definedName>
    <definedName name="A125613208F_Latest">Data12!$CE$21</definedName>
    <definedName name="A125613216F">Data10!$AQ$1:$AQ$10,Data10!$AQ$11:$AQ$21</definedName>
    <definedName name="A125613216F_Data">Data10!$AQ$11:$AQ$21</definedName>
    <definedName name="A125613216F_Latest">Data10!$AQ$21</definedName>
    <definedName name="A125613224F">Data11!$CC$1:$CC$10,Data11!$CC$11:$CC$21</definedName>
    <definedName name="A125613224F_Data">Data11!$CC$11:$CC$21</definedName>
    <definedName name="A125613224F_Latest">Data11!$CC$21</definedName>
    <definedName name="A125613232F">Data11!$CU$1:$CU$10,Data11!$CU$11:$CU$21</definedName>
    <definedName name="A125613232F_Data">Data11!$CU$11:$CU$21</definedName>
    <definedName name="A125613232F_Latest">Data11!$CU$21</definedName>
    <definedName name="A125613240F">Data12!$AU$1:$AU$10,Data12!$AU$11:$AU$21</definedName>
    <definedName name="A125613240F_Data">Data12!$AU$11:$AU$21</definedName>
    <definedName name="A125613240F_Latest">Data12!$AU$21</definedName>
    <definedName name="A125613248X">Data9!$GC$1:$GC$10,Data9!$GC$11:$GC$21</definedName>
    <definedName name="A125613248X_Data">Data9!$GC$11:$GC$21</definedName>
    <definedName name="A125613248X_Latest">Data9!$GC$21</definedName>
    <definedName name="A125613256X">Data9!$HM$1:$HM$10,Data9!$HM$11:$HM$21</definedName>
    <definedName name="A125613256X_Data">Data9!$HM$11:$HM$21</definedName>
    <definedName name="A125613256X_Latest">Data9!$HM$21</definedName>
    <definedName name="A125613264X">Data9!$IE$1:$IE$10,Data9!$IE$11:$IE$21</definedName>
    <definedName name="A125613264X_Data">Data9!$IE$11:$IE$21</definedName>
    <definedName name="A125613264X_Latest">Data9!$IE$21</definedName>
    <definedName name="A125613272X">Data10!$CA$1:$CA$10,Data10!$CA$11:$CA$21</definedName>
    <definedName name="A125613272X_Data">Data10!$CA$11:$CA$21</definedName>
    <definedName name="A125613272X_Latest">Data10!$CA$21</definedName>
    <definedName name="A125613280X">Data10!$GW$1:$GW$10,Data10!$GW$11:$GW$21</definedName>
    <definedName name="A125613280X_Data">Data10!$GW$11:$GW$21</definedName>
    <definedName name="A125613280X_Latest">Data10!$GW$21</definedName>
    <definedName name="A125613288T">Data10!$HO$1:$HO$10,Data10!$HO$11:$HO$21</definedName>
    <definedName name="A125613288T_Data">Data10!$HO$11:$HO$21</definedName>
    <definedName name="A125613288T_Latest">Data10!$HO$21</definedName>
    <definedName name="A125613296T">Data10!$FM$1:$FM$10,Data10!$FM$11:$FM$21</definedName>
    <definedName name="A125613296T_Data">Data10!$FM$11:$FM$21</definedName>
    <definedName name="A125613296T_Latest">Data10!$FM$21</definedName>
    <definedName name="A125613304F">Data11!$AS$1:$AS$10,Data11!$AS$11:$AS$21</definedName>
    <definedName name="A125613304F_Data">Data11!$AS$11:$AS$21</definedName>
    <definedName name="A125613304F_Latest">Data11!$AS$21</definedName>
    <definedName name="A125613312F">Data12!$CW$1:$CW$10,Data12!$CW$11:$CW$21</definedName>
    <definedName name="A125613312F_Data">Data12!$CW$11:$CW$21</definedName>
    <definedName name="A125613312F_Latest">Data12!$CW$21</definedName>
    <definedName name="A125613320F">Data13!$FA$1:$FA$10,Data13!$FA$11:$FA$21</definedName>
    <definedName name="A125613320F_Data">Data13!$FA$11:$FA$21</definedName>
    <definedName name="A125613320F_Latest">Data13!$FA$21</definedName>
    <definedName name="A125613328X">Data13!$HC$1:$HC$10,Data13!$HC$11:$HC$21</definedName>
    <definedName name="A125613328X_Data">Data13!$HC$11:$HC$21</definedName>
    <definedName name="A125613328X_Latest">Data13!$HC$21</definedName>
    <definedName name="A125613336X">Data14!$AG$1:$AG$10,Data14!$AG$11:$AG$21</definedName>
    <definedName name="A125613336X_Data">Data14!$AG$11:$AG$21</definedName>
    <definedName name="A125613336X_Latest">Data14!$AG$21</definedName>
    <definedName name="A125613344X">Data14!$DA$1:$DA$10,Data14!$DA$11:$DA$21</definedName>
    <definedName name="A125613344X_Data">Data14!$DA$11:$DA$21</definedName>
    <definedName name="A125613344X_Latest">Data14!$DA$21</definedName>
    <definedName name="A125613352X">Data15!$CK$1:$CK$10,Data15!$CK$11:$CK$21</definedName>
    <definedName name="A125613352X_Data">Data15!$CK$11:$CK$21</definedName>
    <definedName name="A125613352X_Latest">Data15!$CK$21</definedName>
    <definedName name="A125613360X">Data13!$CG$1:$CG$10,Data13!$CG$11:$CG$21</definedName>
    <definedName name="A125613360X_Data">Data13!$CG$11:$CG$21</definedName>
    <definedName name="A125613360X_Latest">Data13!$CG$21</definedName>
    <definedName name="A125613368T">Data14!$EK$1:$EK$10,Data14!$EK$11:$EK$21</definedName>
    <definedName name="A125613368T_Data">Data14!$EK$11:$EK$21</definedName>
    <definedName name="A125613368T_Latest">Data14!$EK$21</definedName>
    <definedName name="A125613376T">Data14!$CI$1:$CI$10,Data14!$CI$11:$CI$21</definedName>
    <definedName name="A125613376T_Data">Data14!$CI$11:$CI$21</definedName>
    <definedName name="A125613376T_Latest">Data14!$CI$21</definedName>
    <definedName name="A125613384T">Data14!$FU$1:$FU$10,Data14!$FU$11:$FU$21</definedName>
    <definedName name="A125613384T_Data">Data14!$FU$11:$FU$21</definedName>
    <definedName name="A125613384T_Latest">Data14!$FU$21</definedName>
    <definedName name="A125613392T">Data14!$IO$1:$IO$10,Data14!$IO$11:$IO$21</definedName>
    <definedName name="A125613392T_Data">Data14!$IO$11:$IO$21</definedName>
    <definedName name="A125613392T_Latest">Data14!$IO$21</definedName>
    <definedName name="A125613400F">Data13!$AE$1:$AE$10,Data13!$AE$11:$AE$21</definedName>
    <definedName name="A125613400F_Data">Data13!$AE$11:$AE$21</definedName>
    <definedName name="A125613400F_Latest">Data13!$AE$21</definedName>
    <definedName name="A125613408X">Data13!$HU$1:$HU$10,Data13!$HU$11:$HU$21</definedName>
    <definedName name="A125613408X_Data">Data13!$HU$11:$HU$21</definedName>
    <definedName name="A125613408X_Latest">Data13!$HU$21</definedName>
    <definedName name="A125613416X">Data14!$DS$1:$DS$10,Data14!$DS$11:$DS$21</definedName>
    <definedName name="A125613416X_Data">Data14!$DS$11:$DS$21</definedName>
    <definedName name="A125613416X_Latest">Data14!$DS$21</definedName>
    <definedName name="A125613424X">Data14!$FC$1:$FC$10,Data14!$FC$11:$FC$21</definedName>
    <definedName name="A125613424X_Data">Data14!$FC$11:$FC$21</definedName>
    <definedName name="A125613424X_Latest">Data14!$FC$21</definedName>
    <definedName name="A125613432X">Data14!$GM$1:$GM$10,Data14!$GM$11:$GM$21</definedName>
    <definedName name="A125613432X_Data">Data14!$GM$11:$GM$21</definedName>
    <definedName name="A125613432X_Latest">Data14!$GM$21</definedName>
    <definedName name="A125613440X">Data14!$HW$1:$HW$10,Data14!$HW$11:$HW$21</definedName>
    <definedName name="A125613440X_Data">Data14!$HW$11:$HW$21</definedName>
    <definedName name="A125613440X_Latest">Data14!$HW$21</definedName>
    <definedName name="A125613448T">Data12!$EG$1:$EG$10,Data12!$EG$11:$EG$21</definedName>
    <definedName name="A125613448T_Data">Data12!$EG$11:$EG$21</definedName>
    <definedName name="A125613448T_Latest">Data12!$EG$21</definedName>
    <definedName name="A125613456T">Data12!$FQ$1:$FQ$10,Data12!$FQ$11:$FQ$21</definedName>
    <definedName name="A125613456T_Data">Data12!$FQ$11:$FQ$21</definedName>
    <definedName name="A125613456T_Latest">Data12!$FQ$21</definedName>
    <definedName name="A125613464T">Data12!$HS$1:$HS$10,Data12!$HS$11:$HS$21</definedName>
    <definedName name="A125613464T_Data">Data12!$HS$11:$HS$21</definedName>
    <definedName name="A125613464T_Latest">Data12!$HS$21</definedName>
    <definedName name="A125613472T">Data12!$IK$1:$IK$10,Data12!$IK$11:$IK$21</definedName>
    <definedName name="A125613472T_Data">Data12!$IK$11:$IK$21</definedName>
    <definedName name="A125613472T_Latest">Data12!$IK$21</definedName>
    <definedName name="A125613480T">Data13!$BO$1:$BO$10,Data13!$BO$11:$BO$21</definedName>
    <definedName name="A125613480T_Data">Data13!$BO$11:$BO$21</definedName>
    <definedName name="A125613480T_Latest">Data13!$BO$21</definedName>
    <definedName name="A125613488K">Data13!$CY$1:$CY$10,Data13!$CY$11:$CY$21</definedName>
    <definedName name="A125613488K_Data">Data13!$CY$11:$CY$21</definedName>
    <definedName name="A125613488K_Latest">Data13!$CY$21</definedName>
    <definedName name="A125613496K">Data13!$DQ$1:$DQ$10,Data13!$DQ$11:$DQ$21</definedName>
    <definedName name="A125613496K_Data">Data13!$DQ$11:$DQ$21</definedName>
    <definedName name="A125613496K_Latest">Data13!$DQ$21</definedName>
    <definedName name="A125613504X">Data13!$IM$1:$IM$10,Data13!$IM$11:$IM$21</definedName>
    <definedName name="A125613504X_Data">Data13!$IM$11:$IM$21</definedName>
    <definedName name="A125613504X_Latest">Data13!$IM$21</definedName>
    <definedName name="A125613512X">Data14!$HE$1:$HE$10,Data14!$HE$11:$HE$21</definedName>
    <definedName name="A125613512X_Data">Data14!$HE$11:$HE$21</definedName>
    <definedName name="A125613512X_Latest">Data14!$HE$21</definedName>
    <definedName name="A125613520X">Data15!$AI$1:$AI$10,Data15!$AI$11:$AI$21</definedName>
    <definedName name="A125613520X_Data">Data15!$AI$11:$AI$21</definedName>
    <definedName name="A125613520X_Latest">Data15!$AI$21</definedName>
    <definedName name="A125613528T">Data15!$BA$1:$BA$10,Data15!$BA$11:$BA$21</definedName>
    <definedName name="A125613528T_Data">Data15!$BA$11:$BA$21</definedName>
    <definedName name="A125613528T_Latest">Data15!$BA$21</definedName>
    <definedName name="A125613536T">Data13!$M$1:$M$10,Data13!$M$11:$M$21</definedName>
    <definedName name="A125613536T_Data">Data13!$M$11:$M$21</definedName>
    <definedName name="A125613536T_Latest">Data13!$M$21</definedName>
    <definedName name="A125613544T">Data14!$AY$1:$AY$10,Data14!$AY$11:$AY$21</definedName>
    <definedName name="A125613544T_Data">Data14!$AY$11:$AY$21</definedName>
    <definedName name="A125613544T_Latest">Data14!$AY$21</definedName>
    <definedName name="A125613552T">Data14!$BQ$1:$BQ$10,Data14!$BQ$11:$BQ$21</definedName>
    <definedName name="A125613552T_Data">Data14!$BQ$11:$BQ$21</definedName>
    <definedName name="A125613552T_Latest">Data14!$BQ$21</definedName>
    <definedName name="A125613560T">Data15!$Q$1:$Q$10,Data15!$Q$11:$Q$21</definedName>
    <definedName name="A125613560T_Data">Data15!$Q$11:$Q$21</definedName>
    <definedName name="A125613560T_Latest">Data15!$Q$21</definedName>
    <definedName name="A125613568K">Data12!$EY$1:$EY$10,Data12!$EY$11:$EY$21</definedName>
    <definedName name="A125613568K_Data">Data12!$EY$11:$EY$21</definedName>
    <definedName name="A125613568K_Latest">Data12!$EY$21</definedName>
    <definedName name="A125613576K">Data12!$GI$1:$GI$10,Data12!$GI$11:$GI$21</definedName>
    <definedName name="A125613576K_Data">Data12!$GI$11:$GI$21</definedName>
    <definedName name="A125613576K_Latest">Data12!$GI$21</definedName>
    <definedName name="A125613584K">Data12!$HA$1:$HA$10,Data12!$HA$11:$HA$21</definedName>
    <definedName name="A125613584K_Data">Data12!$HA$11:$HA$21</definedName>
    <definedName name="A125613584K_Latest">Data12!$HA$21</definedName>
    <definedName name="A125613592K">Data13!$AW$1:$AW$10,Data13!$AW$11:$AW$21</definedName>
    <definedName name="A125613592K_Data">Data13!$AW$11:$AW$21</definedName>
    <definedName name="A125613592K_Latest">Data13!$AW$21</definedName>
    <definedName name="A125613600X">Data13!$FS$1:$FS$10,Data13!$FS$11:$FS$21</definedName>
    <definedName name="A125613600X_Data">Data13!$FS$11:$FS$21</definedName>
    <definedName name="A125613600X_Latest">Data13!$FS$21</definedName>
    <definedName name="A125613608T">Data13!$GK$1:$GK$10,Data13!$GK$11:$GK$21</definedName>
    <definedName name="A125613608T_Data">Data13!$GK$11:$GK$21</definedName>
    <definedName name="A125613608T_Latest">Data13!$GK$21</definedName>
    <definedName name="A125613616T">Data13!$EI$1:$EI$10,Data13!$EI$11:$EI$21</definedName>
    <definedName name="A125613616T_Data">Data13!$EI$11:$EI$21</definedName>
    <definedName name="A125613616T_Latest">Data13!$EI$21</definedName>
    <definedName name="A125613624T">Data14!$O$1:$O$10,Data14!$O$11:$O$21</definedName>
    <definedName name="A125613624T_Data">Data14!$O$11:$O$21</definedName>
    <definedName name="A125613624T_Latest">Data14!$O$21</definedName>
    <definedName name="A125613632T">Data15!$BS$1:$BS$10,Data15!$BS$11:$BS$21</definedName>
    <definedName name="A125613632T_Data">Data15!$BS$11:$BS$21</definedName>
    <definedName name="A125613632T_Latest">Data15!$BS$21</definedName>
    <definedName name="A125613640T">Data2!$AG$1:$AG$10,Data2!$AG$11:$AG$21</definedName>
    <definedName name="A125613640T_Data">Data2!$AG$11:$AG$21</definedName>
    <definedName name="A125613640T_Latest">Data2!$AG$21</definedName>
    <definedName name="A125613648K">Data2!$CI$1:$CI$10,Data2!$CI$11:$CI$21</definedName>
    <definedName name="A125613648K_Data">Data2!$CI$11:$CI$21</definedName>
    <definedName name="A125613648K_Latest">Data2!$CI$21</definedName>
    <definedName name="A125613656K">Data2!$FC$1:$FC$10,Data2!$FC$11:$FC$21</definedName>
    <definedName name="A125613656K_Data">Data2!$FC$11:$FC$21</definedName>
    <definedName name="A125613656K_Latest">Data2!$FC$21</definedName>
    <definedName name="A125613664K">Data2!$HW$1:$HW$10,Data2!$HW$11:$HW$21</definedName>
    <definedName name="A125613664K_Data">Data2!$HW$11:$HW$21</definedName>
    <definedName name="A125613664K_Latest">Data2!$HW$21</definedName>
    <definedName name="A125613672K">Data3!$HG$1:$HG$10,Data3!$HG$11:$HG$21</definedName>
    <definedName name="A125613672K_Data">Data3!$HG$11:$HG$21</definedName>
    <definedName name="A125613672K_Latest">Data3!$HG$21</definedName>
    <definedName name="A125613680K">Data1!$HC$1:$HC$10,Data1!$HC$11:$HC$21</definedName>
    <definedName name="A125613680K_Data">Data1!$HC$11:$HC$21</definedName>
    <definedName name="A125613680K_Latest">Data1!$HC$21</definedName>
    <definedName name="A125613688C">Data3!$Q$1:$Q$10,Data3!$Q$11:$Q$21</definedName>
    <definedName name="A125613688C_Data">Data3!$Q$11:$Q$21</definedName>
    <definedName name="A125613688C_Latest">Data3!$Q$21</definedName>
    <definedName name="A125613696C">Data2!$HE$1:$HE$10,Data2!$HE$11:$HE$21</definedName>
    <definedName name="A125613696C_Data">Data2!$HE$11:$HE$21</definedName>
    <definedName name="A125613696C_Latest">Data2!$HE$21</definedName>
    <definedName name="A125613704T">Data3!$BA$1:$BA$10,Data3!$BA$11:$BA$21</definedName>
    <definedName name="A125613704T_Data">Data3!$BA$11:$BA$21</definedName>
    <definedName name="A125613704T_Latest">Data3!$BA$21</definedName>
    <definedName name="A125613712T">Data3!$DU$1:$DU$10,Data3!$DU$11:$DU$21</definedName>
    <definedName name="A125613712T_Data">Data3!$DU$11:$DU$21</definedName>
    <definedName name="A125613712T_Latest">Data3!$DU$21</definedName>
    <definedName name="A125613720T">Data1!$FA$1:$FA$10,Data1!$FA$11:$FA$21</definedName>
    <definedName name="A125613720T_Data">Data1!$FA$11:$FA$21</definedName>
    <definedName name="A125613720T_Latest">Data1!$FA$21</definedName>
    <definedName name="A125613728K">Data2!$DA$1:$DA$10,Data2!$DA$11:$DA$21</definedName>
    <definedName name="A125613728K_Data">Data2!$DA$11:$DA$21</definedName>
    <definedName name="A125613728K_Latest">Data2!$DA$21</definedName>
    <definedName name="A125613736K">Data2!$IO$1:$IO$10,Data2!$IO$11:$IO$21</definedName>
    <definedName name="A125613736K_Data">Data2!$IO$11:$IO$21</definedName>
    <definedName name="A125613736K_Latest">Data2!$IO$21</definedName>
    <definedName name="A125613744K">Data3!$AI$1:$AI$10,Data3!$AI$11:$AI$21</definedName>
    <definedName name="A125613744K_Data">Data3!$AI$11:$AI$21</definedName>
    <definedName name="A125613744K_Latest">Data3!$AI$21</definedName>
    <definedName name="A125613752K">Data3!$BS$1:$BS$10,Data3!$BS$11:$BS$21</definedName>
    <definedName name="A125613752K_Data">Data3!$BS$11:$BS$21</definedName>
    <definedName name="A125613752K_Latest">Data3!$BS$21</definedName>
    <definedName name="A125613760K">Data3!$DC$1:$DC$10,Data3!$DC$11:$DC$21</definedName>
    <definedName name="A125613760K_Data">Data3!$DC$11:$DC$21</definedName>
    <definedName name="A125613760K_Latest">Data3!$DC$21</definedName>
    <definedName name="A125613768C">Data1!$M$1:$M$10,Data1!$M$11:$M$21</definedName>
    <definedName name="A125613768C_Data">Data1!$M$11:$M$21</definedName>
    <definedName name="A125613768C_Latest">Data1!$M$21</definedName>
    <definedName name="A125613776C">Data1!$AW$1:$AW$10,Data1!$AW$11:$AW$21</definedName>
    <definedName name="A125613776C_Data">Data1!$AW$11:$AW$21</definedName>
    <definedName name="A125613776C_Latest">Data1!$AW$21</definedName>
    <definedName name="A125613784C">Data1!$CY$1:$CY$10,Data1!$CY$11:$CY$21</definedName>
    <definedName name="A125613784C_Data">Data1!$CY$11:$CY$21</definedName>
    <definedName name="A125613784C_Latest">Data1!$CY$21</definedName>
    <definedName name="A125613792C">Data1!$DQ$1:$DQ$10,Data1!$DQ$11:$DQ$21</definedName>
    <definedName name="A125613792C_Data">Data1!$DQ$11:$DQ$21</definedName>
    <definedName name="A125613792C_Latest">Data1!$DQ$21</definedName>
    <definedName name="A125613800T">Data1!$GK$1:$GK$10,Data1!$GK$11:$GK$21</definedName>
    <definedName name="A125613800T_Data">Data1!$GK$11:$GK$21</definedName>
    <definedName name="A125613800T_Latest">Data1!$GK$21</definedName>
    <definedName name="A125613808K">Data1!$HU$1:$HU$10,Data1!$HU$11:$HU$21</definedName>
    <definedName name="A125613808K_Data">Data1!$HU$11:$HU$21</definedName>
    <definedName name="A125613808K_Latest">Data1!$HU$21</definedName>
    <definedName name="A125613816K">Data1!$IM$1:$IM$10,Data1!$IM$11:$IM$21</definedName>
    <definedName name="A125613816K_Data">Data1!$IM$11:$IM$21</definedName>
    <definedName name="A125613816K_Latest">Data1!$IM$21</definedName>
    <definedName name="A125613824K">Data2!$DS$1:$DS$10,Data2!$DS$11:$DS$21</definedName>
    <definedName name="A125613824K_Data">Data2!$DS$11:$DS$21</definedName>
    <definedName name="A125613824K_Latest">Data2!$DS$21</definedName>
    <definedName name="A125613832K">Data3!$CK$1:$CK$10,Data3!$CK$11:$CK$21</definedName>
    <definedName name="A125613832K_Data">Data3!$CK$11:$CK$21</definedName>
    <definedName name="A125613832K_Latest">Data3!$CK$21</definedName>
    <definedName name="A125613840K">Data3!$FE$1:$FE$10,Data3!$FE$11:$FE$21</definedName>
    <definedName name="A125613840K_Data">Data3!$FE$11:$FE$21</definedName>
    <definedName name="A125613840K_Latest">Data3!$FE$21</definedName>
    <definedName name="A125613848C">Data3!$FW$1:$FW$10,Data3!$FW$11:$FW$21</definedName>
    <definedName name="A125613848C_Data">Data3!$FW$11:$FW$21</definedName>
    <definedName name="A125613848C_Latest">Data3!$FW$21</definedName>
    <definedName name="A125613856C">Data1!$EI$1:$EI$10,Data1!$EI$11:$EI$21</definedName>
    <definedName name="A125613856C_Data">Data1!$EI$11:$EI$21</definedName>
    <definedName name="A125613856C_Latest">Data1!$EI$21</definedName>
    <definedName name="A125613864C">Data2!$FU$1:$FU$10,Data2!$FU$11:$FU$21</definedName>
    <definedName name="A125613864C_Data">Data2!$FU$11:$FU$21</definedName>
    <definedName name="A125613864C_Latest">Data2!$FU$21</definedName>
    <definedName name="A125613872C">Data2!$GM$1:$GM$10,Data2!$GM$11:$GM$21</definedName>
    <definedName name="A125613872C_Data">Data2!$GM$11:$GM$21</definedName>
    <definedName name="A125613872C_Latest">Data2!$GM$21</definedName>
    <definedName name="A125613880C">Data3!$EM$1:$EM$10,Data3!$EM$11:$EM$21</definedName>
    <definedName name="A125613880C_Data">Data3!$EM$11:$EM$21</definedName>
    <definedName name="A125613880C_Latest">Data3!$EM$21</definedName>
    <definedName name="A125613888W">Data1!$AE$1:$AE$10,Data1!$AE$11:$AE$21</definedName>
    <definedName name="A125613888W_Data">Data1!$AE$11:$AE$21</definedName>
    <definedName name="A125613888W_Latest">Data1!$AE$21</definedName>
    <definedName name="A125613896W">Data1!$BO$1:$BO$10,Data1!$BO$11:$BO$21</definedName>
    <definedName name="A125613896W_Data">Data1!$BO$11:$BO$21</definedName>
    <definedName name="A125613896W_Latest">Data1!$BO$21</definedName>
    <definedName name="A125613904K">Data1!$CG$1:$CG$10,Data1!$CG$11:$CG$21</definedName>
    <definedName name="A125613904K_Data">Data1!$CG$11:$CG$21</definedName>
    <definedName name="A125613904K_Latest">Data1!$CG$21</definedName>
    <definedName name="A125613912K">Data1!$FS$1:$FS$10,Data1!$FS$11:$FS$21</definedName>
    <definedName name="A125613912K_Data">Data1!$FS$11:$FS$21</definedName>
    <definedName name="A125613912K_Latest">Data1!$FS$21</definedName>
    <definedName name="A125613920K">Data2!$AY$1:$AY$10,Data2!$AY$11:$AY$21</definedName>
    <definedName name="A125613920K_Data">Data2!$AY$11:$AY$21</definedName>
    <definedName name="A125613920K_Latest">Data2!$AY$21</definedName>
    <definedName name="A125613928C">Data2!$BQ$1:$BQ$10,Data2!$BQ$11:$BQ$21</definedName>
    <definedName name="A125613928C_Data">Data2!$BQ$11:$BQ$21</definedName>
    <definedName name="A125613928C_Latest">Data2!$BQ$21</definedName>
    <definedName name="A125613936C">Data2!$O$1:$O$10,Data2!$O$11:$O$21</definedName>
    <definedName name="A125613936C_Data">Data2!$O$11:$O$21</definedName>
    <definedName name="A125613936C_Latest">Data2!$O$21</definedName>
    <definedName name="A125613944C">Data2!$EK$1:$EK$10,Data2!$EK$11:$EK$21</definedName>
    <definedName name="A125613944C_Data">Data2!$EK$11:$EK$21</definedName>
    <definedName name="A125613944C_Latest">Data2!$EK$21</definedName>
    <definedName name="A125613952C">Data3!$GO$1:$GO$10,Data3!$GO$11:$GO$21</definedName>
    <definedName name="A125613952C_Data">Data3!$GO$11:$GO$21</definedName>
    <definedName name="A125613952C_Latest">Data3!$GO$21</definedName>
    <definedName name="A125613960C">Data25!$AQ$1:$AQ$10,Data25!$AQ$11:$AQ$21</definedName>
    <definedName name="A125613960C_Data">Data25!$AQ$11:$AQ$21</definedName>
    <definedName name="A125613960C_Latest">Data25!$AQ$21</definedName>
    <definedName name="A125613968W">Data25!$CS$1:$CS$10,Data25!$CS$11:$CS$21</definedName>
    <definedName name="A125613968W_Data">Data25!$CS$11:$CS$21</definedName>
    <definedName name="A125613968W_Latest">Data25!$CS$21</definedName>
    <definedName name="A125613976W">Data25!$FM$1:$FM$10,Data25!$FM$11:$FM$21</definedName>
    <definedName name="A125613976W_Data">Data25!$FM$11:$FM$21</definedName>
    <definedName name="A125613976W_Latest">Data25!$FM$21</definedName>
    <definedName name="A125613984W">Data25!$IG$1:$IG$10,Data25!$IG$11:$IG$21</definedName>
    <definedName name="A125613984W_Data">Data25!$IG$11:$IG$21</definedName>
    <definedName name="A125613984W_Latest">Data25!$IG$21</definedName>
    <definedName name="A125613992W">Data26!$HQ$1:$HQ$10,Data26!$HQ$11:$HQ$11</definedName>
    <definedName name="A125613992W_Data">Data26!$HQ$11:$HQ$11</definedName>
    <definedName name="A125613992W_Latest">Data26!$HQ$11</definedName>
    <definedName name="A125614000L">Data24!$HM$1:$HM$10,Data24!$HM$11:$HM$21</definedName>
    <definedName name="A125614000L_Data">Data24!$HM$11:$HM$21</definedName>
    <definedName name="A125614000L_Latest">Data24!$HM$21</definedName>
    <definedName name="A125614008F">Data26!$AA$1:$AA$10,Data26!$AA$11:$AA$11</definedName>
    <definedName name="A125614008F_Data">Data26!$AA$11:$AA$11</definedName>
    <definedName name="A125614008F_Latest">Data26!$AA$11</definedName>
    <definedName name="A125614016F">Data25!$HO$1:$HO$10,Data25!$HO$11:$HO$21</definedName>
    <definedName name="A125614016F_Data">Data25!$HO$11:$HO$21</definedName>
    <definedName name="A125614016F_Latest">Data25!$HO$21</definedName>
    <definedName name="A125614024F">Data26!$BK$1:$BK$10,Data26!$BK$11:$BK$11</definedName>
    <definedName name="A125614024F_Data">Data26!$BK$11:$BK$11</definedName>
    <definedName name="A125614024F_Latest">Data26!$BK$11</definedName>
    <definedName name="A125614032F">Data26!$EE$1:$EE$10,Data26!$EE$11:$EE$11</definedName>
    <definedName name="A125614032F_Data">Data26!$EE$11:$EE$11</definedName>
    <definedName name="A125614032F_Latest">Data26!$EE$11</definedName>
    <definedName name="A125614040F">Data24!$FK$1:$FK$10,Data24!$FK$11:$FK$21</definedName>
    <definedName name="A125614040F_Data">Data24!$FK$11:$FK$21</definedName>
    <definedName name="A125614040F_Latest">Data24!$FK$21</definedName>
    <definedName name="A125614048X">Data25!$DK$1:$DK$10,Data25!$DK$11:$DK$21</definedName>
    <definedName name="A125614048X_Data">Data25!$DK$11:$DK$21</definedName>
    <definedName name="A125614048X_Latest">Data25!$DK$21</definedName>
    <definedName name="A125614056X">Data26!$I$1:$I$10,Data26!$I$11:$I$11</definedName>
    <definedName name="A125614056X_Data">Data26!$I$11:$I$11</definedName>
    <definedName name="A125614056X_Latest">Data26!$I$11</definedName>
    <definedName name="A125614064X">Data26!$AS$1:$AS$10,Data26!$AS$11:$AS$11</definedName>
    <definedName name="A125614064X_Data">Data26!$AS$11:$AS$11</definedName>
    <definedName name="A125614064X_Latest">Data26!$AS$11</definedName>
    <definedName name="A125614072X">Data26!$CC$1:$CC$10,Data26!$CC$11:$CC$11</definedName>
    <definedName name="A125614072X_Data">Data26!$CC$11:$CC$11</definedName>
    <definedName name="A125614072X_Latest">Data26!$CC$11</definedName>
    <definedName name="A125614080X">Data26!$DM$1:$DM$10,Data26!$DM$11:$DM$11</definedName>
    <definedName name="A125614080X_Data">Data26!$DM$11:$DM$11</definedName>
    <definedName name="A125614080X_Latest">Data26!$DM$11</definedName>
    <definedName name="A125614088T">Data24!$W$1:$W$10,Data24!$W$11:$W$21</definedName>
    <definedName name="A125614088T_Data">Data24!$W$11:$W$21</definedName>
    <definedName name="A125614088T_Latest">Data24!$W$21</definedName>
    <definedName name="A125614096T">Data24!$BG$1:$BG$10,Data24!$BG$11:$BG$21</definedName>
    <definedName name="A125614096T_Data">Data24!$BG$11:$BG$21</definedName>
    <definedName name="A125614096T_Latest">Data24!$BG$21</definedName>
    <definedName name="A125614104F">Data24!$DI$1:$DI$10,Data24!$DI$11:$DI$21</definedName>
    <definedName name="A125614104F_Data">Data24!$DI$11:$DI$21</definedName>
    <definedName name="A125614104F_Latest">Data24!$DI$21</definedName>
    <definedName name="A125614112F">Data24!$EA$1:$EA$10,Data24!$EA$11:$EA$21</definedName>
    <definedName name="A125614112F_Data">Data24!$EA$11:$EA$21</definedName>
    <definedName name="A125614112F_Latest">Data24!$EA$21</definedName>
    <definedName name="A125614120F">Data24!$GU$1:$GU$10,Data24!$GU$11:$GU$21</definedName>
    <definedName name="A125614120F_Data">Data24!$GU$11:$GU$21</definedName>
    <definedName name="A125614120F_Latest">Data24!$GU$21</definedName>
    <definedName name="A125614128X">Data24!$IE$1:$IE$10,Data24!$IE$11:$IE$21</definedName>
    <definedName name="A125614128X_Data">Data24!$IE$11:$IE$21</definedName>
    <definedName name="A125614128X_Latest">Data24!$IE$21</definedName>
    <definedName name="A125614136X">Data25!$G$1:$G$10,Data25!$G$11:$G$21</definedName>
    <definedName name="A125614136X_Data">Data25!$G$11:$G$21</definedName>
    <definedName name="A125614136X_Latest">Data25!$G$21</definedName>
    <definedName name="A125614144X">Data25!$EC$1:$EC$10,Data25!$EC$11:$EC$21</definedName>
    <definedName name="A125614144X_Data">Data25!$EC$11:$EC$21</definedName>
    <definedName name="A125614144X_Latest">Data25!$EC$21</definedName>
    <definedName name="A125614152X">Data26!$CU$1:$CU$10,Data26!$CU$11:$CU$11</definedName>
    <definedName name="A125614152X_Data">Data26!$CU$11:$CU$11</definedName>
    <definedName name="A125614152X_Latest">Data26!$CU$11</definedName>
    <definedName name="A125614160X">Data26!$FO$1:$FO$10,Data26!$FO$11:$FO$11</definedName>
    <definedName name="A125614160X_Data">Data26!$FO$11:$FO$11</definedName>
    <definedName name="A125614160X_Latest">Data26!$FO$11</definedName>
    <definedName name="A125614168T">Data26!$GG$1:$GG$10,Data26!$GG$11:$GG$11</definedName>
    <definedName name="A125614168T_Data">Data26!$GG$11:$GG$11</definedName>
    <definedName name="A125614168T_Latest">Data26!$GG$11</definedName>
    <definedName name="A125614176T">Data24!$ES$1:$ES$10,Data24!$ES$11:$ES$21</definedName>
    <definedName name="A125614176T_Data">Data24!$ES$11:$ES$21</definedName>
    <definedName name="A125614176T_Latest">Data24!$ES$21</definedName>
    <definedName name="A125614184T">Data25!$GE$1:$GE$10,Data25!$GE$11:$GE$21</definedName>
    <definedName name="A125614184T_Data">Data25!$GE$11:$GE$21</definedName>
    <definedName name="A125614184T_Latest">Data25!$GE$21</definedName>
    <definedName name="A125614192T">Data25!$GW$1:$GW$10,Data25!$GW$11:$GW$21</definedName>
    <definedName name="A125614192T_Data">Data25!$GW$11:$GW$21</definedName>
    <definedName name="A125614192T_Latest">Data25!$GW$21</definedName>
    <definedName name="A125614200F">Data26!$EW$1:$EW$10,Data26!$EW$11:$EW$11</definedName>
    <definedName name="A125614200F_Data">Data26!$EW$11:$EW$11</definedName>
    <definedName name="A125614200F_Latest">Data26!$EW$11</definedName>
    <definedName name="A125614208X">Data24!$AO$1:$AO$10,Data24!$AO$11:$AO$21</definedName>
    <definedName name="A125614208X_Data">Data24!$AO$11:$AO$21</definedName>
    <definedName name="A125614208X_Latest">Data24!$AO$21</definedName>
    <definedName name="A125614216X">Data24!$BY$1:$BY$10,Data24!$BY$11:$BY$21</definedName>
    <definedName name="A125614216X_Data">Data24!$BY$11:$BY$21</definedName>
    <definedName name="A125614216X_Latest">Data24!$BY$21</definedName>
    <definedName name="A125614224X">Data24!$CQ$1:$CQ$10,Data24!$CQ$11:$CQ$21</definedName>
    <definedName name="A125614224X_Data">Data24!$CQ$11:$CQ$21</definedName>
    <definedName name="A125614224X_Latest">Data24!$CQ$21</definedName>
    <definedName name="A125614232X">Data24!$GC$1:$GC$10,Data24!$GC$11:$GC$21</definedName>
    <definedName name="A125614232X_Data">Data24!$GC$11:$GC$21</definedName>
    <definedName name="A125614232X_Latest">Data24!$GC$21</definedName>
    <definedName name="A125614240X">Data25!$BI$1:$BI$10,Data25!$BI$11:$BI$21</definedName>
    <definedName name="A125614240X_Data">Data25!$BI$11:$BI$21</definedName>
    <definedName name="A125614240X_Latest">Data25!$BI$21</definedName>
    <definedName name="A125614248T">Data25!$CA$1:$CA$10,Data25!$CA$11:$CA$21</definedName>
    <definedName name="A125614248T_Data">Data25!$CA$11:$CA$21</definedName>
    <definedName name="A125614248T_Latest">Data25!$CA$21</definedName>
    <definedName name="A125614256T">Data25!$Y$1:$Y$10,Data25!$Y$11:$Y$21</definedName>
    <definedName name="A125614256T_Data">Data25!$Y$11:$Y$21</definedName>
    <definedName name="A125614256T_Latest">Data25!$Y$21</definedName>
    <definedName name="A125614264T">Data25!$EU$1:$EU$10,Data25!$EU$11:$EU$21</definedName>
    <definedName name="A125614264T_Data">Data25!$EU$11:$EU$21</definedName>
    <definedName name="A125614264T_Latest">Data25!$EU$21</definedName>
    <definedName name="A125614272T">Data26!$GY$1:$GY$10,Data26!$GY$11:$GY$11</definedName>
    <definedName name="A125614272T_Data">Data26!$GY$11:$GY$11</definedName>
    <definedName name="A125614272T_Latest">Data26!$GY$11</definedName>
    <definedName name="A125614280T">Data7!$HO$1:$HO$10,Data7!$HO$11:$HO$21</definedName>
    <definedName name="A125614280T_Data">Data7!$HO$11:$HO$21</definedName>
    <definedName name="A125614280T_Latest">Data7!$HO$21</definedName>
    <definedName name="A125614288K">Data8!$AA$1:$AA$10,Data8!$AA$11:$AA$21</definedName>
    <definedName name="A125614288K_Data">Data8!$AA$11:$AA$21</definedName>
    <definedName name="A125614288K_Latest">Data8!$AA$21</definedName>
    <definedName name="A125614296K">Data8!$CU$1:$CU$10,Data8!$CU$11:$CU$21</definedName>
    <definedName name="A125614296K_Data">Data8!$CU$11:$CU$21</definedName>
    <definedName name="A125614296K_Latest">Data8!$CU$21</definedName>
    <definedName name="A125614304X">Data8!$FO$1:$FO$10,Data8!$FO$11:$FO$21</definedName>
    <definedName name="A125614304X_Data">Data8!$FO$11:$FO$21</definedName>
    <definedName name="A125614304X_Latest">Data8!$FO$21</definedName>
    <definedName name="A125614312X">Data9!$EY$1:$EY$10,Data9!$EY$11:$EY$21</definedName>
    <definedName name="A125614312X_Data">Data9!$EY$11:$EY$21</definedName>
    <definedName name="A125614312X_Latest">Data9!$EY$21</definedName>
    <definedName name="A125614320X">Data7!$EU$1:$EU$10,Data7!$EU$11:$EU$21</definedName>
    <definedName name="A125614320X_Data">Data7!$EU$11:$EU$21</definedName>
    <definedName name="A125614320X_Latest">Data7!$EU$21</definedName>
    <definedName name="A125614328T">Data8!$GY$1:$GY$10,Data8!$GY$11:$GY$21</definedName>
    <definedName name="A125614328T_Data">Data8!$GY$11:$GY$21</definedName>
    <definedName name="A125614328T_Latest">Data8!$GY$21</definedName>
    <definedName name="A125614336T">Data8!$EW$1:$EW$10,Data8!$EW$11:$EW$21</definedName>
    <definedName name="A125614336T_Data">Data8!$EW$11:$EW$21</definedName>
    <definedName name="A125614336T_Latest">Data8!$EW$21</definedName>
    <definedName name="A125614344T">Data8!$II$1:$II$10,Data8!$II$11:$II$21</definedName>
    <definedName name="A125614344T_Data">Data8!$II$11:$II$21</definedName>
    <definedName name="A125614344T_Latest">Data8!$II$21</definedName>
    <definedName name="A125614352T">Data9!$BM$1:$BM$10,Data9!$BM$11:$BM$21</definedName>
    <definedName name="A125614352T_Data">Data9!$BM$11:$BM$21</definedName>
    <definedName name="A125614352T_Latest">Data9!$BM$21</definedName>
    <definedName name="A125614360T">Data7!$CS$1:$CS$10,Data7!$CS$11:$CS$21</definedName>
    <definedName name="A125614360T_Data">Data7!$CS$11:$CS$21</definedName>
    <definedName name="A125614360T_Latest">Data7!$CS$21</definedName>
    <definedName name="A125614368K">Data8!$AS$1:$AS$10,Data8!$AS$11:$AS$21</definedName>
    <definedName name="A125614368K_Data">Data8!$AS$11:$AS$21</definedName>
    <definedName name="A125614368K_Latest">Data8!$AS$21</definedName>
    <definedName name="A125614376K">Data8!$GG$1:$GG$10,Data8!$GG$11:$GG$21</definedName>
    <definedName name="A125614376K_Data">Data8!$GG$11:$GG$21</definedName>
    <definedName name="A125614376K_Latest">Data8!$GG$21</definedName>
    <definedName name="A125614384K">Data8!$HQ$1:$HQ$10,Data8!$HQ$11:$HQ$21</definedName>
    <definedName name="A125614384K_Data">Data8!$HQ$11:$HQ$21</definedName>
    <definedName name="A125614384K_Latest">Data8!$HQ$21</definedName>
    <definedName name="A125614392K">Data9!$K$1:$K$10,Data9!$K$11:$K$21</definedName>
    <definedName name="A125614392K_Data">Data9!$K$11:$K$21</definedName>
    <definedName name="A125614392K_Latest">Data9!$K$21</definedName>
    <definedName name="A125614400X">Data9!$AU$1:$AU$10,Data9!$AU$11:$AU$21</definedName>
    <definedName name="A125614400X_Data">Data9!$AU$11:$AU$21</definedName>
    <definedName name="A125614400X_Latest">Data9!$AU$21</definedName>
    <definedName name="A125614408T">Data6!$GU$1:$GU$10,Data6!$GU$11:$GU$21</definedName>
    <definedName name="A125614408T_Data">Data6!$GU$11:$GU$21</definedName>
    <definedName name="A125614408T_Latest">Data6!$GU$21</definedName>
    <definedName name="A125614416T">Data6!$IE$1:$IE$10,Data6!$IE$11:$IE$21</definedName>
    <definedName name="A125614416T_Data">Data6!$IE$11:$IE$21</definedName>
    <definedName name="A125614416T_Latest">Data6!$IE$21</definedName>
    <definedName name="A125614424T">Data7!$AQ$1:$AQ$10,Data7!$AQ$11:$AQ$21</definedName>
    <definedName name="A125614424T_Data">Data7!$AQ$11:$AQ$21</definedName>
    <definedName name="A125614424T_Latest">Data7!$AQ$21</definedName>
    <definedName name="A125614432T">Data7!$BI$1:$BI$10,Data7!$BI$11:$BI$21</definedName>
    <definedName name="A125614432T_Data">Data7!$BI$11:$BI$21</definedName>
    <definedName name="A125614432T_Latest">Data7!$BI$21</definedName>
    <definedName name="A125614440T">Data7!$EC$1:$EC$10,Data7!$EC$11:$EC$21</definedName>
    <definedName name="A125614440T_Data">Data7!$EC$11:$EC$21</definedName>
    <definedName name="A125614440T_Latest">Data7!$EC$21</definedName>
    <definedName name="A125614448K">Data7!$FM$1:$FM$10,Data7!$FM$11:$FM$21</definedName>
    <definedName name="A125614448K_Data">Data7!$FM$11:$FM$21</definedName>
    <definedName name="A125614448K_Latest">Data7!$FM$21</definedName>
    <definedName name="A125614456K">Data7!$GE$1:$GE$10,Data7!$GE$11:$GE$21</definedName>
    <definedName name="A125614456K_Data">Data7!$GE$11:$GE$21</definedName>
    <definedName name="A125614456K_Latest">Data7!$GE$21</definedName>
    <definedName name="A125614464K">Data8!$BK$1:$BK$10,Data8!$BK$11:$BK$21</definedName>
    <definedName name="A125614464K_Data">Data8!$BK$11:$BK$21</definedName>
    <definedName name="A125614464K_Latest">Data8!$BK$21</definedName>
    <definedName name="A125614472K">Data9!$AC$1:$AC$10,Data9!$AC$11:$AC$21</definedName>
    <definedName name="A125614472K_Data">Data9!$AC$11:$AC$21</definedName>
    <definedName name="A125614472K_Latest">Data9!$AC$21</definedName>
    <definedName name="A125614480K">Data9!$CW$1:$CW$10,Data9!$CW$11:$CW$21</definedName>
    <definedName name="A125614480K_Data">Data9!$CW$11:$CW$21</definedName>
    <definedName name="A125614480K_Latest">Data9!$CW$21</definedName>
    <definedName name="A125614488C">Data9!$DO$1:$DO$10,Data9!$DO$11:$DO$21</definedName>
    <definedName name="A125614488C_Data">Data9!$DO$11:$DO$21</definedName>
    <definedName name="A125614488C_Latest">Data9!$DO$21</definedName>
    <definedName name="A125614496C">Data7!$CA$1:$CA$10,Data7!$CA$11:$CA$21</definedName>
    <definedName name="A125614496C_Data">Data7!$CA$11:$CA$21</definedName>
    <definedName name="A125614496C_Latest">Data7!$CA$21</definedName>
    <definedName name="A125614504T">Data8!$DM$1:$DM$10,Data8!$DM$11:$DM$21</definedName>
    <definedName name="A125614504T_Data">Data8!$DM$11:$DM$21</definedName>
    <definedName name="A125614504T_Latest">Data8!$DM$21</definedName>
    <definedName name="A125614512T">Data8!$EE$1:$EE$10,Data8!$EE$11:$EE$21</definedName>
    <definedName name="A125614512T_Data">Data8!$EE$11:$EE$21</definedName>
    <definedName name="A125614512T_Latest">Data8!$EE$21</definedName>
    <definedName name="A125614520T">Data9!$CE$1:$CE$10,Data9!$CE$11:$CE$21</definedName>
    <definedName name="A125614520T_Data">Data9!$CE$11:$CE$21</definedName>
    <definedName name="A125614520T_Latest">Data9!$CE$21</definedName>
    <definedName name="A125614528K">Data6!$HM$1:$HM$10,Data6!$HM$11:$HM$21</definedName>
    <definedName name="A125614528K_Data">Data6!$HM$11:$HM$21</definedName>
    <definedName name="A125614528K_Latest">Data6!$HM$21</definedName>
    <definedName name="A125614536K">Data7!$G$1:$G$10,Data7!$G$11:$G$21</definedName>
    <definedName name="A125614536K_Data">Data7!$G$11:$G$21</definedName>
    <definedName name="A125614536K_Latest">Data7!$G$21</definedName>
    <definedName name="A125614544K">Data7!$Y$1:$Y$10,Data7!$Y$11:$Y$21</definedName>
    <definedName name="A125614544K_Data">Data7!$Y$11:$Y$21</definedName>
    <definedName name="A125614544K_Latest">Data7!$Y$21</definedName>
    <definedName name="A125614552K">Data7!$DK$1:$DK$10,Data7!$DK$11:$DK$21</definedName>
    <definedName name="A125614552K_Data">Data7!$DK$11:$DK$21</definedName>
    <definedName name="A125614552K_Latest">Data7!$DK$21</definedName>
    <definedName name="A125614560K">Data7!$IG$1:$IG$10,Data7!$IG$11:$IG$21</definedName>
    <definedName name="A125614560K_Data">Data7!$IG$11:$IG$21</definedName>
    <definedName name="A125614560K_Latest">Data7!$IG$21</definedName>
    <definedName name="A125614568C">Data8!$I$1:$I$10,Data8!$I$11:$I$21</definedName>
    <definedName name="A125614568C_Data">Data8!$I$11:$I$21</definedName>
    <definedName name="A125614568C_Latest">Data8!$I$21</definedName>
    <definedName name="A125614576C">Data7!$GW$1:$GW$10,Data7!$GW$11:$GW$21</definedName>
    <definedName name="A125614576C_Data">Data7!$GW$11:$GW$21</definedName>
    <definedName name="A125614576C_Latest">Data7!$GW$21</definedName>
    <definedName name="A125614584C">Data8!$CC$1:$CC$10,Data8!$CC$11:$CC$21</definedName>
    <definedName name="A125614584C_Data">Data8!$CC$11:$CC$21</definedName>
    <definedName name="A125614584C_Latest">Data8!$CC$21</definedName>
    <definedName name="A125614592C">Data9!$EG$1:$EG$10,Data9!$EG$11:$EG$21</definedName>
    <definedName name="A125614592C_Data">Data9!$EG$11:$EG$21</definedName>
    <definedName name="A125614592C_Latest">Data9!$EG$21</definedName>
    <definedName name="A125614600T">Data16!$EC$1:$EC$10,Data16!$EC$11:$EC$21</definedName>
    <definedName name="A125614600T_Data">Data16!$EC$11:$EC$21</definedName>
    <definedName name="A125614600T_Latest">Data16!$EC$21</definedName>
    <definedName name="A125614608K">Data16!$GE$1:$GE$10,Data16!$GE$11:$GE$21</definedName>
    <definedName name="A125614608K_Data">Data16!$GE$11:$GE$21</definedName>
    <definedName name="A125614608K_Latest">Data16!$GE$21</definedName>
    <definedName name="A125614616K">Data17!$I$1:$I$10,Data17!$I$11:$I$21</definedName>
    <definedName name="A125614616K_Data">Data17!$I$11:$I$21</definedName>
    <definedName name="A125614616K_Latest">Data17!$I$21</definedName>
    <definedName name="A125614624K">Data17!$CC$1:$CC$10,Data17!$CC$11:$CC$21</definedName>
    <definedName name="A125614624K_Data">Data17!$CC$11:$CC$21</definedName>
    <definedName name="A125614624K_Latest">Data17!$CC$21</definedName>
    <definedName name="A125614632K">Data18!$BM$1:$BM$10,Data18!$BM$11:$BM$21</definedName>
    <definedName name="A125614632K_Data">Data18!$BM$11:$BM$21</definedName>
    <definedName name="A125614632K_Latest">Data18!$BM$21</definedName>
    <definedName name="A125614640K">Data16!$BI$1:$BI$10,Data16!$BI$11:$BI$21</definedName>
    <definedName name="A125614640K_Data">Data16!$BI$11:$BI$21</definedName>
    <definedName name="A125614640K_Latest">Data16!$BI$21</definedName>
    <definedName name="A125614648C">Data17!$DM$1:$DM$10,Data17!$DM$11:$DM$21</definedName>
    <definedName name="A125614648C_Data">Data17!$DM$11:$DM$21</definedName>
    <definedName name="A125614648C_Latest">Data17!$DM$21</definedName>
    <definedName name="A125614656C">Data17!$BK$1:$BK$10,Data17!$BK$11:$BK$21</definedName>
    <definedName name="A125614656C_Data">Data17!$BK$11:$BK$21</definedName>
    <definedName name="A125614656C_Latest">Data17!$BK$21</definedName>
    <definedName name="A125614664C">Data17!$EW$1:$EW$10,Data17!$EW$11:$EW$21</definedName>
    <definedName name="A125614664C_Data">Data17!$EW$11:$EW$21</definedName>
    <definedName name="A125614664C_Latest">Data17!$EW$21</definedName>
    <definedName name="A125614672C">Data17!$HQ$1:$HQ$10,Data17!$HQ$11:$HQ$21</definedName>
    <definedName name="A125614672C_Data">Data17!$HQ$11:$HQ$21</definedName>
    <definedName name="A125614672C_Latest">Data17!$HQ$21</definedName>
    <definedName name="A125614680C">Data16!$G$1:$G$10,Data16!$G$11:$G$21</definedName>
    <definedName name="A125614680C_Data">Data16!$G$11:$G$21</definedName>
    <definedName name="A125614680C_Latest">Data16!$G$21</definedName>
    <definedName name="A125614688W">Data16!$GW$1:$GW$10,Data16!$GW$11:$GW$21</definedName>
    <definedName name="A125614688W_Data">Data16!$GW$11:$GW$21</definedName>
    <definedName name="A125614688W_Latest">Data16!$GW$21</definedName>
    <definedName name="A125614696W">Data17!$CU$1:$CU$10,Data17!$CU$11:$CU$21</definedName>
    <definedName name="A125614696W_Data">Data17!$CU$11:$CU$21</definedName>
    <definedName name="A125614696W_Latest">Data17!$CU$21</definedName>
    <definedName name="A125614704K">Data17!$EE$1:$EE$10,Data17!$EE$11:$EE$21</definedName>
    <definedName name="A125614704K_Data">Data17!$EE$11:$EE$21</definedName>
    <definedName name="A125614704K_Latest">Data17!$EE$21</definedName>
    <definedName name="A125614712K">Data17!$FO$1:$FO$10,Data17!$FO$11:$FO$21</definedName>
    <definedName name="A125614712K_Data">Data17!$FO$11:$FO$21</definedName>
    <definedName name="A125614712K_Latest">Data17!$FO$21</definedName>
    <definedName name="A125614720K">Data17!$GY$1:$GY$10,Data17!$GY$11:$GY$21</definedName>
    <definedName name="A125614720K_Data">Data17!$GY$11:$GY$21</definedName>
    <definedName name="A125614720K_Latest">Data17!$GY$21</definedName>
    <definedName name="A125614728C">Data15!$DI$1:$DI$10,Data15!$DI$11:$DI$21</definedName>
    <definedName name="A125614728C_Data">Data15!$DI$11:$DI$21</definedName>
    <definedName name="A125614728C_Latest">Data15!$DI$21</definedName>
    <definedName name="A125614736C">Data15!$ES$1:$ES$10,Data15!$ES$11:$ES$21</definedName>
    <definedName name="A125614736C_Data">Data15!$ES$11:$ES$21</definedName>
    <definedName name="A125614736C_Latest">Data15!$ES$21</definedName>
    <definedName name="A125614744C">Data15!$GU$1:$GU$10,Data15!$GU$11:$GU$21</definedName>
    <definedName name="A125614744C_Data">Data15!$GU$11:$GU$21</definedName>
    <definedName name="A125614744C_Latest">Data15!$GU$21</definedName>
    <definedName name="A125614752C">Data15!$HM$1:$HM$10,Data15!$HM$11:$HM$21</definedName>
    <definedName name="A125614752C_Data">Data15!$HM$11:$HM$21</definedName>
    <definedName name="A125614752C_Latest">Data15!$HM$21</definedName>
    <definedName name="A125614760C">Data16!$AQ$1:$AQ$10,Data16!$AQ$11:$AQ$21</definedName>
    <definedName name="A125614760C_Data">Data16!$AQ$11:$AQ$21</definedName>
    <definedName name="A125614760C_Latest">Data16!$AQ$21</definedName>
    <definedName name="A125614768W">Data16!$CA$1:$CA$10,Data16!$CA$11:$CA$21</definedName>
    <definedName name="A125614768W_Data">Data16!$CA$11:$CA$21</definedName>
    <definedName name="A125614768W_Latest">Data16!$CA$21</definedName>
    <definedName name="A125614776W">Data16!$CS$1:$CS$10,Data16!$CS$11:$CS$21</definedName>
    <definedName name="A125614776W_Data">Data16!$CS$11:$CS$21</definedName>
    <definedName name="A125614776W_Latest">Data16!$CS$21</definedName>
    <definedName name="A125614784W">Data16!$HO$1:$HO$10,Data16!$HO$11:$HO$21</definedName>
    <definedName name="A125614784W_Data">Data16!$HO$11:$HO$21</definedName>
    <definedName name="A125614784W_Latest">Data16!$HO$21</definedName>
    <definedName name="A125614792W">Data17!$GG$1:$GG$10,Data17!$GG$11:$GG$21</definedName>
    <definedName name="A125614792W_Data">Data17!$GG$11:$GG$21</definedName>
    <definedName name="A125614792W_Latest">Data17!$GG$21</definedName>
    <definedName name="A125614800K">Data18!$K$1:$K$10,Data18!$K$11:$K$21</definedName>
    <definedName name="A125614800K_Data">Data18!$K$11:$K$21</definedName>
    <definedName name="A125614800K_Latest">Data18!$K$21</definedName>
    <definedName name="A125614808C">Data18!$AC$1:$AC$10,Data18!$AC$11:$AC$21</definedName>
    <definedName name="A125614808C_Data">Data18!$AC$11:$AC$21</definedName>
    <definedName name="A125614808C_Latest">Data18!$AC$21</definedName>
    <definedName name="A125614816C">Data15!$IE$1:$IE$10,Data15!$IE$11:$IE$21</definedName>
    <definedName name="A125614816C_Data">Data15!$IE$11:$IE$21</definedName>
    <definedName name="A125614816C_Latest">Data15!$IE$21</definedName>
    <definedName name="A125614824C">Data17!$AA$1:$AA$10,Data17!$AA$11:$AA$21</definedName>
    <definedName name="A125614824C_Data">Data17!$AA$11:$AA$21</definedName>
    <definedName name="A125614824C_Latest">Data17!$AA$21</definedName>
    <definedName name="A125614832C">Data17!$AS$1:$AS$10,Data17!$AS$11:$AS$21</definedName>
    <definedName name="A125614832C_Data">Data17!$AS$11:$AS$21</definedName>
    <definedName name="A125614832C_Latest">Data17!$AS$21</definedName>
    <definedName name="A125614840C">Data17!$II$1:$II$10,Data17!$II$11:$II$21</definedName>
    <definedName name="A125614840C_Data">Data17!$II$11:$II$21</definedName>
    <definedName name="A125614840C_Latest">Data17!$II$21</definedName>
    <definedName name="A125614848W">Data15!$EA$1:$EA$10,Data15!$EA$11:$EA$21</definedName>
    <definedName name="A125614848W_Data">Data15!$EA$11:$EA$21</definedName>
    <definedName name="A125614848W_Latest">Data15!$EA$21</definedName>
    <definedName name="A125614856W">Data15!$FK$1:$FK$10,Data15!$FK$11:$FK$21</definedName>
    <definedName name="A125614856W_Data">Data15!$FK$11:$FK$21</definedName>
    <definedName name="A125614856W_Latest">Data15!$FK$21</definedName>
    <definedName name="A125614864W">Data15!$GC$1:$GC$10,Data15!$GC$11:$GC$21</definedName>
    <definedName name="A125614864W_Data">Data15!$GC$11:$GC$21</definedName>
    <definedName name="A125614864W_Latest">Data15!$GC$21</definedName>
    <definedName name="A125614872W">Data16!$Y$1:$Y$10,Data16!$Y$11:$Y$21</definedName>
    <definedName name="A125614872W_Data">Data16!$Y$11:$Y$21</definedName>
    <definedName name="A125614872W_Latest">Data16!$Y$21</definedName>
    <definedName name="A125614880W">Data16!$EU$1:$EU$10,Data16!$EU$11:$EU$21</definedName>
    <definedName name="A125614880W_Data">Data16!$EU$11:$EU$21</definedName>
    <definedName name="A125614880W_Latest">Data16!$EU$21</definedName>
    <definedName name="A125614888R">Data16!$FM$1:$FM$10,Data16!$FM$11:$FM$21</definedName>
    <definedName name="A125614888R_Data">Data16!$FM$11:$FM$21</definedName>
    <definedName name="A125614888R_Latest">Data16!$FM$21</definedName>
    <definedName name="A125614896R">Data16!$DK$1:$DK$10,Data16!$DK$11:$DK$21</definedName>
    <definedName name="A125614896R_Data">Data16!$DK$11:$DK$21</definedName>
    <definedName name="A125614896R_Latest">Data16!$DK$21</definedName>
    <definedName name="A125614904C">Data16!$IG$1:$IG$10,Data16!$IG$11:$IG$21</definedName>
    <definedName name="A125614904C_Data">Data16!$IG$11:$IG$21</definedName>
    <definedName name="A125614904C_Latest">Data16!$IG$21</definedName>
    <definedName name="A125614912C">Data18!$AU$1:$AU$10,Data18!$AU$11:$AU$21</definedName>
    <definedName name="A125614912C_Data">Data18!$AU$11:$AU$21</definedName>
    <definedName name="A125614912C_Latest">Data18!$AU$21</definedName>
    <definedName name="A125614920C">Data19!$CY$1:$CY$10,Data19!$CY$11:$CY$21</definedName>
    <definedName name="A125614920C_Data">Data19!$CY$11:$CY$21</definedName>
    <definedName name="A125614920C_Latest">Data19!$CY$21</definedName>
    <definedName name="A125614928W">Data19!$FA$1:$FA$10,Data19!$FA$11:$FA$21</definedName>
    <definedName name="A125614928W_Data">Data19!$FA$11:$FA$21</definedName>
    <definedName name="A125614928W_Latest">Data19!$FA$21</definedName>
    <definedName name="A125614936W">Data19!$HU$1:$HU$10,Data19!$HU$11:$HU$21</definedName>
    <definedName name="A125614936W_Data">Data19!$HU$11:$HU$21</definedName>
    <definedName name="A125614936W_Latest">Data19!$HU$21</definedName>
    <definedName name="A125614944W">Data20!$AY$1:$AY$10,Data20!$AY$11:$AY$21</definedName>
    <definedName name="A125614944W_Data">Data20!$AY$11:$AY$21</definedName>
    <definedName name="A125614944W_Latest">Data20!$AY$21</definedName>
    <definedName name="A125614952W">Data21!$AI$1:$AI$10,Data21!$AI$11:$AI$21</definedName>
    <definedName name="A125614952W_Data">Data21!$AI$11:$AI$21</definedName>
    <definedName name="A125614952W_Latest">Data21!$AI$21</definedName>
    <definedName name="A125614960W">Data19!$AE$1:$AE$10,Data19!$AE$11:$AE$21</definedName>
    <definedName name="A125614960W_Data">Data19!$AE$11:$AE$21</definedName>
    <definedName name="A125614960W_Latest">Data19!$AE$21</definedName>
    <definedName name="A125614968R">Data20!$CI$1:$CI$10,Data20!$CI$11:$CI$21</definedName>
    <definedName name="A125614968R_Data">Data20!$CI$11:$CI$21</definedName>
    <definedName name="A125614968R_Latest">Data20!$CI$21</definedName>
    <definedName name="A125614976R">Data20!$AG$1:$AG$10,Data20!$AG$11:$AG$21</definedName>
    <definedName name="A125614976R_Data">Data20!$AG$11:$AG$21</definedName>
    <definedName name="A125614976R_Latest">Data20!$AG$21</definedName>
    <definedName name="A125614984R">Data20!$DS$1:$DS$10,Data20!$DS$11:$DS$21</definedName>
    <definedName name="A125614984R_Data">Data20!$DS$11:$DS$21</definedName>
    <definedName name="A125614984R_Latest">Data20!$DS$21</definedName>
    <definedName name="A125614992R">Data20!$GM$1:$GM$10,Data20!$GM$11:$GM$21</definedName>
    <definedName name="A125614992R_Data">Data20!$GM$11:$GM$21</definedName>
    <definedName name="A125614992R_Latest">Data20!$GM$21</definedName>
    <definedName name="A125615000F">Data18!$HS$1:$HS$10,Data18!$HS$11:$HS$21</definedName>
    <definedName name="A125615000F_Data">Data18!$HS$11:$HS$21</definedName>
    <definedName name="A125615000F_Latest">Data18!$HS$21</definedName>
    <definedName name="A125615008X">Data19!$FS$1:$FS$10,Data19!$FS$11:$FS$21</definedName>
    <definedName name="A125615008X_Data">Data19!$FS$11:$FS$21</definedName>
    <definedName name="A125615008X_Latest">Data19!$FS$21</definedName>
    <definedName name="A125615016X">Data20!$BQ$1:$BQ$10,Data20!$BQ$11:$BQ$21</definedName>
    <definedName name="A125615016X_Data">Data20!$BQ$11:$BQ$21</definedName>
    <definedName name="A125615016X_Latest">Data20!$BQ$21</definedName>
    <definedName name="A125615024X">Data20!$DA$1:$DA$10,Data20!$DA$11:$DA$21</definedName>
    <definedName name="A125615024X_Data">Data20!$DA$11:$DA$21</definedName>
    <definedName name="A125615024X_Latest">Data20!$DA$21</definedName>
    <definedName name="A125615032X">Data20!$EK$1:$EK$10,Data20!$EK$11:$EK$21</definedName>
    <definedName name="A125615032X_Data">Data20!$EK$11:$EK$21</definedName>
    <definedName name="A125615032X_Latest">Data20!$EK$21</definedName>
    <definedName name="A125615040X">Data20!$FU$1:$FU$10,Data20!$FU$11:$FU$21</definedName>
    <definedName name="A125615040X_Data">Data20!$FU$11:$FU$21</definedName>
    <definedName name="A125615040X_Latest">Data20!$FU$21</definedName>
    <definedName name="A125615048T">Data18!$CE$1:$CE$10,Data18!$CE$11:$CE$21</definedName>
    <definedName name="A125615048T_Data">Data18!$CE$11:$CE$21</definedName>
    <definedName name="A125615048T_Latest">Data18!$CE$21</definedName>
    <definedName name="A125615056T">Data18!$DO$1:$DO$10,Data18!$DO$11:$DO$21</definedName>
    <definedName name="A125615056T_Data">Data18!$DO$11:$DO$21</definedName>
    <definedName name="A125615056T_Latest">Data18!$DO$21</definedName>
    <definedName name="A125615064T">Data18!$FQ$1:$FQ$10,Data18!$FQ$11:$FQ$21</definedName>
    <definedName name="A125615064T_Data">Data18!$FQ$11:$FQ$21</definedName>
    <definedName name="A125615064T_Latest">Data18!$FQ$21</definedName>
    <definedName name="A125615072T">Data18!$GI$1:$GI$10,Data18!$GI$11:$GI$21</definedName>
    <definedName name="A125615072T_Data">Data18!$GI$11:$GI$21</definedName>
    <definedName name="A125615072T_Latest">Data18!$GI$21</definedName>
    <definedName name="A125615080T">Data19!$M$1:$M$10,Data19!$M$11:$M$21</definedName>
    <definedName name="A125615080T_Data">Data19!$M$11:$M$21</definedName>
    <definedName name="A125615080T_Latest">Data19!$M$21</definedName>
    <definedName name="A125615088K">Data19!$AW$1:$AW$10,Data19!$AW$11:$AW$21</definedName>
    <definedName name="A125615088K_Data">Data19!$AW$11:$AW$21</definedName>
    <definedName name="A125615088K_Latest">Data19!$AW$21</definedName>
    <definedName name="A125615096K">Data19!$BO$1:$BO$10,Data19!$BO$11:$BO$21</definedName>
    <definedName name="A125615096K_Data">Data19!$BO$11:$BO$21</definedName>
    <definedName name="A125615096K_Latest">Data19!$BO$21</definedName>
    <definedName name="A125615104X">Data19!$GK$1:$GK$10,Data19!$GK$11:$GK$21</definedName>
    <definedName name="A125615104X_Data">Data19!$GK$11:$GK$21</definedName>
    <definedName name="A125615104X_Latest">Data19!$GK$21</definedName>
    <definedName name="A125615112X">Data20!$FC$1:$FC$10,Data20!$FC$11:$FC$21</definedName>
    <definedName name="A125615112X_Data">Data20!$FC$11:$FC$21</definedName>
    <definedName name="A125615112X_Latest">Data20!$FC$21</definedName>
    <definedName name="A125615120X">Data20!$HW$1:$HW$10,Data20!$HW$11:$HW$21</definedName>
    <definedName name="A125615120X_Data">Data20!$HW$11:$HW$21</definedName>
    <definedName name="A125615120X_Latest">Data20!$HW$21</definedName>
    <definedName name="A125615128T">Data20!$IO$1:$IO$10,Data20!$IO$11:$IO$21</definedName>
    <definedName name="A125615128T_Data">Data20!$IO$11:$IO$21</definedName>
    <definedName name="A125615128T_Latest">Data20!$IO$21</definedName>
    <definedName name="A125615136T">Data18!$HA$1:$HA$10,Data18!$HA$11:$HA$21</definedName>
    <definedName name="A125615136T_Data">Data18!$HA$11:$HA$21</definedName>
    <definedName name="A125615136T_Latest">Data18!$HA$21</definedName>
    <definedName name="A125615144T">Data19!$IM$1:$IM$10,Data19!$IM$11:$IM$21</definedName>
    <definedName name="A125615144T_Data">Data19!$IM$11:$IM$21</definedName>
    <definedName name="A125615144T_Latest">Data19!$IM$21</definedName>
    <definedName name="A125615152T">Data20!$O$1:$O$10,Data20!$O$11:$O$21</definedName>
    <definedName name="A125615152T_Data">Data20!$O$11:$O$21</definedName>
    <definedName name="A125615152T_Latest">Data20!$O$21</definedName>
    <definedName name="A125615160T">Data20!$HE$1:$HE$10,Data20!$HE$11:$HE$21</definedName>
    <definedName name="A125615160T_Data">Data20!$HE$11:$HE$21</definedName>
    <definedName name="A125615160T_Latest">Data20!$HE$21</definedName>
    <definedName name="A125615168K">Data18!$CW$1:$CW$10,Data18!$CW$11:$CW$21</definedName>
    <definedName name="A125615168K_Data">Data18!$CW$11:$CW$21</definedName>
    <definedName name="A125615168K_Latest">Data18!$CW$21</definedName>
    <definedName name="A125615176K">Data18!$EG$1:$EG$10,Data18!$EG$11:$EG$21</definedName>
    <definedName name="A125615176K_Data">Data18!$EG$11:$EG$21</definedName>
    <definedName name="A125615176K_Latest">Data18!$EG$21</definedName>
    <definedName name="A125615184K">Data18!$EY$1:$EY$10,Data18!$EY$11:$EY$21</definedName>
    <definedName name="A125615184K_Data">Data18!$EY$11:$EY$21</definedName>
    <definedName name="A125615184K_Latest">Data18!$EY$21</definedName>
    <definedName name="A125615192K">Data18!$IK$1:$IK$10,Data18!$IK$11:$IK$21</definedName>
    <definedName name="A125615192K_Data">Data18!$IK$11:$IK$21</definedName>
    <definedName name="A125615192K_Latest">Data18!$IK$21</definedName>
    <definedName name="A125615200X">Data19!$DQ$1:$DQ$10,Data19!$DQ$11:$DQ$21</definedName>
    <definedName name="A125615200X_Data">Data19!$DQ$11:$DQ$21</definedName>
    <definedName name="A125615200X_Latest">Data19!$DQ$21</definedName>
    <definedName name="A125615208T">Data19!$EI$1:$EI$10,Data19!$EI$11:$EI$21</definedName>
    <definedName name="A125615208T_Data">Data19!$EI$11:$EI$21</definedName>
    <definedName name="A125615208T_Latest">Data19!$EI$21</definedName>
    <definedName name="A125615216T">Data19!$CG$1:$CG$10,Data19!$CG$11:$CG$21</definedName>
    <definedName name="A125615216T_Data">Data19!$CG$11:$CG$21</definedName>
    <definedName name="A125615216T_Latest">Data19!$CG$21</definedName>
    <definedName name="A125615224T">Data19!$HC$1:$HC$10,Data19!$HC$11:$HC$21</definedName>
    <definedName name="A125615224T_Data">Data19!$HC$11:$HC$21</definedName>
    <definedName name="A125615224T_Latest">Data19!$HC$21</definedName>
    <definedName name="A125615232T">Data21!$Q$1:$Q$10,Data21!$Q$11:$Q$21</definedName>
    <definedName name="A125615232T_Data">Data21!$Q$11:$Q$21</definedName>
    <definedName name="A125615232T_Latest">Data21!$Q$21</definedName>
    <definedName name="A125615240T">Data22!$BU$1:$BU$10,Data22!$BU$11:$BU$21</definedName>
    <definedName name="A125615240T_Data">Data22!$BU$11:$BU$21</definedName>
    <definedName name="A125615240T_Latest">Data22!$BU$21</definedName>
    <definedName name="A125615248K">Data22!$DW$1:$DW$10,Data22!$DW$11:$DW$21</definedName>
    <definedName name="A125615248K_Data">Data22!$DW$11:$DW$21</definedName>
    <definedName name="A125615248K_Latest">Data22!$DW$21</definedName>
    <definedName name="A125615256K">Data22!$GQ$1:$GQ$10,Data22!$GQ$11:$GQ$21</definedName>
    <definedName name="A125615256K_Data">Data22!$GQ$11:$GQ$21</definedName>
    <definedName name="A125615256K_Latest">Data22!$GQ$21</definedName>
    <definedName name="A125615264K">Data23!$U$1:$U$10,Data23!$U$11:$U$21</definedName>
    <definedName name="A125615264K_Data">Data23!$U$11:$U$21</definedName>
    <definedName name="A125615264K_Latest">Data23!$U$21</definedName>
    <definedName name="A125615272K">Data24!$E$1:$E$10,Data24!$E$11:$E$21</definedName>
    <definedName name="A125615272K_Data">Data24!$E$11:$E$21</definedName>
    <definedName name="A125615272K_Latest">Data24!$E$21</definedName>
    <definedName name="A125615280K">Data21!$IQ$1:$IQ$10,Data21!$IQ$11:$IQ$21</definedName>
    <definedName name="A125615280K_Data">Data21!$IQ$11:$IQ$21</definedName>
    <definedName name="A125615280K_Latest">Data21!$IQ$21</definedName>
    <definedName name="A125615288C">Data23!$BE$1:$BE$10,Data23!$BE$11:$BE$21</definedName>
    <definedName name="A125615288C_Data">Data23!$BE$11:$BE$21</definedName>
    <definedName name="A125615288C_Latest">Data23!$BE$21</definedName>
    <definedName name="A125615296C">Data23!$C$1:$C$10,Data23!$C$11:$C$21</definedName>
    <definedName name="A125615296C_Data">Data23!$C$11:$C$21</definedName>
    <definedName name="A125615296C_Latest">Data23!$C$21</definedName>
    <definedName name="A125615304T">Data23!$CO$1:$CO$10,Data23!$CO$11:$CO$21</definedName>
    <definedName name="A125615304T_Data">Data23!$CO$11:$CO$21</definedName>
    <definedName name="A125615304T_Latest">Data23!$CO$21</definedName>
    <definedName name="A125615312T">Data23!$FI$1:$FI$10,Data23!$FI$11:$FI$21</definedName>
    <definedName name="A125615312T_Data">Data23!$FI$11:$FI$21</definedName>
    <definedName name="A125615312T_Latest">Data23!$FI$21</definedName>
    <definedName name="A125615320T">Data21!$GO$1:$GO$10,Data21!$GO$11:$GO$21</definedName>
    <definedName name="A125615320T_Data">Data21!$GO$11:$GO$21</definedName>
    <definedName name="A125615320T_Latest">Data21!$GO$21</definedName>
    <definedName name="A125615328K">Data22!$EO$1:$EO$10,Data22!$EO$11:$EO$21</definedName>
    <definedName name="A125615328K_Data">Data22!$EO$11:$EO$21</definedName>
    <definedName name="A125615328K_Latest">Data22!$EO$21</definedName>
    <definedName name="A125615336K">Data23!$AM$1:$AM$10,Data23!$AM$11:$AM$21</definedName>
    <definedName name="A125615336K_Data">Data23!$AM$11:$AM$21</definedName>
    <definedName name="A125615336K_Latest">Data23!$AM$21</definedName>
    <definedName name="A125615344K">Data23!$BW$1:$BW$10,Data23!$BW$11:$BW$21</definedName>
    <definedName name="A125615344K_Data">Data23!$BW$11:$BW$21</definedName>
    <definedName name="A125615344K_Latest">Data23!$BW$21</definedName>
    <definedName name="A125615352K">Data23!$DG$1:$DG$10,Data23!$DG$11:$DG$21</definedName>
    <definedName name="A125615352K_Data">Data23!$DG$11:$DG$21</definedName>
    <definedName name="A125615352K_Latest">Data23!$DG$21</definedName>
    <definedName name="A125615360K">Data23!$EQ$1:$EQ$10,Data23!$EQ$11:$EQ$21</definedName>
    <definedName name="A125615360K_Data">Data23!$EQ$11:$EQ$21</definedName>
    <definedName name="A125615360K_Latest">Data23!$EQ$21</definedName>
    <definedName name="A125615368C">Data21!$BA$1:$BA$10,Data21!$BA$11:$BA$21</definedName>
    <definedName name="A125615368C_Data">Data21!$BA$11:$BA$21</definedName>
    <definedName name="A125615368C_Latest">Data21!$BA$21</definedName>
    <definedName name="A125615376C">Data21!$CK$1:$CK$10,Data21!$CK$11:$CK$21</definedName>
    <definedName name="A125615376C_Data">Data21!$CK$11:$CK$21</definedName>
    <definedName name="A125615376C_Latest">Data21!$CK$21</definedName>
    <definedName name="A125615384C">Data21!$EM$1:$EM$10,Data21!$EM$11:$EM$21</definedName>
    <definedName name="A125615384C_Data">Data21!$EM$11:$EM$21</definedName>
    <definedName name="A125615384C_Latest">Data21!$EM$21</definedName>
    <definedName name="A125615392C">Data21!$FE$1:$FE$10,Data21!$FE$11:$FE$21</definedName>
    <definedName name="A125615392C_Data">Data21!$FE$11:$FE$21</definedName>
    <definedName name="A125615392C_Latest">Data21!$FE$21</definedName>
    <definedName name="A125615400T">Data21!$HY$1:$HY$10,Data21!$HY$11:$HY$21</definedName>
    <definedName name="A125615400T_Data">Data21!$HY$11:$HY$21</definedName>
    <definedName name="A125615400T_Latest">Data21!$HY$21</definedName>
    <definedName name="A125615408K">Data22!$S$1:$S$10,Data22!$S$11:$S$21</definedName>
    <definedName name="A125615408K_Data">Data22!$S$11:$S$21</definedName>
    <definedName name="A125615408K_Latest">Data22!$S$21</definedName>
    <definedName name="A125615416K">Data22!$AK$1:$AK$10,Data22!$AK$11:$AK$21</definedName>
    <definedName name="A125615416K_Data">Data22!$AK$11:$AK$21</definedName>
    <definedName name="A125615416K_Latest">Data22!$AK$21</definedName>
    <definedName name="A125615424K">Data22!$FG$1:$FG$10,Data22!$FG$11:$FG$21</definedName>
    <definedName name="A125615424K_Data">Data22!$FG$11:$FG$21</definedName>
    <definedName name="A125615424K_Latest">Data22!$FG$21</definedName>
    <definedName name="A125615432K">Data23!$DY$1:$DY$10,Data23!$DY$11:$DY$21</definedName>
    <definedName name="A125615432K_Data">Data23!$DY$11:$DY$21</definedName>
    <definedName name="A125615432K_Latest">Data23!$DY$21</definedName>
    <definedName name="A125615440K">Data23!$GS$1:$GS$10,Data23!$GS$11:$GS$21</definedName>
    <definedName name="A125615440K_Data">Data23!$GS$11:$GS$21</definedName>
    <definedName name="A125615440K_Latest">Data23!$GS$21</definedName>
    <definedName name="A125615448C">Data23!$HK$1:$HK$10,Data23!$HK$11:$HK$21</definedName>
    <definedName name="A125615448C_Data">Data23!$HK$11:$HK$21</definedName>
    <definedName name="A125615448C_Latest">Data23!$HK$21</definedName>
    <definedName name="A125615456C">Data21!$FW$1:$FW$10,Data21!$FW$11:$FW$21</definedName>
    <definedName name="A125615456C_Data">Data21!$FW$11:$FW$21</definedName>
    <definedName name="A125615456C_Latest">Data21!$FW$21</definedName>
    <definedName name="A125615464C">Data22!$HI$1:$HI$10,Data22!$HI$11:$HI$21</definedName>
    <definedName name="A125615464C_Data">Data22!$HI$11:$HI$21</definedName>
    <definedName name="A125615464C_Latest">Data22!$HI$21</definedName>
    <definedName name="A125615472C">Data22!$IA$1:$IA$10,Data22!$IA$11:$IA$21</definedName>
    <definedName name="A125615472C_Data">Data22!$IA$11:$IA$21</definedName>
    <definedName name="A125615472C_Latest">Data22!$IA$21</definedName>
    <definedName name="A125615480C">Data23!$GA$1:$GA$10,Data23!$GA$11:$GA$21</definedName>
    <definedName name="A125615480C_Data">Data23!$GA$11:$GA$21</definedName>
    <definedName name="A125615480C_Latest">Data23!$GA$21</definedName>
    <definedName name="A125615488W">Data21!$BS$1:$BS$10,Data21!$BS$11:$BS$21</definedName>
    <definedName name="A125615488W_Data">Data21!$BS$11:$BS$21</definedName>
    <definedName name="A125615488W_Latest">Data21!$BS$21</definedName>
    <definedName name="A125615496W">Data21!$DC$1:$DC$10,Data21!$DC$11:$DC$21</definedName>
    <definedName name="A125615496W_Data">Data21!$DC$11:$DC$21</definedName>
    <definedName name="A125615496W_Latest">Data21!$DC$21</definedName>
    <definedName name="A125615504K">Data21!$DU$1:$DU$10,Data21!$DU$11:$DU$21</definedName>
    <definedName name="A125615504K_Data">Data21!$DU$11:$DU$21</definedName>
    <definedName name="A125615504K_Latest">Data21!$DU$21</definedName>
    <definedName name="A125615512K">Data21!$HG$1:$HG$10,Data21!$HG$11:$HG$21</definedName>
    <definedName name="A125615512K_Data">Data21!$HG$11:$HG$21</definedName>
    <definedName name="A125615512K_Latest">Data21!$HG$21</definedName>
    <definedName name="A125615520K">Data22!$CM$1:$CM$10,Data22!$CM$11:$CM$21</definedName>
    <definedName name="A125615520K_Data">Data22!$CM$11:$CM$21</definedName>
    <definedName name="A125615520K_Latest">Data22!$CM$21</definedName>
    <definedName name="A125615528C">Data22!$DE$1:$DE$10,Data22!$DE$11:$DE$21</definedName>
    <definedName name="A125615528C_Data">Data22!$DE$11:$DE$21</definedName>
    <definedName name="A125615528C_Latest">Data22!$DE$21</definedName>
    <definedName name="A125615536C">Data22!$BC$1:$BC$10,Data22!$BC$11:$BC$21</definedName>
    <definedName name="A125615536C_Data">Data22!$BC$11:$BC$21</definedName>
    <definedName name="A125615536C_Latest">Data22!$BC$21</definedName>
    <definedName name="A125615544C">Data22!$FY$1:$FY$10,Data22!$FY$11:$FY$21</definedName>
    <definedName name="A125615544C_Data">Data22!$FY$11:$FY$21</definedName>
    <definedName name="A125615544C_Latest">Data22!$FY$21</definedName>
    <definedName name="A125615552C">Data23!$IC$1:$IC$10,Data23!$IC$11:$IC$21</definedName>
    <definedName name="A125615552C_Data">Data23!$IC$11:$IC$21</definedName>
    <definedName name="A125615552C_Latest">Data23!$IC$21</definedName>
    <definedName name="A125615560C">Data5!$C$1:$C$10,Data5!$C$11:$C$21</definedName>
    <definedName name="A125615560C_Data">Data5!$C$11:$C$21</definedName>
    <definedName name="A125615560C_Latest">Data5!$C$21</definedName>
    <definedName name="A125615568W">Data5!$BE$1:$BE$10,Data5!$BE$11:$BE$21</definedName>
    <definedName name="A125615568W_Data">Data5!$BE$11:$BE$21</definedName>
    <definedName name="A125615568W_Latest">Data5!$BE$21</definedName>
    <definedName name="A125615576W">Data5!$DY$1:$DY$10,Data5!$DY$11:$DY$21</definedName>
    <definedName name="A125615576W_Data">Data5!$DY$11:$DY$21</definedName>
    <definedName name="A125615576W_Latest">Data5!$DY$21</definedName>
    <definedName name="A125615584W">Data5!$GS$1:$GS$10,Data5!$GS$11:$GS$21</definedName>
    <definedName name="A125615584W_Data">Data5!$GS$11:$GS$21</definedName>
    <definedName name="A125615584W_Latest">Data5!$GS$21</definedName>
    <definedName name="A125615592W">Data6!$GC$1:$GC$10,Data6!$GC$11:$GC$21</definedName>
    <definedName name="A125615592W_Data">Data6!$GC$11:$GC$21</definedName>
    <definedName name="A125615592W_Latest">Data6!$GC$21</definedName>
    <definedName name="A125615600K">Data4!$FY$1:$FY$10,Data4!$FY$11:$FY$21</definedName>
    <definedName name="A125615600K_Data">Data4!$FY$11:$FY$21</definedName>
    <definedName name="A125615600K_Latest">Data4!$FY$21</definedName>
    <definedName name="A125615608C">Data5!$IC$1:$IC$10,Data5!$IC$11:$IC$21</definedName>
    <definedName name="A125615608C_Data">Data5!$IC$11:$IC$21</definedName>
    <definedName name="A125615608C_Latest">Data5!$IC$21</definedName>
    <definedName name="A125615616C">Data5!$GA$1:$GA$10,Data5!$GA$11:$GA$21</definedName>
    <definedName name="A125615616C_Data">Data5!$GA$11:$GA$21</definedName>
    <definedName name="A125615616C_Latest">Data5!$GA$21</definedName>
    <definedName name="A125615624C">Data6!$W$1:$W$10,Data6!$W$11:$W$21</definedName>
    <definedName name="A125615624C_Data">Data6!$W$11:$W$21</definedName>
    <definedName name="A125615624C_Latest">Data6!$W$21</definedName>
    <definedName name="A125615632C">Data6!$CQ$1:$CQ$10,Data6!$CQ$11:$CQ$21</definedName>
    <definedName name="A125615632C_Data">Data6!$CQ$11:$CQ$21</definedName>
    <definedName name="A125615632C_Latest">Data6!$CQ$21</definedName>
    <definedName name="A125615640C">Data4!$DW$1:$DW$10,Data4!$DW$11:$DW$21</definedName>
    <definedName name="A125615640C_Data">Data4!$DW$11:$DW$21</definedName>
    <definedName name="A125615640C_Latest">Data4!$DW$21</definedName>
    <definedName name="A125615648W">Data5!$BW$1:$BW$10,Data5!$BW$11:$BW$21</definedName>
    <definedName name="A125615648W_Data">Data5!$BW$11:$BW$21</definedName>
    <definedName name="A125615648W_Latest">Data5!$BW$21</definedName>
    <definedName name="A125615656W">Data5!$HK$1:$HK$10,Data5!$HK$11:$HK$21</definedName>
    <definedName name="A125615656W_Data">Data5!$HK$11:$HK$21</definedName>
    <definedName name="A125615656W_Latest">Data5!$HK$21</definedName>
    <definedName name="A125615664W">Data6!$E$1:$E$10,Data6!$E$11:$E$21</definedName>
    <definedName name="A125615664W_Data">Data6!$E$11:$E$21</definedName>
    <definedName name="A125615664W_Latest">Data6!$E$21</definedName>
    <definedName name="A125615672W">Data6!$AO$1:$AO$10,Data6!$AO$11:$AO$21</definedName>
    <definedName name="A125615672W_Data">Data6!$AO$11:$AO$21</definedName>
    <definedName name="A125615672W_Latest">Data6!$AO$21</definedName>
    <definedName name="A125615680W">Data6!$BY$1:$BY$10,Data6!$BY$11:$BY$21</definedName>
    <definedName name="A125615680W_Data">Data6!$BY$11:$BY$21</definedName>
    <definedName name="A125615680W_Latest">Data6!$BY$21</definedName>
    <definedName name="A125615688R">Data3!$HY$1:$HY$10,Data3!$HY$11:$HY$21</definedName>
    <definedName name="A125615688R_Data">Data3!$HY$11:$HY$21</definedName>
    <definedName name="A125615688R_Latest">Data3!$HY$21</definedName>
    <definedName name="A125615696R">Data4!$S$1:$S$10,Data4!$S$11:$S$21</definedName>
    <definedName name="A125615696R_Data">Data4!$S$11:$S$21</definedName>
    <definedName name="A125615696R_Latest">Data4!$S$21</definedName>
    <definedName name="A125615704C">Data4!$BU$1:$BU$10,Data4!$BU$11:$BU$21</definedName>
    <definedName name="A125615704C_Data">Data4!$BU$11:$BU$21</definedName>
    <definedName name="A125615704C_Latest">Data4!$BU$21</definedName>
    <definedName name="A125615712C">Data4!$CM$1:$CM$10,Data4!$CM$11:$CM$21</definedName>
    <definedName name="A125615712C_Data">Data4!$CM$11:$CM$21</definedName>
    <definedName name="A125615712C_Latest">Data4!$CM$21</definedName>
    <definedName name="A125615720C">Data4!$FG$1:$FG$10,Data4!$FG$11:$FG$21</definedName>
    <definedName name="A125615720C_Data">Data4!$FG$11:$FG$21</definedName>
    <definedName name="A125615720C_Latest">Data4!$FG$21</definedName>
    <definedName name="A125615728W">Data4!$GQ$1:$GQ$10,Data4!$GQ$11:$GQ$21</definedName>
    <definedName name="A125615728W_Data">Data4!$GQ$11:$GQ$21</definedName>
    <definedName name="A125615728W_Latest">Data4!$GQ$21</definedName>
    <definedName name="A125615736W">Data4!$HI$1:$HI$10,Data4!$HI$11:$HI$21</definedName>
    <definedName name="A125615736W_Data">Data4!$HI$11:$HI$21</definedName>
    <definedName name="A125615736W_Latest">Data4!$HI$21</definedName>
    <definedName name="A125615744W">Data5!$CO$1:$CO$10,Data5!$CO$11:$CO$21</definedName>
    <definedName name="A125615744W_Data">Data5!$CO$11:$CO$21</definedName>
    <definedName name="A125615744W_Latest">Data5!$CO$21</definedName>
    <definedName name="A125615752W">Data6!$BG$1:$BG$10,Data6!$BG$11:$BG$21</definedName>
    <definedName name="A125615752W_Data">Data6!$BG$11:$BG$21</definedName>
    <definedName name="A125615752W_Latest">Data6!$BG$21</definedName>
    <definedName name="A125615760W">Data6!$EA$1:$EA$10,Data6!$EA$11:$EA$21</definedName>
    <definedName name="A125615760W_Data">Data6!$EA$11:$EA$21</definedName>
    <definedName name="A125615760W_Latest">Data6!$EA$21</definedName>
    <definedName name="A125615768R">Data6!$ES$1:$ES$10,Data6!$ES$11:$ES$21</definedName>
    <definedName name="A125615768R_Data">Data6!$ES$11:$ES$21</definedName>
    <definedName name="A125615768R_Latest">Data6!$ES$21</definedName>
    <definedName name="A125615776R">Data4!$DE$1:$DE$10,Data4!$DE$11:$DE$21</definedName>
    <definedName name="A125615776R_Data">Data4!$DE$11:$DE$21</definedName>
    <definedName name="A125615776R_Latest">Data4!$DE$21</definedName>
    <definedName name="A125615784R">Data5!$EQ$1:$EQ$10,Data5!$EQ$11:$EQ$21</definedName>
    <definedName name="A125615784R_Data">Data5!$EQ$11:$EQ$21</definedName>
    <definedName name="A125615784R_Latest">Data5!$EQ$21</definedName>
    <definedName name="A125615792R">Data5!$FI$1:$FI$10,Data5!$FI$11:$FI$21</definedName>
    <definedName name="A125615792R_Data">Data5!$FI$11:$FI$21</definedName>
    <definedName name="A125615792R_Latest">Data5!$FI$21</definedName>
    <definedName name="A125615800C">Data6!$DI$1:$DI$10,Data6!$DI$11:$DI$21</definedName>
    <definedName name="A125615800C_Data">Data6!$DI$11:$DI$21</definedName>
    <definedName name="A125615800C_Latest">Data6!$DI$21</definedName>
    <definedName name="A125615808W">Data3!$IQ$1:$IQ$10,Data3!$IQ$11:$IQ$21</definedName>
    <definedName name="A125615808W_Data">Data3!$IQ$11:$IQ$21</definedName>
    <definedName name="A125615808W_Latest">Data3!$IQ$21</definedName>
    <definedName name="A125615816W">Data4!$AK$1:$AK$10,Data4!$AK$11:$AK$21</definedName>
    <definedName name="A125615816W_Data">Data4!$AK$11:$AK$21</definedName>
    <definedName name="A125615816W_Latest">Data4!$AK$21</definedName>
    <definedName name="A125615824W">Data4!$BC$1:$BC$10,Data4!$BC$11:$BC$21</definedName>
    <definedName name="A125615824W_Data">Data4!$BC$11:$BC$21</definedName>
    <definedName name="A125615824W_Latest">Data4!$BC$21</definedName>
    <definedName name="A125615832W">Data4!$EO$1:$EO$10,Data4!$EO$11:$EO$21</definedName>
    <definedName name="A125615832W_Data">Data4!$EO$11:$EO$21</definedName>
    <definedName name="A125615832W_Latest">Data4!$EO$21</definedName>
    <definedName name="A125615840W">Data5!$U$1:$U$10,Data5!$U$11:$U$21</definedName>
    <definedName name="A125615840W_Data">Data5!$U$11:$U$21</definedName>
    <definedName name="A125615840W_Latest">Data5!$U$21</definedName>
    <definedName name="A125615848R">Data5!$AM$1:$AM$10,Data5!$AM$11:$AM$21</definedName>
    <definedName name="A125615848R_Data">Data5!$AM$11:$AM$21</definedName>
    <definedName name="A125615848R_Latest">Data5!$AM$21</definedName>
    <definedName name="A125615856R">Data4!$IA$1:$IA$10,Data4!$IA$11:$IA$21</definedName>
    <definedName name="A125615856R_Data">Data4!$IA$11:$IA$21</definedName>
    <definedName name="A125615856R_Latest">Data4!$IA$21</definedName>
    <definedName name="A125615864R">Data5!$DG$1:$DG$10,Data5!$DG$11:$DG$21</definedName>
    <definedName name="A125615864R_Data">Data5!$DG$11:$DG$21</definedName>
    <definedName name="A125615864R_Latest">Data5!$DG$21</definedName>
    <definedName name="A125615872R">Data6!$FK$1:$FK$10,Data6!$FK$11:$FK$21</definedName>
    <definedName name="A125615872R_Data">Data6!$FK$11:$FK$21</definedName>
    <definedName name="A125615872R_Latest">Data6!$FK$21</definedName>
    <definedName name="A125615880R">Data10!$GK$1:$GK$10,Data10!$GK$11:$GK$21</definedName>
    <definedName name="A125615880R_Data">Data10!$GK$11:$GK$21</definedName>
    <definedName name="A125615880R_Latest">Data10!$GK$21</definedName>
    <definedName name="A125615888J">Data10!$IM$1:$IM$10,Data10!$IM$11:$IM$21</definedName>
    <definedName name="A125615888J_Data">Data10!$IM$11:$IM$21</definedName>
    <definedName name="A125615888J_Latest">Data10!$IM$21</definedName>
    <definedName name="A125615896J">Data11!$BQ$1:$BQ$10,Data11!$BQ$11:$BQ$21</definedName>
    <definedName name="A125615896J_Data">Data11!$BQ$11:$BQ$21</definedName>
    <definedName name="A125615896J_Latest">Data11!$BQ$21</definedName>
    <definedName name="A125615904W">Data11!$EK$1:$EK$10,Data11!$EK$11:$EK$21</definedName>
    <definedName name="A125615904W_Data">Data11!$EK$11:$EK$21</definedName>
    <definedName name="A125615904W_Latest">Data11!$EK$21</definedName>
    <definedName name="A125615912W">Data12!$DU$1:$DU$10,Data12!$DU$11:$DU$21</definedName>
    <definedName name="A125615912W_Data">Data12!$DU$11:$DU$21</definedName>
    <definedName name="A125615912W_Latest">Data12!$DU$21</definedName>
    <definedName name="A125615920W">Data10!$DQ$1:$DQ$10,Data10!$DQ$11:$DQ$21</definedName>
    <definedName name="A125615920W_Data">Data10!$DQ$11:$DQ$21</definedName>
    <definedName name="A125615920W_Latest">Data10!$DQ$21</definedName>
    <definedName name="A125615928R">Data11!$FU$1:$FU$10,Data11!$FU$11:$FU$21</definedName>
    <definedName name="A125615928R_Data">Data11!$FU$11:$FU$21</definedName>
    <definedName name="A125615928R_Latest">Data11!$FU$21</definedName>
    <definedName name="A125615936R">Data11!$DS$1:$DS$10,Data11!$DS$11:$DS$21</definedName>
    <definedName name="A125615936R_Data">Data11!$DS$11:$DS$21</definedName>
    <definedName name="A125615936R_Latest">Data11!$DS$21</definedName>
    <definedName name="A125615944R">Data11!$HE$1:$HE$10,Data11!$HE$11:$HE$21</definedName>
    <definedName name="A125615944R_Data">Data11!$HE$11:$HE$21</definedName>
    <definedName name="A125615944R_Latest">Data11!$HE$21</definedName>
    <definedName name="A125615952R">Data12!$AI$1:$AI$10,Data12!$AI$11:$AI$21</definedName>
    <definedName name="A125615952R_Data">Data12!$AI$11:$AI$21</definedName>
    <definedName name="A125615952R_Latest">Data12!$AI$21</definedName>
    <definedName name="A125615960R">Data10!$BO$1:$BO$10,Data10!$BO$11:$BO$21</definedName>
    <definedName name="A125615960R_Data">Data10!$BO$11:$BO$21</definedName>
    <definedName name="A125615960R_Latest">Data10!$BO$21</definedName>
    <definedName name="A125615968J">Data11!$O$1:$O$10,Data11!$O$11:$O$21</definedName>
    <definedName name="A125615968J_Data">Data11!$O$11:$O$21</definedName>
    <definedName name="A125615968J_Latest">Data11!$O$21</definedName>
    <definedName name="A125615976J">Data11!$FC$1:$FC$10,Data11!$FC$11:$FC$21</definedName>
    <definedName name="A125615976J_Data">Data11!$FC$11:$FC$21</definedName>
    <definedName name="A125615976J_Latest">Data11!$FC$21</definedName>
    <definedName name="A125615984J">Data11!$GM$1:$GM$10,Data11!$GM$11:$GM$21</definedName>
    <definedName name="A125615984J_Data">Data11!$GM$11:$GM$21</definedName>
    <definedName name="A125615984J_Latest">Data11!$GM$21</definedName>
    <definedName name="A125615992J">Data11!$HW$1:$HW$10,Data11!$HW$11:$HW$21</definedName>
    <definedName name="A125615992J_Data">Data11!$HW$11:$HW$21</definedName>
    <definedName name="A125615992J_Latest">Data11!$HW$21</definedName>
    <definedName name="A125616000X">Data12!$Q$1:$Q$10,Data12!$Q$11:$Q$21</definedName>
    <definedName name="A125616000X_Data">Data12!$Q$11:$Q$21</definedName>
    <definedName name="A125616000X_Latest">Data12!$Q$21</definedName>
    <definedName name="A125616008T">Data9!$FQ$1:$FQ$10,Data9!$FQ$11:$FQ$21</definedName>
    <definedName name="A125616008T_Data">Data9!$FQ$11:$FQ$21</definedName>
    <definedName name="A125616008T_Latest">Data9!$FQ$21</definedName>
    <definedName name="A125616016T">Data9!$HA$1:$HA$10,Data9!$HA$11:$HA$21</definedName>
    <definedName name="A125616016T_Data">Data9!$HA$11:$HA$21</definedName>
    <definedName name="A125616016T_Latest">Data9!$HA$21</definedName>
    <definedName name="A125616024T">Data10!$M$1:$M$10,Data10!$M$11:$M$21</definedName>
    <definedName name="A125616024T_Data">Data10!$M$11:$M$21</definedName>
    <definedName name="A125616024T_Latest">Data10!$M$21</definedName>
    <definedName name="A125616032T">Data10!$AE$1:$AE$10,Data10!$AE$11:$AE$21</definedName>
    <definedName name="A125616032T_Data">Data10!$AE$11:$AE$21</definedName>
    <definedName name="A125616032T_Latest">Data10!$AE$21</definedName>
    <definedName name="A125616040T">Data10!$CY$1:$CY$10,Data10!$CY$11:$CY$21</definedName>
    <definedName name="A125616040T_Data">Data10!$CY$11:$CY$21</definedName>
    <definedName name="A125616040T_Latest">Data10!$CY$21</definedName>
    <definedName name="A125616048K">Data10!$EI$1:$EI$10,Data10!$EI$11:$EI$21</definedName>
    <definedName name="A125616048K_Data">Data10!$EI$11:$EI$21</definedName>
    <definedName name="A125616048K_Latest">Data10!$EI$21</definedName>
    <definedName name="A125616056K">Data10!$FA$1:$FA$10,Data10!$FA$11:$FA$21</definedName>
    <definedName name="A125616056K_Data">Data10!$FA$11:$FA$21</definedName>
    <definedName name="A125616056K_Latest">Data10!$FA$21</definedName>
    <definedName name="A125616064K">Data11!$AG$1:$AG$10,Data11!$AG$11:$AG$21</definedName>
    <definedName name="A125616064K_Data">Data11!$AG$11:$AG$21</definedName>
    <definedName name="A125616064K_Latest">Data11!$AG$21</definedName>
    <definedName name="A125616072K">Data11!$IO$1:$IO$10,Data11!$IO$11:$IO$21</definedName>
    <definedName name="A125616072K_Data">Data11!$IO$11:$IO$21</definedName>
    <definedName name="A125616072K_Latest">Data11!$IO$21</definedName>
    <definedName name="A125616080K">Data12!$BS$1:$BS$10,Data12!$BS$11:$BS$21</definedName>
    <definedName name="A125616080K_Data">Data12!$BS$11:$BS$21</definedName>
    <definedName name="A125616080K_Latest">Data12!$BS$21</definedName>
    <definedName name="A125616088C">Data12!$CK$1:$CK$10,Data12!$CK$11:$CK$21</definedName>
    <definedName name="A125616088C_Data">Data12!$CK$11:$CK$21</definedName>
    <definedName name="A125616088C_Latest">Data12!$CK$21</definedName>
    <definedName name="A125616096C">Data10!$AW$1:$AW$10,Data10!$AW$11:$AW$21</definedName>
    <definedName name="A125616096C_Data">Data10!$AW$11:$AW$21</definedName>
    <definedName name="A125616096C_Latest">Data10!$AW$21</definedName>
    <definedName name="A125616104T">Data11!$CI$1:$CI$10,Data11!$CI$11:$CI$21</definedName>
    <definedName name="A125616104T_Data">Data11!$CI$11:$CI$21</definedName>
    <definedName name="A125616104T_Latest">Data11!$CI$21</definedName>
    <definedName name="A125616112T">Data11!$DA$1:$DA$10,Data11!$DA$11:$DA$21</definedName>
    <definedName name="A125616112T_Data">Data11!$DA$11:$DA$21</definedName>
    <definedName name="A125616112T_Latest">Data11!$DA$21</definedName>
    <definedName name="A125616120T">Data12!$BA$1:$BA$10,Data12!$BA$11:$BA$21</definedName>
    <definedName name="A125616120T_Data">Data12!$BA$11:$BA$21</definedName>
    <definedName name="A125616120T_Latest">Data12!$BA$21</definedName>
    <definedName name="A125616128K">Data9!$GI$1:$GI$10,Data9!$GI$11:$GI$21</definedName>
    <definedName name="A125616128K_Data">Data9!$GI$11:$GI$21</definedName>
    <definedName name="A125616128K_Latest">Data9!$GI$21</definedName>
    <definedName name="A125616136K">Data9!$HS$1:$HS$10,Data9!$HS$11:$HS$21</definedName>
    <definedName name="A125616136K_Data">Data9!$HS$11:$HS$21</definedName>
    <definedName name="A125616136K_Latest">Data9!$HS$21</definedName>
    <definedName name="A125616144K">Data9!$IK$1:$IK$10,Data9!$IK$11:$IK$21</definedName>
    <definedName name="A125616144K_Data">Data9!$IK$11:$IK$21</definedName>
    <definedName name="A125616144K_Latest">Data9!$IK$21</definedName>
    <definedName name="A125616152K">Data10!$CG$1:$CG$10,Data10!$CG$11:$CG$21</definedName>
    <definedName name="A125616152K_Data">Data10!$CG$11:$CG$21</definedName>
    <definedName name="A125616152K_Latest">Data10!$CG$21</definedName>
    <definedName name="A125616160K">Data10!$HC$1:$HC$10,Data10!$HC$11:$HC$21</definedName>
    <definedName name="A125616160K_Data">Data10!$HC$11:$HC$21</definedName>
    <definedName name="A125616160K_Latest">Data10!$HC$21</definedName>
    <definedName name="A125616168C">Data10!$HU$1:$HU$10,Data10!$HU$11:$HU$21</definedName>
    <definedName name="A125616168C_Data">Data10!$HU$11:$HU$21</definedName>
    <definedName name="A125616168C_Latest">Data10!$HU$21</definedName>
    <definedName name="A125616176C">Data10!$FS$1:$FS$10,Data10!$FS$11:$FS$21</definedName>
    <definedName name="A125616176C_Data">Data10!$FS$11:$FS$21</definedName>
    <definedName name="A125616176C_Latest">Data10!$FS$21</definedName>
    <definedName name="A125616184C">Data11!$AY$1:$AY$10,Data11!$AY$11:$AY$21</definedName>
    <definedName name="A125616184C_Data">Data11!$AY$11:$AY$21</definedName>
    <definedName name="A125616184C_Latest">Data11!$AY$21</definedName>
    <definedName name="A125616192C">Data12!$DC$1:$DC$10,Data12!$DC$11:$DC$21</definedName>
    <definedName name="A125616192C_Data">Data12!$DC$11:$DC$21</definedName>
    <definedName name="A125616192C_Latest">Data12!$DC$21</definedName>
    <definedName name="A125616200T">Data13!$FG$1:$FG$10,Data13!$FG$11:$FG$21</definedName>
    <definedName name="A125616200T_Data">Data13!$FG$11:$FG$21</definedName>
    <definedName name="A125616200T_Latest">Data13!$FG$21</definedName>
    <definedName name="A125616208K">Data13!$HI$1:$HI$10,Data13!$HI$11:$HI$21</definedName>
    <definedName name="A125616208K_Data">Data13!$HI$11:$HI$21</definedName>
    <definedName name="A125616208K_Latest">Data13!$HI$21</definedName>
    <definedName name="A125616216K">Data14!$AM$1:$AM$10,Data14!$AM$11:$AM$21</definedName>
    <definedName name="A125616216K_Data">Data14!$AM$11:$AM$21</definedName>
    <definedName name="A125616216K_Latest">Data14!$AM$21</definedName>
    <definedName name="A125616224K">Data14!$DG$1:$DG$10,Data14!$DG$11:$DG$21</definedName>
    <definedName name="A125616224K_Data">Data14!$DG$11:$DG$21</definedName>
    <definedName name="A125616224K_Latest">Data14!$DG$21</definedName>
    <definedName name="A125616232K">Data15!$CQ$1:$CQ$10,Data15!$CQ$11:$CQ$21</definedName>
    <definedName name="A125616232K_Data">Data15!$CQ$11:$CQ$21</definedName>
    <definedName name="A125616232K_Latest">Data15!$CQ$21</definedName>
    <definedName name="A125616240K">Data13!$CM$1:$CM$10,Data13!$CM$11:$CM$21</definedName>
    <definedName name="A125616240K_Data">Data13!$CM$11:$CM$21</definedName>
    <definedName name="A125616240K_Latest">Data13!$CM$21</definedName>
    <definedName name="A125616248C">Data14!$EQ$1:$EQ$10,Data14!$EQ$11:$EQ$21</definedName>
    <definedName name="A125616248C_Data">Data14!$EQ$11:$EQ$21</definedName>
    <definedName name="A125616248C_Latest">Data14!$EQ$21</definedName>
    <definedName name="A125616256C">Data14!$CO$1:$CO$10,Data14!$CO$11:$CO$21</definedName>
    <definedName name="A125616256C_Data">Data14!$CO$11:$CO$21</definedName>
    <definedName name="A125616256C_Latest">Data14!$CO$21</definedName>
    <definedName name="A125616264C">Data14!$GA$1:$GA$10,Data14!$GA$11:$GA$21</definedName>
    <definedName name="A125616264C_Data">Data14!$GA$11:$GA$21</definedName>
    <definedName name="A125616264C_Latest">Data14!$GA$21</definedName>
    <definedName name="A125616272C">Data15!$E$1:$E$10,Data15!$E$11:$E$21</definedName>
    <definedName name="A125616272C_Data">Data15!$E$11:$E$21</definedName>
    <definedName name="A125616272C_Latest">Data15!$E$21</definedName>
    <definedName name="A125616280C">Data13!$AK$1:$AK$10,Data13!$AK$11:$AK$21</definedName>
    <definedName name="A125616280C_Data">Data13!$AK$11:$AK$21</definedName>
    <definedName name="A125616280C_Latest">Data13!$AK$21</definedName>
    <definedName name="A125616288W">Data13!$IA$1:$IA$10,Data13!$IA$11:$IA$21</definedName>
    <definedName name="A125616288W_Data">Data13!$IA$11:$IA$21</definedName>
    <definedName name="A125616288W_Latest">Data13!$IA$21</definedName>
    <definedName name="A125616296W">Data14!$DY$1:$DY$10,Data14!$DY$11:$DY$21</definedName>
    <definedName name="A125616296W_Data">Data14!$DY$11:$DY$21</definedName>
    <definedName name="A125616296W_Latest">Data14!$DY$21</definedName>
    <definedName name="A125616304K">Data14!$FI$1:$FI$10,Data14!$FI$11:$FI$21</definedName>
    <definedName name="A125616304K_Data">Data14!$FI$11:$FI$21</definedName>
    <definedName name="A125616304K_Latest">Data14!$FI$21</definedName>
    <definedName name="A125616312K">Data14!$GS$1:$GS$10,Data14!$GS$11:$GS$21</definedName>
    <definedName name="A125616312K_Data">Data14!$GS$11:$GS$21</definedName>
    <definedName name="A125616312K_Latest">Data14!$GS$21</definedName>
    <definedName name="A125616320K">Data14!$IC$1:$IC$10,Data14!$IC$11:$IC$21</definedName>
    <definedName name="A125616320K_Data">Data14!$IC$11:$IC$21</definedName>
    <definedName name="A125616320K_Latest">Data14!$IC$21</definedName>
    <definedName name="A125616328C">Data12!$EM$1:$EM$10,Data12!$EM$11:$EM$21</definedName>
    <definedName name="A125616328C_Data">Data12!$EM$11:$EM$21</definedName>
    <definedName name="A125616328C_Latest">Data12!$EM$21</definedName>
    <definedName name="A125616336C">Data12!$FW$1:$FW$10,Data12!$FW$11:$FW$21</definedName>
    <definedName name="A125616336C_Data">Data12!$FW$11:$FW$21</definedName>
    <definedName name="A125616336C_Latest">Data12!$FW$21</definedName>
    <definedName name="A125616344C">Data12!$HY$1:$HY$10,Data12!$HY$11:$HY$21</definedName>
    <definedName name="A125616344C_Data">Data12!$HY$11:$HY$21</definedName>
    <definedName name="A125616344C_Latest">Data12!$HY$21</definedName>
    <definedName name="A125616352C">Data12!$IQ$1:$IQ$10,Data12!$IQ$11:$IQ$21</definedName>
    <definedName name="A125616352C_Data">Data12!$IQ$11:$IQ$21</definedName>
    <definedName name="A125616352C_Latest">Data12!$IQ$21</definedName>
    <definedName name="A125616360C">Data13!$BU$1:$BU$10,Data13!$BU$11:$BU$21</definedName>
    <definedName name="A125616360C_Data">Data13!$BU$11:$BU$21</definedName>
    <definedName name="A125616360C_Latest">Data13!$BU$21</definedName>
    <definedName name="A125616368W">Data13!$DE$1:$DE$10,Data13!$DE$11:$DE$21</definedName>
    <definedName name="A125616368W_Data">Data13!$DE$11:$DE$21</definedName>
    <definedName name="A125616368W_Latest">Data13!$DE$21</definedName>
    <definedName name="A125616376W">Data13!$DW$1:$DW$10,Data13!$DW$11:$DW$21</definedName>
    <definedName name="A125616376W_Data">Data13!$DW$11:$DW$21</definedName>
    <definedName name="A125616376W_Latest">Data13!$DW$21</definedName>
    <definedName name="A125616384W">Data14!$C$1:$C$10,Data14!$C$11:$C$21</definedName>
    <definedName name="A125616384W_Data">Data14!$C$11:$C$21</definedName>
    <definedName name="A125616384W_Latest">Data14!$C$21</definedName>
    <definedName name="A125616392W">Data14!$HK$1:$HK$10,Data14!$HK$11:$HK$21</definedName>
    <definedName name="A125616392W_Data">Data14!$HK$11:$HK$21</definedName>
    <definedName name="A125616392W_Latest">Data14!$HK$21</definedName>
    <definedName name="A125616400K">Data15!$AO$1:$AO$10,Data15!$AO$11:$AO$21</definedName>
    <definedName name="A125616400K_Data">Data15!$AO$11:$AO$21</definedName>
    <definedName name="A125616400K_Latest">Data15!$AO$21</definedName>
    <definedName name="A125616408C">Data15!$BG$1:$BG$10,Data15!$BG$11:$BG$21</definedName>
    <definedName name="A125616408C_Data">Data15!$BG$11:$BG$21</definedName>
    <definedName name="A125616408C_Latest">Data15!$BG$21</definedName>
    <definedName name="A125616416C">Data13!$S$1:$S$10,Data13!$S$11:$S$21</definedName>
    <definedName name="A125616416C_Data">Data13!$S$11:$S$21</definedName>
    <definedName name="A125616416C_Latest">Data13!$S$21</definedName>
    <definedName name="A125616424C">Data14!$BE$1:$BE$10,Data14!$BE$11:$BE$21</definedName>
    <definedName name="A125616424C_Data">Data14!$BE$11:$BE$21</definedName>
    <definedName name="A125616424C_Latest">Data14!$BE$21</definedName>
    <definedName name="A125616432C">Data14!$BW$1:$BW$10,Data14!$BW$11:$BW$21</definedName>
    <definedName name="A125616432C_Data">Data14!$BW$11:$BW$21</definedName>
    <definedName name="A125616432C_Latest">Data14!$BW$21</definedName>
    <definedName name="A125616440C">Data15!$W$1:$W$10,Data15!$W$11:$W$21</definedName>
    <definedName name="A125616440C_Data">Data15!$W$11:$W$21</definedName>
    <definedName name="A125616440C_Latest">Data15!$W$21</definedName>
    <definedName name="A125616448W">Data12!$FE$1:$FE$10,Data12!$FE$11:$FE$21</definedName>
    <definedName name="A125616448W_Data">Data12!$FE$11:$FE$21</definedName>
    <definedName name="A125616448W_Latest">Data12!$FE$21</definedName>
    <definedName name="A125616456W">Data12!$GO$1:$GO$10,Data12!$GO$11:$GO$21</definedName>
    <definedName name="A125616456W_Data">Data12!$GO$11:$GO$21</definedName>
    <definedName name="A125616456W_Latest">Data12!$GO$21</definedName>
    <definedName name="A125616464W">Data12!$HG$1:$HG$10,Data12!$HG$11:$HG$21</definedName>
    <definedName name="A125616464W_Data">Data12!$HG$11:$HG$21</definedName>
    <definedName name="A125616464W_Latest">Data12!$HG$21</definedName>
    <definedName name="A125616472W">Data13!$BC$1:$BC$10,Data13!$BC$11:$BC$21</definedName>
    <definedName name="A125616472W_Data">Data13!$BC$11:$BC$21</definedName>
    <definedName name="A125616472W_Latest">Data13!$BC$21</definedName>
    <definedName name="A125616480W">Data13!$FY$1:$FY$10,Data13!$FY$11:$FY$21</definedName>
    <definedName name="A125616480W_Data">Data13!$FY$11:$FY$21</definedName>
    <definedName name="A125616480W_Latest">Data13!$FY$21</definedName>
    <definedName name="A125616488R">Data13!$GQ$1:$GQ$10,Data13!$GQ$11:$GQ$21</definedName>
    <definedName name="A125616488R_Data">Data13!$GQ$11:$GQ$21</definedName>
    <definedName name="A125616488R_Latest">Data13!$GQ$21</definedName>
    <definedName name="A125616496R">Data13!$EO$1:$EO$10,Data13!$EO$11:$EO$21</definedName>
    <definedName name="A125616496R_Data">Data13!$EO$11:$EO$21</definedName>
    <definedName name="A125616496R_Latest">Data13!$EO$21</definedName>
    <definedName name="A125616504C">Data14!$U$1:$U$10,Data14!$U$11:$U$21</definedName>
    <definedName name="A125616504C_Data">Data14!$U$11:$U$21</definedName>
    <definedName name="A125616504C_Latest">Data14!$U$21</definedName>
    <definedName name="A125616512C">Data15!$BY$1:$BY$10,Data15!$BY$11:$BY$21</definedName>
    <definedName name="A125616512C_Data">Data15!$BY$11:$BY$21</definedName>
    <definedName name="A125616512C_Latest">Data15!$BY$21</definedName>
    <definedName name="A125616520C">Data2!$AJ$1:$AJ$10,Data2!$AJ$11:$AJ$21</definedName>
    <definedName name="A125616520C_Data">Data2!$AJ$11:$AJ$21</definedName>
    <definedName name="A125616520C_Latest">Data2!$AJ$21</definedName>
    <definedName name="A125616528W">Data2!$CL$1:$CL$10,Data2!$CL$11:$CL$21</definedName>
    <definedName name="A125616528W_Data">Data2!$CL$11:$CL$21</definedName>
    <definedName name="A125616528W_Latest">Data2!$CL$21</definedName>
    <definedName name="A125616536W">Data2!$FF$1:$FF$10,Data2!$FF$11:$FF$21</definedName>
    <definedName name="A125616536W_Data">Data2!$FF$11:$FF$21</definedName>
    <definedName name="A125616536W_Latest">Data2!$FF$21</definedName>
    <definedName name="A125616544W">Data2!$HZ$1:$HZ$10,Data2!$HZ$11:$HZ$21</definedName>
    <definedName name="A125616544W_Data">Data2!$HZ$11:$HZ$21</definedName>
    <definedName name="A125616544W_Latest">Data2!$HZ$21</definedName>
    <definedName name="A125616552W">Data3!$HJ$1:$HJ$10,Data3!$HJ$11:$HJ$21</definedName>
    <definedName name="A125616552W_Data">Data3!$HJ$11:$HJ$21</definedName>
    <definedName name="A125616552W_Latest">Data3!$HJ$21</definedName>
    <definedName name="A125616560W">Data1!$HF$1:$HF$10,Data1!$HF$11:$HF$21</definedName>
    <definedName name="A125616560W_Data">Data1!$HF$11:$HF$21</definedName>
    <definedName name="A125616560W_Latest">Data1!$HF$21</definedName>
    <definedName name="A125616568R">Data3!$T$1:$T$10,Data3!$T$11:$T$21</definedName>
    <definedName name="A125616568R_Data">Data3!$T$11:$T$21</definedName>
    <definedName name="A125616568R_Latest">Data3!$T$21</definedName>
    <definedName name="A125616576R">Data2!$HH$1:$HH$10,Data2!$HH$11:$HH$21</definedName>
    <definedName name="A125616576R_Data">Data2!$HH$11:$HH$21</definedName>
    <definedName name="A125616576R_Latest">Data2!$HH$21</definedName>
    <definedName name="A125616584R">Data3!$BD$1:$BD$10,Data3!$BD$11:$BD$21</definedName>
    <definedName name="A125616584R_Data">Data3!$BD$11:$BD$21</definedName>
    <definedName name="A125616584R_Latest">Data3!$BD$21</definedName>
    <definedName name="A125616592R">Data3!$DX$1:$DX$10,Data3!$DX$11:$DX$21</definedName>
    <definedName name="A125616592R_Data">Data3!$DX$11:$DX$21</definedName>
    <definedName name="A125616592R_Latest">Data3!$DX$21</definedName>
    <definedName name="A125616600C">Data1!$FD$1:$FD$10,Data1!$FD$11:$FD$21</definedName>
    <definedName name="A125616600C_Data">Data1!$FD$11:$FD$21</definedName>
    <definedName name="A125616600C_Latest">Data1!$FD$21</definedName>
    <definedName name="A125616608W">Data2!$DD$1:$DD$10,Data2!$DD$11:$DD$21</definedName>
    <definedName name="A125616608W_Data">Data2!$DD$11:$DD$21</definedName>
    <definedName name="A125616608W_Latest">Data2!$DD$21</definedName>
    <definedName name="A125616616W">Data3!$B$1:$B$10,Data3!$B$11:$B$21</definedName>
    <definedName name="A125616616W_Data">Data3!$B$11:$B$21</definedName>
    <definedName name="A125616616W_Latest">Data3!$B$21</definedName>
    <definedName name="A125616624W">Data3!$AL$1:$AL$10,Data3!$AL$11:$AL$21</definedName>
    <definedName name="A125616624W_Data">Data3!$AL$11:$AL$21</definedName>
    <definedName name="A125616624W_Latest">Data3!$AL$21</definedName>
    <definedName name="A125616632W">Data3!$BV$1:$BV$10,Data3!$BV$11:$BV$21</definedName>
    <definedName name="A125616632W_Data">Data3!$BV$11:$BV$21</definedName>
    <definedName name="A125616632W_Latest">Data3!$BV$21</definedName>
    <definedName name="A125616640W">Data3!$DF$1:$DF$10,Data3!$DF$11:$DF$21</definedName>
    <definedName name="A125616640W_Data">Data3!$DF$11:$DF$21</definedName>
    <definedName name="A125616640W_Latest">Data3!$DF$21</definedName>
    <definedName name="A125616648R">Data1!$P$1:$P$10,Data1!$P$11:$P$21</definedName>
    <definedName name="A125616648R_Data">Data1!$P$11:$P$21</definedName>
    <definedName name="A125616648R_Latest">Data1!$P$21</definedName>
    <definedName name="A125616656R">Data1!$AZ$1:$AZ$10,Data1!$AZ$11:$AZ$21</definedName>
    <definedName name="A125616656R_Data">Data1!$AZ$11:$AZ$21</definedName>
    <definedName name="A125616656R_Latest">Data1!$AZ$21</definedName>
    <definedName name="A125616664R">Data1!$DB$1:$DB$10,Data1!$DB$11:$DB$21</definedName>
    <definedName name="A125616664R_Data">Data1!$DB$11:$DB$21</definedName>
    <definedName name="A125616664R_Latest">Data1!$DB$21</definedName>
    <definedName name="A125616672R">Data1!$DT$1:$DT$10,Data1!$DT$11:$DT$21</definedName>
    <definedName name="A125616672R_Data">Data1!$DT$11:$DT$21</definedName>
    <definedName name="A125616672R_Latest">Data1!$DT$21</definedName>
    <definedName name="A125616680R">Data1!$GN$1:$GN$10,Data1!$GN$11:$GN$21</definedName>
    <definedName name="A125616680R_Data">Data1!$GN$11:$GN$21</definedName>
    <definedName name="A125616680R_Latest">Data1!$GN$21</definedName>
    <definedName name="A125616688J">Data1!$HX$1:$HX$10,Data1!$HX$11:$HX$21</definedName>
    <definedName name="A125616688J_Data">Data1!$HX$11:$HX$21</definedName>
    <definedName name="A125616688J_Latest">Data1!$HX$21</definedName>
    <definedName name="A125616696J">Data1!$IP$1:$IP$10,Data1!$IP$11:$IP$21</definedName>
    <definedName name="A125616696J_Data">Data1!$IP$11:$IP$21</definedName>
    <definedName name="A125616696J_Latest">Data1!$IP$21</definedName>
    <definedName name="A125616704W">Data2!$DV$1:$DV$10,Data2!$DV$11:$DV$21</definedName>
    <definedName name="A125616704W_Data">Data2!$DV$11:$DV$21</definedName>
    <definedName name="A125616704W_Latest">Data2!$DV$21</definedName>
    <definedName name="A125616712W">Data3!$CN$1:$CN$10,Data3!$CN$11:$CN$21</definedName>
    <definedName name="A125616712W_Data">Data3!$CN$11:$CN$21</definedName>
    <definedName name="A125616712W_Latest">Data3!$CN$21</definedName>
    <definedName name="A125616720W">Data3!$FH$1:$FH$10,Data3!$FH$11:$FH$21</definedName>
    <definedName name="A125616720W_Data">Data3!$FH$11:$FH$21</definedName>
    <definedName name="A125616720W_Latest">Data3!$FH$21</definedName>
    <definedName name="A125616728R">Data3!$FZ$1:$FZ$10,Data3!$FZ$11:$FZ$21</definedName>
    <definedName name="A125616728R_Data">Data3!$FZ$11:$FZ$21</definedName>
    <definedName name="A125616728R_Latest">Data3!$FZ$21</definedName>
    <definedName name="A125616736R">Data1!$EL$1:$EL$10,Data1!$EL$11:$EL$21</definedName>
    <definedName name="A125616736R_Data">Data1!$EL$11:$EL$21</definedName>
    <definedName name="A125616736R_Latest">Data1!$EL$21</definedName>
    <definedName name="A125616744R">Data2!$FX$1:$FX$10,Data2!$FX$11:$FX$21</definedName>
    <definedName name="A125616744R_Data">Data2!$FX$11:$FX$21</definedName>
    <definedName name="A125616744R_Latest">Data2!$FX$21</definedName>
    <definedName name="A125616752R">Data2!$GP$1:$GP$10,Data2!$GP$11:$GP$21</definedName>
    <definedName name="A125616752R_Data">Data2!$GP$11:$GP$21</definedName>
    <definedName name="A125616752R_Latest">Data2!$GP$21</definedName>
    <definedName name="A125616760R">Data3!$EP$1:$EP$10,Data3!$EP$11:$EP$21</definedName>
    <definedName name="A125616760R_Data">Data3!$EP$11:$EP$21</definedName>
    <definedName name="A125616760R_Latest">Data3!$EP$21</definedName>
    <definedName name="A125616768J">Data1!$AH$1:$AH$10,Data1!$AH$11:$AH$21</definedName>
    <definedName name="A125616768J_Data">Data1!$AH$11:$AH$21</definedName>
    <definedName name="A125616768J_Latest">Data1!$AH$21</definedName>
    <definedName name="A125616776J">Data1!$BR$1:$BR$10,Data1!$BR$11:$BR$21</definedName>
    <definedName name="A125616776J_Data">Data1!$BR$11:$BR$21</definedName>
    <definedName name="A125616776J_Latest">Data1!$BR$21</definedName>
    <definedName name="A125616784J">Data1!$CJ$1:$CJ$10,Data1!$CJ$11:$CJ$21</definedName>
    <definedName name="A125616784J_Data">Data1!$CJ$11:$CJ$21</definedName>
    <definedName name="A125616784J_Latest">Data1!$CJ$21</definedName>
    <definedName name="A125616792J">Data1!$FV$1:$FV$10,Data1!$FV$11:$FV$21</definedName>
    <definedName name="A125616792J_Data">Data1!$FV$11:$FV$21</definedName>
    <definedName name="A125616792J_Latest">Data1!$FV$21</definedName>
    <definedName name="A125616800W">Data2!$BB$1:$BB$10,Data2!$BB$11:$BB$21</definedName>
    <definedName name="A125616800W_Data">Data2!$BB$11:$BB$21</definedName>
    <definedName name="A125616800W_Latest">Data2!$BB$21</definedName>
    <definedName name="A125616808R">Data2!$BT$1:$BT$10,Data2!$BT$11:$BT$21</definedName>
    <definedName name="A125616808R_Data">Data2!$BT$11:$BT$21</definedName>
    <definedName name="A125616808R_Latest">Data2!$BT$21</definedName>
    <definedName name="A125616816R">Data2!$R$1:$R$10,Data2!$R$11:$R$21</definedName>
    <definedName name="A125616816R_Data">Data2!$R$11:$R$21</definedName>
    <definedName name="A125616816R_Latest">Data2!$R$21</definedName>
    <definedName name="A125616824R">Data2!$EN$1:$EN$10,Data2!$EN$11:$EN$21</definedName>
    <definedName name="A125616824R_Data">Data2!$EN$11:$EN$21</definedName>
    <definedName name="A125616824R_Latest">Data2!$EN$21</definedName>
    <definedName name="A125616832R">Data3!$GR$1:$GR$10,Data3!$GR$11:$GR$21</definedName>
    <definedName name="A125616832R_Data">Data3!$GR$11:$GR$21</definedName>
    <definedName name="A125616832R_Latest">Data3!$GR$21</definedName>
    <definedName name="A125616840R">Data25!$AT$1:$AT$10,Data25!$AT$11:$AT$21</definedName>
    <definedName name="A125616840R_Data">Data25!$AT$11:$AT$21</definedName>
    <definedName name="A125616840R_Latest">Data25!$AT$21</definedName>
    <definedName name="A125616848J">Data25!$CV$1:$CV$10,Data25!$CV$11:$CV$21</definedName>
    <definedName name="A125616848J_Data">Data25!$CV$11:$CV$21</definedName>
    <definedName name="A125616848J_Latest">Data25!$CV$21</definedName>
    <definedName name="A125616856J">Data25!$FP$1:$FP$10,Data25!$FP$11:$FP$21</definedName>
    <definedName name="A125616856J_Data">Data25!$FP$11:$FP$21</definedName>
    <definedName name="A125616856J_Latest">Data25!$FP$21</definedName>
    <definedName name="A125616864J">Data25!$IJ$1:$IJ$10,Data25!$IJ$11:$IJ$21</definedName>
    <definedName name="A125616864J_Data">Data25!$IJ$11:$IJ$21</definedName>
    <definedName name="A125616864J_Latest">Data25!$IJ$21</definedName>
    <definedName name="A125616872J">Data26!$HT$1:$HT$10,Data26!$HT$11:$HT$11</definedName>
    <definedName name="A125616872J_Data">Data26!$HT$11:$HT$11</definedName>
    <definedName name="A125616872J_Latest">Data26!$HT$11</definedName>
    <definedName name="A125616880J">Data24!$HP$1:$HP$10,Data24!$HP$11:$HP$21</definedName>
    <definedName name="A125616880J_Data">Data24!$HP$11:$HP$21</definedName>
    <definedName name="A125616880J_Latest">Data24!$HP$21</definedName>
    <definedName name="A125616888A">Data26!$AD$1:$AD$10,Data26!$AD$11:$AD$11</definedName>
    <definedName name="A125616888A_Data">Data26!$AD$11:$AD$11</definedName>
    <definedName name="A125616888A_Latest">Data26!$AD$11</definedName>
    <definedName name="A125616896A">Data25!$HR$1:$HR$10,Data25!$HR$11:$HR$21</definedName>
    <definedName name="A125616896A_Data">Data25!$HR$11:$HR$21</definedName>
    <definedName name="A125616896A_Latest">Data25!$HR$21</definedName>
    <definedName name="A125616904R">Data26!$BN$1:$BN$10,Data26!$BN$11:$BN$11</definedName>
    <definedName name="A125616904R_Data">Data26!$BN$11:$BN$11</definedName>
    <definedName name="A125616904R_Latest">Data26!$BN$11</definedName>
    <definedName name="A125616912R">Data26!$EH$1:$EH$10,Data26!$EH$11:$EH$11</definedName>
    <definedName name="A125616912R_Data">Data26!$EH$11:$EH$11</definedName>
    <definedName name="A125616912R_Latest">Data26!$EH$11</definedName>
    <definedName name="A125616920R">Data24!$FN$1:$FN$10,Data24!$FN$11:$FN$21</definedName>
    <definedName name="A125616920R_Data">Data24!$FN$11:$FN$21</definedName>
    <definedName name="A125616920R_Latest">Data24!$FN$21</definedName>
    <definedName name="A125616928J">Data25!$DN$1:$DN$10,Data25!$DN$11:$DN$21</definedName>
    <definedName name="A125616928J_Data">Data25!$DN$11:$DN$21</definedName>
    <definedName name="A125616928J_Latest">Data25!$DN$21</definedName>
    <definedName name="A125616936J">Data26!$L$1:$L$10,Data26!$L$11:$L$11</definedName>
    <definedName name="A125616936J_Data">Data26!$L$11:$L$11</definedName>
    <definedName name="A125616936J_Latest">Data26!$L$11</definedName>
    <definedName name="A125616944J">Data26!$AV$1:$AV$10,Data26!$AV$11:$AV$11</definedName>
    <definedName name="A125616944J_Data">Data26!$AV$11:$AV$11</definedName>
    <definedName name="A125616944J_Latest">Data26!$AV$11</definedName>
    <definedName name="A125616952J">Data26!$CF$1:$CF$10,Data26!$CF$11:$CF$11</definedName>
    <definedName name="A125616952J_Data">Data26!$CF$11:$CF$11</definedName>
    <definedName name="A125616952J_Latest">Data26!$CF$11</definedName>
    <definedName name="A125616960J">Data26!$DP$1:$DP$10,Data26!$DP$11:$DP$11</definedName>
    <definedName name="A125616960J_Data">Data26!$DP$11:$DP$11</definedName>
    <definedName name="A125616960J_Latest">Data26!$DP$11</definedName>
    <definedName name="A125616968A">Data24!$Z$1:$Z$10,Data24!$Z$11:$Z$21</definedName>
    <definedName name="A125616968A_Data">Data24!$Z$11:$Z$21</definedName>
    <definedName name="A125616968A_Latest">Data24!$Z$21</definedName>
    <definedName name="A125616976A">Data24!$BJ$1:$BJ$10,Data24!$BJ$11:$BJ$21</definedName>
    <definedName name="A125616976A_Data">Data24!$BJ$11:$BJ$21</definedName>
    <definedName name="A125616976A_Latest">Data24!$BJ$21</definedName>
    <definedName name="A125616984A">Data24!$DL$1:$DL$10,Data24!$DL$11:$DL$21</definedName>
    <definedName name="A125616984A_Data">Data24!$DL$11:$DL$21</definedName>
    <definedName name="A125616984A_Latest">Data24!$DL$21</definedName>
    <definedName name="A125616992A">Data24!$ED$1:$ED$10,Data24!$ED$11:$ED$21</definedName>
    <definedName name="A125616992A_Data">Data24!$ED$11:$ED$21</definedName>
    <definedName name="A125616992A_Latest">Data24!$ED$21</definedName>
    <definedName name="A125617000T">Data24!$GX$1:$GX$10,Data24!$GX$11:$GX$21</definedName>
    <definedName name="A125617000T_Data">Data24!$GX$11:$GX$21</definedName>
    <definedName name="A125617000T_Latest">Data24!$GX$21</definedName>
    <definedName name="A125617008K">Data24!$IH$1:$IH$10,Data24!$IH$11:$IH$21</definedName>
    <definedName name="A125617008K_Data">Data24!$IH$11:$IH$21</definedName>
    <definedName name="A125617008K_Latest">Data24!$IH$21</definedName>
    <definedName name="A125617016K">Data25!$J$1:$J$10,Data25!$J$11:$J$21</definedName>
    <definedName name="A125617016K_Data">Data25!$J$11:$J$21</definedName>
    <definedName name="A125617016K_Latest">Data25!$J$21</definedName>
    <definedName name="A125617024K">Data25!$EF$1:$EF$10,Data25!$EF$11:$EF$21</definedName>
    <definedName name="A125617024K_Data">Data25!$EF$11:$EF$21</definedName>
    <definedName name="A125617024K_Latest">Data25!$EF$21</definedName>
    <definedName name="A125617032K">Data26!$CX$1:$CX$10,Data26!$CX$11:$CX$11</definedName>
    <definedName name="A125617032K_Data">Data26!$CX$11:$CX$11</definedName>
    <definedName name="A125617032K_Latest">Data26!$CX$11</definedName>
    <definedName name="A125617040K">Data26!$FR$1:$FR$10,Data26!$FR$11:$FR$11</definedName>
    <definedName name="A125617040K_Data">Data26!$FR$11:$FR$11</definedName>
    <definedName name="A125617040K_Latest">Data26!$FR$11</definedName>
    <definedName name="A125617048C">Data26!$GJ$1:$GJ$10,Data26!$GJ$11:$GJ$11</definedName>
    <definedName name="A125617048C_Data">Data26!$GJ$11:$GJ$11</definedName>
    <definedName name="A125617048C_Latest">Data26!$GJ$11</definedName>
    <definedName name="A125617056C">Data24!$EV$1:$EV$10,Data24!$EV$11:$EV$21</definedName>
    <definedName name="A125617056C_Data">Data24!$EV$11:$EV$21</definedName>
    <definedName name="A125617056C_Latest">Data24!$EV$21</definedName>
    <definedName name="A125617064C">Data25!$GH$1:$GH$10,Data25!$GH$11:$GH$21</definedName>
    <definedName name="A125617064C_Data">Data25!$GH$11:$GH$21</definedName>
    <definedName name="A125617064C_Latest">Data25!$GH$21</definedName>
    <definedName name="A125617072C">Data25!$GZ$1:$GZ$10,Data25!$GZ$11:$GZ$21</definedName>
    <definedName name="A125617072C_Data">Data25!$GZ$11:$GZ$21</definedName>
    <definedName name="A125617072C_Latest">Data25!$GZ$21</definedName>
    <definedName name="A125617080C">Data26!$EZ$1:$EZ$10,Data26!$EZ$11:$EZ$11</definedName>
    <definedName name="A125617080C_Data">Data26!$EZ$11:$EZ$11</definedName>
    <definedName name="A125617080C_Latest">Data26!$EZ$11</definedName>
    <definedName name="A125617088W">Data24!$AR$1:$AR$10,Data24!$AR$11:$AR$21</definedName>
    <definedName name="A125617088W_Data">Data24!$AR$11:$AR$21</definedName>
    <definedName name="A125617088W_Latest">Data24!$AR$21</definedName>
    <definedName name="A125617096W">Data24!$CB$1:$CB$10,Data24!$CB$11:$CB$21</definedName>
    <definedName name="A125617096W_Data">Data24!$CB$11:$CB$21</definedName>
    <definedName name="A125617096W_Latest">Data24!$CB$21</definedName>
    <definedName name="A125617104K">Data24!$CT$1:$CT$10,Data24!$CT$11:$CT$21</definedName>
    <definedName name="A125617104K_Data">Data24!$CT$11:$CT$21</definedName>
    <definedName name="A125617104K_Latest">Data24!$CT$21</definedName>
    <definedName name="A125617112K">Data24!$GF$1:$GF$10,Data24!$GF$11:$GF$21</definedName>
    <definedName name="A125617112K_Data">Data24!$GF$11:$GF$21</definedName>
    <definedName name="A125617112K_Latest">Data24!$GF$21</definedName>
    <definedName name="A125617120K">Data25!$BL$1:$BL$10,Data25!$BL$11:$BL$21</definedName>
    <definedName name="A125617120K_Data">Data25!$BL$11:$BL$21</definedName>
    <definedName name="A125617120K_Latest">Data25!$BL$21</definedName>
    <definedName name="A125617128C">Data25!$CD$1:$CD$10,Data25!$CD$11:$CD$21</definedName>
    <definedName name="A125617128C_Data">Data25!$CD$11:$CD$21</definedName>
    <definedName name="A125617128C_Latest">Data25!$CD$21</definedName>
    <definedName name="A125617136C">Data25!$AB$1:$AB$10,Data25!$AB$11:$AB$21</definedName>
    <definedName name="A125617136C_Data">Data25!$AB$11:$AB$21</definedName>
    <definedName name="A125617136C_Latest">Data25!$AB$21</definedName>
    <definedName name="A125617144C">Data25!$EX$1:$EX$10,Data25!$EX$11:$EX$21</definedName>
    <definedName name="A125617144C_Data">Data25!$EX$11:$EX$21</definedName>
    <definedName name="A125617144C_Latest">Data25!$EX$21</definedName>
    <definedName name="A125617152C">Data26!$HB$1:$HB$10,Data26!$HB$11:$HB$11</definedName>
    <definedName name="A125617152C_Data">Data26!$HB$11:$HB$11</definedName>
    <definedName name="A125617152C_Latest">Data26!$HB$11</definedName>
    <definedName name="A125617160C">Data7!$HR$1:$HR$10,Data7!$HR$11:$HR$21</definedName>
    <definedName name="A125617160C_Data">Data7!$HR$11:$HR$21</definedName>
    <definedName name="A125617160C_Latest">Data7!$HR$21</definedName>
    <definedName name="A125617168W">Data8!$AD$1:$AD$10,Data8!$AD$11:$AD$21</definedName>
    <definedName name="A125617168W_Data">Data8!$AD$11:$AD$21</definedName>
    <definedName name="A125617168W_Latest">Data8!$AD$21</definedName>
    <definedName name="A125617176W">Data8!$CX$1:$CX$10,Data8!$CX$11:$CX$21</definedName>
    <definedName name="A125617176W_Data">Data8!$CX$11:$CX$21</definedName>
    <definedName name="A125617176W_Latest">Data8!$CX$21</definedName>
    <definedName name="A125617184W">Data8!$FR$1:$FR$10,Data8!$FR$11:$FR$21</definedName>
    <definedName name="A125617184W_Data">Data8!$FR$11:$FR$21</definedName>
    <definedName name="A125617184W_Latest">Data8!$FR$21</definedName>
    <definedName name="A125617192W">Data9!$FB$1:$FB$10,Data9!$FB$11:$FB$21</definedName>
    <definedName name="A125617192W_Data">Data9!$FB$11:$FB$21</definedName>
    <definedName name="A125617192W_Latest">Data9!$FB$21</definedName>
    <definedName name="A125617200K">Data7!$EX$1:$EX$10,Data7!$EX$11:$EX$21</definedName>
    <definedName name="A125617200K_Data">Data7!$EX$11:$EX$21</definedName>
    <definedName name="A125617200K_Latest">Data7!$EX$21</definedName>
    <definedName name="A125617208C">Data8!$HB$1:$HB$10,Data8!$HB$11:$HB$21</definedName>
    <definedName name="A125617208C_Data">Data8!$HB$11:$HB$21</definedName>
    <definedName name="A125617208C_Latest">Data8!$HB$21</definedName>
    <definedName name="A125617216C">Data8!$EZ$1:$EZ$10,Data8!$EZ$11:$EZ$21</definedName>
    <definedName name="A125617216C_Data">Data8!$EZ$11:$EZ$21</definedName>
    <definedName name="A125617216C_Latest">Data8!$EZ$21</definedName>
    <definedName name="A125617224C">Data8!$IL$1:$IL$10,Data8!$IL$11:$IL$21</definedName>
    <definedName name="A125617224C_Data">Data8!$IL$11:$IL$21</definedName>
    <definedName name="A125617224C_Latest">Data8!$IL$21</definedName>
    <definedName name="A125617232C">Data9!$BP$1:$BP$10,Data9!$BP$11:$BP$21</definedName>
    <definedName name="A125617232C_Data">Data9!$BP$11:$BP$21</definedName>
    <definedName name="A125617232C_Latest">Data9!$BP$21</definedName>
    <definedName name="A125617240C">Data7!$CV$1:$CV$10,Data7!$CV$11:$CV$21</definedName>
    <definedName name="A125617240C_Data">Data7!$CV$11:$CV$21</definedName>
    <definedName name="A125617240C_Latest">Data7!$CV$21</definedName>
    <definedName name="A125617248W">Data8!$AV$1:$AV$10,Data8!$AV$11:$AV$21</definedName>
    <definedName name="A125617248W_Data">Data8!$AV$11:$AV$21</definedName>
    <definedName name="A125617248W_Latest">Data8!$AV$21</definedName>
    <definedName name="A125617256W">Data8!$GJ$1:$GJ$10,Data8!$GJ$11:$GJ$21</definedName>
    <definedName name="A125617256W_Data">Data8!$GJ$11:$GJ$21</definedName>
    <definedName name="A125617256W_Latest">Data8!$GJ$21</definedName>
    <definedName name="A125617264W">Data8!$HT$1:$HT$10,Data8!$HT$11:$HT$21</definedName>
    <definedName name="A125617264W_Data">Data8!$HT$11:$HT$21</definedName>
    <definedName name="A125617264W_Latest">Data8!$HT$21</definedName>
    <definedName name="A125617272W">Data9!$N$1:$N$10,Data9!$N$11:$N$21</definedName>
    <definedName name="A125617272W_Data">Data9!$N$11:$N$21</definedName>
    <definedName name="A125617272W_Latest">Data9!$N$21</definedName>
    <definedName name="A125617280W">Data9!$AX$1:$AX$10,Data9!$AX$11:$AX$21</definedName>
    <definedName name="A125617280W_Data">Data9!$AX$11:$AX$21</definedName>
    <definedName name="A125617280W_Latest">Data9!$AX$21</definedName>
    <definedName name="A125617288R">Data6!$GX$1:$GX$10,Data6!$GX$11:$GX$21</definedName>
    <definedName name="A125617288R_Data">Data6!$GX$11:$GX$21</definedName>
    <definedName name="A125617288R_Latest">Data6!$GX$21</definedName>
    <definedName name="A125617296R">Data6!$IH$1:$IH$10,Data6!$IH$11:$IH$21</definedName>
    <definedName name="A125617296R_Data">Data6!$IH$11:$IH$21</definedName>
    <definedName name="A125617296R_Latest">Data6!$IH$21</definedName>
    <definedName name="A125617304C">Data7!$AT$1:$AT$10,Data7!$AT$11:$AT$21</definedName>
    <definedName name="A125617304C_Data">Data7!$AT$11:$AT$21</definedName>
    <definedName name="A125617304C_Latest">Data7!$AT$21</definedName>
    <definedName name="A125617312C">Data7!$BL$1:$BL$10,Data7!$BL$11:$BL$21</definedName>
    <definedName name="A125617312C_Data">Data7!$BL$11:$BL$21</definedName>
    <definedName name="A125617312C_Latest">Data7!$BL$21</definedName>
    <definedName name="A125617320C">Data7!$EF$1:$EF$10,Data7!$EF$11:$EF$21</definedName>
    <definedName name="A125617320C_Data">Data7!$EF$11:$EF$21</definedName>
    <definedName name="A125617320C_Latest">Data7!$EF$21</definedName>
    <definedName name="A125617328W">Data7!$FP$1:$FP$10,Data7!$FP$11:$FP$21</definedName>
    <definedName name="A125617328W_Data">Data7!$FP$11:$FP$21</definedName>
    <definedName name="A125617328W_Latest">Data7!$FP$21</definedName>
    <definedName name="A125617336W">Data7!$GH$1:$GH$10,Data7!$GH$11:$GH$21</definedName>
    <definedName name="A125617336W_Data">Data7!$GH$11:$GH$21</definedName>
    <definedName name="A125617336W_Latest">Data7!$GH$21</definedName>
    <definedName name="A125617344W">Data8!$BN$1:$BN$10,Data8!$BN$11:$BN$21</definedName>
    <definedName name="A125617344W_Data">Data8!$BN$11:$BN$21</definedName>
    <definedName name="A125617344W_Latest">Data8!$BN$21</definedName>
    <definedName name="A125617352W">Data9!$AF$1:$AF$10,Data9!$AF$11:$AF$21</definedName>
    <definedName name="A125617352W_Data">Data9!$AF$11:$AF$21</definedName>
    <definedName name="A125617352W_Latest">Data9!$AF$21</definedName>
    <definedName name="A125617360W">Data9!$CZ$1:$CZ$10,Data9!$CZ$11:$CZ$21</definedName>
    <definedName name="A125617360W_Data">Data9!$CZ$11:$CZ$21</definedName>
    <definedName name="A125617360W_Latest">Data9!$CZ$21</definedName>
    <definedName name="A125617368R">Data9!$DR$1:$DR$10,Data9!$DR$11:$DR$21</definedName>
    <definedName name="A125617368R_Data">Data9!$DR$11:$DR$21</definedName>
    <definedName name="A125617368R_Latest">Data9!$DR$21</definedName>
    <definedName name="A125617376R">Data7!$CD$1:$CD$10,Data7!$CD$11:$CD$21</definedName>
    <definedName name="A125617376R_Data">Data7!$CD$11:$CD$21</definedName>
    <definedName name="A125617376R_Latest">Data7!$CD$21</definedName>
    <definedName name="A125617384R">Data8!$DP$1:$DP$10,Data8!$DP$11:$DP$21</definedName>
    <definedName name="A125617384R_Data">Data8!$DP$11:$DP$21</definedName>
    <definedName name="A125617384R_Latest">Data8!$DP$21</definedName>
    <definedName name="A125617392R">Data8!$EH$1:$EH$10,Data8!$EH$11:$EH$21</definedName>
    <definedName name="A125617392R_Data">Data8!$EH$11:$EH$21</definedName>
    <definedName name="A125617392R_Latest">Data8!$EH$21</definedName>
    <definedName name="A125617400C">Data9!$CH$1:$CH$10,Data9!$CH$11:$CH$21</definedName>
    <definedName name="A125617400C_Data">Data9!$CH$11:$CH$21</definedName>
    <definedName name="A125617400C_Latest">Data9!$CH$21</definedName>
    <definedName name="A125617408W">Data6!$HP$1:$HP$10,Data6!$HP$11:$HP$21</definedName>
    <definedName name="A125617408W_Data">Data6!$HP$11:$HP$21</definedName>
    <definedName name="A125617408W_Latest">Data6!$HP$21</definedName>
    <definedName name="A125617416W">Data7!$J$1:$J$10,Data7!$J$11:$J$21</definedName>
    <definedName name="A125617416W_Data">Data7!$J$11:$J$21</definedName>
    <definedName name="A125617416W_Latest">Data7!$J$21</definedName>
    <definedName name="A125617424W">Data7!$AB$1:$AB$10,Data7!$AB$11:$AB$21</definedName>
    <definedName name="A125617424W_Data">Data7!$AB$11:$AB$21</definedName>
    <definedName name="A125617424W_Latest">Data7!$AB$21</definedName>
    <definedName name="A125617432W">Data7!$DN$1:$DN$10,Data7!$DN$11:$DN$21</definedName>
    <definedName name="A125617432W_Data">Data7!$DN$11:$DN$21</definedName>
    <definedName name="A125617432W_Latest">Data7!$DN$21</definedName>
    <definedName name="A125617440W">Data7!$IJ$1:$IJ$10,Data7!$IJ$11:$IJ$21</definedName>
    <definedName name="A125617440W_Data">Data7!$IJ$11:$IJ$21</definedName>
    <definedName name="A125617440W_Latest">Data7!$IJ$21</definedName>
    <definedName name="A125617448R">Data8!$L$1:$L$10,Data8!$L$11:$L$21</definedName>
    <definedName name="A125617448R_Data">Data8!$L$11:$L$21</definedName>
    <definedName name="A125617448R_Latest">Data8!$L$21</definedName>
    <definedName name="A125617456R">Data7!$GZ$1:$GZ$10,Data7!$GZ$11:$GZ$21</definedName>
    <definedName name="A125617456R_Data">Data7!$GZ$11:$GZ$21</definedName>
    <definedName name="A125617456R_Latest">Data7!$GZ$21</definedName>
    <definedName name="A125617464R">Data8!$CF$1:$CF$10,Data8!$CF$11:$CF$21</definedName>
    <definedName name="A125617464R_Data">Data8!$CF$11:$CF$21</definedName>
    <definedName name="A125617464R_Latest">Data8!$CF$21</definedName>
    <definedName name="A125617472R">Data9!$EJ$1:$EJ$10,Data9!$EJ$11:$EJ$21</definedName>
    <definedName name="A125617472R_Data">Data9!$EJ$11:$EJ$21</definedName>
    <definedName name="A125617472R_Latest">Data9!$EJ$21</definedName>
    <definedName name="A125617480R">Data16!$EF$1:$EF$10,Data16!$EF$11:$EF$21</definedName>
    <definedName name="A125617480R_Data">Data16!$EF$11:$EF$21</definedName>
    <definedName name="A125617480R_Latest">Data16!$EF$21</definedName>
    <definedName name="A125617488J">Data16!$GH$1:$GH$10,Data16!$GH$11:$GH$21</definedName>
    <definedName name="A125617488J_Data">Data16!$GH$11:$GH$21</definedName>
    <definedName name="A125617488J_Latest">Data16!$GH$21</definedName>
    <definedName name="A125617496J">Data17!$L$1:$L$10,Data17!$L$11:$L$21</definedName>
    <definedName name="A125617496J_Data">Data17!$L$11:$L$21</definedName>
    <definedName name="A125617496J_Latest">Data17!$L$21</definedName>
    <definedName name="A125617504W">Data17!$CF$1:$CF$10,Data17!$CF$11:$CF$21</definedName>
    <definedName name="A125617504W_Data">Data17!$CF$11:$CF$21</definedName>
    <definedName name="A125617504W_Latest">Data17!$CF$21</definedName>
    <definedName name="A125617512W">Data18!$BP$1:$BP$10,Data18!$BP$11:$BP$21</definedName>
    <definedName name="A125617512W_Data">Data18!$BP$11:$BP$21</definedName>
    <definedName name="A125617512W_Latest">Data18!$BP$21</definedName>
    <definedName name="A125617520W">Data16!$BL$1:$BL$10,Data16!$BL$11:$BL$21</definedName>
    <definedName name="A125617520W_Data">Data16!$BL$11:$BL$21</definedName>
    <definedName name="A125617520W_Latest">Data16!$BL$21</definedName>
    <definedName name="A125617528R">Data17!$DP$1:$DP$10,Data17!$DP$11:$DP$21</definedName>
    <definedName name="A125617528R_Data">Data17!$DP$11:$DP$21</definedName>
    <definedName name="A125617528R_Latest">Data17!$DP$21</definedName>
    <definedName name="A125617536R">Data17!$BN$1:$BN$10,Data17!$BN$11:$BN$21</definedName>
    <definedName name="A125617536R_Data">Data17!$BN$11:$BN$21</definedName>
    <definedName name="A125617536R_Latest">Data17!$BN$21</definedName>
    <definedName name="A125617544R">Data17!$EZ$1:$EZ$10,Data17!$EZ$11:$EZ$21</definedName>
    <definedName name="A125617544R_Data">Data17!$EZ$11:$EZ$21</definedName>
    <definedName name="A125617544R_Latest">Data17!$EZ$21</definedName>
    <definedName name="A125617552R">Data17!$HT$1:$HT$10,Data17!$HT$11:$HT$21</definedName>
    <definedName name="A125617552R_Data">Data17!$HT$11:$HT$21</definedName>
    <definedName name="A125617552R_Latest">Data17!$HT$21</definedName>
    <definedName name="A125617560R">Data16!$J$1:$J$10,Data16!$J$11:$J$21</definedName>
    <definedName name="A125617560R_Data">Data16!$J$11:$J$21</definedName>
    <definedName name="A125617560R_Latest">Data16!$J$21</definedName>
    <definedName name="A125617568J">Data16!$GZ$1:$GZ$10,Data16!$GZ$11:$GZ$21</definedName>
    <definedName name="A125617568J_Data">Data16!$GZ$11:$GZ$21</definedName>
    <definedName name="A125617568J_Latest">Data16!$GZ$21</definedName>
    <definedName name="A125617576J">Data17!$CX$1:$CX$10,Data17!$CX$11:$CX$21</definedName>
    <definedName name="A125617576J_Data">Data17!$CX$11:$CX$21</definedName>
    <definedName name="A125617576J_Latest">Data17!$CX$21</definedName>
    <definedName name="A125617584J">Data17!$EH$1:$EH$10,Data17!$EH$11:$EH$21</definedName>
    <definedName name="A125617584J_Data">Data17!$EH$11:$EH$21</definedName>
    <definedName name="A125617584J_Latest">Data17!$EH$21</definedName>
    <definedName name="A125617592J">Data17!$FR$1:$FR$10,Data17!$FR$11:$FR$21</definedName>
    <definedName name="A125617592J_Data">Data17!$FR$11:$FR$21</definedName>
    <definedName name="A125617592J_Latest">Data17!$FR$21</definedName>
    <definedName name="A125617600W">Data17!$HB$1:$HB$10,Data17!$HB$11:$HB$21</definedName>
    <definedName name="A125617600W_Data">Data17!$HB$11:$HB$21</definedName>
    <definedName name="A125617600W_Latest">Data17!$HB$21</definedName>
    <definedName name="A125617608R">Data15!$DL$1:$DL$10,Data15!$DL$11:$DL$21</definedName>
    <definedName name="A125617608R_Data">Data15!$DL$11:$DL$21</definedName>
    <definedName name="A125617608R_Latest">Data15!$DL$21</definedName>
    <definedName name="A125617616R">Data15!$EV$1:$EV$10,Data15!$EV$11:$EV$21</definedName>
    <definedName name="A125617616R_Data">Data15!$EV$11:$EV$21</definedName>
    <definedName name="A125617616R_Latest">Data15!$EV$21</definedName>
    <definedName name="A125617624R">Data15!$GX$1:$GX$10,Data15!$GX$11:$GX$21</definedName>
    <definedName name="A125617624R_Data">Data15!$GX$11:$GX$21</definedName>
    <definedName name="A125617624R_Latest">Data15!$GX$21</definedName>
    <definedName name="A125617632R">Data15!$HP$1:$HP$10,Data15!$HP$11:$HP$21</definedName>
    <definedName name="A125617632R_Data">Data15!$HP$11:$HP$21</definedName>
    <definedName name="A125617632R_Latest">Data15!$HP$21</definedName>
    <definedName name="A125617640R">Data16!$AT$1:$AT$10,Data16!$AT$11:$AT$21</definedName>
    <definedName name="A125617640R_Data">Data16!$AT$11:$AT$21</definedName>
    <definedName name="A125617640R_Latest">Data16!$AT$21</definedName>
    <definedName name="A125617648J">Data16!$CD$1:$CD$10,Data16!$CD$11:$CD$21</definedName>
    <definedName name="A125617648J_Data">Data16!$CD$11:$CD$21</definedName>
    <definedName name="A125617648J_Latest">Data16!$CD$21</definedName>
    <definedName name="A125617656J">Data16!$CV$1:$CV$10,Data16!$CV$11:$CV$21</definedName>
    <definedName name="A125617656J_Data">Data16!$CV$11:$CV$21</definedName>
    <definedName name="A125617656J_Latest">Data16!$CV$21</definedName>
    <definedName name="A125617664J">Data16!$HR$1:$HR$10,Data16!$HR$11:$HR$21</definedName>
    <definedName name="A125617664J_Data">Data16!$HR$11:$HR$21</definedName>
    <definedName name="A125617664J_Latest">Data16!$HR$21</definedName>
    <definedName name="A125617672J">Data17!$GJ$1:$GJ$10,Data17!$GJ$11:$GJ$21</definedName>
    <definedName name="A125617672J_Data">Data17!$GJ$11:$GJ$21</definedName>
    <definedName name="A125617672J_Latest">Data17!$GJ$21</definedName>
    <definedName name="A125617680J">Data18!$N$1:$N$10,Data18!$N$11:$N$21</definedName>
    <definedName name="A125617680J_Data">Data18!$N$11:$N$21</definedName>
    <definedName name="A125617680J_Latest">Data18!$N$21</definedName>
    <definedName name="A125617688A">Data18!$AF$1:$AF$10,Data18!$AF$11:$AF$21</definedName>
    <definedName name="A125617688A_Data">Data18!$AF$11:$AF$21</definedName>
    <definedName name="A125617688A_Latest">Data18!$AF$21</definedName>
    <definedName name="A125617696A">Data15!$IH$1:$IH$10,Data15!$IH$11:$IH$21</definedName>
    <definedName name="A125617696A_Data">Data15!$IH$11:$IH$21</definedName>
    <definedName name="A125617696A_Latest">Data15!$IH$21</definedName>
    <definedName name="A125617704R">Data17!$AD$1:$AD$10,Data17!$AD$11:$AD$21</definedName>
    <definedName name="A125617704R_Data">Data17!$AD$11:$AD$21</definedName>
    <definedName name="A125617704R_Latest">Data17!$AD$21</definedName>
    <definedName name="A125617712R">Data17!$AV$1:$AV$10,Data17!$AV$11:$AV$21</definedName>
    <definedName name="A125617712R_Data">Data17!$AV$11:$AV$21</definedName>
    <definedName name="A125617712R_Latest">Data17!$AV$21</definedName>
    <definedName name="A125617720R">Data17!$IL$1:$IL$10,Data17!$IL$11:$IL$21</definedName>
    <definedName name="A125617720R_Data">Data17!$IL$11:$IL$21</definedName>
    <definedName name="A125617720R_Latest">Data17!$IL$21</definedName>
    <definedName name="A125617728J">Data15!$ED$1:$ED$10,Data15!$ED$11:$ED$21</definedName>
    <definedName name="A125617728J_Data">Data15!$ED$11:$ED$21</definedName>
    <definedName name="A125617728J_Latest">Data15!$ED$21</definedName>
    <definedName name="A125617736J">Data15!$FN$1:$FN$10,Data15!$FN$11:$FN$21</definedName>
    <definedName name="A125617736J_Data">Data15!$FN$11:$FN$21</definedName>
    <definedName name="A125617736J_Latest">Data15!$FN$21</definedName>
    <definedName name="A125617744J">Data15!$GF$1:$GF$10,Data15!$GF$11:$GF$21</definedName>
    <definedName name="A125617744J_Data">Data15!$GF$11:$GF$21</definedName>
    <definedName name="A125617744J_Latest">Data15!$GF$21</definedName>
    <definedName name="A125617752J">Data16!$AB$1:$AB$10,Data16!$AB$11:$AB$21</definedName>
    <definedName name="A125617752J_Data">Data16!$AB$11:$AB$21</definedName>
    <definedName name="A125617752J_Latest">Data16!$AB$21</definedName>
    <definedName name="A125617760J">Data16!$EX$1:$EX$10,Data16!$EX$11:$EX$21</definedName>
    <definedName name="A125617760J_Data">Data16!$EX$11:$EX$21</definedName>
    <definedName name="A125617760J_Latest">Data16!$EX$21</definedName>
    <definedName name="A125617768A">Data16!$FP$1:$FP$10,Data16!$FP$11:$FP$21</definedName>
    <definedName name="A125617768A_Data">Data16!$FP$11:$FP$21</definedName>
    <definedName name="A125617768A_Latest">Data16!$FP$21</definedName>
    <definedName name="A125617776A">Data16!$DN$1:$DN$10,Data16!$DN$11:$DN$21</definedName>
    <definedName name="A125617776A_Data">Data16!$DN$11:$DN$21</definedName>
    <definedName name="A125617776A_Latest">Data16!$DN$21</definedName>
    <definedName name="A125617784A">Data16!$IJ$1:$IJ$10,Data16!$IJ$11:$IJ$21</definedName>
    <definedName name="A125617784A_Data">Data16!$IJ$11:$IJ$21</definedName>
    <definedName name="A125617784A_Latest">Data16!$IJ$21</definedName>
    <definedName name="A125617792A">Data18!$AX$1:$AX$10,Data18!$AX$11:$AX$21</definedName>
    <definedName name="A125617792A_Data">Data18!$AX$11:$AX$21</definedName>
    <definedName name="A125617792A_Latest">Data18!$AX$21</definedName>
    <definedName name="A125617800R">Data19!$DB$1:$DB$10,Data19!$DB$11:$DB$21</definedName>
    <definedName name="A125617800R_Data">Data19!$DB$11:$DB$21</definedName>
    <definedName name="A125617800R_Latest">Data19!$DB$21</definedName>
    <definedName name="A125617808J">Data19!$FD$1:$FD$10,Data19!$FD$11:$FD$21</definedName>
    <definedName name="A125617808J_Data">Data19!$FD$11:$FD$21</definedName>
    <definedName name="A125617808J_Latest">Data19!$FD$21</definedName>
    <definedName name="A125617816J">Data19!$HX$1:$HX$10,Data19!$HX$11:$HX$21</definedName>
    <definedName name="A125617816J_Data">Data19!$HX$11:$HX$21</definedName>
    <definedName name="A125617816J_Latest">Data19!$HX$21</definedName>
    <definedName name="A125617824J">Data20!$BB$1:$BB$10,Data20!$BB$11:$BB$21</definedName>
    <definedName name="A125617824J_Data">Data20!$BB$11:$BB$21</definedName>
    <definedName name="A125617824J_Latest">Data20!$BB$21</definedName>
    <definedName name="A125617832J">Data21!$AL$1:$AL$10,Data21!$AL$11:$AL$21</definedName>
    <definedName name="A125617832J_Data">Data21!$AL$11:$AL$21</definedName>
    <definedName name="A125617832J_Latest">Data21!$AL$21</definedName>
    <definedName name="A125617840J">Data19!$AH$1:$AH$10,Data19!$AH$11:$AH$21</definedName>
    <definedName name="A125617840J_Data">Data19!$AH$11:$AH$21</definedName>
    <definedName name="A125617840J_Latest">Data19!$AH$21</definedName>
    <definedName name="A125617848A">Data20!$CL$1:$CL$10,Data20!$CL$11:$CL$21</definedName>
    <definedName name="A125617848A_Data">Data20!$CL$11:$CL$21</definedName>
    <definedName name="A125617848A_Latest">Data20!$CL$21</definedName>
    <definedName name="A125617856A">Data20!$AJ$1:$AJ$10,Data20!$AJ$11:$AJ$21</definedName>
    <definedName name="A125617856A_Data">Data20!$AJ$11:$AJ$21</definedName>
    <definedName name="A125617856A_Latest">Data20!$AJ$21</definedName>
    <definedName name="A125617864A">Data20!$DV$1:$DV$10,Data20!$DV$11:$DV$21</definedName>
    <definedName name="A125617864A_Data">Data20!$DV$11:$DV$21</definedName>
    <definedName name="A125617864A_Latest">Data20!$DV$21</definedName>
    <definedName name="A125617872A">Data20!$GP$1:$GP$10,Data20!$GP$11:$GP$21</definedName>
    <definedName name="A125617872A_Data">Data20!$GP$11:$GP$21</definedName>
    <definedName name="A125617872A_Latest">Data20!$GP$21</definedName>
    <definedName name="A125617880A">Data18!$HV$1:$HV$10,Data18!$HV$11:$HV$21</definedName>
    <definedName name="A125617880A_Data">Data18!$HV$11:$HV$21</definedName>
    <definedName name="A125617880A_Latest">Data18!$HV$21</definedName>
    <definedName name="A125617888V">Data19!$FV$1:$FV$10,Data19!$FV$11:$FV$21</definedName>
    <definedName name="A125617888V_Data">Data19!$FV$11:$FV$21</definedName>
    <definedName name="A125617888V_Latest">Data19!$FV$21</definedName>
    <definedName name="A125617896V">Data20!$BT$1:$BT$10,Data20!$BT$11:$BT$21</definedName>
    <definedName name="A125617896V_Data">Data20!$BT$11:$BT$21</definedName>
    <definedName name="A125617896V_Latest">Data20!$BT$21</definedName>
    <definedName name="A125617904J">Data20!$DD$1:$DD$10,Data20!$DD$11:$DD$21</definedName>
    <definedName name="A125617904J_Data">Data20!$DD$11:$DD$21</definedName>
    <definedName name="A125617904J_Latest">Data20!$DD$21</definedName>
    <definedName name="A125617912J">Data20!$EN$1:$EN$10,Data20!$EN$11:$EN$21</definedName>
    <definedName name="A125617912J_Data">Data20!$EN$11:$EN$21</definedName>
    <definedName name="A125617912J_Latest">Data20!$EN$21</definedName>
    <definedName name="A125617920J">Data20!$FX$1:$FX$10,Data20!$FX$11:$FX$21</definedName>
    <definedName name="A125617920J_Data">Data20!$FX$11:$FX$21</definedName>
    <definedName name="A125617920J_Latest">Data20!$FX$21</definedName>
    <definedName name="A125617928A">Data18!$CH$1:$CH$10,Data18!$CH$11:$CH$21</definedName>
    <definedName name="A125617928A_Data">Data18!$CH$11:$CH$21</definedName>
    <definedName name="A125617928A_Latest">Data18!$CH$21</definedName>
    <definedName name="A125617936A">Data18!$DR$1:$DR$10,Data18!$DR$11:$DR$21</definedName>
    <definedName name="A125617936A_Data">Data18!$DR$11:$DR$21</definedName>
    <definedName name="A125617936A_Latest">Data18!$DR$21</definedName>
    <definedName name="A125617944A">Data18!$FT$1:$FT$10,Data18!$FT$11:$FT$21</definedName>
    <definedName name="A125617944A_Data">Data18!$FT$11:$FT$21</definedName>
    <definedName name="A125617944A_Latest">Data18!$FT$21</definedName>
    <definedName name="A125617952A">Data18!$GL$1:$GL$10,Data18!$GL$11:$GL$21</definedName>
    <definedName name="A125617952A_Data">Data18!$GL$11:$GL$21</definedName>
    <definedName name="A125617952A_Latest">Data18!$GL$21</definedName>
    <definedName name="A125617960A">Data19!$P$1:$P$10,Data19!$P$11:$P$21</definedName>
    <definedName name="A125617960A_Data">Data19!$P$11:$P$21</definedName>
    <definedName name="A125617960A_Latest">Data19!$P$21</definedName>
    <definedName name="A125617968V">Data19!$AZ$1:$AZ$10,Data19!$AZ$11:$AZ$21</definedName>
    <definedName name="A125617968V_Data">Data19!$AZ$11:$AZ$21</definedName>
    <definedName name="A125617968V_Latest">Data19!$AZ$21</definedName>
    <definedName name="A125617976V">Data19!$BR$1:$BR$10,Data19!$BR$11:$BR$21</definedName>
    <definedName name="A125617976V_Data">Data19!$BR$11:$BR$21</definedName>
    <definedName name="A125617976V_Latest">Data19!$BR$21</definedName>
    <definedName name="A125617984V">Data19!$GN$1:$GN$10,Data19!$GN$11:$GN$21</definedName>
    <definedName name="A125617984V_Data">Data19!$GN$11:$GN$21</definedName>
    <definedName name="A125617984V_Latest">Data19!$GN$21</definedName>
    <definedName name="A125617992V">Data20!$FF$1:$FF$10,Data20!$FF$11:$FF$21</definedName>
    <definedName name="A125617992V_Data">Data20!$FF$11:$FF$21</definedName>
    <definedName name="A125617992V_Latest">Data20!$FF$21</definedName>
    <definedName name="A125618000K">Data20!$HZ$1:$HZ$10,Data20!$HZ$11:$HZ$21</definedName>
    <definedName name="A125618000K_Data">Data20!$HZ$11:$HZ$21</definedName>
    <definedName name="A125618000K_Latest">Data20!$HZ$21</definedName>
    <definedName name="A125618008C">Data21!$B$1:$B$10,Data21!$B$11:$B$21</definedName>
    <definedName name="A125618008C_Data">Data21!$B$11:$B$21</definedName>
    <definedName name="A125618008C_Latest">Data21!$B$21</definedName>
    <definedName name="A125618016C">Data18!$HD$1:$HD$10,Data18!$HD$11:$HD$21</definedName>
    <definedName name="A125618016C_Data">Data18!$HD$11:$HD$21</definedName>
    <definedName name="A125618016C_Latest">Data18!$HD$21</definedName>
    <definedName name="A125618024C">Data19!$IP$1:$IP$10,Data19!$IP$11:$IP$21</definedName>
    <definedName name="A125618024C_Data">Data19!$IP$11:$IP$21</definedName>
    <definedName name="A125618024C_Latest">Data19!$IP$21</definedName>
    <definedName name="A125618032C">Data20!$R$1:$R$10,Data20!$R$11:$R$21</definedName>
    <definedName name="A125618032C_Data">Data20!$R$11:$R$21</definedName>
    <definedName name="A125618032C_Latest">Data20!$R$21</definedName>
    <definedName name="A125618040C">Data20!$HH$1:$HH$10,Data20!$HH$11:$HH$21</definedName>
    <definedName name="A125618040C_Data">Data20!$HH$11:$HH$21</definedName>
    <definedName name="A125618040C_Latest">Data20!$HH$21</definedName>
    <definedName name="A125618048W">Data18!$CZ$1:$CZ$10,Data18!$CZ$11:$CZ$21</definedName>
    <definedName name="A125618048W_Data">Data18!$CZ$11:$CZ$21</definedName>
    <definedName name="A125618048W_Latest">Data18!$CZ$21</definedName>
    <definedName name="A125618056W">Data18!$EJ$1:$EJ$10,Data18!$EJ$11:$EJ$21</definedName>
    <definedName name="A125618056W_Data">Data18!$EJ$11:$EJ$21</definedName>
    <definedName name="A125618056W_Latest">Data18!$EJ$21</definedName>
    <definedName name="A125618064W">Data18!$FB$1:$FB$10,Data18!$FB$11:$FB$21</definedName>
    <definedName name="A125618064W_Data">Data18!$FB$11:$FB$21</definedName>
    <definedName name="A125618064W_Latest">Data18!$FB$21</definedName>
    <definedName name="A125618072W">Data18!$IN$1:$IN$10,Data18!$IN$11:$IN$21</definedName>
    <definedName name="A125618072W_Data">Data18!$IN$11:$IN$21</definedName>
    <definedName name="A125618072W_Latest">Data18!$IN$21</definedName>
    <definedName name="A125618080W">Data19!$DT$1:$DT$10,Data19!$DT$11:$DT$21</definedName>
    <definedName name="A125618080W_Data">Data19!$DT$11:$DT$21</definedName>
    <definedName name="A125618080W_Latest">Data19!$DT$21</definedName>
    <definedName name="A125618088R">Data19!$EL$1:$EL$10,Data19!$EL$11:$EL$21</definedName>
    <definedName name="A125618088R_Data">Data19!$EL$11:$EL$21</definedName>
    <definedName name="A125618088R_Latest">Data19!$EL$21</definedName>
    <definedName name="A125618096R">Data19!$CJ$1:$CJ$10,Data19!$CJ$11:$CJ$21</definedName>
    <definedName name="A125618096R_Data">Data19!$CJ$11:$CJ$21</definedName>
    <definedName name="A125618096R_Latest">Data19!$CJ$21</definedName>
    <definedName name="A125618104C">Data19!$HF$1:$HF$10,Data19!$HF$11:$HF$21</definedName>
    <definedName name="A125618104C_Data">Data19!$HF$11:$HF$21</definedName>
    <definedName name="A125618104C_Latest">Data19!$HF$21</definedName>
    <definedName name="A125618112C">Data21!$T$1:$T$10,Data21!$T$11:$T$21</definedName>
    <definedName name="A125618112C_Data">Data21!$T$11:$T$21</definedName>
    <definedName name="A125618112C_Latest">Data21!$T$21</definedName>
    <definedName name="A125618120C">Data22!$BX$1:$BX$10,Data22!$BX$11:$BX$21</definedName>
    <definedName name="A125618120C_Data">Data22!$BX$11:$BX$21</definedName>
    <definedName name="A125618120C_Latest">Data22!$BX$21</definedName>
    <definedName name="A125618128W">Data22!$DZ$1:$DZ$10,Data22!$DZ$11:$DZ$21</definedName>
    <definedName name="A125618128W_Data">Data22!$DZ$11:$DZ$21</definedName>
    <definedName name="A125618128W_Latest">Data22!$DZ$21</definedName>
    <definedName name="A125618136W">Data22!$GT$1:$GT$10,Data22!$GT$11:$GT$21</definedName>
    <definedName name="A125618136W_Data">Data22!$GT$11:$GT$21</definedName>
    <definedName name="A125618136W_Latest">Data22!$GT$21</definedName>
    <definedName name="A125618144W">Data23!$X$1:$X$10,Data23!$X$11:$X$21</definedName>
    <definedName name="A125618144W_Data">Data23!$X$11:$X$21</definedName>
    <definedName name="A125618144W_Latest">Data23!$X$21</definedName>
    <definedName name="A125618152W">Data24!$H$1:$H$10,Data24!$H$11:$H$21</definedName>
    <definedName name="A125618152W_Data">Data24!$H$11:$H$21</definedName>
    <definedName name="A125618152W_Latest">Data24!$H$21</definedName>
    <definedName name="A125618160W">Data22!$D$1:$D$10,Data22!$D$11:$D$21</definedName>
    <definedName name="A125618160W_Data">Data22!$D$11:$D$21</definedName>
    <definedName name="A125618160W_Latest">Data22!$D$21</definedName>
    <definedName name="A125618168R">Data23!$BH$1:$BH$10,Data23!$BH$11:$BH$21</definedName>
    <definedName name="A125618168R_Data">Data23!$BH$11:$BH$21</definedName>
    <definedName name="A125618168R_Latest">Data23!$BH$21</definedName>
    <definedName name="A125618176R">Data23!$F$1:$F$10,Data23!$F$11:$F$21</definedName>
    <definedName name="A125618176R_Data">Data23!$F$11:$F$21</definedName>
    <definedName name="A125618176R_Latest">Data23!$F$21</definedName>
    <definedName name="A125618184R">Data23!$CR$1:$CR$10,Data23!$CR$11:$CR$21</definedName>
    <definedName name="A125618184R_Data">Data23!$CR$11:$CR$21</definedName>
    <definedName name="A125618184R_Latest">Data23!$CR$21</definedName>
    <definedName name="A125618192R">Data23!$FL$1:$FL$10,Data23!$FL$11:$FL$21</definedName>
    <definedName name="A125618192R_Data">Data23!$FL$11:$FL$21</definedName>
    <definedName name="A125618192R_Latest">Data23!$FL$21</definedName>
    <definedName name="A125618200C">Data21!$GR$1:$GR$10,Data21!$GR$11:$GR$21</definedName>
    <definedName name="A125618200C_Data">Data21!$GR$11:$GR$21</definedName>
    <definedName name="A125618200C_Latest">Data21!$GR$21</definedName>
    <definedName name="A125618208W">Data22!$ER$1:$ER$10,Data22!$ER$11:$ER$21</definedName>
    <definedName name="A125618208W_Data">Data22!$ER$11:$ER$21</definedName>
    <definedName name="A125618208W_Latest">Data22!$ER$21</definedName>
    <definedName name="A125618216W">Data23!$AP$1:$AP$10,Data23!$AP$11:$AP$21</definedName>
    <definedName name="A125618216W_Data">Data23!$AP$11:$AP$21</definedName>
    <definedName name="A125618216W_Latest">Data23!$AP$21</definedName>
    <definedName name="A125618224W">Data23!$BZ$1:$BZ$10,Data23!$BZ$11:$BZ$21</definedName>
    <definedName name="A125618224W_Data">Data23!$BZ$11:$BZ$21</definedName>
    <definedName name="A125618224W_Latest">Data23!$BZ$21</definedName>
    <definedName name="A125618232W">Data23!$DJ$1:$DJ$10,Data23!$DJ$11:$DJ$21</definedName>
    <definedName name="A125618232W_Data">Data23!$DJ$11:$DJ$21</definedName>
    <definedName name="A125618232W_Latest">Data23!$DJ$21</definedName>
    <definedName name="A125618240W">Data23!$ET$1:$ET$10,Data23!$ET$11:$ET$21</definedName>
    <definedName name="A125618240W_Data">Data23!$ET$11:$ET$21</definedName>
    <definedName name="A125618240W_Latest">Data23!$ET$21</definedName>
    <definedName name="A125618248R">Data21!$BD$1:$BD$10,Data21!$BD$11:$BD$21</definedName>
    <definedName name="A125618248R_Data">Data21!$BD$11:$BD$21</definedName>
    <definedName name="A125618248R_Latest">Data21!$BD$21</definedName>
    <definedName name="A125618256R">Data21!$CN$1:$CN$10,Data21!$CN$11:$CN$21</definedName>
    <definedName name="A125618256R_Data">Data21!$CN$11:$CN$21</definedName>
    <definedName name="A125618256R_Latest">Data21!$CN$21</definedName>
    <definedName name="A125618264R">Data21!$EP$1:$EP$10,Data21!$EP$11:$EP$21</definedName>
    <definedName name="A125618264R_Data">Data21!$EP$11:$EP$21</definedName>
    <definedName name="A125618264R_Latest">Data21!$EP$21</definedName>
    <definedName name="A125618272R">Data21!$FH$1:$FH$10,Data21!$FH$11:$FH$21</definedName>
    <definedName name="A125618272R_Data">Data21!$FH$11:$FH$21</definedName>
    <definedName name="A125618272R_Latest">Data21!$FH$21</definedName>
    <definedName name="A125618280R">Data21!$IB$1:$IB$10,Data21!$IB$11:$IB$21</definedName>
    <definedName name="A125618280R_Data">Data21!$IB$11:$IB$21</definedName>
    <definedName name="A125618280R_Latest">Data21!$IB$21</definedName>
    <definedName name="A125618288J">Data22!$V$1:$V$10,Data22!$V$11:$V$21</definedName>
    <definedName name="A125618288J_Data">Data22!$V$11:$V$21</definedName>
    <definedName name="A125618288J_Latest">Data22!$V$21</definedName>
    <definedName name="A125618296J">Data22!$AN$1:$AN$10,Data22!$AN$11:$AN$21</definedName>
    <definedName name="A125618296J_Data">Data22!$AN$11:$AN$21</definedName>
    <definedName name="A125618296J_Latest">Data22!$AN$21</definedName>
    <definedName name="A125618304W">Data22!$FJ$1:$FJ$10,Data22!$FJ$11:$FJ$21</definedName>
    <definedName name="A125618304W_Data">Data22!$FJ$11:$FJ$21</definedName>
    <definedName name="A125618304W_Latest">Data22!$FJ$21</definedName>
    <definedName name="A125618312W">Data23!$EB$1:$EB$10,Data23!$EB$11:$EB$21</definedName>
    <definedName name="A125618312W_Data">Data23!$EB$11:$EB$21</definedName>
    <definedName name="A125618312W_Latest">Data23!$EB$21</definedName>
    <definedName name="A125618320W">Data23!$GV$1:$GV$10,Data23!$GV$11:$GV$21</definedName>
    <definedName name="A125618320W_Data">Data23!$GV$11:$GV$21</definedName>
    <definedName name="A125618320W_Latest">Data23!$GV$21</definedName>
    <definedName name="A125618328R">Data23!$HN$1:$HN$10,Data23!$HN$11:$HN$21</definedName>
    <definedName name="A125618328R_Data">Data23!$HN$11:$HN$21</definedName>
    <definedName name="A125618328R_Latest">Data23!$HN$21</definedName>
    <definedName name="A125618336R">Data21!$FZ$1:$FZ$10,Data21!$FZ$11:$FZ$21</definedName>
    <definedName name="A125618336R_Data">Data21!$FZ$11:$FZ$21</definedName>
    <definedName name="A125618336R_Latest">Data21!$FZ$21</definedName>
    <definedName name="A125618344R">Data22!$HL$1:$HL$10,Data22!$HL$11:$HL$21</definedName>
    <definedName name="A125618344R_Data">Data22!$HL$11:$HL$21</definedName>
    <definedName name="A125618344R_Latest">Data22!$HL$21</definedName>
    <definedName name="A125618352R">Data22!$ID$1:$ID$10,Data22!$ID$11:$ID$21</definedName>
    <definedName name="A125618352R_Data">Data22!$ID$11:$ID$21</definedName>
    <definedName name="A125618352R_Latest">Data22!$ID$21</definedName>
    <definedName name="A125618360R">Data23!$GD$1:$GD$10,Data23!$GD$11:$GD$21</definedName>
    <definedName name="A125618360R_Data">Data23!$GD$11:$GD$21</definedName>
    <definedName name="A125618360R_Latest">Data23!$GD$21</definedName>
    <definedName name="A125618368J">Data21!$BV$1:$BV$10,Data21!$BV$11:$BV$21</definedName>
    <definedName name="A125618368J_Data">Data21!$BV$11:$BV$21</definedName>
    <definedName name="A125618368J_Latest">Data21!$BV$21</definedName>
    <definedName name="A125618376J">Data21!$DF$1:$DF$10,Data21!$DF$11:$DF$21</definedName>
    <definedName name="A125618376J_Data">Data21!$DF$11:$DF$21</definedName>
    <definedName name="A125618376J_Latest">Data21!$DF$21</definedName>
    <definedName name="A125618384J">Data21!$DX$1:$DX$10,Data21!$DX$11:$DX$21</definedName>
    <definedName name="A125618384J_Data">Data21!$DX$11:$DX$21</definedName>
    <definedName name="A125618384J_Latest">Data21!$DX$21</definedName>
    <definedName name="A125618392J">Data21!$HJ$1:$HJ$10,Data21!$HJ$11:$HJ$21</definedName>
    <definedName name="A125618392J_Data">Data21!$HJ$11:$HJ$21</definedName>
    <definedName name="A125618392J_Latest">Data21!$HJ$21</definedName>
    <definedName name="A125618400W">Data22!$CP$1:$CP$10,Data22!$CP$11:$CP$21</definedName>
    <definedName name="A125618400W_Data">Data22!$CP$11:$CP$21</definedName>
    <definedName name="A125618400W_Latest">Data22!$CP$21</definedName>
    <definedName name="A125618408R">Data22!$DH$1:$DH$10,Data22!$DH$11:$DH$21</definedName>
    <definedName name="A125618408R_Data">Data22!$DH$11:$DH$21</definedName>
    <definedName name="A125618408R_Latest">Data22!$DH$21</definedName>
    <definedName name="A125618416R">Data22!$BF$1:$BF$10,Data22!$BF$11:$BF$21</definedName>
    <definedName name="A125618416R_Data">Data22!$BF$11:$BF$21</definedName>
    <definedName name="A125618416R_Latest">Data22!$BF$21</definedName>
    <definedName name="A125618424R">Data22!$GB$1:$GB$10,Data22!$GB$11:$GB$21</definedName>
    <definedName name="A125618424R_Data">Data22!$GB$11:$GB$21</definedName>
    <definedName name="A125618424R_Latest">Data22!$GB$21</definedName>
    <definedName name="A125618432R">Data23!$IF$1:$IF$10,Data23!$IF$11:$IF$21</definedName>
    <definedName name="A125618432R_Data">Data23!$IF$11:$IF$21</definedName>
    <definedName name="A125618432R_Latest">Data23!$IF$21</definedName>
    <definedName name="A125618440R">Data5!$F$1:$F$10,Data5!$F$11:$F$21</definedName>
    <definedName name="A125618440R_Data">Data5!$F$11:$F$21</definedName>
    <definedName name="A125618440R_Latest">Data5!$F$21</definedName>
    <definedName name="A125618448J">Data5!$BH$1:$BH$10,Data5!$BH$11:$BH$21</definedName>
    <definedName name="A125618448J_Data">Data5!$BH$11:$BH$21</definedName>
    <definedName name="A125618448J_Latest">Data5!$BH$21</definedName>
    <definedName name="A125618456J">Data5!$EB$1:$EB$10,Data5!$EB$11:$EB$21</definedName>
    <definedName name="A125618456J_Data">Data5!$EB$11:$EB$21</definedName>
    <definedName name="A125618456J_Latest">Data5!$EB$21</definedName>
    <definedName name="A125618464J">Data5!$GV$1:$GV$10,Data5!$GV$11:$GV$21</definedName>
    <definedName name="A125618464J_Data">Data5!$GV$11:$GV$21</definedName>
    <definedName name="A125618464J_Latest">Data5!$GV$21</definedName>
    <definedName name="A125618472J">Data6!$GF$1:$GF$10,Data6!$GF$11:$GF$21</definedName>
    <definedName name="A125618472J_Data">Data6!$GF$11:$GF$21</definedName>
    <definedName name="A125618472J_Latest">Data6!$GF$21</definedName>
    <definedName name="A125618480J">Data4!$GB$1:$GB$10,Data4!$GB$11:$GB$21</definedName>
    <definedName name="A125618480J_Data">Data4!$GB$11:$GB$21</definedName>
    <definedName name="A125618480J_Latest">Data4!$GB$21</definedName>
    <definedName name="A125618488A">Data5!$IF$1:$IF$10,Data5!$IF$11:$IF$21</definedName>
    <definedName name="A125618488A_Data">Data5!$IF$11:$IF$21</definedName>
    <definedName name="A125618488A_Latest">Data5!$IF$21</definedName>
    <definedName name="A125618496A">Data5!$GD$1:$GD$10,Data5!$GD$11:$GD$21</definedName>
    <definedName name="A125618496A_Data">Data5!$GD$11:$GD$21</definedName>
    <definedName name="A125618496A_Latest">Data5!$GD$21</definedName>
    <definedName name="A125618504R">Data6!$Z$1:$Z$10,Data6!$Z$11:$Z$21</definedName>
    <definedName name="A125618504R_Data">Data6!$Z$11:$Z$21</definedName>
    <definedName name="A125618504R_Latest">Data6!$Z$21</definedName>
    <definedName name="A125618512R">Data6!$CT$1:$CT$10,Data6!$CT$11:$CT$21</definedName>
    <definedName name="A125618512R_Data">Data6!$CT$11:$CT$21</definedName>
    <definedName name="A125618512R_Latest">Data6!$CT$21</definedName>
    <definedName name="A125618520R">Data4!$DZ$1:$DZ$10,Data4!$DZ$11:$DZ$21</definedName>
    <definedName name="A125618520R_Data">Data4!$DZ$11:$DZ$21</definedName>
    <definedName name="A125618520R_Latest">Data4!$DZ$21</definedName>
    <definedName name="A125618528J">Data5!$BZ$1:$BZ$10,Data5!$BZ$11:$BZ$21</definedName>
    <definedName name="A125618528J_Data">Data5!$BZ$11:$BZ$21</definedName>
    <definedName name="A125618528J_Latest">Data5!$BZ$21</definedName>
    <definedName name="A125618536J">Data5!$HN$1:$HN$10,Data5!$HN$11:$HN$21</definedName>
    <definedName name="A125618536J_Data">Data5!$HN$11:$HN$21</definedName>
    <definedName name="A125618536J_Latest">Data5!$HN$21</definedName>
    <definedName name="A125618544J">Data6!$H$1:$H$10,Data6!$H$11:$H$21</definedName>
    <definedName name="A125618544J_Data">Data6!$H$11:$H$21</definedName>
    <definedName name="A125618544J_Latest">Data6!$H$21</definedName>
    <definedName name="A125618552J">Data6!$AR$1:$AR$10,Data6!$AR$11:$AR$21</definedName>
    <definedName name="A125618552J_Data">Data6!$AR$11:$AR$21</definedName>
    <definedName name="A125618552J_Latest">Data6!$AR$21</definedName>
    <definedName name="A125618560J">Data6!$CB$1:$CB$10,Data6!$CB$11:$CB$21</definedName>
    <definedName name="A125618560J_Data">Data6!$CB$11:$CB$21</definedName>
    <definedName name="A125618560J_Latest">Data6!$CB$21</definedName>
    <definedName name="A125618568A">Data3!$IB$1:$IB$10,Data3!$IB$11:$IB$21</definedName>
    <definedName name="A125618568A_Data">Data3!$IB$11:$IB$21</definedName>
    <definedName name="A125618568A_Latest">Data3!$IB$21</definedName>
    <definedName name="A125618576A">Data4!$V$1:$V$10,Data4!$V$11:$V$21</definedName>
    <definedName name="A125618576A_Data">Data4!$V$11:$V$21</definedName>
    <definedName name="A125618576A_Latest">Data4!$V$21</definedName>
    <definedName name="A125618584A">Data4!$BX$1:$BX$10,Data4!$BX$11:$BX$21</definedName>
    <definedName name="A125618584A_Data">Data4!$BX$11:$BX$21</definedName>
    <definedName name="A125618584A_Latest">Data4!$BX$21</definedName>
    <definedName name="A125618592A">Data4!$CP$1:$CP$10,Data4!$CP$11:$CP$21</definedName>
    <definedName name="A125618592A_Data">Data4!$CP$11:$CP$21</definedName>
    <definedName name="A125618592A_Latest">Data4!$CP$21</definedName>
    <definedName name="A125618600R">Data4!$FJ$1:$FJ$10,Data4!$FJ$11:$FJ$21</definedName>
    <definedName name="A125618600R_Data">Data4!$FJ$11:$FJ$21</definedName>
    <definedName name="A125618600R_Latest">Data4!$FJ$21</definedName>
    <definedName name="A125618608J">Data4!$GT$1:$GT$10,Data4!$GT$11:$GT$21</definedName>
    <definedName name="A125618608J_Data">Data4!$GT$11:$GT$21</definedName>
    <definedName name="A125618608J_Latest">Data4!$GT$21</definedName>
    <definedName name="A125618616J">Data4!$HL$1:$HL$10,Data4!$HL$11:$HL$21</definedName>
    <definedName name="A125618616J_Data">Data4!$HL$11:$HL$21</definedName>
    <definedName name="A125618616J_Latest">Data4!$HL$21</definedName>
    <definedName name="A125618624J">Data5!$CR$1:$CR$10,Data5!$CR$11:$CR$21</definedName>
    <definedName name="A125618624J_Data">Data5!$CR$11:$CR$21</definedName>
    <definedName name="A125618624J_Latest">Data5!$CR$21</definedName>
    <definedName name="A125618632J">Data6!$BJ$1:$BJ$10,Data6!$BJ$11:$BJ$21</definedName>
    <definedName name="A125618632J_Data">Data6!$BJ$11:$BJ$21</definedName>
    <definedName name="A125618632J_Latest">Data6!$BJ$21</definedName>
    <definedName name="A125618640J">Data6!$ED$1:$ED$10,Data6!$ED$11:$ED$21</definedName>
    <definedName name="A125618640J_Data">Data6!$ED$11:$ED$21</definedName>
    <definedName name="A125618640J_Latest">Data6!$ED$21</definedName>
    <definedName name="A125618648A">Data6!$EV$1:$EV$10,Data6!$EV$11:$EV$21</definedName>
    <definedName name="A125618648A_Data">Data6!$EV$11:$EV$21</definedName>
    <definedName name="A125618648A_Latest">Data6!$EV$21</definedName>
    <definedName name="A125618656A">Data4!$DH$1:$DH$10,Data4!$DH$11:$DH$21</definedName>
    <definedName name="A125618656A_Data">Data4!$DH$11:$DH$21</definedName>
    <definedName name="A125618656A_Latest">Data4!$DH$21</definedName>
    <definedName name="A125618664A">Data5!$ET$1:$ET$10,Data5!$ET$11:$ET$21</definedName>
    <definedName name="A125618664A_Data">Data5!$ET$11:$ET$21</definedName>
    <definedName name="A125618664A_Latest">Data5!$ET$21</definedName>
    <definedName name="A125618672A">Data5!$FL$1:$FL$10,Data5!$FL$11:$FL$21</definedName>
    <definedName name="A125618672A_Data">Data5!$FL$11:$FL$21</definedName>
    <definedName name="A125618672A_Latest">Data5!$FL$21</definedName>
    <definedName name="A125618680A">Data6!$DL$1:$DL$10,Data6!$DL$11:$DL$21</definedName>
    <definedName name="A125618680A_Data">Data6!$DL$11:$DL$21</definedName>
    <definedName name="A125618680A_Latest">Data6!$DL$21</definedName>
    <definedName name="A125618688V">Data4!$D$1:$D$10,Data4!$D$11:$D$21</definedName>
    <definedName name="A125618688V_Data">Data4!$D$11:$D$21</definedName>
    <definedName name="A125618688V_Latest">Data4!$D$21</definedName>
    <definedName name="A125618696V">Data4!$AN$1:$AN$10,Data4!$AN$11:$AN$21</definedName>
    <definedName name="A125618696V_Data">Data4!$AN$11:$AN$21</definedName>
    <definedName name="A125618696V_Latest">Data4!$AN$21</definedName>
    <definedName name="A125618704J">Data4!$BF$1:$BF$10,Data4!$BF$11:$BF$21</definedName>
    <definedName name="A125618704J_Data">Data4!$BF$11:$BF$21</definedName>
    <definedName name="A125618704J_Latest">Data4!$BF$21</definedName>
    <definedName name="A125618712J">Data4!$ER$1:$ER$10,Data4!$ER$11:$ER$21</definedName>
    <definedName name="A125618712J_Data">Data4!$ER$11:$ER$21</definedName>
    <definedName name="A125618712J_Latest">Data4!$ER$21</definedName>
    <definedName name="A125618720J">Data5!$X$1:$X$10,Data5!$X$11:$X$21</definedName>
    <definedName name="A125618720J_Data">Data5!$X$11:$X$21</definedName>
    <definedName name="A125618720J_Latest">Data5!$X$21</definedName>
    <definedName name="A125618728A">Data5!$AP$1:$AP$10,Data5!$AP$11:$AP$21</definedName>
    <definedName name="A125618728A_Data">Data5!$AP$11:$AP$21</definedName>
    <definedName name="A125618728A_Latest">Data5!$AP$21</definedName>
    <definedName name="A125618736A">Data4!$ID$1:$ID$10,Data4!$ID$11:$ID$21</definedName>
    <definedName name="A125618736A_Data">Data4!$ID$11:$ID$21</definedName>
    <definedName name="A125618736A_Latest">Data4!$ID$21</definedName>
    <definedName name="A125618744A">Data5!$DJ$1:$DJ$10,Data5!$DJ$11:$DJ$21</definedName>
    <definedName name="A125618744A_Data">Data5!$DJ$11:$DJ$21</definedName>
    <definedName name="A125618744A_Latest">Data5!$DJ$21</definedName>
    <definedName name="A125618752A">Data6!$FN$1:$FN$10,Data6!$FN$11:$FN$21</definedName>
    <definedName name="A125618752A_Data">Data6!$FN$11:$FN$21</definedName>
    <definedName name="A125618752A_Latest">Data6!$FN$21</definedName>
    <definedName name="A125618760A">Data10!$GN$1:$GN$10,Data10!$GN$11:$GN$21</definedName>
    <definedName name="A125618760A_Data">Data10!$GN$11:$GN$21</definedName>
    <definedName name="A125618760A_Latest">Data10!$GN$21</definedName>
    <definedName name="A125618768V">Data10!$IP$1:$IP$10,Data10!$IP$11:$IP$21</definedName>
    <definedName name="A125618768V_Data">Data10!$IP$11:$IP$21</definedName>
    <definedName name="A125618768V_Latest">Data10!$IP$21</definedName>
    <definedName name="A125618776V">Data11!$BT$1:$BT$10,Data11!$BT$11:$BT$21</definedName>
    <definedName name="A125618776V_Data">Data11!$BT$11:$BT$21</definedName>
    <definedName name="A125618776V_Latest">Data11!$BT$21</definedName>
    <definedName name="A125618784V">Data11!$EN$1:$EN$10,Data11!$EN$11:$EN$21</definedName>
    <definedName name="A125618784V_Data">Data11!$EN$11:$EN$21</definedName>
    <definedName name="A125618784V_Latest">Data11!$EN$21</definedName>
    <definedName name="A125618792V">Data12!$DX$1:$DX$10,Data12!$DX$11:$DX$21</definedName>
    <definedName name="A125618792V_Data">Data12!$DX$11:$DX$21</definedName>
    <definedName name="A125618792V_Latest">Data12!$DX$21</definedName>
    <definedName name="A125618800J">Data10!$DT$1:$DT$10,Data10!$DT$11:$DT$21</definedName>
    <definedName name="A125618800J_Data">Data10!$DT$11:$DT$21</definedName>
    <definedName name="A125618800J_Latest">Data10!$DT$21</definedName>
    <definedName name="A125618808A">Data11!$FX$1:$FX$10,Data11!$FX$11:$FX$21</definedName>
    <definedName name="A125618808A_Data">Data11!$FX$11:$FX$21</definedName>
    <definedName name="A125618808A_Latest">Data11!$FX$21</definedName>
    <definedName name="A125618816A">Data11!$DV$1:$DV$10,Data11!$DV$11:$DV$21</definedName>
    <definedName name="A125618816A_Data">Data11!$DV$11:$DV$21</definedName>
    <definedName name="A125618816A_Latest">Data11!$DV$21</definedName>
    <definedName name="A125618824A">Data11!$HH$1:$HH$10,Data11!$HH$11:$HH$21</definedName>
    <definedName name="A125618824A_Data">Data11!$HH$11:$HH$21</definedName>
    <definedName name="A125618824A_Latest">Data11!$HH$21</definedName>
    <definedName name="A125618832A">Data12!$AL$1:$AL$10,Data12!$AL$11:$AL$21</definedName>
    <definedName name="A125618832A_Data">Data12!$AL$11:$AL$21</definedName>
    <definedName name="A125618832A_Latest">Data12!$AL$21</definedName>
    <definedName name="A125618840A">Data10!$BR$1:$BR$10,Data10!$BR$11:$BR$21</definedName>
    <definedName name="A125618840A_Data">Data10!$BR$11:$BR$21</definedName>
    <definedName name="A125618840A_Latest">Data10!$BR$21</definedName>
    <definedName name="A125618848V">Data11!$R$1:$R$10,Data11!$R$11:$R$21</definedName>
    <definedName name="A125618848V_Data">Data11!$R$11:$R$21</definedName>
    <definedName name="A125618848V_Latest">Data11!$R$21</definedName>
    <definedName name="A125618856V">Data11!$FF$1:$FF$10,Data11!$FF$11:$FF$21</definedName>
    <definedName name="A125618856V_Data">Data11!$FF$11:$FF$21</definedName>
    <definedName name="A125618856V_Latest">Data11!$FF$21</definedName>
    <definedName name="A125618864V">Data11!$GP$1:$GP$10,Data11!$GP$11:$GP$21</definedName>
    <definedName name="A125618864V_Data">Data11!$GP$11:$GP$21</definedName>
    <definedName name="A125618864V_Latest">Data11!$GP$21</definedName>
    <definedName name="A125618872V">Data11!$HZ$1:$HZ$10,Data11!$HZ$11:$HZ$21</definedName>
    <definedName name="A125618872V_Data">Data11!$HZ$11:$HZ$21</definedName>
    <definedName name="A125618872V_Latest">Data11!$HZ$21</definedName>
    <definedName name="A125618880V">Data12!$T$1:$T$10,Data12!$T$11:$T$21</definedName>
    <definedName name="A125618880V_Data">Data12!$T$11:$T$21</definedName>
    <definedName name="A125618880V_Latest">Data12!$T$21</definedName>
    <definedName name="A125618888L">Data9!$FT$1:$FT$10,Data9!$FT$11:$FT$21</definedName>
    <definedName name="A125618888L_Data">Data9!$FT$11:$FT$21</definedName>
    <definedName name="A125618888L_Latest">Data9!$FT$21</definedName>
    <definedName name="A125618896L">Data9!$HD$1:$HD$10,Data9!$HD$11:$HD$21</definedName>
    <definedName name="A125618896L_Data">Data9!$HD$11:$HD$21</definedName>
    <definedName name="A125618896L_Latest">Data9!$HD$21</definedName>
    <definedName name="A125618904A">Data10!$P$1:$P$10,Data10!$P$11:$P$21</definedName>
    <definedName name="A125618904A_Data">Data10!$P$11:$P$21</definedName>
    <definedName name="A125618904A_Latest">Data10!$P$21</definedName>
    <definedName name="A125618912A">Data10!$AH$1:$AH$10,Data10!$AH$11:$AH$21</definedName>
    <definedName name="A125618912A_Data">Data10!$AH$11:$AH$21</definedName>
    <definedName name="A125618912A_Latest">Data10!$AH$21</definedName>
    <definedName name="A125618920A">Data10!$DB$1:$DB$10,Data10!$DB$11:$DB$21</definedName>
    <definedName name="A125618920A_Data">Data10!$DB$11:$DB$21</definedName>
    <definedName name="A125618920A_Latest">Data10!$DB$21</definedName>
    <definedName name="A125618928V">Data10!$EL$1:$EL$10,Data10!$EL$11:$EL$21</definedName>
    <definedName name="A125618928V_Data">Data10!$EL$11:$EL$21</definedName>
    <definedName name="A125618928V_Latest">Data10!$EL$21</definedName>
    <definedName name="A125618936V">Data10!$FD$1:$FD$10,Data10!$FD$11:$FD$21</definedName>
    <definedName name="A125618936V_Data">Data10!$FD$11:$FD$21</definedName>
    <definedName name="A125618936V_Latest">Data10!$FD$21</definedName>
    <definedName name="A125618944V">Data11!$AJ$1:$AJ$10,Data11!$AJ$11:$AJ$21</definedName>
    <definedName name="A125618944V_Data">Data11!$AJ$11:$AJ$21</definedName>
    <definedName name="A125618944V_Latest">Data11!$AJ$21</definedName>
    <definedName name="A125618952V">Data12!$B$1:$B$10,Data12!$B$11:$B$21</definedName>
    <definedName name="A125618952V_Data">Data12!$B$11:$B$21</definedName>
    <definedName name="A125618952V_Latest">Data12!$B$21</definedName>
    <definedName name="A125618960V">Data12!$BV$1:$BV$10,Data12!$BV$11:$BV$21</definedName>
    <definedName name="A125618960V_Data">Data12!$BV$11:$BV$21</definedName>
    <definedName name="A125618960V_Latest">Data12!$BV$21</definedName>
    <definedName name="A125618968L">Data12!$CN$1:$CN$10,Data12!$CN$11:$CN$21</definedName>
    <definedName name="A125618968L_Data">Data12!$CN$11:$CN$21</definedName>
    <definedName name="A125618968L_Latest">Data12!$CN$21</definedName>
    <definedName name="A125618976L">Data10!$AZ$1:$AZ$10,Data10!$AZ$11:$AZ$21</definedName>
    <definedName name="A125618976L_Data">Data10!$AZ$11:$AZ$21</definedName>
    <definedName name="A125618976L_Latest">Data10!$AZ$21</definedName>
    <definedName name="A125618984L">Data11!$CL$1:$CL$10,Data11!$CL$11:$CL$21</definedName>
    <definedName name="A125618984L_Data">Data11!$CL$11:$CL$21</definedName>
    <definedName name="A125618984L_Latest">Data11!$CL$21</definedName>
    <definedName name="A125618992L">Data11!$DD$1:$DD$10,Data11!$DD$11:$DD$21</definedName>
    <definedName name="A125618992L_Data">Data11!$DD$11:$DD$21</definedName>
    <definedName name="A125618992L_Latest">Data11!$DD$21</definedName>
    <definedName name="A125619000C">Data12!$BD$1:$BD$10,Data12!$BD$11:$BD$21</definedName>
    <definedName name="A125619000C_Data">Data12!$BD$11:$BD$21</definedName>
    <definedName name="A125619000C_Latest">Data12!$BD$21</definedName>
    <definedName name="A125619008W">Data9!$GL$1:$GL$10,Data9!$GL$11:$GL$21</definedName>
    <definedName name="A125619008W_Data">Data9!$GL$11:$GL$21</definedName>
    <definedName name="A125619008W_Latest">Data9!$GL$21</definedName>
    <definedName name="A125619016W">Data9!$HV$1:$HV$10,Data9!$HV$11:$HV$21</definedName>
    <definedName name="A125619016W_Data">Data9!$HV$11:$HV$21</definedName>
    <definedName name="A125619016W_Latest">Data9!$HV$21</definedName>
    <definedName name="A125619024W">Data9!$IN$1:$IN$10,Data9!$IN$11:$IN$21</definedName>
    <definedName name="A125619024W_Data">Data9!$IN$11:$IN$21</definedName>
    <definedName name="A125619024W_Latest">Data9!$IN$21</definedName>
    <definedName name="A125619032W">Data10!$CJ$1:$CJ$10,Data10!$CJ$11:$CJ$21</definedName>
    <definedName name="A125619032W_Data">Data10!$CJ$11:$CJ$21</definedName>
    <definedName name="A125619032W_Latest">Data10!$CJ$21</definedName>
    <definedName name="A125619040W">Data10!$HF$1:$HF$10,Data10!$HF$11:$HF$21</definedName>
    <definedName name="A125619040W_Data">Data10!$HF$11:$HF$21</definedName>
    <definedName name="A125619040W_Latest">Data10!$HF$21</definedName>
    <definedName name="A125619048R">Data10!$HX$1:$HX$10,Data10!$HX$11:$HX$21</definedName>
    <definedName name="A125619048R_Data">Data10!$HX$11:$HX$21</definedName>
    <definedName name="A125619048R_Latest">Data10!$HX$21</definedName>
    <definedName name="A125619056R">Data10!$FV$1:$FV$10,Data10!$FV$11:$FV$21</definedName>
    <definedName name="A125619056R_Data">Data10!$FV$11:$FV$21</definedName>
    <definedName name="A125619056R_Latest">Data10!$FV$21</definedName>
    <definedName name="A125619064R">Data11!$BB$1:$BB$10,Data11!$BB$11:$BB$21</definedName>
    <definedName name="A125619064R_Data">Data11!$BB$11:$BB$21</definedName>
    <definedName name="A125619064R_Latest">Data11!$BB$21</definedName>
    <definedName name="A125619072R">Data12!$DF$1:$DF$10,Data12!$DF$11:$DF$21</definedName>
    <definedName name="A125619072R_Data">Data12!$DF$11:$DF$21</definedName>
    <definedName name="A125619072R_Latest">Data12!$DF$21</definedName>
    <definedName name="A125619080R">Data13!$FJ$1:$FJ$10,Data13!$FJ$11:$FJ$21</definedName>
    <definedName name="A125619080R_Data">Data13!$FJ$11:$FJ$21</definedName>
    <definedName name="A125619080R_Latest">Data13!$FJ$21</definedName>
    <definedName name="A125619088J">Data13!$HL$1:$HL$10,Data13!$HL$11:$HL$21</definedName>
    <definedName name="A125619088J_Data">Data13!$HL$11:$HL$21</definedName>
    <definedName name="A125619088J_Latest">Data13!$HL$21</definedName>
    <definedName name="A125619096J">Data14!$AP$1:$AP$10,Data14!$AP$11:$AP$21</definedName>
    <definedName name="A125619096J_Data">Data14!$AP$11:$AP$21</definedName>
    <definedName name="A125619096J_Latest">Data14!$AP$21</definedName>
    <definedName name="A125619104W">Data14!$DJ$1:$DJ$10,Data14!$DJ$11:$DJ$21</definedName>
    <definedName name="A125619104W_Data">Data14!$DJ$11:$DJ$21</definedName>
    <definedName name="A125619104W_Latest">Data14!$DJ$21</definedName>
    <definedName name="A125619112W">Data15!$CT$1:$CT$10,Data15!$CT$11:$CT$21</definedName>
    <definedName name="A125619112W_Data">Data15!$CT$11:$CT$21</definedName>
    <definedName name="A125619112W_Latest">Data15!$CT$21</definedName>
    <definedName name="A125619120W">Data13!$CP$1:$CP$10,Data13!$CP$11:$CP$21</definedName>
    <definedName name="A125619120W_Data">Data13!$CP$11:$CP$21</definedName>
    <definedName name="A125619120W_Latest">Data13!$CP$21</definedName>
    <definedName name="A125619128R">Data14!$ET$1:$ET$10,Data14!$ET$11:$ET$21</definedName>
    <definedName name="A125619128R_Data">Data14!$ET$11:$ET$21</definedName>
    <definedName name="A125619128R_Latest">Data14!$ET$21</definedName>
    <definedName name="A125619136R">Data14!$CR$1:$CR$10,Data14!$CR$11:$CR$21</definedName>
    <definedName name="A125619136R_Data">Data14!$CR$11:$CR$21</definedName>
    <definedName name="A125619136R_Latest">Data14!$CR$21</definedName>
    <definedName name="A125619144R">Data14!$GD$1:$GD$10,Data14!$GD$11:$GD$21</definedName>
    <definedName name="A125619144R_Data">Data14!$GD$11:$GD$21</definedName>
    <definedName name="A125619144R_Latest">Data14!$GD$21</definedName>
    <definedName name="A125619152R">Data15!$H$1:$H$10,Data15!$H$11:$H$21</definedName>
    <definedName name="A125619152R_Data">Data15!$H$11:$H$21</definedName>
    <definedName name="A125619152R_Latest">Data15!$H$21</definedName>
    <definedName name="A125619160R">Data13!$AN$1:$AN$10,Data13!$AN$11:$AN$21</definedName>
    <definedName name="A125619160R_Data">Data13!$AN$11:$AN$21</definedName>
    <definedName name="A125619160R_Latest">Data13!$AN$21</definedName>
    <definedName name="A125619168J">Data13!$ID$1:$ID$10,Data13!$ID$11:$ID$21</definedName>
    <definedName name="A125619168J_Data">Data13!$ID$11:$ID$21</definedName>
    <definedName name="A125619168J_Latest">Data13!$ID$21</definedName>
    <definedName name="A125619176J">Data14!$EB$1:$EB$10,Data14!$EB$11:$EB$21</definedName>
    <definedName name="A125619176J_Data">Data14!$EB$11:$EB$21</definedName>
    <definedName name="A125619176J_Latest">Data14!$EB$21</definedName>
    <definedName name="A125619184J">Data14!$FL$1:$FL$10,Data14!$FL$11:$FL$21</definedName>
    <definedName name="A125619184J_Data">Data14!$FL$11:$FL$21</definedName>
    <definedName name="A125619184J_Latest">Data14!$FL$21</definedName>
    <definedName name="A125619192J">Data14!$GV$1:$GV$10,Data14!$GV$11:$GV$21</definedName>
    <definedName name="A125619192J_Data">Data14!$GV$11:$GV$21</definedName>
    <definedName name="A125619192J_Latest">Data14!$GV$21</definedName>
    <definedName name="A125619200W">Data14!$IF$1:$IF$10,Data14!$IF$11:$IF$21</definedName>
    <definedName name="A125619200W_Data">Data14!$IF$11:$IF$21</definedName>
    <definedName name="A125619200W_Latest">Data14!$IF$21</definedName>
    <definedName name="A125619208R">Data12!$EP$1:$EP$10,Data12!$EP$11:$EP$21</definedName>
    <definedName name="A125619208R_Data">Data12!$EP$11:$EP$21</definedName>
    <definedName name="A125619208R_Latest">Data12!$EP$21</definedName>
    <definedName name="A125619216R">Data12!$FZ$1:$FZ$10,Data12!$FZ$11:$FZ$21</definedName>
    <definedName name="A125619216R_Data">Data12!$FZ$11:$FZ$21</definedName>
    <definedName name="A125619216R_Latest">Data12!$FZ$21</definedName>
    <definedName name="A125619224R">Data12!$IB$1:$IB$10,Data12!$IB$11:$IB$21</definedName>
    <definedName name="A125619224R_Data">Data12!$IB$11:$IB$21</definedName>
    <definedName name="A125619224R_Latest">Data12!$IB$21</definedName>
    <definedName name="A125619232R">Data13!$D$1:$D$10,Data13!$D$11:$D$21</definedName>
    <definedName name="A125619232R_Data">Data13!$D$11:$D$21</definedName>
    <definedName name="A125619232R_Latest">Data13!$D$21</definedName>
    <definedName name="A125619240R">Data13!$BX$1:$BX$10,Data13!$BX$11:$BX$21</definedName>
    <definedName name="A125619240R_Data">Data13!$BX$11:$BX$21</definedName>
    <definedName name="A125619240R_Latest">Data13!$BX$21</definedName>
    <definedName name="A125619248J">Data13!$DH$1:$DH$10,Data13!$DH$11:$DH$21</definedName>
    <definedName name="A125619248J_Data">Data13!$DH$11:$DH$21</definedName>
    <definedName name="A125619248J_Latest">Data13!$DH$21</definedName>
    <definedName name="A125619256J">Data13!$DZ$1:$DZ$10,Data13!$DZ$11:$DZ$21</definedName>
    <definedName name="A125619256J_Data">Data13!$DZ$11:$DZ$21</definedName>
    <definedName name="A125619256J_Latest">Data13!$DZ$21</definedName>
    <definedName name="A125619264J">Data14!$F$1:$F$10,Data14!$F$11:$F$21</definedName>
    <definedName name="A125619264J_Data">Data14!$F$11:$F$21</definedName>
    <definedName name="A125619264J_Latest">Data14!$F$21</definedName>
    <definedName name="A125619272J">Data14!$HN$1:$HN$10,Data14!$HN$11:$HN$21</definedName>
    <definedName name="A125619272J_Data">Data14!$HN$11:$HN$21</definedName>
    <definedName name="A125619272J_Latest">Data14!$HN$21</definedName>
    <definedName name="A125619280J">Data15!$AR$1:$AR$10,Data15!$AR$11:$AR$21</definedName>
    <definedName name="A125619280J_Data">Data15!$AR$11:$AR$21</definedName>
    <definedName name="A125619280J_Latest">Data15!$AR$21</definedName>
    <definedName name="A125619288A">Data15!$BJ$1:$BJ$10,Data15!$BJ$11:$BJ$21</definedName>
    <definedName name="A125619288A_Data">Data15!$BJ$11:$BJ$21</definedName>
    <definedName name="A125619288A_Latest">Data15!$BJ$21</definedName>
    <definedName name="A125619296A">Data13!$V$1:$V$10,Data13!$V$11:$V$21</definedName>
    <definedName name="A125619296A_Data">Data13!$V$11:$V$21</definedName>
    <definedName name="A125619296A_Latest">Data13!$V$21</definedName>
    <definedName name="A125619304R">Data14!$BH$1:$BH$10,Data14!$BH$11:$BH$21</definedName>
    <definedName name="A125619304R_Data">Data14!$BH$11:$BH$21</definedName>
    <definedName name="A125619304R_Latest">Data14!$BH$21</definedName>
    <definedName name="A125619312R">Data14!$BZ$1:$BZ$10,Data14!$BZ$11:$BZ$21</definedName>
    <definedName name="A125619312R_Data">Data14!$BZ$11:$BZ$21</definedName>
    <definedName name="A125619312R_Latest">Data14!$BZ$21</definedName>
    <definedName name="A125619320R">Data15!$Z$1:$Z$10,Data15!$Z$11:$Z$21</definedName>
    <definedName name="A125619320R_Data">Data15!$Z$11:$Z$21</definedName>
    <definedName name="A125619320R_Latest">Data15!$Z$21</definedName>
    <definedName name="A125619328J">Data12!$FH$1:$FH$10,Data12!$FH$11:$FH$21</definedName>
    <definedName name="A125619328J_Data">Data12!$FH$11:$FH$21</definedName>
    <definedName name="A125619328J_Latest">Data12!$FH$21</definedName>
    <definedName name="A125619336J">Data12!$GR$1:$GR$10,Data12!$GR$11:$GR$21</definedName>
    <definedName name="A125619336J_Data">Data12!$GR$11:$GR$21</definedName>
    <definedName name="A125619336J_Latest">Data12!$GR$21</definedName>
    <definedName name="A125619344J">Data12!$HJ$1:$HJ$10,Data12!$HJ$11:$HJ$21</definedName>
    <definedName name="A125619344J_Data">Data12!$HJ$11:$HJ$21</definedName>
    <definedName name="A125619344J_Latest">Data12!$HJ$21</definedName>
    <definedName name="A125619352J">Data13!$BF$1:$BF$10,Data13!$BF$11:$BF$21</definedName>
    <definedName name="A125619352J_Data">Data13!$BF$11:$BF$21</definedName>
    <definedName name="A125619352J_Latest">Data13!$BF$21</definedName>
    <definedName name="A125619360J">Data13!$GB$1:$GB$10,Data13!$GB$11:$GB$21</definedName>
    <definedName name="A125619360J_Data">Data13!$GB$11:$GB$21</definedName>
    <definedName name="A125619360J_Latest">Data13!$GB$21</definedName>
    <definedName name="A125619368A">Data13!$GT$1:$GT$10,Data13!$GT$11:$GT$21</definedName>
    <definedName name="A125619368A_Data">Data13!$GT$11:$GT$21</definedName>
    <definedName name="A125619368A_Latest">Data13!$GT$21</definedName>
    <definedName name="A125619376A">Data13!$ER$1:$ER$10,Data13!$ER$11:$ER$21</definedName>
    <definedName name="A125619376A_Data">Data13!$ER$11:$ER$21</definedName>
    <definedName name="A125619376A_Latest">Data13!$ER$21</definedName>
    <definedName name="A125619384A">Data14!$X$1:$X$10,Data14!$X$11:$X$21</definedName>
    <definedName name="A125619384A_Data">Data14!$X$11:$X$21</definedName>
    <definedName name="A125619384A_Latest">Data14!$X$21</definedName>
    <definedName name="A125619392A">Data15!$CB$1:$CB$10,Data15!$CB$11:$CB$21</definedName>
    <definedName name="A125619392A_Data">Data15!$CB$11:$CB$21</definedName>
    <definedName name="A125619392A_Latest">Data15!$CB$21</definedName>
    <definedName name="A125619400R">Data2!$AC$1:$AC$10,Data2!$AC$11:$AC$21</definedName>
    <definedName name="A125619400R_Data">Data2!$AC$11:$AC$21</definedName>
    <definedName name="A125619400R_Latest">Data2!$AC$21</definedName>
    <definedName name="A125619408J">Data2!$CE$1:$CE$10,Data2!$CE$11:$CE$21</definedName>
    <definedName name="A125619408J_Data">Data2!$CE$11:$CE$21</definedName>
    <definedName name="A125619408J_Latest">Data2!$CE$21</definedName>
    <definedName name="A125619416J">Data2!$EY$1:$EY$10,Data2!$EY$11:$EY$21</definedName>
    <definedName name="A125619416J_Data">Data2!$EY$11:$EY$21</definedName>
    <definedName name="A125619416J_Latest">Data2!$EY$21</definedName>
    <definedName name="A125619424J">Data2!$HS$1:$HS$10,Data2!$HS$11:$HS$21</definedName>
    <definedName name="A125619424J_Data">Data2!$HS$11:$HS$21</definedName>
    <definedName name="A125619424J_Latest">Data2!$HS$21</definedName>
    <definedName name="A125619432J">Data3!$HC$1:$HC$10,Data3!$HC$11:$HC$21</definedName>
    <definedName name="A125619432J_Data">Data3!$HC$11:$HC$21</definedName>
    <definedName name="A125619432J_Latest">Data3!$HC$21</definedName>
    <definedName name="A125619440J">Data1!$GY$1:$GY$10,Data1!$GY$11:$GY$21</definedName>
    <definedName name="A125619440J_Data">Data1!$GY$11:$GY$21</definedName>
    <definedName name="A125619440J_Latest">Data1!$GY$21</definedName>
    <definedName name="A125619448A">Data3!$M$1:$M$10,Data3!$M$11:$M$21</definedName>
    <definedName name="A125619448A_Data">Data3!$M$11:$M$21</definedName>
    <definedName name="A125619448A_Latest">Data3!$M$21</definedName>
    <definedName name="A125619456A">Data2!$HA$1:$HA$10,Data2!$HA$11:$HA$21</definedName>
    <definedName name="A125619456A_Data">Data2!$HA$11:$HA$21</definedName>
    <definedName name="A125619456A_Latest">Data2!$HA$21</definedName>
    <definedName name="A125619464A">Data3!$AW$1:$AW$10,Data3!$AW$11:$AW$21</definedName>
    <definedName name="A125619464A_Data">Data3!$AW$11:$AW$21</definedName>
    <definedName name="A125619464A_Latest">Data3!$AW$21</definedName>
    <definedName name="A125619472A">Data3!$DQ$1:$DQ$10,Data3!$DQ$11:$DQ$21</definedName>
    <definedName name="A125619472A_Data">Data3!$DQ$11:$DQ$21</definedName>
    <definedName name="A125619472A_Latest">Data3!$DQ$21</definedName>
    <definedName name="A125619480A">Data1!$EW$1:$EW$10,Data1!$EW$11:$EW$21</definedName>
    <definedName name="A125619480A_Data">Data1!$EW$11:$EW$21</definedName>
    <definedName name="A125619480A_Latest">Data1!$EW$21</definedName>
    <definedName name="A125619488V">Data2!$CW$1:$CW$10,Data2!$CW$11:$CW$21</definedName>
    <definedName name="A125619488V_Data">Data2!$CW$11:$CW$21</definedName>
    <definedName name="A125619488V_Latest">Data2!$CW$21</definedName>
    <definedName name="A125619496V">Data2!$IK$1:$IK$10,Data2!$IK$11:$IK$21</definedName>
    <definedName name="A125619496V_Data">Data2!$IK$11:$IK$21</definedName>
    <definedName name="A125619496V_Latest">Data2!$IK$21</definedName>
    <definedName name="A125619504J">Data3!$AE$1:$AE$10,Data3!$AE$11:$AE$21</definedName>
    <definedName name="A125619504J_Data">Data3!$AE$11:$AE$21</definedName>
    <definedName name="A125619504J_Latest">Data3!$AE$21</definedName>
    <definedName name="A125619512J">Data3!$BO$1:$BO$10,Data3!$BO$11:$BO$21</definedName>
    <definedName name="A125619512J_Data">Data3!$BO$11:$BO$21</definedName>
    <definedName name="A125619512J_Latest">Data3!$BO$21</definedName>
    <definedName name="A125619520J">Data3!$CY$1:$CY$10,Data3!$CY$11:$CY$21</definedName>
    <definedName name="A125619520J_Data">Data3!$CY$11:$CY$21</definedName>
    <definedName name="A125619520J_Latest">Data3!$CY$21</definedName>
    <definedName name="A125619528A">Data1!$I$1:$I$10,Data1!$I$11:$I$21</definedName>
    <definedName name="A125619528A_Data">Data1!$I$11:$I$21</definedName>
    <definedName name="A125619528A_Latest">Data1!$I$21</definedName>
    <definedName name="A125619536A">Data1!$AS$1:$AS$10,Data1!$AS$11:$AS$21</definedName>
    <definedName name="A125619536A_Data">Data1!$AS$11:$AS$21</definedName>
    <definedName name="A125619536A_Latest">Data1!$AS$21</definedName>
    <definedName name="A125619544A">Data1!$CU$1:$CU$10,Data1!$CU$11:$CU$21</definedName>
    <definedName name="A125619544A_Data">Data1!$CU$11:$CU$21</definedName>
    <definedName name="A125619544A_Latest">Data1!$CU$21</definedName>
    <definedName name="A125619552A">Data1!$DM$1:$DM$10,Data1!$DM$11:$DM$21</definedName>
    <definedName name="A125619552A_Data">Data1!$DM$11:$DM$21</definedName>
    <definedName name="A125619552A_Latest">Data1!$DM$21</definedName>
    <definedName name="A125619560A">Data1!$GG$1:$GG$10,Data1!$GG$11:$GG$21</definedName>
    <definedName name="A125619560A_Data">Data1!$GG$11:$GG$21</definedName>
    <definedName name="A125619560A_Latest">Data1!$GG$21</definedName>
    <definedName name="A125619568V">Data1!$HQ$1:$HQ$10,Data1!$HQ$11:$HQ$21</definedName>
    <definedName name="A125619568V_Data">Data1!$HQ$11:$HQ$21</definedName>
    <definedName name="A125619568V_Latest">Data1!$HQ$21</definedName>
    <definedName name="A125619576V">Data1!$II$1:$II$10,Data1!$II$11:$II$21</definedName>
    <definedName name="A125619576V_Data">Data1!$II$11:$II$21</definedName>
    <definedName name="A125619576V_Latest">Data1!$II$21</definedName>
    <definedName name="A125619584V">Data2!$DO$1:$DO$10,Data2!$DO$11:$DO$21</definedName>
    <definedName name="A125619584V_Data">Data2!$DO$11:$DO$21</definedName>
    <definedName name="A125619584V_Latest">Data2!$DO$21</definedName>
    <definedName name="A125619592V">Data3!$CG$1:$CG$10,Data3!$CG$11:$CG$21</definedName>
    <definedName name="A125619592V_Data">Data3!$CG$11:$CG$21</definedName>
    <definedName name="A125619592V_Latest">Data3!$CG$21</definedName>
    <definedName name="A125619600J">Data3!$FA$1:$FA$10,Data3!$FA$11:$FA$21</definedName>
    <definedName name="A125619600J_Data">Data3!$FA$11:$FA$21</definedName>
    <definedName name="A125619600J_Latest">Data3!$FA$21</definedName>
    <definedName name="A125619608A">Data3!$FS$1:$FS$10,Data3!$FS$11:$FS$21</definedName>
    <definedName name="A125619608A_Data">Data3!$FS$11:$FS$21</definedName>
    <definedName name="A125619608A_Latest">Data3!$FS$21</definedName>
    <definedName name="A125619616A">Data1!$EE$1:$EE$10,Data1!$EE$11:$EE$21</definedName>
    <definedName name="A125619616A_Data">Data1!$EE$11:$EE$21</definedName>
    <definedName name="A125619616A_Latest">Data1!$EE$21</definedName>
    <definedName name="A125619624A">Data2!$FQ$1:$FQ$10,Data2!$FQ$11:$FQ$21</definedName>
    <definedName name="A125619624A_Data">Data2!$FQ$11:$FQ$21</definedName>
    <definedName name="A125619624A_Latest">Data2!$FQ$21</definedName>
    <definedName name="A125619632A">Data2!$GI$1:$GI$10,Data2!$GI$11:$GI$21</definedName>
    <definedName name="A125619632A_Data">Data2!$GI$11:$GI$21</definedName>
    <definedName name="A125619632A_Latest">Data2!$GI$21</definedName>
    <definedName name="A125619640A">Data3!$EI$1:$EI$10,Data3!$EI$11:$EI$21</definedName>
    <definedName name="A125619640A_Data">Data3!$EI$11:$EI$21</definedName>
    <definedName name="A125619640A_Latest">Data3!$EI$21</definedName>
    <definedName name="A125619648V">Data1!$AA$1:$AA$10,Data1!$AA$11:$AA$21</definedName>
    <definedName name="A125619648V_Data">Data1!$AA$11:$AA$21</definedName>
    <definedName name="A125619648V_Latest">Data1!$AA$21</definedName>
    <definedName name="A125619656V">Data1!$BK$1:$BK$10,Data1!$BK$11:$BK$21</definedName>
    <definedName name="A125619656V_Data">Data1!$BK$11:$BK$21</definedName>
    <definedName name="A125619656V_Latest">Data1!$BK$21</definedName>
    <definedName name="A125619664V">Data1!$CC$1:$CC$10,Data1!$CC$11:$CC$21</definedName>
    <definedName name="A125619664V_Data">Data1!$CC$11:$CC$21</definedName>
    <definedName name="A125619664V_Latest">Data1!$CC$21</definedName>
    <definedName name="A125619672V">Data1!$FO$1:$FO$10,Data1!$FO$11:$FO$21</definedName>
    <definedName name="A125619672V_Data">Data1!$FO$11:$FO$21</definedName>
    <definedName name="A125619672V_Latest">Data1!$FO$21</definedName>
    <definedName name="A125619680V">Data2!$AU$1:$AU$10,Data2!$AU$11:$AU$21</definedName>
    <definedName name="A125619680V_Data">Data2!$AU$11:$AU$21</definedName>
    <definedName name="A125619680V_Latest">Data2!$AU$21</definedName>
    <definedName name="A125619688L">Data2!$BM$1:$BM$10,Data2!$BM$11:$BM$21</definedName>
    <definedName name="A125619688L_Data">Data2!$BM$11:$BM$21</definedName>
    <definedName name="A125619688L_Latest">Data2!$BM$21</definedName>
    <definedName name="A125619696L">Data2!$K$1:$K$10,Data2!$K$11:$K$21</definedName>
    <definedName name="A125619696L_Data">Data2!$K$11:$K$21</definedName>
    <definedName name="A125619696L_Latest">Data2!$K$21</definedName>
    <definedName name="A125619704A">Data2!$EG$1:$EG$10,Data2!$EG$11:$EG$21</definedName>
    <definedName name="A125619704A_Data">Data2!$EG$11:$EG$21</definedName>
    <definedName name="A125619704A_Latest">Data2!$EG$21</definedName>
    <definedName name="A125619712A">Data3!$GK$1:$GK$10,Data3!$GK$11:$GK$21</definedName>
    <definedName name="A125619712A_Data">Data3!$GK$11:$GK$21</definedName>
    <definedName name="A125619712A_Latest">Data3!$GK$21</definedName>
    <definedName name="A125619720A">Data25!$AM$1:$AM$10,Data25!$AM$11:$AM$21</definedName>
    <definedName name="A125619720A_Data">Data25!$AM$11:$AM$21</definedName>
    <definedName name="A125619720A_Latest">Data25!$AM$21</definedName>
    <definedName name="A125619728V">Data25!$CO$1:$CO$10,Data25!$CO$11:$CO$21</definedName>
    <definedName name="A125619728V_Data">Data25!$CO$11:$CO$21</definedName>
    <definedName name="A125619728V_Latest">Data25!$CO$21</definedName>
    <definedName name="A125619736V">Data25!$FI$1:$FI$10,Data25!$FI$11:$FI$21</definedName>
    <definedName name="A125619736V_Data">Data25!$FI$11:$FI$21</definedName>
    <definedName name="A125619736V_Latest">Data25!$FI$21</definedName>
    <definedName name="A125619744V">Data25!$IC$1:$IC$10,Data25!$IC$11:$IC$21</definedName>
    <definedName name="A125619744V_Data">Data25!$IC$11:$IC$21</definedName>
    <definedName name="A125619744V_Latest">Data25!$IC$21</definedName>
    <definedName name="A125619752V">Data26!$HM$1:$HM$10,Data26!$HM$11:$HM$11</definedName>
    <definedName name="A125619752V_Data">Data26!$HM$11:$HM$11</definedName>
    <definedName name="A125619752V_Latest">Data26!$HM$11</definedName>
    <definedName name="A125619760V">Data24!$HI$1:$HI$10,Data24!$HI$11:$HI$21</definedName>
    <definedName name="A125619760V_Data">Data24!$HI$11:$HI$21</definedName>
    <definedName name="A125619760V_Latest">Data24!$HI$21</definedName>
    <definedName name="A125619768L">Data26!$W$1:$W$10,Data26!$W$11:$W$11</definedName>
    <definedName name="A125619768L_Data">Data26!$W$11:$W$11</definedName>
    <definedName name="A125619768L_Latest">Data26!$W$11</definedName>
    <definedName name="A125619776L">Data25!$HK$1:$HK$10,Data25!$HK$11:$HK$21</definedName>
    <definedName name="A125619776L_Data">Data25!$HK$11:$HK$21</definedName>
    <definedName name="A125619776L_Latest">Data25!$HK$21</definedName>
    <definedName name="A125619784L">Data26!$BG$1:$BG$10,Data26!$BG$11:$BG$11</definedName>
    <definedName name="A125619784L_Data">Data26!$BG$11:$BG$11</definedName>
    <definedName name="A125619784L_Latest">Data26!$BG$11</definedName>
    <definedName name="A125619792L">Data26!$EA$1:$EA$10,Data26!$EA$11:$EA$11</definedName>
    <definedName name="A125619792L_Data">Data26!$EA$11:$EA$11</definedName>
    <definedName name="A125619792L_Latest">Data26!$EA$11</definedName>
    <definedName name="A125619800A">Data24!$FG$1:$FG$10,Data24!$FG$11:$FG$21</definedName>
    <definedName name="A125619800A_Data">Data24!$FG$11:$FG$21</definedName>
    <definedName name="A125619800A_Latest">Data24!$FG$21</definedName>
    <definedName name="A125619808V">Data25!$DG$1:$DG$10,Data25!$DG$11:$DG$21</definedName>
    <definedName name="A125619808V_Data">Data25!$DG$11:$DG$21</definedName>
    <definedName name="A125619808V_Latest">Data25!$DG$21</definedName>
    <definedName name="A125619816V">Data26!$E$1:$E$10,Data26!$E$11:$E$11</definedName>
    <definedName name="A125619816V_Data">Data26!$E$11:$E$11</definedName>
    <definedName name="A125619816V_Latest">Data26!$E$11</definedName>
    <definedName name="A125619824V">Data26!$AO$1:$AO$10,Data26!$AO$11:$AO$11</definedName>
    <definedName name="A125619824V_Data">Data26!$AO$11:$AO$11</definedName>
    <definedName name="A125619824V_Latest">Data26!$AO$11</definedName>
    <definedName name="A125619832V">Data26!$BY$1:$BY$10,Data26!$BY$11:$BY$11</definedName>
    <definedName name="A125619832V_Data">Data26!$BY$11:$BY$11</definedName>
    <definedName name="A125619832V_Latest">Data26!$BY$11</definedName>
    <definedName name="A125619840V">Data26!$DI$1:$DI$10,Data26!$DI$11:$DI$11</definedName>
    <definedName name="A125619840V_Data">Data26!$DI$11:$DI$11</definedName>
    <definedName name="A125619840V_Latest">Data26!$DI$11</definedName>
    <definedName name="A125619848L">Data24!$S$1:$S$10,Data24!$S$11:$S$21</definedName>
    <definedName name="A125619848L_Data">Data24!$S$11:$S$21</definedName>
    <definedName name="A125619848L_Latest">Data24!$S$21</definedName>
    <definedName name="A125619856L">Data24!$BC$1:$BC$10,Data24!$BC$11:$BC$21</definedName>
    <definedName name="A125619856L_Data">Data24!$BC$11:$BC$21</definedName>
    <definedName name="A125619856L_Latest">Data24!$BC$21</definedName>
    <definedName name="A125619864L">Data24!$DE$1:$DE$10,Data24!$DE$11:$DE$21</definedName>
    <definedName name="A125619864L_Data">Data24!$DE$11:$DE$21</definedName>
    <definedName name="A125619864L_Latest">Data24!$DE$21</definedName>
    <definedName name="A125619872L">Data24!$DW$1:$DW$10,Data24!$DW$11:$DW$21</definedName>
    <definedName name="A125619872L_Data">Data24!$DW$11:$DW$21</definedName>
    <definedName name="A125619872L_Latest">Data24!$DW$21</definedName>
    <definedName name="A125619880L">Data24!$GQ$1:$GQ$10,Data24!$GQ$11:$GQ$21</definedName>
    <definedName name="A125619880L_Data">Data24!$GQ$11:$GQ$21</definedName>
    <definedName name="A125619880L_Latest">Data24!$GQ$21</definedName>
    <definedName name="A125619888F">Data24!$IA$1:$IA$10,Data24!$IA$11:$IA$21</definedName>
    <definedName name="A125619888F_Data">Data24!$IA$11:$IA$21</definedName>
    <definedName name="A125619888F_Latest">Data24!$IA$21</definedName>
    <definedName name="A125619896F">Data25!$C$1:$C$10,Data25!$C$11:$C$21</definedName>
    <definedName name="A125619896F_Data">Data25!$C$11:$C$21</definedName>
    <definedName name="A125619896F_Latest">Data25!$C$21</definedName>
    <definedName name="A125619904V">Data25!$DY$1:$DY$10,Data25!$DY$11:$DY$21</definedName>
    <definedName name="A125619904V_Data">Data25!$DY$11:$DY$21</definedName>
    <definedName name="A125619904V_Latest">Data25!$DY$21</definedName>
    <definedName name="A125619912V">Data26!$CQ$1:$CQ$10,Data26!$CQ$11:$CQ$11</definedName>
    <definedName name="A125619912V_Data">Data26!$CQ$11:$CQ$11</definedName>
    <definedName name="A125619912V_Latest">Data26!$CQ$11</definedName>
    <definedName name="A125619920V">Data26!$FK$1:$FK$10,Data26!$FK$11:$FK$11</definedName>
    <definedName name="A125619920V_Data">Data26!$FK$11:$FK$11</definedName>
    <definedName name="A125619920V_Latest">Data26!$FK$11</definedName>
    <definedName name="A125619928L">Data26!$GC$1:$GC$10,Data26!$GC$11:$GC$11</definedName>
    <definedName name="A125619928L_Data">Data26!$GC$11:$GC$11</definedName>
    <definedName name="A125619928L_Latest">Data26!$GC$11</definedName>
    <definedName name="A125619936L">Data24!$EO$1:$EO$10,Data24!$EO$11:$EO$21</definedName>
    <definedName name="A125619936L_Data">Data24!$EO$11:$EO$21</definedName>
    <definedName name="A125619936L_Latest">Data24!$EO$21</definedName>
    <definedName name="A125619944L">Data25!$GA$1:$GA$10,Data25!$GA$11:$GA$21</definedName>
    <definedName name="A125619944L_Data">Data25!$GA$11:$GA$21</definedName>
    <definedName name="A125619944L_Latest">Data25!$GA$21</definedName>
    <definedName name="A125619952L">Data25!$GS$1:$GS$10,Data25!$GS$11:$GS$21</definedName>
    <definedName name="A125619952L_Data">Data25!$GS$11:$GS$21</definedName>
    <definedName name="A125619952L_Latest">Data25!$GS$21</definedName>
    <definedName name="A125619960L">Data26!$ES$1:$ES$10,Data26!$ES$11:$ES$11</definedName>
    <definedName name="A125619960L_Data">Data26!$ES$11:$ES$11</definedName>
    <definedName name="A125619960L_Latest">Data26!$ES$11</definedName>
    <definedName name="A125619968F">Data24!$AK$1:$AK$10,Data24!$AK$11:$AK$21</definedName>
    <definedName name="A125619968F_Data">Data24!$AK$11:$AK$21</definedName>
    <definedName name="A125619968F_Latest">Data24!$AK$21</definedName>
    <definedName name="A125619976F">Data24!$BU$1:$BU$10,Data24!$BU$11:$BU$21</definedName>
    <definedName name="A125619976F_Data">Data24!$BU$11:$BU$21</definedName>
    <definedName name="A125619976F_Latest">Data24!$BU$21</definedName>
    <definedName name="A125619984F">Data24!$CM$1:$CM$10,Data24!$CM$11:$CM$21</definedName>
    <definedName name="A125619984F_Data">Data24!$CM$11:$CM$21</definedName>
    <definedName name="A125619984F_Latest">Data24!$CM$21</definedName>
    <definedName name="A125619992F">Data24!$FY$1:$FY$10,Data24!$FY$11:$FY$21</definedName>
    <definedName name="A125619992F_Data">Data24!$FY$11:$FY$21</definedName>
    <definedName name="A125619992F_Latest">Data24!$FY$21</definedName>
    <definedName name="A125620000A">Data25!$BE$1:$BE$10,Data25!$BE$11:$BE$21</definedName>
    <definedName name="A125620000A_Data">Data25!$BE$11:$BE$21</definedName>
    <definedName name="A125620000A_Latest">Data25!$BE$21</definedName>
    <definedName name="A125620008V">Data25!$BW$1:$BW$10,Data25!$BW$11:$BW$21</definedName>
    <definedName name="A125620008V_Data">Data25!$BW$11:$BW$21</definedName>
    <definedName name="A125620008V_Latest">Data25!$BW$21</definedName>
    <definedName name="A125620016V">Data25!$U$1:$U$10,Data25!$U$11:$U$21</definedName>
    <definedName name="A125620016V_Data">Data25!$U$11:$U$21</definedName>
    <definedName name="A125620016V_Latest">Data25!$U$21</definedName>
    <definedName name="A125620024V">Data25!$EQ$1:$EQ$10,Data25!$EQ$11:$EQ$21</definedName>
    <definedName name="A125620024V_Data">Data25!$EQ$11:$EQ$21</definedName>
    <definedName name="A125620024V_Latest">Data25!$EQ$21</definedName>
    <definedName name="A125620032V">Data26!$GU$1:$GU$10,Data26!$GU$11:$GU$11</definedName>
    <definedName name="A125620032V_Data">Data26!$GU$11:$GU$11</definedName>
    <definedName name="A125620032V_Latest">Data26!$GU$11</definedName>
    <definedName name="A125620040V">Data7!$HK$1:$HK$10,Data7!$HK$11:$HK$21</definedName>
    <definedName name="A125620040V_Data">Data7!$HK$11:$HK$21</definedName>
    <definedName name="A125620040V_Latest">Data7!$HK$21</definedName>
    <definedName name="A125620048L">Data8!$W$1:$W$10,Data8!$W$11:$W$21</definedName>
    <definedName name="A125620048L_Data">Data8!$W$11:$W$21</definedName>
    <definedName name="A125620048L_Latest">Data8!$W$21</definedName>
    <definedName name="A125620056L">Data8!$CQ$1:$CQ$10,Data8!$CQ$11:$CQ$21</definedName>
    <definedName name="A125620056L_Data">Data8!$CQ$11:$CQ$21</definedName>
    <definedName name="A125620056L_Latest">Data8!$CQ$21</definedName>
    <definedName name="A125620064L">Data8!$FK$1:$FK$10,Data8!$FK$11:$FK$21</definedName>
    <definedName name="A125620064L_Data">Data8!$FK$11:$FK$21</definedName>
    <definedName name="A125620064L_Latest">Data8!$FK$21</definedName>
    <definedName name="A125620072L">Data9!$EU$1:$EU$10,Data9!$EU$11:$EU$21</definedName>
    <definedName name="A125620072L_Data">Data9!$EU$11:$EU$21</definedName>
    <definedName name="A125620072L_Latest">Data9!$EU$21</definedName>
    <definedName name="A125620080L">Data7!$EQ$1:$EQ$10,Data7!$EQ$11:$EQ$21</definedName>
    <definedName name="A125620080L_Data">Data7!$EQ$11:$EQ$21</definedName>
    <definedName name="A125620080L_Latest">Data7!$EQ$21</definedName>
    <definedName name="A125620088F">Data8!$GU$1:$GU$10,Data8!$GU$11:$GU$21</definedName>
    <definedName name="A125620088F_Data">Data8!$GU$11:$GU$21</definedName>
    <definedName name="A125620088F_Latest">Data8!$GU$21</definedName>
    <definedName name="A125620096F">Data8!$ES$1:$ES$10,Data8!$ES$11:$ES$21</definedName>
    <definedName name="A125620096F_Data">Data8!$ES$11:$ES$21</definedName>
    <definedName name="A125620096F_Latest">Data8!$ES$21</definedName>
    <definedName name="A125620104V">Data8!$IE$1:$IE$10,Data8!$IE$11:$IE$21</definedName>
    <definedName name="A125620104V_Data">Data8!$IE$11:$IE$21</definedName>
    <definedName name="A125620104V_Latest">Data8!$IE$21</definedName>
    <definedName name="A125620112V">Data9!$BI$1:$BI$10,Data9!$BI$11:$BI$21</definedName>
    <definedName name="A125620112V_Data">Data9!$BI$11:$BI$21</definedName>
    <definedName name="A125620112V_Latest">Data9!$BI$21</definedName>
    <definedName name="A125620120V">Data7!$CO$1:$CO$10,Data7!$CO$11:$CO$21</definedName>
    <definedName name="A125620120V_Data">Data7!$CO$11:$CO$21</definedName>
    <definedName name="A125620120V_Latest">Data7!$CO$21</definedName>
    <definedName name="A125620128L">Data8!$AO$1:$AO$10,Data8!$AO$11:$AO$21</definedName>
    <definedName name="A125620128L_Data">Data8!$AO$11:$AO$21</definedName>
    <definedName name="A125620128L_Latest">Data8!$AO$21</definedName>
    <definedName name="A125620136L">Data8!$GC$1:$GC$10,Data8!$GC$11:$GC$21</definedName>
    <definedName name="A125620136L_Data">Data8!$GC$11:$GC$21</definedName>
    <definedName name="A125620136L_Latest">Data8!$GC$21</definedName>
    <definedName name="A125620144L">Data8!$HM$1:$HM$10,Data8!$HM$11:$HM$21</definedName>
    <definedName name="A125620144L_Data">Data8!$HM$11:$HM$21</definedName>
    <definedName name="A125620144L_Latest">Data8!$HM$21</definedName>
    <definedName name="A125620152L">Data9!$G$1:$G$10,Data9!$G$11:$G$21</definedName>
    <definedName name="A125620152L_Data">Data9!$G$11:$G$21</definedName>
    <definedName name="A125620152L_Latest">Data9!$G$21</definedName>
    <definedName name="A125620160L">Data9!$AQ$1:$AQ$10,Data9!$AQ$11:$AQ$21</definedName>
    <definedName name="A125620160L_Data">Data9!$AQ$11:$AQ$21</definedName>
    <definedName name="A125620160L_Latest">Data9!$AQ$21</definedName>
    <definedName name="A125620168F">Data6!$GQ$1:$GQ$10,Data6!$GQ$11:$GQ$21</definedName>
    <definedName name="A125620168F_Data">Data6!$GQ$11:$GQ$21</definedName>
    <definedName name="A125620168F_Latest">Data6!$GQ$21</definedName>
    <definedName name="A125620176F">Data6!$IA$1:$IA$10,Data6!$IA$11:$IA$21</definedName>
    <definedName name="A125620176F_Data">Data6!$IA$11:$IA$21</definedName>
    <definedName name="A125620176F_Latest">Data6!$IA$21</definedName>
    <definedName name="A125620184F">Data7!$AM$1:$AM$10,Data7!$AM$11:$AM$21</definedName>
    <definedName name="A125620184F_Data">Data7!$AM$11:$AM$21</definedName>
    <definedName name="A125620184F_Latest">Data7!$AM$21</definedName>
    <definedName name="A125620192F">Data7!$BE$1:$BE$10,Data7!$BE$11:$BE$21</definedName>
    <definedName name="A125620192F_Data">Data7!$BE$11:$BE$21</definedName>
    <definedName name="A125620192F_Latest">Data7!$BE$21</definedName>
    <definedName name="A125620200V">Data7!$DY$1:$DY$10,Data7!$DY$11:$DY$21</definedName>
    <definedName name="A125620200V_Data">Data7!$DY$11:$DY$21</definedName>
    <definedName name="A125620200V_Latest">Data7!$DY$21</definedName>
    <definedName name="A125620208L">Data7!$FI$1:$FI$10,Data7!$FI$11:$FI$21</definedName>
    <definedName name="A125620208L_Data">Data7!$FI$11:$FI$21</definedName>
    <definedName name="A125620208L_Latest">Data7!$FI$21</definedName>
    <definedName name="A125620216L">Data7!$GA$1:$GA$10,Data7!$GA$11:$GA$21</definedName>
    <definedName name="A125620216L_Data">Data7!$GA$11:$GA$21</definedName>
    <definedName name="A125620216L_Latest">Data7!$GA$21</definedName>
    <definedName name="A125620224L">Data8!$BG$1:$BG$10,Data8!$BG$11:$BG$21</definedName>
    <definedName name="A125620224L_Data">Data8!$BG$11:$BG$21</definedName>
    <definedName name="A125620224L_Latest">Data8!$BG$21</definedName>
    <definedName name="A125620232L">Data9!$Y$1:$Y$10,Data9!$Y$11:$Y$21</definedName>
    <definedName name="A125620232L_Data">Data9!$Y$11:$Y$21</definedName>
    <definedName name="A125620232L_Latest">Data9!$Y$21</definedName>
    <definedName name="A125620240L">Data9!$CS$1:$CS$10,Data9!$CS$11:$CS$21</definedName>
    <definedName name="A125620240L_Data">Data9!$CS$11:$CS$21</definedName>
    <definedName name="A125620240L_Latest">Data9!$CS$21</definedName>
    <definedName name="A125620248F">Data9!$DK$1:$DK$10,Data9!$DK$11:$DK$21</definedName>
    <definedName name="A125620248F_Data">Data9!$DK$11:$DK$21</definedName>
    <definedName name="A125620248F_Latest">Data9!$DK$21</definedName>
    <definedName name="A125620256F">Data7!$BW$1:$BW$10,Data7!$BW$11:$BW$21</definedName>
    <definedName name="A125620256F_Data">Data7!$BW$11:$BW$21</definedName>
    <definedName name="A125620256F_Latest">Data7!$BW$21</definedName>
    <definedName name="A125620264F">Data8!$DI$1:$DI$10,Data8!$DI$11:$DI$21</definedName>
    <definedName name="A125620264F_Data">Data8!$DI$11:$DI$21</definedName>
    <definedName name="A125620264F_Latest">Data8!$DI$21</definedName>
    <definedName name="A125620272F">Data8!$EA$1:$EA$10,Data8!$EA$11:$EA$21</definedName>
    <definedName name="A125620272F_Data">Data8!$EA$11:$EA$21</definedName>
    <definedName name="A125620272F_Latest">Data8!$EA$21</definedName>
    <definedName name="A125620280F">Data9!$CA$1:$CA$10,Data9!$CA$11:$CA$21</definedName>
    <definedName name="A125620280F_Data">Data9!$CA$11:$CA$21</definedName>
    <definedName name="A125620280F_Latest">Data9!$CA$21</definedName>
    <definedName name="A125620288X">Data6!$HI$1:$HI$10,Data6!$HI$11:$HI$21</definedName>
    <definedName name="A125620288X_Data">Data6!$HI$11:$HI$21</definedName>
    <definedName name="A125620288X_Latest">Data6!$HI$21</definedName>
    <definedName name="A125620296X">Data7!$C$1:$C$10,Data7!$C$11:$C$21</definedName>
    <definedName name="A125620296X_Data">Data7!$C$11:$C$21</definedName>
    <definedName name="A125620296X_Latest">Data7!$C$21</definedName>
    <definedName name="A125620304L">Data7!$U$1:$U$10,Data7!$U$11:$U$21</definedName>
    <definedName name="A125620304L_Data">Data7!$U$11:$U$21</definedName>
    <definedName name="A125620304L_Latest">Data7!$U$21</definedName>
    <definedName name="A125620312L">Data7!$DG$1:$DG$10,Data7!$DG$11:$DG$21</definedName>
    <definedName name="A125620312L_Data">Data7!$DG$11:$DG$21</definedName>
    <definedName name="A125620312L_Latest">Data7!$DG$21</definedName>
    <definedName name="A125620320L">Data7!$IC$1:$IC$10,Data7!$IC$11:$IC$21</definedName>
    <definedName name="A125620320L_Data">Data7!$IC$11:$IC$21</definedName>
    <definedName name="A125620320L_Latest">Data7!$IC$21</definedName>
    <definedName name="A125620328F">Data8!$E$1:$E$10,Data8!$E$11:$E$21</definedName>
    <definedName name="A125620328F_Data">Data8!$E$11:$E$21</definedName>
    <definedName name="A125620328F_Latest">Data8!$E$21</definedName>
    <definedName name="A125620336F">Data7!$GS$1:$GS$10,Data7!$GS$11:$GS$21</definedName>
    <definedName name="A125620336F_Data">Data7!$GS$11:$GS$21</definedName>
    <definedName name="A125620336F_Latest">Data7!$GS$21</definedName>
    <definedName name="A125620344F">Data8!$BY$1:$BY$10,Data8!$BY$11:$BY$21</definedName>
    <definedName name="A125620344F_Data">Data8!$BY$11:$BY$21</definedName>
    <definedName name="A125620344F_Latest">Data8!$BY$21</definedName>
    <definedName name="A125620352F">Data9!$EC$1:$EC$10,Data9!$EC$11:$EC$21</definedName>
    <definedName name="A125620352F_Data">Data9!$EC$11:$EC$21</definedName>
    <definedName name="A125620352F_Latest">Data9!$EC$21</definedName>
    <definedName name="A125620360F">Data16!$DY$1:$DY$10,Data16!$DY$11:$DY$21</definedName>
    <definedName name="A125620360F_Data">Data16!$DY$11:$DY$21</definedName>
    <definedName name="A125620360F_Latest">Data16!$DY$21</definedName>
    <definedName name="A125620368X">Data16!$GA$1:$GA$10,Data16!$GA$11:$GA$21</definedName>
    <definedName name="A125620368X_Data">Data16!$GA$11:$GA$21</definedName>
    <definedName name="A125620368X_Latest">Data16!$GA$21</definedName>
    <definedName name="A125620376X">Data17!$E$1:$E$10,Data17!$E$11:$E$21</definedName>
    <definedName name="A125620376X_Data">Data17!$E$11:$E$21</definedName>
    <definedName name="A125620376X_Latest">Data17!$E$21</definedName>
    <definedName name="A125620384X">Data17!$BY$1:$BY$10,Data17!$BY$11:$BY$21</definedName>
    <definedName name="A125620384X_Data">Data17!$BY$11:$BY$21</definedName>
    <definedName name="A125620384X_Latest">Data17!$BY$21</definedName>
    <definedName name="A125620392X">Data18!$BI$1:$BI$10,Data18!$BI$11:$BI$21</definedName>
    <definedName name="A125620392X_Data">Data18!$BI$11:$BI$21</definedName>
    <definedName name="A125620392X_Latest">Data18!$BI$21</definedName>
    <definedName name="A125620400L">Data16!$BE$1:$BE$10,Data16!$BE$11:$BE$21</definedName>
    <definedName name="A125620400L_Data">Data16!$BE$11:$BE$21</definedName>
    <definedName name="A125620400L_Latest">Data16!$BE$21</definedName>
    <definedName name="A125620408F">Data17!$DI$1:$DI$10,Data17!$DI$11:$DI$21</definedName>
    <definedName name="A125620408F_Data">Data17!$DI$11:$DI$21</definedName>
    <definedName name="A125620408F_Latest">Data17!$DI$21</definedName>
    <definedName name="A125620416F">Data17!$BG$1:$BG$10,Data17!$BG$11:$BG$21</definedName>
    <definedName name="A125620416F_Data">Data17!$BG$11:$BG$21</definedName>
    <definedName name="A125620416F_Latest">Data17!$BG$21</definedName>
    <definedName name="A125620424F">Data17!$ES$1:$ES$10,Data17!$ES$11:$ES$21</definedName>
    <definedName name="A125620424F_Data">Data17!$ES$11:$ES$21</definedName>
    <definedName name="A125620424F_Latest">Data17!$ES$21</definedName>
    <definedName name="A125620432F">Data17!$HM$1:$HM$10,Data17!$HM$11:$HM$21</definedName>
    <definedName name="A125620432F_Data">Data17!$HM$11:$HM$21</definedName>
    <definedName name="A125620432F_Latest">Data17!$HM$21</definedName>
    <definedName name="A125620440F">Data16!$C$1:$C$10,Data16!$C$11:$C$21</definedName>
    <definedName name="A125620440F_Data">Data16!$C$11:$C$21</definedName>
    <definedName name="A125620440F_Latest">Data16!$C$21</definedName>
    <definedName name="A125620448X">Data16!$GS$1:$GS$10,Data16!$GS$11:$GS$21</definedName>
    <definedName name="A125620448X_Data">Data16!$GS$11:$GS$21</definedName>
    <definedName name="A125620448X_Latest">Data16!$GS$21</definedName>
    <definedName name="A125620456X">Data17!$CQ$1:$CQ$10,Data17!$CQ$11:$CQ$21</definedName>
    <definedName name="A125620456X_Data">Data17!$CQ$11:$CQ$21</definedName>
    <definedName name="A125620456X_Latest">Data17!$CQ$21</definedName>
    <definedName name="A125620464X">Data17!$EA$1:$EA$10,Data17!$EA$11:$EA$21</definedName>
    <definedName name="A125620464X_Data">Data17!$EA$11:$EA$21</definedName>
    <definedName name="A125620464X_Latest">Data17!$EA$21</definedName>
    <definedName name="A125620472X">Data17!$FK$1:$FK$10,Data17!$FK$11:$FK$21</definedName>
    <definedName name="A125620472X_Data">Data17!$FK$11:$FK$21</definedName>
    <definedName name="A125620472X_Latest">Data17!$FK$21</definedName>
    <definedName name="A125620480X">Data17!$GU$1:$GU$10,Data17!$GU$11:$GU$21</definedName>
    <definedName name="A125620480X_Data">Data17!$GU$11:$GU$21</definedName>
    <definedName name="A125620480X_Latest">Data17!$GU$21</definedName>
    <definedName name="A125620488T">Data15!$DE$1:$DE$10,Data15!$DE$11:$DE$21</definedName>
    <definedName name="A125620488T_Data">Data15!$DE$11:$DE$21</definedName>
    <definedName name="A125620488T_Latest">Data15!$DE$21</definedName>
    <definedName name="A125620496T">Data15!$EO$1:$EO$10,Data15!$EO$11:$EO$21</definedName>
    <definedName name="A125620496T_Data">Data15!$EO$11:$EO$21</definedName>
    <definedName name="A125620496T_Latest">Data15!$EO$21</definedName>
    <definedName name="A125620504F">Data15!$GQ$1:$GQ$10,Data15!$GQ$11:$GQ$21</definedName>
    <definedName name="A125620504F_Data">Data15!$GQ$11:$GQ$21</definedName>
    <definedName name="A125620504F_Latest">Data15!$GQ$21</definedName>
    <definedName name="A125620512F">Data15!$HI$1:$HI$10,Data15!$HI$11:$HI$21</definedName>
    <definedName name="A125620512F_Data">Data15!$HI$11:$HI$21</definedName>
    <definedName name="A125620512F_Latest">Data15!$HI$21</definedName>
    <definedName name="A125620520F">Data16!$AM$1:$AM$10,Data16!$AM$11:$AM$21</definedName>
    <definedName name="A125620520F_Data">Data16!$AM$11:$AM$21</definedName>
    <definedName name="A125620520F_Latest">Data16!$AM$21</definedName>
    <definedName name="A125620528X">Data16!$BW$1:$BW$10,Data16!$BW$11:$BW$21</definedName>
    <definedName name="A125620528X_Data">Data16!$BW$11:$BW$21</definedName>
    <definedName name="A125620528X_Latest">Data16!$BW$21</definedName>
    <definedName name="A125620536X">Data16!$CO$1:$CO$10,Data16!$CO$11:$CO$21</definedName>
    <definedName name="A125620536X_Data">Data16!$CO$11:$CO$21</definedName>
    <definedName name="A125620536X_Latest">Data16!$CO$21</definedName>
    <definedName name="A125620544X">Data16!$HK$1:$HK$10,Data16!$HK$11:$HK$21</definedName>
    <definedName name="A125620544X_Data">Data16!$HK$11:$HK$21</definedName>
    <definedName name="A125620544X_Latest">Data16!$HK$21</definedName>
    <definedName name="A125620552X">Data17!$GC$1:$GC$10,Data17!$GC$11:$GC$21</definedName>
    <definedName name="A125620552X_Data">Data17!$GC$11:$GC$21</definedName>
    <definedName name="A125620552X_Latest">Data17!$GC$21</definedName>
    <definedName name="A125620560X">Data18!$G$1:$G$10,Data18!$G$11:$G$21</definedName>
    <definedName name="A125620560X_Data">Data18!$G$11:$G$21</definedName>
    <definedName name="A125620560X_Latest">Data18!$G$21</definedName>
    <definedName name="A125620568T">Data18!$Y$1:$Y$10,Data18!$Y$11:$Y$21</definedName>
    <definedName name="A125620568T_Data">Data18!$Y$11:$Y$21</definedName>
    <definedName name="A125620568T_Latest">Data18!$Y$21</definedName>
    <definedName name="A125620576T">Data15!$IA$1:$IA$10,Data15!$IA$11:$IA$21</definedName>
    <definedName name="A125620576T_Data">Data15!$IA$11:$IA$21</definedName>
    <definedName name="A125620576T_Latest">Data15!$IA$21</definedName>
    <definedName name="A125620584T">Data17!$W$1:$W$10,Data17!$W$11:$W$21</definedName>
    <definedName name="A125620584T_Data">Data17!$W$11:$W$21</definedName>
    <definedName name="A125620584T_Latest">Data17!$W$21</definedName>
    <definedName name="A125620592T">Data17!$AO$1:$AO$10,Data17!$AO$11:$AO$21</definedName>
    <definedName name="A125620592T_Data">Data17!$AO$11:$AO$21</definedName>
    <definedName name="A125620592T_Latest">Data17!$AO$21</definedName>
    <definedName name="A125620600F">Data17!$IE$1:$IE$10,Data17!$IE$11:$IE$21</definedName>
    <definedName name="A125620600F_Data">Data17!$IE$11:$IE$21</definedName>
    <definedName name="A125620600F_Latest">Data17!$IE$21</definedName>
    <definedName name="A125620608X">Data15!$DW$1:$DW$10,Data15!$DW$11:$DW$21</definedName>
    <definedName name="A125620608X_Data">Data15!$DW$11:$DW$21</definedName>
    <definedName name="A125620608X_Latest">Data15!$DW$21</definedName>
    <definedName name="A125620616X">Data15!$FG$1:$FG$10,Data15!$FG$11:$FG$21</definedName>
    <definedName name="A125620616X_Data">Data15!$FG$11:$FG$21</definedName>
    <definedName name="A125620616X_Latest">Data15!$FG$21</definedName>
    <definedName name="A125620624X">Data15!$FY$1:$FY$10,Data15!$FY$11:$FY$21</definedName>
    <definedName name="A125620624X_Data">Data15!$FY$11:$FY$21</definedName>
    <definedName name="A125620624X_Latest">Data15!$FY$21</definedName>
    <definedName name="A125620632X">Data16!$U$1:$U$10,Data16!$U$11:$U$21</definedName>
    <definedName name="A125620632X_Data">Data16!$U$11:$U$21</definedName>
    <definedName name="A125620632X_Latest">Data16!$U$21</definedName>
    <definedName name="A125620640X">Data16!$EQ$1:$EQ$10,Data16!$EQ$11:$EQ$21</definedName>
    <definedName name="A125620640X_Data">Data16!$EQ$11:$EQ$21</definedName>
    <definedName name="A125620640X_Latest">Data16!$EQ$21</definedName>
    <definedName name="A125620648T">Data16!$FI$1:$FI$10,Data16!$FI$11:$FI$21</definedName>
    <definedName name="A125620648T_Data">Data16!$FI$11:$FI$21</definedName>
    <definedName name="A125620648T_Latest">Data16!$FI$21</definedName>
    <definedName name="A125620656T">Data16!$DG$1:$DG$10,Data16!$DG$11:$DG$21</definedName>
    <definedName name="A125620656T_Data">Data16!$DG$11:$DG$21</definedName>
    <definedName name="A125620656T_Latest">Data16!$DG$21</definedName>
    <definedName name="A125620664T">Data16!$IC$1:$IC$10,Data16!$IC$11:$IC$21</definedName>
    <definedName name="A125620664T_Data">Data16!$IC$11:$IC$21</definedName>
    <definedName name="A125620664T_Latest">Data16!$IC$21</definedName>
    <definedName name="A125620672T">Data18!$AQ$1:$AQ$10,Data18!$AQ$11:$AQ$21</definedName>
    <definedName name="A125620672T_Data">Data18!$AQ$11:$AQ$21</definedName>
    <definedName name="A125620672T_Latest">Data18!$AQ$21</definedName>
    <definedName name="A125620680T">Data19!$CU$1:$CU$10,Data19!$CU$11:$CU$21</definedName>
    <definedName name="A125620680T_Data">Data19!$CU$11:$CU$21</definedName>
    <definedName name="A125620680T_Latest">Data19!$CU$21</definedName>
    <definedName name="A125620688K">Data19!$EW$1:$EW$10,Data19!$EW$11:$EW$21</definedName>
    <definedName name="A125620688K_Data">Data19!$EW$11:$EW$21</definedName>
    <definedName name="A125620688K_Latest">Data19!$EW$21</definedName>
    <definedName name="A125620696K">Data19!$HQ$1:$HQ$10,Data19!$HQ$11:$HQ$21</definedName>
    <definedName name="A125620696K_Data">Data19!$HQ$11:$HQ$21</definedName>
    <definedName name="A125620696K_Latest">Data19!$HQ$21</definedName>
    <definedName name="A125620704X">Data20!$AU$1:$AU$10,Data20!$AU$11:$AU$21</definedName>
    <definedName name="A125620704X_Data">Data20!$AU$11:$AU$21</definedName>
    <definedName name="A125620704X_Latest">Data20!$AU$21</definedName>
    <definedName name="A125620712X">Data21!$AE$1:$AE$10,Data21!$AE$11:$AE$21</definedName>
    <definedName name="A125620712X_Data">Data21!$AE$11:$AE$21</definedName>
    <definedName name="A125620712X_Latest">Data21!$AE$21</definedName>
    <definedName name="A125620720X">Data19!$AA$1:$AA$10,Data19!$AA$11:$AA$21</definedName>
    <definedName name="A125620720X_Data">Data19!$AA$11:$AA$21</definedName>
    <definedName name="A125620720X_Latest">Data19!$AA$21</definedName>
    <definedName name="A125620728T">Data20!$CE$1:$CE$10,Data20!$CE$11:$CE$21</definedName>
    <definedName name="A125620728T_Data">Data20!$CE$11:$CE$21</definedName>
    <definedName name="A125620728T_Latest">Data20!$CE$21</definedName>
    <definedName name="A125620736T">Data20!$AC$1:$AC$10,Data20!$AC$11:$AC$21</definedName>
    <definedName name="A125620736T_Data">Data20!$AC$11:$AC$21</definedName>
    <definedName name="A125620736T_Latest">Data20!$AC$21</definedName>
    <definedName name="A125620744T">Data20!$DO$1:$DO$10,Data20!$DO$11:$DO$21</definedName>
    <definedName name="A125620744T_Data">Data20!$DO$11:$DO$21</definedName>
    <definedName name="A125620744T_Latest">Data20!$DO$21</definedName>
    <definedName name="A125620752T">Data20!$GI$1:$GI$10,Data20!$GI$11:$GI$21</definedName>
    <definedName name="A125620752T_Data">Data20!$GI$11:$GI$21</definedName>
    <definedName name="A125620752T_Latest">Data20!$GI$21</definedName>
    <definedName name="A125620760T">Data18!$HO$1:$HO$10,Data18!$HO$11:$HO$21</definedName>
    <definedName name="A125620760T_Data">Data18!$HO$11:$HO$21</definedName>
    <definedName name="A125620760T_Latest">Data18!$HO$21</definedName>
    <definedName name="A125620768K">Data19!$FO$1:$FO$10,Data19!$FO$11:$FO$21</definedName>
    <definedName name="A125620768K_Data">Data19!$FO$11:$FO$21</definedName>
    <definedName name="A125620768K_Latest">Data19!$FO$21</definedName>
    <definedName name="A125620776K">Data20!$BM$1:$BM$10,Data20!$BM$11:$BM$21</definedName>
    <definedName name="A125620776K_Data">Data20!$BM$11:$BM$21</definedName>
    <definedName name="A125620776K_Latest">Data20!$BM$21</definedName>
    <definedName name="A125620784K">Data20!$CW$1:$CW$10,Data20!$CW$11:$CW$21</definedName>
    <definedName name="A125620784K_Data">Data20!$CW$11:$CW$21</definedName>
    <definedName name="A125620784K_Latest">Data20!$CW$21</definedName>
    <definedName name="A125620792K">Data20!$EG$1:$EG$10,Data20!$EG$11:$EG$21</definedName>
    <definedName name="A125620792K_Data">Data20!$EG$11:$EG$21</definedName>
    <definedName name="A125620792K_Latest">Data20!$EG$21</definedName>
    <definedName name="A125620800X">Data20!$FQ$1:$FQ$10,Data20!$FQ$11:$FQ$21</definedName>
    <definedName name="A125620800X_Data">Data20!$FQ$11:$FQ$21</definedName>
    <definedName name="A125620800X_Latest">Data20!$FQ$21</definedName>
    <definedName name="A125620808T">Data18!$CA$1:$CA$10,Data18!$CA$11:$CA$21</definedName>
    <definedName name="A125620808T_Data">Data18!$CA$11:$CA$21</definedName>
    <definedName name="A125620808T_Latest">Data18!$CA$21</definedName>
    <definedName name="A125620816T">Data18!$DK$1:$DK$10,Data18!$DK$11:$DK$21</definedName>
    <definedName name="A125620816T_Data">Data18!$DK$11:$DK$21</definedName>
    <definedName name="A125620816T_Latest">Data18!$DK$21</definedName>
    <definedName name="A125620824T">Data18!$FM$1:$FM$10,Data18!$FM$11:$FM$21</definedName>
    <definedName name="A125620824T_Data">Data18!$FM$11:$FM$21</definedName>
    <definedName name="A125620824T_Latest">Data18!$FM$21</definedName>
    <definedName name="A125620832T">Data18!$GE$1:$GE$10,Data18!$GE$11:$GE$21</definedName>
    <definedName name="A125620832T_Data">Data18!$GE$11:$GE$21</definedName>
    <definedName name="A125620832T_Latest">Data18!$GE$21</definedName>
    <definedName name="A125620840T">Data19!$I$1:$I$10,Data19!$I$11:$I$21</definedName>
    <definedName name="A125620840T_Data">Data19!$I$11:$I$21</definedName>
    <definedName name="A125620840T_Latest">Data19!$I$21</definedName>
    <definedName name="A125620848K">Data19!$AS$1:$AS$10,Data19!$AS$11:$AS$21</definedName>
    <definedName name="A125620848K_Data">Data19!$AS$11:$AS$21</definedName>
    <definedName name="A125620848K_Latest">Data19!$AS$21</definedName>
    <definedName name="A125620856K">Data19!$BK$1:$BK$10,Data19!$BK$11:$BK$21</definedName>
    <definedName name="A125620856K_Data">Data19!$BK$11:$BK$21</definedName>
    <definedName name="A125620856K_Latest">Data19!$BK$21</definedName>
    <definedName name="A125620864K">Data19!$GG$1:$GG$10,Data19!$GG$11:$GG$21</definedName>
    <definedName name="A125620864K_Data">Data19!$GG$11:$GG$21</definedName>
    <definedName name="A125620864K_Latest">Data19!$GG$21</definedName>
    <definedName name="A125620872K">Data20!$EY$1:$EY$10,Data20!$EY$11:$EY$21</definedName>
    <definedName name="A125620872K_Data">Data20!$EY$11:$EY$21</definedName>
    <definedName name="A125620872K_Latest">Data20!$EY$21</definedName>
    <definedName name="A125620880K">Data20!$HS$1:$HS$10,Data20!$HS$11:$HS$21</definedName>
    <definedName name="A125620880K_Data">Data20!$HS$11:$HS$21</definedName>
    <definedName name="A125620880K_Latest">Data20!$HS$21</definedName>
    <definedName name="A125620888C">Data20!$IK$1:$IK$10,Data20!$IK$11:$IK$21</definedName>
    <definedName name="A125620888C_Data">Data20!$IK$11:$IK$21</definedName>
    <definedName name="A125620888C_Latest">Data20!$IK$21</definedName>
    <definedName name="A125620896C">Data18!$GW$1:$GW$10,Data18!$GW$11:$GW$21</definedName>
    <definedName name="A125620896C_Data">Data18!$GW$11:$GW$21</definedName>
    <definedName name="A125620896C_Latest">Data18!$GW$21</definedName>
    <definedName name="A125620904T">Data19!$II$1:$II$10,Data19!$II$11:$II$21</definedName>
    <definedName name="A125620904T_Data">Data19!$II$11:$II$21</definedName>
    <definedName name="A125620904T_Latest">Data19!$II$21</definedName>
    <definedName name="A125620912T">Data20!$K$1:$K$10,Data20!$K$11:$K$21</definedName>
    <definedName name="A125620912T_Data">Data20!$K$11:$K$21</definedName>
    <definedName name="A125620912T_Latest">Data20!$K$21</definedName>
    <definedName name="A125620920T">Data20!$HA$1:$HA$10,Data20!$HA$11:$HA$21</definedName>
    <definedName name="A125620920T_Data">Data20!$HA$11:$HA$21</definedName>
    <definedName name="A125620920T_Latest">Data20!$HA$21</definedName>
    <definedName name="A125620928K">Data18!$CS$1:$CS$10,Data18!$CS$11:$CS$21</definedName>
    <definedName name="A125620928K_Data">Data18!$CS$11:$CS$21</definedName>
    <definedName name="A125620928K_Latest">Data18!$CS$21</definedName>
    <definedName name="A125620936K">Data18!$EC$1:$EC$10,Data18!$EC$11:$EC$21</definedName>
    <definedName name="A125620936K_Data">Data18!$EC$11:$EC$21</definedName>
    <definedName name="A125620936K_Latest">Data18!$EC$21</definedName>
    <definedName name="A125620944K">Data18!$EU$1:$EU$10,Data18!$EU$11:$EU$21</definedName>
    <definedName name="A125620944K_Data">Data18!$EU$11:$EU$21</definedName>
    <definedName name="A125620944K_Latest">Data18!$EU$21</definedName>
    <definedName name="A125620952K">Data18!$IG$1:$IG$10,Data18!$IG$11:$IG$21</definedName>
    <definedName name="A125620952K_Data">Data18!$IG$11:$IG$21</definedName>
    <definedName name="A125620952K_Latest">Data18!$IG$21</definedName>
    <definedName name="A125620960K">Data19!$DM$1:$DM$10,Data19!$DM$11:$DM$21</definedName>
    <definedName name="A125620960K_Data">Data19!$DM$11:$DM$21</definedName>
    <definedName name="A125620960K_Latest">Data19!$DM$21</definedName>
    <definedName name="A125620968C">Data19!$EE$1:$EE$10,Data19!$EE$11:$EE$21</definedName>
    <definedName name="A125620968C_Data">Data19!$EE$11:$EE$21</definedName>
    <definedName name="A125620968C_Latest">Data19!$EE$21</definedName>
    <definedName name="A125620976C">Data19!$CC$1:$CC$10,Data19!$CC$11:$CC$21</definedName>
    <definedName name="A125620976C_Data">Data19!$CC$11:$CC$21</definedName>
    <definedName name="A125620976C_Latest">Data19!$CC$21</definedName>
    <definedName name="A125620984C">Data19!$GY$1:$GY$10,Data19!$GY$11:$GY$21</definedName>
    <definedName name="A125620984C_Data">Data19!$GY$11:$GY$21</definedName>
    <definedName name="A125620984C_Latest">Data19!$GY$21</definedName>
    <definedName name="A125620992C">Data21!$M$1:$M$10,Data21!$M$11:$M$21</definedName>
    <definedName name="A125620992C_Data">Data21!$M$11:$M$21</definedName>
    <definedName name="A125620992C_Latest">Data21!$M$21</definedName>
    <definedName name="A125621000V">Data22!$BQ$1:$BQ$10,Data22!$BQ$11:$BQ$21</definedName>
    <definedName name="A125621000V_Data">Data22!$BQ$11:$BQ$21</definedName>
    <definedName name="A125621000V_Latest">Data22!$BQ$21</definedName>
    <definedName name="A125621008L">Data22!$DS$1:$DS$10,Data22!$DS$11:$DS$21</definedName>
    <definedName name="A125621008L_Data">Data22!$DS$11:$DS$21</definedName>
    <definedName name="A125621008L_Latest">Data22!$DS$21</definedName>
    <definedName name="A125621016L">Data22!$GM$1:$GM$10,Data22!$GM$11:$GM$21</definedName>
    <definedName name="A125621016L_Data">Data22!$GM$11:$GM$21</definedName>
    <definedName name="A125621016L_Latest">Data22!$GM$21</definedName>
    <definedName name="A125621024L">Data23!$Q$1:$Q$10,Data23!$Q$11:$Q$21</definedName>
    <definedName name="A125621024L_Data">Data23!$Q$11:$Q$21</definedName>
    <definedName name="A125621024L_Latest">Data23!$Q$21</definedName>
    <definedName name="A125621032L">Data23!$IQ$1:$IQ$10,Data23!$IQ$11:$IQ$21</definedName>
    <definedName name="A125621032L_Data">Data23!$IQ$11:$IQ$21</definedName>
    <definedName name="A125621032L_Latest">Data23!$IQ$21</definedName>
    <definedName name="A125621040L">Data21!$IM$1:$IM$10,Data21!$IM$11:$IM$21</definedName>
    <definedName name="A125621040L_Data">Data21!$IM$11:$IM$21</definedName>
    <definedName name="A125621040L_Latest">Data21!$IM$21</definedName>
    <definedName name="A125621048F">Data23!$BA$1:$BA$10,Data23!$BA$11:$BA$21</definedName>
    <definedName name="A125621048F_Data">Data23!$BA$11:$BA$21</definedName>
    <definedName name="A125621048F_Latest">Data23!$BA$21</definedName>
    <definedName name="A125621056F">Data22!$IO$1:$IO$10,Data22!$IO$11:$IO$21</definedName>
    <definedName name="A125621056F_Data">Data22!$IO$11:$IO$21</definedName>
    <definedName name="A125621056F_Latest">Data22!$IO$21</definedName>
    <definedName name="A125621064F">Data23!$CK$1:$CK$10,Data23!$CK$11:$CK$21</definedName>
    <definedName name="A125621064F_Data">Data23!$CK$11:$CK$21</definedName>
    <definedName name="A125621064F_Latest">Data23!$CK$21</definedName>
    <definedName name="A125621072F">Data23!$FE$1:$FE$10,Data23!$FE$11:$FE$21</definedName>
    <definedName name="A125621072F_Data">Data23!$FE$11:$FE$21</definedName>
    <definedName name="A125621072F_Latest">Data23!$FE$21</definedName>
    <definedName name="A125621080F">Data21!$GK$1:$GK$10,Data21!$GK$11:$GK$21</definedName>
    <definedName name="A125621080F_Data">Data21!$GK$11:$GK$21</definedName>
    <definedName name="A125621080F_Latest">Data21!$GK$21</definedName>
    <definedName name="A125621088X">Data22!$EK$1:$EK$10,Data22!$EK$11:$EK$21</definedName>
    <definedName name="A125621088X_Data">Data22!$EK$11:$EK$21</definedName>
    <definedName name="A125621088X_Latest">Data22!$EK$21</definedName>
    <definedName name="A125621096X">Data23!$AI$1:$AI$10,Data23!$AI$11:$AI$21</definedName>
    <definedName name="A125621096X_Data">Data23!$AI$11:$AI$21</definedName>
    <definedName name="A125621096X_Latest">Data23!$AI$21</definedName>
    <definedName name="A125621104L">Data23!$BS$1:$BS$10,Data23!$BS$11:$BS$21</definedName>
    <definedName name="A125621104L_Data">Data23!$BS$11:$BS$21</definedName>
    <definedName name="A125621104L_Latest">Data23!$BS$21</definedName>
    <definedName name="A125621112L">Data23!$DC$1:$DC$10,Data23!$DC$11:$DC$21</definedName>
    <definedName name="A125621112L_Data">Data23!$DC$11:$DC$21</definedName>
    <definedName name="A125621112L_Latest">Data23!$DC$21</definedName>
    <definedName name="A125621120L">Data23!$EM$1:$EM$10,Data23!$EM$11:$EM$21</definedName>
    <definedName name="A125621120L_Data">Data23!$EM$11:$EM$21</definedName>
    <definedName name="A125621120L_Latest">Data23!$EM$21</definedName>
    <definedName name="A125621128F">Data21!$AW$1:$AW$10,Data21!$AW$11:$AW$21</definedName>
    <definedName name="A125621128F_Data">Data21!$AW$11:$AW$21</definedName>
    <definedName name="A125621128F_Latest">Data21!$AW$21</definedName>
    <definedName name="A125621136F">Data21!$CG$1:$CG$10,Data21!$CG$11:$CG$21</definedName>
    <definedName name="A125621136F_Data">Data21!$CG$11:$CG$21</definedName>
    <definedName name="A125621136F_Latest">Data21!$CG$21</definedName>
    <definedName name="A125621144F">Data21!$EI$1:$EI$10,Data21!$EI$11:$EI$21</definedName>
    <definedName name="A125621144F_Data">Data21!$EI$11:$EI$21</definedName>
    <definedName name="A125621144F_Latest">Data21!$EI$21</definedName>
    <definedName name="A125621152F">Data21!$FA$1:$FA$10,Data21!$FA$11:$FA$21</definedName>
    <definedName name="A125621152F_Data">Data21!$FA$11:$FA$21</definedName>
    <definedName name="A125621152F_Latest">Data21!$FA$21</definedName>
    <definedName name="A125621160F">Data21!$HU$1:$HU$10,Data21!$HU$11:$HU$21</definedName>
    <definedName name="A125621160F_Data">Data21!$HU$11:$HU$21</definedName>
    <definedName name="A125621160F_Latest">Data21!$HU$21</definedName>
    <definedName name="A125621168X">Data22!$O$1:$O$10,Data22!$O$11:$O$21</definedName>
    <definedName name="A125621168X_Data">Data22!$O$11:$O$21</definedName>
    <definedName name="A125621168X_Latest">Data22!$O$21</definedName>
    <definedName name="A125621176X">Data22!$AG$1:$AG$10,Data22!$AG$11:$AG$21</definedName>
    <definedName name="A125621176X_Data">Data22!$AG$11:$AG$21</definedName>
    <definedName name="A125621176X_Latest">Data22!$AG$21</definedName>
    <definedName name="A125621184X">Data22!$FC$1:$FC$10,Data22!$FC$11:$FC$21</definedName>
    <definedName name="A125621184X_Data">Data22!$FC$11:$FC$21</definedName>
    <definedName name="A125621184X_Latest">Data22!$FC$21</definedName>
    <definedName name="A125621192X">Data23!$DU$1:$DU$10,Data23!$DU$11:$DU$21</definedName>
    <definedName name="A125621192X_Data">Data23!$DU$11:$DU$21</definedName>
    <definedName name="A125621192X_Latest">Data23!$DU$21</definedName>
    <definedName name="A125621200L">Data23!$GO$1:$GO$10,Data23!$GO$11:$GO$21</definedName>
    <definedName name="A125621200L_Data">Data23!$GO$11:$GO$21</definedName>
    <definedName name="A125621200L_Latest">Data23!$GO$21</definedName>
    <definedName name="A125621208F">Data23!$HG$1:$HG$10,Data23!$HG$11:$HG$21</definedName>
    <definedName name="A125621208F_Data">Data23!$HG$11:$HG$21</definedName>
    <definedName name="A125621208F_Latest">Data23!$HG$21</definedName>
    <definedName name="A125621216F">Data21!$FS$1:$FS$10,Data21!$FS$11:$FS$21</definedName>
    <definedName name="A125621216F_Data">Data21!$FS$11:$FS$21</definedName>
    <definedName name="A125621216F_Latest">Data21!$FS$21</definedName>
    <definedName name="A125621224F">Data22!$HE$1:$HE$10,Data22!$HE$11:$HE$21</definedName>
    <definedName name="A125621224F_Data">Data22!$HE$11:$HE$21</definedName>
    <definedName name="A125621224F_Latest">Data22!$HE$21</definedName>
    <definedName name="A125621232F">Data22!$HW$1:$HW$10,Data22!$HW$11:$HW$21</definedName>
    <definedName name="A125621232F_Data">Data22!$HW$11:$HW$21</definedName>
    <definedName name="A125621232F_Latest">Data22!$HW$21</definedName>
    <definedName name="A125621240F">Data23!$FW$1:$FW$10,Data23!$FW$11:$FW$21</definedName>
    <definedName name="A125621240F_Data">Data23!$FW$11:$FW$21</definedName>
    <definedName name="A125621240F_Latest">Data23!$FW$21</definedName>
    <definedName name="A125621248X">Data21!$BO$1:$BO$10,Data21!$BO$11:$BO$21</definedName>
    <definedName name="A125621248X_Data">Data21!$BO$11:$BO$21</definedName>
    <definedName name="A125621248X_Latest">Data21!$BO$21</definedName>
    <definedName name="A125621256X">Data21!$CY$1:$CY$10,Data21!$CY$11:$CY$21</definedName>
    <definedName name="A125621256X_Data">Data21!$CY$11:$CY$21</definedName>
    <definedName name="A125621256X_Latest">Data21!$CY$21</definedName>
    <definedName name="A125621264X">Data21!$DQ$1:$DQ$10,Data21!$DQ$11:$DQ$21</definedName>
    <definedName name="A125621264X_Data">Data21!$DQ$11:$DQ$21</definedName>
    <definedName name="A125621264X_Latest">Data21!$DQ$21</definedName>
    <definedName name="A125621272X">Data21!$HC$1:$HC$10,Data21!$HC$11:$HC$21</definedName>
    <definedName name="A125621272X_Data">Data21!$HC$11:$HC$21</definedName>
    <definedName name="A125621272X_Latest">Data21!$HC$21</definedName>
    <definedName name="A125621280X">Data22!$CI$1:$CI$10,Data22!$CI$11:$CI$21</definedName>
    <definedName name="A125621280X_Data">Data22!$CI$11:$CI$21</definedName>
    <definedName name="A125621280X_Latest">Data22!$CI$21</definedName>
    <definedName name="A125621288T">Data22!$DA$1:$DA$10,Data22!$DA$11:$DA$21</definedName>
    <definedName name="A125621288T_Data">Data22!$DA$11:$DA$21</definedName>
    <definedName name="A125621288T_Latest">Data22!$DA$21</definedName>
    <definedName name="A125621296T">Data22!$AY$1:$AY$10,Data22!$AY$11:$AY$21</definedName>
    <definedName name="A125621296T_Data">Data22!$AY$11:$AY$21</definedName>
    <definedName name="A125621296T_Latest">Data22!$AY$21</definedName>
    <definedName name="A125621304F">Data22!$FU$1:$FU$10,Data22!$FU$11:$FU$21</definedName>
    <definedName name="A125621304F_Data">Data22!$FU$11:$FU$21</definedName>
    <definedName name="A125621304F_Latest">Data22!$FU$21</definedName>
    <definedName name="A125621312F">Data23!$HY$1:$HY$10,Data23!$HY$11:$HY$21</definedName>
    <definedName name="A125621312F_Data">Data23!$HY$11:$HY$21</definedName>
    <definedName name="A125621312F_Latest">Data23!$HY$21</definedName>
    <definedName name="A125621320F">Data4!$IO$1:$IO$10,Data4!$IO$11:$IO$21</definedName>
    <definedName name="A125621320F_Data">Data4!$IO$11:$IO$21</definedName>
    <definedName name="A125621320F_Latest">Data4!$IO$21</definedName>
    <definedName name="A125621328X">Data5!$BA$1:$BA$10,Data5!$BA$11:$BA$21</definedName>
    <definedName name="A125621328X_Data">Data5!$BA$11:$BA$21</definedName>
    <definedName name="A125621328X_Latest">Data5!$BA$21</definedName>
    <definedName name="A125621336X">Data5!$DU$1:$DU$10,Data5!$DU$11:$DU$21</definedName>
    <definedName name="A125621336X_Data">Data5!$DU$11:$DU$21</definedName>
    <definedName name="A125621336X_Latest">Data5!$DU$21</definedName>
    <definedName name="A125621344X">Data5!$GO$1:$GO$10,Data5!$GO$11:$GO$21</definedName>
    <definedName name="A125621344X_Data">Data5!$GO$11:$GO$21</definedName>
    <definedName name="A125621344X_Latest">Data5!$GO$21</definedName>
    <definedName name="A125621352X">Data6!$FY$1:$FY$10,Data6!$FY$11:$FY$21</definedName>
    <definedName name="A125621352X_Data">Data6!$FY$11:$FY$21</definedName>
    <definedName name="A125621352X_Latest">Data6!$FY$21</definedName>
    <definedName name="A125621360X">Data4!$FU$1:$FU$10,Data4!$FU$11:$FU$21</definedName>
    <definedName name="A125621360X_Data">Data4!$FU$11:$FU$21</definedName>
    <definedName name="A125621360X_Latest">Data4!$FU$21</definedName>
    <definedName name="A125621368T">Data5!$HY$1:$HY$10,Data5!$HY$11:$HY$21</definedName>
    <definedName name="A125621368T_Data">Data5!$HY$11:$HY$21</definedName>
    <definedName name="A125621368T_Latest">Data5!$HY$21</definedName>
    <definedName name="A125621376T">Data5!$FW$1:$FW$10,Data5!$FW$11:$FW$21</definedName>
    <definedName name="A125621376T_Data">Data5!$FW$11:$FW$21</definedName>
    <definedName name="A125621376T_Latest">Data5!$FW$21</definedName>
    <definedName name="A125621384T">Data6!$S$1:$S$10,Data6!$S$11:$S$21</definedName>
    <definedName name="A125621384T_Data">Data6!$S$11:$S$21</definedName>
    <definedName name="A125621384T_Latest">Data6!$S$21</definedName>
    <definedName name="A125621392T">Data6!$CM$1:$CM$10,Data6!$CM$11:$CM$21</definedName>
    <definedName name="A125621392T_Data">Data6!$CM$11:$CM$21</definedName>
    <definedName name="A125621392T_Latest">Data6!$CM$21</definedName>
    <definedName name="A125621400F">Data4!$DS$1:$DS$10,Data4!$DS$11:$DS$21</definedName>
    <definedName name="A125621400F_Data">Data4!$DS$11:$DS$21</definedName>
    <definedName name="A125621400F_Latest">Data4!$DS$21</definedName>
    <definedName name="A125621408X">Data5!$BS$1:$BS$10,Data5!$BS$11:$BS$21</definedName>
    <definedName name="A125621408X_Data">Data5!$BS$11:$BS$21</definedName>
    <definedName name="A125621408X_Latest">Data5!$BS$21</definedName>
    <definedName name="A125621416X">Data5!$HG$1:$HG$10,Data5!$HG$11:$HG$21</definedName>
    <definedName name="A125621416X_Data">Data5!$HG$11:$HG$21</definedName>
    <definedName name="A125621416X_Latest">Data5!$HG$21</definedName>
    <definedName name="A125621424X">Data5!$IQ$1:$IQ$10,Data5!$IQ$11:$IQ$21</definedName>
    <definedName name="A125621424X_Data">Data5!$IQ$11:$IQ$21</definedName>
    <definedName name="A125621424X_Latest">Data5!$IQ$21</definedName>
    <definedName name="A125621432X">Data6!$AK$1:$AK$10,Data6!$AK$11:$AK$21</definedName>
    <definedName name="A125621432X_Data">Data6!$AK$11:$AK$21</definedName>
    <definedName name="A125621432X_Latest">Data6!$AK$21</definedName>
    <definedName name="A125621440X">Data6!$BU$1:$BU$10,Data6!$BU$11:$BU$21</definedName>
    <definedName name="A125621440X_Data">Data6!$BU$11:$BU$21</definedName>
    <definedName name="A125621440X_Latest">Data6!$BU$21</definedName>
    <definedName name="A125621448T">Data3!$HU$1:$HU$10,Data3!$HU$11:$HU$21</definedName>
    <definedName name="A125621448T_Data">Data3!$HU$11:$HU$21</definedName>
    <definedName name="A125621448T_Latest">Data3!$HU$21</definedName>
    <definedName name="A125621456T">Data4!$O$1:$O$10,Data4!$O$11:$O$21</definedName>
    <definedName name="A125621456T_Data">Data4!$O$11:$O$21</definedName>
    <definedName name="A125621456T_Latest">Data4!$O$21</definedName>
    <definedName name="A125621464T">Data4!$BQ$1:$BQ$10,Data4!$BQ$11:$BQ$21</definedName>
    <definedName name="A125621464T_Data">Data4!$BQ$11:$BQ$21</definedName>
    <definedName name="A125621464T_Latest">Data4!$BQ$21</definedName>
    <definedName name="A125621472T">Data4!$CI$1:$CI$10,Data4!$CI$11:$CI$21</definedName>
    <definedName name="A125621472T_Data">Data4!$CI$11:$CI$21</definedName>
    <definedName name="A125621472T_Latest">Data4!$CI$21</definedName>
    <definedName name="A125621480T">Data4!$FC$1:$FC$10,Data4!$FC$11:$FC$21</definedName>
    <definedName name="A125621480T_Data">Data4!$FC$11:$FC$21</definedName>
    <definedName name="A125621480T_Latest">Data4!$FC$21</definedName>
    <definedName name="A125621488K">Data4!$GM$1:$GM$10,Data4!$GM$11:$GM$21</definedName>
    <definedName name="A125621488K_Data">Data4!$GM$11:$GM$21</definedName>
    <definedName name="A125621488K_Latest">Data4!$GM$21</definedName>
    <definedName name="A125621496K">Data4!$HE$1:$HE$10,Data4!$HE$11:$HE$21</definedName>
    <definedName name="A125621496K_Data">Data4!$HE$11:$HE$21</definedName>
    <definedName name="A125621496K_Latest">Data4!$HE$21</definedName>
    <definedName name="A125621504X">Data5!$CK$1:$CK$10,Data5!$CK$11:$CK$21</definedName>
    <definedName name="A125621504X_Data">Data5!$CK$11:$CK$21</definedName>
    <definedName name="A125621504X_Latest">Data5!$CK$21</definedName>
    <definedName name="A125621512X">Data6!$BC$1:$BC$10,Data6!$BC$11:$BC$21</definedName>
    <definedName name="A125621512X_Data">Data6!$BC$11:$BC$21</definedName>
    <definedName name="A125621512X_Latest">Data6!$BC$21</definedName>
    <definedName name="A125621520X">Data6!$DW$1:$DW$10,Data6!$DW$11:$DW$21</definedName>
    <definedName name="A125621520X_Data">Data6!$DW$11:$DW$21</definedName>
    <definedName name="A125621520X_Latest">Data6!$DW$21</definedName>
    <definedName name="A125621528T">Data6!$EO$1:$EO$10,Data6!$EO$11:$EO$21</definedName>
    <definedName name="A125621528T_Data">Data6!$EO$11:$EO$21</definedName>
    <definedName name="A125621528T_Latest">Data6!$EO$21</definedName>
    <definedName name="A125621536T">Data4!$DA$1:$DA$10,Data4!$DA$11:$DA$21</definedName>
    <definedName name="A125621536T_Data">Data4!$DA$11:$DA$21</definedName>
    <definedName name="A125621536T_Latest">Data4!$DA$21</definedName>
    <definedName name="A125621544T">Data5!$EM$1:$EM$10,Data5!$EM$11:$EM$21</definedName>
    <definedName name="A125621544T_Data">Data5!$EM$11:$EM$21</definedName>
    <definedName name="A125621544T_Latest">Data5!$EM$21</definedName>
    <definedName name="A125621552T">Data5!$FE$1:$FE$10,Data5!$FE$11:$FE$21</definedName>
    <definedName name="A125621552T_Data">Data5!$FE$11:$FE$21</definedName>
    <definedName name="A125621552T_Latest">Data5!$FE$21</definedName>
    <definedName name="A125621560T">Data6!$DE$1:$DE$10,Data6!$DE$11:$DE$21</definedName>
    <definedName name="A125621560T_Data">Data6!$DE$11:$DE$21</definedName>
    <definedName name="A125621560T_Latest">Data6!$DE$21</definedName>
    <definedName name="A125621568K">Data3!$IM$1:$IM$10,Data3!$IM$11:$IM$21</definedName>
    <definedName name="A125621568K_Data">Data3!$IM$11:$IM$21</definedName>
    <definedName name="A125621568K_Latest">Data3!$IM$21</definedName>
    <definedName name="A125621576K">Data4!$AG$1:$AG$10,Data4!$AG$11:$AG$21</definedName>
    <definedName name="A125621576K_Data">Data4!$AG$11:$AG$21</definedName>
    <definedName name="A125621576K_Latest">Data4!$AG$21</definedName>
    <definedName name="A125621584K">Data4!$AY$1:$AY$10,Data4!$AY$11:$AY$21</definedName>
    <definedName name="A125621584K_Data">Data4!$AY$11:$AY$21</definedName>
    <definedName name="A125621584K_Latest">Data4!$AY$21</definedName>
    <definedName name="A125621592K">Data4!$EK$1:$EK$10,Data4!$EK$11:$EK$21</definedName>
    <definedName name="A125621592K_Data">Data4!$EK$11:$EK$21</definedName>
    <definedName name="A125621592K_Latest">Data4!$EK$21</definedName>
    <definedName name="A125621600X">Data5!$Q$1:$Q$10,Data5!$Q$11:$Q$21</definedName>
    <definedName name="A125621600X_Data">Data5!$Q$11:$Q$21</definedName>
    <definedName name="A125621600X_Latest">Data5!$Q$21</definedName>
    <definedName name="A125621608T">Data5!$AI$1:$AI$10,Data5!$AI$11:$AI$21</definedName>
    <definedName name="A125621608T_Data">Data5!$AI$11:$AI$21</definedName>
    <definedName name="A125621608T_Latest">Data5!$AI$21</definedName>
    <definedName name="A125621616T">Data4!$HW$1:$HW$10,Data4!$HW$11:$HW$21</definedName>
    <definedName name="A125621616T_Data">Data4!$HW$11:$HW$21</definedName>
    <definedName name="A125621616T_Latest">Data4!$HW$21</definedName>
    <definedName name="A125621624T">Data5!$DC$1:$DC$10,Data5!$DC$11:$DC$21</definedName>
    <definedName name="A125621624T_Data">Data5!$DC$11:$DC$21</definedName>
    <definedName name="A125621624T_Latest">Data5!$DC$21</definedName>
    <definedName name="A125621632T">Data6!$FG$1:$FG$10,Data6!$FG$11:$FG$21</definedName>
    <definedName name="A125621632T_Data">Data6!$FG$11:$FG$21</definedName>
    <definedName name="A125621632T_Latest">Data6!$FG$21</definedName>
    <definedName name="A125621640T">Data10!$GG$1:$GG$10,Data10!$GG$11:$GG$21</definedName>
    <definedName name="A125621640T_Data">Data10!$GG$11:$GG$21</definedName>
    <definedName name="A125621640T_Latest">Data10!$GG$21</definedName>
    <definedName name="A125621648K">Data10!$II$1:$II$10,Data10!$II$11:$II$21</definedName>
    <definedName name="A125621648K_Data">Data10!$II$11:$II$21</definedName>
    <definedName name="A125621648K_Latest">Data10!$II$21</definedName>
    <definedName name="A125621656K">Data11!$BM$1:$BM$10,Data11!$BM$11:$BM$21</definedName>
    <definedName name="A125621656K_Data">Data11!$BM$11:$BM$21</definedName>
    <definedName name="A125621656K_Latest">Data11!$BM$21</definedName>
    <definedName name="A125621664K">Data11!$EG$1:$EG$10,Data11!$EG$11:$EG$21</definedName>
    <definedName name="A125621664K_Data">Data11!$EG$11:$EG$21</definedName>
    <definedName name="A125621664K_Latest">Data11!$EG$21</definedName>
    <definedName name="A125621672K">Data12!$DQ$1:$DQ$10,Data12!$DQ$11:$DQ$21</definedName>
    <definedName name="A125621672K_Data">Data12!$DQ$11:$DQ$21</definedName>
    <definedName name="A125621672K_Latest">Data12!$DQ$21</definedName>
    <definedName name="A125621680K">Data10!$DM$1:$DM$10,Data10!$DM$11:$DM$21</definedName>
    <definedName name="A125621680K_Data">Data10!$DM$11:$DM$21</definedName>
    <definedName name="A125621680K_Latest">Data10!$DM$21</definedName>
    <definedName name="A125621688C">Data11!$FQ$1:$FQ$10,Data11!$FQ$11:$FQ$21</definedName>
    <definedName name="A125621688C_Data">Data11!$FQ$11:$FQ$21</definedName>
    <definedName name="A125621688C_Latest">Data11!$FQ$21</definedName>
    <definedName name="A125621696C">Data11!$DO$1:$DO$10,Data11!$DO$11:$DO$21</definedName>
    <definedName name="A125621696C_Data">Data11!$DO$11:$DO$21</definedName>
    <definedName name="A125621696C_Latest">Data11!$DO$21</definedName>
    <definedName name="A125621704T">Data11!$HA$1:$HA$10,Data11!$HA$11:$HA$21</definedName>
    <definedName name="A125621704T_Data">Data11!$HA$11:$HA$21</definedName>
    <definedName name="A125621704T_Latest">Data11!$HA$21</definedName>
    <definedName name="A125621712T">Data12!$AE$1:$AE$10,Data12!$AE$11:$AE$21</definedName>
    <definedName name="A125621712T_Data">Data12!$AE$11:$AE$21</definedName>
    <definedName name="A125621712T_Latest">Data12!$AE$21</definedName>
    <definedName name="A125621720T">Data10!$BK$1:$BK$10,Data10!$BK$11:$BK$21</definedName>
    <definedName name="A125621720T_Data">Data10!$BK$11:$BK$21</definedName>
    <definedName name="A125621720T_Latest">Data10!$BK$21</definedName>
    <definedName name="A125621728K">Data11!$K$1:$K$10,Data11!$K$11:$K$21</definedName>
    <definedName name="A125621728K_Data">Data11!$K$11:$K$21</definedName>
    <definedName name="A125621728K_Latest">Data11!$K$21</definedName>
    <definedName name="A125621736K">Data11!$EY$1:$EY$10,Data11!$EY$11:$EY$21</definedName>
    <definedName name="A125621736K_Data">Data11!$EY$11:$EY$21</definedName>
    <definedName name="A125621736K_Latest">Data11!$EY$21</definedName>
    <definedName name="A125621744K">Data11!$GI$1:$GI$10,Data11!$GI$11:$GI$21</definedName>
    <definedName name="A125621744K_Data">Data11!$GI$11:$GI$21</definedName>
    <definedName name="A125621744K_Latest">Data11!$GI$21</definedName>
    <definedName name="A125621752K">Data11!$HS$1:$HS$10,Data11!$HS$11:$HS$21</definedName>
    <definedName name="A125621752K_Data">Data11!$HS$11:$HS$21</definedName>
    <definedName name="A125621752K_Latest">Data11!$HS$21</definedName>
    <definedName name="A125621760K">Data12!$M$1:$M$10,Data12!$M$11:$M$21</definedName>
    <definedName name="A125621760K_Data">Data12!$M$11:$M$21</definedName>
    <definedName name="A125621760K_Latest">Data12!$M$21</definedName>
    <definedName name="A125621768C">Data9!$FM$1:$FM$10,Data9!$FM$11:$FM$21</definedName>
    <definedName name="A125621768C_Data">Data9!$FM$11:$FM$21</definedName>
    <definedName name="A125621768C_Latest">Data9!$FM$21</definedName>
    <definedName name="A125621776C">Data9!$GW$1:$GW$10,Data9!$GW$11:$GW$21</definedName>
    <definedName name="A125621776C_Data">Data9!$GW$11:$GW$21</definedName>
    <definedName name="A125621776C_Latest">Data9!$GW$21</definedName>
    <definedName name="A125621784C">Data10!$I$1:$I$10,Data10!$I$11:$I$21</definedName>
    <definedName name="A125621784C_Data">Data10!$I$11:$I$21</definedName>
    <definedName name="A125621784C_Latest">Data10!$I$21</definedName>
    <definedName name="A125621792C">Data10!$AA$1:$AA$10,Data10!$AA$11:$AA$21</definedName>
    <definedName name="A125621792C_Data">Data10!$AA$11:$AA$21</definedName>
    <definedName name="A125621792C_Latest">Data10!$AA$21</definedName>
    <definedName name="A125621800T">Data10!$CU$1:$CU$10,Data10!$CU$11:$CU$21</definedName>
    <definedName name="A125621800T_Data">Data10!$CU$11:$CU$21</definedName>
    <definedName name="A125621800T_Latest">Data10!$CU$21</definedName>
    <definedName name="A125621808K">Data10!$EE$1:$EE$10,Data10!$EE$11:$EE$21</definedName>
    <definedName name="A125621808K_Data">Data10!$EE$11:$EE$21</definedName>
    <definedName name="A125621808K_Latest">Data10!$EE$21</definedName>
    <definedName name="A125621816K">Data10!$EW$1:$EW$10,Data10!$EW$11:$EW$21</definedName>
    <definedName name="A125621816K_Data">Data10!$EW$11:$EW$21</definedName>
    <definedName name="A125621816K_Latest">Data10!$EW$21</definedName>
    <definedName name="A125621824K">Data11!$AC$1:$AC$10,Data11!$AC$11:$AC$21</definedName>
    <definedName name="A125621824K_Data">Data11!$AC$11:$AC$21</definedName>
    <definedName name="A125621824K_Latest">Data11!$AC$21</definedName>
    <definedName name="A125621832K">Data11!$IK$1:$IK$10,Data11!$IK$11:$IK$21</definedName>
    <definedName name="A125621832K_Data">Data11!$IK$11:$IK$21</definedName>
    <definedName name="A125621832K_Latest">Data11!$IK$21</definedName>
    <definedName name="A125621840K">Data12!$BO$1:$BO$10,Data12!$BO$11:$BO$21</definedName>
    <definedName name="A125621840K_Data">Data12!$BO$11:$BO$21</definedName>
    <definedName name="A125621840K_Latest">Data12!$BO$21</definedName>
    <definedName name="A125621848C">Data12!$CG$1:$CG$10,Data12!$CG$11:$CG$21</definedName>
    <definedName name="A125621848C_Data">Data12!$CG$11:$CG$21</definedName>
    <definedName name="A125621848C_Latest">Data12!$CG$21</definedName>
    <definedName name="A125621856C">Data10!$AS$1:$AS$10,Data10!$AS$11:$AS$21</definedName>
    <definedName name="A125621856C_Data">Data10!$AS$11:$AS$21</definedName>
    <definedName name="A125621856C_Latest">Data10!$AS$21</definedName>
    <definedName name="A125621864C">Data11!$CE$1:$CE$10,Data11!$CE$11:$CE$21</definedName>
    <definedName name="A125621864C_Data">Data11!$CE$11:$CE$21</definedName>
    <definedName name="A125621864C_Latest">Data11!$CE$21</definedName>
    <definedName name="A125621872C">Data11!$CW$1:$CW$10,Data11!$CW$11:$CW$21</definedName>
    <definedName name="A125621872C_Data">Data11!$CW$11:$CW$21</definedName>
    <definedName name="A125621872C_Latest">Data11!$CW$21</definedName>
    <definedName name="A125621880C">Data12!$AW$1:$AW$10,Data12!$AW$11:$AW$21</definedName>
    <definedName name="A125621880C_Data">Data12!$AW$11:$AW$21</definedName>
    <definedName name="A125621880C_Latest">Data12!$AW$21</definedName>
    <definedName name="A125621888W">Data9!$GE$1:$GE$10,Data9!$GE$11:$GE$21</definedName>
    <definedName name="A125621888W_Data">Data9!$GE$11:$GE$21</definedName>
    <definedName name="A125621888W_Latest">Data9!$GE$21</definedName>
    <definedName name="A125621896W">Data9!$HO$1:$HO$10,Data9!$HO$11:$HO$21</definedName>
    <definedName name="A125621896W_Data">Data9!$HO$11:$HO$21</definedName>
    <definedName name="A125621896W_Latest">Data9!$HO$21</definedName>
    <definedName name="A125621904K">Data9!$IG$1:$IG$10,Data9!$IG$11:$IG$21</definedName>
    <definedName name="A125621904K_Data">Data9!$IG$11:$IG$21</definedName>
    <definedName name="A125621904K_Latest">Data9!$IG$21</definedName>
    <definedName name="A125621912K">Data10!$CC$1:$CC$10,Data10!$CC$11:$CC$21</definedName>
    <definedName name="A125621912K_Data">Data10!$CC$11:$CC$21</definedName>
    <definedName name="A125621912K_Latest">Data10!$CC$21</definedName>
    <definedName name="A125621920K">Data10!$GY$1:$GY$10,Data10!$GY$11:$GY$21</definedName>
    <definedName name="A125621920K_Data">Data10!$GY$11:$GY$21</definedName>
    <definedName name="A125621920K_Latest">Data10!$GY$21</definedName>
    <definedName name="A125621928C">Data10!$HQ$1:$HQ$10,Data10!$HQ$11:$HQ$21</definedName>
    <definedName name="A125621928C_Data">Data10!$HQ$11:$HQ$21</definedName>
    <definedName name="A125621928C_Latest">Data10!$HQ$21</definedName>
    <definedName name="A125621936C">Data10!$FO$1:$FO$10,Data10!$FO$11:$FO$21</definedName>
    <definedName name="A125621936C_Data">Data10!$FO$11:$FO$21</definedName>
    <definedName name="A125621936C_Latest">Data10!$FO$21</definedName>
    <definedName name="A125621944C">Data11!$AU$1:$AU$10,Data11!$AU$11:$AU$21</definedName>
    <definedName name="A125621944C_Data">Data11!$AU$11:$AU$21</definedName>
    <definedName name="A125621944C_Latest">Data11!$AU$21</definedName>
    <definedName name="A125621952C">Data12!$CY$1:$CY$10,Data12!$CY$11:$CY$21</definedName>
    <definedName name="A125621952C_Data">Data12!$CY$11:$CY$21</definedName>
    <definedName name="A125621952C_Latest">Data12!$CY$21</definedName>
    <definedName name="A125621960C">Data13!$FC$1:$FC$10,Data13!$FC$11:$FC$21</definedName>
    <definedName name="A125621960C_Data">Data13!$FC$11:$FC$21</definedName>
    <definedName name="A125621960C_Latest">Data13!$FC$21</definedName>
    <definedName name="A125621968W">Data13!$HE$1:$HE$10,Data13!$HE$11:$HE$21</definedName>
    <definedName name="A125621968W_Data">Data13!$HE$11:$HE$21</definedName>
    <definedName name="A125621968W_Latest">Data13!$HE$21</definedName>
    <definedName name="A125621976W">Data14!$AI$1:$AI$10,Data14!$AI$11:$AI$21</definedName>
    <definedName name="A125621976W_Data">Data14!$AI$11:$AI$21</definedName>
    <definedName name="A125621976W_Latest">Data14!$AI$21</definedName>
    <definedName name="A125621984W">Data14!$DC$1:$DC$10,Data14!$DC$11:$DC$21</definedName>
    <definedName name="A125621984W_Data">Data14!$DC$11:$DC$21</definedName>
    <definedName name="A125621984W_Latest">Data14!$DC$21</definedName>
    <definedName name="A125621992W">Data15!$CM$1:$CM$10,Data15!$CM$11:$CM$21</definedName>
    <definedName name="A125621992W_Data">Data15!$CM$11:$CM$21</definedName>
    <definedName name="A125621992W_Latest">Data15!$CM$21</definedName>
    <definedName name="A125622000L">Data13!$CI$1:$CI$10,Data13!$CI$11:$CI$21</definedName>
    <definedName name="A125622000L_Data">Data13!$CI$11:$CI$21</definedName>
    <definedName name="A125622000L_Latest">Data13!$CI$21</definedName>
    <definedName name="A125622008F">Data14!$EM$1:$EM$10,Data14!$EM$11:$EM$21</definedName>
    <definedName name="A125622008F_Data">Data14!$EM$11:$EM$21</definedName>
    <definedName name="A125622008F_Latest">Data14!$EM$21</definedName>
    <definedName name="A125622016F">Data14!$CK$1:$CK$10,Data14!$CK$11:$CK$21</definedName>
    <definedName name="A125622016F_Data">Data14!$CK$11:$CK$21</definedName>
    <definedName name="A125622016F_Latest">Data14!$CK$21</definedName>
    <definedName name="A125622024F">Data14!$FW$1:$FW$10,Data14!$FW$11:$FW$21</definedName>
    <definedName name="A125622024F_Data">Data14!$FW$11:$FW$21</definedName>
    <definedName name="A125622024F_Latest">Data14!$FW$21</definedName>
    <definedName name="A125622032F">Data14!$IQ$1:$IQ$10,Data14!$IQ$11:$IQ$21</definedName>
    <definedName name="A125622032F_Data">Data14!$IQ$11:$IQ$21</definedName>
    <definedName name="A125622032F_Latest">Data14!$IQ$21</definedName>
    <definedName name="A125622040F">Data13!$AG$1:$AG$10,Data13!$AG$11:$AG$21</definedName>
    <definedName name="A125622040F_Data">Data13!$AG$11:$AG$21</definedName>
    <definedName name="A125622040F_Latest">Data13!$AG$21</definedName>
    <definedName name="A125622048X">Data13!$HW$1:$HW$10,Data13!$HW$11:$HW$21</definedName>
    <definedName name="A125622048X_Data">Data13!$HW$11:$HW$21</definedName>
    <definedName name="A125622048X_Latest">Data13!$HW$21</definedName>
    <definedName name="A125622056X">Data14!$DU$1:$DU$10,Data14!$DU$11:$DU$21</definedName>
    <definedName name="A125622056X_Data">Data14!$DU$11:$DU$21</definedName>
    <definedName name="A125622056X_Latest">Data14!$DU$21</definedName>
    <definedName name="A125622064X">Data14!$FE$1:$FE$10,Data14!$FE$11:$FE$21</definedName>
    <definedName name="A125622064X_Data">Data14!$FE$11:$FE$21</definedName>
    <definedName name="A125622064X_Latest">Data14!$FE$21</definedName>
    <definedName name="A125622072X">Data14!$GO$1:$GO$10,Data14!$GO$11:$GO$21</definedName>
    <definedName name="A125622072X_Data">Data14!$GO$11:$GO$21</definedName>
    <definedName name="A125622072X_Latest">Data14!$GO$21</definedName>
    <definedName name="A125622080X">Data14!$HY$1:$HY$10,Data14!$HY$11:$HY$21</definedName>
    <definedName name="A125622080X_Data">Data14!$HY$11:$HY$21</definedName>
    <definedName name="A125622080X_Latest">Data14!$HY$21</definedName>
    <definedName name="A125622088T">Data12!$EI$1:$EI$10,Data12!$EI$11:$EI$21</definedName>
    <definedName name="A125622088T_Data">Data12!$EI$11:$EI$21</definedName>
    <definedName name="A125622088T_Latest">Data12!$EI$21</definedName>
    <definedName name="A125622096T">Data12!$FS$1:$FS$10,Data12!$FS$11:$FS$21</definedName>
    <definedName name="A125622096T_Data">Data12!$FS$11:$FS$21</definedName>
    <definedName name="A125622096T_Latest">Data12!$FS$21</definedName>
    <definedName name="A125622104F">Data12!$HU$1:$HU$10,Data12!$HU$11:$HU$21</definedName>
    <definedName name="A125622104F_Data">Data12!$HU$11:$HU$21</definedName>
    <definedName name="A125622104F_Latest">Data12!$HU$21</definedName>
    <definedName name="A125622112F">Data12!$IM$1:$IM$10,Data12!$IM$11:$IM$21</definedName>
    <definedName name="A125622112F_Data">Data12!$IM$11:$IM$21</definedName>
    <definedName name="A125622112F_Latest">Data12!$IM$21</definedName>
    <definedName name="A125622120F">Data13!$BQ$1:$BQ$10,Data13!$BQ$11:$BQ$21</definedName>
    <definedName name="A125622120F_Data">Data13!$BQ$11:$BQ$21</definedName>
    <definedName name="A125622120F_Latest">Data13!$BQ$21</definedName>
    <definedName name="A125622128X">Data13!$DA$1:$DA$10,Data13!$DA$11:$DA$21</definedName>
    <definedName name="A125622128X_Data">Data13!$DA$11:$DA$21</definedName>
    <definedName name="A125622128X_Latest">Data13!$DA$21</definedName>
    <definedName name="A125622136X">Data13!$DS$1:$DS$10,Data13!$DS$11:$DS$21</definedName>
    <definedName name="A125622136X_Data">Data13!$DS$11:$DS$21</definedName>
    <definedName name="A125622136X_Latest">Data13!$DS$21</definedName>
    <definedName name="A125622144X">Data13!$IO$1:$IO$10,Data13!$IO$11:$IO$21</definedName>
    <definedName name="A125622144X_Data">Data13!$IO$11:$IO$21</definedName>
    <definedName name="A125622144X_Latest">Data13!$IO$21</definedName>
    <definedName name="A125622152X">Data14!$HG$1:$HG$10,Data14!$HG$11:$HG$21</definedName>
    <definedName name="A125622152X_Data">Data14!$HG$11:$HG$21</definedName>
    <definedName name="A125622152X_Latest">Data14!$HG$21</definedName>
    <definedName name="A125622160X">Data15!$AK$1:$AK$10,Data15!$AK$11:$AK$21</definedName>
    <definedName name="A125622160X_Data">Data15!$AK$11:$AK$21</definedName>
    <definedName name="A125622160X_Latest">Data15!$AK$21</definedName>
    <definedName name="A125622168T">Data15!$BC$1:$BC$10,Data15!$BC$11:$BC$21</definedName>
    <definedName name="A125622168T_Data">Data15!$BC$11:$BC$21</definedName>
    <definedName name="A125622168T_Latest">Data15!$BC$21</definedName>
    <definedName name="A125622176T">Data13!$O$1:$O$10,Data13!$O$11:$O$21</definedName>
    <definedName name="A125622176T_Data">Data13!$O$11:$O$21</definedName>
    <definedName name="A125622176T_Latest">Data13!$O$21</definedName>
    <definedName name="A125622184T">Data14!$BA$1:$BA$10,Data14!$BA$11:$BA$21</definedName>
    <definedName name="A125622184T_Data">Data14!$BA$11:$BA$21</definedName>
    <definedName name="A125622184T_Latest">Data14!$BA$21</definedName>
    <definedName name="A125622192T">Data14!$BS$1:$BS$10,Data14!$BS$11:$BS$21</definedName>
    <definedName name="A125622192T_Data">Data14!$BS$11:$BS$21</definedName>
    <definedName name="A125622192T_Latest">Data14!$BS$21</definedName>
    <definedName name="A125622200F">Data15!$S$1:$S$10,Data15!$S$11:$S$21</definedName>
    <definedName name="A125622200F_Data">Data15!$S$11:$S$21</definedName>
    <definedName name="A125622200F_Latest">Data15!$S$21</definedName>
    <definedName name="A125622208X">Data12!$FA$1:$FA$10,Data12!$FA$11:$FA$21</definedName>
    <definedName name="A125622208X_Data">Data12!$FA$11:$FA$21</definedName>
    <definedName name="A125622208X_Latest">Data12!$FA$21</definedName>
    <definedName name="A125622216X">Data12!$GK$1:$GK$10,Data12!$GK$11:$GK$21</definedName>
    <definedName name="A125622216X_Data">Data12!$GK$11:$GK$21</definedName>
    <definedName name="A125622216X_Latest">Data12!$GK$21</definedName>
    <definedName name="A125622224X">Data12!$HC$1:$HC$10,Data12!$HC$11:$HC$21</definedName>
    <definedName name="A125622224X_Data">Data12!$HC$11:$HC$21</definedName>
    <definedName name="A125622224X_Latest">Data12!$HC$21</definedName>
    <definedName name="A125622232X">Data13!$AY$1:$AY$10,Data13!$AY$11:$AY$21</definedName>
    <definedName name="A125622232X_Data">Data13!$AY$11:$AY$21</definedName>
    <definedName name="A125622232X_Latest">Data13!$AY$21</definedName>
    <definedName name="A125622240X">Data13!$FU$1:$FU$10,Data13!$FU$11:$FU$21</definedName>
    <definedName name="A125622240X_Data">Data13!$FU$11:$FU$21</definedName>
    <definedName name="A125622240X_Latest">Data13!$FU$21</definedName>
    <definedName name="A125622248T">Data13!$GM$1:$GM$10,Data13!$GM$11:$GM$21</definedName>
    <definedName name="A125622248T_Data">Data13!$GM$11:$GM$21</definedName>
    <definedName name="A125622248T_Latest">Data13!$GM$21</definedName>
    <definedName name="A125622256T">Data13!$EK$1:$EK$10,Data13!$EK$11:$EK$21</definedName>
    <definedName name="A125622256T_Data">Data13!$EK$11:$EK$21</definedName>
    <definedName name="A125622256T_Latest">Data13!$EK$21</definedName>
    <definedName name="A125622264T">Data14!$Q$1:$Q$10,Data14!$Q$11:$Q$21</definedName>
    <definedName name="A125622264T_Data">Data14!$Q$11:$Q$21</definedName>
    <definedName name="A125622264T_Latest">Data14!$Q$21</definedName>
    <definedName name="A125622272T">Data15!$BU$1:$BU$10,Data15!$BU$11:$BU$21</definedName>
    <definedName name="A125622272T_Data">Data15!$BU$11:$BU$21</definedName>
    <definedName name="A125622272T_Latest">Data15!$BU$21</definedName>
    <definedName name="A125622280T">Data2!$W$1:$W$10,Data2!$W$11:$W$21</definedName>
    <definedName name="A125622280T_Data">Data2!$W$11:$W$21</definedName>
    <definedName name="A125622280T_Latest">Data2!$W$21</definedName>
    <definedName name="A125622282W">Data2!$AL$1:$AL$10,Data2!$AL$11:$AL$21</definedName>
    <definedName name="A125622282W_Data">Data2!$AL$11:$AL$21</definedName>
    <definedName name="A125622282W_Latest">Data2!$AL$21</definedName>
    <definedName name="A125622288K">Data2!$BY$1:$BY$10,Data2!$BY$11:$BY$21</definedName>
    <definedName name="A125622288K_Data">Data2!$BY$11:$BY$21</definedName>
    <definedName name="A125622288K_Latest">Data2!$BY$21</definedName>
    <definedName name="A125622290W">Data2!$CN$1:$CN$10,Data2!$CN$11:$CN$21</definedName>
    <definedName name="A125622290W_Data">Data2!$CN$11:$CN$21</definedName>
    <definedName name="A125622290W_Latest">Data2!$CN$21</definedName>
    <definedName name="A125622296K">Data2!$ES$1:$ES$10,Data2!$ES$11:$ES$21</definedName>
    <definedName name="A125622296K_Data">Data2!$ES$11:$ES$21</definedName>
    <definedName name="A125622296K_Latest">Data2!$ES$21</definedName>
    <definedName name="A125622298R">Data2!$FH$1:$FH$10,Data2!$FH$11:$FH$21</definedName>
    <definedName name="A125622298R_Data">Data2!$FH$11:$FH$21</definedName>
    <definedName name="A125622298R_Latest">Data2!$FH$21</definedName>
    <definedName name="A125622304X">Data2!$HM$1:$HM$10,Data2!$HM$11:$HM$21</definedName>
    <definedName name="A125622304X_Data">Data2!$HM$11:$HM$21</definedName>
    <definedName name="A125622304X_Latest">Data2!$HM$21</definedName>
    <definedName name="A125622306C">Data2!$IB$1:$IB$10,Data2!$IB$11:$IB$21</definedName>
    <definedName name="A125622306C_Data">Data2!$IB$11:$IB$21</definedName>
    <definedName name="A125622306C_Latest">Data2!$IB$21</definedName>
    <definedName name="A125622312X">Data3!$GW$1:$GW$10,Data3!$GW$11:$GW$21</definedName>
    <definedName name="A125622312X_Data">Data3!$GW$11:$GW$21</definedName>
    <definedName name="A125622312X_Latest">Data3!$GW$21</definedName>
    <definedName name="A125622314C">Data3!$HL$1:$HL$10,Data3!$HL$11:$HL$21</definedName>
    <definedName name="A125622314C_Data">Data3!$HL$11:$HL$21</definedName>
    <definedName name="A125622314C_Latest">Data3!$HL$21</definedName>
    <definedName name="A125622320X">Data1!$GS$1:$GS$10,Data1!$GS$11:$GS$21</definedName>
    <definedName name="A125622320X_Data">Data1!$GS$11:$GS$21</definedName>
    <definedName name="A125622320X_Latest">Data1!$GS$21</definedName>
    <definedName name="A125622322C">Data1!$HH$1:$HH$10,Data1!$HH$11:$HH$21</definedName>
    <definedName name="A125622322C_Data">Data1!$HH$11:$HH$21</definedName>
    <definedName name="A125622322C_Latest">Data1!$HH$21</definedName>
    <definedName name="A125622328T">Data3!$G$1:$G$10,Data3!$G$11:$G$21</definedName>
    <definedName name="A125622328T_Data">Data3!$G$11:$G$21</definedName>
    <definedName name="A125622328T_Latest">Data3!$G$21</definedName>
    <definedName name="A125622330C">Data3!$V$1:$V$10,Data3!$V$11:$V$21</definedName>
    <definedName name="A125622330C_Data">Data3!$V$11:$V$21</definedName>
    <definedName name="A125622330C_Latest">Data3!$V$21</definedName>
    <definedName name="A125622336T">Data2!$GU$1:$GU$10,Data2!$GU$11:$GU$21</definedName>
    <definedName name="A125622336T_Data">Data2!$GU$11:$GU$21</definedName>
    <definedName name="A125622336T_Latest">Data2!$GU$21</definedName>
    <definedName name="A125622338W">Data2!$HJ$1:$HJ$10,Data2!$HJ$11:$HJ$21</definedName>
    <definedName name="A125622338W_Data">Data2!$HJ$11:$HJ$21</definedName>
    <definedName name="A125622338W_Latest">Data2!$HJ$21</definedName>
    <definedName name="A125622344T">Data3!$AQ$1:$AQ$10,Data3!$AQ$11:$AQ$21</definedName>
    <definedName name="A125622344T_Data">Data3!$AQ$11:$AQ$21</definedName>
    <definedName name="A125622344T_Latest">Data3!$AQ$21</definedName>
    <definedName name="A125622346W">Data3!$BF$1:$BF$10,Data3!$BF$11:$BF$21</definedName>
    <definedName name="A125622346W_Data">Data3!$BF$11:$BF$21</definedName>
    <definedName name="A125622346W_Latest">Data3!$BF$21</definedName>
    <definedName name="A125622352T">Data3!$DK$1:$DK$10,Data3!$DK$11:$DK$21</definedName>
    <definedName name="A125622352T_Data">Data3!$DK$11:$DK$21</definedName>
    <definedName name="A125622352T_Latest">Data3!$DK$21</definedName>
    <definedName name="A125622354W">Data3!$DZ$1:$DZ$10,Data3!$DZ$11:$DZ$21</definedName>
    <definedName name="A125622354W_Data">Data3!$DZ$11:$DZ$21</definedName>
    <definedName name="A125622354W_Latest">Data3!$DZ$21</definedName>
    <definedName name="A125622360T">Data1!$EQ$1:$EQ$10,Data1!$EQ$11:$EQ$21</definedName>
    <definedName name="A125622360T_Data">Data1!$EQ$11:$EQ$21</definedName>
    <definedName name="A125622360T_Latest">Data1!$EQ$21</definedName>
    <definedName name="A125622362W">Data1!$FF$1:$FF$10,Data1!$FF$11:$FF$21</definedName>
    <definedName name="A125622362W_Data">Data1!$FF$11:$FF$21</definedName>
    <definedName name="A125622362W_Latest">Data1!$FF$21</definedName>
    <definedName name="A125622368K">Data2!$CQ$1:$CQ$10,Data2!$CQ$11:$CQ$21</definedName>
    <definedName name="A125622368K_Data">Data2!$CQ$11:$CQ$21</definedName>
    <definedName name="A125622368K_Latest">Data2!$CQ$21</definedName>
    <definedName name="A125622370W">Data2!$DF$1:$DF$10,Data2!$DF$11:$DF$21</definedName>
    <definedName name="A125622370W_Data">Data2!$DF$11:$DF$21</definedName>
    <definedName name="A125622370W_Latest">Data2!$DF$21</definedName>
    <definedName name="A125622376K">Data2!$IE$1:$IE$10,Data2!$IE$11:$IE$21</definedName>
    <definedName name="A125622376K_Data">Data2!$IE$11:$IE$21</definedName>
    <definedName name="A125622376K_Latest">Data2!$IE$21</definedName>
    <definedName name="A125622378R">Data3!$D$1:$D$10,Data3!$D$11:$D$21</definedName>
    <definedName name="A125622378R_Data">Data3!$D$11:$D$21</definedName>
    <definedName name="A125622378R_Latest">Data3!$D$21</definedName>
    <definedName name="A125622384K">Data3!$Y$1:$Y$10,Data3!$Y$11:$Y$21</definedName>
    <definedName name="A125622384K_Data">Data3!$Y$11:$Y$21</definedName>
    <definedName name="A125622384K_Latest">Data3!$Y$21</definedName>
    <definedName name="A125622386R">Data3!$AN$1:$AN$10,Data3!$AN$11:$AN$21</definedName>
    <definedName name="A125622386R_Data">Data3!$AN$11:$AN$21</definedName>
    <definedName name="A125622386R_Latest">Data3!$AN$21</definedName>
    <definedName name="A125622392K">Data3!$BI$1:$BI$10,Data3!$BI$11:$BI$21</definedName>
    <definedName name="A125622392K_Data">Data3!$BI$11:$BI$21</definedName>
    <definedName name="A125622392K_Latest">Data3!$BI$21</definedName>
    <definedName name="A125622394R">Data3!$BX$1:$BX$10,Data3!$BX$11:$BX$21</definedName>
    <definedName name="A125622394R_Data">Data3!$BX$11:$BX$21</definedName>
    <definedName name="A125622394R_Latest">Data3!$BX$21</definedName>
    <definedName name="A125622400X">Data3!$CS$1:$CS$10,Data3!$CS$11:$CS$21</definedName>
    <definedName name="A125622400X_Data">Data3!$CS$11:$CS$21</definedName>
    <definedName name="A125622400X_Latest">Data3!$CS$21</definedName>
    <definedName name="A125622402C">Data3!$DH$1:$DH$10,Data3!$DH$11:$DH$21</definedName>
    <definedName name="A125622402C_Data">Data3!$DH$11:$DH$21</definedName>
    <definedName name="A125622402C_Latest">Data3!$DH$21</definedName>
    <definedName name="A125622408T">Data1!$C$1:$C$10,Data1!$C$11:$C$21</definedName>
    <definedName name="A125622408T_Data">Data1!$C$11:$C$21</definedName>
    <definedName name="A125622408T_Latest">Data1!$C$21</definedName>
    <definedName name="A125622410C">Data1!$R$1:$R$10,Data1!$R$11:$R$21</definedName>
    <definedName name="A125622410C_Data">Data1!$R$11:$R$21</definedName>
    <definedName name="A125622410C_Latest">Data1!$R$21</definedName>
    <definedName name="A125622416T">Data1!$AM$1:$AM$10,Data1!$AM$11:$AM$21</definedName>
    <definedName name="A125622416T_Data">Data1!$AM$11:$AM$21</definedName>
    <definedName name="A125622416T_Latest">Data1!$AM$21</definedName>
    <definedName name="A125622418W">Data1!$BB$1:$BB$10,Data1!$BB$11:$BB$21</definedName>
    <definedName name="A125622418W_Data">Data1!$BB$11:$BB$21</definedName>
    <definedName name="A125622418W_Latest">Data1!$BB$21</definedName>
    <definedName name="A125622424T">Data1!$CO$1:$CO$10,Data1!$CO$11:$CO$21</definedName>
    <definedName name="A125622424T_Data">Data1!$CO$11:$CO$21</definedName>
    <definedName name="A125622424T_Latest">Data1!$CO$21</definedName>
    <definedName name="A125622426W">Data1!$DD$1:$DD$10,Data1!$DD$11:$DD$21</definedName>
    <definedName name="A125622426W_Data">Data1!$DD$11:$DD$21</definedName>
    <definedName name="A125622426W_Latest">Data1!$DD$21</definedName>
    <definedName name="A125622432T">Data1!$DG$1:$DG$10,Data1!$DG$11:$DG$21</definedName>
    <definedName name="A125622432T_Data">Data1!$DG$11:$DG$21</definedName>
    <definedName name="A125622432T_Latest">Data1!$DG$21</definedName>
    <definedName name="A125622434W">Data1!$DV$1:$DV$10,Data1!$DV$11:$DV$21</definedName>
    <definedName name="A125622434W_Data">Data1!$DV$11:$DV$21</definedName>
    <definedName name="A125622434W_Latest">Data1!$DV$21</definedName>
    <definedName name="A125622440T">Data1!$GA$1:$GA$10,Data1!$GA$11:$GA$21</definedName>
    <definedName name="A125622440T_Data">Data1!$GA$11:$GA$21</definedName>
    <definedName name="A125622440T_Latest">Data1!$GA$21</definedName>
    <definedName name="A125622442W">Data1!$GP$1:$GP$10,Data1!$GP$11:$GP$21</definedName>
    <definedName name="A125622442W_Data">Data1!$GP$11:$GP$21</definedName>
    <definedName name="A125622442W_Latest">Data1!$GP$21</definedName>
    <definedName name="A125622448K">Data1!$HK$1:$HK$10,Data1!$HK$11:$HK$21</definedName>
    <definedName name="A125622448K_Data">Data1!$HK$11:$HK$21</definedName>
    <definedName name="A125622448K_Latest">Data1!$HK$21</definedName>
    <definedName name="A125622450W">Data1!$HZ$1:$HZ$10,Data1!$HZ$11:$HZ$21</definedName>
    <definedName name="A125622450W_Data">Data1!$HZ$11:$HZ$21</definedName>
    <definedName name="A125622450W_Latest">Data1!$HZ$21</definedName>
    <definedName name="A125622456K">Data1!$IC$1:$IC$10,Data1!$IC$11:$IC$21</definedName>
    <definedName name="A125622456K_Data">Data1!$IC$11:$IC$21</definedName>
    <definedName name="A125622456K_Latest">Data1!$IC$21</definedName>
    <definedName name="A125622458R">Data2!$B$1:$B$10,Data2!$B$11:$B$21</definedName>
    <definedName name="A125622458R_Data">Data2!$B$11:$B$21</definedName>
    <definedName name="A125622458R_Latest">Data2!$B$21</definedName>
    <definedName name="A125622464K">Data2!$DI$1:$DI$10,Data2!$DI$11:$DI$21</definedName>
    <definedName name="A125622464K_Data">Data2!$DI$11:$DI$21</definedName>
    <definedName name="A125622464K_Latest">Data2!$DI$21</definedName>
    <definedName name="A125622466R">Data2!$DX$1:$DX$10,Data2!$DX$11:$DX$21</definedName>
    <definedName name="A125622466R_Data">Data2!$DX$11:$DX$21</definedName>
    <definedName name="A125622466R_Latest">Data2!$DX$21</definedName>
    <definedName name="A125622472K">Data3!$CA$1:$CA$10,Data3!$CA$11:$CA$21</definedName>
    <definedName name="A125622472K_Data">Data3!$CA$11:$CA$21</definedName>
    <definedName name="A125622472K_Latest">Data3!$CA$21</definedName>
    <definedName name="A125622474R">Data3!$CP$1:$CP$10,Data3!$CP$11:$CP$21</definedName>
    <definedName name="A125622474R_Data">Data3!$CP$11:$CP$21</definedName>
    <definedName name="A125622474R_Latest">Data3!$CP$21</definedName>
    <definedName name="A125622480K">Data3!$EU$1:$EU$10,Data3!$EU$11:$EU$21</definedName>
    <definedName name="A125622480K_Data">Data3!$EU$11:$EU$21</definedName>
    <definedName name="A125622480K_Latest">Data3!$EU$21</definedName>
    <definedName name="A125622482R">Data3!$FJ$1:$FJ$10,Data3!$FJ$11:$FJ$21</definedName>
    <definedName name="A125622482R_Data">Data3!$FJ$11:$FJ$21</definedName>
    <definedName name="A125622482R_Latest">Data3!$FJ$21</definedName>
    <definedName name="A125622488C">Data3!$FM$1:$FM$10,Data3!$FM$11:$FM$21</definedName>
    <definedName name="A125622488C_Data">Data3!$FM$11:$FM$21</definedName>
    <definedName name="A125622488C_Latest">Data3!$FM$21</definedName>
    <definedName name="A125622490R">Data3!$GB$1:$GB$10,Data3!$GB$11:$GB$21</definedName>
    <definedName name="A125622490R_Data">Data3!$GB$11:$GB$21</definedName>
    <definedName name="A125622490R_Latest">Data3!$GB$21</definedName>
    <definedName name="A125622496C">Data1!$DY$1:$DY$10,Data1!$DY$11:$DY$21</definedName>
    <definedName name="A125622496C_Data">Data1!$DY$11:$DY$21</definedName>
    <definedName name="A125622496C_Latest">Data1!$DY$21</definedName>
    <definedName name="A125622498J">Data1!$EN$1:$EN$10,Data1!$EN$11:$EN$21</definedName>
    <definedName name="A125622498J_Data">Data1!$EN$11:$EN$21</definedName>
    <definedName name="A125622498J_Latest">Data1!$EN$21</definedName>
    <definedName name="A125622504T">Data2!$FK$1:$FK$10,Data2!$FK$11:$FK$21</definedName>
    <definedName name="A125622504T_Data">Data2!$FK$11:$FK$21</definedName>
    <definedName name="A125622504T_Latest">Data2!$FK$21</definedName>
    <definedName name="A125622506W">Data2!$FZ$1:$FZ$10,Data2!$FZ$11:$FZ$21</definedName>
    <definedName name="A125622506W_Data">Data2!$FZ$11:$FZ$21</definedName>
    <definedName name="A125622506W_Latest">Data2!$FZ$21</definedName>
    <definedName name="A125622512T">Data2!$GC$1:$GC$10,Data2!$GC$11:$GC$21</definedName>
    <definedName name="A125622512T_Data">Data2!$GC$11:$GC$21</definedName>
    <definedName name="A125622512T_Latest">Data2!$GC$21</definedName>
    <definedName name="A125622514W">Data2!$GR$1:$GR$10,Data2!$GR$11:$GR$21</definedName>
    <definedName name="A125622514W_Data">Data2!$GR$11:$GR$21</definedName>
    <definedName name="A125622514W_Latest">Data2!$GR$21</definedName>
    <definedName name="A125622520T">Data3!$EC$1:$EC$10,Data3!$EC$11:$EC$21</definedName>
    <definedName name="A125622520T_Data">Data3!$EC$11:$EC$21</definedName>
    <definedName name="A125622520T_Latest">Data3!$EC$21</definedName>
    <definedName name="A125622522W">Data3!$ER$1:$ER$10,Data3!$ER$11:$ER$21</definedName>
    <definedName name="A125622522W_Data">Data3!$ER$11:$ER$21</definedName>
    <definedName name="A125622522W_Latest">Data3!$ER$21</definedName>
    <definedName name="A125622528K">Data1!$U$1:$U$10,Data1!$U$11:$U$21</definedName>
    <definedName name="A125622528K_Data">Data1!$U$11:$U$21</definedName>
    <definedName name="A125622528K_Latest">Data1!$U$21</definedName>
    <definedName name="A125622530W">Data1!$AJ$1:$AJ$10,Data1!$AJ$11:$AJ$21</definedName>
    <definedName name="A125622530W_Data">Data1!$AJ$11:$AJ$21</definedName>
    <definedName name="A125622530W_Latest">Data1!$AJ$21</definedName>
    <definedName name="A125622536K">Data1!$BE$1:$BE$10,Data1!$BE$11:$BE$21</definedName>
    <definedName name="A125622536K_Data">Data1!$BE$11:$BE$21</definedName>
    <definedName name="A125622536K_Latest">Data1!$BE$21</definedName>
    <definedName name="A125622538R">Data1!$BT$1:$BT$10,Data1!$BT$11:$BT$21</definedName>
    <definedName name="A125622538R_Data">Data1!$BT$11:$BT$21</definedName>
    <definedName name="A125622538R_Latest">Data1!$BT$21</definedName>
    <definedName name="A125622544K">Data1!$BW$1:$BW$10,Data1!$BW$11:$BW$21</definedName>
    <definedName name="A125622544K_Data">Data1!$BW$11:$BW$21</definedName>
    <definedName name="A125622544K_Latest">Data1!$BW$21</definedName>
    <definedName name="A125622546R">Data1!$CL$1:$CL$10,Data1!$CL$11:$CL$21</definedName>
    <definedName name="A125622546R_Data">Data1!$CL$11:$CL$21</definedName>
    <definedName name="A125622546R_Latest">Data1!$CL$21</definedName>
    <definedName name="A125622552K">Data1!$FI$1:$FI$10,Data1!$FI$11:$FI$21</definedName>
    <definedName name="A125622552K_Data">Data1!$FI$11:$FI$21</definedName>
    <definedName name="A125622552K_Latest">Data1!$FI$21</definedName>
    <definedName name="A125622554R">Data1!$FX$1:$FX$10,Data1!$FX$11:$FX$21</definedName>
    <definedName name="A125622554R_Data">Data1!$FX$11:$FX$21</definedName>
    <definedName name="A125622554R_Latest">Data1!$FX$21</definedName>
    <definedName name="A125622560K">Data2!$AO$1:$AO$10,Data2!$AO$11:$AO$21</definedName>
    <definedName name="A125622560K_Data">Data2!$AO$11:$AO$21</definedName>
    <definedName name="A125622560K_Latest">Data2!$AO$21</definedName>
    <definedName name="A125622562R">Data2!$BD$1:$BD$10,Data2!$BD$11:$BD$21</definedName>
    <definedName name="A125622562R_Data">Data2!$BD$11:$BD$21</definedName>
    <definedName name="A125622562R_Latest">Data2!$BD$21</definedName>
    <definedName name="A125622568C">Data2!$BG$1:$BG$10,Data2!$BG$11:$BG$21</definedName>
    <definedName name="A125622568C_Data">Data2!$BG$11:$BG$21</definedName>
    <definedName name="A125622568C_Latest">Data2!$BG$21</definedName>
    <definedName name="A125622570R">Data2!$BV$1:$BV$10,Data2!$BV$11:$BV$21</definedName>
    <definedName name="A125622570R_Data">Data2!$BV$11:$BV$21</definedName>
    <definedName name="A125622570R_Latest">Data2!$BV$21</definedName>
    <definedName name="A125622576C">Data2!$E$1:$E$10,Data2!$E$11:$E$21</definedName>
    <definedName name="A125622576C_Data">Data2!$E$11:$E$21</definedName>
    <definedName name="A125622576C_Latest">Data2!$E$21</definedName>
    <definedName name="A125622578J">Data2!$T$1:$T$10,Data2!$T$11:$T$21</definedName>
    <definedName name="A125622578J_Data">Data2!$T$11:$T$21</definedName>
    <definedName name="A125622578J_Latest">Data2!$T$21</definedName>
    <definedName name="A125622584C">Data2!$EA$1:$EA$10,Data2!$EA$11:$EA$21</definedName>
    <definedName name="A125622584C_Data">Data2!$EA$11:$EA$21</definedName>
    <definedName name="A125622584C_Latest">Data2!$EA$21</definedName>
    <definedName name="A125622586J">Data2!$EP$1:$EP$10,Data2!$EP$11:$EP$21</definedName>
    <definedName name="A125622586J_Data">Data2!$EP$11:$EP$21</definedName>
    <definedName name="A125622586J_Latest">Data2!$EP$21</definedName>
    <definedName name="A125622592C">Data3!$GE$1:$GE$10,Data3!$GE$11:$GE$21</definedName>
    <definedName name="A125622592C_Data">Data3!$GE$11:$GE$21</definedName>
    <definedName name="A125622592C_Latest">Data3!$GE$21</definedName>
    <definedName name="A125622594J">Data3!$GT$1:$GT$10,Data3!$GT$11:$GT$21</definedName>
    <definedName name="A125622594J_Data">Data3!$GT$11:$GT$21</definedName>
    <definedName name="A125622594J_Latest">Data3!$GT$21</definedName>
    <definedName name="A125622600T">Data25!$AG$1:$AG$10,Data25!$AG$11:$AG$21</definedName>
    <definedName name="A125622600T_Data">Data25!$AG$11:$AG$21</definedName>
    <definedName name="A125622600T_Latest">Data25!$AG$21</definedName>
    <definedName name="A125622602W">Data25!$AV$1:$AV$10,Data25!$AV$11:$AV$21</definedName>
    <definedName name="A125622602W_Data">Data25!$AV$11:$AV$21</definedName>
    <definedName name="A125622602W_Latest">Data25!$AV$21</definedName>
    <definedName name="A125622608K">Data25!$CI$1:$CI$10,Data25!$CI$11:$CI$21</definedName>
    <definedName name="A125622608K_Data">Data25!$CI$11:$CI$21</definedName>
    <definedName name="A125622608K_Latest">Data25!$CI$21</definedName>
    <definedName name="A125622610W">Data25!$CX$1:$CX$10,Data25!$CX$11:$CX$21</definedName>
    <definedName name="A125622610W_Data">Data25!$CX$11:$CX$21</definedName>
    <definedName name="A125622610W_Latest">Data25!$CX$21</definedName>
    <definedName name="A125622616K">Data25!$FC$1:$FC$10,Data25!$FC$11:$FC$21</definedName>
    <definedName name="A125622616K_Data">Data25!$FC$11:$FC$21</definedName>
    <definedName name="A125622616K_Latest">Data25!$FC$21</definedName>
    <definedName name="A125622618R">Data25!$FR$1:$FR$10,Data25!$FR$11:$FR$21</definedName>
    <definedName name="A125622618R_Data">Data25!$FR$11:$FR$21</definedName>
    <definedName name="A125622618R_Latest">Data25!$FR$21</definedName>
    <definedName name="A125622624K">Data25!$HW$1:$HW$10,Data25!$HW$11:$HW$21</definedName>
    <definedName name="A125622624K_Data">Data25!$HW$11:$HW$21</definedName>
    <definedName name="A125622624K_Latest">Data25!$HW$21</definedName>
    <definedName name="A125622626R">Data25!$IL$1:$IL$10,Data25!$IL$11:$IL$21</definedName>
    <definedName name="A125622626R_Data">Data25!$IL$11:$IL$21</definedName>
    <definedName name="A125622626R_Latest">Data25!$IL$21</definedName>
    <definedName name="A125622632K">Data26!$HG$1:$HG$10,Data26!$HG$11:$HG$11</definedName>
    <definedName name="A125622632K_Data">Data26!$HG$11:$HG$11</definedName>
    <definedName name="A125622632K_Latest">Data26!$HG$11</definedName>
    <definedName name="A125622634R">Data26!$HV$1:$HV$10,Data26!$HV$11:$HV$11</definedName>
    <definedName name="A125622634R_Data">Data26!$HV$11:$HV$11</definedName>
    <definedName name="A125622634R_Latest">Data26!$HV$11</definedName>
    <definedName name="A125622640K">Data24!$HC$1:$HC$10,Data24!$HC$11:$HC$21</definedName>
    <definedName name="A125622640K_Data">Data24!$HC$11:$HC$21</definedName>
    <definedName name="A125622640K_Latest">Data24!$HC$21</definedName>
    <definedName name="A125622642R">Data24!$HR$1:$HR$10,Data24!$HR$11:$HR$21</definedName>
    <definedName name="A125622642R_Data">Data24!$HR$11:$HR$21</definedName>
    <definedName name="A125622642R_Latest">Data24!$HR$21</definedName>
    <definedName name="A125622648C">Data26!$Q$1:$Q$10,Data26!$Q$11:$Q$11</definedName>
    <definedName name="A125622648C_Data">Data26!$Q$11:$Q$11</definedName>
    <definedName name="A125622648C_Latest">Data26!$Q$11</definedName>
    <definedName name="A125622650R">Data26!$AF$1:$AF$10,Data26!$AF$11:$AF$11</definedName>
    <definedName name="A125622650R_Data">Data26!$AF$11:$AF$11</definedName>
    <definedName name="A125622650R_Latest">Data26!$AF$11</definedName>
    <definedName name="A125622656C">Data25!$HE$1:$HE$10,Data25!$HE$11:$HE$21</definedName>
    <definedName name="A125622656C_Data">Data25!$HE$11:$HE$21</definedName>
    <definedName name="A125622656C_Latest">Data25!$HE$21</definedName>
    <definedName name="A125622658J">Data25!$HT$1:$HT$10,Data25!$HT$11:$HT$21</definedName>
    <definedName name="A125622658J_Data">Data25!$HT$11:$HT$21</definedName>
    <definedName name="A125622658J_Latest">Data25!$HT$21</definedName>
    <definedName name="A125622664C">Data26!$BA$1:$BA$10,Data26!$BA$11:$BA$11</definedName>
    <definedName name="A125622664C_Data">Data26!$BA$11:$BA$11</definedName>
    <definedName name="A125622664C_Latest">Data26!$BA$11</definedName>
    <definedName name="A125622666J">Data26!$BP$1:$BP$10,Data26!$BP$11:$BP$11</definedName>
    <definedName name="A125622666J_Data">Data26!$BP$11:$BP$11</definedName>
    <definedName name="A125622666J_Latest">Data26!$BP$11</definedName>
    <definedName name="A125622672C">Data26!$DU$1:$DU$10,Data26!$DU$11:$DU$11</definedName>
    <definedName name="A125622672C_Data">Data26!$DU$11:$DU$11</definedName>
    <definedName name="A125622672C_Latest">Data26!$DU$11</definedName>
    <definedName name="A125622674J">Data26!$EJ$1:$EJ$10,Data26!$EJ$11:$EJ$11</definedName>
    <definedName name="A125622674J_Data">Data26!$EJ$11:$EJ$11</definedName>
    <definedName name="A125622674J_Latest">Data26!$EJ$11</definedName>
    <definedName name="A125622680C">Data24!$FA$1:$FA$10,Data24!$FA$11:$FA$21</definedName>
    <definedName name="A125622680C_Data">Data24!$FA$11:$FA$21</definedName>
    <definedName name="A125622680C_Latest">Data24!$FA$21</definedName>
    <definedName name="A125622682J">Data24!$FP$1:$FP$10,Data24!$FP$11:$FP$21</definedName>
    <definedName name="A125622682J_Data">Data24!$FP$11:$FP$21</definedName>
    <definedName name="A125622682J_Latest">Data24!$FP$21</definedName>
    <definedName name="A125622688W">Data25!$DA$1:$DA$10,Data25!$DA$11:$DA$21</definedName>
    <definedName name="A125622688W_Data">Data25!$DA$11:$DA$21</definedName>
    <definedName name="A125622688W_Latest">Data25!$DA$21</definedName>
    <definedName name="A125622690J">Data25!$DP$1:$DP$10,Data25!$DP$11:$DP$21</definedName>
    <definedName name="A125622690J_Data">Data25!$DP$11:$DP$21</definedName>
    <definedName name="A125622690J_Latest">Data25!$DP$21</definedName>
    <definedName name="A125622696W">Data25!$IO$1:$IO$10,Data25!$IO$11:$IO$21</definedName>
    <definedName name="A125622696W_Data">Data25!$IO$11:$IO$21</definedName>
    <definedName name="A125622696W_Latest">Data25!$IO$21</definedName>
    <definedName name="A125622698A">Data26!$N$1:$N$10,Data26!$N$11:$N$11</definedName>
    <definedName name="A125622698A_Data">Data26!$N$11:$N$11</definedName>
    <definedName name="A125622698A_Latest">Data26!$N$11</definedName>
    <definedName name="A125622704K">Data26!$AI$1:$AI$10,Data26!$AI$11:$AI$11</definedName>
    <definedName name="A125622704K_Data">Data26!$AI$11:$AI$11</definedName>
    <definedName name="A125622704K_Latest">Data26!$AI$11</definedName>
    <definedName name="A125622706R">Data26!$AX$1:$AX$10,Data26!$AX$11:$AX$11</definedName>
    <definedName name="A125622706R_Data">Data26!$AX$11:$AX$11</definedName>
    <definedName name="A125622706R_Latest">Data26!$AX$11</definedName>
    <definedName name="A125622712K">Data26!$BS$1:$BS$10,Data26!$BS$11:$BS$11</definedName>
    <definedName name="A125622712K_Data">Data26!$BS$11:$BS$11</definedName>
    <definedName name="A125622712K_Latest">Data26!$BS$11</definedName>
    <definedName name="A125622714R">Data26!$CH$1:$CH$10,Data26!$CH$11:$CH$11</definedName>
    <definedName name="A125622714R_Data">Data26!$CH$11:$CH$11</definedName>
    <definedName name="A125622714R_Latest">Data26!$CH$11</definedName>
    <definedName name="A125622720K">Data26!$DC$1:$DC$10,Data26!$DC$11:$DC$11</definedName>
    <definedName name="A125622720K_Data">Data26!$DC$11:$DC$11</definedName>
    <definedName name="A125622720K_Latest">Data26!$DC$11</definedName>
    <definedName name="A125622722R">Data26!$DR$1:$DR$10,Data26!$DR$11:$DR$11</definedName>
    <definedName name="A125622722R_Data">Data26!$DR$11:$DR$11</definedName>
    <definedName name="A125622722R_Latest">Data26!$DR$11</definedName>
    <definedName name="A125622728C">Data24!$M$1:$M$10,Data24!$M$11:$M$21</definedName>
    <definedName name="A125622728C_Data">Data24!$M$11:$M$21</definedName>
    <definedName name="A125622728C_Latest">Data24!$M$21</definedName>
    <definedName name="A125622730R">Data24!$AB$1:$AB$10,Data24!$AB$11:$AB$21</definedName>
    <definedName name="A125622730R_Data">Data24!$AB$11:$AB$21</definedName>
    <definedName name="A125622730R_Latest">Data24!$AB$21</definedName>
    <definedName name="A125622736C">Data24!$AW$1:$AW$10,Data24!$AW$11:$AW$21</definedName>
    <definedName name="A125622736C_Data">Data24!$AW$11:$AW$21</definedName>
    <definedName name="A125622736C_Latest">Data24!$AW$21</definedName>
    <definedName name="A125622738J">Data24!$BL$1:$BL$10,Data24!$BL$11:$BL$21</definedName>
    <definedName name="A125622738J_Data">Data24!$BL$11:$BL$21</definedName>
    <definedName name="A125622738J_Latest">Data24!$BL$21</definedName>
    <definedName name="A125622744C">Data24!$CY$1:$CY$10,Data24!$CY$11:$CY$21</definedName>
    <definedName name="A125622744C_Data">Data24!$CY$11:$CY$21</definedName>
    <definedName name="A125622744C_Latest">Data24!$CY$21</definedName>
    <definedName name="A125622746J">Data24!$DN$1:$DN$10,Data24!$DN$11:$DN$21</definedName>
    <definedName name="A125622746J_Data">Data24!$DN$11:$DN$21</definedName>
    <definedName name="A125622746J_Latest">Data24!$DN$21</definedName>
    <definedName name="A125622752C">Data24!$DQ$1:$DQ$10,Data24!$DQ$11:$DQ$21</definedName>
    <definedName name="A125622752C_Data">Data24!$DQ$11:$DQ$21</definedName>
    <definedName name="A125622752C_Latest">Data24!$DQ$21</definedName>
    <definedName name="A125622754J">Data24!$EF$1:$EF$10,Data24!$EF$11:$EF$21</definedName>
    <definedName name="A125622754J_Data">Data24!$EF$11:$EF$21</definedName>
    <definedName name="A125622754J_Latest">Data24!$EF$21</definedName>
    <definedName name="A125622760C">Data24!$GK$1:$GK$10,Data24!$GK$11:$GK$21</definedName>
    <definedName name="A125622760C_Data">Data24!$GK$11:$GK$21</definedName>
    <definedName name="A125622760C_Latest">Data24!$GK$21</definedName>
    <definedName name="A125622762J">Data24!$GZ$1:$GZ$10,Data24!$GZ$11:$GZ$21</definedName>
    <definedName name="A125622762J_Data">Data24!$GZ$11:$GZ$21</definedName>
    <definedName name="A125622762J_Latest">Data24!$GZ$21</definedName>
    <definedName name="A125622768W">Data24!$HU$1:$HU$10,Data24!$HU$11:$HU$21</definedName>
    <definedName name="A125622768W_Data">Data24!$HU$11:$HU$21</definedName>
    <definedName name="A125622768W_Latest">Data24!$HU$21</definedName>
    <definedName name="A125622770J">Data24!$IJ$1:$IJ$10,Data24!$IJ$11:$IJ$21</definedName>
    <definedName name="A125622770J_Data">Data24!$IJ$11:$IJ$21</definedName>
    <definedName name="A125622770J_Latest">Data24!$IJ$21</definedName>
    <definedName name="A125622776W">Data24!$IM$1:$IM$10,Data24!$IM$11:$IM$21</definedName>
    <definedName name="A125622776W_Data">Data24!$IM$11:$IM$21</definedName>
    <definedName name="A125622776W_Latest">Data24!$IM$21</definedName>
    <definedName name="A125622778A">Data25!$L$1:$L$10,Data25!$L$11:$L$21</definedName>
    <definedName name="A125622778A_Data">Data25!$L$11:$L$21</definedName>
    <definedName name="A125622778A_Latest">Data25!$L$21</definedName>
    <definedName name="A125622784W">Data25!$DS$1:$DS$10,Data25!$DS$11:$DS$21</definedName>
    <definedName name="A125622784W_Data">Data25!$DS$11:$DS$21</definedName>
    <definedName name="A125622784W_Latest">Data25!$DS$21</definedName>
    <definedName name="A125622786A">Data25!$EH$1:$EH$10,Data25!$EH$11:$EH$21</definedName>
    <definedName name="A125622786A_Data">Data25!$EH$11:$EH$21</definedName>
    <definedName name="A125622786A_Latest">Data25!$EH$21</definedName>
    <definedName name="A125622792W">Data26!$CK$1:$CK$10,Data26!$CK$11:$CK$11</definedName>
    <definedName name="A125622792W_Data">Data26!$CK$11:$CK$11</definedName>
    <definedName name="A125622792W_Latest">Data26!$CK$11</definedName>
    <definedName name="A125622794A">Data26!$CZ$1:$CZ$10,Data26!$CZ$11:$CZ$11</definedName>
    <definedName name="A125622794A_Data">Data26!$CZ$11:$CZ$11</definedName>
    <definedName name="A125622794A_Latest">Data26!$CZ$11</definedName>
    <definedName name="A125622800K">Data26!$FE$1:$FE$10,Data26!$FE$11:$FE$11</definedName>
    <definedName name="A125622800K_Data">Data26!$FE$11:$FE$11</definedName>
    <definedName name="A125622800K_Latest">Data26!$FE$11</definedName>
    <definedName name="A125622802R">Data26!$FT$1:$FT$10,Data26!$FT$11:$FT$11</definedName>
    <definedName name="A125622802R_Data">Data26!$FT$11:$FT$11</definedName>
    <definedName name="A125622802R_Latest">Data26!$FT$11</definedName>
    <definedName name="A125622808C">Data26!$FW$1:$FW$10,Data26!$FW$11:$FW$11</definedName>
    <definedName name="A125622808C_Data">Data26!$FW$11:$FW$11</definedName>
    <definedName name="A125622808C_Latest">Data26!$FW$11</definedName>
    <definedName name="A125622810R">Data26!$GL$1:$GL$10,Data26!$GL$11:$GL$11</definedName>
    <definedName name="A125622810R_Data">Data26!$GL$11:$GL$11</definedName>
    <definedName name="A125622810R_Latest">Data26!$GL$11</definedName>
    <definedName name="A125622816C">Data24!$EI$1:$EI$10,Data24!$EI$11:$EI$21</definedName>
    <definedName name="A125622816C_Data">Data24!$EI$11:$EI$21</definedName>
    <definedName name="A125622816C_Latest">Data24!$EI$21</definedName>
    <definedName name="A125622818J">Data24!$EX$1:$EX$10,Data24!$EX$11:$EX$21</definedName>
    <definedName name="A125622818J_Data">Data24!$EX$11:$EX$21</definedName>
    <definedName name="A125622818J_Latest">Data24!$EX$21</definedName>
    <definedName name="A125622824C">Data25!$FU$1:$FU$10,Data25!$FU$11:$FU$21</definedName>
    <definedName name="A125622824C_Data">Data25!$FU$11:$FU$21</definedName>
    <definedName name="A125622824C_Latest">Data25!$FU$21</definedName>
    <definedName name="A125622826J">Data25!$GJ$1:$GJ$10,Data25!$GJ$11:$GJ$21</definedName>
    <definedName name="A125622826J_Data">Data25!$GJ$11:$GJ$21</definedName>
    <definedName name="A125622826J_Latest">Data25!$GJ$21</definedName>
    <definedName name="A125622832C">Data25!$GM$1:$GM$10,Data25!$GM$11:$GM$21</definedName>
    <definedName name="A125622832C_Data">Data25!$GM$11:$GM$21</definedName>
    <definedName name="A125622832C_Latest">Data25!$GM$21</definedName>
    <definedName name="A125622834J">Data25!$HB$1:$HB$10,Data25!$HB$11:$HB$21</definedName>
    <definedName name="A125622834J_Data">Data25!$HB$11:$HB$21</definedName>
    <definedName name="A125622834J_Latest">Data25!$HB$21</definedName>
    <definedName name="A125622840C">Data26!$EM$1:$EM$10,Data26!$EM$11:$EM$11</definedName>
    <definedName name="A125622840C_Data">Data26!$EM$11:$EM$11</definedName>
    <definedName name="A125622840C_Latest">Data26!$EM$11</definedName>
    <definedName name="A125622842J">Data26!$FB$1:$FB$10,Data26!$FB$11:$FB$11</definedName>
    <definedName name="A125622842J_Data">Data26!$FB$11:$FB$11</definedName>
    <definedName name="A125622842J_Latest">Data26!$FB$11</definedName>
    <definedName name="A125622848W">Data24!$AE$1:$AE$10,Data24!$AE$11:$AE$21</definedName>
    <definedName name="A125622848W_Data">Data24!$AE$11:$AE$21</definedName>
    <definedName name="A125622848W_Latest">Data24!$AE$21</definedName>
    <definedName name="A125622850J">Data24!$AT$1:$AT$10,Data24!$AT$11:$AT$21</definedName>
    <definedName name="A125622850J_Data">Data24!$AT$11:$AT$21</definedName>
    <definedName name="A125622850J_Latest">Data24!$AT$21</definedName>
    <definedName name="A125622856W">Data24!$BO$1:$BO$10,Data24!$BO$11:$BO$21</definedName>
    <definedName name="A125622856W_Data">Data24!$BO$11:$BO$21</definedName>
    <definedName name="A125622856W_Latest">Data24!$BO$21</definedName>
    <definedName name="A125622858A">Data24!$CD$1:$CD$10,Data24!$CD$11:$CD$21</definedName>
    <definedName name="A125622858A_Data">Data24!$CD$11:$CD$21</definedName>
    <definedName name="A125622858A_Latest">Data24!$CD$21</definedName>
    <definedName name="A125622864W">Data24!$CG$1:$CG$10,Data24!$CG$11:$CG$21</definedName>
    <definedName name="A125622864W_Data">Data24!$CG$11:$CG$21</definedName>
    <definedName name="A125622864W_Latest">Data24!$CG$21</definedName>
    <definedName name="A125622866A">Data24!$CV$1:$CV$10,Data24!$CV$11:$CV$21</definedName>
    <definedName name="A125622866A_Data">Data24!$CV$11:$CV$21</definedName>
    <definedName name="A125622866A_Latest">Data24!$CV$21</definedName>
    <definedName name="A125622872W">Data24!$FS$1:$FS$10,Data24!$FS$11:$FS$21</definedName>
    <definedName name="A125622872W_Data">Data24!$FS$11:$FS$21</definedName>
    <definedName name="A125622872W_Latest">Data24!$FS$21</definedName>
    <definedName name="A125622874A">Data24!$GH$1:$GH$10,Data24!$GH$11:$GH$21</definedName>
    <definedName name="A125622874A_Data">Data24!$GH$11:$GH$21</definedName>
    <definedName name="A125622874A_Latest">Data24!$GH$21</definedName>
    <definedName name="A125622880W">Data25!$AY$1:$AY$10,Data25!$AY$11:$AY$21</definedName>
    <definedName name="A125622880W_Data">Data25!$AY$11:$AY$21</definedName>
    <definedName name="A125622880W_Latest">Data25!$AY$21</definedName>
    <definedName name="A125622882A">Data25!$BN$1:$BN$10,Data25!$BN$11:$BN$21</definedName>
    <definedName name="A125622882A_Data">Data25!$BN$11:$BN$21</definedName>
    <definedName name="A125622882A_Latest">Data25!$BN$21</definedName>
    <definedName name="A125622888R">Data25!$BQ$1:$BQ$10,Data25!$BQ$11:$BQ$21</definedName>
    <definedName name="A125622888R_Data">Data25!$BQ$11:$BQ$21</definedName>
    <definedName name="A125622888R_Latest">Data25!$BQ$21</definedName>
    <definedName name="A125622890A">Data25!$CF$1:$CF$10,Data25!$CF$11:$CF$21</definedName>
    <definedName name="A125622890A_Data">Data25!$CF$11:$CF$21</definedName>
    <definedName name="A125622890A_Latest">Data25!$CF$21</definedName>
    <definedName name="A125622896R">Data25!$O$1:$O$10,Data25!$O$11:$O$21</definedName>
    <definedName name="A125622896R_Data">Data25!$O$11:$O$21</definedName>
    <definedName name="A125622896R_Latest">Data25!$O$21</definedName>
    <definedName name="A125622898V">Data25!$AD$1:$AD$10,Data25!$AD$11:$AD$21</definedName>
    <definedName name="A125622898V_Data">Data25!$AD$11:$AD$21</definedName>
    <definedName name="A125622898V_Latest">Data25!$AD$21</definedName>
    <definedName name="A125622904C">Data25!$EK$1:$EK$10,Data25!$EK$11:$EK$21</definedName>
    <definedName name="A125622904C_Data">Data25!$EK$11:$EK$21</definedName>
    <definedName name="A125622904C_Latest">Data25!$EK$21</definedName>
    <definedName name="A125622906J">Data25!$EZ$1:$EZ$10,Data25!$EZ$11:$EZ$21</definedName>
    <definedName name="A125622906J_Data">Data25!$EZ$11:$EZ$21</definedName>
    <definedName name="A125622906J_Latest">Data25!$EZ$21</definedName>
    <definedName name="A125622912C">Data26!$GO$1:$GO$10,Data26!$GO$11:$GO$11</definedName>
    <definedName name="A125622912C_Data">Data26!$GO$11:$GO$11</definedName>
    <definedName name="A125622912C_Latest">Data26!$GO$11</definedName>
    <definedName name="A125622914J">Data26!$HD$1:$HD$10,Data26!$HD$11:$HD$11</definedName>
    <definedName name="A125622914J_Data">Data26!$HD$11:$HD$11</definedName>
    <definedName name="A125622914J_Latest">Data26!$HD$11</definedName>
    <definedName name="A125622920C">Data7!$HE$1:$HE$10,Data7!$HE$11:$HE$21</definedName>
    <definedName name="A125622920C_Data">Data7!$HE$11:$HE$21</definedName>
    <definedName name="A125622920C_Latest">Data7!$HE$21</definedName>
    <definedName name="A125622922J">Data7!$HT$1:$HT$10,Data7!$HT$11:$HT$21</definedName>
    <definedName name="A125622922J_Data">Data7!$HT$11:$HT$21</definedName>
    <definedName name="A125622922J_Latest">Data7!$HT$21</definedName>
    <definedName name="A125622928W">Data8!$Q$1:$Q$10,Data8!$Q$11:$Q$21</definedName>
    <definedName name="A125622928W_Data">Data8!$Q$11:$Q$21</definedName>
    <definedName name="A125622928W_Latest">Data8!$Q$21</definedName>
    <definedName name="A125622930J">Data8!$AF$1:$AF$10,Data8!$AF$11:$AF$21</definedName>
    <definedName name="A125622930J_Data">Data8!$AF$11:$AF$21</definedName>
    <definedName name="A125622930J_Latest">Data8!$AF$21</definedName>
    <definedName name="A125622936W">Data8!$CK$1:$CK$10,Data8!$CK$11:$CK$21</definedName>
    <definedName name="A125622936W_Data">Data8!$CK$11:$CK$21</definedName>
    <definedName name="A125622936W_Latest">Data8!$CK$21</definedName>
    <definedName name="A125622938A">Data8!$CZ$1:$CZ$10,Data8!$CZ$11:$CZ$21</definedName>
    <definedName name="A125622938A_Data">Data8!$CZ$11:$CZ$21</definedName>
    <definedName name="A125622938A_Latest">Data8!$CZ$21</definedName>
    <definedName name="A125622944W">Data8!$FE$1:$FE$10,Data8!$FE$11:$FE$21</definedName>
    <definedName name="A125622944W_Data">Data8!$FE$11:$FE$21</definedName>
    <definedName name="A125622944W_Latest">Data8!$FE$21</definedName>
    <definedName name="A125622946A">Data8!$FT$1:$FT$10,Data8!$FT$11:$FT$21</definedName>
    <definedName name="A125622946A_Data">Data8!$FT$11:$FT$21</definedName>
    <definedName name="A125622946A_Latest">Data8!$FT$21</definedName>
    <definedName name="A125622952W">Data9!$EO$1:$EO$10,Data9!$EO$11:$EO$21</definedName>
    <definedName name="A125622952W_Data">Data9!$EO$11:$EO$21</definedName>
    <definedName name="A125622952W_Latest">Data9!$EO$21</definedName>
    <definedName name="A125622954A">Data9!$FD$1:$FD$10,Data9!$FD$11:$FD$21</definedName>
    <definedName name="A125622954A_Data">Data9!$FD$11:$FD$21</definedName>
    <definedName name="A125622954A_Latest">Data9!$FD$21</definedName>
    <definedName name="A125622960W">Data7!$EK$1:$EK$10,Data7!$EK$11:$EK$21</definedName>
    <definedName name="A125622960W_Data">Data7!$EK$11:$EK$21</definedName>
    <definedName name="A125622960W_Latest">Data7!$EK$21</definedName>
    <definedName name="A125622962A">Data7!$EZ$1:$EZ$10,Data7!$EZ$11:$EZ$21</definedName>
    <definedName name="A125622962A_Data">Data7!$EZ$11:$EZ$21</definedName>
    <definedName name="A125622962A_Latest">Data7!$EZ$21</definedName>
    <definedName name="A125622968R">Data8!$GO$1:$GO$10,Data8!$GO$11:$GO$21</definedName>
    <definedName name="A125622968R_Data">Data8!$GO$11:$GO$21</definedName>
    <definedName name="A125622968R_Latest">Data8!$GO$21</definedName>
    <definedName name="A125622970A">Data8!$HD$1:$HD$10,Data8!$HD$11:$HD$21</definedName>
    <definedName name="A125622970A_Data">Data8!$HD$11:$HD$21</definedName>
    <definedName name="A125622970A_Latest">Data8!$HD$21</definedName>
    <definedName name="A125622976R">Data8!$EM$1:$EM$10,Data8!$EM$11:$EM$21</definedName>
    <definedName name="A125622976R_Data">Data8!$EM$11:$EM$21</definedName>
    <definedName name="A125622976R_Latest">Data8!$EM$21</definedName>
    <definedName name="A125622978V">Data8!$FB$1:$FB$10,Data8!$FB$11:$FB$21</definedName>
    <definedName name="A125622978V_Data">Data8!$FB$11:$FB$21</definedName>
    <definedName name="A125622978V_Latest">Data8!$FB$21</definedName>
    <definedName name="A125622984R">Data8!$HY$1:$HY$10,Data8!$HY$11:$HY$21</definedName>
    <definedName name="A125622984R_Data">Data8!$HY$11:$HY$21</definedName>
    <definedName name="A125622984R_Latest">Data8!$HY$21</definedName>
    <definedName name="A125622986V">Data8!$IN$1:$IN$10,Data8!$IN$11:$IN$21</definedName>
    <definedName name="A125622986V_Data">Data8!$IN$11:$IN$21</definedName>
    <definedName name="A125622986V_Latest">Data8!$IN$21</definedName>
    <definedName name="A125622992R">Data9!$BC$1:$BC$10,Data9!$BC$11:$BC$21</definedName>
    <definedName name="A125622992R_Data">Data9!$BC$11:$BC$21</definedName>
    <definedName name="A125622992R_Latest">Data9!$BC$21</definedName>
    <definedName name="A125622994V">Data9!$BR$1:$BR$10,Data9!$BR$11:$BR$21</definedName>
    <definedName name="A125622994V_Data">Data9!$BR$11:$BR$21</definedName>
    <definedName name="A125622994V_Latest">Data9!$BR$21</definedName>
    <definedName name="A125623000F">Data7!$CI$1:$CI$10,Data7!$CI$11:$CI$21</definedName>
    <definedName name="A125623000F_Data">Data7!$CI$11:$CI$21</definedName>
    <definedName name="A125623000F_Latest">Data7!$CI$21</definedName>
    <definedName name="A125623002K">Data7!$CX$1:$CX$10,Data7!$CX$11:$CX$21</definedName>
    <definedName name="A125623002K_Data">Data7!$CX$11:$CX$21</definedName>
    <definedName name="A125623002K_Latest">Data7!$CX$21</definedName>
    <definedName name="A125623008X">Data8!$AI$1:$AI$10,Data8!$AI$11:$AI$21</definedName>
    <definedName name="A125623008X_Data">Data8!$AI$11:$AI$21</definedName>
    <definedName name="A125623008X_Latest">Data8!$AI$21</definedName>
    <definedName name="A125623010K">Data8!$AX$1:$AX$10,Data8!$AX$11:$AX$21</definedName>
    <definedName name="A125623010K_Data">Data8!$AX$11:$AX$21</definedName>
    <definedName name="A125623010K_Latest">Data8!$AX$21</definedName>
    <definedName name="A125623016X">Data8!$FW$1:$FW$10,Data8!$FW$11:$FW$21</definedName>
    <definedName name="A125623016X_Data">Data8!$FW$11:$FW$21</definedName>
    <definedName name="A125623016X_Latest">Data8!$FW$21</definedName>
    <definedName name="A125623018C">Data8!$GL$1:$GL$10,Data8!$GL$11:$GL$21</definedName>
    <definedName name="A125623018C_Data">Data8!$GL$11:$GL$21</definedName>
    <definedName name="A125623018C_Latest">Data8!$GL$21</definedName>
    <definedName name="A125623024X">Data8!$HG$1:$HG$10,Data8!$HG$11:$HG$21</definedName>
    <definedName name="A125623024X_Data">Data8!$HG$11:$HG$21</definedName>
    <definedName name="A125623024X_Latest">Data8!$HG$21</definedName>
    <definedName name="A125623026C">Data8!$HV$1:$HV$10,Data8!$HV$11:$HV$21</definedName>
    <definedName name="A125623026C_Data">Data8!$HV$11:$HV$21</definedName>
    <definedName name="A125623026C_Latest">Data8!$HV$21</definedName>
    <definedName name="A125623032X">Data8!$IQ$1:$IQ$10,Data8!$IQ$11:$IQ$21</definedName>
    <definedName name="A125623032X_Data">Data8!$IQ$11:$IQ$21</definedName>
    <definedName name="A125623032X_Latest">Data8!$IQ$21</definedName>
    <definedName name="A125623034C">Data9!$P$1:$P$10,Data9!$P$11:$P$21</definedName>
    <definedName name="A125623034C_Data">Data9!$P$11:$P$21</definedName>
    <definedName name="A125623034C_Latest">Data9!$P$21</definedName>
    <definedName name="A125623040X">Data9!$AK$1:$AK$10,Data9!$AK$11:$AK$21</definedName>
    <definedName name="A125623040X_Data">Data9!$AK$11:$AK$21</definedName>
    <definedName name="A125623040X_Latest">Data9!$AK$21</definedName>
    <definedName name="A125623042C">Data9!$AZ$1:$AZ$10,Data9!$AZ$11:$AZ$21</definedName>
    <definedName name="A125623042C_Data">Data9!$AZ$11:$AZ$21</definedName>
    <definedName name="A125623042C_Latest">Data9!$AZ$21</definedName>
    <definedName name="A125623048T">Data6!$GK$1:$GK$10,Data6!$GK$11:$GK$21</definedName>
    <definedName name="A125623048T_Data">Data6!$GK$11:$GK$21</definedName>
    <definedName name="A125623048T_Latest">Data6!$GK$21</definedName>
    <definedName name="A125623050C">Data6!$GZ$1:$GZ$10,Data6!$GZ$11:$GZ$21</definedName>
    <definedName name="A125623050C_Data">Data6!$GZ$11:$GZ$21</definedName>
    <definedName name="A125623050C_Latest">Data6!$GZ$21</definedName>
    <definedName name="A125623056T">Data6!$HU$1:$HU$10,Data6!$HU$11:$HU$21</definedName>
    <definedName name="A125623056T_Data">Data6!$HU$11:$HU$21</definedName>
    <definedName name="A125623056T_Latest">Data6!$HU$21</definedName>
    <definedName name="A125623058W">Data6!$IJ$1:$IJ$10,Data6!$IJ$11:$IJ$21</definedName>
    <definedName name="A125623058W_Data">Data6!$IJ$11:$IJ$21</definedName>
    <definedName name="A125623058W_Latest">Data6!$IJ$21</definedName>
    <definedName name="A125623064T">Data7!$AG$1:$AG$10,Data7!$AG$11:$AG$21</definedName>
    <definedName name="A125623064T_Data">Data7!$AG$11:$AG$21</definedName>
    <definedName name="A125623064T_Latest">Data7!$AG$21</definedName>
    <definedName name="A125623066W">Data7!$AV$1:$AV$10,Data7!$AV$11:$AV$21</definedName>
    <definedName name="A125623066W_Data">Data7!$AV$11:$AV$21</definedName>
    <definedName name="A125623066W_Latest">Data7!$AV$21</definedName>
    <definedName name="A125623072T">Data7!$AY$1:$AY$10,Data7!$AY$11:$AY$21</definedName>
    <definedName name="A125623072T_Data">Data7!$AY$11:$AY$21</definedName>
    <definedName name="A125623072T_Latest">Data7!$AY$21</definedName>
    <definedName name="A125623074W">Data7!$BN$1:$BN$10,Data7!$BN$11:$BN$21</definedName>
    <definedName name="A125623074W_Data">Data7!$BN$11:$BN$21</definedName>
    <definedName name="A125623074W_Latest">Data7!$BN$21</definedName>
    <definedName name="A125623080T">Data7!$DS$1:$DS$10,Data7!$DS$11:$DS$21</definedName>
    <definedName name="A125623080T_Data">Data7!$DS$11:$DS$21</definedName>
    <definedName name="A125623080T_Latest">Data7!$DS$21</definedName>
    <definedName name="A125623082W">Data7!$EH$1:$EH$10,Data7!$EH$11:$EH$21</definedName>
    <definedName name="A125623082W_Data">Data7!$EH$11:$EH$21</definedName>
    <definedName name="A125623082W_Latest">Data7!$EH$21</definedName>
    <definedName name="A125623088K">Data7!$FC$1:$FC$10,Data7!$FC$11:$FC$21</definedName>
    <definedName name="A125623088K_Data">Data7!$FC$11:$FC$21</definedName>
    <definedName name="A125623088K_Latest">Data7!$FC$21</definedName>
    <definedName name="A125623090W">Data7!$FR$1:$FR$10,Data7!$FR$11:$FR$21</definedName>
    <definedName name="A125623090W_Data">Data7!$FR$11:$FR$21</definedName>
    <definedName name="A125623090W_Latest">Data7!$FR$21</definedName>
    <definedName name="A125623096K">Data7!$FU$1:$FU$10,Data7!$FU$11:$FU$21</definedName>
    <definedName name="A125623096K_Data">Data7!$FU$11:$FU$21</definedName>
    <definedName name="A125623096K_Latest">Data7!$FU$21</definedName>
    <definedName name="A125623098R">Data7!$GJ$1:$GJ$10,Data7!$GJ$11:$GJ$21</definedName>
    <definedName name="A125623098R_Data">Data7!$GJ$11:$GJ$21</definedName>
    <definedName name="A125623098R_Latest">Data7!$GJ$21</definedName>
    <definedName name="A125623104X">Data8!$BA$1:$BA$10,Data8!$BA$11:$BA$21</definedName>
    <definedName name="A125623104X_Data">Data8!$BA$11:$BA$21</definedName>
    <definedName name="A125623104X_Latest">Data8!$BA$21</definedName>
    <definedName name="A125623106C">Data8!$BP$1:$BP$10,Data8!$BP$11:$BP$21</definedName>
    <definedName name="A125623106C_Data">Data8!$BP$11:$BP$21</definedName>
    <definedName name="A125623106C_Latest">Data8!$BP$21</definedName>
    <definedName name="A125623112X">Data9!$S$1:$S$10,Data9!$S$11:$S$21</definedName>
    <definedName name="A125623112X_Data">Data9!$S$11:$S$21</definedName>
    <definedName name="A125623112X_Latest">Data9!$S$21</definedName>
    <definedName name="A125623114C">Data9!$AH$1:$AH$10,Data9!$AH$11:$AH$21</definedName>
    <definedName name="A125623114C_Data">Data9!$AH$11:$AH$21</definedName>
    <definedName name="A125623114C_Latest">Data9!$AH$21</definedName>
    <definedName name="A125623120X">Data9!$CM$1:$CM$10,Data9!$CM$11:$CM$21</definedName>
    <definedName name="A125623120X_Data">Data9!$CM$11:$CM$21</definedName>
    <definedName name="A125623120X_Latest">Data9!$CM$21</definedName>
    <definedName name="A125623122C">Data9!$DB$1:$DB$10,Data9!$DB$11:$DB$21</definedName>
    <definedName name="A125623122C_Data">Data9!$DB$11:$DB$21</definedName>
    <definedName name="A125623122C_Latest">Data9!$DB$21</definedName>
    <definedName name="A125623128T">Data9!$DE$1:$DE$10,Data9!$DE$11:$DE$21</definedName>
    <definedName name="A125623128T_Data">Data9!$DE$11:$DE$21</definedName>
    <definedName name="A125623128T_Latest">Data9!$DE$21</definedName>
    <definedName name="A125623130C">Data9!$DT$1:$DT$10,Data9!$DT$11:$DT$21</definedName>
    <definedName name="A125623130C_Data">Data9!$DT$11:$DT$21</definedName>
    <definedName name="A125623130C_Latest">Data9!$DT$21</definedName>
    <definedName name="A125623136T">Data7!$BQ$1:$BQ$10,Data7!$BQ$11:$BQ$21</definedName>
    <definedName name="A125623136T_Data">Data7!$BQ$11:$BQ$21</definedName>
    <definedName name="A125623136T_Latest">Data7!$BQ$21</definedName>
    <definedName name="A125623138W">Data7!$CF$1:$CF$10,Data7!$CF$11:$CF$21</definedName>
    <definedName name="A125623138W_Data">Data7!$CF$11:$CF$21</definedName>
    <definedName name="A125623138W_Latest">Data7!$CF$21</definedName>
    <definedName name="A125623144T">Data8!$DC$1:$DC$10,Data8!$DC$11:$DC$21</definedName>
    <definedName name="A125623144T_Data">Data8!$DC$11:$DC$21</definedName>
    <definedName name="A125623144T_Latest">Data8!$DC$21</definedName>
    <definedName name="A125623146W">Data8!$DR$1:$DR$10,Data8!$DR$11:$DR$21</definedName>
    <definedName name="A125623146W_Data">Data8!$DR$11:$DR$21</definedName>
    <definedName name="A125623146W_Latest">Data8!$DR$21</definedName>
    <definedName name="A125623152T">Data8!$DU$1:$DU$10,Data8!$DU$11:$DU$21</definedName>
    <definedName name="A125623152T_Data">Data8!$DU$11:$DU$21</definedName>
    <definedName name="A125623152T_Latest">Data8!$DU$21</definedName>
    <definedName name="A125623154W">Data8!$EJ$1:$EJ$10,Data8!$EJ$11:$EJ$21</definedName>
    <definedName name="A125623154W_Data">Data8!$EJ$11:$EJ$21</definedName>
    <definedName name="A125623154W_Latest">Data8!$EJ$21</definedName>
    <definedName name="A125623160T">Data9!$BU$1:$BU$10,Data9!$BU$11:$BU$21</definedName>
    <definedName name="A125623160T_Data">Data9!$BU$11:$BU$21</definedName>
    <definedName name="A125623160T_Latest">Data9!$BU$21</definedName>
    <definedName name="A125623162W">Data9!$CJ$1:$CJ$10,Data9!$CJ$11:$CJ$21</definedName>
    <definedName name="A125623162W_Data">Data9!$CJ$11:$CJ$21</definedName>
    <definedName name="A125623162W_Latest">Data9!$CJ$21</definedName>
    <definedName name="A125623168K">Data6!$HC$1:$HC$10,Data6!$HC$11:$HC$21</definedName>
    <definedName name="A125623168K_Data">Data6!$HC$11:$HC$21</definedName>
    <definedName name="A125623168K_Latest">Data6!$HC$21</definedName>
    <definedName name="A125623170W">Data6!$HR$1:$HR$10,Data6!$HR$11:$HR$21</definedName>
    <definedName name="A125623170W_Data">Data6!$HR$11:$HR$21</definedName>
    <definedName name="A125623170W_Latest">Data6!$HR$21</definedName>
    <definedName name="A125623176K">Data6!$IM$1:$IM$10,Data6!$IM$11:$IM$21</definedName>
    <definedName name="A125623176K_Data">Data6!$IM$11:$IM$21</definedName>
    <definedName name="A125623176K_Latest">Data6!$IM$21</definedName>
    <definedName name="A125623178R">Data7!$L$1:$L$10,Data7!$L$11:$L$21</definedName>
    <definedName name="A125623178R_Data">Data7!$L$11:$L$21</definedName>
    <definedName name="A125623178R_Latest">Data7!$L$21</definedName>
    <definedName name="A125623184K">Data7!$O$1:$O$10,Data7!$O$11:$O$21</definedName>
    <definedName name="A125623184K_Data">Data7!$O$11:$O$21</definedName>
    <definedName name="A125623184K_Latest">Data7!$O$21</definedName>
    <definedName name="A125623186R">Data7!$AD$1:$AD$10,Data7!$AD$11:$AD$21</definedName>
    <definedName name="A125623186R_Data">Data7!$AD$11:$AD$21</definedName>
    <definedName name="A125623186R_Latest">Data7!$AD$21</definedName>
    <definedName name="A125623192K">Data7!$DA$1:$DA$10,Data7!$DA$11:$DA$21</definedName>
    <definedName name="A125623192K_Data">Data7!$DA$11:$DA$21</definedName>
    <definedName name="A125623192K_Latest">Data7!$DA$21</definedName>
    <definedName name="A125623194R">Data7!$DP$1:$DP$10,Data7!$DP$11:$DP$21</definedName>
    <definedName name="A125623194R_Data">Data7!$DP$11:$DP$21</definedName>
    <definedName name="A125623194R_Latest">Data7!$DP$21</definedName>
    <definedName name="A125623200X">Data7!$HW$1:$HW$10,Data7!$HW$11:$HW$21</definedName>
    <definedName name="A125623200X_Data">Data7!$HW$11:$HW$21</definedName>
    <definedName name="A125623200X_Latest">Data7!$HW$21</definedName>
    <definedName name="A125623202C">Data7!$IL$1:$IL$10,Data7!$IL$11:$IL$21</definedName>
    <definedName name="A125623202C_Data">Data7!$IL$11:$IL$21</definedName>
    <definedName name="A125623202C_Latest">Data7!$IL$21</definedName>
    <definedName name="A125623208T">Data7!$IO$1:$IO$10,Data7!$IO$11:$IO$21</definedName>
    <definedName name="A125623208T_Data">Data7!$IO$11:$IO$21</definedName>
    <definedName name="A125623208T_Latest">Data7!$IO$21</definedName>
    <definedName name="A125623210C">Data8!$N$1:$N$10,Data8!$N$11:$N$21</definedName>
    <definedName name="A125623210C_Data">Data8!$N$11:$N$21</definedName>
    <definedName name="A125623210C_Latest">Data8!$N$21</definedName>
    <definedName name="A125623216T">Data7!$GM$1:$GM$10,Data7!$GM$11:$GM$21</definedName>
    <definedName name="A125623216T_Data">Data7!$GM$11:$GM$21</definedName>
    <definedName name="A125623216T_Latest">Data7!$GM$21</definedName>
    <definedName name="A125623218W">Data7!$HB$1:$HB$10,Data7!$HB$11:$HB$21</definedName>
    <definedName name="A125623218W_Data">Data7!$HB$11:$HB$21</definedName>
    <definedName name="A125623218W_Latest">Data7!$HB$21</definedName>
    <definedName name="A125623224T">Data8!$BS$1:$BS$10,Data8!$BS$11:$BS$21</definedName>
    <definedName name="A125623224T_Data">Data8!$BS$11:$BS$21</definedName>
    <definedName name="A125623224T_Latest">Data8!$BS$21</definedName>
    <definedName name="A125623226W">Data8!$CH$1:$CH$10,Data8!$CH$11:$CH$21</definedName>
    <definedName name="A125623226W_Data">Data8!$CH$11:$CH$21</definedName>
    <definedName name="A125623226W_Latest">Data8!$CH$21</definedName>
    <definedName name="A125623232T">Data9!$DW$1:$DW$10,Data9!$DW$11:$DW$21</definedName>
    <definedName name="A125623232T_Data">Data9!$DW$11:$DW$21</definedName>
    <definedName name="A125623232T_Latest">Data9!$DW$21</definedName>
    <definedName name="A125623234W">Data9!$EL$1:$EL$10,Data9!$EL$11:$EL$21</definedName>
    <definedName name="A125623234W_Data">Data9!$EL$11:$EL$21</definedName>
    <definedName name="A125623234W_Latest">Data9!$EL$21</definedName>
    <definedName name="A125623240T">Data16!$DS$1:$DS$10,Data16!$DS$11:$DS$21</definedName>
    <definedName name="A125623240T_Data">Data16!$DS$11:$DS$21</definedName>
    <definedName name="A125623240T_Latest">Data16!$DS$21</definedName>
    <definedName name="A125623242W">Data16!$EH$1:$EH$10,Data16!$EH$11:$EH$21</definedName>
    <definedName name="A125623242W_Data">Data16!$EH$11:$EH$21</definedName>
    <definedName name="A125623242W_Latest">Data16!$EH$21</definedName>
    <definedName name="A125623248K">Data16!$FU$1:$FU$10,Data16!$FU$11:$FU$21</definedName>
    <definedName name="A125623248K_Data">Data16!$FU$11:$FU$21</definedName>
    <definedName name="A125623248K_Latest">Data16!$FU$21</definedName>
    <definedName name="A125623250W">Data16!$GJ$1:$GJ$10,Data16!$GJ$11:$GJ$21</definedName>
    <definedName name="A125623250W_Data">Data16!$GJ$11:$GJ$21</definedName>
    <definedName name="A125623250W_Latest">Data16!$GJ$21</definedName>
    <definedName name="A125623256K">Data16!$IO$1:$IO$10,Data16!$IO$11:$IO$21</definedName>
    <definedName name="A125623256K_Data">Data16!$IO$11:$IO$21</definedName>
    <definedName name="A125623256K_Latest">Data16!$IO$21</definedName>
    <definedName name="A125623258R">Data17!$N$1:$N$10,Data17!$N$11:$N$21</definedName>
    <definedName name="A125623258R_Data">Data17!$N$11:$N$21</definedName>
    <definedName name="A125623258R_Latest">Data17!$N$21</definedName>
    <definedName name="A125623264K">Data17!$BS$1:$BS$10,Data17!$BS$11:$BS$21</definedName>
    <definedName name="A125623264K_Data">Data17!$BS$11:$BS$21</definedName>
    <definedName name="A125623264K_Latest">Data17!$BS$21</definedName>
    <definedName name="A125623266R">Data17!$CH$1:$CH$10,Data17!$CH$11:$CH$21</definedName>
    <definedName name="A125623266R_Data">Data17!$CH$11:$CH$21</definedName>
    <definedName name="A125623266R_Latest">Data17!$CH$21</definedName>
    <definedName name="A125623272K">Data18!$BC$1:$BC$10,Data18!$BC$11:$BC$21</definedName>
    <definedName name="A125623272K_Data">Data18!$BC$11:$BC$21</definedName>
    <definedName name="A125623272K_Latest">Data18!$BC$21</definedName>
    <definedName name="A125623274R">Data18!$BR$1:$BR$10,Data18!$BR$11:$BR$21</definedName>
    <definedName name="A125623274R_Data">Data18!$BR$11:$BR$21</definedName>
    <definedName name="A125623274R_Latest">Data18!$BR$21</definedName>
    <definedName name="A125623280K">Data16!$AY$1:$AY$10,Data16!$AY$11:$AY$21</definedName>
    <definedName name="A125623280K_Data">Data16!$AY$11:$AY$21</definedName>
    <definedName name="A125623280K_Latest">Data16!$AY$21</definedName>
    <definedName name="A125623282R">Data16!$BN$1:$BN$10,Data16!$BN$11:$BN$21</definedName>
    <definedName name="A125623282R_Data">Data16!$BN$11:$BN$21</definedName>
    <definedName name="A125623282R_Latest">Data16!$BN$21</definedName>
    <definedName name="A125623288C">Data17!$DC$1:$DC$10,Data17!$DC$11:$DC$21</definedName>
    <definedName name="A125623288C_Data">Data17!$DC$11:$DC$21</definedName>
    <definedName name="A125623288C_Latest">Data17!$DC$21</definedName>
    <definedName name="A125623290R">Data17!$DR$1:$DR$10,Data17!$DR$11:$DR$21</definedName>
    <definedName name="A125623290R_Data">Data17!$DR$11:$DR$21</definedName>
    <definedName name="A125623290R_Latest">Data17!$DR$21</definedName>
    <definedName name="A125623296C">Data17!$BA$1:$BA$10,Data17!$BA$11:$BA$21</definedName>
    <definedName name="A125623296C_Data">Data17!$BA$11:$BA$21</definedName>
    <definedName name="A125623296C_Latest">Data17!$BA$21</definedName>
    <definedName name="A125623298J">Data17!$BP$1:$BP$10,Data17!$BP$11:$BP$21</definedName>
    <definedName name="A125623298J_Data">Data17!$BP$11:$BP$21</definedName>
    <definedName name="A125623298J_Latest">Data17!$BP$21</definedName>
    <definedName name="A125623304T">Data17!$EM$1:$EM$10,Data17!$EM$11:$EM$21</definedName>
    <definedName name="A125623304T_Data">Data17!$EM$11:$EM$21</definedName>
    <definedName name="A125623304T_Latest">Data17!$EM$21</definedName>
    <definedName name="A125623306W">Data17!$FB$1:$FB$10,Data17!$FB$11:$FB$21</definedName>
    <definedName name="A125623306W_Data">Data17!$FB$11:$FB$21</definedName>
    <definedName name="A125623306W_Latest">Data17!$FB$21</definedName>
    <definedName name="A125623312T">Data17!$HG$1:$HG$10,Data17!$HG$11:$HG$21</definedName>
    <definedName name="A125623312T_Data">Data17!$HG$11:$HG$21</definedName>
    <definedName name="A125623312T_Latest">Data17!$HG$21</definedName>
    <definedName name="A125623314W">Data17!$HV$1:$HV$10,Data17!$HV$11:$HV$21</definedName>
    <definedName name="A125623314W_Data">Data17!$HV$11:$HV$21</definedName>
    <definedName name="A125623314W_Latest">Data17!$HV$21</definedName>
    <definedName name="A125623320T">Data15!$IM$1:$IM$10,Data15!$IM$11:$IM$21</definedName>
    <definedName name="A125623320T_Data">Data15!$IM$11:$IM$21</definedName>
    <definedName name="A125623320T_Latest">Data15!$IM$21</definedName>
    <definedName name="A125623322W">Data16!$L$1:$L$10,Data16!$L$11:$L$21</definedName>
    <definedName name="A125623322W_Data">Data16!$L$11:$L$21</definedName>
    <definedName name="A125623322W_Latest">Data16!$L$21</definedName>
    <definedName name="A125623328K">Data16!$GM$1:$GM$10,Data16!$GM$11:$GM$21</definedName>
    <definedName name="A125623328K_Data">Data16!$GM$11:$GM$21</definedName>
    <definedName name="A125623328K_Latest">Data16!$GM$21</definedName>
    <definedName name="A125623330W">Data16!$HB$1:$HB$10,Data16!$HB$11:$HB$21</definedName>
    <definedName name="A125623330W_Data">Data16!$HB$11:$HB$21</definedName>
    <definedName name="A125623330W_Latest">Data16!$HB$21</definedName>
    <definedName name="A125623336K">Data17!$CK$1:$CK$10,Data17!$CK$11:$CK$21</definedName>
    <definedName name="A125623336K_Data">Data17!$CK$11:$CK$21</definedName>
    <definedName name="A125623336K_Latest">Data17!$CK$21</definedName>
    <definedName name="A125623338R">Data17!$CZ$1:$CZ$10,Data17!$CZ$11:$CZ$21</definedName>
    <definedName name="A125623338R_Data">Data17!$CZ$11:$CZ$21</definedName>
    <definedName name="A125623338R_Latest">Data17!$CZ$21</definedName>
    <definedName name="A125623344K">Data17!$DU$1:$DU$10,Data17!$DU$11:$DU$21</definedName>
    <definedName name="A125623344K_Data">Data17!$DU$11:$DU$21</definedName>
    <definedName name="A125623344K_Latest">Data17!$DU$21</definedName>
    <definedName name="A125623346R">Data17!$EJ$1:$EJ$10,Data17!$EJ$11:$EJ$21</definedName>
    <definedName name="A125623346R_Data">Data17!$EJ$11:$EJ$21</definedName>
    <definedName name="A125623346R_Latest">Data17!$EJ$21</definedName>
    <definedName name="A125623352K">Data17!$FE$1:$FE$10,Data17!$FE$11:$FE$21</definedName>
    <definedName name="A125623352K_Data">Data17!$FE$11:$FE$21</definedName>
    <definedName name="A125623352K_Latest">Data17!$FE$21</definedName>
    <definedName name="A125623354R">Data17!$FT$1:$FT$10,Data17!$FT$11:$FT$21</definedName>
    <definedName name="A125623354R_Data">Data17!$FT$11:$FT$21</definedName>
    <definedName name="A125623354R_Latest">Data17!$FT$21</definedName>
    <definedName name="A125623360K">Data17!$GO$1:$GO$10,Data17!$GO$11:$GO$21</definedName>
    <definedName name="A125623360K_Data">Data17!$GO$11:$GO$21</definedName>
    <definedName name="A125623360K_Latest">Data17!$GO$21</definedName>
    <definedName name="A125623362R">Data17!$HD$1:$HD$10,Data17!$HD$11:$HD$21</definedName>
    <definedName name="A125623362R_Data">Data17!$HD$11:$HD$21</definedName>
    <definedName name="A125623362R_Latest">Data17!$HD$21</definedName>
    <definedName name="A125623368C">Data15!$CY$1:$CY$10,Data15!$CY$11:$CY$21</definedName>
    <definedName name="A125623368C_Data">Data15!$CY$11:$CY$21</definedName>
    <definedName name="A125623368C_Latest">Data15!$CY$21</definedName>
    <definedName name="A125623370R">Data15!$DN$1:$DN$10,Data15!$DN$11:$DN$21</definedName>
    <definedName name="A125623370R_Data">Data15!$DN$11:$DN$21</definedName>
    <definedName name="A125623370R_Latest">Data15!$DN$21</definedName>
    <definedName name="A125623376C">Data15!$EI$1:$EI$10,Data15!$EI$11:$EI$21</definedName>
    <definedName name="A125623376C_Data">Data15!$EI$11:$EI$21</definedName>
    <definedName name="A125623376C_Latest">Data15!$EI$21</definedName>
    <definedName name="A125623378J">Data15!$EX$1:$EX$10,Data15!$EX$11:$EX$21</definedName>
    <definedName name="A125623378J_Data">Data15!$EX$11:$EX$21</definedName>
    <definedName name="A125623378J_Latest">Data15!$EX$21</definedName>
    <definedName name="A125623384C">Data15!$GK$1:$GK$10,Data15!$GK$11:$GK$21</definedName>
    <definedName name="A125623384C_Data">Data15!$GK$11:$GK$21</definedName>
    <definedName name="A125623384C_Latest">Data15!$GK$21</definedName>
    <definedName name="A125623386J">Data15!$GZ$1:$GZ$10,Data15!$GZ$11:$GZ$21</definedName>
    <definedName name="A125623386J_Data">Data15!$GZ$11:$GZ$21</definedName>
    <definedName name="A125623386J_Latest">Data15!$GZ$21</definedName>
    <definedName name="A125623392C">Data15!$HC$1:$HC$10,Data15!$HC$11:$HC$21</definedName>
    <definedName name="A125623392C_Data">Data15!$HC$11:$HC$21</definedName>
    <definedName name="A125623392C_Latest">Data15!$HC$21</definedName>
    <definedName name="A125623394J">Data15!$HR$1:$HR$10,Data15!$HR$11:$HR$21</definedName>
    <definedName name="A125623394J_Data">Data15!$HR$11:$HR$21</definedName>
    <definedName name="A125623394J_Latest">Data15!$HR$21</definedName>
    <definedName name="A125623400T">Data16!$AG$1:$AG$10,Data16!$AG$11:$AG$21</definedName>
    <definedName name="A125623400T_Data">Data16!$AG$11:$AG$21</definedName>
    <definedName name="A125623400T_Latest">Data16!$AG$21</definedName>
    <definedName name="A125623402W">Data16!$AV$1:$AV$10,Data16!$AV$11:$AV$21</definedName>
    <definedName name="A125623402W_Data">Data16!$AV$11:$AV$21</definedName>
    <definedName name="A125623402W_Latest">Data16!$AV$21</definedName>
    <definedName name="A125623408K">Data16!$BQ$1:$BQ$10,Data16!$BQ$11:$BQ$21</definedName>
    <definedName name="A125623408K_Data">Data16!$BQ$11:$BQ$21</definedName>
    <definedName name="A125623408K_Latest">Data16!$BQ$21</definedName>
    <definedName name="A125623410W">Data16!$CF$1:$CF$10,Data16!$CF$11:$CF$21</definedName>
    <definedName name="A125623410W_Data">Data16!$CF$11:$CF$21</definedName>
    <definedName name="A125623410W_Latest">Data16!$CF$21</definedName>
    <definedName name="A125623416K">Data16!$CI$1:$CI$10,Data16!$CI$11:$CI$21</definedName>
    <definedName name="A125623416K_Data">Data16!$CI$11:$CI$21</definedName>
    <definedName name="A125623416K_Latest">Data16!$CI$21</definedName>
    <definedName name="A125623418R">Data16!$CX$1:$CX$10,Data16!$CX$11:$CX$21</definedName>
    <definedName name="A125623418R_Data">Data16!$CX$11:$CX$21</definedName>
    <definedName name="A125623418R_Latest">Data16!$CX$21</definedName>
    <definedName name="A125623424K">Data16!$HE$1:$HE$10,Data16!$HE$11:$HE$21</definedName>
    <definedName name="A125623424K_Data">Data16!$HE$11:$HE$21</definedName>
    <definedName name="A125623424K_Latest">Data16!$HE$21</definedName>
    <definedName name="A125623426R">Data16!$HT$1:$HT$10,Data16!$HT$11:$HT$21</definedName>
    <definedName name="A125623426R_Data">Data16!$HT$11:$HT$21</definedName>
    <definedName name="A125623426R_Latest">Data16!$HT$21</definedName>
    <definedName name="A125623432K">Data17!$FW$1:$FW$10,Data17!$FW$11:$FW$21</definedName>
    <definedName name="A125623432K_Data">Data17!$FW$11:$FW$21</definedName>
    <definedName name="A125623432K_Latest">Data17!$FW$21</definedName>
    <definedName name="A125623434R">Data17!$GL$1:$GL$10,Data17!$GL$11:$GL$21</definedName>
    <definedName name="A125623434R_Data">Data17!$GL$11:$GL$21</definedName>
    <definedName name="A125623434R_Latest">Data17!$GL$21</definedName>
    <definedName name="A125623440K">Data17!$IQ$1:$IQ$10,Data17!$IQ$11:$IQ$21</definedName>
    <definedName name="A125623440K_Data">Data17!$IQ$11:$IQ$21</definedName>
    <definedName name="A125623440K_Latest">Data17!$IQ$21</definedName>
    <definedName name="A125623442R">Data18!$P$1:$P$10,Data18!$P$11:$P$21</definedName>
    <definedName name="A125623442R_Data">Data18!$P$11:$P$21</definedName>
    <definedName name="A125623442R_Latest">Data18!$P$21</definedName>
    <definedName name="A125623448C">Data18!$S$1:$S$10,Data18!$S$11:$S$21</definedName>
    <definedName name="A125623448C_Data">Data18!$S$11:$S$21</definedName>
    <definedName name="A125623448C_Latest">Data18!$S$21</definedName>
    <definedName name="A125623450R">Data18!$AH$1:$AH$10,Data18!$AH$11:$AH$21</definedName>
    <definedName name="A125623450R_Data">Data18!$AH$11:$AH$21</definedName>
    <definedName name="A125623450R_Latest">Data18!$AH$21</definedName>
    <definedName name="A125623456C">Data15!$HU$1:$HU$10,Data15!$HU$11:$HU$21</definedName>
    <definedName name="A125623456C_Data">Data15!$HU$11:$HU$21</definedName>
    <definedName name="A125623456C_Latest">Data15!$HU$21</definedName>
    <definedName name="A125623458J">Data15!$IJ$1:$IJ$10,Data15!$IJ$11:$IJ$21</definedName>
    <definedName name="A125623458J_Data">Data15!$IJ$11:$IJ$21</definedName>
    <definedName name="A125623458J_Latest">Data15!$IJ$21</definedName>
    <definedName name="A125623464C">Data17!$Q$1:$Q$10,Data17!$Q$11:$Q$21</definedName>
    <definedName name="A125623464C_Data">Data17!$Q$11:$Q$21</definedName>
    <definedName name="A125623464C_Latest">Data17!$Q$21</definedName>
    <definedName name="A125623466J">Data17!$AF$1:$AF$10,Data17!$AF$11:$AF$21</definedName>
    <definedName name="A125623466J_Data">Data17!$AF$11:$AF$21</definedName>
    <definedName name="A125623466J_Latest">Data17!$AF$21</definedName>
    <definedName name="A125623472C">Data17!$AI$1:$AI$10,Data17!$AI$11:$AI$21</definedName>
    <definedName name="A125623472C_Data">Data17!$AI$11:$AI$21</definedName>
    <definedName name="A125623472C_Latest">Data17!$AI$21</definedName>
    <definedName name="A125623474J">Data17!$AX$1:$AX$10,Data17!$AX$11:$AX$21</definedName>
    <definedName name="A125623474J_Data">Data17!$AX$11:$AX$21</definedName>
    <definedName name="A125623474J_Latest">Data17!$AX$21</definedName>
    <definedName name="A125623480C">Data17!$HY$1:$HY$10,Data17!$HY$11:$HY$21</definedName>
    <definedName name="A125623480C_Data">Data17!$HY$11:$HY$21</definedName>
    <definedName name="A125623480C_Latest">Data17!$HY$21</definedName>
    <definedName name="A125623482J">Data17!$IN$1:$IN$10,Data17!$IN$11:$IN$21</definedName>
    <definedName name="A125623482J_Data">Data17!$IN$11:$IN$21</definedName>
    <definedName name="A125623482J_Latest">Data17!$IN$21</definedName>
    <definedName name="A125623488W">Data15!$DQ$1:$DQ$10,Data15!$DQ$11:$DQ$21</definedName>
    <definedName name="A125623488W_Data">Data15!$DQ$11:$DQ$21</definedName>
    <definedName name="A125623488W_Latest">Data15!$DQ$21</definedName>
    <definedName name="A125623490J">Data15!$EF$1:$EF$10,Data15!$EF$11:$EF$21</definedName>
    <definedName name="A125623490J_Data">Data15!$EF$11:$EF$21</definedName>
    <definedName name="A125623490J_Latest">Data15!$EF$21</definedName>
    <definedName name="A125623496W">Data15!$FA$1:$FA$10,Data15!$FA$11:$FA$21</definedName>
    <definedName name="A125623496W_Data">Data15!$FA$11:$FA$21</definedName>
    <definedName name="A125623496W_Latest">Data15!$FA$21</definedName>
    <definedName name="A125623498A">Data15!$FP$1:$FP$10,Data15!$FP$11:$FP$21</definedName>
    <definedName name="A125623498A_Data">Data15!$FP$11:$FP$21</definedName>
    <definedName name="A125623498A_Latest">Data15!$FP$21</definedName>
    <definedName name="A125623504K">Data15!$FS$1:$FS$10,Data15!$FS$11:$FS$21</definedName>
    <definedName name="A125623504K_Data">Data15!$FS$11:$FS$21</definedName>
    <definedName name="A125623504K_Latest">Data15!$FS$21</definedName>
    <definedName name="A125623506R">Data15!$GH$1:$GH$10,Data15!$GH$11:$GH$21</definedName>
    <definedName name="A125623506R_Data">Data15!$GH$11:$GH$21</definedName>
    <definedName name="A125623506R_Latest">Data15!$GH$21</definedName>
    <definedName name="A125623512K">Data16!$O$1:$O$10,Data16!$O$11:$O$21</definedName>
    <definedName name="A125623512K_Data">Data16!$O$11:$O$21</definedName>
    <definedName name="A125623512K_Latest">Data16!$O$21</definedName>
    <definedName name="A125623514R">Data16!$AD$1:$AD$10,Data16!$AD$11:$AD$21</definedName>
    <definedName name="A125623514R_Data">Data16!$AD$11:$AD$21</definedName>
    <definedName name="A125623514R_Latest">Data16!$AD$21</definedName>
    <definedName name="A125623520K">Data16!$EK$1:$EK$10,Data16!$EK$11:$EK$21</definedName>
    <definedName name="A125623520K_Data">Data16!$EK$11:$EK$21</definedName>
    <definedName name="A125623520K_Latest">Data16!$EK$21</definedName>
    <definedName name="A125623522R">Data16!$EZ$1:$EZ$10,Data16!$EZ$11:$EZ$21</definedName>
    <definedName name="A125623522R_Data">Data16!$EZ$11:$EZ$21</definedName>
    <definedName name="A125623522R_Latest">Data16!$EZ$21</definedName>
    <definedName name="A125623528C">Data16!$FC$1:$FC$10,Data16!$FC$11:$FC$21</definedName>
    <definedName name="A125623528C_Data">Data16!$FC$11:$FC$21</definedName>
    <definedName name="A125623528C_Latest">Data16!$FC$21</definedName>
    <definedName name="A125623530R">Data16!$FR$1:$FR$10,Data16!$FR$11:$FR$21</definedName>
    <definedName name="A125623530R_Data">Data16!$FR$11:$FR$21</definedName>
    <definedName name="A125623530R_Latest">Data16!$FR$21</definedName>
    <definedName name="A125623536C">Data16!$DA$1:$DA$10,Data16!$DA$11:$DA$21</definedName>
    <definedName name="A125623536C_Data">Data16!$DA$11:$DA$21</definedName>
    <definedName name="A125623536C_Latest">Data16!$DA$21</definedName>
    <definedName name="A125623538J">Data16!$DP$1:$DP$10,Data16!$DP$11:$DP$21</definedName>
    <definedName name="A125623538J_Data">Data16!$DP$11:$DP$21</definedName>
    <definedName name="A125623538J_Latest">Data16!$DP$21</definedName>
    <definedName name="A125623544C">Data16!$HW$1:$HW$10,Data16!$HW$11:$HW$21</definedName>
    <definedName name="A125623544C_Data">Data16!$HW$11:$HW$21</definedName>
    <definedName name="A125623544C_Latest">Data16!$HW$21</definedName>
    <definedName name="A125623546J">Data16!$IL$1:$IL$10,Data16!$IL$11:$IL$21</definedName>
    <definedName name="A125623546J_Data">Data16!$IL$11:$IL$21</definedName>
    <definedName name="A125623546J_Latest">Data16!$IL$21</definedName>
    <definedName name="A125623552C">Data18!$AK$1:$AK$10,Data18!$AK$11:$AK$21</definedName>
    <definedName name="A125623552C_Data">Data18!$AK$11:$AK$21</definedName>
    <definedName name="A125623552C_Latest">Data18!$AK$21</definedName>
    <definedName name="A125623554J">Data18!$AZ$1:$AZ$10,Data18!$AZ$11:$AZ$21</definedName>
    <definedName name="A125623554J_Data">Data18!$AZ$11:$AZ$21</definedName>
    <definedName name="A125623554J_Latest">Data18!$AZ$21</definedName>
    <definedName name="A125623560C">Data19!$CO$1:$CO$10,Data19!$CO$11:$CO$21</definedName>
    <definedName name="A125623560C_Data">Data19!$CO$11:$CO$21</definedName>
    <definedName name="A125623560C_Latest">Data19!$CO$21</definedName>
    <definedName name="A125623562J">Data19!$DD$1:$DD$10,Data19!$DD$11:$DD$21</definedName>
    <definedName name="A125623562J_Data">Data19!$DD$11:$DD$21</definedName>
    <definedName name="A125623562J_Latest">Data19!$DD$21</definedName>
    <definedName name="A125623568W">Data19!$EQ$1:$EQ$10,Data19!$EQ$11:$EQ$21</definedName>
    <definedName name="A125623568W_Data">Data19!$EQ$11:$EQ$21</definedName>
    <definedName name="A125623568W_Latest">Data19!$EQ$21</definedName>
    <definedName name="A125623570J">Data19!$FF$1:$FF$10,Data19!$FF$11:$FF$21</definedName>
    <definedName name="A125623570J_Data">Data19!$FF$11:$FF$21</definedName>
    <definedName name="A125623570J_Latest">Data19!$FF$21</definedName>
    <definedName name="A125623576W">Data19!$HK$1:$HK$10,Data19!$HK$11:$HK$21</definedName>
    <definedName name="A125623576W_Data">Data19!$HK$11:$HK$21</definedName>
    <definedName name="A125623576W_Latest">Data19!$HK$21</definedName>
    <definedName name="A125623578A">Data19!$HZ$1:$HZ$10,Data19!$HZ$11:$HZ$21</definedName>
    <definedName name="A125623578A_Data">Data19!$HZ$11:$HZ$21</definedName>
    <definedName name="A125623578A_Latest">Data19!$HZ$21</definedName>
    <definedName name="A125623584W">Data20!$AO$1:$AO$10,Data20!$AO$11:$AO$21</definedName>
    <definedName name="A125623584W_Data">Data20!$AO$11:$AO$21</definedName>
    <definedName name="A125623584W_Latest">Data20!$AO$21</definedName>
    <definedName name="A125623586A">Data20!$BD$1:$BD$10,Data20!$BD$11:$BD$21</definedName>
    <definedName name="A125623586A_Data">Data20!$BD$11:$BD$21</definedName>
    <definedName name="A125623586A_Latest">Data20!$BD$21</definedName>
    <definedName name="A125623592W">Data21!$Y$1:$Y$10,Data21!$Y$11:$Y$21</definedName>
    <definedName name="A125623592W_Data">Data21!$Y$11:$Y$21</definedName>
    <definedName name="A125623592W_Latest">Data21!$Y$21</definedName>
    <definedName name="A125623594A">Data21!$AN$1:$AN$10,Data21!$AN$11:$AN$21</definedName>
    <definedName name="A125623594A_Data">Data21!$AN$11:$AN$21</definedName>
    <definedName name="A125623594A_Latest">Data21!$AN$21</definedName>
    <definedName name="A125623600K">Data19!$U$1:$U$10,Data19!$U$11:$U$21</definedName>
    <definedName name="A125623600K_Data">Data19!$U$11:$U$21</definedName>
    <definedName name="A125623600K_Latest">Data19!$U$21</definedName>
    <definedName name="A125623602R">Data19!$AJ$1:$AJ$10,Data19!$AJ$11:$AJ$21</definedName>
    <definedName name="A125623602R_Data">Data19!$AJ$11:$AJ$21</definedName>
    <definedName name="A125623602R_Latest">Data19!$AJ$21</definedName>
    <definedName name="A125623608C">Data20!$BY$1:$BY$10,Data20!$BY$11:$BY$21</definedName>
    <definedName name="A125623608C_Data">Data20!$BY$11:$BY$21</definedName>
    <definedName name="A125623608C_Latest">Data20!$BY$21</definedName>
    <definedName name="A125623610R">Data20!$CN$1:$CN$10,Data20!$CN$11:$CN$21</definedName>
    <definedName name="A125623610R_Data">Data20!$CN$11:$CN$21</definedName>
    <definedName name="A125623610R_Latest">Data20!$CN$21</definedName>
    <definedName name="A125623616C">Data20!$W$1:$W$10,Data20!$W$11:$W$21</definedName>
    <definedName name="A125623616C_Data">Data20!$W$11:$W$21</definedName>
    <definedName name="A125623616C_Latest">Data20!$W$21</definedName>
    <definedName name="A125623618J">Data20!$AL$1:$AL$10,Data20!$AL$11:$AL$21</definedName>
    <definedName name="A125623618J_Data">Data20!$AL$11:$AL$21</definedName>
    <definedName name="A125623618J_Latest">Data20!$AL$21</definedName>
    <definedName name="A125623624C">Data20!$DI$1:$DI$10,Data20!$DI$11:$DI$21</definedName>
    <definedName name="A125623624C_Data">Data20!$DI$11:$DI$21</definedName>
    <definedName name="A125623624C_Latest">Data20!$DI$21</definedName>
    <definedName name="A125623626J">Data20!$DX$1:$DX$10,Data20!$DX$11:$DX$21</definedName>
    <definedName name="A125623626J_Data">Data20!$DX$11:$DX$21</definedName>
    <definedName name="A125623626J_Latest">Data20!$DX$21</definedName>
    <definedName name="A125623632C">Data20!$GC$1:$GC$10,Data20!$GC$11:$GC$21</definedName>
    <definedName name="A125623632C_Data">Data20!$GC$11:$GC$21</definedName>
    <definedName name="A125623632C_Latest">Data20!$GC$21</definedName>
    <definedName name="A125623634J">Data20!$GR$1:$GR$10,Data20!$GR$11:$GR$21</definedName>
    <definedName name="A125623634J_Data">Data20!$GR$11:$GR$21</definedName>
    <definedName name="A125623634J_Latest">Data20!$GR$21</definedName>
    <definedName name="A125623640C">Data18!$HI$1:$HI$10,Data18!$HI$11:$HI$21</definedName>
    <definedName name="A125623640C_Data">Data18!$HI$11:$HI$21</definedName>
    <definedName name="A125623640C_Latest">Data18!$HI$21</definedName>
    <definedName name="A125623642J">Data18!$HX$1:$HX$10,Data18!$HX$11:$HX$21</definedName>
    <definedName name="A125623642J_Data">Data18!$HX$11:$HX$21</definedName>
    <definedName name="A125623642J_Latest">Data18!$HX$21</definedName>
    <definedName name="A125623648W">Data19!$FI$1:$FI$10,Data19!$FI$11:$FI$21</definedName>
    <definedName name="A125623648W_Data">Data19!$FI$11:$FI$21</definedName>
    <definedName name="A125623648W_Latest">Data19!$FI$21</definedName>
    <definedName name="A125623650J">Data19!$FX$1:$FX$10,Data19!$FX$11:$FX$21</definedName>
    <definedName name="A125623650J_Data">Data19!$FX$11:$FX$21</definedName>
    <definedName name="A125623650J_Latest">Data19!$FX$21</definedName>
    <definedName name="A125623656W">Data20!$BG$1:$BG$10,Data20!$BG$11:$BG$21</definedName>
    <definedName name="A125623656W_Data">Data20!$BG$11:$BG$21</definedName>
    <definedName name="A125623656W_Latest">Data20!$BG$21</definedName>
    <definedName name="A125623658A">Data20!$BV$1:$BV$10,Data20!$BV$11:$BV$21</definedName>
    <definedName name="A125623658A_Data">Data20!$BV$11:$BV$21</definedName>
    <definedName name="A125623658A_Latest">Data20!$BV$21</definedName>
    <definedName name="A125623664W">Data20!$CQ$1:$CQ$10,Data20!$CQ$11:$CQ$21</definedName>
    <definedName name="A125623664W_Data">Data20!$CQ$11:$CQ$21</definedName>
    <definedName name="A125623664W_Latest">Data20!$CQ$21</definedName>
    <definedName name="A125623666A">Data20!$DF$1:$DF$10,Data20!$DF$11:$DF$21</definedName>
    <definedName name="A125623666A_Data">Data20!$DF$11:$DF$21</definedName>
    <definedName name="A125623666A_Latest">Data20!$DF$21</definedName>
    <definedName name="A125623672W">Data20!$EA$1:$EA$10,Data20!$EA$11:$EA$21</definedName>
    <definedName name="A125623672W_Data">Data20!$EA$11:$EA$21</definedName>
    <definedName name="A125623672W_Latest">Data20!$EA$21</definedName>
    <definedName name="A125623674A">Data20!$EP$1:$EP$10,Data20!$EP$11:$EP$21</definedName>
    <definedName name="A125623674A_Data">Data20!$EP$11:$EP$21</definedName>
    <definedName name="A125623674A_Latest">Data20!$EP$21</definedName>
    <definedName name="A125623680W">Data20!$FK$1:$FK$10,Data20!$FK$11:$FK$21</definedName>
    <definedName name="A125623680W_Data">Data20!$FK$11:$FK$21</definedName>
    <definedName name="A125623680W_Latest">Data20!$FK$21</definedName>
    <definedName name="A125623682A">Data20!$FZ$1:$FZ$10,Data20!$FZ$11:$FZ$21</definedName>
    <definedName name="A125623682A_Data">Data20!$FZ$11:$FZ$21</definedName>
    <definedName name="A125623682A_Latest">Data20!$FZ$21</definedName>
    <definedName name="A125623688R">Data18!$BU$1:$BU$10,Data18!$BU$11:$BU$21</definedName>
    <definedName name="A125623688R_Data">Data18!$BU$11:$BU$21</definedName>
    <definedName name="A125623688R_Latest">Data18!$BU$21</definedName>
    <definedName name="A125623690A">Data18!$CJ$1:$CJ$10,Data18!$CJ$11:$CJ$21</definedName>
    <definedName name="A125623690A_Data">Data18!$CJ$11:$CJ$21</definedName>
    <definedName name="A125623690A_Latest">Data18!$CJ$21</definedName>
    <definedName name="A125623696R">Data18!$DE$1:$DE$10,Data18!$DE$11:$DE$21</definedName>
    <definedName name="A125623696R_Data">Data18!$DE$11:$DE$21</definedName>
    <definedName name="A125623696R_Latest">Data18!$DE$21</definedName>
    <definedName name="A125623698V">Data18!$DT$1:$DT$10,Data18!$DT$11:$DT$21</definedName>
    <definedName name="A125623698V_Data">Data18!$DT$11:$DT$21</definedName>
    <definedName name="A125623698V_Latest">Data18!$DT$21</definedName>
    <definedName name="A125623704C">Data18!$FG$1:$FG$10,Data18!$FG$11:$FG$21</definedName>
    <definedName name="A125623704C_Data">Data18!$FG$11:$FG$21</definedName>
    <definedName name="A125623704C_Latest">Data18!$FG$21</definedName>
    <definedName name="A125623706J">Data18!$FV$1:$FV$10,Data18!$FV$11:$FV$21</definedName>
    <definedName name="A125623706J_Data">Data18!$FV$11:$FV$21</definedName>
    <definedName name="A125623706J_Latest">Data18!$FV$21</definedName>
    <definedName name="A125623712C">Data18!$FY$1:$FY$10,Data18!$FY$11:$FY$21</definedName>
    <definedName name="A125623712C_Data">Data18!$FY$11:$FY$21</definedName>
    <definedName name="A125623712C_Latest">Data18!$FY$21</definedName>
    <definedName name="A125623714J">Data18!$GN$1:$GN$10,Data18!$GN$11:$GN$21</definedName>
    <definedName name="A125623714J_Data">Data18!$GN$11:$GN$21</definedName>
    <definedName name="A125623714J_Latest">Data18!$GN$21</definedName>
    <definedName name="A125623720C">Data19!$C$1:$C$10,Data19!$C$11:$C$21</definedName>
    <definedName name="A125623720C_Data">Data19!$C$11:$C$21</definedName>
    <definedName name="A125623720C_Latest">Data19!$C$21</definedName>
    <definedName name="A125623722J">Data19!$R$1:$R$10,Data19!$R$11:$R$21</definedName>
    <definedName name="A125623722J_Data">Data19!$R$11:$R$21</definedName>
    <definedName name="A125623722J_Latest">Data19!$R$21</definedName>
    <definedName name="A125623728W">Data19!$AM$1:$AM$10,Data19!$AM$11:$AM$21</definedName>
    <definedName name="A125623728W_Data">Data19!$AM$11:$AM$21</definedName>
    <definedName name="A125623728W_Latest">Data19!$AM$21</definedName>
    <definedName name="A125623730J">Data19!$BB$1:$BB$10,Data19!$BB$11:$BB$21</definedName>
    <definedName name="A125623730J_Data">Data19!$BB$11:$BB$21</definedName>
    <definedName name="A125623730J_Latest">Data19!$BB$21</definedName>
    <definedName name="A125623736W">Data19!$BE$1:$BE$10,Data19!$BE$11:$BE$21</definedName>
    <definedName name="A125623736W_Data">Data19!$BE$11:$BE$21</definedName>
    <definedName name="A125623736W_Latest">Data19!$BE$21</definedName>
    <definedName name="A125623738A">Data19!$BT$1:$BT$10,Data19!$BT$11:$BT$21</definedName>
    <definedName name="A125623738A_Data">Data19!$BT$11:$BT$21</definedName>
    <definedName name="A125623738A_Latest">Data19!$BT$21</definedName>
    <definedName name="A125623744W">Data19!$GA$1:$GA$10,Data19!$GA$11:$GA$21</definedName>
    <definedName name="A125623744W_Data">Data19!$GA$11:$GA$21</definedName>
    <definedName name="A125623744W_Latest">Data19!$GA$21</definedName>
    <definedName name="A125623746A">Data19!$GP$1:$GP$10,Data19!$GP$11:$GP$21</definedName>
    <definedName name="A125623746A_Data">Data19!$GP$11:$GP$21</definedName>
    <definedName name="A125623746A_Latest">Data19!$GP$21</definedName>
    <definedName name="A125623752W">Data20!$ES$1:$ES$10,Data20!$ES$11:$ES$21</definedName>
    <definedName name="A125623752W_Data">Data20!$ES$11:$ES$21</definedName>
    <definedName name="A125623752W_Latest">Data20!$ES$21</definedName>
    <definedName name="A125623754A">Data20!$FH$1:$FH$10,Data20!$FH$11:$FH$21</definedName>
    <definedName name="A125623754A_Data">Data20!$FH$11:$FH$21</definedName>
    <definedName name="A125623754A_Latest">Data20!$FH$21</definedName>
    <definedName name="A125623760W">Data20!$HM$1:$HM$10,Data20!$HM$11:$HM$21</definedName>
    <definedName name="A125623760W_Data">Data20!$HM$11:$HM$21</definedName>
    <definedName name="A125623760W_Latest">Data20!$HM$21</definedName>
    <definedName name="A125623762A">Data20!$IB$1:$IB$10,Data20!$IB$11:$IB$21</definedName>
    <definedName name="A125623762A_Data">Data20!$IB$11:$IB$21</definedName>
    <definedName name="A125623762A_Latest">Data20!$IB$21</definedName>
    <definedName name="A125623768R">Data20!$IE$1:$IE$10,Data20!$IE$11:$IE$21</definedName>
    <definedName name="A125623768R_Data">Data20!$IE$11:$IE$21</definedName>
    <definedName name="A125623768R_Latest">Data20!$IE$21</definedName>
    <definedName name="A125623770A">Data21!$D$1:$D$10,Data21!$D$11:$D$21</definedName>
    <definedName name="A125623770A_Data">Data21!$D$11:$D$21</definedName>
    <definedName name="A125623770A_Latest">Data21!$D$21</definedName>
    <definedName name="A125623776R">Data18!$GQ$1:$GQ$10,Data18!$GQ$11:$GQ$21</definedName>
    <definedName name="A125623776R_Data">Data18!$GQ$11:$GQ$21</definedName>
    <definedName name="A125623776R_Latest">Data18!$GQ$21</definedName>
    <definedName name="A125623778V">Data18!$HF$1:$HF$10,Data18!$HF$11:$HF$21</definedName>
    <definedName name="A125623778V_Data">Data18!$HF$11:$HF$21</definedName>
    <definedName name="A125623778V_Latest">Data18!$HF$21</definedName>
    <definedName name="A125623784R">Data19!$IC$1:$IC$10,Data19!$IC$11:$IC$21</definedName>
    <definedName name="A125623784R_Data">Data19!$IC$11:$IC$21</definedName>
    <definedName name="A125623784R_Latest">Data19!$IC$21</definedName>
    <definedName name="A125623786V">Data20!$B$1:$B$10,Data20!$B$11:$B$21</definedName>
    <definedName name="A125623786V_Data">Data20!$B$11:$B$21</definedName>
    <definedName name="A125623786V_Latest">Data20!$B$21</definedName>
    <definedName name="A125623792R">Data20!$E$1:$E$10,Data20!$E$11:$E$21</definedName>
    <definedName name="A125623792R_Data">Data20!$E$11:$E$21</definedName>
    <definedName name="A125623792R_Latest">Data20!$E$21</definedName>
    <definedName name="A125623794V">Data20!$T$1:$T$10,Data20!$T$11:$T$21</definedName>
    <definedName name="A125623794V_Data">Data20!$T$11:$T$21</definedName>
    <definedName name="A125623794V_Latest">Data20!$T$21</definedName>
    <definedName name="A125623800C">Data20!$GU$1:$GU$10,Data20!$GU$11:$GU$21</definedName>
    <definedName name="A125623800C_Data">Data20!$GU$11:$GU$21</definedName>
    <definedName name="A125623800C_Latest">Data20!$GU$21</definedName>
    <definedName name="A125623802J">Data20!$HJ$1:$HJ$10,Data20!$HJ$11:$HJ$21</definedName>
    <definedName name="A125623802J_Data">Data20!$HJ$11:$HJ$21</definedName>
    <definedName name="A125623802J_Latest">Data20!$HJ$21</definedName>
    <definedName name="A125623808W">Data18!$CM$1:$CM$10,Data18!$CM$11:$CM$21</definedName>
    <definedName name="A125623808W_Data">Data18!$CM$11:$CM$21</definedName>
    <definedName name="A125623808W_Latest">Data18!$CM$21</definedName>
    <definedName name="A125623810J">Data18!$DB$1:$DB$10,Data18!$DB$11:$DB$21</definedName>
    <definedName name="A125623810J_Data">Data18!$DB$11:$DB$21</definedName>
    <definedName name="A125623810J_Latest">Data18!$DB$21</definedName>
    <definedName name="A125623816W">Data18!$DW$1:$DW$10,Data18!$DW$11:$DW$21</definedName>
    <definedName name="A125623816W_Data">Data18!$DW$11:$DW$21</definedName>
    <definedName name="A125623816W_Latest">Data18!$DW$21</definedName>
    <definedName name="A125623818A">Data18!$EL$1:$EL$10,Data18!$EL$11:$EL$21</definedName>
    <definedName name="A125623818A_Data">Data18!$EL$11:$EL$21</definedName>
    <definedName name="A125623818A_Latest">Data18!$EL$21</definedName>
    <definedName name="A125623824W">Data18!$EO$1:$EO$10,Data18!$EO$11:$EO$21</definedName>
    <definedName name="A125623824W_Data">Data18!$EO$11:$EO$21</definedName>
    <definedName name="A125623824W_Latest">Data18!$EO$21</definedName>
    <definedName name="A125623826A">Data18!$FD$1:$FD$10,Data18!$FD$11:$FD$21</definedName>
    <definedName name="A125623826A_Data">Data18!$FD$11:$FD$21</definedName>
    <definedName name="A125623826A_Latest">Data18!$FD$21</definedName>
    <definedName name="A125623832W">Data18!$IA$1:$IA$10,Data18!$IA$11:$IA$21</definedName>
    <definedName name="A125623832W_Data">Data18!$IA$11:$IA$21</definedName>
    <definedName name="A125623832W_Latest">Data18!$IA$21</definedName>
    <definedName name="A125623834A">Data18!$IP$1:$IP$10,Data18!$IP$11:$IP$21</definedName>
    <definedName name="A125623834A_Data">Data18!$IP$11:$IP$21</definedName>
    <definedName name="A125623834A_Latest">Data18!$IP$21</definedName>
    <definedName name="A125623840W">Data19!$DG$1:$DG$10,Data19!$DG$11:$DG$21</definedName>
    <definedName name="A125623840W_Data">Data19!$DG$11:$DG$21</definedName>
    <definedName name="A125623840W_Latest">Data19!$DG$21</definedName>
    <definedName name="A125623842A">Data19!$DV$1:$DV$10,Data19!$DV$11:$DV$21</definedName>
    <definedName name="A125623842A_Data">Data19!$DV$11:$DV$21</definedName>
    <definedName name="A125623842A_Latest">Data19!$DV$21</definedName>
    <definedName name="A125623848R">Data19!$DY$1:$DY$10,Data19!$DY$11:$DY$21</definedName>
    <definedName name="A125623848R_Data">Data19!$DY$11:$DY$21</definedName>
    <definedName name="A125623848R_Latest">Data19!$DY$21</definedName>
    <definedName name="A125623850A">Data19!$EN$1:$EN$10,Data19!$EN$11:$EN$21</definedName>
    <definedName name="A125623850A_Data">Data19!$EN$11:$EN$21</definedName>
    <definedName name="A125623850A_Latest">Data19!$EN$21</definedName>
    <definedName name="A125623856R">Data19!$BW$1:$BW$10,Data19!$BW$11:$BW$21</definedName>
    <definedName name="A125623856R_Data">Data19!$BW$11:$BW$21</definedName>
    <definedName name="A125623856R_Latest">Data19!$BW$21</definedName>
    <definedName name="A125623858V">Data19!$CL$1:$CL$10,Data19!$CL$11:$CL$21</definedName>
    <definedName name="A125623858V_Data">Data19!$CL$11:$CL$21</definedName>
    <definedName name="A125623858V_Latest">Data19!$CL$21</definedName>
    <definedName name="A125623864R">Data19!$GS$1:$GS$10,Data19!$GS$11:$GS$21</definedName>
    <definedName name="A125623864R_Data">Data19!$GS$11:$GS$21</definedName>
    <definedName name="A125623864R_Latest">Data19!$GS$21</definedName>
    <definedName name="A125623866V">Data19!$HH$1:$HH$10,Data19!$HH$11:$HH$21</definedName>
    <definedName name="A125623866V_Data">Data19!$HH$11:$HH$21</definedName>
    <definedName name="A125623866V_Latest">Data19!$HH$21</definedName>
    <definedName name="A125623872R">Data21!$G$1:$G$10,Data21!$G$11:$G$21</definedName>
    <definedName name="A125623872R_Data">Data21!$G$11:$G$21</definedName>
    <definedName name="A125623872R_Latest">Data21!$G$21</definedName>
    <definedName name="A125623874V">Data21!$V$1:$V$10,Data21!$V$11:$V$21</definedName>
    <definedName name="A125623874V_Data">Data21!$V$11:$V$21</definedName>
    <definedName name="A125623874V_Latest">Data21!$V$21</definedName>
    <definedName name="A125623880R">Data22!$BK$1:$BK$10,Data22!$BK$11:$BK$21</definedName>
    <definedName name="A125623880R_Data">Data22!$BK$11:$BK$21</definedName>
    <definedName name="A125623880R_Latest">Data22!$BK$21</definedName>
    <definedName name="A125623882V">Data22!$BZ$1:$BZ$10,Data22!$BZ$11:$BZ$21</definedName>
    <definedName name="A125623882V_Data">Data22!$BZ$11:$BZ$21</definedName>
    <definedName name="A125623882V_Latest">Data22!$BZ$21</definedName>
    <definedName name="A125623888J">Data22!$DM$1:$DM$10,Data22!$DM$11:$DM$21</definedName>
    <definedName name="A125623888J_Data">Data22!$DM$11:$DM$21</definedName>
    <definedName name="A125623888J_Latest">Data22!$DM$21</definedName>
    <definedName name="A125623890V">Data22!$EB$1:$EB$10,Data22!$EB$11:$EB$21</definedName>
    <definedName name="A125623890V_Data">Data22!$EB$11:$EB$21</definedName>
    <definedName name="A125623890V_Latest">Data22!$EB$21</definedName>
    <definedName name="A125623896J">Data22!$GG$1:$GG$10,Data22!$GG$11:$GG$21</definedName>
    <definedName name="A125623896J_Data">Data22!$GG$11:$GG$21</definedName>
    <definedName name="A125623896J_Latest">Data22!$GG$21</definedName>
    <definedName name="A125623898L">Data22!$GV$1:$GV$10,Data22!$GV$11:$GV$21</definedName>
    <definedName name="A125623898L_Data">Data22!$GV$11:$GV$21</definedName>
    <definedName name="A125623898L_Latest">Data22!$GV$21</definedName>
    <definedName name="A125623904W">Data23!$K$1:$K$10,Data23!$K$11:$K$21</definedName>
    <definedName name="A125623904W_Data">Data23!$K$11:$K$21</definedName>
    <definedName name="A125623904W_Latest">Data23!$K$21</definedName>
    <definedName name="A125623906A">Data23!$Z$1:$Z$10,Data23!$Z$11:$Z$21</definedName>
    <definedName name="A125623906A_Data">Data23!$Z$11:$Z$21</definedName>
    <definedName name="A125623906A_Latest">Data23!$Z$21</definedName>
    <definedName name="A125623912W">Data23!$IK$1:$IK$10,Data23!$IK$11:$IK$21</definedName>
    <definedName name="A125623912W_Data">Data23!$IK$11:$IK$21</definedName>
    <definedName name="A125623912W_Latest">Data23!$IK$21</definedName>
    <definedName name="A125623914A">Data24!$J$1:$J$10,Data24!$J$11:$J$21</definedName>
    <definedName name="A125623914A_Data">Data24!$J$11:$J$21</definedName>
    <definedName name="A125623914A_Latest">Data24!$J$21</definedName>
    <definedName name="A125623920W">Data21!$IG$1:$IG$10,Data21!$IG$11:$IG$21</definedName>
    <definedName name="A125623920W_Data">Data21!$IG$11:$IG$21</definedName>
    <definedName name="A125623920W_Latest">Data21!$IG$21</definedName>
    <definedName name="A125623922A">Data22!$F$1:$F$10,Data22!$F$11:$F$21</definedName>
    <definedName name="A125623922A_Data">Data22!$F$11:$F$21</definedName>
    <definedName name="A125623922A_Latest">Data22!$F$21</definedName>
    <definedName name="A125623928R">Data23!$AU$1:$AU$10,Data23!$AU$11:$AU$21</definedName>
    <definedName name="A125623928R_Data">Data23!$AU$11:$AU$21</definedName>
    <definedName name="A125623928R_Latest">Data23!$AU$21</definedName>
    <definedName name="A125623930A">Data23!$BJ$1:$BJ$10,Data23!$BJ$11:$BJ$21</definedName>
    <definedName name="A125623930A_Data">Data23!$BJ$11:$BJ$21</definedName>
    <definedName name="A125623930A_Latest">Data23!$BJ$21</definedName>
    <definedName name="A125623936R">Data22!$II$1:$II$10,Data22!$II$11:$II$21</definedName>
    <definedName name="A125623936R_Data">Data22!$II$11:$II$21</definedName>
    <definedName name="A125623936R_Latest">Data22!$II$21</definedName>
    <definedName name="A125623938V">Data23!$H$1:$H$10,Data23!$H$11:$H$21</definedName>
    <definedName name="A125623938V_Data">Data23!$H$11:$H$21</definedName>
    <definedName name="A125623938V_Latest">Data23!$H$21</definedName>
    <definedName name="A125623944R">Data23!$CE$1:$CE$10,Data23!$CE$11:$CE$21</definedName>
    <definedName name="A125623944R_Data">Data23!$CE$11:$CE$21</definedName>
    <definedName name="A125623944R_Latest">Data23!$CE$21</definedName>
    <definedName name="A125623946V">Data23!$CT$1:$CT$10,Data23!$CT$11:$CT$21</definedName>
    <definedName name="A125623946V_Data">Data23!$CT$11:$CT$21</definedName>
    <definedName name="A125623946V_Latest">Data23!$CT$21</definedName>
    <definedName name="A125623952R">Data23!$EY$1:$EY$10,Data23!$EY$11:$EY$21</definedName>
    <definedName name="A125623952R_Data">Data23!$EY$11:$EY$21</definedName>
    <definedName name="A125623952R_Latest">Data23!$EY$21</definedName>
    <definedName name="A125623954V">Data23!$FN$1:$FN$10,Data23!$FN$11:$FN$21</definedName>
    <definedName name="A125623954V_Data">Data23!$FN$11:$FN$21</definedName>
    <definedName name="A125623954V_Latest">Data23!$FN$21</definedName>
    <definedName name="A125623960R">Data21!$GE$1:$GE$10,Data21!$GE$11:$GE$21</definedName>
    <definedName name="A125623960R_Data">Data21!$GE$11:$GE$21</definedName>
    <definedName name="A125623960R_Latest">Data21!$GE$21</definedName>
    <definedName name="A125623962V">Data21!$GT$1:$GT$10,Data21!$GT$11:$GT$21</definedName>
    <definedName name="A125623962V_Data">Data21!$GT$11:$GT$21</definedName>
    <definedName name="A125623962V_Latest">Data21!$GT$21</definedName>
    <definedName name="A125623968J">Data22!$EE$1:$EE$10,Data22!$EE$11:$EE$21</definedName>
    <definedName name="A125623968J_Data">Data22!$EE$11:$EE$21</definedName>
    <definedName name="A125623968J_Latest">Data22!$EE$21</definedName>
    <definedName name="A125623970V">Data22!$ET$1:$ET$10,Data22!$ET$11:$ET$21</definedName>
    <definedName name="A125623970V_Data">Data22!$ET$11:$ET$21</definedName>
    <definedName name="A125623970V_Latest">Data22!$ET$21</definedName>
    <definedName name="A125623976J">Data23!$AC$1:$AC$10,Data23!$AC$11:$AC$21</definedName>
    <definedName name="A125623976J_Data">Data23!$AC$11:$AC$21</definedName>
    <definedName name="A125623976J_Latest">Data23!$AC$21</definedName>
    <definedName name="A125623978L">Data23!$AR$1:$AR$10,Data23!$AR$11:$AR$21</definedName>
    <definedName name="A125623978L_Data">Data23!$AR$11:$AR$21</definedName>
    <definedName name="A125623978L_Latest">Data23!$AR$21</definedName>
    <definedName name="A125623984J">Data23!$BM$1:$BM$10,Data23!$BM$11:$BM$21</definedName>
    <definedName name="A125623984J_Data">Data23!$BM$11:$BM$21</definedName>
    <definedName name="A125623984J_Latest">Data23!$BM$21</definedName>
    <definedName name="A125623986L">Data23!$CB$1:$CB$10,Data23!$CB$11:$CB$21</definedName>
    <definedName name="A125623986L_Data">Data23!$CB$11:$CB$21</definedName>
    <definedName name="A125623986L_Latest">Data23!$CB$21</definedName>
    <definedName name="A125623992J">Data23!$CW$1:$CW$10,Data23!$CW$11:$CW$21</definedName>
    <definedName name="A125623992J_Data">Data23!$CW$11:$CW$21</definedName>
    <definedName name="A125623992J_Latest">Data23!$CW$21</definedName>
    <definedName name="A125623994L">Data23!$DL$1:$DL$10,Data23!$DL$11:$DL$21</definedName>
    <definedName name="A125623994L_Data">Data23!$DL$11:$DL$21</definedName>
    <definedName name="A125623994L_Latest">Data23!$DL$21</definedName>
    <definedName name="A125624000X">Data23!$EG$1:$EG$10,Data23!$EG$11:$EG$21</definedName>
    <definedName name="A125624000X_Data">Data23!$EG$11:$EG$21</definedName>
    <definedName name="A125624000X_Latest">Data23!$EG$21</definedName>
    <definedName name="A125624002C">Data23!$EV$1:$EV$10,Data23!$EV$11:$EV$21</definedName>
    <definedName name="A125624002C_Data">Data23!$EV$11:$EV$21</definedName>
    <definedName name="A125624002C_Latest">Data23!$EV$21</definedName>
    <definedName name="A125624008T">Data21!$AQ$1:$AQ$10,Data21!$AQ$11:$AQ$21</definedName>
    <definedName name="A125624008T_Data">Data21!$AQ$11:$AQ$21</definedName>
    <definedName name="A125624008T_Latest">Data21!$AQ$21</definedName>
    <definedName name="A125624010C">Data21!$BF$1:$BF$10,Data21!$BF$11:$BF$21</definedName>
    <definedName name="A125624010C_Data">Data21!$BF$11:$BF$21</definedName>
    <definedName name="A125624010C_Latest">Data21!$BF$21</definedName>
    <definedName name="A125624016T">Data21!$CA$1:$CA$10,Data21!$CA$11:$CA$21</definedName>
    <definedName name="A125624016T_Data">Data21!$CA$11:$CA$21</definedName>
    <definedName name="A125624016T_Latest">Data21!$CA$21</definedName>
    <definedName name="A125624018W">Data21!$CP$1:$CP$10,Data21!$CP$11:$CP$21</definedName>
    <definedName name="A125624018W_Data">Data21!$CP$11:$CP$21</definedName>
    <definedName name="A125624018W_Latest">Data21!$CP$21</definedName>
    <definedName name="A125624024T">Data21!$EC$1:$EC$10,Data21!$EC$11:$EC$21</definedName>
    <definedName name="A125624024T_Data">Data21!$EC$11:$EC$21</definedName>
    <definedName name="A125624024T_Latest">Data21!$EC$21</definedName>
    <definedName name="A125624026W">Data21!$ER$1:$ER$10,Data21!$ER$11:$ER$21</definedName>
    <definedName name="A125624026W_Data">Data21!$ER$11:$ER$21</definedName>
    <definedName name="A125624026W_Latest">Data21!$ER$21</definedName>
    <definedName name="A125624032T">Data21!$EU$1:$EU$10,Data21!$EU$11:$EU$21</definedName>
    <definedName name="A125624032T_Data">Data21!$EU$11:$EU$21</definedName>
    <definedName name="A125624032T_Latest">Data21!$EU$21</definedName>
    <definedName name="A125624034W">Data21!$FJ$1:$FJ$10,Data21!$FJ$11:$FJ$21</definedName>
    <definedName name="A125624034W_Data">Data21!$FJ$11:$FJ$21</definedName>
    <definedName name="A125624034W_Latest">Data21!$FJ$21</definedName>
    <definedName name="A125624040T">Data21!$HO$1:$HO$10,Data21!$HO$11:$HO$21</definedName>
    <definedName name="A125624040T_Data">Data21!$HO$11:$HO$21</definedName>
    <definedName name="A125624040T_Latest">Data21!$HO$21</definedName>
    <definedName name="A125624042W">Data21!$ID$1:$ID$10,Data21!$ID$11:$ID$21</definedName>
    <definedName name="A125624042W_Data">Data21!$ID$11:$ID$21</definedName>
    <definedName name="A125624042W_Latest">Data21!$ID$21</definedName>
    <definedName name="A125624048K">Data22!$I$1:$I$10,Data22!$I$11:$I$21</definedName>
    <definedName name="A125624048K_Data">Data22!$I$11:$I$21</definedName>
    <definedName name="A125624048K_Latest">Data22!$I$21</definedName>
    <definedName name="A125624050W">Data22!$X$1:$X$10,Data22!$X$11:$X$21</definedName>
    <definedName name="A125624050W_Data">Data22!$X$11:$X$21</definedName>
    <definedName name="A125624050W_Latest">Data22!$X$21</definedName>
    <definedName name="A125624056K">Data22!$AA$1:$AA$10,Data22!$AA$11:$AA$21</definedName>
    <definedName name="A125624056K_Data">Data22!$AA$11:$AA$21</definedName>
    <definedName name="A125624056K_Latest">Data22!$AA$21</definedName>
    <definedName name="A125624058R">Data22!$AP$1:$AP$10,Data22!$AP$11:$AP$21</definedName>
    <definedName name="A125624058R_Data">Data22!$AP$11:$AP$21</definedName>
    <definedName name="A125624058R_Latest">Data22!$AP$21</definedName>
    <definedName name="A125624064K">Data22!$EW$1:$EW$10,Data22!$EW$11:$EW$21</definedName>
    <definedName name="A125624064K_Data">Data22!$EW$11:$EW$21</definedName>
    <definedName name="A125624064K_Latest">Data22!$EW$21</definedName>
    <definedName name="A125624066R">Data22!$FL$1:$FL$10,Data22!$FL$11:$FL$21</definedName>
    <definedName name="A125624066R_Data">Data22!$FL$11:$FL$21</definedName>
    <definedName name="A125624066R_Latest">Data22!$FL$21</definedName>
    <definedName name="A125624072K">Data23!$DO$1:$DO$10,Data23!$DO$11:$DO$21</definedName>
    <definedName name="A125624072K_Data">Data23!$DO$11:$DO$21</definedName>
    <definedName name="A125624072K_Latest">Data23!$DO$21</definedName>
    <definedName name="A125624074R">Data23!$ED$1:$ED$10,Data23!$ED$11:$ED$21</definedName>
    <definedName name="A125624074R_Data">Data23!$ED$11:$ED$21</definedName>
    <definedName name="A125624074R_Latest">Data23!$ED$21</definedName>
    <definedName name="A125624080K">Data23!$GI$1:$GI$10,Data23!$GI$11:$GI$21</definedName>
    <definedName name="A125624080K_Data">Data23!$GI$11:$GI$21</definedName>
    <definedName name="A125624080K_Latest">Data23!$GI$21</definedName>
    <definedName name="A125624082R">Data23!$GX$1:$GX$10,Data23!$GX$11:$GX$21</definedName>
    <definedName name="A125624082R_Data">Data23!$GX$11:$GX$21</definedName>
    <definedName name="A125624082R_Latest">Data23!$GX$21</definedName>
    <definedName name="A125624088C">Data23!$HA$1:$HA$10,Data23!$HA$11:$HA$21</definedName>
    <definedName name="A125624088C_Data">Data23!$HA$11:$HA$21</definedName>
    <definedName name="A125624088C_Latest">Data23!$HA$21</definedName>
    <definedName name="A125624090R">Data23!$HP$1:$HP$10,Data23!$HP$11:$HP$21</definedName>
    <definedName name="A125624090R_Data">Data23!$HP$11:$HP$21</definedName>
    <definedName name="A125624090R_Latest">Data23!$HP$21</definedName>
    <definedName name="A125624096C">Data21!$FM$1:$FM$10,Data21!$FM$11:$FM$21</definedName>
    <definedName name="A125624096C_Data">Data21!$FM$11:$FM$21</definedName>
    <definedName name="A125624096C_Latest">Data21!$FM$21</definedName>
    <definedName name="A125624098J">Data21!$GB$1:$GB$10,Data21!$GB$11:$GB$21</definedName>
    <definedName name="A125624098J_Data">Data21!$GB$11:$GB$21</definedName>
    <definedName name="A125624098J_Latest">Data21!$GB$21</definedName>
    <definedName name="A125624104T">Data22!$GY$1:$GY$10,Data22!$GY$11:$GY$21</definedName>
    <definedName name="A125624104T_Data">Data22!$GY$11:$GY$21</definedName>
    <definedName name="A125624104T_Latest">Data22!$GY$21</definedName>
    <definedName name="A125624106W">Data22!$HN$1:$HN$10,Data22!$HN$11:$HN$21</definedName>
    <definedName name="A125624106W_Data">Data22!$HN$11:$HN$21</definedName>
    <definedName name="A125624106W_Latest">Data22!$HN$21</definedName>
    <definedName name="A125624112T">Data22!$HQ$1:$HQ$10,Data22!$HQ$11:$HQ$21</definedName>
    <definedName name="A125624112T_Data">Data22!$HQ$11:$HQ$21</definedName>
    <definedName name="A125624112T_Latest">Data22!$HQ$21</definedName>
    <definedName name="A125624114W">Data22!$IF$1:$IF$10,Data22!$IF$11:$IF$21</definedName>
    <definedName name="A125624114W_Data">Data22!$IF$11:$IF$21</definedName>
    <definedName name="A125624114W_Latest">Data22!$IF$21</definedName>
    <definedName name="A125624120T">Data23!$FQ$1:$FQ$10,Data23!$FQ$11:$FQ$21</definedName>
    <definedName name="A125624120T_Data">Data23!$FQ$11:$FQ$21</definedName>
    <definedName name="A125624120T_Latest">Data23!$FQ$21</definedName>
    <definedName name="A125624122W">Data23!$GF$1:$GF$10,Data23!$GF$11:$GF$21</definedName>
    <definedName name="A125624122W_Data">Data23!$GF$11:$GF$21</definedName>
    <definedName name="A125624122W_Latest">Data23!$GF$21</definedName>
    <definedName name="A125624128K">Data21!$BI$1:$BI$10,Data21!$BI$11:$BI$21</definedName>
    <definedName name="A125624128K_Data">Data21!$BI$11:$BI$21</definedName>
    <definedName name="A125624128K_Latest">Data21!$BI$21</definedName>
    <definedName name="A125624130W">Data21!$BX$1:$BX$10,Data21!$BX$11:$BX$21</definedName>
    <definedName name="A125624130W_Data">Data21!$BX$11:$BX$21</definedName>
    <definedName name="A125624130W_Latest">Data21!$BX$21</definedName>
    <definedName name="A125624136K">Data21!$CS$1:$CS$10,Data21!$CS$11:$CS$21</definedName>
    <definedName name="A125624136K_Data">Data21!$CS$11:$CS$21</definedName>
    <definedName name="A125624136K_Latest">Data21!$CS$21</definedName>
    <definedName name="A125624138R">Data21!$DH$1:$DH$10,Data21!$DH$11:$DH$21</definedName>
    <definedName name="A125624138R_Data">Data21!$DH$11:$DH$21</definedName>
    <definedName name="A125624138R_Latest">Data21!$DH$21</definedName>
    <definedName name="A125624144K">Data21!$DK$1:$DK$10,Data21!$DK$11:$DK$21</definedName>
    <definedName name="A125624144K_Data">Data21!$DK$11:$DK$21</definedName>
    <definedName name="A125624144K_Latest">Data21!$DK$21</definedName>
    <definedName name="A125624146R">Data21!$DZ$1:$DZ$10,Data21!$DZ$11:$DZ$21</definedName>
    <definedName name="A125624146R_Data">Data21!$DZ$11:$DZ$21</definedName>
    <definedName name="A125624146R_Latest">Data21!$DZ$21</definedName>
    <definedName name="A125624152K">Data21!$GW$1:$GW$10,Data21!$GW$11:$GW$21</definedName>
    <definedName name="A125624152K_Data">Data21!$GW$11:$GW$21</definedName>
    <definedName name="A125624152K_Latest">Data21!$GW$21</definedName>
    <definedName name="A125624154R">Data21!$HL$1:$HL$10,Data21!$HL$11:$HL$21</definedName>
    <definedName name="A125624154R_Data">Data21!$HL$11:$HL$21</definedName>
    <definedName name="A125624154R_Latest">Data21!$HL$21</definedName>
    <definedName name="A125624160K">Data22!$CC$1:$CC$10,Data22!$CC$11:$CC$21</definedName>
    <definedName name="A125624160K_Data">Data22!$CC$11:$CC$21</definedName>
    <definedName name="A125624160K_Latest">Data22!$CC$21</definedName>
    <definedName name="A125624162R">Data22!$CR$1:$CR$10,Data22!$CR$11:$CR$21</definedName>
    <definedName name="A125624162R_Data">Data22!$CR$11:$CR$21</definedName>
    <definedName name="A125624162R_Latest">Data22!$CR$21</definedName>
    <definedName name="A125624168C">Data22!$CU$1:$CU$10,Data22!$CU$11:$CU$21</definedName>
    <definedName name="A125624168C_Data">Data22!$CU$11:$CU$21</definedName>
    <definedName name="A125624168C_Latest">Data22!$CU$21</definedName>
    <definedName name="A125624170R">Data22!$DJ$1:$DJ$10,Data22!$DJ$11:$DJ$21</definedName>
    <definedName name="A125624170R_Data">Data22!$DJ$11:$DJ$21</definedName>
    <definedName name="A125624170R_Latest">Data22!$DJ$21</definedName>
    <definedName name="A125624176C">Data22!$AS$1:$AS$10,Data22!$AS$11:$AS$21</definedName>
    <definedName name="A125624176C_Data">Data22!$AS$11:$AS$21</definedName>
    <definedName name="A125624176C_Latest">Data22!$AS$21</definedName>
    <definedName name="A125624178J">Data22!$BH$1:$BH$10,Data22!$BH$11:$BH$21</definedName>
    <definedName name="A125624178J_Data">Data22!$BH$11:$BH$21</definedName>
    <definedName name="A125624178J_Latest">Data22!$BH$21</definedName>
    <definedName name="A125624184C">Data22!$FO$1:$FO$10,Data22!$FO$11:$FO$21</definedName>
    <definedName name="A125624184C_Data">Data22!$FO$11:$FO$21</definedName>
    <definedName name="A125624184C_Latest">Data22!$FO$21</definedName>
    <definedName name="A125624186J">Data22!$GD$1:$GD$10,Data22!$GD$11:$GD$21</definedName>
    <definedName name="A125624186J_Data">Data22!$GD$11:$GD$21</definedName>
    <definedName name="A125624186J_Latest">Data22!$GD$21</definedName>
    <definedName name="A125624192C">Data23!$HS$1:$HS$10,Data23!$HS$11:$HS$21</definedName>
    <definedName name="A125624192C_Data">Data23!$HS$11:$HS$21</definedName>
    <definedName name="A125624192C_Latest">Data23!$HS$21</definedName>
    <definedName name="A125624194J">Data23!$IH$1:$IH$10,Data23!$IH$11:$IH$21</definedName>
    <definedName name="A125624194J_Data">Data23!$IH$11:$IH$21</definedName>
    <definedName name="A125624194J_Latest">Data23!$IH$21</definedName>
    <definedName name="A125624200T">Data4!$II$1:$II$10,Data4!$II$11:$II$21</definedName>
    <definedName name="A125624200T_Data">Data4!$II$11:$II$21</definedName>
    <definedName name="A125624200T_Latest">Data4!$II$21</definedName>
    <definedName name="A125624202W">Data5!$H$1:$H$10,Data5!$H$11:$H$21</definedName>
    <definedName name="A125624202W_Data">Data5!$H$11:$H$21</definedName>
    <definedName name="A125624202W_Latest">Data5!$H$21</definedName>
    <definedName name="A125624208K">Data5!$AU$1:$AU$10,Data5!$AU$11:$AU$21</definedName>
    <definedName name="A125624208K_Data">Data5!$AU$11:$AU$21</definedName>
    <definedName name="A125624208K_Latest">Data5!$AU$21</definedName>
    <definedName name="A125624210W">Data5!$BJ$1:$BJ$10,Data5!$BJ$11:$BJ$21</definedName>
    <definedName name="A125624210W_Data">Data5!$BJ$11:$BJ$21</definedName>
    <definedName name="A125624210W_Latest">Data5!$BJ$21</definedName>
    <definedName name="A125624216K">Data5!$DO$1:$DO$10,Data5!$DO$11:$DO$21</definedName>
    <definedName name="A125624216K_Data">Data5!$DO$11:$DO$21</definedName>
    <definedName name="A125624216K_Latest">Data5!$DO$21</definedName>
    <definedName name="A125624218R">Data5!$ED$1:$ED$10,Data5!$ED$11:$ED$21</definedName>
    <definedName name="A125624218R_Data">Data5!$ED$11:$ED$21</definedName>
    <definedName name="A125624218R_Latest">Data5!$ED$21</definedName>
    <definedName name="A125624224K">Data5!$GI$1:$GI$10,Data5!$GI$11:$GI$21</definedName>
    <definedName name="A125624224K_Data">Data5!$GI$11:$GI$21</definedName>
    <definedName name="A125624224K_Latest">Data5!$GI$21</definedName>
    <definedName name="A125624226R">Data5!$GX$1:$GX$10,Data5!$GX$11:$GX$21</definedName>
    <definedName name="A125624226R_Data">Data5!$GX$11:$GX$21</definedName>
    <definedName name="A125624226R_Latest">Data5!$GX$21</definedName>
    <definedName name="A125624232K">Data6!$FS$1:$FS$10,Data6!$FS$11:$FS$21</definedName>
    <definedName name="A125624232K_Data">Data6!$FS$11:$FS$21</definedName>
    <definedName name="A125624232K_Latest">Data6!$FS$21</definedName>
    <definedName name="A125624234R">Data6!$GH$1:$GH$10,Data6!$GH$11:$GH$21</definedName>
    <definedName name="A125624234R_Data">Data6!$GH$11:$GH$21</definedName>
    <definedName name="A125624234R_Latest">Data6!$GH$21</definedName>
    <definedName name="A125624240K">Data4!$FO$1:$FO$10,Data4!$FO$11:$FO$21</definedName>
    <definedName name="A125624240K_Data">Data4!$FO$11:$FO$21</definedName>
    <definedName name="A125624240K_Latest">Data4!$FO$21</definedName>
    <definedName name="A125624242R">Data4!$GD$1:$GD$10,Data4!$GD$11:$GD$21</definedName>
    <definedName name="A125624242R_Data">Data4!$GD$11:$GD$21</definedName>
    <definedName name="A125624242R_Latest">Data4!$GD$21</definedName>
    <definedName name="A125624248C">Data5!$HS$1:$HS$10,Data5!$HS$11:$HS$21</definedName>
    <definedName name="A125624248C_Data">Data5!$HS$11:$HS$21</definedName>
    <definedName name="A125624248C_Latest">Data5!$HS$21</definedName>
    <definedName name="A125624250R">Data5!$IH$1:$IH$10,Data5!$IH$11:$IH$21</definedName>
    <definedName name="A125624250R_Data">Data5!$IH$11:$IH$21</definedName>
    <definedName name="A125624250R_Latest">Data5!$IH$21</definedName>
    <definedName name="A125624256C">Data5!$FQ$1:$FQ$10,Data5!$FQ$11:$FQ$21</definedName>
    <definedName name="A125624256C_Data">Data5!$FQ$11:$FQ$21</definedName>
    <definedName name="A125624256C_Latest">Data5!$FQ$21</definedName>
    <definedName name="A125624258J">Data5!$GF$1:$GF$10,Data5!$GF$11:$GF$21</definedName>
    <definedName name="A125624258J_Data">Data5!$GF$11:$GF$21</definedName>
    <definedName name="A125624258J_Latest">Data5!$GF$21</definedName>
    <definedName name="A125624264C">Data6!$M$1:$M$10,Data6!$M$11:$M$21</definedName>
    <definedName name="A125624264C_Data">Data6!$M$11:$M$21</definedName>
    <definedName name="A125624264C_Latest">Data6!$M$21</definedName>
    <definedName name="A125624266J">Data6!$AB$1:$AB$10,Data6!$AB$11:$AB$21</definedName>
    <definedName name="A125624266J_Data">Data6!$AB$11:$AB$21</definedName>
    <definedName name="A125624266J_Latest">Data6!$AB$21</definedName>
    <definedName name="A125624272C">Data6!$CG$1:$CG$10,Data6!$CG$11:$CG$21</definedName>
    <definedName name="A125624272C_Data">Data6!$CG$11:$CG$21</definedName>
    <definedName name="A125624272C_Latest">Data6!$CG$21</definedName>
    <definedName name="A125624274J">Data6!$CV$1:$CV$10,Data6!$CV$11:$CV$21</definedName>
    <definedName name="A125624274J_Data">Data6!$CV$11:$CV$21</definedName>
    <definedName name="A125624274J_Latest">Data6!$CV$21</definedName>
    <definedName name="A125624280C">Data4!$DM$1:$DM$10,Data4!$DM$11:$DM$21</definedName>
    <definedName name="A125624280C_Data">Data4!$DM$11:$DM$21</definedName>
    <definedName name="A125624280C_Latest">Data4!$DM$21</definedName>
    <definedName name="A125624282J">Data4!$EB$1:$EB$10,Data4!$EB$11:$EB$21</definedName>
    <definedName name="A125624282J_Data">Data4!$EB$11:$EB$21</definedName>
    <definedName name="A125624282J_Latest">Data4!$EB$21</definedName>
    <definedName name="A125624288W">Data5!$BM$1:$BM$10,Data5!$BM$11:$BM$21</definedName>
    <definedName name="A125624288W_Data">Data5!$BM$11:$BM$21</definedName>
    <definedName name="A125624288W_Latest">Data5!$BM$21</definedName>
    <definedName name="A125624290J">Data5!$CB$1:$CB$10,Data5!$CB$11:$CB$21</definedName>
    <definedName name="A125624290J_Data">Data5!$CB$11:$CB$21</definedName>
    <definedName name="A125624290J_Latest">Data5!$CB$21</definedName>
    <definedName name="A125624296W">Data5!$HA$1:$HA$10,Data5!$HA$11:$HA$21</definedName>
    <definedName name="A125624296W_Data">Data5!$HA$11:$HA$21</definedName>
    <definedName name="A125624296W_Latest">Data5!$HA$21</definedName>
    <definedName name="A125624298A">Data5!$HP$1:$HP$10,Data5!$HP$11:$HP$21</definedName>
    <definedName name="A125624298A_Data">Data5!$HP$11:$HP$21</definedName>
    <definedName name="A125624298A_Latest">Data5!$HP$21</definedName>
    <definedName name="A125624304K">Data5!$IK$1:$IK$10,Data5!$IK$11:$IK$21</definedName>
    <definedName name="A125624304K_Data">Data5!$IK$11:$IK$21</definedName>
    <definedName name="A125624304K_Latest">Data5!$IK$21</definedName>
    <definedName name="A125624306R">Data6!$J$1:$J$10,Data6!$J$11:$J$21</definedName>
    <definedName name="A125624306R_Data">Data6!$J$11:$J$21</definedName>
    <definedName name="A125624306R_Latest">Data6!$J$21</definedName>
    <definedName name="A125624312K">Data6!$AE$1:$AE$10,Data6!$AE$11:$AE$21</definedName>
    <definedName name="A125624312K_Data">Data6!$AE$11:$AE$21</definedName>
    <definedName name="A125624312K_Latest">Data6!$AE$21</definedName>
    <definedName name="A125624314R">Data6!$AT$1:$AT$10,Data6!$AT$11:$AT$21</definedName>
    <definedName name="A125624314R_Data">Data6!$AT$11:$AT$21</definedName>
    <definedName name="A125624314R_Latest">Data6!$AT$21</definedName>
    <definedName name="A125624320K">Data6!$BO$1:$BO$10,Data6!$BO$11:$BO$21</definedName>
    <definedName name="A125624320K_Data">Data6!$BO$11:$BO$21</definedName>
    <definedName name="A125624320K_Latest">Data6!$BO$21</definedName>
    <definedName name="A125624322R">Data6!$CD$1:$CD$10,Data6!$CD$11:$CD$21</definedName>
    <definedName name="A125624322R_Data">Data6!$CD$11:$CD$21</definedName>
    <definedName name="A125624322R_Latest">Data6!$CD$21</definedName>
    <definedName name="A125624328C">Data3!$HO$1:$HO$10,Data3!$HO$11:$HO$21</definedName>
    <definedName name="A125624328C_Data">Data3!$HO$11:$HO$21</definedName>
    <definedName name="A125624328C_Latest">Data3!$HO$21</definedName>
    <definedName name="A125624330R">Data3!$ID$1:$ID$10,Data3!$ID$11:$ID$21</definedName>
    <definedName name="A125624330R_Data">Data3!$ID$11:$ID$21</definedName>
    <definedName name="A125624330R_Latest">Data3!$ID$21</definedName>
    <definedName name="A125624336C">Data4!$I$1:$I$10,Data4!$I$11:$I$21</definedName>
    <definedName name="A125624336C_Data">Data4!$I$11:$I$21</definedName>
    <definedName name="A125624336C_Latest">Data4!$I$21</definedName>
    <definedName name="A125624338J">Data4!$X$1:$X$10,Data4!$X$11:$X$21</definedName>
    <definedName name="A125624338J_Data">Data4!$X$11:$X$21</definedName>
    <definedName name="A125624338J_Latest">Data4!$X$21</definedName>
    <definedName name="A125624344C">Data4!$BK$1:$BK$10,Data4!$BK$11:$BK$21</definedName>
    <definedName name="A125624344C_Data">Data4!$BK$11:$BK$21</definedName>
    <definedName name="A125624344C_Latest">Data4!$BK$21</definedName>
    <definedName name="A125624346J">Data4!$BZ$1:$BZ$10,Data4!$BZ$11:$BZ$21</definedName>
    <definedName name="A125624346J_Data">Data4!$BZ$11:$BZ$21</definedName>
    <definedName name="A125624346J_Latest">Data4!$BZ$21</definedName>
    <definedName name="A125624352C">Data4!$CC$1:$CC$10,Data4!$CC$11:$CC$21</definedName>
    <definedName name="A125624352C_Data">Data4!$CC$11:$CC$21</definedName>
    <definedName name="A125624352C_Latest">Data4!$CC$21</definedName>
    <definedName name="A125624354J">Data4!$CR$1:$CR$10,Data4!$CR$11:$CR$21</definedName>
    <definedName name="A125624354J_Data">Data4!$CR$11:$CR$21</definedName>
    <definedName name="A125624354J_Latest">Data4!$CR$21</definedName>
    <definedName name="A125624360C">Data4!$EW$1:$EW$10,Data4!$EW$11:$EW$21</definedName>
    <definedName name="A125624360C_Data">Data4!$EW$11:$EW$21</definedName>
    <definedName name="A125624360C_Latest">Data4!$EW$21</definedName>
    <definedName name="A125624362J">Data4!$FL$1:$FL$10,Data4!$FL$11:$FL$21</definedName>
    <definedName name="A125624362J_Data">Data4!$FL$11:$FL$21</definedName>
    <definedName name="A125624362J_Latest">Data4!$FL$21</definedName>
    <definedName name="A125624368W">Data4!$GG$1:$GG$10,Data4!$GG$11:$GG$21</definedName>
    <definedName name="A125624368W_Data">Data4!$GG$11:$GG$21</definedName>
    <definedName name="A125624368W_Latest">Data4!$GG$21</definedName>
    <definedName name="A125624370J">Data4!$GV$1:$GV$10,Data4!$GV$11:$GV$21</definedName>
    <definedName name="A125624370J_Data">Data4!$GV$11:$GV$21</definedName>
    <definedName name="A125624370J_Latest">Data4!$GV$21</definedName>
    <definedName name="A125624376W">Data4!$GY$1:$GY$10,Data4!$GY$11:$GY$21</definedName>
    <definedName name="A125624376W_Data">Data4!$GY$11:$GY$21</definedName>
    <definedName name="A125624376W_Latest">Data4!$GY$21</definedName>
    <definedName name="A125624378A">Data4!$HN$1:$HN$10,Data4!$HN$11:$HN$21</definedName>
    <definedName name="A125624378A_Data">Data4!$HN$11:$HN$21</definedName>
    <definedName name="A125624378A_Latest">Data4!$HN$21</definedName>
    <definedName name="A125624384W">Data5!$CE$1:$CE$10,Data5!$CE$11:$CE$21</definedName>
    <definedName name="A125624384W_Data">Data5!$CE$11:$CE$21</definedName>
    <definedName name="A125624384W_Latest">Data5!$CE$21</definedName>
    <definedName name="A125624386A">Data5!$CT$1:$CT$10,Data5!$CT$11:$CT$21</definedName>
    <definedName name="A125624386A_Data">Data5!$CT$11:$CT$21</definedName>
    <definedName name="A125624386A_Latest">Data5!$CT$21</definedName>
    <definedName name="A125624392W">Data6!$AW$1:$AW$10,Data6!$AW$11:$AW$21</definedName>
    <definedName name="A125624392W_Data">Data6!$AW$11:$AW$21</definedName>
    <definedName name="A125624392W_Latest">Data6!$AW$21</definedName>
    <definedName name="A125624394A">Data6!$BL$1:$BL$10,Data6!$BL$11:$BL$21</definedName>
    <definedName name="A125624394A_Data">Data6!$BL$11:$BL$21</definedName>
    <definedName name="A125624394A_Latest">Data6!$BL$21</definedName>
    <definedName name="A125624400K">Data6!$DQ$1:$DQ$10,Data6!$DQ$11:$DQ$21</definedName>
    <definedName name="A125624400K_Data">Data6!$DQ$11:$DQ$21</definedName>
    <definedName name="A125624400K_Latest">Data6!$DQ$21</definedName>
    <definedName name="A125624402R">Data6!$EF$1:$EF$10,Data6!$EF$11:$EF$21</definedName>
    <definedName name="A125624402R_Data">Data6!$EF$11:$EF$21</definedName>
    <definedName name="A125624402R_Latest">Data6!$EF$21</definedName>
    <definedName name="A125624408C">Data6!$EI$1:$EI$10,Data6!$EI$11:$EI$21</definedName>
    <definedName name="A125624408C_Data">Data6!$EI$11:$EI$21</definedName>
    <definedName name="A125624408C_Latest">Data6!$EI$21</definedName>
    <definedName name="A125624410R">Data6!$EX$1:$EX$10,Data6!$EX$11:$EX$21</definedName>
    <definedName name="A125624410R_Data">Data6!$EX$11:$EX$21</definedName>
    <definedName name="A125624410R_Latest">Data6!$EX$21</definedName>
    <definedName name="A125624416C">Data4!$CU$1:$CU$10,Data4!$CU$11:$CU$21</definedName>
    <definedName name="A125624416C_Data">Data4!$CU$11:$CU$21</definedName>
    <definedName name="A125624416C_Latest">Data4!$CU$21</definedName>
    <definedName name="A125624418J">Data4!$DJ$1:$DJ$10,Data4!$DJ$11:$DJ$21</definedName>
    <definedName name="A125624418J_Data">Data4!$DJ$11:$DJ$21</definedName>
    <definedName name="A125624418J_Latest">Data4!$DJ$21</definedName>
    <definedName name="A125624424C">Data5!$EG$1:$EG$10,Data5!$EG$11:$EG$21</definedName>
    <definedName name="A125624424C_Data">Data5!$EG$11:$EG$21</definedName>
    <definedName name="A125624424C_Latest">Data5!$EG$21</definedName>
    <definedName name="A125624426J">Data5!$EV$1:$EV$10,Data5!$EV$11:$EV$21</definedName>
    <definedName name="A125624426J_Data">Data5!$EV$11:$EV$21</definedName>
    <definedName name="A125624426J_Latest">Data5!$EV$21</definedName>
    <definedName name="A125624432C">Data5!$EY$1:$EY$10,Data5!$EY$11:$EY$21</definedName>
    <definedName name="A125624432C_Data">Data5!$EY$11:$EY$21</definedName>
    <definedName name="A125624432C_Latest">Data5!$EY$21</definedName>
    <definedName name="A125624434J">Data5!$FN$1:$FN$10,Data5!$FN$11:$FN$21</definedName>
    <definedName name="A125624434J_Data">Data5!$FN$11:$FN$21</definedName>
    <definedName name="A125624434J_Latest">Data5!$FN$21</definedName>
    <definedName name="A125624440C">Data6!$CY$1:$CY$10,Data6!$CY$11:$CY$21</definedName>
    <definedName name="A125624440C_Data">Data6!$CY$11:$CY$21</definedName>
    <definedName name="A125624440C_Latest">Data6!$CY$21</definedName>
    <definedName name="A125624442J">Data6!$DN$1:$DN$10,Data6!$DN$11:$DN$21</definedName>
    <definedName name="A125624442J_Data">Data6!$DN$11:$DN$21</definedName>
    <definedName name="A125624442J_Latest">Data6!$DN$21</definedName>
    <definedName name="A125624448W">Data3!$IG$1:$IG$10,Data3!$IG$11:$IG$21</definedName>
    <definedName name="A125624448W_Data">Data3!$IG$11:$IG$21</definedName>
    <definedName name="A125624448W_Latest">Data3!$IG$21</definedName>
    <definedName name="A125624450J">Data4!$F$1:$F$10,Data4!$F$11:$F$21</definedName>
    <definedName name="A125624450J_Data">Data4!$F$11:$F$21</definedName>
    <definedName name="A125624450J_Latest">Data4!$F$21</definedName>
    <definedName name="A125624456W">Data4!$AA$1:$AA$10,Data4!$AA$11:$AA$21</definedName>
    <definedName name="A125624456W_Data">Data4!$AA$11:$AA$21</definedName>
    <definedName name="A125624456W_Latest">Data4!$AA$21</definedName>
    <definedName name="A125624458A">Data4!$AP$1:$AP$10,Data4!$AP$11:$AP$21</definedName>
    <definedName name="A125624458A_Data">Data4!$AP$11:$AP$21</definedName>
    <definedName name="A125624458A_Latest">Data4!$AP$21</definedName>
    <definedName name="A125624464W">Data4!$AS$1:$AS$10,Data4!$AS$11:$AS$21</definedName>
    <definedName name="A125624464W_Data">Data4!$AS$11:$AS$21</definedName>
    <definedName name="A125624464W_Latest">Data4!$AS$21</definedName>
    <definedName name="A125624466A">Data4!$BH$1:$BH$10,Data4!$BH$11:$BH$21</definedName>
    <definedName name="A125624466A_Data">Data4!$BH$11:$BH$21</definedName>
    <definedName name="A125624466A_Latest">Data4!$BH$21</definedName>
    <definedName name="A125624472W">Data4!$EE$1:$EE$10,Data4!$EE$11:$EE$21</definedName>
    <definedName name="A125624472W_Data">Data4!$EE$11:$EE$21</definedName>
    <definedName name="A125624472W_Latest">Data4!$EE$21</definedName>
    <definedName name="A125624474A">Data4!$ET$1:$ET$10,Data4!$ET$11:$ET$21</definedName>
    <definedName name="A125624474A_Data">Data4!$ET$11:$ET$21</definedName>
    <definedName name="A125624474A_Latest">Data4!$ET$21</definedName>
    <definedName name="A125624480W">Data5!$K$1:$K$10,Data5!$K$11:$K$21</definedName>
    <definedName name="A125624480W_Data">Data5!$K$11:$K$21</definedName>
    <definedName name="A125624480W_Latest">Data5!$K$21</definedName>
    <definedName name="A125624482A">Data5!$Z$1:$Z$10,Data5!$Z$11:$Z$21</definedName>
    <definedName name="A125624482A_Data">Data5!$Z$11:$Z$21</definedName>
    <definedName name="A125624482A_Latest">Data5!$Z$21</definedName>
    <definedName name="A125624488R">Data5!$AC$1:$AC$10,Data5!$AC$11:$AC$21</definedName>
    <definedName name="A125624488R_Data">Data5!$AC$11:$AC$21</definedName>
    <definedName name="A125624488R_Latest">Data5!$AC$21</definedName>
    <definedName name="A125624490A">Data5!$AR$1:$AR$10,Data5!$AR$11:$AR$21</definedName>
    <definedName name="A125624490A_Data">Data5!$AR$11:$AR$21</definedName>
    <definedName name="A125624490A_Latest">Data5!$AR$21</definedName>
    <definedName name="A125624496R">Data4!$HQ$1:$HQ$10,Data4!$HQ$11:$HQ$21</definedName>
    <definedName name="A125624496R_Data">Data4!$HQ$11:$HQ$21</definedName>
    <definedName name="A125624496R_Latest">Data4!$HQ$21</definedName>
    <definedName name="A125624498V">Data4!$IF$1:$IF$10,Data4!$IF$11:$IF$21</definedName>
    <definedName name="A125624498V_Data">Data4!$IF$11:$IF$21</definedName>
    <definedName name="A125624498V_Latest">Data4!$IF$21</definedName>
    <definedName name="A125624504C">Data5!$CW$1:$CW$10,Data5!$CW$11:$CW$21</definedName>
    <definedName name="A125624504C_Data">Data5!$CW$11:$CW$21</definedName>
    <definedName name="A125624504C_Latest">Data5!$CW$21</definedName>
    <definedName name="A125624506J">Data5!$DL$1:$DL$10,Data5!$DL$11:$DL$21</definedName>
    <definedName name="A125624506J_Data">Data5!$DL$11:$DL$21</definedName>
    <definedName name="A125624506J_Latest">Data5!$DL$21</definedName>
    <definedName name="A125624512C">Data6!$FA$1:$FA$10,Data6!$FA$11:$FA$21</definedName>
    <definedName name="A125624512C_Data">Data6!$FA$11:$FA$21</definedName>
    <definedName name="A125624512C_Latest">Data6!$FA$21</definedName>
    <definedName name="A125624514J">Data6!$FP$1:$FP$10,Data6!$FP$11:$FP$21</definedName>
    <definedName name="A125624514J_Data">Data6!$FP$11:$FP$21</definedName>
    <definedName name="A125624514J_Latest">Data6!$FP$21</definedName>
    <definedName name="A125624520C">Data10!$GA$1:$GA$10,Data10!$GA$11:$GA$21</definedName>
    <definedName name="A125624520C_Data">Data10!$GA$11:$GA$21</definedName>
    <definedName name="A125624520C_Latest">Data10!$GA$21</definedName>
    <definedName name="A125624522J">Data10!$GP$1:$GP$10,Data10!$GP$11:$GP$21</definedName>
    <definedName name="A125624522J_Data">Data10!$GP$11:$GP$21</definedName>
    <definedName name="A125624522J_Latest">Data10!$GP$21</definedName>
    <definedName name="A125624528W">Data10!$IC$1:$IC$10,Data10!$IC$11:$IC$21</definedName>
    <definedName name="A125624528W_Data">Data10!$IC$11:$IC$21</definedName>
    <definedName name="A125624528W_Latest">Data10!$IC$21</definedName>
    <definedName name="A125624530J">Data11!$B$1:$B$10,Data11!$B$11:$B$21</definedName>
    <definedName name="A125624530J_Data">Data11!$B$11:$B$21</definedName>
    <definedName name="A125624530J_Latest">Data11!$B$21</definedName>
    <definedName name="A125624536W">Data11!$BG$1:$BG$10,Data11!$BG$11:$BG$21</definedName>
    <definedName name="A125624536W_Data">Data11!$BG$11:$BG$21</definedName>
    <definedName name="A125624536W_Latest">Data11!$BG$21</definedName>
    <definedName name="A125624538A">Data11!$BV$1:$BV$10,Data11!$BV$11:$BV$21</definedName>
    <definedName name="A125624538A_Data">Data11!$BV$11:$BV$21</definedName>
    <definedName name="A125624538A_Latest">Data11!$BV$21</definedName>
    <definedName name="A125624544W">Data11!$EA$1:$EA$10,Data11!$EA$11:$EA$21</definedName>
    <definedName name="A125624544W_Data">Data11!$EA$11:$EA$21</definedName>
    <definedName name="A125624544W_Latest">Data11!$EA$21</definedName>
    <definedName name="A125624546A">Data11!$EP$1:$EP$10,Data11!$EP$11:$EP$21</definedName>
    <definedName name="A125624546A_Data">Data11!$EP$11:$EP$21</definedName>
    <definedName name="A125624546A_Latest">Data11!$EP$21</definedName>
    <definedName name="A125624552W">Data12!$DK$1:$DK$10,Data12!$DK$11:$DK$21</definedName>
    <definedName name="A125624552W_Data">Data12!$DK$11:$DK$21</definedName>
    <definedName name="A125624552W_Latest">Data12!$DK$21</definedName>
    <definedName name="A125624554A">Data12!$DZ$1:$DZ$10,Data12!$DZ$11:$DZ$21</definedName>
    <definedName name="A125624554A_Data">Data12!$DZ$11:$DZ$21</definedName>
    <definedName name="A125624554A_Latest">Data12!$DZ$21</definedName>
    <definedName name="A125624560W">Data10!$DG$1:$DG$10,Data10!$DG$11:$DG$21</definedName>
    <definedName name="A125624560W_Data">Data10!$DG$11:$DG$21</definedName>
    <definedName name="A125624560W_Latest">Data10!$DG$21</definedName>
    <definedName name="A125624562A">Data10!$DV$1:$DV$10,Data10!$DV$11:$DV$21</definedName>
    <definedName name="A125624562A_Data">Data10!$DV$11:$DV$21</definedName>
    <definedName name="A125624562A_Latest">Data10!$DV$21</definedName>
    <definedName name="A125624568R">Data11!$FK$1:$FK$10,Data11!$FK$11:$FK$21</definedName>
    <definedName name="A125624568R_Data">Data11!$FK$11:$FK$21</definedName>
    <definedName name="A125624568R_Latest">Data11!$FK$21</definedName>
    <definedName name="A125624570A">Data11!$FZ$1:$FZ$10,Data11!$FZ$11:$FZ$21</definedName>
    <definedName name="A125624570A_Data">Data11!$FZ$11:$FZ$21</definedName>
    <definedName name="A125624570A_Latest">Data11!$FZ$21</definedName>
    <definedName name="A125624576R">Data11!$DI$1:$DI$10,Data11!$DI$11:$DI$21</definedName>
    <definedName name="A125624576R_Data">Data11!$DI$11:$DI$21</definedName>
    <definedName name="A125624576R_Latest">Data11!$DI$21</definedName>
    <definedName name="A125624578V">Data11!$DX$1:$DX$10,Data11!$DX$11:$DX$21</definedName>
    <definedName name="A125624578V_Data">Data11!$DX$11:$DX$21</definedName>
    <definedName name="A125624578V_Latest">Data11!$DX$21</definedName>
    <definedName name="A125624584R">Data11!$GU$1:$GU$10,Data11!$GU$11:$GU$21</definedName>
    <definedName name="A125624584R_Data">Data11!$GU$11:$GU$21</definedName>
    <definedName name="A125624584R_Latest">Data11!$GU$21</definedName>
    <definedName name="A125624586V">Data11!$HJ$1:$HJ$10,Data11!$HJ$11:$HJ$21</definedName>
    <definedName name="A125624586V_Data">Data11!$HJ$11:$HJ$21</definedName>
    <definedName name="A125624586V_Latest">Data11!$HJ$21</definedName>
    <definedName name="A125624592R">Data12!$Y$1:$Y$10,Data12!$Y$11:$Y$21</definedName>
    <definedName name="A125624592R_Data">Data12!$Y$11:$Y$21</definedName>
    <definedName name="A125624592R_Latest">Data12!$Y$21</definedName>
    <definedName name="A125624594V">Data12!$AN$1:$AN$10,Data12!$AN$11:$AN$21</definedName>
    <definedName name="A125624594V_Data">Data12!$AN$11:$AN$21</definedName>
    <definedName name="A125624594V_Latest">Data12!$AN$21</definedName>
    <definedName name="A125624600C">Data10!$BE$1:$BE$10,Data10!$BE$11:$BE$21</definedName>
    <definedName name="A125624600C_Data">Data10!$BE$11:$BE$21</definedName>
    <definedName name="A125624600C_Latest">Data10!$BE$21</definedName>
    <definedName name="A125624602J">Data10!$BT$1:$BT$10,Data10!$BT$11:$BT$21</definedName>
    <definedName name="A125624602J_Data">Data10!$BT$11:$BT$21</definedName>
    <definedName name="A125624602J_Latest">Data10!$BT$21</definedName>
    <definedName name="A125624608W">Data11!$E$1:$E$10,Data11!$E$11:$E$21</definedName>
    <definedName name="A125624608W_Data">Data11!$E$11:$E$21</definedName>
    <definedName name="A125624608W_Latest">Data11!$E$21</definedName>
    <definedName name="A125624610J">Data11!$T$1:$T$10,Data11!$T$11:$T$21</definedName>
    <definedName name="A125624610J_Data">Data11!$T$11:$T$21</definedName>
    <definedName name="A125624610J_Latest">Data11!$T$21</definedName>
    <definedName name="A125624616W">Data11!$ES$1:$ES$10,Data11!$ES$11:$ES$21</definedName>
    <definedName name="A125624616W_Data">Data11!$ES$11:$ES$21</definedName>
    <definedName name="A125624616W_Latest">Data11!$ES$21</definedName>
    <definedName name="A125624618A">Data11!$FH$1:$FH$10,Data11!$FH$11:$FH$21</definedName>
    <definedName name="A125624618A_Data">Data11!$FH$11:$FH$21</definedName>
    <definedName name="A125624618A_Latest">Data11!$FH$21</definedName>
    <definedName name="A125624624W">Data11!$GC$1:$GC$10,Data11!$GC$11:$GC$21</definedName>
    <definedName name="A125624624W_Data">Data11!$GC$11:$GC$21</definedName>
    <definedName name="A125624624W_Latest">Data11!$GC$21</definedName>
    <definedName name="A125624626A">Data11!$GR$1:$GR$10,Data11!$GR$11:$GR$21</definedName>
    <definedName name="A125624626A_Data">Data11!$GR$11:$GR$21</definedName>
    <definedName name="A125624626A_Latest">Data11!$GR$21</definedName>
    <definedName name="A125624632W">Data11!$HM$1:$HM$10,Data11!$HM$11:$HM$21</definedName>
    <definedName name="A125624632W_Data">Data11!$HM$11:$HM$21</definedName>
    <definedName name="A125624632W_Latest">Data11!$HM$21</definedName>
    <definedName name="A125624634A">Data11!$IB$1:$IB$10,Data11!$IB$11:$IB$21</definedName>
    <definedName name="A125624634A_Data">Data11!$IB$11:$IB$21</definedName>
    <definedName name="A125624634A_Latest">Data11!$IB$21</definedName>
    <definedName name="A125624640W">Data12!$G$1:$G$10,Data12!$G$11:$G$21</definedName>
    <definedName name="A125624640W_Data">Data12!$G$11:$G$21</definedName>
    <definedName name="A125624640W_Latest">Data12!$G$21</definedName>
    <definedName name="A125624642A">Data12!$V$1:$V$10,Data12!$V$11:$V$21</definedName>
    <definedName name="A125624642A_Data">Data12!$V$11:$V$21</definedName>
    <definedName name="A125624642A_Latest">Data12!$V$21</definedName>
    <definedName name="A125624648R">Data9!$FG$1:$FG$10,Data9!$FG$11:$FG$21</definedName>
    <definedName name="A125624648R_Data">Data9!$FG$11:$FG$21</definedName>
    <definedName name="A125624648R_Latest">Data9!$FG$21</definedName>
    <definedName name="A125624650A">Data9!$FV$1:$FV$10,Data9!$FV$11:$FV$21</definedName>
    <definedName name="A125624650A_Data">Data9!$FV$11:$FV$21</definedName>
    <definedName name="A125624650A_Latest">Data9!$FV$21</definedName>
    <definedName name="A125624656R">Data9!$GQ$1:$GQ$10,Data9!$GQ$11:$GQ$21</definedName>
    <definedName name="A125624656R_Data">Data9!$GQ$11:$GQ$21</definedName>
    <definedName name="A125624656R_Latest">Data9!$GQ$21</definedName>
    <definedName name="A125624658V">Data9!$HF$1:$HF$10,Data9!$HF$11:$HF$21</definedName>
    <definedName name="A125624658V_Data">Data9!$HF$11:$HF$21</definedName>
    <definedName name="A125624658V_Latest">Data9!$HF$21</definedName>
    <definedName name="A125624664R">Data10!$C$1:$C$10,Data10!$C$11:$C$21</definedName>
    <definedName name="A125624664R_Data">Data10!$C$11:$C$21</definedName>
    <definedName name="A125624664R_Latest">Data10!$C$21</definedName>
    <definedName name="A125624666V">Data10!$R$1:$R$10,Data10!$R$11:$R$21</definedName>
    <definedName name="A125624666V_Data">Data10!$R$11:$R$21</definedName>
    <definedName name="A125624666V_Latest">Data10!$R$21</definedName>
    <definedName name="A125624672R">Data10!$U$1:$U$10,Data10!$U$11:$U$21</definedName>
    <definedName name="A125624672R_Data">Data10!$U$11:$U$21</definedName>
    <definedName name="A125624672R_Latest">Data10!$U$21</definedName>
    <definedName name="A125624674V">Data10!$AJ$1:$AJ$10,Data10!$AJ$11:$AJ$21</definedName>
    <definedName name="A125624674V_Data">Data10!$AJ$11:$AJ$21</definedName>
    <definedName name="A125624674V_Latest">Data10!$AJ$21</definedName>
    <definedName name="A125624680R">Data10!$CO$1:$CO$10,Data10!$CO$11:$CO$21</definedName>
    <definedName name="A125624680R_Data">Data10!$CO$11:$CO$21</definedName>
    <definedName name="A125624680R_Latest">Data10!$CO$21</definedName>
    <definedName name="A125624682V">Data10!$DD$1:$DD$10,Data10!$DD$11:$DD$21</definedName>
    <definedName name="A125624682V_Data">Data10!$DD$11:$DD$21</definedName>
    <definedName name="A125624682V_Latest">Data10!$DD$21</definedName>
    <definedName name="A125624688J">Data10!$DY$1:$DY$10,Data10!$DY$11:$DY$21</definedName>
    <definedName name="A125624688J_Data">Data10!$DY$11:$DY$21</definedName>
    <definedName name="A125624688J_Latest">Data10!$DY$21</definedName>
    <definedName name="A125624690V">Data10!$EN$1:$EN$10,Data10!$EN$11:$EN$21</definedName>
    <definedName name="A125624690V_Data">Data10!$EN$11:$EN$21</definedName>
    <definedName name="A125624690V_Latest">Data10!$EN$21</definedName>
    <definedName name="A125624696J">Data10!$EQ$1:$EQ$10,Data10!$EQ$11:$EQ$21</definedName>
    <definedName name="A125624696J_Data">Data10!$EQ$11:$EQ$21</definedName>
    <definedName name="A125624696J_Latest">Data10!$EQ$21</definedName>
    <definedName name="A125624698L">Data10!$FF$1:$FF$10,Data10!$FF$11:$FF$21</definedName>
    <definedName name="A125624698L_Data">Data10!$FF$11:$FF$21</definedName>
    <definedName name="A125624698L_Latest">Data10!$FF$21</definedName>
    <definedName name="A125624704W">Data11!$W$1:$W$10,Data11!$W$11:$W$21</definedName>
    <definedName name="A125624704W_Data">Data11!$W$11:$W$21</definedName>
    <definedName name="A125624704W_Latest">Data11!$W$21</definedName>
    <definedName name="A125624706A">Data11!$AL$1:$AL$10,Data11!$AL$11:$AL$21</definedName>
    <definedName name="A125624706A_Data">Data11!$AL$11:$AL$21</definedName>
    <definedName name="A125624706A_Latest">Data11!$AL$21</definedName>
    <definedName name="A125624712W">Data11!$IE$1:$IE$10,Data11!$IE$11:$IE$21</definedName>
    <definedName name="A125624712W_Data">Data11!$IE$11:$IE$21</definedName>
    <definedName name="A125624712W_Latest">Data11!$IE$21</definedName>
    <definedName name="A125624714A">Data12!$D$1:$D$10,Data12!$D$11:$D$21</definedName>
    <definedName name="A125624714A_Data">Data12!$D$11:$D$21</definedName>
    <definedName name="A125624714A_Latest">Data12!$D$21</definedName>
    <definedName name="A125624720W">Data12!$BI$1:$BI$10,Data12!$BI$11:$BI$21</definedName>
    <definedName name="A125624720W_Data">Data12!$BI$11:$BI$21</definedName>
    <definedName name="A125624720W_Latest">Data12!$BI$21</definedName>
    <definedName name="A125624722A">Data12!$BX$1:$BX$10,Data12!$BX$11:$BX$21</definedName>
    <definedName name="A125624722A_Data">Data12!$BX$11:$BX$21</definedName>
    <definedName name="A125624722A_Latest">Data12!$BX$21</definedName>
    <definedName name="A125624728R">Data12!$CA$1:$CA$10,Data12!$CA$11:$CA$21</definedName>
    <definedName name="A125624728R_Data">Data12!$CA$11:$CA$21</definedName>
    <definedName name="A125624728R_Latest">Data12!$CA$21</definedName>
    <definedName name="A125624730A">Data12!$CP$1:$CP$10,Data12!$CP$11:$CP$21</definedName>
    <definedName name="A125624730A_Data">Data12!$CP$11:$CP$21</definedName>
    <definedName name="A125624730A_Latest">Data12!$CP$21</definedName>
    <definedName name="A125624736R">Data10!$AM$1:$AM$10,Data10!$AM$11:$AM$21</definedName>
    <definedName name="A125624736R_Data">Data10!$AM$11:$AM$21</definedName>
    <definedName name="A125624736R_Latest">Data10!$AM$21</definedName>
    <definedName name="A125624738V">Data10!$BB$1:$BB$10,Data10!$BB$11:$BB$21</definedName>
    <definedName name="A125624738V_Data">Data10!$BB$11:$BB$21</definedName>
    <definedName name="A125624738V_Latest">Data10!$BB$21</definedName>
    <definedName name="A125624744R">Data11!$BY$1:$BY$10,Data11!$BY$11:$BY$21</definedName>
    <definedName name="A125624744R_Data">Data11!$BY$11:$BY$21</definedName>
    <definedName name="A125624744R_Latest">Data11!$BY$21</definedName>
    <definedName name="A125624746V">Data11!$CN$1:$CN$10,Data11!$CN$11:$CN$21</definedName>
    <definedName name="A125624746V_Data">Data11!$CN$11:$CN$21</definedName>
    <definedName name="A125624746V_Latest">Data11!$CN$21</definedName>
    <definedName name="A125624752R">Data11!$CQ$1:$CQ$10,Data11!$CQ$11:$CQ$21</definedName>
    <definedName name="A125624752R_Data">Data11!$CQ$11:$CQ$21</definedName>
    <definedName name="A125624752R_Latest">Data11!$CQ$21</definedName>
    <definedName name="A125624754V">Data11!$DF$1:$DF$10,Data11!$DF$11:$DF$21</definedName>
    <definedName name="A125624754V_Data">Data11!$DF$11:$DF$21</definedName>
    <definedName name="A125624754V_Latest">Data11!$DF$21</definedName>
    <definedName name="A125624760R">Data12!$AQ$1:$AQ$10,Data12!$AQ$11:$AQ$21</definedName>
    <definedName name="A125624760R_Data">Data12!$AQ$11:$AQ$21</definedName>
    <definedName name="A125624760R_Latest">Data12!$AQ$21</definedName>
    <definedName name="A125624762V">Data12!$BF$1:$BF$10,Data12!$BF$11:$BF$21</definedName>
    <definedName name="A125624762V_Data">Data12!$BF$11:$BF$21</definedName>
    <definedName name="A125624762V_Latest">Data12!$BF$21</definedName>
    <definedName name="A125624768J">Data9!$FY$1:$FY$10,Data9!$FY$11:$FY$21</definedName>
    <definedName name="A125624768J_Data">Data9!$FY$11:$FY$21</definedName>
    <definedName name="A125624768J_Latest">Data9!$FY$21</definedName>
    <definedName name="A125624770V">Data9!$GN$1:$GN$10,Data9!$GN$11:$GN$21</definedName>
    <definedName name="A125624770V_Data">Data9!$GN$11:$GN$21</definedName>
    <definedName name="A125624770V_Latest">Data9!$GN$21</definedName>
    <definedName name="A125624776J">Data9!$HI$1:$HI$10,Data9!$HI$11:$HI$21</definedName>
    <definedName name="A125624776J_Data">Data9!$HI$11:$HI$21</definedName>
    <definedName name="A125624776J_Latest">Data9!$HI$21</definedName>
    <definedName name="A125624778L">Data9!$HX$1:$HX$10,Data9!$HX$11:$HX$21</definedName>
    <definedName name="A125624778L_Data">Data9!$HX$11:$HX$21</definedName>
    <definedName name="A125624778L_Latest">Data9!$HX$21</definedName>
    <definedName name="A125624784J">Data9!$IA$1:$IA$10,Data9!$IA$11:$IA$21</definedName>
    <definedName name="A125624784J_Data">Data9!$IA$11:$IA$21</definedName>
    <definedName name="A125624784J_Latest">Data9!$IA$21</definedName>
    <definedName name="A125624786L">Data9!$IP$1:$IP$10,Data9!$IP$11:$IP$21</definedName>
    <definedName name="A125624786L_Data">Data9!$IP$11:$IP$21</definedName>
    <definedName name="A125624786L_Latest">Data9!$IP$21</definedName>
    <definedName name="A125624792J">Data10!$BW$1:$BW$10,Data10!$BW$11:$BW$21</definedName>
    <definedName name="A125624792J_Data">Data10!$BW$11:$BW$21</definedName>
    <definedName name="A125624792J_Latest">Data10!$BW$21</definedName>
    <definedName name="A125624794L">Data10!$CL$1:$CL$10,Data10!$CL$11:$CL$21</definedName>
    <definedName name="A125624794L_Data">Data10!$CL$11:$CL$21</definedName>
    <definedName name="A125624794L_Latest">Data10!$CL$21</definedName>
    <definedName name="A125624800W">Data10!$GS$1:$GS$10,Data10!$GS$11:$GS$21</definedName>
    <definedName name="A125624800W_Data">Data10!$GS$11:$GS$21</definedName>
    <definedName name="A125624800W_Latest">Data10!$GS$21</definedName>
    <definedName name="A125624802A">Data10!$HH$1:$HH$10,Data10!$HH$11:$HH$21</definedName>
    <definedName name="A125624802A_Data">Data10!$HH$11:$HH$21</definedName>
    <definedName name="A125624802A_Latest">Data10!$HH$21</definedName>
    <definedName name="A125624808R">Data10!$HK$1:$HK$10,Data10!$HK$11:$HK$21</definedName>
    <definedName name="A125624808R_Data">Data10!$HK$11:$HK$21</definedName>
    <definedName name="A125624808R_Latest">Data10!$HK$21</definedName>
    <definedName name="A125624810A">Data10!$HZ$1:$HZ$10,Data10!$HZ$11:$HZ$21</definedName>
    <definedName name="A125624810A_Data">Data10!$HZ$11:$HZ$21</definedName>
    <definedName name="A125624810A_Latest">Data10!$HZ$21</definedName>
    <definedName name="A125624816R">Data10!$FI$1:$FI$10,Data10!$FI$11:$FI$21</definedName>
    <definedName name="A125624816R_Data">Data10!$FI$11:$FI$21</definedName>
    <definedName name="A125624816R_Latest">Data10!$FI$21</definedName>
    <definedName name="A125624818V">Data10!$FX$1:$FX$10,Data10!$FX$11:$FX$21</definedName>
    <definedName name="A125624818V_Data">Data10!$FX$11:$FX$21</definedName>
    <definedName name="A125624818V_Latest">Data10!$FX$21</definedName>
    <definedName name="A125624824R">Data11!$AO$1:$AO$10,Data11!$AO$11:$AO$21</definedName>
    <definedName name="A125624824R_Data">Data11!$AO$11:$AO$21</definedName>
    <definedName name="A125624824R_Latest">Data11!$AO$21</definedName>
    <definedName name="A125624826V">Data11!$BD$1:$BD$10,Data11!$BD$11:$BD$21</definedName>
    <definedName name="A125624826V_Data">Data11!$BD$11:$BD$21</definedName>
    <definedName name="A125624826V_Latest">Data11!$BD$21</definedName>
    <definedName name="A125624832R">Data12!$CS$1:$CS$10,Data12!$CS$11:$CS$21</definedName>
    <definedName name="A125624832R_Data">Data12!$CS$11:$CS$21</definedName>
    <definedName name="A125624832R_Latest">Data12!$CS$21</definedName>
    <definedName name="A125624834V">Data12!$DH$1:$DH$10,Data12!$DH$11:$DH$21</definedName>
    <definedName name="A125624834V_Data">Data12!$DH$11:$DH$21</definedName>
    <definedName name="A125624834V_Latest">Data12!$DH$21</definedName>
    <definedName name="A125624840R">Data13!$EW$1:$EW$10,Data13!$EW$11:$EW$21</definedName>
    <definedName name="A125624840R_Data">Data13!$EW$11:$EW$21</definedName>
    <definedName name="A125624840R_Latest">Data13!$EW$21</definedName>
    <definedName name="A125624842V">Data13!$FL$1:$FL$10,Data13!$FL$11:$FL$21</definedName>
    <definedName name="A125624842V_Data">Data13!$FL$11:$FL$21</definedName>
    <definedName name="A125624842V_Latest">Data13!$FL$21</definedName>
    <definedName name="A125624848J">Data13!$GY$1:$GY$10,Data13!$GY$11:$GY$21</definedName>
    <definedName name="A125624848J_Data">Data13!$GY$11:$GY$21</definedName>
    <definedName name="A125624848J_Latest">Data13!$GY$21</definedName>
    <definedName name="A125624850V">Data13!$HN$1:$HN$10,Data13!$HN$11:$HN$21</definedName>
    <definedName name="A125624850V_Data">Data13!$HN$11:$HN$21</definedName>
    <definedName name="A125624850V_Latest">Data13!$HN$21</definedName>
    <definedName name="A125624856J">Data14!$AC$1:$AC$10,Data14!$AC$11:$AC$21</definedName>
    <definedName name="A125624856J_Data">Data14!$AC$11:$AC$21</definedName>
    <definedName name="A125624856J_Latest">Data14!$AC$21</definedName>
    <definedName name="A125624858L">Data14!$AR$1:$AR$10,Data14!$AR$11:$AR$21</definedName>
    <definedName name="A125624858L_Data">Data14!$AR$11:$AR$21</definedName>
    <definedName name="A125624858L_Latest">Data14!$AR$21</definedName>
    <definedName name="A125624864J">Data14!$CW$1:$CW$10,Data14!$CW$11:$CW$21</definedName>
    <definedName name="A125624864J_Data">Data14!$CW$11:$CW$21</definedName>
    <definedName name="A125624864J_Latest">Data14!$CW$21</definedName>
    <definedName name="A125624866L">Data14!$DL$1:$DL$10,Data14!$DL$11:$DL$21</definedName>
    <definedName name="A125624866L_Data">Data14!$DL$11:$DL$21</definedName>
    <definedName name="A125624866L_Latest">Data14!$DL$21</definedName>
    <definedName name="A125624872J">Data15!$CG$1:$CG$10,Data15!$CG$11:$CG$21</definedName>
    <definedName name="A125624872J_Data">Data15!$CG$11:$CG$21</definedName>
    <definedName name="A125624872J_Latest">Data15!$CG$21</definedName>
    <definedName name="A125624874L">Data15!$CV$1:$CV$10,Data15!$CV$11:$CV$21</definedName>
    <definedName name="A125624874L_Data">Data15!$CV$11:$CV$21</definedName>
    <definedName name="A125624874L_Latest">Data15!$CV$21</definedName>
    <definedName name="A125624880J">Data13!$CC$1:$CC$10,Data13!$CC$11:$CC$21</definedName>
    <definedName name="A125624880J_Data">Data13!$CC$11:$CC$21</definedName>
    <definedName name="A125624880J_Latest">Data13!$CC$21</definedName>
    <definedName name="A125624882L">Data13!$CR$1:$CR$10,Data13!$CR$11:$CR$21</definedName>
    <definedName name="A125624882L_Data">Data13!$CR$11:$CR$21</definedName>
    <definedName name="A125624882L_Latest">Data13!$CR$21</definedName>
    <definedName name="A125624888A">Data14!$EG$1:$EG$10,Data14!$EG$11:$EG$21</definedName>
    <definedName name="A125624888A_Data">Data14!$EG$11:$EG$21</definedName>
    <definedName name="A125624888A_Latest">Data14!$EG$21</definedName>
    <definedName name="A125624890L">Data14!$EV$1:$EV$10,Data14!$EV$11:$EV$21</definedName>
    <definedName name="A125624890L_Data">Data14!$EV$11:$EV$21</definedName>
    <definedName name="A125624890L_Latest">Data14!$EV$21</definedName>
    <definedName name="A125624896A">Data14!$CE$1:$CE$10,Data14!$CE$11:$CE$21</definedName>
    <definedName name="A125624896A_Data">Data14!$CE$11:$CE$21</definedName>
    <definedName name="A125624896A_Latest">Data14!$CE$21</definedName>
    <definedName name="A125624898F">Data14!$CT$1:$CT$10,Data14!$CT$11:$CT$21</definedName>
    <definedName name="A125624898F_Data">Data14!$CT$11:$CT$21</definedName>
    <definedName name="A125624898F_Latest">Data14!$CT$21</definedName>
    <definedName name="A125624904R">Data14!$FQ$1:$FQ$10,Data14!$FQ$11:$FQ$21</definedName>
    <definedName name="A125624904R_Data">Data14!$FQ$11:$FQ$21</definedName>
    <definedName name="A125624904R_Latest">Data14!$FQ$21</definedName>
    <definedName name="A125624906V">Data14!$GF$1:$GF$10,Data14!$GF$11:$GF$21</definedName>
    <definedName name="A125624906V_Data">Data14!$GF$11:$GF$21</definedName>
    <definedName name="A125624906V_Latest">Data14!$GF$21</definedName>
    <definedName name="A125624912R">Data14!$IK$1:$IK$10,Data14!$IK$11:$IK$21</definedName>
    <definedName name="A125624912R_Data">Data14!$IK$11:$IK$21</definedName>
    <definedName name="A125624912R_Latest">Data14!$IK$21</definedName>
    <definedName name="A125624914V">Data15!$J$1:$J$10,Data15!$J$11:$J$21</definedName>
    <definedName name="A125624914V_Data">Data15!$J$11:$J$21</definedName>
    <definedName name="A125624914V_Latest">Data15!$J$21</definedName>
    <definedName name="A125624920R">Data13!$AA$1:$AA$10,Data13!$AA$11:$AA$21</definedName>
    <definedName name="A125624920R_Data">Data13!$AA$11:$AA$21</definedName>
    <definedName name="A125624920R_Latest">Data13!$AA$21</definedName>
    <definedName name="A125624922V">Data13!$AP$1:$AP$10,Data13!$AP$11:$AP$21</definedName>
    <definedName name="A125624922V_Data">Data13!$AP$11:$AP$21</definedName>
    <definedName name="A125624922V_Latest">Data13!$AP$21</definedName>
    <definedName name="A125624928J">Data13!$HQ$1:$HQ$10,Data13!$HQ$11:$HQ$21</definedName>
    <definedName name="A125624928J_Data">Data13!$HQ$11:$HQ$21</definedName>
    <definedName name="A125624928J_Latest">Data13!$HQ$21</definedName>
    <definedName name="A125624930V">Data13!$IF$1:$IF$10,Data13!$IF$11:$IF$21</definedName>
    <definedName name="A125624930V_Data">Data13!$IF$11:$IF$21</definedName>
    <definedName name="A125624930V_Latest">Data13!$IF$21</definedName>
    <definedName name="A125624936J">Data14!$DO$1:$DO$10,Data14!$DO$11:$DO$21</definedName>
    <definedName name="A125624936J_Data">Data14!$DO$11:$DO$21</definedName>
    <definedName name="A125624936J_Latest">Data14!$DO$21</definedName>
    <definedName name="A125624938L">Data14!$ED$1:$ED$10,Data14!$ED$11:$ED$21</definedName>
    <definedName name="A125624938L_Data">Data14!$ED$11:$ED$21</definedName>
    <definedName name="A125624938L_Latest">Data14!$ED$21</definedName>
    <definedName name="A125624944J">Data14!$EY$1:$EY$10,Data14!$EY$11:$EY$21</definedName>
    <definedName name="A125624944J_Data">Data14!$EY$11:$EY$21</definedName>
    <definedName name="A125624944J_Latest">Data14!$EY$21</definedName>
    <definedName name="A125624946L">Data14!$FN$1:$FN$10,Data14!$FN$11:$FN$21</definedName>
    <definedName name="A125624946L_Data">Data14!$FN$11:$FN$21</definedName>
    <definedName name="A125624946L_Latest">Data14!$FN$21</definedName>
    <definedName name="A125624952J">Data14!$GI$1:$GI$10,Data14!$GI$11:$GI$21</definedName>
    <definedName name="A125624952J_Data">Data14!$GI$11:$GI$21</definedName>
    <definedName name="A125624952J_Latest">Data14!$GI$21</definedName>
    <definedName name="A125624954L">Data14!$GX$1:$GX$10,Data14!$GX$11:$GX$21</definedName>
    <definedName name="A125624954L_Data">Data14!$GX$11:$GX$21</definedName>
    <definedName name="A125624954L_Latest">Data14!$GX$21</definedName>
    <definedName name="A125624960J">Data14!$HS$1:$HS$10,Data14!$HS$11:$HS$21</definedName>
    <definedName name="A125624960J_Data">Data14!$HS$11:$HS$21</definedName>
    <definedName name="A125624960J_Latest">Data14!$HS$21</definedName>
    <definedName name="A125624962L">Data14!$IH$1:$IH$10,Data14!$IH$11:$IH$21</definedName>
    <definedName name="A125624962L_Data">Data14!$IH$11:$IH$21</definedName>
    <definedName name="A125624962L_Latest">Data14!$IH$21</definedName>
    <definedName name="A125624968A">Data12!$EC$1:$EC$10,Data12!$EC$11:$EC$21</definedName>
    <definedName name="A125624968A_Data">Data12!$EC$11:$EC$21</definedName>
    <definedName name="A125624968A_Latest">Data12!$EC$21</definedName>
    <definedName name="A125624970L">Data12!$ER$1:$ER$10,Data12!$ER$11:$ER$21</definedName>
    <definedName name="A125624970L_Data">Data12!$ER$11:$ER$21</definedName>
    <definedName name="A125624970L_Latest">Data12!$ER$21</definedName>
    <definedName name="A125624976A">Data12!$FM$1:$FM$10,Data12!$FM$11:$FM$21</definedName>
    <definedName name="A125624976A_Data">Data12!$FM$11:$FM$21</definedName>
    <definedName name="A125624976A_Latest">Data12!$FM$21</definedName>
    <definedName name="A125624978F">Data12!$GB$1:$GB$10,Data12!$GB$11:$GB$21</definedName>
    <definedName name="A125624978F_Data">Data12!$GB$11:$GB$21</definedName>
    <definedName name="A125624978F_Latest">Data12!$GB$21</definedName>
    <definedName name="A125624984A">Data12!$HO$1:$HO$10,Data12!$HO$11:$HO$21</definedName>
    <definedName name="A125624984A_Data">Data12!$HO$11:$HO$21</definedName>
    <definedName name="A125624984A_Latest">Data12!$HO$21</definedName>
    <definedName name="A125624986F">Data12!$ID$1:$ID$10,Data12!$ID$11:$ID$21</definedName>
    <definedName name="A125624986F_Data">Data12!$ID$11:$ID$21</definedName>
    <definedName name="A125624986F_Latest">Data12!$ID$21</definedName>
    <definedName name="A125624992A">Data12!$IG$1:$IG$10,Data12!$IG$11:$IG$21</definedName>
    <definedName name="A125624992A_Data">Data12!$IG$11:$IG$21</definedName>
    <definedName name="A125624992A_Latest">Data12!$IG$21</definedName>
    <definedName name="A125624994F">Data13!$F$1:$F$10,Data13!$F$11:$F$21</definedName>
    <definedName name="A125624994F_Data">Data13!$F$11:$F$21</definedName>
    <definedName name="A125624994F_Latest">Data13!$F$21</definedName>
    <definedName name="A125625000T">Data13!$BK$1:$BK$10,Data13!$BK$11:$BK$21</definedName>
    <definedName name="A125625000T_Data">Data13!$BK$11:$BK$21</definedName>
    <definedName name="A125625000T_Latest">Data13!$BK$21</definedName>
    <definedName name="A125625002W">Data13!$BZ$1:$BZ$10,Data13!$BZ$11:$BZ$21</definedName>
    <definedName name="A125625002W_Data">Data13!$BZ$11:$BZ$21</definedName>
    <definedName name="A125625002W_Latest">Data13!$BZ$21</definedName>
    <definedName name="A125625008K">Data13!$CU$1:$CU$10,Data13!$CU$11:$CU$21</definedName>
    <definedName name="A125625008K_Data">Data13!$CU$11:$CU$21</definedName>
    <definedName name="A125625008K_Latest">Data13!$CU$21</definedName>
    <definedName name="A125625010W">Data13!$DJ$1:$DJ$10,Data13!$DJ$11:$DJ$21</definedName>
    <definedName name="A125625010W_Data">Data13!$DJ$11:$DJ$21</definedName>
    <definedName name="A125625010W_Latest">Data13!$DJ$21</definedName>
    <definedName name="A125625016K">Data13!$DM$1:$DM$10,Data13!$DM$11:$DM$21</definedName>
    <definedName name="A125625016K_Data">Data13!$DM$11:$DM$21</definedName>
    <definedName name="A125625016K_Latest">Data13!$DM$21</definedName>
    <definedName name="A125625018R">Data13!$EB$1:$EB$10,Data13!$EB$11:$EB$21</definedName>
    <definedName name="A125625018R_Data">Data13!$EB$11:$EB$21</definedName>
    <definedName name="A125625018R_Latest">Data13!$EB$21</definedName>
    <definedName name="A125625024K">Data13!$II$1:$II$10,Data13!$II$11:$II$21</definedName>
    <definedName name="A125625024K_Data">Data13!$II$11:$II$21</definedName>
    <definedName name="A125625024K_Latest">Data13!$II$21</definedName>
    <definedName name="A125625026R">Data14!$H$1:$H$10,Data14!$H$11:$H$21</definedName>
    <definedName name="A125625026R_Data">Data14!$H$11:$H$21</definedName>
    <definedName name="A125625026R_Latest">Data14!$H$21</definedName>
    <definedName name="A125625032K">Data14!$HA$1:$HA$10,Data14!$HA$11:$HA$21</definedName>
    <definedName name="A125625032K_Data">Data14!$HA$11:$HA$21</definedName>
    <definedName name="A125625032K_Latest">Data14!$HA$21</definedName>
    <definedName name="A125625034R">Data14!$HP$1:$HP$10,Data14!$HP$11:$HP$21</definedName>
    <definedName name="A125625034R_Data">Data14!$HP$11:$HP$21</definedName>
    <definedName name="A125625034R_Latest">Data14!$HP$21</definedName>
    <definedName name="A125625040K">Data15!$AE$1:$AE$10,Data15!$AE$11:$AE$21</definedName>
    <definedName name="A125625040K_Data">Data15!$AE$11:$AE$21</definedName>
    <definedName name="A125625040K_Latest">Data15!$AE$21</definedName>
    <definedName name="A125625042R">Data15!$AT$1:$AT$10,Data15!$AT$11:$AT$21</definedName>
    <definedName name="A125625042R_Data">Data15!$AT$11:$AT$21</definedName>
    <definedName name="A125625042R_Latest">Data15!$AT$21</definedName>
    <definedName name="A125625048C">Data15!$AW$1:$AW$10,Data15!$AW$11:$AW$21</definedName>
    <definedName name="A125625048C_Data">Data15!$AW$11:$AW$21</definedName>
    <definedName name="A125625048C_Latest">Data15!$AW$21</definedName>
    <definedName name="A125625050R">Data15!$BL$1:$BL$10,Data15!$BL$11:$BL$21</definedName>
    <definedName name="A125625050R_Data">Data15!$BL$11:$BL$21</definedName>
    <definedName name="A125625050R_Latest">Data15!$BL$21</definedName>
    <definedName name="A125625056C">Data13!$I$1:$I$10,Data13!$I$11:$I$21</definedName>
    <definedName name="A125625056C_Data">Data13!$I$11:$I$21</definedName>
    <definedName name="A125625056C_Latest">Data13!$I$21</definedName>
    <definedName name="A125625058J">Data13!$X$1:$X$10,Data13!$X$11:$X$21</definedName>
    <definedName name="A125625058J_Data">Data13!$X$11:$X$21</definedName>
    <definedName name="A125625058J_Latest">Data13!$X$21</definedName>
    <definedName name="A125625064C">Data14!$AU$1:$AU$10,Data14!$AU$11:$AU$21</definedName>
    <definedName name="A125625064C_Data">Data14!$AU$11:$AU$21</definedName>
    <definedName name="A125625064C_Latest">Data14!$AU$21</definedName>
    <definedName name="A125625066J">Data14!$BJ$1:$BJ$10,Data14!$BJ$11:$BJ$21</definedName>
    <definedName name="A125625066J_Data">Data14!$BJ$11:$BJ$21</definedName>
    <definedName name="A125625066J_Latest">Data14!$BJ$21</definedName>
    <definedName name="A125625072C">Data14!$BM$1:$BM$10,Data14!$BM$11:$BM$21</definedName>
    <definedName name="A125625072C_Data">Data14!$BM$11:$BM$21</definedName>
    <definedName name="A125625072C_Latest">Data14!$BM$21</definedName>
    <definedName name="A125625074J">Data14!$CB$1:$CB$10,Data14!$CB$11:$CB$21</definedName>
    <definedName name="A125625074J_Data">Data14!$CB$11:$CB$21</definedName>
    <definedName name="A125625074J_Latest">Data14!$CB$21</definedName>
    <definedName name="A125625080C">Data15!$M$1:$M$10,Data15!$M$11:$M$21</definedName>
    <definedName name="A125625080C_Data">Data15!$M$11:$M$21</definedName>
    <definedName name="A125625080C_Latest">Data15!$M$21</definedName>
    <definedName name="A125625082J">Data15!$AB$1:$AB$10,Data15!$AB$11:$AB$21</definedName>
    <definedName name="A125625082J_Data">Data15!$AB$11:$AB$21</definedName>
    <definedName name="A125625082J_Latest">Data15!$AB$21</definedName>
    <definedName name="A125625088W">Data12!$EU$1:$EU$10,Data12!$EU$11:$EU$21</definedName>
    <definedName name="A125625088W_Data">Data12!$EU$11:$EU$21</definedName>
    <definedName name="A125625088W_Latest">Data12!$EU$21</definedName>
    <definedName name="A125625090J">Data12!$FJ$1:$FJ$10,Data12!$FJ$11:$FJ$21</definedName>
    <definedName name="A125625090J_Data">Data12!$FJ$11:$FJ$21</definedName>
    <definedName name="A125625090J_Latest">Data12!$FJ$21</definedName>
    <definedName name="A125625096W">Data12!$GE$1:$GE$10,Data12!$GE$11:$GE$21</definedName>
    <definedName name="A125625096W_Data">Data12!$GE$11:$GE$21</definedName>
    <definedName name="A125625096W_Latest">Data12!$GE$21</definedName>
    <definedName name="A125625098A">Data12!$GT$1:$GT$10,Data12!$GT$11:$GT$21</definedName>
    <definedName name="A125625098A_Data">Data12!$GT$11:$GT$21</definedName>
    <definedName name="A125625098A_Latest">Data12!$GT$21</definedName>
    <definedName name="A125625104K">Data12!$GW$1:$GW$10,Data12!$GW$11:$GW$21</definedName>
    <definedName name="A125625104K_Data">Data12!$GW$11:$GW$21</definedName>
    <definedName name="A125625104K_Latest">Data12!$GW$21</definedName>
    <definedName name="A125625106R">Data12!$HL$1:$HL$10,Data12!$HL$11:$HL$21</definedName>
    <definedName name="A125625106R_Data">Data12!$HL$11:$HL$21</definedName>
    <definedName name="A125625106R_Latest">Data12!$HL$21</definedName>
    <definedName name="A125625112K">Data13!$AS$1:$AS$10,Data13!$AS$11:$AS$21</definedName>
    <definedName name="A125625112K_Data">Data13!$AS$11:$AS$21</definedName>
    <definedName name="A125625112K_Latest">Data13!$AS$21</definedName>
    <definedName name="A125625114R">Data13!$BH$1:$BH$10,Data13!$BH$11:$BH$21</definedName>
    <definedName name="A125625114R_Data">Data13!$BH$11:$BH$21</definedName>
    <definedName name="A125625114R_Latest">Data13!$BH$21</definedName>
    <definedName name="A125625120K">Data13!$FO$1:$FO$10,Data13!$FO$11:$FO$21</definedName>
    <definedName name="A125625120K_Data">Data13!$FO$11:$FO$21</definedName>
    <definedName name="A125625120K_Latest">Data13!$FO$21</definedName>
    <definedName name="A125625122R">Data13!$GD$1:$GD$10,Data13!$GD$11:$GD$21</definedName>
    <definedName name="A125625122R_Data">Data13!$GD$11:$GD$21</definedName>
    <definedName name="A125625122R_Latest">Data13!$GD$21</definedName>
    <definedName name="A125625128C">Data13!$GG$1:$GG$10,Data13!$GG$11:$GG$21</definedName>
    <definedName name="A125625128C_Data">Data13!$GG$11:$GG$21</definedName>
    <definedName name="A125625128C_Latest">Data13!$GG$21</definedName>
    <definedName name="A125625130R">Data13!$GV$1:$GV$10,Data13!$GV$11:$GV$21</definedName>
    <definedName name="A125625130R_Data">Data13!$GV$11:$GV$21</definedName>
    <definedName name="A125625130R_Latest">Data13!$GV$21</definedName>
    <definedName name="A125625136C">Data13!$EE$1:$EE$10,Data13!$EE$11:$EE$21</definedName>
    <definedName name="A125625136C_Data">Data13!$EE$11:$EE$21</definedName>
    <definedName name="A125625136C_Latest">Data13!$EE$21</definedName>
    <definedName name="A125625138J">Data13!$ET$1:$ET$10,Data13!$ET$11:$ET$21</definedName>
    <definedName name="A125625138J_Data">Data13!$ET$11:$ET$21</definedName>
    <definedName name="A125625138J_Latest">Data13!$ET$21</definedName>
    <definedName name="A125625144C">Data14!$K$1:$K$10,Data14!$K$11:$K$21</definedName>
    <definedName name="A125625144C_Data">Data14!$K$11:$K$21</definedName>
    <definedName name="A125625144C_Latest">Data14!$K$21</definedName>
    <definedName name="A125625146J">Data14!$Z$1:$Z$10,Data14!$Z$11:$Z$21</definedName>
    <definedName name="A125625146J_Data">Data14!$Z$11:$Z$21</definedName>
    <definedName name="A125625146J_Latest">Data14!$Z$21</definedName>
    <definedName name="A125625152C">Data15!$BO$1:$BO$10,Data15!$BO$11:$BO$21</definedName>
    <definedName name="A125625152C_Data">Data15!$BO$11:$BO$21</definedName>
    <definedName name="A125625152C_Latest">Data15!$BO$21</definedName>
    <definedName name="A125625154J">Data15!$CD$1:$CD$10,Data15!$CD$11:$CD$21</definedName>
    <definedName name="A125625154J_Data">Data15!$CD$11:$CD$21</definedName>
    <definedName name="A125625154J_Latest">Data15!$CD$21</definedName>
    <definedName name="A125625160C">Data2!$Z$1:$Z$10,Data2!$Z$11:$Z$21</definedName>
    <definedName name="A125625160C_Data">Data2!$Z$11:$Z$21</definedName>
    <definedName name="A125625160C_Latest">Data2!$Z$21</definedName>
    <definedName name="A125625168W">Data2!$CB$1:$CB$10,Data2!$CB$11:$CB$21</definedName>
    <definedName name="A125625168W_Data">Data2!$CB$11:$CB$21</definedName>
    <definedName name="A125625168W_Latest">Data2!$CB$21</definedName>
    <definedName name="A125625176W">Data2!$EV$1:$EV$10,Data2!$EV$11:$EV$21</definedName>
    <definedName name="A125625176W_Data">Data2!$EV$11:$EV$21</definedName>
    <definedName name="A125625176W_Latest">Data2!$EV$21</definedName>
    <definedName name="A125625184W">Data2!$HP$1:$HP$10,Data2!$HP$11:$HP$21</definedName>
    <definedName name="A125625184W_Data">Data2!$HP$11:$HP$21</definedName>
    <definedName name="A125625184W_Latest">Data2!$HP$21</definedName>
    <definedName name="A125625192W">Data3!$GZ$1:$GZ$10,Data3!$GZ$11:$GZ$21</definedName>
    <definedName name="A125625192W_Data">Data3!$GZ$11:$GZ$21</definedName>
    <definedName name="A125625192W_Latest">Data3!$GZ$21</definedName>
    <definedName name="A125625200K">Data1!$GV$1:$GV$10,Data1!$GV$11:$GV$21</definedName>
    <definedName name="A125625200K_Data">Data1!$GV$11:$GV$21</definedName>
    <definedName name="A125625200K_Latest">Data1!$GV$21</definedName>
    <definedName name="A125625208C">Data3!$J$1:$J$10,Data3!$J$11:$J$21</definedName>
    <definedName name="A125625208C_Data">Data3!$J$11:$J$21</definedName>
    <definedName name="A125625208C_Latest">Data3!$J$21</definedName>
    <definedName name="A125625216C">Data2!$GX$1:$GX$10,Data2!$GX$11:$GX$21</definedName>
    <definedName name="A125625216C_Data">Data2!$GX$11:$GX$21</definedName>
    <definedName name="A125625216C_Latest">Data2!$GX$21</definedName>
    <definedName name="A125625224C">Data3!$AT$1:$AT$10,Data3!$AT$11:$AT$21</definedName>
    <definedName name="A125625224C_Data">Data3!$AT$11:$AT$21</definedName>
    <definedName name="A125625224C_Latest">Data3!$AT$21</definedName>
    <definedName name="A125625232C">Data3!$DN$1:$DN$10,Data3!$DN$11:$DN$21</definedName>
    <definedName name="A125625232C_Data">Data3!$DN$11:$DN$21</definedName>
    <definedName name="A125625232C_Latest">Data3!$DN$21</definedName>
    <definedName name="A125625240C">Data1!$ET$1:$ET$10,Data1!$ET$11:$ET$21</definedName>
    <definedName name="A125625240C_Data">Data1!$ET$11:$ET$21</definedName>
    <definedName name="A125625240C_Latest">Data1!$ET$21</definedName>
    <definedName name="A125625248W">Data2!$CT$1:$CT$10,Data2!$CT$11:$CT$21</definedName>
    <definedName name="A125625248W_Data">Data2!$CT$11:$CT$21</definedName>
    <definedName name="A125625248W_Latest">Data2!$CT$21</definedName>
    <definedName name="A125625256W">Data2!$IH$1:$IH$10,Data2!$IH$11:$IH$21</definedName>
    <definedName name="A125625256W_Data">Data2!$IH$11:$IH$21</definedName>
    <definedName name="A125625256W_Latest">Data2!$IH$21</definedName>
    <definedName name="A125625264W">Data3!$AB$1:$AB$10,Data3!$AB$11:$AB$21</definedName>
    <definedName name="A125625264W_Data">Data3!$AB$11:$AB$21</definedName>
    <definedName name="A125625264W_Latest">Data3!$AB$21</definedName>
    <definedName name="A125625272W">Data3!$BL$1:$BL$10,Data3!$BL$11:$BL$21</definedName>
    <definedName name="A125625272W_Data">Data3!$BL$11:$BL$21</definedName>
    <definedName name="A125625272W_Latest">Data3!$BL$21</definedName>
    <definedName name="A125625280W">Data3!$CV$1:$CV$10,Data3!$CV$11:$CV$21</definedName>
    <definedName name="A125625280W_Data">Data3!$CV$11:$CV$21</definedName>
    <definedName name="A125625280W_Latest">Data3!$CV$21</definedName>
    <definedName name="A125625288R">Data1!$F$1:$F$10,Data1!$F$11:$F$21</definedName>
    <definedName name="A125625288R_Data">Data1!$F$11:$F$21</definedName>
    <definedName name="A125625288R_Latest">Data1!$F$21</definedName>
    <definedName name="A125625296R">Data1!$AP$1:$AP$10,Data1!$AP$11:$AP$21</definedName>
    <definedName name="A125625296R_Data">Data1!$AP$11:$AP$21</definedName>
    <definedName name="A125625296R_Latest">Data1!$AP$21</definedName>
    <definedName name="A125625304C">Data1!$CR$1:$CR$10,Data1!$CR$11:$CR$21</definedName>
    <definedName name="A125625304C_Data">Data1!$CR$11:$CR$21</definedName>
    <definedName name="A125625304C_Latest">Data1!$CR$21</definedName>
    <definedName name="A125625312C">Data1!$DJ$1:$DJ$10,Data1!$DJ$11:$DJ$21</definedName>
    <definedName name="A125625312C_Data">Data1!$DJ$11:$DJ$21</definedName>
    <definedName name="A125625312C_Latest">Data1!$DJ$21</definedName>
    <definedName name="A125625320C">Data1!$GD$1:$GD$10,Data1!$GD$11:$GD$21</definedName>
    <definedName name="A125625320C_Data">Data1!$GD$11:$GD$21</definedName>
    <definedName name="A125625320C_Latest">Data1!$GD$21</definedName>
    <definedName name="A125625328W">Data1!$HN$1:$HN$10,Data1!$HN$11:$HN$21</definedName>
    <definedName name="A125625328W_Data">Data1!$HN$11:$HN$21</definedName>
    <definedName name="A125625328W_Latest">Data1!$HN$21</definedName>
    <definedName name="A125625336W">Data1!$IF$1:$IF$10,Data1!$IF$11:$IF$21</definedName>
    <definedName name="A125625336W_Data">Data1!$IF$11:$IF$21</definedName>
    <definedName name="A125625336W_Latest">Data1!$IF$21</definedName>
    <definedName name="A125625344W">Data2!$DL$1:$DL$10,Data2!$DL$11:$DL$21</definedName>
    <definedName name="A125625344W_Data">Data2!$DL$11:$DL$21</definedName>
    <definedName name="A125625344W_Latest">Data2!$DL$21</definedName>
    <definedName name="A125625352W">Data3!$CD$1:$CD$10,Data3!$CD$11:$CD$21</definedName>
    <definedName name="A125625352W_Data">Data3!$CD$11:$CD$21</definedName>
    <definedName name="A125625352W_Latest">Data3!$CD$21</definedName>
    <definedName name="A125625360W">Data3!$EX$1:$EX$10,Data3!$EX$11:$EX$21</definedName>
    <definedName name="A125625360W_Data">Data3!$EX$11:$EX$21</definedName>
    <definedName name="A125625360W_Latest">Data3!$EX$21</definedName>
    <definedName name="A125625368R">Data3!$FP$1:$FP$10,Data3!$FP$11:$FP$21</definedName>
    <definedName name="A125625368R_Data">Data3!$FP$11:$FP$21</definedName>
    <definedName name="A125625368R_Latest">Data3!$FP$21</definedName>
    <definedName name="A125625376R">Data1!$EB$1:$EB$10,Data1!$EB$11:$EB$21</definedName>
    <definedName name="A125625376R_Data">Data1!$EB$11:$EB$21</definedName>
    <definedName name="A125625376R_Latest">Data1!$EB$21</definedName>
    <definedName name="A125625384R">Data2!$FN$1:$FN$10,Data2!$FN$11:$FN$21</definedName>
    <definedName name="A125625384R_Data">Data2!$FN$11:$FN$21</definedName>
    <definedName name="A125625384R_Latest">Data2!$FN$21</definedName>
    <definedName name="A125625392R">Data2!$GF$1:$GF$10,Data2!$GF$11:$GF$21</definedName>
    <definedName name="A125625392R_Data">Data2!$GF$11:$GF$21</definedName>
    <definedName name="A125625392R_Latest">Data2!$GF$21</definedName>
    <definedName name="A125625400C">Data3!$EF$1:$EF$10,Data3!$EF$11:$EF$21</definedName>
    <definedName name="A125625400C_Data">Data3!$EF$11:$EF$21</definedName>
    <definedName name="A125625400C_Latest">Data3!$EF$21</definedName>
    <definedName name="A125625408W">Data1!$X$1:$X$10,Data1!$X$11:$X$21</definedName>
    <definedName name="A125625408W_Data">Data1!$X$11:$X$21</definedName>
    <definedName name="A125625408W_Latest">Data1!$X$21</definedName>
    <definedName name="A125625416W">Data1!$BH$1:$BH$10,Data1!$BH$11:$BH$21</definedName>
    <definedName name="A125625416W_Data">Data1!$BH$11:$BH$21</definedName>
    <definedName name="A125625416W_Latest">Data1!$BH$21</definedName>
    <definedName name="A125625424W">Data1!$BZ$1:$BZ$10,Data1!$BZ$11:$BZ$21</definedName>
    <definedName name="A125625424W_Data">Data1!$BZ$11:$BZ$21</definedName>
    <definedName name="A125625424W_Latest">Data1!$BZ$21</definedName>
    <definedName name="A125625432W">Data1!$FL$1:$FL$10,Data1!$FL$11:$FL$21</definedName>
    <definedName name="A125625432W_Data">Data1!$FL$11:$FL$21</definedName>
    <definedName name="A125625432W_Latest">Data1!$FL$21</definedName>
    <definedName name="A125625440W">Data2!$AR$1:$AR$10,Data2!$AR$11:$AR$21</definedName>
    <definedName name="A125625440W_Data">Data2!$AR$11:$AR$21</definedName>
    <definedName name="A125625440W_Latest">Data2!$AR$21</definedName>
    <definedName name="A125625448R">Data2!$BJ$1:$BJ$10,Data2!$BJ$11:$BJ$21</definedName>
    <definedName name="A125625448R_Data">Data2!$BJ$11:$BJ$21</definedName>
    <definedName name="A125625448R_Latest">Data2!$BJ$21</definedName>
    <definedName name="A125625456R">Data2!$H$1:$H$10,Data2!$H$11:$H$21</definedName>
    <definedName name="A125625456R_Data">Data2!$H$11:$H$21</definedName>
    <definedName name="A125625456R_Latest">Data2!$H$21</definedName>
    <definedName name="A125625464R">Data2!$ED$1:$ED$10,Data2!$ED$11:$ED$21</definedName>
    <definedName name="A125625464R_Data">Data2!$ED$11:$ED$21</definedName>
    <definedName name="A125625464R_Latest">Data2!$ED$21</definedName>
    <definedName name="A125625472R">Data3!$GH$1:$GH$10,Data3!$GH$11:$GH$21</definedName>
    <definedName name="A125625472R_Data">Data3!$GH$11:$GH$21</definedName>
    <definedName name="A125625472R_Latest">Data3!$GH$21</definedName>
    <definedName name="A125625480R">Data25!$AJ$1:$AJ$10,Data25!$AJ$11:$AJ$21</definedName>
    <definedName name="A125625480R_Data">Data25!$AJ$11:$AJ$21</definedName>
    <definedName name="A125625480R_Latest">Data25!$AJ$21</definedName>
    <definedName name="A125625488J">Data25!$CL$1:$CL$10,Data25!$CL$11:$CL$21</definedName>
    <definedName name="A125625488J_Data">Data25!$CL$11:$CL$21</definedName>
    <definedName name="A125625488J_Latest">Data25!$CL$21</definedName>
    <definedName name="A125625496J">Data25!$FF$1:$FF$10,Data25!$FF$11:$FF$21</definedName>
    <definedName name="A125625496J_Data">Data25!$FF$11:$FF$21</definedName>
    <definedName name="A125625496J_Latest">Data25!$FF$21</definedName>
    <definedName name="A125625504W">Data25!$HZ$1:$HZ$10,Data25!$HZ$11:$HZ$21</definedName>
    <definedName name="A125625504W_Data">Data25!$HZ$11:$HZ$21</definedName>
    <definedName name="A125625504W_Latest">Data25!$HZ$21</definedName>
    <definedName name="A125625512W">Data26!$HJ$1:$HJ$10,Data26!$HJ$11:$HJ$11</definedName>
    <definedName name="A125625512W_Data">Data26!$HJ$11:$HJ$11</definedName>
    <definedName name="A125625512W_Latest">Data26!$HJ$11</definedName>
    <definedName name="A125625520W">Data24!$HF$1:$HF$10,Data24!$HF$11:$HF$21</definedName>
    <definedName name="A125625520W_Data">Data24!$HF$11:$HF$21</definedName>
    <definedName name="A125625520W_Latest">Data24!$HF$21</definedName>
    <definedName name="A125625528R">Data26!$T$1:$T$10,Data26!$T$11:$T$11</definedName>
    <definedName name="A125625528R_Data">Data26!$T$11:$T$11</definedName>
    <definedName name="A125625528R_Latest">Data26!$T$11</definedName>
    <definedName name="A125625536R">Data25!$HH$1:$HH$10,Data25!$HH$11:$HH$21</definedName>
    <definedName name="A125625536R_Data">Data25!$HH$11:$HH$21</definedName>
    <definedName name="A125625536R_Latest">Data25!$HH$21</definedName>
    <definedName name="A125625544R">Data26!$BD$1:$BD$10,Data26!$BD$11:$BD$11</definedName>
    <definedName name="A125625544R_Data">Data26!$BD$11:$BD$11</definedName>
    <definedName name="A125625544R_Latest">Data26!$BD$11</definedName>
    <definedName name="A125625552R">Data26!$DX$1:$DX$10,Data26!$DX$11:$DX$11</definedName>
    <definedName name="A125625552R_Data">Data26!$DX$11:$DX$11</definedName>
    <definedName name="A125625552R_Latest">Data26!$DX$11</definedName>
    <definedName name="A125625560R">Data24!$FD$1:$FD$10,Data24!$FD$11:$FD$21</definedName>
    <definedName name="A125625560R_Data">Data24!$FD$11:$FD$21</definedName>
    <definedName name="A125625560R_Latest">Data24!$FD$21</definedName>
    <definedName name="A125625568J">Data25!$DD$1:$DD$10,Data25!$DD$11:$DD$21</definedName>
    <definedName name="A125625568J_Data">Data25!$DD$11:$DD$21</definedName>
    <definedName name="A125625568J_Latest">Data25!$DD$21</definedName>
    <definedName name="A125625576J">Data26!$B$1:$B$10,Data26!$B$11:$B$11</definedName>
    <definedName name="A125625576J_Data">Data26!$B$11:$B$11</definedName>
    <definedName name="A125625576J_Latest">Data26!$B$11</definedName>
    <definedName name="A125625584J">Data26!$AL$1:$AL$10,Data26!$AL$11:$AL$11</definedName>
    <definedName name="A125625584J_Data">Data26!$AL$11:$AL$11</definedName>
    <definedName name="A125625584J_Latest">Data26!$AL$11</definedName>
    <definedName name="A125625592J">Data26!$BV$1:$BV$10,Data26!$BV$11:$BV$11</definedName>
    <definedName name="A125625592J_Data">Data26!$BV$11:$BV$11</definedName>
    <definedName name="A125625592J_Latest">Data26!$BV$11</definedName>
    <definedName name="A125625600W">Data26!$DF$1:$DF$10,Data26!$DF$11:$DF$11</definedName>
    <definedName name="A125625600W_Data">Data26!$DF$11:$DF$11</definedName>
    <definedName name="A125625600W_Latest">Data26!$DF$11</definedName>
    <definedName name="A125625608R">Data24!$P$1:$P$10,Data24!$P$11:$P$21</definedName>
    <definedName name="A125625608R_Data">Data24!$P$11:$P$21</definedName>
    <definedName name="A125625608R_Latest">Data24!$P$21</definedName>
    <definedName name="A125625616R">Data24!$AZ$1:$AZ$10,Data24!$AZ$11:$AZ$21</definedName>
    <definedName name="A125625616R_Data">Data24!$AZ$11:$AZ$21</definedName>
    <definedName name="A125625616R_Latest">Data24!$AZ$21</definedName>
    <definedName name="A125625624R">Data24!$DB$1:$DB$10,Data24!$DB$11:$DB$21</definedName>
    <definedName name="A125625624R_Data">Data24!$DB$11:$DB$21</definedName>
    <definedName name="A125625624R_Latest">Data24!$DB$21</definedName>
    <definedName name="A125625632R">Data24!$DT$1:$DT$10,Data24!$DT$11:$DT$21</definedName>
    <definedName name="A125625632R_Data">Data24!$DT$11:$DT$21</definedName>
    <definedName name="A125625632R_Latest">Data24!$DT$21</definedName>
    <definedName name="A125625640R">Data24!$GN$1:$GN$10,Data24!$GN$11:$GN$21</definedName>
    <definedName name="A125625640R_Data">Data24!$GN$11:$GN$21</definedName>
    <definedName name="A125625640R_Latest">Data24!$GN$21</definedName>
    <definedName name="A125625648J">Data24!$HX$1:$HX$10,Data24!$HX$11:$HX$21</definedName>
    <definedName name="A125625648J_Data">Data24!$HX$11:$HX$21</definedName>
    <definedName name="A125625648J_Latest">Data24!$HX$21</definedName>
    <definedName name="A125625656J">Data24!$IP$1:$IP$10,Data24!$IP$11:$IP$21</definedName>
    <definedName name="A125625656J_Data">Data24!$IP$11:$IP$21</definedName>
    <definedName name="A125625656J_Latest">Data24!$IP$21</definedName>
    <definedName name="A125625664J">Data25!$DV$1:$DV$10,Data25!$DV$11:$DV$21</definedName>
    <definedName name="A125625664J_Data">Data25!$DV$11:$DV$21</definedName>
    <definedName name="A125625664J_Latest">Data25!$DV$21</definedName>
    <definedName name="A125625672J">Data26!$CN$1:$CN$10,Data26!$CN$11:$CN$11</definedName>
    <definedName name="A125625672J_Data">Data26!$CN$11:$CN$11</definedName>
    <definedName name="A125625672J_Latest">Data26!$CN$11</definedName>
    <definedName name="A125625680J">Data26!$FH$1:$FH$10,Data26!$FH$11:$FH$11</definedName>
    <definedName name="A125625680J_Data">Data26!$FH$11:$FH$11</definedName>
    <definedName name="A125625680J_Latest">Data26!$FH$11</definedName>
    <definedName name="A125625688A">Data26!$FZ$1:$FZ$10,Data26!$FZ$11:$FZ$11</definedName>
    <definedName name="A125625688A_Data">Data26!$FZ$11:$FZ$11</definedName>
    <definedName name="A125625688A_Latest">Data26!$FZ$11</definedName>
    <definedName name="A125625696A">Data24!$EL$1:$EL$10,Data24!$EL$11:$EL$21</definedName>
    <definedName name="A125625696A_Data">Data24!$EL$11:$EL$21</definedName>
    <definedName name="A125625696A_Latest">Data24!$EL$21</definedName>
    <definedName name="A125625704R">Data25!$FX$1:$FX$10,Data25!$FX$11:$FX$21</definedName>
    <definedName name="A125625704R_Data">Data25!$FX$11:$FX$21</definedName>
    <definedName name="A125625704R_Latest">Data25!$FX$21</definedName>
    <definedName name="A125625712R">Data25!$GP$1:$GP$10,Data25!$GP$11:$GP$21</definedName>
    <definedName name="A125625712R_Data">Data25!$GP$11:$GP$21</definedName>
    <definedName name="A125625712R_Latest">Data25!$GP$21</definedName>
    <definedName name="A125625720R">Data26!$EP$1:$EP$10,Data26!$EP$11:$EP$11</definedName>
    <definedName name="A125625720R_Data">Data26!$EP$11:$EP$11</definedName>
    <definedName name="A125625720R_Latest">Data26!$EP$11</definedName>
    <definedName name="A125625728J">Data24!$AH$1:$AH$10,Data24!$AH$11:$AH$21</definedName>
    <definedName name="A125625728J_Data">Data24!$AH$11:$AH$21</definedName>
    <definedName name="A125625728J_Latest">Data24!$AH$21</definedName>
    <definedName name="A125625736J">Data24!$BR$1:$BR$10,Data24!$BR$11:$BR$21</definedName>
    <definedName name="A125625736J_Data">Data24!$BR$11:$BR$21</definedName>
    <definedName name="A125625736J_Latest">Data24!$BR$21</definedName>
    <definedName name="A125625744J">Data24!$CJ$1:$CJ$10,Data24!$CJ$11:$CJ$21</definedName>
    <definedName name="A125625744J_Data">Data24!$CJ$11:$CJ$21</definedName>
    <definedName name="A125625744J_Latest">Data24!$CJ$21</definedName>
    <definedName name="A125625752J">Data24!$FV$1:$FV$10,Data24!$FV$11:$FV$21</definedName>
    <definedName name="A125625752J_Data">Data24!$FV$11:$FV$21</definedName>
    <definedName name="A125625752J_Latest">Data24!$FV$21</definedName>
    <definedName name="A125625760J">Data25!$BB$1:$BB$10,Data25!$BB$11:$BB$21</definedName>
    <definedName name="A125625760J_Data">Data25!$BB$11:$BB$21</definedName>
    <definedName name="A125625760J_Latest">Data25!$BB$21</definedName>
    <definedName name="A125625768A">Data25!$BT$1:$BT$10,Data25!$BT$11:$BT$21</definedName>
    <definedName name="A125625768A_Data">Data25!$BT$11:$BT$21</definedName>
    <definedName name="A125625768A_Latest">Data25!$BT$21</definedName>
    <definedName name="A125625776A">Data25!$R$1:$R$10,Data25!$R$11:$R$21</definedName>
    <definedName name="A125625776A_Data">Data25!$R$11:$R$21</definedName>
    <definedName name="A125625776A_Latest">Data25!$R$21</definedName>
    <definedName name="A125625784A">Data25!$EN$1:$EN$10,Data25!$EN$11:$EN$21</definedName>
    <definedName name="A125625784A_Data">Data25!$EN$11:$EN$21</definedName>
    <definedName name="A125625784A_Latest">Data25!$EN$21</definedName>
    <definedName name="A125625792A">Data26!$GR$1:$GR$10,Data26!$GR$11:$GR$11</definedName>
    <definedName name="A125625792A_Data">Data26!$GR$11:$GR$11</definedName>
    <definedName name="A125625792A_Latest">Data26!$GR$11</definedName>
    <definedName name="A125625800R">Data7!$HH$1:$HH$10,Data7!$HH$11:$HH$21</definedName>
    <definedName name="A125625800R_Data">Data7!$HH$11:$HH$21</definedName>
    <definedName name="A125625800R_Latest">Data7!$HH$21</definedName>
    <definedName name="A125625808J">Data8!$T$1:$T$10,Data8!$T$11:$T$21</definedName>
    <definedName name="A125625808J_Data">Data8!$T$11:$T$21</definedName>
    <definedName name="A125625808J_Latest">Data8!$T$21</definedName>
    <definedName name="A125625816J">Data8!$CN$1:$CN$10,Data8!$CN$11:$CN$21</definedName>
    <definedName name="A125625816J_Data">Data8!$CN$11:$CN$21</definedName>
    <definedName name="A125625816J_Latest">Data8!$CN$21</definedName>
    <definedName name="A125625824J">Data8!$FH$1:$FH$10,Data8!$FH$11:$FH$21</definedName>
    <definedName name="A125625824J_Data">Data8!$FH$11:$FH$21</definedName>
    <definedName name="A125625824J_Latest">Data8!$FH$21</definedName>
    <definedName name="A125625832J">Data9!$ER$1:$ER$10,Data9!$ER$11:$ER$21</definedName>
    <definedName name="A125625832J_Data">Data9!$ER$11:$ER$21</definedName>
    <definedName name="A125625832J_Latest">Data9!$ER$21</definedName>
    <definedName name="A125625840J">Data7!$EN$1:$EN$10,Data7!$EN$11:$EN$21</definedName>
    <definedName name="A125625840J_Data">Data7!$EN$11:$EN$21</definedName>
    <definedName name="A125625840J_Latest">Data7!$EN$21</definedName>
    <definedName name="A125625848A">Data8!$GR$1:$GR$10,Data8!$GR$11:$GR$21</definedName>
    <definedName name="A125625848A_Data">Data8!$GR$11:$GR$21</definedName>
    <definedName name="A125625848A_Latest">Data8!$GR$21</definedName>
    <definedName name="A125625856A">Data8!$EP$1:$EP$10,Data8!$EP$11:$EP$21</definedName>
    <definedName name="A125625856A_Data">Data8!$EP$11:$EP$21</definedName>
    <definedName name="A125625856A_Latest">Data8!$EP$21</definedName>
    <definedName name="A125625864A">Data8!$IB$1:$IB$10,Data8!$IB$11:$IB$21</definedName>
    <definedName name="A125625864A_Data">Data8!$IB$11:$IB$21</definedName>
    <definedName name="A125625864A_Latest">Data8!$IB$21</definedName>
    <definedName name="A125625872A">Data9!$BF$1:$BF$10,Data9!$BF$11:$BF$21</definedName>
    <definedName name="A125625872A_Data">Data9!$BF$11:$BF$21</definedName>
    <definedName name="A125625872A_Latest">Data9!$BF$21</definedName>
    <definedName name="A125625880A">Data7!$CL$1:$CL$10,Data7!$CL$11:$CL$21</definedName>
    <definedName name="A125625880A_Data">Data7!$CL$11:$CL$21</definedName>
    <definedName name="A125625880A_Latest">Data7!$CL$21</definedName>
    <definedName name="A125625888V">Data8!$AL$1:$AL$10,Data8!$AL$11:$AL$21</definedName>
    <definedName name="A125625888V_Data">Data8!$AL$11:$AL$21</definedName>
    <definedName name="A125625888V_Latest">Data8!$AL$21</definedName>
    <definedName name="A125625896V">Data8!$FZ$1:$FZ$10,Data8!$FZ$11:$FZ$21</definedName>
    <definedName name="A125625896V_Data">Data8!$FZ$11:$FZ$21</definedName>
    <definedName name="A125625896V_Latest">Data8!$FZ$21</definedName>
    <definedName name="A125625904J">Data8!$HJ$1:$HJ$10,Data8!$HJ$11:$HJ$21</definedName>
    <definedName name="A125625904J_Data">Data8!$HJ$11:$HJ$21</definedName>
    <definedName name="A125625904J_Latest">Data8!$HJ$21</definedName>
    <definedName name="A125625912J">Data9!$D$1:$D$10,Data9!$D$11:$D$21</definedName>
    <definedName name="A125625912J_Data">Data9!$D$11:$D$21</definedName>
    <definedName name="A125625912J_Latest">Data9!$D$21</definedName>
    <definedName name="A125625920J">Data9!$AN$1:$AN$10,Data9!$AN$11:$AN$21</definedName>
    <definedName name="A125625920J_Data">Data9!$AN$11:$AN$21</definedName>
    <definedName name="A125625920J_Latest">Data9!$AN$21</definedName>
    <definedName name="A125625928A">Data6!$GN$1:$GN$10,Data6!$GN$11:$GN$21</definedName>
    <definedName name="A125625928A_Data">Data6!$GN$11:$GN$21</definedName>
    <definedName name="A125625928A_Latest">Data6!$GN$21</definedName>
    <definedName name="A125625936A">Data6!$HX$1:$HX$10,Data6!$HX$11:$HX$21</definedName>
    <definedName name="A125625936A_Data">Data6!$HX$11:$HX$21</definedName>
    <definedName name="A125625936A_Latest">Data6!$HX$21</definedName>
    <definedName name="A125625944A">Data7!$AJ$1:$AJ$10,Data7!$AJ$11:$AJ$21</definedName>
    <definedName name="A125625944A_Data">Data7!$AJ$11:$AJ$21</definedName>
    <definedName name="A125625944A_Latest">Data7!$AJ$21</definedName>
    <definedName name="A125625952A">Data7!$BB$1:$BB$10,Data7!$BB$11:$BB$21</definedName>
    <definedName name="A125625952A_Data">Data7!$BB$11:$BB$21</definedName>
    <definedName name="A125625952A_Latest">Data7!$BB$21</definedName>
    <definedName name="A125625960A">Data7!$DV$1:$DV$10,Data7!$DV$11:$DV$21</definedName>
    <definedName name="A125625960A_Data">Data7!$DV$11:$DV$21</definedName>
    <definedName name="A125625960A_Latest">Data7!$DV$21</definedName>
    <definedName name="A125625968V">Data7!$FF$1:$FF$10,Data7!$FF$11:$FF$21</definedName>
    <definedName name="A125625968V_Data">Data7!$FF$11:$FF$21</definedName>
    <definedName name="A125625968V_Latest">Data7!$FF$21</definedName>
    <definedName name="A125625976V">Data7!$FX$1:$FX$10,Data7!$FX$11:$FX$21</definedName>
    <definedName name="A125625976V_Data">Data7!$FX$11:$FX$21</definedName>
    <definedName name="A125625976V_Latest">Data7!$FX$21</definedName>
    <definedName name="A125625984V">Data8!$BD$1:$BD$10,Data8!$BD$11:$BD$21</definedName>
    <definedName name="A125625984V_Data">Data8!$BD$11:$BD$21</definedName>
    <definedName name="A125625984V_Latest">Data8!$BD$21</definedName>
    <definedName name="A125625992V">Data9!$V$1:$V$10,Data9!$V$11:$V$21</definedName>
    <definedName name="A125625992V_Data">Data9!$V$11:$V$21</definedName>
    <definedName name="A125625992V_Latest">Data9!$V$21</definedName>
    <definedName name="A125626000K">Data9!$CP$1:$CP$10,Data9!$CP$11:$CP$21</definedName>
    <definedName name="A125626000K_Data">Data9!$CP$11:$CP$21</definedName>
    <definedName name="A125626000K_Latest">Data9!$CP$21</definedName>
    <definedName name="A125626008C">Data9!$DH$1:$DH$10,Data9!$DH$11:$DH$21</definedName>
    <definedName name="A125626008C_Data">Data9!$DH$11:$DH$21</definedName>
    <definedName name="A125626008C_Latest">Data9!$DH$21</definedName>
    <definedName name="A125626016C">Data7!$BT$1:$BT$10,Data7!$BT$11:$BT$21</definedName>
    <definedName name="A125626016C_Data">Data7!$BT$11:$BT$21</definedName>
    <definedName name="A125626016C_Latest">Data7!$BT$21</definedName>
    <definedName name="A125626024C">Data8!$DF$1:$DF$10,Data8!$DF$11:$DF$21</definedName>
    <definedName name="A125626024C_Data">Data8!$DF$11:$DF$21</definedName>
    <definedName name="A125626024C_Latest">Data8!$DF$21</definedName>
    <definedName name="A125626032C">Data8!$DX$1:$DX$10,Data8!$DX$11:$DX$21</definedName>
    <definedName name="A125626032C_Data">Data8!$DX$11:$DX$21</definedName>
    <definedName name="A125626032C_Latest">Data8!$DX$21</definedName>
    <definedName name="A125626040C">Data9!$BX$1:$BX$10,Data9!$BX$11:$BX$21</definedName>
    <definedName name="A125626040C_Data">Data9!$BX$11:$BX$21</definedName>
    <definedName name="A125626040C_Latest">Data9!$BX$21</definedName>
    <definedName name="A125626048W">Data6!$HF$1:$HF$10,Data6!$HF$11:$HF$21</definedName>
    <definedName name="A125626048W_Data">Data6!$HF$11:$HF$21</definedName>
    <definedName name="A125626048W_Latest">Data6!$HF$21</definedName>
    <definedName name="A125626056W">Data6!$IP$1:$IP$10,Data6!$IP$11:$IP$21</definedName>
    <definedName name="A125626056W_Data">Data6!$IP$11:$IP$21</definedName>
    <definedName name="A125626056W_Latest">Data6!$IP$21</definedName>
    <definedName name="A125626064W">Data7!$R$1:$R$10,Data7!$R$11:$R$21</definedName>
    <definedName name="A125626064W_Data">Data7!$R$11:$R$21</definedName>
    <definedName name="A125626064W_Latest">Data7!$R$21</definedName>
    <definedName name="A125626072W">Data7!$DD$1:$DD$10,Data7!$DD$11:$DD$21</definedName>
    <definedName name="A125626072W_Data">Data7!$DD$11:$DD$21</definedName>
    <definedName name="A125626072W_Latest">Data7!$DD$21</definedName>
    <definedName name="A125626080W">Data7!$HZ$1:$HZ$10,Data7!$HZ$11:$HZ$21</definedName>
    <definedName name="A125626080W_Data">Data7!$HZ$11:$HZ$21</definedName>
    <definedName name="A125626080W_Latest">Data7!$HZ$21</definedName>
    <definedName name="A125626088R">Data8!$B$1:$B$10,Data8!$B$11:$B$21</definedName>
    <definedName name="A125626088R_Data">Data8!$B$11:$B$21</definedName>
    <definedName name="A125626088R_Latest">Data8!$B$21</definedName>
    <definedName name="A125626096R">Data7!$GP$1:$GP$10,Data7!$GP$11:$GP$21</definedName>
    <definedName name="A125626096R_Data">Data7!$GP$11:$GP$21</definedName>
    <definedName name="A125626096R_Latest">Data7!$GP$21</definedName>
    <definedName name="A125626104C">Data8!$BV$1:$BV$10,Data8!$BV$11:$BV$21</definedName>
    <definedName name="A125626104C_Data">Data8!$BV$11:$BV$21</definedName>
    <definedName name="A125626104C_Latest">Data8!$BV$21</definedName>
    <definedName name="A125626112C">Data9!$DZ$1:$DZ$10,Data9!$DZ$11:$DZ$21</definedName>
    <definedName name="A125626112C_Data">Data9!$DZ$11:$DZ$21</definedName>
    <definedName name="A125626112C_Latest">Data9!$DZ$21</definedName>
    <definedName name="A125626120C">Data16!$DV$1:$DV$10,Data16!$DV$11:$DV$21</definedName>
    <definedName name="A125626120C_Data">Data16!$DV$11:$DV$21</definedName>
    <definedName name="A125626120C_Latest">Data16!$DV$21</definedName>
    <definedName name="A125626128W">Data16!$FX$1:$FX$10,Data16!$FX$11:$FX$21</definedName>
    <definedName name="A125626128W_Data">Data16!$FX$11:$FX$21</definedName>
    <definedName name="A125626128W_Latest">Data16!$FX$21</definedName>
    <definedName name="A125626136W">Data17!$B$1:$B$10,Data17!$B$11:$B$21</definedName>
    <definedName name="A125626136W_Data">Data17!$B$11:$B$21</definedName>
    <definedName name="A125626136W_Latest">Data17!$B$21</definedName>
    <definedName name="A125626144W">Data17!$BV$1:$BV$10,Data17!$BV$11:$BV$21</definedName>
    <definedName name="A125626144W_Data">Data17!$BV$11:$BV$21</definedName>
    <definedName name="A125626144W_Latest">Data17!$BV$21</definedName>
    <definedName name="A125626152W">Data18!$BF$1:$BF$10,Data18!$BF$11:$BF$21</definedName>
    <definedName name="A125626152W_Data">Data18!$BF$11:$BF$21</definedName>
    <definedName name="A125626152W_Latest">Data18!$BF$21</definedName>
    <definedName name="A125626160W">Data16!$BB$1:$BB$10,Data16!$BB$11:$BB$21</definedName>
    <definedName name="A125626160W_Data">Data16!$BB$11:$BB$21</definedName>
    <definedName name="A125626160W_Latest">Data16!$BB$21</definedName>
    <definedName name="A125626168R">Data17!$DF$1:$DF$10,Data17!$DF$11:$DF$21</definedName>
    <definedName name="A125626168R_Data">Data17!$DF$11:$DF$21</definedName>
    <definedName name="A125626168R_Latest">Data17!$DF$21</definedName>
    <definedName name="A125626176R">Data17!$BD$1:$BD$10,Data17!$BD$11:$BD$21</definedName>
    <definedName name="A125626176R_Data">Data17!$BD$11:$BD$21</definedName>
    <definedName name="A125626176R_Latest">Data17!$BD$21</definedName>
    <definedName name="A125626184R">Data17!$EP$1:$EP$10,Data17!$EP$11:$EP$21</definedName>
    <definedName name="A125626184R_Data">Data17!$EP$11:$EP$21</definedName>
    <definedName name="A125626184R_Latest">Data17!$EP$21</definedName>
    <definedName name="A125626192R">Data17!$HJ$1:$HJ$10,Data17!$HJ$11:$HJ$21</definedName>
    <definedName name="A125626192R_Data">Data17!$HJ$11:$HJ$21</definedName>
    <definedName name="A125626192R_Latest">Data17!$HJ$21</definedName>
    <definedName name="A125626200C">Data15!$IP$1:$IP$10,Data15!$IP$11:$IP$21</definedName>
    <definedName name="A125626200C_Data">Data15!$IP$11:$IP$21</definedName>
    <definedName name="A125626200C_Latest">Data15!$IP$21</definedName>
    <definedName name="A125626208W">Data16!$GP$1:$GP$10,Data16!$GP$11:$GP$21</definedName>
    <definedName name="A125626208W_Data">Data16!$GP$11:$GP$21</definedName>
    <definedName name="A125626208W_Latest">Data16!$GP$21</definedName>
    <definedName name="A125626216W">Data17!$CN$1:$CN$10,Data17!$CN$11:$CN$21</definedName>
    <definedName name="A125626216W_Data">Data17!$CN$11:$CN$21</definedName>
    <definedName name="A125626216W_Latest">Data17!$CN$21</definedName>
    <definedName name="A125626224W">Data17!$DX$1:$DX$10,Data17!$DX$11:$DX$21</definedName>
    <definedName name="A125626224W_Data">Data17!$DX$11:$DX$21</definedName>
    <definedName name="A125626224W_Latest">Data17!$DX$21</definedName>
    <definedName name="A125626232W">Data17!$FH$1:$FH$10,Data17!$FH$11:$FH$21</definedName>
    <definedName name="A125626232W_Data">Data17!$FH$11:$FH$21</definedName>
    <definedName name="A125626232W_Latest">Data17!$FH$21</definedName>
    <definedName name="A125626240W">Data17!$GR$1:$GR$10,Data17!$GR$11:$GR$21</definedName>
    <definedName name="A125626240W_Data">Data17!$GR$11:$GR$21</definedName>
    <definedName name="A125626240W_Latest">Data17!$GR$21</definedName>
    <definedName name="A125626248R">Data15!$DB$1:$DB$10,Data15!$DB$11:$DB$21</definedName>
    <definedName name="A125626248R_Data">Data15!$DB$11:$DB$21</definedName>
    <definedName name="A125626248R_Latest">Data15!$DB$21</definedName>
    <definedName name="A125626256R">Data15!$EL$1:$EL$10,Data15!$EL$11:$EL$21</definedName>
    <definedName name="A125626256R_Data">Data15!$EL$11:$EL$21</definedName>
    <definedName name="A125626256R_Latest">Data15!$EL$21</definedName>
    <definedName name="A125626264R">Data15!$GN$1:$GN$10,Data15!$GN$11:$GN$21</definedName>
    <definedName name="A125626264R_Data">Data15!$GN$11:$GN$21</definedName>
    <definedName name="A125626264R_Latest">Data15!$GN$21</definedName>
    <definedName name="A125626272R">Data15!$HF$1:$HF$10,Data15!$HF$11:$HF$21</definedName>
    <definedName name="A125626272R_Data">Data15!$HF$11:$HF$21</definedName>
    <definedName name="A125626272R_Latest">Data15!$HF$21</definedName>
    <definedName name="A125626280R">Data16!$AJ$1:$AJ$10,Data16!$AJ$11:$AJ$21</definedName>
    <definedName name="A125626280R_Data">Data16!$AJ$11:$AJ$21</definedName>
    <definedName name="A125626280R_Latest">Data16!$AJ$21</definedName>
    <definedName name="A125626288J">Data16!$BT$1:$BT$10,Data16!$BT$11:$BT$21</definedName>
    <definedName name="A125626288J_Data">Data16!$BT$11:$BT$21</definedName>
    <definedName name="A125626288J_Latest">Data16!$BT$21</definedName>
    <definedName name="A125626296J">Data16!$CL$1:$CL$10,Data16!$CL$11:$CL$21</definedName>
    <definedName name="A125626296J_Data">Data16!$CL$11:$CL$21</definedName>
    <definedName name="A125626296J_Latest">Data16!$CL$21</definedName>
    <definedName name="A125626304W">Data16!$HH$1:$HH$10,Data16!$HH$11:$HH$21</definedName>
    <definedName name="A125626304W_Data">Data16!$HH$11:$HH$21</definedName>
    <definedName name="A125626304W_Latest">Data16!$HH$21</definedName>
    <definedName name="A125626312W">Data17!$FZ$1:$FZ$10,Data17!$FZ$11:$FZ$21</definedName>
    <definedName name="A125626312W_Data">Data17!$FZ$11:$FZ$21</definedName>
    <definedName name="A125626312W_Latest">Data17!$FZ$21</definedName>
    <definedName name="A125626320W">Data18!$D$1:$D$10,Data18!$D$11:$D$21</definedName>
    <definedName name="A125626320W_Data">Data18!$D$11:$D$21</definedName>
    <definedName name="A125626320W_Latest">Data18!$D$21</definedName>
    <definedName name="A125626328R">Data18!$V$1:$V$10,Data18!$V$11:$V$21</definedName>
    <definedName name="A125626328R_Data">Data18!$V$11:$V$21</definedName>
    <definedName name="A125626328R_Latest">Data18!$V$21</definedName>
    <definedName name="A125626336R">Data15!$HX$1:$HX$10,Data15!$HX$11:$HX$21</definedName>
    <definedName name="A125626336R_Data">Data15!$HX$11:$HX$21</definedName>
    <definedName name="A125626336R_Latest">Data15!$HX$21</definedName>
    <definedName name="A125626344R">Data17!$T$1:$T$10,Data17!$T$11:$T$21</definedName>
    <definedName name="A125626344R_Data">Data17!$T$11:$T$21</definedName>
    <definedName name="A125626344R_Latest">Data17!$T$21</definedName>
    <definedName name="A125626352R">Data17!$AL$1:$AL$10,Data17!$AL$11:$AL$21</definedName>
    <definedName name="A125626352R_Data">Data17!$AL$11:$AL$21</definedName>
    <definedName name="A125626352R_Latest">Data17!$AL$21</definedName>
    <definedName name="A125626360R">Data17!$IB$1:$IB$10,Data17!$IB$11:$IB$21</definedName>
    <definedName name="A125626360R_Data">Data17!$IB$11:$IB$21</definedName>
    <definedName name="A125626360R_Latest">Data17!$IB$21</definedName>
    <definedName name="A125626368J">Data15!$DT$1:$DT$10,Data15!$DT$11:$DT$21</definedName>
    <definedName name="A125626368J_Data">Data15!$DT$11:$DT$21</definedName>
    <definedName name="A125626368J_Latest">Data15!$DT$21</definedName>
    <definedName name="A125626376J">Data15!$FD$1:$FD$10,Data15!$FD$11:$FD$21</definedName>
    <definedName name="A125626376J_Data">Data15!$FD$11:$FD$21</definedName>
    <definedName name="A125626376J_Latest">Data15!$FD$21</definedName>
    <definedName name="A125626384J">Data15!$FV$1:$FV$10,Data15!$FV$11:$FV$21</definedName>
    <definedName name="A125626384J_Data">Data15!$FV$11:$FV$21</definedName>
    <definedName name="A125626384J_Latest">Data15!$FV$21</definedName>
    <definedName name="A125626392J">Data16!$R$1:$R$10,Data16!$R$11:$R$21</definedName>
    <definedName name="A125626392J_Data">Data16!$R$11:$R$21</definedName>
    <definedName name="A125626392J_Latest">Data16!$R$21</definedName>
    <definedName name="A125626400W">Data16!$EN$1:$EN$10,Data16!$EN$11:$EN$21</definedName>
    <definedName name="A125626400W_Data">Data16!$EN$11:$EN$21</definedName>
    <definedName name="A125626400W_Latest">Data16!$EN$21</definedName>
    <definedName name="A125626408R">Data16!$FF$1:$FF$10,Data16!$FF$11:$FF$21</definedName>
    <definedName name="A125626408R_Data">Data16!$FF$11:$FF$21</definedName>
    <definedName name="A125626408R_Latest">Data16!$FF$21</definedName>
    <definedName name="A125626416R">Data16!$DD$1:$DD$10,Data16!$DD$11:$DD$21</definedName>
    <definedName name="A125626416R_Data">Data16!$DD$11:$DD$21</definedName>
    <definedName name="A125626416R_Latest">Data16!$DD$21</definedName>
    <definedName name="A125626424R">Data16!$HZ$1:$HZ$10,Data16!$HZ$11:$HZ$21</definedName>
    <definedName name="A125626424R_Data">Data16!$HZ$11:$HZ$21</definedName>
    <definedName name="A125626424R_Latest">Data16!$HZ$21</definedName>
    <definedName name="A125626432R">Data18!$AN$1:$AN$10,Data18!$AN$11:$AN$21</definedName>
    <definedName name="A125626432R_Data">Data18!$AN$11:$AN$21</definedName>
    <definedName name="A125626432R_Latest">Data18!$AN$21</definedName>
    <definedName name="A125626440R">Data19!$CR$1:$CR$10,Data19!$CR$11:$CR$21</definedName>
    <definedName name="A125626440R_Data">Data19!$CR$11:$CR$21</definedName>
    <definedName name="A125626440R_Latest">Data19!$CR$21</definedName>
    <definedName name="A125626448J">Data19!$ET$1:$ET$10,Data19!$ET$11:$ET$21</definedName>
    <definedName name="A125626448J_Data">Data19!$ET$11:$ET$21</definedName>
    <definedName name="A125626448J_Latest">Data19!$ET$21</definedName>
    <definedName name="A125626456J">Data19!$HN$1:$HN$10,Data19!$HN$11:$HN$21</definedName>
    <definedName name="A125626456J_Data">Data19!$HN$11:$HN$21</definedName>
    <definedName name="A125626456J_Latest">Data19!$HN$21</definedName>
    <definedName name="A125626464J">Data20!$AR$1:$AR$10,Data20!$AR$11:$AR$21</definedName>
    <definedName name="A125626464J_Data">Data20!$AR$11:$AR$21</definedName>
    <definedName name="A125626464J_Latest">Data20!$AR$21</definedName>
    <definedName name="A125626472J">Data21!$AB$1:$AB$10,Data21!$AB$11:$AB$21</definedName>
    <definedName name="A125626472J_Data">Data21!$AB$11:$AB$21</definedName>
    <definedName name="A125626472J_Latest">Data21!$AB$21</definedName>
    <definedName name="A125626480J">Data19!$X$1:$X$10,Data19!$X$11:$X$21</definedName>
    <definedName name="A125626480J_Data">Data19!$X$11:$X$21</definedName>
    <definedName name="A125626480J_Latest">Data19!$X$21</definedName>
    <definedName name="A125626488A">Data20!$CB$1:$CB$10,Data20!$CB$11:$CB$21</definedName>
    <definedName name="A125626488A_Data">Data20!$CB$11:$CB$21</definedName>
    <definedName name="A125626488A_Latest">Data20!$CB$21</definedName>
    <definedName name="A125626496A">Data20!$Z$1:$Z$10,Data20!$Z$11:$Z$21</definedName>
    <definedName name="A125626496A_Data">Data20!$Z$11:$Z$21</definedName>
    <definedName name="A125626496A_Latest">Data20!$Z$21</definedName>
    <definedName name="A125626504R">Data20!$DL$1:$DL$10,Data20!$DL$11:$DL$21</definedName>
    <definedName name="A125626504R_Data">Data20!$DL$11:$DL$21</definedName>
    <definedName name="A125626504R_Latest">Data20!$DL$21</definedName>
    <definedName name="A125626512R">Data20!$GF$1:$GF$10,Data20!$GF$11:$GF$21</definedName>
    <definedName name="A125626512R_Data">Data20!$GF$11:$GF$21</definedName>
    <definedName name="A125626512R_Latest">Data20!$GF$21</definedName>
    <definedName name="A125626520R">Data18!$HL$1:$HL$10,Data18!$HL$11:$HL$21</definedName>
    <definedName name="A125626520R_Data">Data18!$HL$11:$HL$21</definedName>
    <definedName name="A125626520R_Latest">Data18!$HL$21</definedName>
    <definedName name="A125626528J">Data19!$FL$1:$FL$10,Data19!$FL$11:$FL$21</definedName>
    <definedName name="A125626528J_Data">Data19!$FL$11:$FL$21</definedName>
    <definedName name="A125626528J_Latest">Data19!$FL$21</definedName>
    <definedName name="A125626536J">Data20!$BJ$1:$BJ$10,Data20!$BJ$11:$BJ$21</definedName>
    <definedName name="A125626536J_Data">Data20!$BJ$11:$BJ$21</definedName>
    <definedName name="A125626536J_Latest">Data20!$BJ$21</definedName>
    <definedName name="A125626544J">Data20!$CT$1:$CT$10,Data20!$CT$11:$CT$21</definedName>
    <definedName name="A125626544J_Data">Data20!$CT$11:$CT$21</definedName>
    <definedName name="A125626544J_Latest">Data20!$CT$21</definedName>
    <definedName name="A125626552J">Data20!$ED$1:$ED$10,Data20!$ED$11:$ED$21</definedName>
    <definedName name="A125626552J_Data">Data20!$ED$11:$ED$21</definedName>
    <definedName name="A125626552J_Latest">Data20!$ED$21</definedName>
    <definedName name="A125626560J">Data20!$FN$1:$FN$10,Data20!$FN$11:$FN$21</definedName>
    <definedName name="A125626560J_Data">Data20!$FN$11:$FN$21</definedName>
    <definedName name="A125626560J_Latest">Data20!$FN$21</definedName>
    <definedName name="A125626568A">Data18!$BX$1:$BX$10,Data18!$BX$11:$BX$21</definedName>
    <definedName name="A125626568A_Data">Data18!$BX$11:$BX$21</definedName>
    <definedName name="A125626568A_Latest">Data18!$BX$21</definedName>
    <definedName name="A125626576A">Data18!$DH$1:$DH$10,Data18!$DH$11:$DH$21</definedName>
    <definedName name="A125626576A_Data">Data18!$DH$11:$DH$21</definedName>
    <definedName name="A125626576A_Latest">Data18!$DH$21</definedName>
    <definedName name="A125626584A">Data18!$FJ$1:$FJ$10,Data18!$FJ$11:$FJ$21</definedName>
    <definedName name="A125626584A_Data">Data18!$FJ$11:$FJ$21</definedName>
    <definedName name="A125626584A_Latest">Data18!$FJ$21</definedName>
    <definedName name="A125626592A">Data18!$GB$1:$GB$10,Data18!$GB$11:$GB$21</definedName>
    <definedName name="A125626592A_Data">Data18!$GB$11:$GB$21</definedName>
    <definedName name="A125626592A_Latest">Data18!$GB$21</definedName>
    <definedName name="A125626600R">Data19!$F$1:$F$10,Data19!$F$11:$F$21</definedName>
    <definedName name="A125626600R_Data">Data19!$F$11:$F$21</definedName>
    <definedName name="A125626600R_Latest">Data19!$F$21</definedName>
    <definedName name="A125626608J">Data19!$AP$1:$AP$10,Data19!$AP$11:$AP$21</definedName>
    <definedName name="A125626608J_Data">Data19!$AP$11:$AP$21</definedName>
    <definedName name="A125626608J_Latest">Data19!$AP$21</definedName>
    <definedName name="A125626616J">Data19!$BH$1:$BH$10,Data19!$BH$11:$BH$21</definedName>
    <definedName name="A125626616J_Data">Data19!$BH$11:$BH$21</definedName>
    <definedName name="A125626616J_Latest">Data19!$BH$21</definedName>
    <definedName name="A125626624J">Data19!$GD$1:$GD$10,Data19!$GD$11:$GD$21</definedName>
    <definedName name="A125626624J_Data">Data19!$GD$11:$GD$21</definedName>
    <definedName name="A125626624J_Latest">Data19!$GD$21</definedName>
    <definedName name="A125626632J">Data20!$EV$1:$EV$10,Data20!$EV$11:$EV$21</definedName>
    <definedName name="A125626632J_Data">Data20!$EV$11:$EV$21</definedName>
    <definedName name="A125626632J_Latest">Data20!$EV$21</definedName>
    <definedName name="A125626640J">Data20!$HP$1:$HP$10,Data20!$HP$11:$HP$21</definedName>
    <definedName name="A125626640J_Data">Data20!$HP$11:$HP$21</definedName>
    <definedName name="A125626640J_Latest">Data20!$HP$21</definedName>
    <definedName name="A125626648A">Data20!$IH$1:$IH$10,Data20!$IH$11:$IH$21</definedName>
    <definedName name="A125626648A_Data">Data20!$IH$11:$IH$21</definedName>
    <definedName name="A125626648A_Latest">Data20!$IH$21</definedName>
    <definedName name="A125626656A">Data18!$GT$1:$GT$10,Data18!$GT$11:$GT$21</definedName>
    <definedName name="A125626656A_Data">Data18!$GT$11:$GT$21</definedName>
    <definedName name="A125626656A_Latest">Data18!$GT$21</definedName>
    <definedName name="A125626664A">Data19!$IF$1:$IF$10,Data19!$IF$11:$IF$21</definedName>
    <definedName name="A125626664A_Data">Data19!$IF$11:$IF$21</definedName>
    <definedName name="A125626664A_Latest">Data19!$IF$21</definedName>
    <definedName name="A125626672A">Data20!$H$1:$H$10,Data20!$H$11:$H$21</definedName>
    <definedName name="A125626672A_Data">Data20!$H$11:$H$21</definedName>
    <definedName name="A125626672A_Latest">Data20!$H$21</definedName>
    <definedName name="A125626680A">Data20!$GX$1:$GX$10,Data20!$GX$11:$GX$21</definedName>
    <definedName name="A125626680A_Data">Data20!$GX$11:$GX$21</definedName>
    <definedName name="A125626680A_Latest">Data20!$GX$21</definedName>
    <definedName name="A125626688V">Data18!$CP$1:$CP$10,Data18!$CP$11:$CP$21</definedName>
    <definedName name="A125626688V_Data">Data18!$CP$11:$CP$21</definedName>
    <definedName name="A125626688V_Latest">Data18!$CP$21</definedName>
    <definedName name="A125626696V">Data18!$DZ$1:$DZ$10,Data18!$DZ$11:$DZ$21</definedName>
    <definedName name="A125626696V_Data">Data18!$DZ$11:$DZ$21</definedName>
    <definedName name="A125626696V_Latest">Data18!$DZ$21</definedName>
    <definedName name="A125626704J">Data18!$ER$1:$ER$10,Data18!$ER$11:$ER$21</definedName>
    <definedName name="A125626704J_Data">Data18!$ER$11:$ER$21</definedName>
    <definedName name="A125626704J_Latest">Data18!$ER$21</definedName>
    <definedName name="A125626712J">Data18!$ID$1:$ID$10,Data18!$ID$11:$ID$21</definedName>
    <definedName name="A125626712J_Data">Data18!$ID$11:$ID$21</definedName>
    <definedName name="A125626712J_Latest">Data18!$ID$21</definedName>
    <definedName name="A125626720J">Data19!$DJ$1:$DJ$10,Data19!$DJ$11:$DJ$21</definedName>
    <definedName name="A125626720J_Data">Data19!$DJ$11:$DJ$21</definedName>
    <definedName name="A125626720J_Latest">Data19!$DJ$21</definedName>
    <definedName name="A125626728A">Data19!$EB$1:$EB$10,Data19!$EB$11:$EB$21</definedName>
    <definedName name="A125626728A_Data">Data19!$EB$11:$EB$21</definedName>
    <definedName name="A125626728A_Latest">Data19!$EB$21</definedName>
    <definedName name="A125626736A">Data19!$BZ$1:$BZ$10,Data19!$BZ$11:$BZ$21</definedName>
    <definedName name="A125626736A_Data">Data19!$BZ$11:$BZ$21</definedName>
    <definedName name="A125626736A_Latest">Data19!$BZ$21</definedName>
    <definedName name="A125626744A">Data19!$GV$1:$GV$10,Data19!$GV$11:$GV$21</definedName>
    <definedName name="A125626744A_Data">Data19!$GV$11:$GV$21</definedName>
    <definedName name="A125626744A_Latest">Data19!$GV$21</definedName>
    <definedName name="A125626752A">Data21!$J$1:$J$10,Data21!$J$11:$J$21</definedName>
    <definedName name="A125626752A_Data">Data21!$J$11:$J$21</definedName>
    <definedName name="A125626752A_Latest">Data21!$J$21</definedName>
    <definedName name="A125626760A">Data22!$BN$1:$BN$10,Data22!$BN$11:$BN$21</definedName>
    <definedName name="A125626760A_Data">Data22!$BN$11:$BN$21</definedName>
    <definedName name="A125626760A_Latest">Data22!$BN$21</definedName>
    <definedName name="A125626768V">Data22!$DP$1:$DP$10,Data22!$DP$11:$DP$21</definedName>
    <definedName name="A125626768V_Data">Data22!$DP$11:$DP$21</definedName>
    <definedName name="A125626768V_Latest">Data22!$DP$21</definedName>
    <definedName name="A125626776V">Data22!$GJ$1:$GJ$10,Data22!$GJ$11:$GJ$21</definedName>
    <definedName name="A125626776V_Data">Data22!$GJ$11:$GJ$21</definedName>
    <definedName name="A125626776V_Latest">Data22!$GJ$21</definedName>
    <definedName name="A125626784V">Data23!$N$1:$N$10,Data23!$N$11:$N$21</definedName>
    <definedName name="A125626784V_Data">Data23!$N$11:$N$21</definedName>
    <definedName name="A125626784V_Latest">Data23!$N$21</definedName>
    <definedName name="A125626792V">Data23!$IN$1:$IN$10,Data23!$IN$11:$IN$21</definedName>
    <definedName name="A125626792V_Data">Data23!$IN$11:$IN$21</definedName>
    <definedName name="A125626792V_Latest">Data23!$IN$21</definedName>
    <definedName name="A125626800J">Data21!$IJ$1:$IJ$10,Data21!$IJ$11:$IJ$21</definedName>
    <definedName name="A125626800J_Data">Data21!$IJ$11:$IJ$21</definedName>
    <definedName name="A125626800J_Latest">Data21!$IJ$21</definedName>
    <definedName name="A125626808A">Data23!$AX$1:$AX$10,Data23!$AX$11:$AX$21</definedName>
    <definedName name="A125626808A_Data">Data23!$AX$11:$AX$21</definedName>
    <definedName name="A125626808A_Latest">Data23!$AX$21</definedName>
    <definedName name="A125626816A">Data22!$IL$1:$IL$10,Data22!$IL$11:$IL$21</definedName>
    <definedName name="A125626816A_Data">Data22!$IL$11:$IL$21</definedName>
    <definedName name="A125626816A_Latest">Data22!$IL$21</definedName>
    <definedName name="A125626824A">Data23!$CH$1:$CH$10,Data23!$CH$11:$CH$21</definedName>
    <definedName name="A125626824A_Data">Data23!$CH$11:$CH$21</definedName>
    <definedName name="A125626824A_Latest">Data23!$CH$21</definedName>
    <definedName name="A125626832A">Data23!$FB$1:$FB$10,Data23!$FB$11:$FB$21</definedName>
    <definedName name="A125626832A_Data">Data23!$FB$11:$FB$21</definedName>
    <definedName name="A125626832A_Latest">Data23!$FB$21</definedName>
    <definedName name="A125626840A">Data21!$GH$1:$GH$10,Data21!$GH$11:$GH$21</definedName>
    <definedName name="A125626840A_Data">Data21!$GH$11:$GH$21</definedName>
    <definedName name="A125626840A_Latest">Data21!$GH$21</definedName>
    <definedName name="A125626848V">Data22!$EH$1:$EH$10,Data22!$EH$11:$EH$21</definedName>
    <definedName name="A125626848V_Data">Data22!$EH$11:$EH$21</definedName>
    <definedName name="A125626848V_Latest">Data22!$EH$21</definedName>
    <definedName name="A125626856V">Data23!$AF$1:$AF$10,Data23!$AF$11:$AF$21</definedName>
    <definedName name="A125626856V_Data">Data23!$AF$11:$AF$21</definedName>
    <definedName name="A125626856V_Latest">Data23!$AF$21</definedName>
    <definedName name="A125626864V">Data23!$BP$1:$BP$10,Data23!$BP$11:$BP$21</definedName>
    <definedName name="A125626864V_Data">Data23!$BP$11:$BP$21</definedName>
    <definedName name="A125626864V_Latest">Data23!$BP$21</definedName>
    <definedName name="A125626872V">Data23!$CZ$1:$CZ$10,Data23!$CZ$11:$CZ$21</definedName>
    <definedName name="A125626872V_Data">Data23!$CZ$11:$CZ$21</definedName>
    <definedName name="A125626872V_Latest">Data23!$CZ$21</definedName>
    <definedName name="A125626880V">Data23!$EJ$1:$EJ$10,Data23!$EJ$11:$EJ$21</definedName>
    <definedName name="A125626880V_Data">Data23!$EJ$11:$EJ$21</definedName>
    <definedName name="A125626880V_Latest">Data23!$EJ$21</definedName>
    <definedName name="A125626888L">Data21!$AT$1:$AT$10,Data21!$AT$11:$AT$21</definedName>
    <definedName name="A125626888L_Data">Data21!$AT$11:$AT$21</definedName>
    <definedName name="A125626888L_Latest">Data21!$AT$21</definedName>
    <definedName name="A125626896L">Data21!$CD$1:$CD$10,Data21!$CD$11:$CD$21</definedName>
    <definedName name="A125626896L_Data">Data21!$CD$11:$CD$21</definedName>
    <definedName name="A125626896L_Latest">Data21!$CD$21</definedName>
    <definedName name="A125626904A">Data21!$EF$1:$EF$10,Data21!$EF$11:$EF$21</definedName>
    <definedName name="A125626904A_Data">Data21!$EF$11:$EF$21</definedName>
    <definedName name="A125626904A_Latest">Data21!$EF$21</definedName>
    <definedName name="A125626912A">Data21!$EX$1:$EX$10,Data21!$EX$11:$EX$21</definedName>
    <definedName name="A125626912A_Data">Data21!$EX$11:$EX$21</definedName>
    <definedName name="A125626912A_Latest">Data21!$EX$21</definedName>
    <definedName name="A125626920A">Data21!$HR$1:$HR$10,Data21!$HR$11:$HR$21</definedName>
    <definedName name="A125626920A_Data">Data21!$HR$11:$HR$21</definedName>
    <definedName name="A125626920A_Latest">Data21!$HR$21</definedName>
    <definedName name="A125626928V">Data22!$L$1:$L$10,Data22!$L$11:$L$21</definedName>
    <definedName name="A125626928V_Data">Data22!$L$11:$L$21</definedName>
    <definedName name="A125626928V_Latest">Data22!$L$21</definedName>
    <definedName name="A125626936V">Data22!$AD$1:$AD$10,Data22!$AD$11:$AD$21</definedName>
    <definedName name="A125626936V_Data">Data22!$AD$11:$AD$21</definedName>
    <definedName name="A125626936V_Latest">Data22!$AD$21</definedName>
    <definedName name="A125626944V">Data22!$EZ$1:$EZ$10,Data22!$EZ$11:$EZ$21</definedName>
    <definedName name="A125626944V_Data">Data22!$EZ$11:$EZ$21</definedName>
    <definedName name="A125626944V_Latest">Data22!$EZ$21</definedName>
    <definedName name="A125626952V">Data23!$DR$1:$DR$10,Data23!$DR$11:$DR$21</definedName>
    <definedName name="A125626952V_Data">Data23!$DR$11:$DR$21</definedName>
    <definedName name="A125626952V_Latest">Data23!$DR$21</definedName>
    <definedName name="A125626960V">Data23!$GL$1:$GL$10,Data23!$GL$11:$GL$21</definedName>
    <definedName name="A125626960V_Data">Data23!$GL$11:$GL$21</definedName>
    <definedName name="A125626960V_Latest">Data23!$GL$21</definedName>
    <definedName name="A125626968L">Data23!$HD$1:$HD$10,Data23!$HD$11:$HD$21</definedName>
    <definedName name="A125626968L_Data">Data23!$HD$11:$HD$21</definedName>
    <definedName name="A125626968L_Latest">Data23!$HD$21</definedName>
    <definedName name="A125626976L">Data21!$FP$1:$FP$10,Data21!$FP$11:$FP$21</definedName>
    <definedName name="A125626976L_Data">Data21!$FP$11:$FP$21</definedName>
    <definedName name="A125626976L_Latest">Data21!$FP$21</definedName>
    <definedName name="A125626984L">Data22!$HB$1:$HB$10,Data22!$HB$11:$HB$21</definedName>
    <definedName name="A125626984L_Data">Data22!$HB$11:$HB$21</definedName>
    <definedName name="A125626984L_Latest">Data22!$HB$21</definedName>
    <definedName name="A125626992L">Data22!$HT$1:$HT$10,Data22!$HT$11:$HT$21</definedName>
    <definedName name="A125626992L_Data">Data22!$HT$11:$HT$21</definedName>
    <definedName name="A125626992L_Latest">Data22!$HT$21</definedName>
    <definedName name="A125627000C">Data23!$FT$1:$FT$10,Data23!$FT$11:$FT$21</definedName>
    <definedName name="A125627000C_Data">Data23!$FT$11:$FT$21</definedName>
    <definedName name="A125627000C_Latest">Data23!$FT$21</definedName>
    <definedName name="A125627008W">Data21!$BL$1:$BL$10,Data21!$BL$11:$BL$21</definedName>
    <definedName name="A125627008W_Data">Data21!$BL$11:$BL$21</definedName>
    <definedName name="A125627008W_Latest">Data21!$BL$21</definedName>
    <definedName name="A125627016W">Data21!$CV$1:$CV$10,Data21!$CV$11:$CV$21</definedName>
    <definedName name="A125627016W_Data">Data21!$CV$11:$CV$21</definedName>
    <definedName name="A125627016W_Latest">Data21!$CV$21</definedName>
    <definedName name="A125627024W">Data21!$DN$1:$DN$10,Data21!$DN$11:$DN$21</definedName>
    <definedName name="A125627024W_Data">Data21!$DN$11:$DN$21</definedName>
    <definedName name="A125627024W_Latest">Data21!$DN$21</definedName>
    <definedName name="A125627032W">Data21!$GZ$1:$GZ$10,Data21!$GZ$11:$GZ$21</definedName>
    <definedName name="A125627032W_Data">Data21!$GZ$11:$GZ$21</definedName>
    <definedName name="A125627032W_Latest">Data21!$GZ$21</definedName>
    <definedName name="A125627040W">Data22!$CF$1:$CF$10,Data22!$CF$11:$CF$21</definedName>
    <definedName name="A125627040W_Data">Data22!$CF$11:$CF$21</definedName>
    <definedName name="A125627040W_Latest">Data22!$CF$21</definedName>
    <definedName name="A125627048R">Data22!$CX$1:$CX$10,Data22!$CX$11:$CX$21</definedName>
    <definedName name="A125627048R_Data">Data22!$CX$11:$CX$21</definedName>
    <definedName name="A125627048R_Latest">Data22!$CX$21</definedName>
    <definedName name="A125627056R">Data22!$AV$1:$AV$10,Data22!$AV$11:$AV$21</definedName>
    <definedName name="A125627056R_Data">Data22!$AV$11:$AV$21</definedName>
    <definedName name="A125627056R_Latest">Data22!$AV$21</definedName>
    <definedName name="A125627064R">Data22!$FR$1:$FR$10,Data22!$FR$11:$FR$21</definedName>
    <definedName name="A125627064R_Data">Data22!$FR$11:$FR$21</definedName>
    <definedName name="A125627064R_Latest">Data22!$FR$21</definedName>
    <definedName name="A125627072R">Data23!$HV$1:$HV$10,Data23!$HV$11:$HV$21</definedName>
    <definedName name="A125627072R_Data">Data23!$HV$11:$HV$21</definedName>
    <definedName name="A125627072R_Latest">Data23!$HV$21</definedName>
    <definedName name="A125627080R">Data4!$IL$1:$IL$10,Data4!$IL$11:$IL$21</definedName>
    <definedName name="A125627080R_Data">Data4!$IL$11:$IL$21</definedName>
    <definedName name="A125627080R_Latest">Data4!$IL$21</definedName>
    <definedName name="A125627088J">Data5!$AX$1:$AX$10,Data5!$AX$11:$AX$21</definedName>
    <definedName name="A125627088J_Data">Data5!$AX$11:$AX$21</definedName>
    <definedName name="A125627088J_Latest">Data5!$AX$21</definedName>
    <definedName name="A125627096J">Data5!$DR$1:$DR$10,Data5!$DR$11:$DR$21</definedName>
    <definedName name="A125627096J_Data">Data5!$DR$11:$DR$21</definedName>
    <definedName name="A125627096J_Latest">Data5!$DR$21</definedName>
    <definedName name="A125627104W">Data5!$GL$1:$GL$10,Data5!$GL$11:$GL$21</definedName>
    <definedName name="A125627104W_Data">Data5!$GL$11:$GL$21</definedName>
    <definedName name="A125627104W_Latest">Data5!$GL$21</definedName>
    <definedName name="A125627112W">Data6!$FV$1:$FV$10,Data6!$FV$11:$FV$21</definedName>
    <definedName name="A125627112W_Data">Data6!$FV$11:$FV$21</definedName>
    <definedName name="A125627112W_Latest">Data6!$FV$21</definedName>
    <definedName name="A125627120W">Data4!$FR$1:$FR$10,Data4!$FR$11:$FR$21</definedName>
    <definedName name="A125627120W_Data">Data4!$FR$11:$FR$21</definedName>
    <definedName name="A125627120W_Latest">Data4!$FR$21</definedName>
    <definedName name="A125627128R">Data5!$HV$1:$HV$10,Data5!$HV$11:$HV$21</definedName>
    <definedName name="A125627128R_Data">Data5!$HV$11:$HV$21</definedName>
    <definedName name="A125627128R_Latest">Data5!$HV$21</definedName>
    <definedName name="A125627136R">Data5!$FT$1:$FT$10,Data5!$FT$11:$FT$21</definedName>
    <definedName name="A125627136R_Data">Data5!$FT$11:$FT$21</definedName>
    <definedName name="A125627136R_Latest">Data5!$FT$21</definedName>
    <definedName name="A125627144R">Data6!$P$1:$P$10,Data6!$P$11:$P$21</definedName>
    <definedName name="A125627144R_Data">Data6!$P$11:$P$21</definedName>
    <definedName name="A125627144R_Latest">Data6!$P$21</definedName>
    <definedName name="A125627152R">Data6!$CJ$1:$CJ$10,Data6!$CJ$11:$CJ$21</definedName>
    <definedName name="A125627152R_Data">Data6!$CJ$11:$CJ$21</definedName>
    <definedName name="A125627152R_Latest">Data6!$CJ$21</definedName>
    <definedName name="A125627160R">Data4!$DP$1:$DP$10,Data4!$DP$11:$DP$21</definedName>
    <definedName name="A125627160R_Data">Data4!$DP$11:$DP$21</definedName>
    <definedName name="A125627160R_Latest">Data4!$DP$21</definedName>
    <definedName name="A125627168J">Data5!$BP$1:$BP$10,Data5!$BP$11:$BP$21</definedName>
    <definedName name="A125627168J_Data">Data5!$BP$11:$BP$21</definedName>
    <definedName name="A125627168J_Latest">Data5!$BP$21</definedName>
    <definedName name="A125627176J">Data5!$HD$1:$HD$10,Data5!$HD$11:$HD$21</definedName>
    <definedName name="A125627176J_Data">Data5!$HD$11:$HD$21</definedName>
    <definedName name="A125627176J_Latest">Data5!$HD$21</definedName>
    <definedName name="A125627184J">Data5!$IN$1:$IN$10,Data5!$IN$11:$IN$21</definedName>
    <definedName name="A125627184J_Data">Data5!$IN$11:$IN$21</definedName>
    <definedName name="A125627184J_Latest">Data5!$IN$21</definedName>
    <definedName name="A125627192J">Data6!$AH$1:$AH$10,Data6!$AH$11:$AH$21</definedName>
    <definedName name="A125627192J_Data">Data6!$AH$11:$AH$21</definedName>
    <definedName name="A125627192J_Latest">Data6!$AH$21</definedName>
    <definedName name="A125627200W">Data6!$BR$1:$BR$10,Data6!$BR$11:$BR$21</definedName>
    <definedName name="A125627200W_Data">Data6!$BR$11:$BR$21</definedName>
    <definedName name="A125627200W_Latest">Data6!$BR$21</definedName>
    <definedName name="A125627208R">Data3!$HR$1:$HR$10,Data3!$HR$11:$HR$21</definedName>
    <definedName name="A125627208R_Data">Data3!$HR$11:$HR$21</definedName>
    <definedName name="A125627208R_Latest">Data3!$HR$21</definedName>
    <definedName name="A125627216R">Data4!$L$1:$L$10,Data4!$L$11:$L$21</definedName>
    <definedName name="A125627216R_Data">Data4!$L$11:$L$21</definedName>
    <definedName name="A125627216R_Latest">Data4!$L$21</definedName>
    <definedName name="A125627224R">Data4!$BN$1:$BN$10,Data4!$BN$11:$BN$21</definedName>
    <definedName name="A125627224R_Data">Data4!$BN$11:$BN$21</definedName>
    <definedName name="A125627224R_Latest">Data4!$BN$21</definedName>
    <definedName name="A125627232R">Data4!$CF$1:$CF$10,Data4!$CF$11:$CF$21</definedName>
    <definedName name="A125627232R_Data">Data4!$CF$11:$CF$21</definedName>
    <definedName name="A125627232R_Latest">Data4!$CF$21</definedName>
    <definedName name="A125627240R">Data4!$EZ$1:$EZ$10,Data4!$EZ$11:$EZ$21</definedName>
    <definedName name="A125627240R_Data">Data4!$EZ$11:$EZ$21</definedName>
    <definedName name="A125627240R_Latest">Data4!$EZ$21</definedName>
    <definedName name="A125627248J">Data4!$GJ$1:$GJ$10,Data4!$GJ$11:$GJ$21</definedName>
    <definedName name="A125627248J_Data">Data4!$GJ$11:$GJ$21</definedName>
    <definedName name="A125627248J_Latest">Data4!$GJ$21</definedName>
    <definedName name="A125627256J">Data4!$HB$1:$HB$10,Data4!$HB$11:$HB$21</definedName>
    <definedName name="A125627256J_Data">Data4!$HB$11:$HB$21</definedName>
    <definedName name="A125627256J_Latest">Data4!$HB$21</definedName>
    <definedName name="A125627264J">Data5!$CH$1:$CH$10,Data5!$CH$11:$CH$21</definedName>
    <definedName name="A125627264J_Data">Data5!$CH$11:$CH$21</definedName>
    <definedName name="A125627264J_Latest">Data5!$CH$21</definedName>
    <definedName name="A125627272J">Data6!$AZ$1:$AZ$10,Data6!$AZ$11:$AZ$21</definedName>
    <definedName name="A125627272J_Data">Data6!$AZ$11:$AZ$21</definedName>
    <definedName name="A125627272J_Latest">Data6!$AZ$21</definedName>
    <definedName name="A125627280J">Data6!$DT$1:$DT$10,Data6!$DT$11:$DT$21</definedName>
    <definedName name="A125627280J_Data">Data6!$DT$11:$DT$21</definedName>
    <definedName name="A125627280J_Latest">Data6!$DT$21</definedName>
    <definedName name="A125627288A">Data6!$EL$1:$EL$10,Data6!$EL$11:$EL$21</definedName>
    <definedName name="A125627288A_Data">Data6!$EL$11:$EL$21</definedName>
    <definedName name="A125627288A_Latest">Data6!$EL$21</definedName>
    <definedName name="A125627296A">Data4!$CX$1:$CX$10,Data4!$CX$11:$CX$21</definedName>
    <definedName name="A125627296A_Data">Data4!$CX$11:$CX$21</definedName>
    <definedName name="A125627296A_Latest">Data4!$CX$21</definedName>
    <definedName name="A125627304R">Data5!$EJ$1:$EJ$10,Data5!$EJ$11:$EJ$21</definedName>
    <definedName name="A125627304R_Data">Data5!$EJ$11:$EJ$21</definedName>
    <definedName name="A125627304R_Latest">Data5!$EJ$21</definedName>
    <definedName name="A125627312R">Data5!$FB$1:$FB$10,Data5!$FB$11:$FB$21</definedName>
    <definedName name="A125627312R_Data">Data5!$FB$11:$FB$21</definedName>
    <definedName name="A125627312R_Latest">Data5!$FB$21</definedName>
    <definedName name="A125627320R">Data6!$DB$1:$DB$10,Data6!$DB$11:$DB$21</definedName>
    <definedName name="A125627320R_Data">Data6!$DB$11:$DB$21</definedName>
    <definedName name="A125627320R_Latest">Data6!$DB$21</definedName>
    <definedName name="A125627328J">Data3!$IJ$1:$IJ$10,Data3!$IJ$11:$IJ$21</definedName>
    <definedName name="A125627328J_Data">Data3!$IJ$11:$IJ$21</definedName>
    <definedName name="A125627328J_Latest">Data3!$IJ$21</definedName>
    <definedName name="A125627336J">Data4!$AD$1:$AD$10,Data4!$AD$11:$AD$21</definedName>
    <definedName name="A125627336J_Data">Data4!$AD$11:$AD$21</definedName>
    <definedName name="A125627336J_Latest">Data4!$AD$21</definedName>
    <definedName name="A125627344J">Data4!$AV$1:$AV$10,Data4!$AV$11:$AV$21</definedName>
    <definedName name="A125627344J_Data">Data4!$AV$11:$AV$21</definedName>
    <definedName name="A125627344J_Latest">Data4!$AV$21</definedName>
    <definedName name="A125627352J">Data4!$EH$1:$EH$10,Data4!$EH$11:$EH$21</definedName>
    <definedName name="A125627352J_Data">Data4!$EH$11:$EH$21</definedName>
    <definedName name="A125627352J_Latest">Data4!$EH$21</definedName>
    <definedName name="A125627360J">Data5!$N$1:$N$10,Data5!$N$11:$N$21</definedName>
    <definedName name="A125627360J_Data">Data5!$N$11:$N$21</definedName>
    <definedName name="A125627360J_Latest">Data5!$N$21</definedName>
    <definedName name="A125627368A">Data5!$AF$1:$AF$10,Data5!$AF$11:$AF$21</definedName>
    <definedName name="A125627368A_Data">Data5!$AF$11:$AF$21</definedName>
    <definedName name="A125627368A_Latest">Data5!$AF$21</definedName>
    <definedName name="A125627376A">Data4!$HT$1:$HT$10,Data4!$HT$11:$HT$21</definedName>
    <definedName name="A125627376A_Data">Data4!$HT$11:$HT$21</definedName>
    <definedName name="A125627376A_Latest">Data4!$HT$21</definedName>
    <definedName name="A125627384A">Data5!$CZ$1:$CZ$10,Data5!$CZ$11:$CZ$21</definedName>
    <definedName name="A125627384A_Data">Data5!$CZ$11:$CZ$21</definedName>
    <definedName name="A125627384A_Latest">Data5!$CZ$21</definedName>
    <definedName name="A125627392A">Data6!$FD$1:$FD$10,Data6!$FD$11:$FD$21</definedName>
    <definedName name="A125627392A_Data">Data6!$FD$11:$FD$21</definedName>
    <definedName name="A125627392A_Latest">Data6!$FD$21</definedName>
    <definedName name="A125627400R">Data10!$GD$1:$GD$10,Data10!$GD$11:$GD$21</definedName>
    <definedName name="A125627400R_Data">Data10!$GD$11:$GD$21</definedName>
    <definedName name="A125627400R_Latest">Data10!$GD$21</definedName>
    <definedName name="A125627408J">Data10!$IF$1:$IF$10,Data10!$IF$11:$IF$21</definedName>
    <definedName name="A125627408J_Data">Data10!$IF$11:$IF$21</definedName>
    <definedName name="A125627408J_Latest">Data10!$IF$21</definedName>
    <definedName name="A125627416J">Data11!$BJ$1:$BJ$10,Data11!$BJ$11:$BJ$21</definedName>
    <definedName name="A125627416J_Data">Data11!$BJ$11:$BJ$21</definedName>
    <definedName name="A125627416J_Latest">Data11!$BJ$21</definedName>
    <definedName name="A125627424J">Data11!$ED$1:$ED$10,Data11!$ED$11:$ED$21</definedName>
    <definedName name="A125627424J_Data">Data11!$ED$11:$ED$21</definedName>
    <definedName name="A125627424J_Latest">Data11!$ED$21</definedName>
    <definedName name="A125627432J">Data12!$DN$1:$DN$10,Data12!$DN$11:$DN$21</definedName>
    <definedName name="A125627432J_Data">Data12!$DN$11:$DN$21</definedName>
    <definedName name="A125627432J_Latest">Data12!$DN$21</definedName>
    <definedName name="A125627440J">Data10!$DJ$1:$DJ$10,Data10!$DJ$11:$DJ$21</definedName>
    <definedName name="A125627440J_Data">Data10!$DJ$11:$DJ$21</definedName>
    <definedName name="A125627440J_Latest">Data10!$DJ$21</definedName>
    <definedName name="A125627448A">Data11!$FN$1:$FN$10,Data11!$FN$11:$FN$21</definedName>
    <definedName name="A125627448A_Data">Data11!$FN$11:$FN$21</definedName>
    <definedName name="A125627448A_Latest">Data11!$FN$21</definedName>
    <definedName name="A125627456A">Data11!$DL$1:$DL$10,Data11!$DL$11:$DL$21</definedName>
    <definedName name="A125627456A_Data">Data11!$DL$11:$DL$21</definedName>
    <definedName name="A125627456A_Latest">Data11!$DL$21</definedName>
    <definedName name="A125627464A">Data11!$GX$1:$GX$10,Data11!$GX$11:$GX$21</definedName>
    <definedName name="A125627464A_Data">Data11!$GX$11:$GX$21</definedName>
    <definedName name="A125627464A_Latest">Data11!$GX$21</definedName>
    <definedName name="A125627472A">Data12!$AB$1:$AB$10,Data12!$AB$11:$AB$21</definedName>
    <definedName name="A125627472A_Data">Data12!$AB$11:$AB$21</definedName>
    <definedName name="A125627472A_Latest">Data12!$AB$21</definedName>
    <definedName name="A125627480A">Data10!$BH$1:$BH$10,Data10!$BH$11:$BH$21</definedName>
    <definedName name="A125627480A_Data">Data10!$BH$11:$BH$21</definedName>
    <definedName name="A125627480A_Latest">Data10!$BH$21</definedName>
    <definedName name="A125627488V">Data11!$H$1:$H$10,Data11!$H$11:$H$21</definedName>
    <definedName name="A125627488V_Data">Data11!$H$11:$H$21</definedName>
    <definedName name="A125627488V_Latest">Data11!$H$21</definedName>
    <definedName name="A125627496V">Data11!$EV$1:$EV$10,Data11!$EV$11:$EV$21</definedName>
    <definedName name="A125627496V_Data">Data11!$EV$11:$EV$21</definedName>
    <definedName name="A125627496V_Latest">Data11!$EV$21</definedName>
    <definedName name="A125627504J">Data11!$GF$1:$GF$10,Data11!$GF$11:$GF$21</definedName>
    <definedName name="A125627504J_Data">Data11!$GF$11:$GF$21</definedName>
    <definedName name="A125627504J_Latest">Data11!$GF$21</definedName>
    <definedName name="A125627512J">Data11!$HP$1:$HP$10,Data11!$HP$11:$HP$21</definedName>
    <definedName name="A125627512J_Data">Data11!$HP$11:$HP$21</definedName>
    <definedName name="A125627512J_Latest">Data11!$HP$21</definedName>
    <definedName name="A125627520J">Data12!$J$1:$J$10,Data12!$J$11:$J$21</definedName>
    <definedName name="A125627520J_Data">Data12!$J$11:$J$21</definedName>
    <definedName name="A125627520J_Latest">Data12!$J$21</definedName>
    <definedName name="A125627528A">Data9!$FJ$1:$FJ$10,Data9!$FJ$11:$FJ$21</definedName>
    <definedName name="A125627528A_Data">Data9!$FJ$11:$FJ$21</definedName>
    <definedName name="A125627528A_Latest">Data9!$FJ$21</definedName>
    <definedName name="A125627536A">Data9!$GT$1:$GT$10,Data9!$GT$11:$GT$21</definedName>
    <definedName name="A125627536A_Data">Data9!$GT$11:$GT$21</definedName>
    <definedName name="A125627536A_Latest">Data9!$GT$21</definedName>
    <definedName name="A125627544A">Data10!$F$1:$F$10,Data10!$F$11:$F$21</definedName>
    <definedName name="A125627544A_Data">Data10!$F$11:$F$21</definedName>
    <definedName name="A125627544A_Latest">Data10!$F$21</definedName>
    <definedName name="A125627552A">Data10!$X$1:$X$10,Data10!$X$11:$X$21</definedName>
    <definedName name="A125627552A_Data">Data10!$X$11:$X$21</definedName>
    <definedName name="A125627552A_Latest">Data10!$X$21</definedName>
    <definedName name="A125627560A">Data10!$CR$1:$CR$10,Data10!$CR$11:$CR$21</definedName>
    <definedName name="A125627560A_Data">Data10!$CR$11:$CR$21</definedName>
    <definedName name="A125627560A_Latest">Data10!$CR$21</definedName>
    <definedName name="A125627568V">Data10!$EB$1:$EB$10,Data10!$EB$11:$EB$21</definedName>
    <definedName name="A125627568V_Data">Data10!$EB$11:$EB$21</definedName>
    <definedName name="A125627568V_Latest">Data10!$EB$21</definedName>
    <definedName name="A125627576V">Data10!$ET$1:$ET$10,Data10!$ET$11:$ET$21</definedName>
    <definedName name="A125627576V_Data">Data10!$ET$11:$ET$21</definedName>
    <definedName name="A125627576V_Latest">Data10!$ET$21</definedName>
    <definedName name="A125627584V">Data11!$Z$1:$Z$10,Data11!$Z$11:$Z$21</definedName>
    <definedName name="A125627584V_Data">Data11!$Z$11:$Z$21</definedName>
    <definedName name="A125627584V_Latest">Data11!$Z$21</definedName>
    <definedName name="A125627592V">Data11!$IH$1:$IH$10,Data11!$IH$11:$IH$21</definedName>
    <definedName name="A125627592V_Data">Data11!$IH$11:$IH$21</definedName>
    <definedName name="A125627592V_Latest">Data11!$IH$21</definedName>
    <definedName name="A125627600J">Data12!$BL$1:$BL$10,Data12!$BL$11:$BL$21</definedName>
    <definedName name="A125627600J_Data">Data12!$BL$11:$BL$21</definedName>
    <definedName name="A125627600J_Latest">Data12!$BL$21</definedName>
    <definedName name="A125627608A">Data12!$CD$1:$CD$10,Data12!$CD$11:$CD$21</definedName>
    <definedName name="A125627608A_Data">Data12!$CD$11:$CD$21</definedName>
    <definedName name="A125627608A_Latest">Data12!$CD$21</definedName>
    <definedName name="A125627616A">Data10!$AP$1:$AP$10,Data10!$AP$11:$AP$21</definedName>
    <definedName name="A125627616A_Data">Data10!$AP$11:$AP$21</definedName>
    <definedName name="A125627616A_Latest">Data10!$AP$21</definedName>
    <definedName name="A125627624A">Data11!$CB$1:$CB$10,Data11!$CB$11:$CB$21</definedName>
    <definedName name="A125627624A_Data">Data11!$CB$11:$CB$21</definedName>
    <definedName name="A125627624A_Latest">Data11!$CB$21</definedName>
    <definedName name="A125627632A">Data11!$CT$1:$CT$10,Data11!$CT$11:$CT$21</definedName>
    <definedName name="A125627632A_Data">Data11!$CT$11:$CT$21</definedName>
    <definedName name="A125627632A_Latest">Data11!$CT$21</definedName>
    <definedName name="A125627640A">Data12!$AT$1:$AT$10,Data12!$AT$11:$AT$21</definedName>
    <definedName name="A125627640A_Data">Data12!$AT$11:$AT$21</definedName>
    <definedName name="A125627640A_Latest">Data12!$AT$21</definedName>
    <definedName name="A125627648V">Data9!$GB$1:$GB$10,Data9!$GB$11:$GB$21</definedName>
    <definedName name="A125627648V_Data">Data9!$GB$11:$GB$21</definedName>
    <definedName name="A125627648V_Latest">Data9!$GB$21</definedName>
    <definedName name="A125627656V">Data9!$HL$1:$HL$10,Data9!$HL$11:$HL$21</definedName>
    <definedName name="A125627656V_Data">Data9!$HL$11:$HL$21</definedName>
    <definedName name="A125627656V_Latest">Data9!$HL$21</definedName>
    <definedName name="A125627664V">Data9!$ID$1:$ID$10,Data9!$ID$11:$ID$21</definedName>
    <definedName name="A125627664V_Data">Data9!$ID$11:$ID$21</definedName>
    <definedName name="A125627664V_Latest">Data9!$ID$21</definedName>
    <definedName name="A125627672V">Data10!$BZ$1:$BZ$10,Data10!$BZ$11:$BZ$21</definedName>
    <definedName name="A125627672V_Data">Data10!$BZ$11:$BZ$21</definedName>
    <definedName name="A125627672V_Latest">Data10!$BZ$21</definedName>
    <definedName name="A125627680V">Data10!$GV$1:$GV$10,Data10!$GV$11:$GV$21</definedName>
    <definedName name="A125627680V_Data">Data10!$GV$11:$GV$21</definedName>
    <definedName name="A125627680V_Latest">Data10!$GV$21</definedName>
    <definedName name="A125627688L">Data10!$HN$1:$HN$10,Data10!$HN$11:$HN$21</definedName>
    <definedName name="A125627688L_Data">Data10!$HN$11:$HN$21</definedName>
    <definedName name="A125627688L_Latest">Data10!$HN$21</definedName>
    <definedName name="A125627696L">Data10!$FL$1:$FL$10,Data10!$FL$11:$FL$21</definedName>
    <definedName name="A125627696L_Data">Data10!$FL$11:$FL$21</definedName>
    <definedName name="A125627696L_Latest">Data10!$FL$21</definedName>
    <definedName name="A125627704A">Data11!$AR$1:$AR$10,Data11!$AR$11:$AR$21</definedName>
    <definedName name="A125627704A_Data">Data11!$AR$11:$AR$21</definedName>
    <definedName name="A125627704A_Latest">Data11!$AR$21</definedName>
    <definedName name="A125627712A">Data12!$CV$1:$CV$10,Data12!$CV$11:$CV$21</definedName>
    <definedName name="A125627712A_Data">Data12!$CV$11:$CV$21</definedName>
    <definedName name="A125627712A_Latest">Data12!$CV$21</definedName>
    <definedName name="A125627720A">Data13!$EZ$1:$EZ$10,Data13!$EZ$11:$EZ$21</definedName>
    <definedName name="A125627720A_Data">Data13!$EZ$11:$EZ$21</definedName>
    <definedName name="A125627720A_Latest">Data13!$EZ$21</definedName>
    <definedName name="A125627728V">Data13!$HB$1:$HB$10,Data13!$HB$11:$HB$21</definedName>
    <definedName name="A125627728V_Data">Data13!$HB$11:$HB$21</definedName>
    <definedName name="A125627728V_Latest">Data13!$HB$21</definedName>
    <definedName name="A125627736V">Data14!$AF$1:$AF$10,Data14!$AF$11:$AF$21</definedName>
    <definedName name="A125627736V_Data">Data14!$AF$11:$AF$21</definedName>
    <definedName name="A125627736V_Latest">Data14!$AF$21</definedName>
    <definedName name="A125627744V">Data14!$CZ$1:$CZ$10,Data14!$CZ$11:$CZ$21</definedName>
    <definedName name="A125627744V_Data">Data14!$CZ$11:$CZ$21</definedName>
    <definedName name="A125627744V_Latest">Data14!$CZ$21</definedName>
    <definedName name="A125627752V">Data15!$CJ$1:$CJ$10,Data15!$CJ$11:$CJ$21</definedName>
    <definedName name="A125627752V_Data">Data15!$CJ$11:$CJ$21</definedName>
    <definedName name="A125627752V_Latest">Data15!$CJ$21</definedName>
    <definedName name="A125627760V">Data13!$CF$1:$CF$10,Data13!$CF$11:$CF$21</definedName>
    <definedName name="A125627760V_Data">Data13!$CF$11:$CF$21</definedName>
    <definedName name="A125627760V_Latest">Data13!$CF$21</definedName>
    <definedName name="A125627768L">Data14!$EJ$1:$EJ$10,Data14!$EJ$11:$EJ$21</definedName>
    <definedName name="A125627768L_Data">Data14!$EJ$11:$EJ$21</definedName>
    <definedName name="A125627768L_Latest">Data14!$EJ$21</definedName>
    <definedName name="A125627776L">Data14!$CH$1:$CH$10,Data14!$CH$11:$CH$21</definedName>
    <definedName name="A125627776L_Data">Data14!$CH$11:$CH$21</definedName>
    <definedName name="A125627776L_Latest">Data14!$CH$21</definedName>
    <definedName name="A125627784L">Data14!$FT$1:$FT$10,Data14!$FT$11:$FT$21</definedName>
    <definedName name="A125627784L_Data">Data14!$FT$11:$FT$21</definedName>
    <definedName name="A125627784L_Latest">Data14!$FT$21</definedName>
    <definedName name="A125627792L">Data14!$IN$1:$IN$10,Data14!$IN$11:$IN$21</definedName>
    <definedName name="A125627792L_Data">Data14!$IN$11:$IN$21</definedName>
    <definedName name="A125627792L_Latest">Data14!$IN$21</definedName>
    <definedName name="A125627800A">Data13!$AD$1:$AD$10,Data13!$AD$11:$AD$21</definedName>
    <definedName name="A125627800A_Data">Data13!$AD$11:$AD$21</definedName>
    <definedName name="A125627800A_Latest">Data13!$AD$21</definedName>
    <definedName name="A125627808V">Data13!$HT$1:$HT$10,Data13!$HT$11:$HT$21</definedName>
    <definedName name="A125627808V_Data">Data13!$HT$11:$HT$21</definedName>
    <definedName name="A125627808V_Latest">Data13!$HT$21</definedName>
    <definedName name="A125627816V">Data14!$DR$1:$DR$10,Data14!$DR$11:$DR$21</definedName>
    <definedName name="A125627816V_Data">Data14!$DR$11:$DR$21</definedName>
    <definedName name="A125627816V_Latest">Data14!$DR$21</definedName>
    <definedName name="A125627824V">Data14!$FB$1:$FB$10,Data14!$FB$11:$FB$21</definedName>
    <definedName name="A125627824V_Data">Data14!$FB$11:$FB$21</definedName>
    <definedName name="A125627824V_Latest">Data14!$FB$21</definedName>
    <definedName name="A125627832V">Data14!$GL$1:$GL$10,Data14!$GL$11:$GL$21</definedName>
    <definedName name="A125627832V_Data">Data14!$GL$11:$GL$21</definedName>
    <definedName name="A125627832V_Latest">Data14!$GL$21</definedName>
    <definedName name="A125627840V">Data14!$HV$1:$HV$10,Data14!$HV$11:$HV$21</definedName>
    <definedName name="A125627840V_Data">Data14!$HV$11:$HV$21</definedName>
    <definedName name="A125627840V_Latest">Data14!$HV$21</definedName>
    <definedName name="A125627848L">Data12!$EF$1:$EF$10,Data12!$EF$11:$EF$21</definedName>
    <definedName name="A125627848L_Data">Data12!$EF$11:$EF$21</definedName>
    <definedName name="A125627848L_Latest">Data12!$EF$21</definedName>
    <definedName name="A125627856L">Data12!$FP$1:$FP$10,Data12!$FP$11:$FP$21</definedName>
    <definedName name="A125627856L_Data">Data12!$FP$11:$FP$21</definedName>
    <definedName name="A125627856L_Latest">Data12!$FP$21</definedName>
    <definedName name="A125627864L">Data12!$HR$1:$HR$10,Data12!$HR$11:$HR$21</definedName>
    <definedName name="A125627864L_Data">Data12!$HR$11:$HR$21</definedName>
    <definedName name="A125627864L_Latest">Data12!$HR$21</definedName>
    <definedName name="A125627872L">Data12!$IJ$1:$IJ$10,Data12!$IJ$11:$IJ$21</definedName>
    <definedName name="A125627872L_Data">Data12!$IJ$11:$IJ$21</definedName>
    <definedName name="A125627872L_Latest">Data12!$IJ$21</definedName>
    <definedName name="A125627880L">Data13!$BN$1:$BN$10,Data13!$BN$11:$BN$21</definedName>
    <definedName name="A125627880L_Data">Data13!$BN$11:$BN$21</definedName>
    <definedName name="A125627880L_Latest">Data13!$BN$21</definedName>
    <definedName name="A125627888F">Data13!$CX$1:$CX$10,Data13!$CX$11:$CX$21</definedName>
    <definedName name="A125627888F_Data">Data13!$CX$11:$CX$21</definedName>
    <definedName name="A125627888F_Latest">Data13!$CX$21</definedName>
    <definedName name="A125627896F">Data13!$DP$1:$DP$10,Data13!$DP$11:$DP$21</definedName>
    <definedName name="A125627896F_Data">Data13!$DP$11:$DP$21</definedName>
    <definedName name="A125627896F_Latest">Data13!$DP$21</definedName>
    <definedName name="A125627904V">Data13!$IL$1:$IL$10,Data13!$IL$11:$IL$21</definedName>
    <definedName name="A125627904V_Data">Data13!$IL$11:$IL$21</definedName>
    <definedName name="A125627904V_Latest">Data13!$IL$21</definedName>
    <definedName name="A125627912V">Data14!$HD$1:$HD$10,Data14!$HD$11:$HD$21</definedName>
    <definedName name="A125627912V_Data">Data14!$HD$11:$HD$21</definedName>
    <definedName name="A125627912V_Latest">Data14!$HD$21</definedName>
    <definedName name="A125627920V">Data15!$AH$1:$AH$10,Data15!$AH$11:$AH$21</definedName>
    <definedName name="A125627920V_Data">Data15!$AH$11:$AH$21</definedName>
    <definedName name="A125627920V_Latest">Data15!$AH$21</definedName>
    <definedName name="A125627928L">Data15!$AZ$1:$AZ$10,Data15!$AZ$11:$AZ$21</definedName>
    <definedName name="A125627928L_Data">Data15!$AZ$11:$AZ$21</definedName>
    <definedName name="A125627928L_Latest">Data15!$AZ$21</definedName>
    <definedName name="A125627936L">Data13!$L$1:$L$10,Data13!$L$11:$L$21</definedName>
    <definedName name="A125627936L_Data">Data13!$L$11:$L$21</definedName>
    <definedName name="A125627936L_Latest">Data13!$L$21</definedName>
    <definedName name="A125627944L">Data14!$AX$1:$AX$10,Data14!$AX$11:$AX$21</definedName>
    <definedName name="A125627944L_Data">Data14!$AX$11:$AX$21</definedName>
    <definedName name="A125627944L_Latest">Data14!$AX$21</definedName>
    <definedName name="A125627952L">Data14!$BP$1:$BP$10,Data14!$BP$11:$BP$21</definedName>
    <definedName name="A125627952L_Data">Data14!$BP$11:$BP$21</definedName>
    <definedName name="A125627952L_Latest">Data14!$BP$21</definedName>
    <definedName name="A125627960L">Data15!$P$1:$P$10,Data15!$P$11:$P$21</definedName>
    <definedName name="A125627960L_Data">Data15!$P$11:$P$21</definedName>
    <definedName name="A125627960L_Latest">Data15!$P$21</definedName>
    <definedName name="A125627968F">Data12!$EX$1:$EX$10,Data12!$EX$11:$EX$21</definedName>
    <definedName name="A125627968F_Data">Data12!$EX$11:$EX$21</definedName>
    <definedName name="A125627968F_Latest">Data12!$EX$21</definedName>
    <definedName name="A125627976F">Data12!$GH$1:$GH$10,Data12!$GH$11:$GH$21</definedName>
    <definedName name="A125627976F_Data">Data12!$GH$11:$GH$21</definedName>
    <definedName name="A125627976F_Latest">Data12!$GH$21</definedName>
    <definedName name="A125627984F">Data12!$GZ$1:$GZ$10,Data12!$GZ$11:$GZ$21</definedName>
    <definedName name="A125627984F_Data">Data12!$GZ$11:$GZ$21</definedName>
    <definedName name="A125627984F_Latest">Data12!$GZ$21</definedName>
    <definedName name="A125627992F">Data13!$AV$1:$AV$10,Data13!$AV$11:$AV$21</definedName>
    <definedName name="A125627992F_Data">Data13!$AV$11:$AV$21</definedName>
    <definedName name="A125627992F_Latest">Data13!$AV$21</definedName>
    <definedName name="A125628000W">Data13!$FR$1:$FR$10,Data13!$FR$11:$FR$21</definedName>
    <definedName name="A125628000W_Data">Data13!$FR$11:$FR$21</definedName>
    <definedName name="A125628000W_Latest">Data13!$FR$21</definedName>
    <definedName name="A125628008R">Data13!$GJ$1:$GJ$10,Data13!$GJ$11:$GJ$21</definedName>
    <definedName name="A125628008R_Data">Data13!$GJ$11:$GJ$21</definedName>
    <definedName name="A125628008R_Latest">Data13!$GJ$21</definedName>
    <definedName name="A125628016R">Data13!$EH$1:$EH$10,Data13!$EH$11:$EH$21</definedName>
    <definedName name="A125628016R_Data">Data13!$EH$11:$EH$21</definedName>
    <definedName name="A125628016R_Latest">Data13!$EH$21</definedName>
    <definedName name="A125628024R">Data14!$N$1:$N$10,Data14!$N$11:$N$21</definedName>
    <definedName name="A125628024R_Data">Data14!$N$11:$N$21</definedName>
    <definedName name="A125628024R_Latest">Data14!$N$21</definedName>
    <definedName name="A125628032R">Data15!$BR$1:$BR$10,Data15!$BR$11:$BR$21</definedName>
    <definedName name="A125628032R_Data">Data15!$BR$11:$BR$21</definedName>
    <definedName name="A125628032R_Latest">Data15!$BR$21</definedName>
    <definedName name="A125628040R">Data2!$AF$1:$AF$10,Data2!$AF$11:$AF$21</definedName>
    <definedName name="A125628040R_Data">Data2!$AF$11:$AF$21</definedName>
    <definedName name="A125628040R_Latest">Data2!$AF$21</definedName>
    <definedName name="A125628048J">Data2!$CH$1:$CH$10,Data2!$CH$11:$CH$21</definedName>
    <definedName name="A125628048J_Data">Data2!$CH$11:$CH$21</definedName>
    <definedName name="A125628048J_Latest">Data2!$CH$21</definedName>
    <definedName name="A125628056J">Data2!$FB$1:$FB$10,Data2!$FB$11:$FB$21</definedName>
    <definedName name="A125628056J_Data">Data2!$FB$11:$FB$21</definedName>
    <definedName name="A125628056J_Latest">Data2!$FB$21</definedName>
    <definedName name="A125628064J">Data2!$HV$1:$HV$10,Data2!$HV$11:$HV$21</definedName>
    <definedName name="A125628064J_Data">Data2!$HV$11:$HV$21</definedName>
    <definedName name="A125628064J_Latest">Data2!$HV$21</definedName>
    <definedName name="A125628072J">Data3!$HF$1:$HF$10,Data3!$HF$11:$HF$21</definedName>
    <definedName name="A125628072J_Data">Data3!$HF$11:$HF$21</definedName>
    <definedName name="A125628072J_Latest">Data3!$HF$21</definedName>
    <definedName name="A125628080J">Data1!$HB$1:$HB$10,Data1!$HB$11:$HB$21</definedName>
    <definedName name="A125628080J_Data">Data1!$HB$11:$HB$21</definedName>
    <definedName name="A125628080J_Latest">Data1!$HB$21</definedName>
    <definedName name="A125628088A">Data3!$P$1:$P$10,Data3!$P$11:$P$21</definedName>
    <definedName name="A125628088A_Data">Data3!$P$11:$P$21</definedName>
    <definedName name="A125628088A_Latest">Data3!$P$21</definedName>
    <definedName name="A125628096A">Data2!$HD$1:$HD$10,Data2!$HD$11:$HD$21</definedName>
    <definedName name="A125628096A_Data">Data2!$HD$11:$HD$21</definedName>
    <definedName name="A125628096A_Latest">Data2!$HD$21</definedName>
    <definedName name="A125628104R">Data3!$AZ$1:$AZ$10,Data3!$AZ$11:$AZ$21</definedName>
    <definedName name="A125628104R_Data">Data3!$AZ$11:$AZ$21</definedName>
    <definedName name="A125628104R_Latest">Data3!$AZ$21</definedName>
    <definedName name="A125628112R">Data3!$DT$1:$DT$10,Data3!$DT$11:$DT$21</definedName>
    <definedName name="A125628112R_Data">Data3!$DT$11:$DT$21</definedName>
    <definedName name="A125628112R_Latest">Data3!$DT$21</definedName>
    <definedName name="A125628120R">Data1!$EZ$1:$EZ$10,Data1!$EZ$11:$EZ$21</definedName>
    <definedName name="A125628120R_Data">Data1!$EZ$11:$EZ$21</definedName>
    <definedName name="A125628120R_Latest">Data1!$EZ$21</definedName>
    <definedName name="A125628128J">Data2!$CZ$1:$CZ$10,Data2!$CZ$11:$CZ$21</definedName>
    <definedName name="A125628128J_Data">Data2!$CZ$11:$CZ$21</definedName>
    <definedName name="A125628128J_Latest">Data2!$CZ$21</definedName>
    <definedName name="A125628136J">Data2!$IN$1:$IN$10,Data2!$IN$11:$IN$21</definedName>
    <definedName name="A125628136J_Data">Data2!$IN$11:$IN$21</definedName>
    <definedName name="A125628136J_Latest">Data2!$IN$21</definedName>
    <definedName name="A125628144J">Data3!$AH$1:$AH$10,Data3!$AH$11:$AH$21</definedName>
    <definedName name="A125628144J_Data">Data3!$AH$11:$AH$21</definedName>
    <definedName name="A125628144J_Latest">Data3!$AH$21</definedName>
    <definedName name="A125628152J">Data3!$BR$1:$BR$10,Data3!$BR$11:$BR$21</definedName>
    <definedName name="A125628152J_Data">Data3!$BR$11:$BR$21</definedName>
    <definedName name="A125628152J_Latest">Data3!$BR$21</definedName>
    <definedName name="A125628160J">Data3!$DB$1:$DB$10,Data3!$DB$11:$DB$21</definedName>
    <definedName name="A125628160J_Data">Data3!$DB$11:$DB$21</definedName>
    <definedName name="A125628160J_Latest">Data3!$DB$21</definedName>
    <definedName name="A125628168A">Data1!$L$1:$L$10,Data1!$L$11:$L$21</definedName>
    <definedName name="A125628168A_Data">Data1!$L$11:$L$21</definedName>
    <definedName name="A125628168A_Latest">Data1!$L$21</definedName>
    <definedName name="A125628176A">Data1!$AV$1:$AV$10,Data1!$AV$11:$AV$21</definedName>
    <definedName name="A125628176A_Data">Data1!$AV$11:$AV$21</definedName>
    <definedName name="A125628176A_Latest">Data1!$AV$21</definedName>
    <definedName name="A125628184A">Data1!$CX$1:$CX$10,Data1!$CX$11:$CX$21</definedName>
    <definedName name="A125628184A_Data">Data1!$CX$11:$CX$21</definedName>
    <definedName name="A125628184A_Latest">Data1!$CX$21</definedName>
    <definedName name="A125628192A">Data1!$DP$1:$DP$10,Data1!$DP$11:$DP$21</definedName>
    <definedName name="A125628192A_Data">Data1!$DP$11:$DP$21</definedName>
    <definedName name="A125628192A_Latest">Data1!$DP$21</definedName>
    <definedName name="A125628200R">Data1!$GJ$1:$GJ$10,Data1!$GJ$11:$GJ$21</definedName>
    <definedName name="A125628200R_Data">Data1!$GJ$11:$GJ$21</definedName>
    <definedName name="A125628200R_Latest">Data1!$GJ$21</definedName>
    <definedName name="A125628208J">Data1!$HT$1:$HT$10,Data1!$HT$11:$HT$21</definedName>
    <definedName name="A125628208J_Data">Data1!$HT$11:$HT$21</definedName>
    <definedName name="A125628208J_Latest">Data1!$HT$21</definedName>
    <definedName name="A125628216J">Data1!$IL$1:$IL$10,Data1!$IL$11:$IL$21</definedName>
    <definedName name="A125628216J_Data">Data1!$IL$11:$IL$21</definedName>
    <definedName name="A125628216J_Latest">Data1!$IL$21</definedName>
    <definedName name="A125628224J">Data2!$DR$1:$DR$10,Data2!$DR$11:$DR$21</definedName>
    <definedName name="A125628224J_Data">Data2!$DR$11:$DR$21</definedName>
    <definedName name="A125628224J_Latest">Data2!$DR$21</definedName>
    <definedName name="A125628232J">Data3!$CJ$1:$CJ$10,Data3!$CJ$11:$CJ$21</definedName>
    <definedName name="A125628232J_Data">Data3!$CJ$11:$CJ$21</definedName>
    <definedName name="A125628232J_Latest">Data3!$CJ$21</definedName>
    <definedName name="A125628240J">Data3!$FD$1:$FD$10,Data3!$FD$11:$FD$21</definedName>
    <definedName name="A125628240J_Data">Data3!$FD$11:$FD$21</definedName>
    <definedName name="A125628240J_Latest">Data3!$FD$21</definedName>
    <definedName name="A125628248A">Data3!$FV$1:$FV$10,Data3!$FV$11:$FV$21</definedName>
    <definedName name="A125628248A_Data">Data3!$FV$11:$FV$21</definedName>
    <definedName name="A125628248A_Latest">Data3!$FV$21</definedName>
    <definedName name="A125628256A">Data1!$EH$1:$EH$10,Data1!$EH$11:$EH$21</definedName>
    <definedName name="A125628256A_Data">Data1!$EH$11:$EH$21</definedName>
    <definedName name="A125628256A_Latest">Data1!$EH$21</definedName>
    <definedName name="A125628264A">Data2!$FT$1:$FT$10,Data2!$FT$11:$FT$21</definedName>
    <definedName name="A125628264A_Data">Data2!$FT$11:$FT$21</definedName>
    <definedName name="A125628264A_Latest">Data2!$FT$21</definedName>
    <definedName name="A125628272A">Data2!$GL$1:$GL$10,Data2!$GL$11:$GL$21</definedName>
    <definedName name="A125628272A_Data">Data2!$GL$11:$GL$21</definedName>
    <definedName name="A125628272A_Latest">Data2!$GL$21</definedName>
    <definedName name="A125628280A">Data3!$EL$1:$EL$10,Data3!$EL$11:$EL$21</definedName>
    <definedName name="A125628280A_Data">Data3!$EL$11:$EL$21</definedName>
    <definedName name="A125628280A_Latest">Data3!$EL$21</definedName>
    <definedName name="A125628288V">Data1!$AD$1:$AD$10,Data1!$AD$11:$AD$21</definedName>
    <definedName name="A125628288V_Data">Data1!$AD$11:$AD$21</definedName>
    <definedName name="A125628288V_Latest">Data1!$AD$21</definedName>
    <definedName name="A125628296V">Data1!$BN$1:$BN$10,Data1!$BN$11:$BN$21</definedName>
    <definedName name="A125628296V_Data">Data1!$BN$11:$BN$21</definedName>
    <definedName name="A125628296V_Latest">Data1!$BN$21</definedName>
    <definedName name="A125628304J">Data1!$CF$1:$CF$10,Data1!$CF$11:$CF$21</definedName>
    <definedName name="A125628304J_Data">Data1!$CF$11:$CF$21</definedName>
    <definedName name="A125628304J_Latest">Data1!$CF$21</definedName>
    <definedName name="A125628312J">Data1!$FR$1:$FR$10,Data1!$FR$11:$FR$21</definedName>
    <definedName name="A125628312J_Data">Data1!$FR$11:$FR$21</definedName>
    <definedName name="A125628312J_Latest">Data1!$FR$21</definedName>
    <definedName name="A125628320J">Data2!$AX$1:$AX$10,Data2!$AX$11:$AX$21</definedName>
    <definedName name="A125628320J_Data">Data2!$AX$11:$AX$21</definedName>
    <definedName name="A125628320J_Latest">Data2!$AX$21</definedName>
    <definedName name="A125628328A">Data2!$BP$1:$BP$10,Data2!$BP$11:$BP$21</definedName>
    <definedName name="A125628328A_Data">Data2!$BP$11:$BP$21</definedName>
    <definedName name="A125628328A_Latest">Data2!$BP$21</definedName>
    <definedName name="A125628336A">Data2!$N$1:$N$10,Data2!$N$11:$N$21</definedName>
    <definedName name="A125628336A_Data">Data2!$N$11:$N$21</definedName>
    <definedName name="A125628336A_Latest">Data2!$N$21</definedName>
    <definedName name="A125628344A">Data2!$EJ$1:$EJ$10,Data2!$EJ$11:$EJ$21</definedName>
    <definedName name="A125628344A_Data">Data2!$EJ$11:$EJ$21</definedName>
    <definedName name="A125628344A_Latest">Data2!$EJ$21</definedName>
    <definedName name="A125628352A">Data3!$GN$1:$GN$10,Data3!$GN$11:$GN$21</definedName>
    <definedName name="A125628352A_Data">Data3!$GN$11:$GN$21</definedName>
    <definedName name="A125628352A_Latest">Data3!$GN$21</definedName>
    <definedName name="A125628360A">Data25!$AP$1:$AP$10,Data25!$AP$11:$AP$21</definedName>
    <definedName name="A125628360A_Data">Data25!$AP$11:$AP$21</definedName>
    <definedName name="A125628360A_Latest">Data25!$AP$21</definedName>
    <definedName name="A125628368V">Data25!$CR$1:$CR$10,Data25!$CR$11:$CR$21</definedName>
    <definedName name="A125628368V_Data">Data25!$CR$11:$CR$21</definedName>
    <definedName name="A125628368V_Latest">Data25!$CR$21</definedName>
    <definedName name="A125628376V">Data25!$FL$1:$FL$10,Data25!$FL$11:$FL$21</definedName>
    <definedName name="A125628376V_Data">Data25!$FL$11:$FL$21</definedName>
    <definedName name="A125628376V_Latest">Data25!$FL$21</definedName>
    <definedName name="A125628384V">Data25!$IF$1:$IF$10,Data25!$IF$11:$IF$21</definedName>
    <definedName name="A125628384V_Data">Data25!$IF$11:$IF$21</definedName>
    <definedName name="A125628384V_Latest">Data25!$IF$21</definedName>
    <definedName name="A125628392V">Data26!$HP$1:$HP$10,Data26!$HP$11:$HP$11</definedName>
    <definedName name="A125628392V_Data">Data26!$HP$11:$HP$11</definedName>
    <definedName name="A125628392V_Latest">Data26!$HP$11</definedName>
    <definedName name="A125628400J">Data24!$HL$1:$HL$10,Data24!$HL$11:$HL$21</definedName>
    <definedName name="A125628400J_Data">Data24!$HL$11:$HL$21</definedName>
    <definedName name="A125628400J_Latest">Data24!$HL$21</definedName>
    <definedName name="A125628408A">Data26!$Z$1:$Z$10,Data26!$Z$11:$Z$11</definedName>
    <definedName name="A125628408A_Data">Data26!$Z$11:$Z$11</definedName>
    <definedName name="A125628408A_Latest">Data26!$Z$11</definedName>
    <definedName name="A125628416A">Data25!$HN$1:$HN$10,Data25!$HN$11:$HN$21</definedName>
    <definedName name="A125628416A_Data">Data25!$HN$11:$HN$21</definedName>
    <definedName name="A125628416A_Latest">Data25!$HN$21</definedName>
    <definedName name="A125628424A">Data26!$BJ$1:$BJ$10,Data26!$BJ$11:$BJ$11</definedName>
    <definedName name="A125628424A_Data">Data26!$BJ$11:$BJ$11</definedName>
    <definedName name="A125628424A_Latest">Data26!$BJ$11</definedName>
    <definedName name="A125628432A">Data26!$ED$1:$ED$10,Data26!$ED$11:$ED$11</definedName>
    <definedName name="A125628432A_Data">Data26!$ED$11:$ED$11</definedName>
    <definedName name="A125628432A_Latest">Data26!$ED$11</definedName>
    <definedName name="A125628440A">Data24!$FJ$1:$FJ$10,Data24!$FJ$11:$FJ$21</definedName>
    <definedName name="A125628440A_Data">Data24!$FJ$11:$FJ$21</definedName>
    <definedName name="A125628440A_Latest">Data24!$FJ$21</definedName>
    <definedName name="A125628448V">Data25!$DJ$1:$DJ$10,Data25!$DJ$11:$DJ$21</definedName>
    <definedName name="A125628448V_Data">Data25!$DJ$11:$DJ$21</definedName>
    <definedName name="A125628448V_Latest">Data25!$DJ$21</definedName>
    <definedName name="A125628456V">Data26!$H$1:$H$10,Data26!$H$11:$H$11</definedName>
    <definedName name="A125628456V_Data">Data26!$H$11:$H$11</definedName>
    <definedName name="A125628456V_Latest">Data26!$H$11</definedName>
    <definedName name="A125628464V">Data26!$AR$1:$AR$10,Data26!$AR$11:$AR$11</definedName>
    <definedName name="A125628464V_Data">Data26!$AR$11:$AR$11</definedName>
    <definedName name="A125628464V_Latest">Data26!$AR$11</definedName>
    <definedName name="A125628472V">Data26!$CB$1:$CB$10,Data26!$CB$11:$CB$11</definedName>
    <definedName name="A125628472V_Data">Data26!$CB$11:$CB$11</definedName>
    <definedName name="A125628472V_Latest">Data26!$CB$11</definedName>
    <definedName name="A125628480V">Data26!$DL$1:$DL$10,Data26!$DL$11:$DL$11</definedName>
    <definedName name="A125628480V_Data">Data26!$DL$11:$DL$11</definedName>
    <definedName name="A125628480V_Latest">Data26!$DL$11</definedName>
    <definedName name="A125628488L">Data24!$V$1:$V$10,Data24!$V$11:$V$21</definedName>
    <definedName name="A125628488L_Data">Data24!$V$11:$V$21</definedName>
    <definedName name="A125628488L_Latest">Data24!$V$21</definedName>
    <definedName name="A125628496L">Data24!$BF$1:$BF$10,Data24!$BF$11:$BF$21</definedName>
    <definedName name="A125628496L_Data">Data24!$BF$11:$BF$21</definedName>
    <definedName name="A125628496L_Latest">Data24!$BF$21</definedName>
    <definedName name="A125628504A">Data24!$DH$1:$DH$10,Data24!$DH$11:$DH$21</definedName>
    <definedName name="A125628504A_Data">Data24!$DH$11:$DH$21</definedName>
    <definedName name="A125628504A_Latest">Data24!$DH$21</definedName>
    <definedName name="A125628512A">Data24!$DZ$1:$DZ$10,Data24!$DZ$11:$DZ$21</definedName>
    <definedName name="A125628512A_Data">Data24!$DZ$11:$DZ$21</definedName>
    <definedName name="A125628512A_Latest">Data24!$DZ$21</definedName>
    <definedName name="A125628520A">Data24!$GT$1:$GT$10,Data24!$GT$11:$GT$21</definedName>
    <definedName name="A125628520A_Data">Data24!$GT$11:$GT$21</definedName>
    <definedName name="A125628520A_Latest">Data24!$GT$21</definedName>
    <definedName name="A125628528V">Data24!$ID$1:$ID$10,Data24!$ID$11:$ID$21</definedName>
    <definedName name="A125628528V_Data">Data24!$ID$11:$ID$21</definedName>
    <definedName name="A125628528V_Latest">Data24!$ID$21</definedName>
    <definedName name="A125628536V">Data25!$F$1:$F$10,Data25!$F$11:$F$21</definedName>
    <definedName name="A125628536V_Data">Data25!$F$11:$F$21</definedName>
    <definedName name="A125628536V_Latest">Data25!$F$21</definedName>
    <definedName name="A125628544V">Data25!$EB$1:$EB$10,Data25!$EB$11:$EB$21</definedName>
    <definedName name="A125628544V_Data">Data25!$EB$11:$EB$21</definedName>
    <definedName name="A125628544V_Latest">Data25!$EB$21</definedName>
    <definedName name="A125628552V">Data26!$CT$1:$CT$10,Data26!$CT$11:$CT$11</definedName>
    <definedName name="A125628552V_Data">Data26!$CT$11:$CT$11</definedName>
    <definedName name="A125628552V_Latest">Data26!$CT$11</definedName>
    <definedName name="A125628560V">Data26!$FN$1:$FN$10,Data26!$FN$11:$FN$11</definedName>
    <definedName name="A125628560V_Data">Data26!$FN$11:$FN$11</definedName>
    <definedName name="A125628560V_Latest">Data26!$FN$11</definedName>
    <definedName name="A125628568L">Data26!$GF$1:$GF$10,Data26!$GF$11:$GF$11</definedName>
    <definedName name="A125628568L_Data">Data26!$GF$11:$GF$11</definedName>
    <definedName name="A125628568L_Latest">Data26!$GF$11</definedName>
    <definedName name="A125628576L">Data24!$ER$1:$ER$10,Data24!$ER$11:$ER$21</definedName>
    <definedName name="A125628576L_Data">Data24!$ER$11:$ER$21</definedName>
    <definedName name="A125628576L_Latest">Data24!$ER$21</definedName>
    <definedName name="A125628584L">Data25!$GD$1:$GD$10,Data25!$GD$11:$GD$21</definedName>
    <definedName name="A125628584L_Data">Data25!$GD$11:$GD$21</definedName>
    <definedName name="A125628584L_Latest">Data25!$GD$21</definedName>
    <definedName name="A125628592L">Data25!$GV$1:$GV$10,Data25!$GV$11:$GV$21</definedName>
    <definedName name="A125628592L_Data">Data25!$GV$11:$GV$21</definedName>
    <definedName name="A125628592L_Latest">Data25!$GV$21</definedName>
    <definedName name="A125628600A">Data26!$EV$1:$EV$10,Data26!$EV$11:$EV$11</definedName>
    <definedName name="A125628600A_Data">Data26!$EV$11:$EV$11</definedName>
    <definedName name="A125628600A_Latest">Data26!$EV$11</definedName>
    <definedName name="A125628608V">Data24!$AN$1:$AN$10,Data24!$AN$11:$AN$21</definedName>
    <definedName name="A125628608V_Data">Data24!$AN$11:$AN$21</definedName>
    <definedName name="A125628608V_Latest">Data24!$AN$21</definedName>
    <definedName name="A125628616V">Data24!$BX$1:$BX$10,Data24!$BX$11:$BX$21</definedName>
    <definedName name="A125628616V_Data">Data24!$BX$11:$BX$21</definedName>
    <definedName name="A125628616V_Latest">Data24!$BX$21</definedName>
    <definedName name="A125628624V">Data24!$CP$1:$CP$10,Data24!$CP$11:$CP$21</definedName>
    <definedName name="A125628624V_Data">Data24!$CP$11:$CP$21</definedName>
    <definedName name="A125628624V_Latest">Data24!$CP$21</definedName>
    <definedName name="A125628632V">Data24!$GB$1:$GB$10,Data24!$GB$11:$GB$21</definedName>
    <definedName name="A125628632V_Data">Data24!$GB$11:$GB$21</definedName>
    <definedName name="A125628632V_Latest">Data24!$GB$21</definedName>
    <definedName name="A125628640V">Data25!$BH$1:$BH$10,Data25!$BH$11:$BH$21</definedName>
    <definedName name="A125628640V_Data">Data25!$BH$11:$BH$21</definedName>
    <definedName name="A125628640V_Latest">Data25!$BH$21</definedName>
    <definedName name="A125628648L">Data25!$BZ$1:$BZ$10,Data25!$BZ$11:$BZ$21</definedName>
    <definedName name="A125628648L_Data">Data25!$BZ$11:$BZ$21</definedName>
    <definedName name="A125628648L_Latest">Data25!$BZ$21</definedName>
    <definedName name="A125628656L">Data25!$X$1:$X$10,Data25!$X$11:$X$21</definedName>
    <definedName name="A125628656L_Data">Data25!$X$11:$X$21</definedName>
    <definedName name="A125628656L_Latest">Data25!$X$21</definedName>
    <definedName name="A125628664L">Data25!$ET$1:$ET$10,Data25!$ET$11:$ET$21</definedName>
    <definedName name="A125628664L_Data">Data25!$ET$11:$ET$21</definedName>
    <definedName name="A125628664L_Latest">Data25!$ET$21</definedName>
    <definedName name="A125628672L">Data26!$GX$1:$GX$10,Data26!$GX$11:$GX$11</definedName>
    <definedName name="A125628672L_Data">Data26!$GX$11:$GX$11</definedName>
    <definedName name="A125628672L_Latest">Data26!$GX$11</definedName>
    <definedName name="A125628680L">Data7!$HN$1:$HN$10,Data7!$HN$11:$HN$21</definedName>
    <definedName name="A125628680L_Data">Data7!$HN$11:$HN$21</definedName>
    <definedName name="A125628680L_Latest">Data7!$HN$21</definedName>
    <definedName name="A125628688F">Data8!$Z$1:$Z$10,Data8!$Z$11:$Z$21</definedName>
    <definedName name="A125628688F_Data">Data8!$Z$11:$Z$21</definedName>
    <definedName name="A125628688F_Latest">Data8!$Z$21</definedName>
    <definedName name="A125628696F">Data8!$CT$1:$CT$10,Data8!$CT$11:$CT$21</definedName>
    <definedName name="A125628696F_Data">Data8!$CT$11:$CT$21</definedName>
    <definedName name="A125628696F_Latest">Data8!$CT$21</definedName>
    <definedName name="A125628704V">Data8!$FN$1:$FN$10,Data8!$FN$11:$FN$21</definedName>
    <definedName name="A125628704V_Data">Data8!$FN$11:$FN$21</definedName>
    <definedName name="A125628704V_Latest">Data8!$FN$21</definedName>
    <definedName name="A125628712V">Data9!$EX$1:$EX$10,Data9!$EX$11:$EX$21</definedName>
    <definedName name="A125628712V_Data">Data9!$EX$11:$EX$21</definedName>
    <definedName name="A125628712V_Latest">Data9!$EX$21</definedName>
    <definedName name="A125628720V">Data7!$ET$1:$ET$10,Data7!$ET$11:$ET$21</definedName>
    <definedName name="A125628720V_Data">Data7!$ET$11:$ET$21</definedName>
    <definedName name="A125628720V_Latest">Data7!$ET$21</definedName>
    <definedName name="A125628728L">Data8!$GX$1:$GX$10,Data8!$GX$11:$GX$21</definedName>
    <definedName name="A125628728L_Data">Data8!$GX$11:$GX$21</definedName>
    <definedName name="A125628728L_Latest">Data8!$GX$21</definedName>
    <definedName name="A125628736L">Data8!$EV$1:$EV$10,Data8!$EV$11:$EV$21</definedName>
    <definedName name="A125628736L_Data">Data8!$EV$11:$EV$21</definedName>
    <definedName name="A125628736L_Latest">Data8!$EV$21</definedName>
    <definedName name="A125628744L">Data8!$IH$1:$IH$10,Data8!$IH$11:$IH$21</definedName>
    <definedName name="A125628744L_Data">Data8!$IH$11:$IH$21</definedName>
    <definedName name="A125628744L_Latest">Data8!$IH$21</definedName>
    <definedName name="A125628752L">Data9!$BL$1:$BL$10,Data9!$BL$11:$BL$21</definedName>
    <definedName name="A125628752L_Data">Data9!$BL$11:$BL$21</definedName>
    <definedName name="A125628752L_Latest">Data9!$BL$21</definedName>
    <definedName name="A125628760L">Data7!$CR$1:$CR$10,Data7!$CR$11:$CR$21</definedName>
    <definedName name="A125628760L_Data">Data7!$CR$11:$CR$21</definedName>
    <definedName name="A125628760L_Latest">Data7!$CR$21</definedName>
    <definedName name="A125628768F">Data8!$AR$1:$AR$10,Data8!$AR$11:$AR$21</definedName>
    <definedName name="A125628768F_Data">Data8!$AR$11:$AR$21</definedName>
    <definedName name="A125628768F_Latest">Data8!$AR$21</definedName>
    <definedName name="A125628776F">Data8!$GF$1:$GF$10,Data8!$GF$11:$GF$21</definedName>
    <definedName name="A125628776F_Data">Data8!$GF$11:$GF$21</definedName>
    <definedName name="A125628776F_Latest">Data8!$GF$21</definedName>
    <definedName name="A125628784F">Data8!$HP$1:$HP$10,Data8!$HP$11:$HP$21</definedName>
    <definedName name="A125628784F_Data">Data8!$HP$11:$HP$21</definedName>
    <definedName name="A125628784F_Latest">Data8!$HP$21</definedName>
    <definedName name="A125628792F">Data9!$J$1:$J$10,Data9!$J$11:$J$21</definedName>
    <definedName name="A125628792F_Data">Data9!$J$11:$J$21</definedName>
    <definedName name="A125628792F_Latest">Data9!$J$21</definedName>
    <definedName name="A125628800V">Data9!$AT$1:$AT$10,Data9!$AT$11:$AT$21</definedName>
    <definedName name="A125628800V_Data">Data9!$AT$11:$AT$21</definedName>
    <definedName name="A125628800V_Latest">Data9!$AT$21</definedName>
    <definedName name="A125628808L">Data6!$GT$1:$GT$10,Data6!$GT$11:$GT$21</definedName>
    <definedName name="A125628808L_Data">Data6!$GT$11:$GT$21</definedName>
    <definedName name="A125628808L_Latest">Data6!$GT$21</definedName>
    <definedName name="A125628816L">Data6!$ID$1:$ID$10,Data6!$ID$11:$ID$21</definedName>
    <definedName name="A125628816L_Data">Data6!$ID$11:$ID$21</definedName>
    <definedName name="A125628816L_Latest">Data6!$ID$21</definedName>
    <definedName name="A125628824L">Data7!$AP$1:$AP$10,Data7!$AP$11:$AP$21</definedName>
    <definedName name="A125628824L_Data">Data7!$AP$11:$AP$21</definedName>
    <definedName name="A125628824L_Latest">Data7!$AP$21</definedName>
    <definedName name="A125628832L">Data7!$BH$1:$BH$10,Data7!$BH$11:$BH$21</definedName>
    <definedName name="A125628832L_Data">Data7!$BH$11:$BH$21</definedName>
    <definedName name="A125628832L_Latest">Data7!$BH$21</definedName>
    <definedName name="A125628840L">Data7!$EB$1:$EB$10,Data7!$EB$11:$EB$21</definedName>
    <definedName name="A125628840L_Data">Data7!$EB$11:$EB$21</definedName>
    <definedName name="A125628840L_Latest">Data7!$EB$21</definedName>
    <definedName name="A125628848F">Data7!$FL$1:$FL$10,Data7!$FL$11:$FL$21</definedName>
    <definedName name="A125628848F_Data">Data7!$FL$11:$FL$21</definedName>
    <definedName name="A125628848F_Latest">Data7!$FL$21</definedName>
    <definedName name="A125628856F">Data7!$GD$1:$GD$10,Data7!$GD$11:$GD$21</definedName>
    <definedName name="A125628856F_Data">Data7!$GD$11:$GD$21</definedName>
    <definedName name="A125628856F_Latest">Data7!$GD$21</definedName>
    <definedName name="A125628864F">Data8!$BJ$1:$BJ$10,Data8!$BJ$11:$BJ$21</definedName>
    <definedName name="A125628864F_Data">Data8!$BJ$11:$BJ$21</definedName>
    <definedName name="A125628864F_Latest">Data8!$BJ$21</definedName>
    <definedName name="A125628872F">Data9!$AB$1:$AB$10,Data9!$AB$11:$AB$21</definedName>
    <definedName name="A125628872F_Data">Data9!$AB$11:$AB$21</definedName>
    <definedName name="A125628872F_Latest">Data9!$AB$21</definedName>
    <definedName name="A125628880F">Data9!$CV$1:$CV$10,Data9!$CV$11:$CV$21</definedName>
    <definedName name="A125628880F_Data">Data9!$CV$11:$CV$21</definedName>
    <definedName name="A125628880F_Latest">Data9!$CV$21</definedName>
    <definedName name="A125628888X">Data9!$DN$1:$DN$10,Data9!$DN$11:$DN$21</definedName>
    <definedName name="A125628888X_Data">Data9!$DN$11:$DN$21</definedName>
    <definedName name="A125628888X_Latest">Data9!$DN$21</definedName>
    <definedName name="A125628896X">Data7!$BZ$1:$BZ$10,Data7!$BZ$11:$BZ$21</definedName>
    <definedName name="A125628896X_Data">Data7!$BZ$11:$BZ$21</definedName>
    <definedName name="A125628896X_Latest">Data7!$BZ$21</definedName>
    <definedName name="A125628904L">Data8!$DL$1:$DL$10,Data8!$DL$11:$DL$21</definedName>
    <definedName name="A125628904L_Data">Data8!$DL$11:$DL$21</definedName>
    <definedName name="A125628904L_Latest">Data8!$DL$21</definedName>
    <definedName name="A125628912L">Data8!$ED$1:$ED$10,Data8!$ED$11:$ED$21</definedName>
    <definedName name="A125628912L_Data">Data8!$ED$11:$ED$21</definedName>
    <definedName name="A125628912L_Latest">Data8!$ED$21</definedName>
    <definedName name="A125628920L">Data9!$CD$1:$CD$10,Data9!$CD$11:$CD$21</definedName>
    <definedName name="A125628920L_Data">Data9!$CD$11:$CD$21</definedName>
    <definedName name="A125628920L_Latest">Data9!$CD$21</definedName>
    <definedName name="A125628928F">Data6!$HL$1:$HL$10,Data6!$HL$11:$HL$21</definedName>
    <definedName name="A125628928F_Data">Data6!$HL$11:$HL$21</definedName>
    <definedName name="A125628928F_Latest">Data6!$HL$21</definedName>
    <definedName name="A125628936F">Data7!$F$1:$F$10,Data7!$F$11:$F$21</definedName>
    <definedName name="A125628936F_Data">Data7!$F$11:$F$21</definedName>
    <definedName name="A125628936F_Latest">Data7!$F$21</definedName>
    <definedName name="A125628944F">Data7!$X$1:$X$10,Data7!$X$11:$X$21</definedName>
    <definedName name="A125628944F_Data">Data7!$X$11:$X$21</definedName>
    <definedName name="A125628944F_Latest">Data7!$X$21</definedName>
    <definedName name="A125628952F">Data7!$DJ$1:$DJ$10,Data7!$DJ$11:$DJ$21</definedName>
    <definedName name="A125628952F_Data">Data7!$DJ$11:$DJ$21</definedName>
    <definedName name="A125628952F_Latest">Data7!$DJ$21</definedName>
    <definedName name="A125628960F">Data7!$IF$1:$IF$10,Data7!$IF$11:$IF$21</definedName>
    <definedName name="A125628960F_Data">Data7!$IF$11:$IF$21</definedName>
    <definedName name="A125628960F_Latest">Data7!$IF$21</definedName>
    <definedName name="A125628968X">Data8!$H$1:$H$10,Data8!$H$11:$H$21</definedName>
    <definedName name="A125628968X_Data">Data8!$H$11:$H$21</definedName>
    <definedName name="A125628968X_Latest">Data8!$H$21</definedName>
    <definedName name="A125628976X">Data7!$GV$1:$GV$10,Data7!$GV$11:$GV$21</definedName>
    <definedName name="A125628976X_Data">Data7!$GV$11:$GV$21</definedName>
    <definedName name="A125628976X_Latest">Data7!$GV$21</definedName>
    <definedName name="A125628984X">Data8!$CB$1:$CB$10,Data8!$CB$11:$CB$21</definedName>
    <definedName name="A125628984X_Data">Data8!$CB$11:$CB$21</definedName>
    <definedName name="A125628984X_Latest">Data8!$CB$21</definedName>
    <definedName name="A125628992X">Data9!$EF$1:$EF$10,Data9!$EF$11:$EF$21</definedName>
    <definedName name="A125628992X_Data">Data9!$EF$11:$EF$21</definedName>
    <definedName name="A125628992X_Latest">Data9!$EF$21</definedName>
    <definedName name="A125629000R">Data16!$EB$1:$EB$10,Data16!$EB$11:$EB$21</definedName>
    <definedName name="A125629000R_Data">Data16!$EB$11:$EB$21</definedName>
    <definedName name="A125629000R_Latest">Data16!$EB$21</definedName>
    <definedName name="A125629008J">Data16!$GD$1:$GD$10,Data16!$GD$11:$GD$21</definedName>
    <definedName name="A125629008J_Data">Data16!$GD$11:$GD$21</definedName>
    <definedName name="A125629008J_Latest">Data16!$GD$21</definedName>
    <definedName name="A125629016J">Data17!$H$1:$H$10,Data17!$H$11:$H$21</definedName>
    <definedName name="A125629016J_Data">Data17!$H$11:$H$21</definedName>
    <definedName name="A125629016J_Latest">Data17!$H$21</definedName>
    <definedName name="A125629024J">Data17!$CB$1:$CB$10,Data17!$CB$11:$CB$21</definedName>
    <definedName name="A125629024J_Data">Data17!$CB$11:$CB$21</definedName>
    <definedName name="A125629024J_Latest">Data17!$CB$21</definedName>
    <definedName name="A125629032J">Data18!$BL$1:$BL$10,Data18!$BL$11:$BL$21</definedName>
    <definedName name="A125629032J_Data">Data18!$BL$11:$BL$21</definedName>
    <definedName name="A125629032J_Latest">Data18!$BL$21</definedName>
    <definedName name="A125629040J">Data16!$BH$1:$BH$10,Data16!$BH$11:$BH$21</definedName>
    <definedName name="A125629040J_Data">Data16!$BH$11:$BH$21</definedName>
    <definedName name="A125629040J_Latest">Data16!$BH$21</definedName>
    <definedName name="A125629048A">Data17!$DL$1:$DL$10,Data17!$DL$11:$DL$21</definedName>
    <definedName name="A125629048A_Data">Data17!$DL$11:$DL$21</definedName>
    <definedName name="A125629048A_Latest">Data17!$DL$21</definedName>
    <definedName name="A125629056A">Data17!$BJ$1:$BJ$10,Data17!$BJ$11:$BJ$21</definedName>
    <definedName name="A125629056A_Data">Data17!$BJ$11:$BJ$21</definedName>
    <definedName name="A125629056A_Latest">Data17!$BJ$21</definedName>
    <definedName name="A125629064A">Data17!$EV$1:$EV$10,Data17!$EV$11:$EV$21</definedName>
    <definedName name="A125629064A_Data">Data17!$EV$11:$EV$21</definedName>
    <definedName name="A125629064A_Latest">Data17!$EV$21</definedName>
    <definedName name="A125629072A">Data17!$HP$1:$HP$10,Data17!$HP$11:$HP$21</definedName>
    <definedName name="A125629072A_Data">Data17!$HP$11:$HP$21</definedName>
    <definedName name="A125629072A_Latest">Data17!$HP$21</definedName>
    <definedName name="A125629080A">Data16!$F$1:$F$10,Data16!$F$11:$F$21</definedName>
    <definedName name="A125629080A_Data">Data16!$F$11:$F$21</definedName>
    <definedName name="A125629080A_Latest">Data16!$F$21</definedName>
    <definedName name="A125629088V">Data16!$GV$1:$GV$10,Data16!$GV$11:$GV$21</definedName>
    <definedName name="A125629088V_Data">Data16!$GV$11:$GV$21</definedName>
    <definedName name="A125629088V_Latest">Data16!$GV$21</definedName>
    <definedName name="A125629096V">Data17!$CT$1:$CT$10,Data17!$CT$11:$CT$21</definedName>
    <definedName name="A125629096V_Data">Data17!$CT$11:$CT$21</definedName>
    <definedName name="A125629096V_Latest">Data17!$CT$21</definedName>
    <definedName name="A125629104J">Data17!$ED$1:$ED$10,Data17!$ED$11:$ED$21</definedName>
    <definedName name="A125629104J_Data">Data17!$ED$11:$ED$21</definedName>
    <definedName name="A125629104J_Latest">Data17!$ED$21</definedName>
    <definedName name="A125629112J">Data17!$FN$1:$FN$10,Data17!$FN$11:$FN$21</definedName>
    <definedName name="A125629112J_Data">Data17!$FN$11:$FN$21</definedName>
    <definedName name="A125629112J_Latest">Data17!$FN$21</definedName>
    <definedName name="A125629120J">Data17!$GX$1:$GX$10,Data17!$GX$11:$GX$21</definedName>
    <definedName name="A125629120J_Data">Data17!$GX$11:$GX$21</definedName>
    <definedName name="A125629120J_Latest">Data17!$GX$21</definedName>
    <definedName name="A125629128A">Data15!$DH$1:$DH$10,Data15!$DH$11:$DH$21</definedName>
    <definedName name="A125629128A_Data">Data15!$DH$11:$DH$21</definedName>
    <definedName name="A125629128A_Latest">Data15!$DH$21</definedName>
    <definedName name="A125629136A">Data15!$ER$1:$ER$10,Data15!$ER$11:$ER$21</definedName>
    <definedName name="A125629136A_Data">Data15!$ER$11:$ER$21</definedName>
    <definedName name="A125629136A_Latest">Data15!$ER$21</definedName>
    <definedName name="A125629144A">Data15!$GT$1:$GT$10,Data15!$GT$11:$GT$21</definedName>
    <definedName name="A125629144A_Data">Data15!$GT$11:$GT$21</definedName>
    <definedName name="A125629144A_Latest">Data15!$GT$21</definedName>
    <definedName name="A125629152A">Data15!$HL$1:$HL$10,Data15!$HL$11:$HL$21</definedName>
    <definedName name="A125629152A_Data">Data15!$HL$11:$HL$21</definedName>
    <definedName name="A125629152A_Latest">Data15!$HL$21</definedName>
    <definedName name="A125629160A">Data16!$AP$1:$AP$10,Data16!$AP$11:$AP$21</definedName>
    <definedName name="A125629160A_Data">Data16!$AP$11:$AP$21</definedName>
    <definedName name="A125629160A_Latest">Data16!$AP$21</definedName>
    <definedName name="A125629168V">Data16!$BZ$1:$BZ$10,Data16!$BZ$11:$BZ$21</definedName>
    <definedName name="A125629168V_Data">Data16!$BZ$11:$BZ$21</definedName>
    <definedName name="A125629168V_Latest">Data16!$BZ$21</definedName>
    <definedName name="A125629176V">Data16!$CR$1:$CR$10,Data16!$CR$11:$CR$21</definedName>
    <definedName name="A125629176V_Data">Data16!$CR$11:$CR$21</definedName>
    <definedName name="A125629176V_Latest">Data16!$CR$21</definedName>
    <definedName name="A125629184V">Data16!$HN$1:$HN$10,Data16!$HN$11:$HN$21</definedName>
    <definedName name="A125629184V_Data">Data16!$HN$11:$HN$21</definedName>
    <definedName name="A125629184V_Latest">Data16!$HN$21</definedName>
    <definedName name="A125629192V">Data17!$GF$1:$GF$10,Data17!$GF$11:$GF$21</definedName>
    <definedName name="A125629192V_Data">Data17!$GF$11:$GF$21</definedName>
    <definedName name="A125629192V_Latest">Data17!$GF$21</definedName>
    <definedName name="A125629200J">Data18!$J$1:$J$10,Data18!$J$11:$J$21</definedName>
    <definedName name="A125629200J_Data">Data18!$J$11:$J$21</definedName>
    <definedName name="A125629200J_Latest">Data18!$J$21</definedName>
    <definedName name="A125629208A">Data18!$AB$1:$AB$10,Data18!$AB$11:$AB$21</definedName>
    <definedName name="A125629208A_Data">Data18!$AB$11:$AB$21</definedName>
    <definedName name="A125629208A_Latest">Data18!$AB$21</definedName>
    <definedName name="A125629216A">Data15!$ID$1:$ID$10,Data15!$ID$11:$ID$21</definedName>
    <definedName name="A125629216A_Data">Data15!$ID$11:$ID$21</definedName>
    <definedName name="A125629216A_Latest">Data15!$ID$21</definedName>
    <definedName name="A125629224A">Data17!$Z$1:$Z$10,Data17!$Z$11:$Z$21</definedName>
    <definedName name="A125629224A_Data">Data17!$Z$11:$Z$21</definedName>
    <definedName name="A125629224A_Latest">Data17!$Z$21</definedName>
    <definedName name="A125629232A">Data17!$AR$1:$AR$10,Data17!$AR$11:$AR$21</definedName>
    <definedName name="A125629232A_Data">Data17!$AR$11:$AR$21</definedName>
    <definedName name="A125629232A_Latest">Data17!$AR$21</definedName>
    <definedName name="A125629240A">Data17!$IH$1:$IH$10,Data17!$IH$11:$IH$21</definedName>
    <definedName name="A125629240A_Data">Data17!$IH$11:$IH$21</definedName>
    <definedName name="A125629240A_Latest">Data17!$IH$21</definedName>
    <definedName name="A125629248V">Data15!$DZ$1:$DZ$10,Data15!$DZ$11:$DZ$21</definedName>
    <definedName name="A125629248V_Data">Data15!$DZ$11:$DZ$21</definedName>
    <definedName name="A125629248V_Latest">Data15!$DZ$21</definedName>
    <definedName name="A125629256V">Data15!$FJ$1:$FJ$10,Data15!$FJ$11:$FJ$21</definedName>
    <definedName name="A125629256V_Data">Data15!$FJ$11:$FJ$21</definedName>
    <definedName name="A125629256V_Latest">Data15!$FJ$21</definedName>
    <definedName name="A125629264V">Data15!$GB$1:$GB$10,Data15!$GB$11:$GB$21</definedName>
    <definedName name="A125629264V_Data">Data15!$GB$11:$GB$21</definedName>
    <definedName name="A125629264V_Latest">Data15!$GB$21</definedName>
    <definedName name="A125629272V">Data16!$X$1:$X$10,Data16!$X$11:$X$21</definedName>
    <definedName name="A125629272V_Data">Data16!$X$11:$X$21</definedName>
    <definedName name="A125629272V_Latest">Data16!$X$21</definedName>
    <definedName name="A125629280V">Data16!$ET$1:$ET$10,Data16!$ET$11:$ET$21</definedName>
    <definedName name="A125629280V_Data">Data16!$ET$11:$ET$21</definedName>
    <definedName name="A125629280V_Latest">Data16!$ET$21</definedName>
    <definedName name="A125629288L">Data16!$FL$1:$FL$10,Data16!$FL$11:$FL$21</definedName>
    <definedName name="A125629288L_Data">Data16!$FL$11:$FL$21</definedName>
    <definedName name="A125629288L_Latest">Data16!$FL$21</definedName>
    <definedName name="A125629296L">Data16!$DJ$1:$DJ$10,Data16!$DJ$11:$DJ$21</definedName>
    <definedName name="A125629296L_Data">Data16!$DJ$11:$DJ$21</definedName>
    <definedName name="A125629296L_Latest">Data16!$DJ$21</definedName>
    <definedName name="A125629304A">Data16!$IF$1:$IF$10,Data16!$IF$11:$IF$21</definedName>
    <definedName name="A125629304A_Data">Data16!$IF$11:$IF$21</definedName>
    <definedName name="A125629304A_Latest">Data16!$IF$21</definedName>
    <definedName name="A125629312A">Data18!$AT$1:$AT$10,Data18!$AT$11:$AT$21</definedName>
    <definedName name="A125629312A_Data">Data18!$AT$11:$AT$21</definedName>
    <definedName name="A125629312A_Latest">Data18!$AT$21</definedName>
    <definedName name="A125629320A">Data19!$CX$1:$CX$10,Data19!$CX$11:$CX$21</definedName>
    <definedName name="A125629320A_Data">Data19!$CX$11:$CX$21</definedName>
    <definedName name="A125629320A_Latest">Data19!$CX$21</definedName>
    <definedName name="A125629328V">Data19!$EZ$1:$EZ$10,Data19!$EZ$11:$EZ$21</definedName>
    <definedName name="A125629328V_Data">Data19!$EZ$11:$EZ$21</definedName>
    <definedName name="A125629328V_Latest">Data19!$EZ$21</definedName>
    <definedName name="A125629336V">Data19!$HT$1:$HT$10,Data19!$HT$11:$HT$21</definedName>
    <definedName name="A125629336V_Data">Data19!$HT$11:$HT$21</definedName>
    <definedName name="A125629336V_Latest">Data19!$HT$21</definedName>
    <definedName name="A125629344V">Data20!$AX$1:$AX$10,Data20!$AX$11:$AX$21</definedName>
    <definedName name="A125629344V_Data">Data20!$AX$11:$AX$21</definedName>
    <definedName name="A125629344V_Latest">Data20!$AX$21</definedName>
    <definedName name="A125629352V">Data21!$AH$1:$AH$10,Data21!$AH$11:$AH$21</definedName>
    <definedName name="A125629352V_Data">Data21!$AH$11:$AH$21</definedName>
    <definedName name="A125629352V_Latest">Data21!$AH$21</definedName>
    <definedName name="A125629360V">Data19!$AD$1:$AD$10,Data19!$AD$11:$AD$21</definedName>
    <definedName name="A125629360V_Data">Data19!$AD$11:$AD$21</definedName>
    <definedName name="A125629360V_Latest">Data19!$AD$21</definedName>
    <definedName name="A125629368L">Data20!$CH$1:$CH$10,Data20!$CH$11:$CH$21</definedName>
    <definedName name="A125629368L_Data">Data20!$CH$11:$CH$21</definedName>
    <definedName name="A125629368L_Latest">Data20!$CH$21</definedName>
    <definedName name="A125629376L">Data20!$AF$1:$AF$10,Data20!$AF$11:$AF$21</definedName>
    <definedName name="A125629376L_Data">Data20!$AF$11:$AF$21</definedName>
    <definedName name="A125629376L_Latest">Data20!$AF$21</definedName>
    <definedName name="A125629384L">Data20!$DR$1:$DR$10,Data20!$DR$11:$DR$21</definedName>
    <definedName name="A125629384L_Data">Data20!$DR$11:$DR$21</definedName>
    <definedName name="A125629384L_Latest">Data20!$DR$21</definedName>
    <definedName name="A125629392L">Data20!$GL$1:$GL$10,Data20!$GL$11:$GL$21</definedName>
    <definedName name="A125629392L_Data">Data20!$GL$11:$GL$21</definedName>
    <definedName name="A125629392L_Latest">Data20!$GL$21</definedName>
    <definedName name="A125629400A">Data18!$HR$1:$HR$10,Data18!$HR$11:$HR$21</definedName>
    <definedName name="A125629400A_Data">Data18!$HR$11:$HR$21</definedName>
    <definedName name="A125629400A_Latest">Data18!$HR$21</definedName>
    <definedName name="A125629408V">Data19!$FR$1:$FR$10,Data19!$FR$11:$FR$21</definedName>
    <definedName name="A125629408V_Data">Data19!$FR$11:$FR$21</definedName>
    <definedName name="A125629408V_Latest">Data19!$FR$21</definedName>
    <definedName name="A125629416V">Data20!$BP$1:$BP$10,Data20!$BP$11:$BP$21</definedName>
    <definedName name="A125629416V_Data">Data20!$BP$11:$BP$21</definedName>
    <definedName name="A125629416V_Latest">Data20!$BP$21</definedName>
    <definedName name="A125629424V">Data20!$CZ$1:$CZ$10,Data20!$CZ$11:$CZ$21</definedName>
    <definedName name="A125629424V_Data">Data20!$CZ$11:$CZ$21</definedName>
    <definedName name="A125629424V_Latest">Data20!$CZ$21</definedName>
    <definedName name="A125629432V">Data20!$EJ$1:$EJ$10,Data20!$EJ$11:$EJ$21</definedName>
    <definedName name="A125629432V_Data">Data20!$EJ$11:$EJ$21</definedName>
    <definedName name="A125629432V_Latest">Data20!$EJ$21</definedName>
    <definedName name="A125629440V">Data20!$FT$1:$FT$10,Data20!$FT$11:$FT$21</definedName>
    <definedName name="A125629440V_Data">Data20!$FT$11:$FT$21</definedName>
    <definedName name="A125629440V_Latest">Data20!$FT$21</definedName>
    <definedName name="A125629448L">Data18!$CD$1:$CD$10,Data18!$CD$11:$CD$21</definedName>
    <definedName name="A125629448L_Data">Data18!$CD$11:$CD$21</definedName>
    <definedName name="A125629448L_Latest">Data18!$CD$21</definedName>
    <definedName name="A125629456L">Data18!$DN$1:$DN$10,Data18!$DN$11:$DN$21</definedName>
    <definedName name="A125629456L_Data">Data18!$DN$11:$DN$21</definedName>
    <definedName name="A125629456L_Latest">Data18!$DN$21</definedName>
    <definedName name="A125629464L">Data18!$FP$1:$FP$10,Data18!$FP$11:$FP$21</definedName>
    <definedName name="A125629464L_Data">Data18!$FP$11:$FP$21</definedName>
    <definedName name="A125629464L_Latest">Data18!$FP$21</definedName>
    <definedName name="A125629472L">Data18!$GH$1:$GH$10,Data18!$GH$11:$GH$21</definedName>
    <definedName name="A125629472L_Data">Data18!$GH$11:$GH$21</definedName>
    <definedName name="A125629472L_Latest">Data18!$GH$21</definedName>
    <definedName name="A125629480L">Data19!$L$1:$L$10,Data19!$L$11:$L$21</definedName>
    <definedName name="A125629480L_Data">Data19!$L$11:$L$21</definedName>
    <definedName name="A125629480L_Latest">Data19!$L$21</definedName>
    <definedName name="A125629488F">Data19!$AV$1:$AV$10,Data19!$AV$11:$AV$21</definedName>
    <definedName name="A125629488F_Data">Data19!$AV$11:$AV$21</definedName>
    <definedName name="A125629488F_Latest">Data19!$AV$21</definedName>
    <definedName name="A125629496F">Data19!$BN$1:$BN$10,Data19!$BN$11:$BN$21</definedName>
    <definedName name="A125629496F_Data">Data19!$BN$11:$BN$21</definedName>
    <definedName name="A125629496F_Latest">Data19!$BN$21</definedName>
    <definedName name="A125629504V">Data19!$GJ$1:$GJ$10,Data19!$GJ$11:$GJ$21</definedName>
    <definedName name="A125629504V_Data">Data19!$GJ$11:$GJ$21</definedName>
    <definedName name="A125629504V_Latest">Data19!$GJ$21</definedName>
    <definedName name="A125629512V">Data20!$FB$1:$FB$10,Data20!$FB$11:$FB$21</definedName>
    <definedName name="A125629512V_Data">Data20!$FB$11:$FB$21</definedName>
    <definedName name="A125629512V_Latest">Data20!$FB$21</definedName>
    <definedName name="A125629520V">Data20!$HV$1:$HV$10,Data20!$HV$11:$HV$21</definedName>
    <definedName name="A125629520V_Data">Data20!$HV$11:$HV$21</definedName>
    <definedName name="A125629520V_Latest">Data20!$HV$21</definedName>
    <definedName name="A125629528L">Data20!$IN$1:$IN$10,Data20!$IN$11:$IN$21</definedName>
    <definedName name="A125629528L_Data">Data20!$IN$11:$IN$21</definedName>
    <definedName name="A125629528L_Latest">Data20!$IN$21</definedName>
    <definedName name="A125629536L">Data18!$GZ$1:$GZ$10,Data18!$GZ$11:$GZ$21</definedName>
    <definedName name="A125629536L_Data">Data18!$GZ$11:$GZ$21</definedName>
    <definedName name="A125629536L_Latest">Data18!$GZ$21</definedName>
    <definedName name="A125629544L">Data19!$IL$1:$IL$10,Data19!$IL$11:$IL$21</definedName>
    <definedName name="A125629544L_Data">Data19!$IL$11:$IL$21</definedName>
    <definedName name="A125629544L_Latest">Data19!$IL$21</definedName>
    <definedName name="A125629552L">Data20!$N$1:$N$10,Data20!$N$11:$N$21</definedName>
    <definedName name="A125629552L_Data">Data20!$N$11:$N$21</definedName>
    <definedName name="A125629552L_Latest">Data20!$N$21</definedName>
    <definedName name="A125629560L">Data20!$HD$1:$HD$10,Data20!$HD$11:$HD$21</definedName>
    <definedName name="A125629560L_Data">Data20!$HD$11:$HD$21</definedName>
    <definedName name="A125629560L_Latest">Data20!$HD$21</definedName>
    <definedName name="A125629568F">Data18!$CV$1:$CV$10,Data18!$CV$11:$CV$21</definedName>
    <definedName name="A125629568F_Data">Data18!$CV$11:$CV$21</definedName>
    <definedName name="A125629568F_Latest">Data18!$CV$21</definedName>
    <definedName name="A125629576F">Data18!$EF$1:$EF$10,Data18!$EF$11:$EF$21</definedName>
    <definedName name="A125629576F_Data">Data18!$EF$11:$EF$21</definedName>
    <definedName name="A125629576F_Latest">Data18!$EF$21</definedName>
    <definedName name="A125629584F">Data18!$EX$1:$EX$10,Data18!$EX$11:$EX$21</definedName>
    <definedName name="A125629584F_Data">Data18!$EX$11:$EX$21</definedName>
    <definedName name="A125629584F_Latest">Data18!$EX$21</definedName>
    <definedName name="A125629592F">Data18!$IJ$1:$IJ$10,Data18!$IJ$11:$IJ$21</definedName>
    <definedName name="A125629592F_Data">Data18!$IJ$11:$IJ$21</definedName>
    <definedName name="A125629592F_Latest">Data18!$IJ$21</definedName>
    <definedName name="A125629600V">Data19!$DP$1:$DP$10,Data19!$DP$11:$DP$21</definedName>
    <definedName name="A125629600V_Data">Data19!$DP$11:$DP$21</definedName>
    <definedName name="A125629600V_Latest">Data19!$DP$21</definedName>
    <definedName name="A125629608L">Data19!$EH$1:$EH$10,Data19!$EH$11:$EH$21</definedName>
    <definedName name="A125629608L_Data">Data19!$EH$11:$EH$21</definedName>
    <definedName name="A125629608L_Latest">Data19!$EH$21</definedName>
    <definedName name="A125629616L">Data19!$CF$1:$CF$10,Data19!$CF$11:$CF$21</definedName>
    <definedName name="A125629616L_Data">Data19!$CF$11:$CF$21</definedName>
    <definedName name="A125629616L_Latest">Data19!$CF$21</definedName>
    <definedName name="A125629624L">Data19!$HB$1:$HB$10,Data19!$HB$11:$HB$21</definedName>
    <definedName name="A125629624L_Data">Data19!$HB$11:$HB$21</definedName>
    <definedName name="A125629624L_Latest">Data19!$HB$21</definedName>
    <definedName name="A125629632L">Data21!$P$1:$P$10,Data21!$P$11:$P$21</definedName>
    <definedName name="A125629632L_Data">Data21!$P$11:$P$21</definedName>
    <definedName name="A125629632L_Latest">Data21!$P$21</definedName>
    <definedName name="A125629640L">Data22!$BT$1:$BT$10,Data22!$BT$11:$BT$21</definedName>
    <definedName name="A125629640L_Data">Data22!$BT$11:$BT$21</definedName>
    <definedName name="A125629640L_Latest">Data22!$BT$21</definedName>
    <definedName name="A125629648F">Data22!$DV$1:$DV$10,Data22!$DV$11:$DV$21</definedName>
    <definedName name="A125629648F_Data">Data22!$DV$11:$DV$21</definedName>
    <definedName name="A125629648F_Latest">Data22!$DV$21</definedName>
    <definedName name="A125629656F">Data22!$GP$1:$GP$10,Data22!$GP$11:$GP$21</definedName>
    <definedName name="A125629656F_Data">Data22!$GP$11:$GP$21</definedName>
    <definedName name="A125629656F_Latest">Data22!$GP$21</definedName>
    <definedName name="A125629664F">Data23!$T$1:$T$10,Data23!$T$11:$T$21</definedName>
    <definedName name="A125629664F_Data">Data23!$T$11:$T$21</definedName>
    <definedName name="A125629664F_Latest">Data23!$T$21</definedName>
    <definedName name="A125629672F">Data24!$D$1:$D$10,Data24!$D$11:$D$21</definedName>
    <definedName name="A125629672F_Data">Data24!$D$11:$D$21</definedName>
    <definedName name="A125629672F_Latest">Data24!$D$21</definedName>
    <definedName name="A125629680F">Data21!$IP$1:$IP$10,Data21!$IP$11:$IP$21</definedName>
    <definedName name="A125629680F_Data">Data21!$IP$11:$IP$21</definedName>
    <definedName name="A125629680F_Latest">Data21!$IP$21</definedName>
    <definedName name="A125629688X">Data23!$BD$1:$BD$10,Data23!$BD$11:$BD$21</definedName>
    <definedName name="A125629688X_Data">Data23!$BD$11:$BD$21</definedName>
    <definedName name="A125629688X_Latest">Data23!$BD$21</definedName>
    <definedName name="A125629696X">Data23!$B$1:$B$10,Data23!$B$11:$B$21</definedName>
    <definedName name="A125629696X_Data">Data23!$B$11:$B$21</definedName>
    <definedName name="A125629696X_Latest">Data23!$B$21</definedName>
    <definedName name="A125629704L">Data23!$CN$1:$CN$10,Data23!$CN$11:$CN$21</definedName>
    <definedName name="A125629704L_Data">Data23!$CN$11:$CN$21</definedName>
    <definedName name="A125629704L_Latest">Data23!$CN$21</definedName>
    <definedName name="A125629712L">Data23!$FH$1:$FH$10,Data23!$FH$11:$FH$21</definedName>
    <definedName name="A125629712L_Data">Data23!$FH$11:$FH$21</definedName>
    <definedName name="A125629712L_Latest">Data23!$FH$21</definedName>
    <definedName name="A125629720L">Data21!$GN$1:$GN$10,Data21!$GN$11:$GN$21</definedName>
    <definedName name="A125629720L_Data">Data21!$GN$11:$GN$21</definedName>
    <definedName name="A125629720L_Latest">Data21!$GN$21</definedName>
    <definedName name="A125629728F">Data22!$EN$1:$EN$10,Data22!$EN$11:$EN$21</definedName>
    <definedName name="A125629728F_Data">Data22!$EN$11:$EN$21</definedName>
    <definedName name="A125629728F_Latest">Data22!$EN$21</definedName>
    <definedName name="A125629736F">Data23!$AL$1:$AL$10,Data23!$AL$11:$AL$21</definedName>
    <definedName name="A125629736F_Data">Data23!$AL$11:$AL$21</definedName>
    <definedName name="A125629736F_Latest">Data23!$AL$21</definedName>
    <definedName name="A125629744F">Data23!$BV$1:$BV$10,Data23!$BV$11:$BV$21</definedName>
    <definedName name="A125629744F_Data">Data23!$BV$11:$BV$21</definedName>
    <definedName name="A125629744F_Latest">Data23!$BV$21</definedName>
    <definedName name="A125629752F">Data23!$DF$1:$DF$10,Data23!$DF$11:$DF$21</definedName>
    <definedName name="A125629752F_Data">Data23!$DF$11:$DF$21</definedName>
    <definedName name="A125629752F_Latest">Data23!$DF$21</definedName>
    <definedName name="A125629760F">Data23!$EP$1:$EP$10,Data23!$EP$11:$EP$21</definedName>
    <definedName name="A125629760F_Data">Data23!$EP$11:$EP$21</definedName>
    <definedName name="A125629760F_Latest">Data23!$EP$21</definedName>
    <definedName name="A125629768X">Data21!$AZ$1:$AZ$10,Data21!$AZ$11:$AZ$21</definedName>
    <definedName name="A125629768X_Data">Data21!$AZ$11:$AZ$21</definedName>
    <definedName name="A125629768X_Latest">Data21!$AZ$21</definedName>
    <definedName name="A125629776X">Data21!$CJ$1:$CJ$10,Data21!$CJ$11:$CJ$21</definedName>
    <definedName name="A125629776X_Data">Data21!$CJ$11:$CJ$21</definedName>
    <definedName name="A125629776X_Latest">Data21!$CJ$21</definedName>
    <definedName name="A125629784X">Data21!$EL$1:$EL$10,Data21!$EL$11:$EL$21</definedName>
    <definedName name="A125629784X_Data">Data21!$EL$11:$EL$21</definedName>
    <definedName name="A125629784X_Latest">Data21!$EL$21</definedName>
    <definedName name="A125629792X">Data21!$FD$1:$FD$10,Data21!$FD$11:$FD$21</definedName>
    <definedName name="A125629792X_Data">Data21!$FD$11:$FD$21</definedName>
    <definedName name="A125629792X_Latest">Data21!$FD$21</definedName>
    <definedName name="A125629800L">Data21!$HX$1:$HX$10,Data21!$HX$11:$HX$21</definedName>
    <definedName name="A125629800L_Data">Data21!$HX$11:$HX$21</definedName>
    <definedName name="A125629800L_Latest">Data21!$HX$21</definedName>
    <definedName name="A125629808F">Data22!$R$1:$R$10,Data22!$R$11:$R$21</definedName>
    <definedName name="A125629808F_Data">Data22!$R$11:$R$21</definedName>
    <definedName name="A125629808F_Latest">Data22!$R$21</definedName>
    <definedName name="A125629816F">Data22!$AJ$1:$AJ$10,Data22!$AJ$11:$AJ$21</definedName>
    <definedName name="A125629816F_Data">Data22!$AJ$11:$AJ$21</definedName>
    <definedName name="A125629816F_Latest">Data22!$AJ$21</definedName>
    <definedName name="A125629824F">Data22!$FF$1:$FF$10,Data22!$FF$11:$FF$21</definedName>
    <definedName name="A125629824F_Data">Data22!$FF$11:$FF$21</definedName>
    <definedName name="A125629824F_Latest">Data22!$FF$21</definedName>
    <definedName name="A125629832F">Data23!$DX$1:$DX$10,Data23!$DX$11:$DX$21</definedName>
    <definedName name="A125629832F_Data">Data23!$DX$11:$DX$21</definedName>
    <definedName name="A125629832F_Latest">Data23!$DX$21</definedName>
    <definedName name="A125629840F">Data23!$GR$1:$GR$10,Data23!$GR$11:$GR$21</definedName>
    <definedName name="A125629840F_Data">Data23!$GR$11:$GR$21</definedName>
    <definedName name="A125629840F_Latest">Data23!$GR$21</definedName>
    <definedName name="A125629848X">Data23!$HJ$1:$HJ$10,Data23!$HJ$11:$HJ$21</definedName>
    <definedName name="A125629848X_Data">Data23!$HJ$11:$HJ$21</definedName>
    <definedName name="A125629848X_Latest">Data23!$HJ$21</definedName>
    <definedName name="A125629856X">Data21!$FV$1:$FV$10,Data21!$FV$11:$FV$21</definedName>
    <definedName name="A125629856X_Data">Data21!$FV$11:$FV$21</definedName>
    <definedName name="A125629856X_Latest">Data21!$FV$21</definedName>
    <definedName name="A125629864X">Data22!$HH$1:$HH$10,Data22!$HH$11:$HH$21</definedName>
    <definedName name="A125629864X_Data">Data22!$HH$11:$HH$21</definedName>
    <definedName name="A125629864X_Latest">Data22!$HH$21</definedName>
    <definedName name="A125629872X">Data22!$HZ$1:$HZ$10,Data22!$HZ$11:$HZ$21</definedName>
    <definedName name="A125629872X_Data">Data22!$HZ$11:$HZ$21</definedName>
    <definedName name="A125629872X_Latest">Data22!$HZ$21</definedName>
    <definedName name="A125629880X">Data23!$FZ$1:$FZ$10,Data23!$FZ$11:$FZ$21</definedName>
    <definedName name="A125629880X_Data">Data23!$FZ$11:$FZ$21</definedName>
    <definedName name="A125629880X_Latest">Data23!$FZ$21</definedName>
    <definedName name="A125629888T">Data21!$BR$1:$BR$10,Data21!$BR$11:$BR$21</definedName>
    <definedName name="A125629888T_Data">Data21!$BR$11:$BR$21</definedName>
    <definedName name="A125629888T_Latest">Data21!$BR$21</definedName>
    <definedName name="A125629896T">Data21!$DB$1:$DB$10,Data21!$DB$11:$DB$21</definedName>
    <definedName name="A125629896T_Data">Data21!$DB$11:$DB$21</definedName>
    <definedName name="A125629896T_Latest">Data21!$DB$21</definedName>
    <definedName name="A125629904F">Data21!$DT$1:$DT$10,Data21!$DT$11:$DT$21</definedName>
    <definedName name="A125629904F_Data">Data21!$DT$11:$DT$21</definedName>
    <definedName name="A125629904F_Latest">Data21!$DT$21</definedName>
    <definedName name="A125629912F">Data21!$HF$1:$HF$10,Data21!$HF$11:$HF$21</definedName>
    <definedName name="A125629912F_Data">Data21!$HF$11:$HF$21</definedName>
    <definedName name="A125629912F_Latest">Data21!$HF$21</definedName>
    <definedName name="A125629920F">Data22!$CL$1:$CL$10,Data22!$CL$11:$CL$21</definedName>
    <definedName name="A125629920F_Data">Data22!$CL$11:$CL$21</definedName>
    <definedName name="A125629920F_Latest">Data22!$CL$21</definedName>
    <definedName name="A125629928X">Data22!$DD$1:$DD$10,Data22!$DD$11:$DD$21</definedName>
    <definedName name="A125629928X_Data">Data22!$DD$11:$DD$21</definedName>
    <definedName name="A125629928X_Latest">Data22!$DD$21</definedName>
    <definedName name="A125629936X">Data22!$BB$1:$BB$10,Data22!$BB$11:$BB$21</definedName>
    <definedName name="A125629936X_Data">Data22!$BB$11:$BB$21</definedName>
    <definedName name="A125629936X_Latest">Data22!$BB$21</definedName>
    <definedName name="A125629944X">Data22!$FX$1:$FX$10,Data22!$FX$11:$FX$21</definedName>
    <definedName name="A125629944X_Data">Data22!$FX$11:$FX$21</definedName>
    <definedName name="A125629944X_Latest">Data22!$FX$21</definedName>
    <definedName name="A125629952X">Data23!$IB$1:$IB$10,Data23!$IB$11:$IB$21</definedName>
    <definedName name="A125629952X_Data">Data23!$IB$11:$IB$21</definedName>
    <definedName name="A125629952X_Latest">Data23!$IB$21</definedName>
    <definedName name="A125629960X">Data5!$B$1:$B$10,Data5!$B$11:$B$21</definedName>
    <definedName name="A125629960X_Data">Data5!$B$11:$B$21</definedName>
    <definedName name="A125629960X_Latest">Data5!$B$21</definedName>
    <definedName name="A125629968T">Data5!$BD$1:$BD$10,Data5!$BD$11:$BD$21</definedName>
    <definedName name="A125629968T_Data">Data5!$BD$11:$BD$21</definedName>
    <definedName name="A125629968T_Latest">Data5!$BD$21</definedName>
    <definedName name="A125629976T">Data5!$DX$1:$DX$10,Data5!$DX$11:$DX$21</definedName>
    <definedName name="A125629976T_Data">Data5!$DX$11:$DX$21</definedName>
    <definedName name="A125629976T_Latest">Data5!$DX$21</definedName>
    <definedName name="A125629984T">Data5!$GR$1:$GR$10,Data5!$GR$11:$GR$21</definedName>
    <definedName name="A125629984T_Data">Data5!$GR$11:$GR$21</definedName>
    <definedName name="A125629984T_Latest">Data5!$GR$21</definedName>
    <definedName name="A125629992T">Data6!$GB$1:$GB$10,Data6!$GB$11:$GB$21</definedName>
    <definedName name="A125629992T_Data">Data6!$GB$11:$GB$21</definedName>
    <definedName name="A125629992T_Latest">Data6!$GB$21</definedName>
    <definedName name="A125630000L">Data4!$FX$1:$FX$10,Data4!$FX$11:$FX$21</definedName>
    <definedName name="A125630000L_Data">Data4!$FX$11:$FX$21</definedName>
    <definedName name="A125630000L_Latest">Data4!$FX$21</definedName>
    <definedName name="A125630008F">Data5!$IB$1:$IB$10,Data5!$IB$11:$IB$21</definedName>
    <definedName name="A125630008F_Data">Data5!$IB$11:$IB$21</definedName>
    <definedName name="A125630008F_Latest">Data5!$IB$21</definedName>
    <definedName name="A125630016F">Data5!$FZ$1:$FZ$10,Data5!$FZ$11:$FZ$21</definedName>
    <definedName name="A125630016F_Data">Data5!$FZ$11:$FZ$21</definedName>
    <definedName name="A125630016F_Latest">Data5!$FZ$21</definedName>
    <definedName name="A125630024F">Data6!$V$1:$V$10,Data6!$V$11:$V$21</definedName>
    <definedName name="A125630024F_Data">Data6!$V$11:$V$21</definedName>
    <definedName name="A125630024F_Latest">Data6!$V$21</definedName>
    <definedName name="A125630032F">Data6!$CP$1:$CP$10,Data6!$CP$11:$CP$21</definedName>
    <definedName name="A125630032F_Data">Data6!$CP$11:$CP$21</definedName>
    <definedName name="A125630032F_Latest">Data6!$CP$21</definedName>
    <definedName name="A125630040F">Data4!$DV$1:$DV$10,Data4!$DV$11:$DV$21</definedName>
    <definedName name="A125630040F_Data">Data4!$DV$11:$DV$21</definedName>
    <definedName name="A125630040F_Latest">Data4!$DV$21</definedName>
    <definedName name="A125630048X">Data5!$BV$1:$BV$10,Data5!$BV$11:$BV$21</definedName>
    <definedName name="A125630048X_Data">Data5!$BV$11:$BV$21</definedName>
    <definedName name="A125630048X_Latest">Data5!$BV$21</definedName>
    <definedName name="A125630056X">Data5!$HJ$1:$HJ$10,Data5!$HJ$11:$HJ$21</definedName>
    <definedName name="A125630056X_Data">Data5!$HJ$11:$HJ$21</definedName>
    <definedName name="A125630056X_Latest">Data5!$HJ$21</definedName>
    <definedName name="A125630064X">Data6!$D$1:$D$10,Data6!$D$11:$D$21</definedName>
    <definedName name="A125630064X_Data">Data6!$D$11:$D$21</definedName>
    <definedName name="A125630064X_Latest">Data6!$D$21</definedName>
    <definedName name="A125630072X">Data6!$AN$1:$AN$10,Data6!$AN$11:$AN$21</definedName>
    <definedName name="A125630072X_Data">Data6!$AN$11:$AN$21</definedName>
    <definedName name="A125630072X_Latest">Data6!$AN$21</definedName>
    <definedName name="A125630080X">Data6!$BX$1:$BX$10,Data6!$BX$11:$BX$21</definedName>
    <definedName name="A125630080X_Data">Data6!$BX$11:$BX$21</definedName>
    <definedName name="A125630080X_Latest">Data6!$BX$21</definedName>
    <definedName name="A125630088T">Data3!$HX$1:$HX$10,Data3!$HX$11:$HX$21</definedName>
    <definedName name="A125630088T_Data">Data3!$HX$11:$HX$21</definedName>
    <definedName name="A125630088T_Latest">Data3!$HX$21</definedName>
    <definedName name="A125630096T">Data4!$R$1:$R$10,Data4!$R$11:$R$21</definedName>
    <definedName name="A125630096T_Data">Data4!$R$11:$R$21</definedName>
    <definedName name="A125630096T_Latest">Data4!$R$21</definedName>
    <definedName name="A125630104F">Data4!$BT$1:$BT$10,Data4!$BT$11:$BT$21</definedName>
    <definedName name="A125630104F_Data">Data4!$BT$11:$BT$21</definedName>
    <definedName name="A125630104F_Latest">Data4!$BT$21</definedName>
    <definedName name="A125630112F">Data4!$CL$1:$CL$10,Data4!$CL$11:$CL$21</definedName>
    <definedName name="A125630112F_Data">Data4!$CL$11:$CL$21</definedName>
    <definedName name="A125630112F_Latest">Data4!$CL$21</definedName>
    <definedName name="A125630120F">Data4!$FF$1:$FF$10,Data4!$FF$11:$FF$21</definedName>
    <definedName name="A125630120F_Data">Data4!$FF$11:$FF$21</definedName>
    <definedName name="A125630120F_Latest">Data4!$FF$21</definedName>
    <definedName name="A125630128X">Data4!$GP$1:$GP$10,Data4!$GP$11:$GP$21</definedName>
    <definedName name="A125630128X_Data">Data4!$GP$11:$GP$21</definedName>
    <definedName name="A125630128X_Latest">Data4!$GP$21</definedName>
    <definedName name="A125630136X">Data4!$HH$1:$HH$10,Data4!$HH$11:$HH$21</definedName>
    <definedName name="A125630136X_Data">Data4!$HH$11:$HH$21</definedName>
    <definedName name="A125630136X_Latest">Data4!$HH$21</definedName>
    <definedName name="A125630144X">Data5!$CN$1:$CN$10,Data5!$CN$11:$CN$21</definedName>
    <definedName name="A125630144X_Data">Data5!$CN$11:$CN$21</definedName>
    <definedName name="A125630144X_Latest">Data5!$CN$21</definedName>
    <definedName name="A125630152X">Data6!$BF$1:$BF$10,Data6!$BF$11:$BF$21</definedName>
    <definedName name="A125630152X_Data">Data6!$BF$11:$BF$21</definedName>
    <definedName name="A125630152X_Latest">Data6!$BF$21</definedName>
    <definedName name="A125630160X">Data6!$DZ$1:$DZ$10,Data6!$DZ$11:$DZ$21</definedName>
    <definedName name="A125630160X_Data">Data6!$DZ$11:$DZ$21</definedName>
    <definedName name="A125630160X_Latest">Data6!$DZ$21</definedName>
    <definedName name="A125630168T">Data6!$ER$1:$ER$10,Data6!$ER$11:$ER$21</definedName>
    <definedName name="A125630168T_Data">Data6!$ER$11:$ER$21</definedName>
    <definedName name="A125630168T_Latest">Data6!$ER$21</definedName>
    <definedName name="A125630176T">Data4!$DD$1:$DD$10,Data4!$DD$11:$DD$21</definedName>
    <definedName name="A125630176T_Data">Data4!$DD$11:$DD$21</definedName>
    <definedName name="A125630176T_Latest">Data4!$DD$21</definedName>
    <definedName name="A125630184T">Data5!$EP$1:$EP$10,Data5!$EP$11:$EP$21</definedName>
    <definedName name="A125630184T_Data">Data5!$EP$11:$EP$21</definedName>
    <definedName name="A125630184T_Latest">Data5!$EP$21</definedName>
    <definedName name="A125630192T">Data5!$FH$1:$FH$10,Data5!$FH$11:$FH$21</definedName>
    <definedName name="A125630192T_Data">Data5!$FH$11:$FH$21</definedName>
    <definedName name="A125630192T_Latest">Data5!$FH$21</definedName>
    <definedName name="A125630200F">Data6!$DH$1:$DH$10,Data6!$DH$11:$DH$21</definedName>
    <definedName name="A125630200F_Data">Data6!$DH$11:$DH$21</definedName>
    <definedName name="A125630200F_Latest">Data6!$DH$21</definedName>
    <definedName name="A125630208X">Data3!$IP$1:$IP$10,Data3!$IP$11:$IP$21</definedName>
    <definedName name="A125630208X_Data">Data3!$IP$11:$IP$21</definedName>
    <definedName name="A125630208X_Latest">Data3!$IP$21</definedName>
    <definedName name="A125630216X">Data4!$AJ$1:$AJ$10,Data4!$AJ$11:$AJ$21</definedName>
    <definedName name="A125630216X_Data">Data4!$AJ$11:$AJ$21</definedName>
    <definedName name="A125630216X_Latest">Data4!$AJ$21</definedName>
    <definedName name="A125630224X">Data4!$BB$1:$BB$10,Data4!$BB$11:$BB$21</definedName>
    <definedName name="A125630224X_Data">Data4!$BB$11:$BB$21</definedName>
    <definedName name="A125630224X_Latest">Data4!$BB$21</definedName>
    <definedName name="A125630232X">Data4!$EN$1:$EN$10,Data4!$EN$11:$EN$21</definedName>
    <definedName name="A125630232X_Data">Data4!$EN$11:$EN$21</definedName>
    <definedName name="A125630232X_Latest">Data4!$EN$21</definedName>
    <definedName name="A125630240X">Data5!$T$1:$T$10,Data5!$T$11:$T$21</definedName>
    <definedName name="A125630240X_Data">Data5!$T$11:$T$21</definedName>
    <definedName name="A125630240X_Latest">Data5!$T$21</definedName>
    <definedName name="A125630248T">Data5!$AL$1:$AL$10,Data5!$AL$11:$AL$21</definedName>
    <definedName name="A125630248T_Data">Data5!$AL$11:$AL$21</definedName>
    <definedName name="A125630248T_Latest">Data5!$AL$21</definedName>
    <definedName name="A125630256T">Data4!$HZ$1:$HZ$10,Data4!$HZ$11:$HZ$21</definedName>
    <definedName name="A125630256T_Data">Data4!$HZ$11:$HZ$21</definedName>
    <definedName name="A125630256T_Latest">Data4!$HZ$21</definedName>
    <definedName name="A125630264T">Data5!$DF$1:$DF$10,Data5!$DF$11:$DF$21</definedName>
    <definedName name="A125630264T_Data">Data5!$DF$11:$DF$21</definedName>
    <definedName name="A125630264T_Latest">Data5!$DF$21</definedName>
    <definedName name="A125630272T">Data6!$FJ$1:$FJ$10,Data6!$FJ$11:$FJ$21</definedName>
    <definedName name="A125630272T_Data">Data6!$FJ$11:$FJ$21</definedName>
    <definedName name="A125630272T_Latest">Data6!$FJ$21</definedName>
    <definedName name="A125630280T">Data10!$GJ$1:$GJ$10,Data10!$GJ$11:$GJ$21</definedName>
    <definedName name="A125630280T_Data">Data10!$GJ$11:$GJ$21</definedName>
    <definedName name="A125630280T_Latest">Data10!$GJ$21</definedName>
    <definedName name="A125630288K">Data10!$IL$1:$IL$10,Data10!$IL$11:$IL$21</definedName>
    <definedName name="A125630288K_Data">Data10!$IL$11:$IL$21</definedName>
    <definedName name="A125630288K_Latest">Data10!$IL$21</definedName>
    <definedName name="A125630296K">Data11!$BP$1:$BP$10,Data11!$BP$11:$BP$21</definedName>
    <definedName name="A125630296K_Data">Data11!$BP$11:$BP$21</definedName>
    <definedName name="A125630296K_Latest">Data11!$BP$21</definedName>
    <definedName name="A125630304X">Data11!$EJ$1:$EJ$10,Data11!$EJ$11:$EJ$21</definedName>
    <definedName name="A125630304X_Data">Data11!$EJ$11:$EJ$21</definedName>
    <definedName name="A125630304X_Latest">Data11!$EJ$21</definedName>
    <definedName name="A125630312X">Data12!$DT$1:$DT$10,Data12!$DT$11:$DT$21</definedName>
    <definedName name="A125630312X_Data">Data12!$DT$11:$DT$21</definedName>
    <definedName name="A125630312X_Latest">Data12!$DT$21</definedName>
    <definedName name="A125630320X">Data10!$DP$1:$DP$10,Data10!$DP$11:$DP$21</definedName>
    <definedName name="A125630320X_Data">Data10!$DP$11:$DP$21</definedName>
    <definedName name="A125630320X_Latest">Data10!$DP$21</definedName>
    <definedName name="A125630328T">Data11!$FT$1:$FT$10,Data11!$FT$11:$FT$21</definedName>
    <definedName name="A125630328T_Data">Data11!$FT$11:$FT$21</definedName>
    <definedName name="A125630328T_Latest">Data11!$FT$21</definedName>
    <definedName name="A125630336T">Data11!$DR$1:$DR$10,Data11!$DR$11:$DR$21</definedName>
    <definedName name="A125630336T_Data">Data11!$DR$11:$DR$21</definedName>
    <definedName name="A125630336T_Latest">Data11!$DR$21</definedName>
    <definedName name="A125630344T">Data11!$HD$1:$HD$10,Data11!$HD$11:$HD$21</definedName>
    <definedName name="A125630344T_Data">Data11!$HD$11:$HD$21</definedName>
    <definedName name="A125630344T_Latest">Data11!$HD$21</definedName>
    <definedName name="A125630352T">Data12!$AH$1:$AH$10,Data12!$AH$11:$AH$21</definedName>
    <definedName name="A125630352T_Data">Data12!$AH$11:$AH$21</definedName>
    <definedName name="A125630352T_Latest">Data12!$AH$21</definedName>
    <definedName name="A125630360T">Data10!$BN$1:$BN$10,Data10!$BN$11:$BN$21</definedName>
    <definedName name="A125630360T_Data">Data10!$BN$11:$BN$21</definedName>
    <definedName name="A125630360T_Latest">Data10!$BN$21</definedName>
    <definedName name="A125630368K">Data11!$N$1:$N$10,Data11!$N$11:$N$21</definedName>
    <definedName name="A125630368K_Data">Data11!$N$11:$N$21</definedName>
    <definedName name="A125630368K_Latest">Data11!$N$21</definedName>
    <definedName name="A125630376K">Data11!$FB$1:$FB$10,Data11!$FB$11:$FB$21</definedName>
    <definedName name="A125630376K_Data">Data11!$FB$11:$FB$21</definedName>
    <definedName name="A125630376K_Latest">Data11!$FB$21</definedName>
    <definedName name="A125630384K">Data11!$GL$1:$GL$10,Data11!$GL$11:$GL$21</definedName>
    <definedName name="A125630384K_Data">Data11!$GL$11:$GL$21</definedName>
    <definedName name="A125630384K_Latest">Data11!$GL$21</definedName>
    <definedName name="A125630392K">Data11!$HV$1:$HV$10,Data11!$HV$11:$HV$21</definedName>
    <definedName name="A125630392K_Data">Data11!$HV$11:$HV$21</definedName>
    <definedName name="A125630392K_Latest">Data11!$HV$21</definedName>
    <definedName name="A125630400X">Data12!$P$1:$P$10,Data12!$P$11:$P$21</definedName>
    <definedName name="A125630400X_Data">Data12!$P$11:$P$21</definedName>
    <definedName name="A125630400X_Latest">Data12!$P$21</definedName>
    <definedName name="A125630408T">Data9!$FP$1:$FP$10,Data9!$FP$11:$FP$21</definedName>
    <definedName name="A125630408T_Data">Data9!$FP$11:$FP$21</definedName>
    <definedName name="A125630408T_Latest">Data9!$FP$21</definedName>
    <definedName name="A125630416T">Data9!$GZ$1:$GZ$10,Data9!$GZ$11:$GZ$21</definedName>
    <definedName name="A125630416T_Data">Data9!$GZ$11:$GZ$21</definedName>
    <definedName name="A125630416T_Latest">Data9!$GZ$21</definedName>
    <definedName name="A125630424T">Data10!$L$1:$L$10,Data10!$L$11:$L$21</definedName>
    <definedName name="A125630424T_Data">Data10!$L$11:$L$21</definedName>
    <definedName name="A125630424T_Latest">Data10!$L$21</definedName>
    <definedName name="A125630432T">Data10!$AD$1:$AD$10,Data10!$AD$11:$AD$21</definedName>
    <definedName name="A125630432T_Data">Data10!$AD$11:$AD$21</definedName>
    <definedName name="A125630432T_Latest">Data10!$AD$21</definedName>
    <definedName name="A125630440T">Data10!$CX$1:$CX$10,Data10!$CX$11:$CX$21</definedName>
    <definedName name="A125630440T_Data">Data10!$CX$11:$CX$21</definedName>
    <definedName name="A125630440T_Latest">Data10!$CX$21</definedName>
    <definedName name="A125630448K">Data10!$EH$1:$EH$10,Data10!$EH$11:$EH$21</definedName>
    <definedName name="A125630448K_Data">Data10!$EH$11:$EH$21</definedName>
    <definedName name="A125630448K_Latest">Data10!$EH$21</definedName>
    <definedName name="A125630456K">Data10!$EZ$1:$EZ$10,Data10!$EZ$11:$EZ$21</definedName>
    <definedName name="A125630456K_Data">Data10!$EZ$11:$EZ$21</definedName>
    <definedName name="A125630456K_Latest">Data10!$EZ$21</definedName>
    <definedName name="A125630464K">Data11!$AF$1:$AF$10,Data11!$AF$11:$AF$21</definedName>
    <definedName name="A125630464K_Data">Data11!$AF$11:$AF$21</definedName>
    <definedName name="A125630464K_Latest">Data11!$AF$21</definedName>
    <definedName name="A125630472K">Data11!$IN$1:$IN$10,Data11!$IN$11:$IN$21</definedName>
    <definedName name="A125630472K_Data">Data11!$IN$11:$IN$21</definedName>
    <definedName name="A125630472K_Latest">Data11!$IN$21</definedName>
    <definedName name="A125630480K">Data12!$BR$1:$BR$10,Data12!$BR$11:$BR$21</definedName>
    <definedName name="A125630480K_Data">Data12!$BR$11:$BR$21</definedName>
    <definedName name="A125630480K_Latest">Data12!$BR$21</definedName>
    <definedName name="A125630488C">Data12!$CJ$1:$CJ$10,Data12!$CJ$11:$CJ$21</definedName>
    <definedName name="A125630488C_Data">Data12!$CJ$11:$CJ$21</definedName>
    <definedName name="A125630488C_Latest">Data12!$CJ$21</definedName>
    <definedName name="A125630496C">Data10!$AV$1:$AV$10,Data10!$AV$11:$AV$21</definedName>
    <definedName name="A125630496C_Data">Data10!$AV$11:$AV$21</definedName>
    <definedName name="A125630496C_Latest">Data10!$AV$21</definedName>
    <definedName name="A125630504T">Data11!$CH$1:$CH$10,Data11!$CH$11:$CH$21</definedName>
    <definedName name="A125630504T_Data">Data11!$CH$11:$CH$21</definedName>
    <definedName name="A125630504T_Latest">Data11!$CH$21</definedName>
    <definedName name="A125630512T">Data11!$CZ$1:$CZ$10,Data11!$CZ$11:$CZ$21</definedName>
    <definedName name="A125630512T_Data">Data11!$CZ$11:$CZ$21</definedName>
    <definedName name="A125630512T_Latest">Data11!$CZ$21</definedName>
    <definedName name="A125630520T">Data12!$AZ$1:$AZ$10,Data12!$AZ$11:$AZ$21</definedName>
    <definedName name="A125630520T_Data">Data12!$AZ$11:$AZ$21</definedName>
    <definedName name="A125630520T_Latest">Data12!$AZ$21</definedName>
    <definedName name="A125630528K">Data9!$GH$1:$GH$10,Data9!$GH$11:$GH$21</definedName>
    <definedName name="A125630528K_Data">Data9!$GH$11:$GH$21</definedName>
    <definedName name="A125630528K_Latest">Data9!$GH$21</definedName>
    <definedName name="A125630536K">Data9!$HR$1:$HR$10,Data9!$HR$11:$HR$21</definedName>
    <definedName name="A125630536K_Data">Data9!$HR$11:$HR$21</definedName>
    <definedName name="A125630536K_Latest">Data9!$HR$21</definedName>
    <definedName name="A125630544K">Data9!$IJ$1:$IJ$10,Data9!$IJ$11:$IJ$21</definedName>
    <definedName name="A125630544K_Data">Data9!$IJ$11:$IJ$21</definedName>
    <definedName name="A125630544K_Latest">Data9!$IJ$21</definedName>
    <definedName name="A125630552K">Data10!$CF$1:$CF$10,Data10!$CF$11:$CF$21</definedName>
    <definedName name="A125630552K_Data">Data10!$CF$11:$CF$21</definedName>
    <definedName name="A125630552K_Latest">Data10!$CF$21</definedName>
    <definedName name="A125630560K">Data10!$HB$1:$HB$10,Data10!$HB$11:$HB$21</definedName>
    <definedName name="A125630560K_Data">Data10!$HB$11:$HB$21</definedName>
    <definedName name="A125630560K_Latest">Data10!$HB$21</definedName>
    <definedName name="A125630568C">Data10!$HT$1:$HT$10,Data10!$HT$11:$HT$21</definedName>
    <definedName name="A125630568C_Data">Data10!$HT$11:$HT$21</definedName>
    <definedName name="A125630568C_Latest">Data10!$HT$21</definedName>
    <definedName name="A125630576C">Data10!$FR$1:$FR$10,Data10!$FR$11:$FR$21</definedName>
    <definedName name="A125630576C_Data">Data10!$FR$11:$FR$21</definedName>
    <definedName name="A125630576C_Latest">Data10!$FR$21</definedName>
    <definedName name="A125630584C">Data11!$AX$1:$AX$10,Data11!$AX$11:$AX$21</definedName>
    <definedName name="A125630584C_Data">Data11!$AX$11:$AX$21</definedName>
    <definedName name="A125630584C_Latest">Data11!$AX$21</definedName>
    <definedName name="A125630592C">Data12!$DB$1:$DB$10,Data12!$DB$11:$DB$21</definedName>
    <definedName name="A125630592C_Data">Data12!$DB$11:$DB$21</definedName>
    <definedName name="A125630592C_Latest">Data12!$DB$21</definedName>
    <definedName name="A125630600T">Data13!$FF$1:$FF$10,Data13!$FF$11:$FF$21</definedName>
    <definedName name="A125630600T_Data">Data13!$FF$11:$FF$21</definedName>
    <definedName name="A125630600T_Latest">Data13!$FF$21</definedName>
    <definedName name="A125630608K">Data13!$HH$1:$HH$10,Data13!$HH$11:$HH$21</definedName>
    <definedName name="A125630608K_Data">Data13!$HH$11:$HH$21</definedName>
    <definedName name="A125630608K_Latest">Data13!$HH$21</definedName>
    <definedName name="A125630616K">Data14!$AL$1:$AL$10,Data14!$AL$11:$AL$21</definedName>
    <definedName name="A125630616K_Data">Data14!$AL$11:$AL$21</definedName>
    <definedName name="A125630616K_Latest">Data14!$AL$21</definedName>
    <definedName name="A125630624K">Data14!$DF$1:$DF$10,Data14!$DF$11:$DF$21</definedName>
    <definedName name="A125630624K_Data">Data14!$DF$11:$DF$21</definedName>
    <definedName name="A125630624K_Latest">Data14!$DF$21</definedName>
    <definedName name="A125630632K">Data15!$CP$1:$CP$10,Data15!$CP$11:$CP$21</definedName>
    <definedName name="A125630632K_Data">Data15!$CP$11:$CP$21</definedName>
    <definedName name="A125630632K_Latest">Data15!$CP$21</definedName>
    <definedName name="A125630640K">Data13!$CL$1:$CL$10,Data13!$CL$11:$CL$21</definedName>
    <definedName name="A125630640K_Data">Data13!$CL$11:$CL$21</definedName>
    <definedName name="A125630640K_Latest">Data13!$CL$21</definedName>
    <definedName name="A125630648C">Data14!$EP$1:$EP$10,Data14!$EP$11:$EP$21</definedName>
    <definedName name="A125630648C_Data">Data14!$EP$11:$EP$21</definedName>
    <definedName name="A125630648C_Latest">Data14!$EP$21</definedName>
    <definedName name="A125630656C">Data14!$CN$1:$CN$10,Data14!$CN$11:$CN$21</definedName>
    <definedName name="A125630656C_Data">Data14!$CN$11:$CN$21</definedName>
    <definedName name="A125630656C_Latest">Data14!$CN$21</definedName>
    <definedName name="A125630664C">Data14!$FZ$1:$FZ$10,Data14!$FZ$11:$FZ$21</definedName>
    <definedName name="A125630664C_Data">Data14!$FZ$11:$FZ$21</definedName>
    <definedName name="A125630664C_Latest">Data14!$FZ$21</definedName>
    <definedName name="A125630672C">Data15!$D$1:$D$10,Data15!$D$11:$D$21</definedName>
    <definedName name="A125630672C_Data">Data15!$D$11:$D$21</definedName>
    <definedName name="A125630672C_Latest">Data15!$D$21</definedName>
    <definedName name="A125630680C">Data13!$AJ$1:$AJ$10,Data13!$AJ$11:$AJ$21</definedName>
    <definedName name="A125630680C_Data">Data13!$AJ$11:$AJ$21</definedName>
    <definedName name="A125630680C_Latest">Data13!$AJ$21</definedName>
    <definedName name="A125630688W">Data13!$HZ$1:$HZ$10,Data13!$HZ$11:$HZ$21</definedName>
    <definedName name="A125630688W_Data">Data13!$HZ$11:$HZ$21</definedName>
    <definedName name="A125630688W_Latest">Data13!$HZ$21</definedName>
    <definedName name="A125630696W">Data14!$DX$1:$DX$10,Data14!$DX$11:$DX$21</definedName>
    <definedName name="A125630696W_Data">Data14!$DX$11:$DX$21</definedName>
    <definedName name="A125630696W_Latest">Data14!$DX$21</definedName>
    <definedName name="A125630704K">Data14!$FH$1:$FH$10,Data14!$FH$11:$FH$21</definedName>
    <definedName name="A125630704K_Data">Data14!$FH$11:$FH$21</definedName>
    <definedName name="A125630704K_Latest">Data14!$FH$21</definedName>
    <definedName name="A125630712K">Data14!$GR$1:$GR$10,Data14!$GR$11:$GR$21</definedName>
    <definedName name="A125630712K_Data">Data14!$GR$11:$GR$21</definedName>
    <definedName name="A125630712K_Latest">Data14!$GR$21</definedName>
    <definedName name="A125630720K">Data14!$IB$1:$IB$10,Data14!$IB$11:$IB$21</definedName>
    <definedName name="A125630720K_Data">Data14!$IB$11:$IB$21</definedName>
    <definedName name="A125630720K_Latest">Data14!$IB$21</definedName>
    <definedName name="A125630728C">Data12!$EL$1:$EL$10,Data12!$EL$11:$EL$21</definedName>
    <definedName name="A125630728C_Data">Data12!$EL$11:$EL$21</definedName>
    <definedName name="A125630728C_Latest">Data12!$EL$21</definedName>
    <definedName name="A125630736C">Data12!$FV$1:$FV$10,Data12!$FV$11:$FV$21</definedName>
    <definedName name="A125630736C_Data">Data12!$FV$11:$FV$21</definedName>
    <definedName name="A125630736C_Latest">Data12!$FV$21</definedName>
    <definedName name="A125630744C">Data12!$HX$1:$HX$10,Data12!$HX$11:$HX$21</definedName>
    <definedName name="A125630744C_Data">Data12!$HX$11:$HX$21</definedName>
    <definedName name="A125630744C_Latest">Data12!$HX$21</definedName>
    <definedName name="A125630752C">Data12!$IP$1:$IP$10,Data12!$IP$11:$IP$21</definedName>
    <definedName name="A125630752C_Data">Data12!$IP$11:$IP$21</definedName>
    <definedName name="A125630752C_Latest">Data12!$IP$21</definedName>
    <definedName name="A125630760C">Data13!$BT$1:$BT$10,Data13!$BT$11:$BT$21</definedName>
    <definedName name="A125630760C_Data">Data13!$BT$11:$BT$21</definedName>
    <definedName name="A125630760C_Latest">Data13!$BT$21</definedName>
    <definedName name="A125630768W">Data13!$DD$1:$DD$10,Data13!$DD$11:$DD$21</definedName>
    <definedName name="A125630768W_Data">Data13!$DD$11:$DD$21</definedName>
    <definedName name="A125630768W_Latest">Data13!$DD$21</definedName>
    <definedName name="A125630776W">Data13!$DV$1:$DV$10,Data13!$DV$11:$DV$21</definedName>
    <definedName name="A125630776W_Data">Data13!$DV$11:$DV$21</definedName>
    <definedName name="A125630776W_Latest">Data13!$DV$21</definedName>
    <definedName name="A125630784W">Data14!$B$1:$B$10,Data14!$B$11:$B$21</definedName>
    <definedName name="A125630784W_Data">Data14!$B$11:$B$21</definedName>
    <definedName name="A125630784W_Latest">Data14!$B$21</definedName>
    <definedName name="A125630792W">Data14!$HJ$1:$HJ$10,Data14!$HJ$11:$HJ$21</definedName>
    <definedName name="A125630792W_Data">Data14!$HJ$11:$HJ$21</definedName>
    <definedName name="A125630792W_Latest">Data14!$HJ$21</definedName>
    <definedName name="A125630800K">Data15!$AN$1:$AN$10,Data15!$AN$11:$AN$21</definedName>
    <definedName name="A125630800K_Data">Data15!$AN$11:$AN$21</definedName>
    <definedName name="A125630800K_Latest">Data15!$AN$21</definedName>
    <definedName name="A125630808C">Data15!$BF$1:$BF$10,Data15!$BF$11:$BF$21</definedName>
    <definedName name="A125630808C_Data">Data15!$BF$11:$BF$21</definedName>
    <definedName name="A125630808C_Latest">Data15!$BF$21</definedName>
    <definedName name="A125630816C">Data13!$R$1:$R$10,Data13!$R$11:$R$21</definedName>
    <definedName name="A125630816C_Data">Data13!$R$11:$R$21</definedName>
    <definedName name="A125630816C_Latest">Data13!$R$21</definedName>
    <definedName name="A125630824C">Data14!$BD$1:$BD$10,Data14!$BD$11:$BD$21</definedName>
    <definedName name="A125630824C_Data">Data14!$BD$11:$BD$21</definedName>
    <definedName name="A125630824C_Latest">Data14!$BD$21</definedName>
    <definedName name="A125630832C">Data14!$BV$1:$BV$10,Data14!$BV$11:$BV$21</definedName>
    <definedName name="A125630832C_Data">Data14!$BV$11:$BV$21</definedName>
    <definedName name="A125630832C_Latest">Data14!$BV$21</definedName>
    <definedName name="A125630840C">Data15!$V$1:$V$10,Data15!$V$11:$V$21</definedName>
    <definedName name="A125630840C_Data">Data15!$V$11:$V$21</definedName>
    <definedName name="A125630840C_Latest">Data15!$V$21</definedName>
    <definedName name="A125630848W">Data12!$FD$1:$FD$10,Data12!$FD$11:$FD$21</definedName>
    <definedName name="A125630848W_Data">Data12!$FD$11:$FD$21</definedName>
    <definedName name="A125630848W_Latest">Data12!$FD$21</definedName>
    <definedName name="A125630856W">Data12!$GN$1:$GN$10,Data12!$GN$11:$GN$21</definedName>
    <definedName name="A125630856W_Data">Data12!$GN$11:$GN$21</definedName>
    <definedName name="A125630856W_Latest">Data12!$GN$21</definedName>
    <definedName name="A125630864W">Data12!$HF$1:$HF$10,Data12!$HF$11:$HF$21</definedName>
    <definedName name="A125630864W_Data">Data12!$HF$11:$HF$21</definedName>
    <definedName name="A125630864W_Latest">Data12!$HF$21</definedName>
    <definedName name="A125630872W">Data13!$BB$1:$BB$10,Data13!$BB$11:$BB$21</definedName>
    <definedName name="A125630872W_Data">Data13!$BB$11:$BB$21</definedName>
    <definedName name="A125630872W_Latest">Data13!$BB$21</definedName>
    <definedName name="A125630880W">Data13!$FX$1:$FX$10,Data13!$FX$11:$FX$21</definedName>
    <definedName name="A125630880W_Data">Data13!$FX$11:$FX$21</definedName>
    <definedName name="A125630880W_Latest">Data13!$FX$21</definedName>
    <definedName name="A125630888R">Data13!$GP$1:$GP$10,Data13!$GP$11:$GP$21</definedName>
    <definedName name="A125630888R_Data">Data13!$GP$11:$GP$21</definedName>
    <definedName name="A125630888R_Latest">Data13!$GP$21</definedName>
    <definedName name="A125630896R">Data13!$EN$1:$EN$10,Data13!$EN$11:$EN$21</definedName>
    <definedName name="A125630896R_Data">Data13!$EN$11:$EN$21</definedName>
    <definedName name="A125630896R_Latest">Data13!$EN$21</definedName>
    <definedName name="A125630904C">Data14!$T$1:$T$10,Data14!$T$11:$T$21</definedName>
    <definedName name="A125630904C_Data">Data14!$T$11:$T$21</definedName>
    <definedName name="A125630904C_Latest">Data14!$T$21</definedName>
    <definedName name="A125630912C">Data15!$BX$1:$BX$10,Data15!$BX$11:$BX$21</definedName>
    <definedName name="A125630912C_Data">Data15!$BX$11:$BX$21</definedName>
    <definedName name="A125630912C_Latest">Data15!$BX$21</definedName>
    <definedName name="A125630920C">Data2!$AI$1:$AI$10,Data2!$AI$11:$AI$21</definedName>
    <definedName name="A125630920C_Data">Data2!$AI$11:$AI$21</definedName>
    <definedName name="A125630920C_Latest">Data2!$AI$21</definedName>
    <definedName name="A125630928W">Data2!$CK$1:$CK$10,Data2!$CK$11:$CK$21</definedName>
    <definedName name="A125630928W_Data">Data2!$CK$11:$CK$21</definedName>
    <definedName name="A125630928W_Latest">Data2!$CK$21</definedName>
    <definedName name="A125630936W">Data2!$FE$1:$FE$10,Data2!$FE$11:$FE$21</definedName>
    <definedName name="A125630936W_Data">Data2!$FE$11:$FE$21</definedName>
    <definedName name="A125630936W_Latest">Data2!$FE$21</definedName>
    <definedName name="A125630944W">Data2!$HY$1:$HY$10,Data2!$HY$11:$HY$21</definedName>
    <definedName name="A125630944W_Data">Data2!$HY$11:$HY$21</definedName>
    <definedName name="A125630944W_Latest">Data2!$HY$21</definedName>
    <definedName name="A125630952W">Data3!$HI$1:$HI$10,Data3!$HI$11:$HI$21</definedName>
    <definedName name="A125630952W_Data">Data3!$HI$11:$HI$21</definedName>
    <definedName name="A125630952W_Latest">Data3!$HI$21</definedName>
    <definedName name="A125630960W">Data1!$HE$1:$HE$10,Data1!$HE$11:$HE$21</definedName>
    <definedName name="A125630960W_Data">Data1!$HE$11:$HE$21</definedName>
    <definedName name="A125630960W_Latest">Data1!$HE$21</definedName>
    <definedName name="A125630968R">Data3!$S$1:$S$10,Data3!$S$11:$S$21</definedName>
    <definedName name="A125630968R_Data">Data3!$S$11:$S$21</definedName>
    <definedName name="A125630968R_Latest">Data3!$S$21</definedName>
    <definedName name="A125630976R">Data2!$HG$1:$HG$10,Data2!$HG$11:$HG$21</definedName>
    <definedName name="A125630976R_Data">Data2!$HG$11:$HG$21</definedName>
    <definedName name="A125630976R_Latest">Data2!$HG$21</definedName>
    <definedName name="A125630984R">Data3!$BC$1:$BC$10,Data3!$BC$11:$BC$21</definedName>
    <definedName name="A125630984R_Data">Data3!$BC$11:$BC$21</definedName>
    <definedName name="A125630984R_Latest">Data3!$BC$21</definedName>
    <definedName name="A125630992R">Data3!$DW$1:$DW$10,Data3!$DW$11:$DW$21</definedName>
    <definedName name="A125630992R_Data">Data3!$DW$11:$DW$21</definedName>
    <definedName name="A125630992R_Latest">Data3!$DW$21</definedName>
    <definedName name="A125631000F">Data1!$FC$1:$FC$10,Data1!$FC$11:$FC$21</definedName>
    <definedName name="A125631000F_Data">Data1!$FC$11:$FC$21</definedName>
    <definedName name="A125631000F_Latest">Data1!$FC$21</definedName>
    <definedName name="A125631008X">Data2!$DC$1:$DC$10,Data2!$DC$11:$DC$21</definedName>
    <definedName name="A125631008X_Data">Data2!$DC$11:$DC$21</definedName>
    <definedName name="A125631008X_Latest">Data2!$DC$21</definedName>
    <definedName name="A125631016X">Data2!$IQ$1:$IQ$10,Data2!$IQ$11:$IQ$21</definedName>
    <definedName name="A125631016X_Data">Data2!$IQ$11:$IQ$21</definedName>
    <definedName name="A125631016X_Latest">Data2!$IQ$21</definedName>
    <definedName name="A125631024X">Data3!$AK$1:$AK$10,Data3!$AK$11:$AK$21</definedName>
    <definedName name="A125631024X_Data">Data3!$AK$11:$AK$21</definedName>
    <definedName name="A125631024X_Latest">Data3!$AK$21</definedName>
    <definedName name="A125631032X">Data3!$BU$1:$BU$10,Data3!$BU$11:$BU$21</definedName>
    <definedName name="A125631032X_Data">Data3!$BU$11:$BU$21</definedName>
    <definedName name="A125631032X_Latest">Data3!$BU$21</definedName>
    <definedName name="A125631040X">Data3!$DE$1:$DE$10,Data3!$DE$11:$DE$21</definedName>
    <definedName name="A125631040X_Data">Data3!$DE$11:$DE$21</definedName>
    <definedName name="A125631040X_Latest">Data3!$DE$21</definedName>
    <definedName name="A125631048T">Data1!$O$1:$O$10,Data1!$O$11:$O$21</definedName>
    <definedName name="A125631048T_Data">Data1!$O$11:$O$21</definedName>
    <definedName name="A125631048T_Latest">Data1!$O$21</definedName>
    <definedName name="A125631056T">Data1!$AY$1:$AY$10,Data1!$AY$11:$AY$21</definedName>
    <definedName name="A125631056T_Data">Data1!$AY$11:$AY$21</definedName>
    <definedName name="A125631056T_Latest">Data1!$AY$21</definedName>
    <definedName name="A125631064T">Data1!$DA$1:$DA$10,Data1!$DA$11:$DA$21</definedName>
    <definedName name="A125631064T_Data">Data1!$DA$11:$DA$21</definedName>
    <definedName name="A125631064T_Latest">Data1!$DA$21</definedName>
    <definedName name="A125631072T">Data1!$DS$1:$DS$10,Data1!$DS$11:$DS$21</definedName>
    <definedName name="A125631072T_Data">Data1!$DS$11:$DS$21</definedName>
    <definedName name="A125631072T_Latest">Data1!$DS$21</definedName>
    <definedName name="A125631080T">Data1!$GM$1:$GM$10,Data1!$GM$11:$GM$21</definedName>
    <definedName name="A125631080T_Data">Data1!$GM$11:$GM$21</definedName>
    <definedName name="A125631080T_Latest">Data1!$GM$21</definedName>
    <definedName name="A125631088K">Data1!$HW$1:$HW$10,Data1!$HW$11:$HW$21</definedName>
    <definedName name="A125631088K_Data">Data1!$HW$11:$HW$21</definedName>
    <definedName name="A125631088K_Latest">Data1!$HW$21</definedName>
    <definedName name="A125631096K">Data1!$IO$1:$IO$10,Data1!$IO$11:$IO$21</definedName>
    <definedName name="A125631096K_Data">Data1!$IO$11:$IO$21</definedName>
    <definedName name="A125631096K_Latest">Data1!$IO$21</definedName>
    <definedName name="A125631104X">Data2!$DU$1:$DU$10,Data2!$DU$11:$DU$21</definedName>
    <definedName name="A125631104X_Data">Data2!$DU$11:$DU$21</definedName>
    <definedName name="A125631104X_Latest">Data2!$DU$21</definedName>
    <definedName name="A125631112X">Data3!$CM$1:$CM$10,Data3!$CM$11:$CM$21</definedName>
    <definedName name="A125631112X_Data">Data3!$CM$11:$CM$21</definedName>
    <definedName name="A125631112X_Latest">Data3!$CM$21</definedName>
    <definedName name="A125631120X">Data3!$FG$1:$FG$10,Data3!$FG$11:$FG$21</definedName>
    <definedName name="A125631120X_Data">Data3!$FG$11:$FG$21</definedName>
    <definedName name="A125631120X_Latest">Data3!$FG$21</definedName>
    <definedName name="A125631128T">Data3!$FY$1:$FY$10,Data3!$FY$11:$FY$21</definedName>
    <definedName name="A125631128T_Data">Data3!$FY$11:$FY$21</definedName>
    <definedName name="A125631128T_Latest">Data3!$FY$21</definedName>
    <definedName name="A125631136T">Data1!$EK$1:$EK$10,Data1!$EK$11:$EK$21</definedName>
    <definedName name="A125631136T_Data">Data1!$EK$11:$EK$21</definedName>
    <definedName name="A125631136T_Latest">Data1!$EK$21</definedName>
    <definedName name="A125631144T">Data2!$FW$1:$FW$10,Data2!$FW$11:$FW$21</definedName>
    <definedName name="A125631144T_Data">Data2!$FW$11:$FW$21</definedName>
    <definedName name="A125631144T_Latest">Data2!$FW$21</definedName>
    <definedName name="A125631152T">Data2!$GO$1:$GO$10,Data2!$GO$11:$GO$21</definedName>
    <definedName name="A125631152T_Data">Data2!$GO$11:$GO$21</definedName>
    <definedName name="A125631152T_Latest">Data2!$GO$21</definedName>
    <definedName name="A125631160T">Data3!$EO$1:$EO$10,Data3!$EO$11:$EO$21</definedName>
    <definedName name="A125631160T_Data">Data3!$EO$11:$EO$21</definedName>
    <definedName name="A125631160T_Latest">Data3!$EO$21</definedName>
    <definedName name="A125631168K">Data1!$AG$1:$AG$10,Data1!$AG$11:$AG$21</definedName>
    <definedName name="A125631168K_Data">Data1!$AG$11:$AG$21</definedName>
    <definedName name="A125631168K_Latest">Data1!$AG$21</definedName>
    <definedName name="A125631176K">Data1!$BQ$1:$BQ$10,Data1!$BQ$11:$BQ$21</definedName>
    <definedName name="A125631176K_Data">Data1!$BQ$11:$BQ$21</definedName>
    <definedName name="A125631176K_Latest">Data1!$BQ$21</definedName>
    <definedName name="A125631184K">Data1!$CI$1:$CI$10,Data1!$CI$11:$CI$21</definedName>
    <definedName name="A125631184K_Data">Data1!$CI$11:$CI$21</definedName>
    <definedName name="A125631184K_Latest">Data1!$CI$21</definedName>
    <definedName name="A125631192K">Data1!$FU$1:$FU$10,Data1!$FU$11:$FU$21</definedName>
    <definedName name="A125631192K_Data">Data1!$FU$11:$FU$21</definedName>
    <definedName name="A125631192K_Latest">Data1!$FU$21</definedName>
    <definedName name="A125631200X">Data2!$BA$1:$BA$10,Data2!$BA$11:$BA$21</definedName>
    <definedName name="A125631200X_Data">Data2!$BA$11:$BA$21</definedName>
    <definedName name="A125631200X_Latest">Data2!$BA$21</definedName>
    <definedName name="A125631208T">Data2!$BS$1:$BS$10,Data2!$BS$11:$BS$21</definedName>
    <definedName name="A125631208T_Data">Data2!$BS$11:$BS$21</definedName>
    <definedName name="A125631208T_Latest">Data2!$BS$21</definedName>
    <definedName name="A125631216T">Data2!$Q$1:$Q$10,Data2!$Q$11:$Q$21</definedName>
    <definedName name="A125631216T_Data">Data2!$Q$11:$Q$21</definedName>
    <definedName name="A125631216T_Latest">Data2!$Q$21</definedName>
    <definedName name="A125631224T">Data2!$EM$1:$EM$10,Data2!$EM$11:$EM$21</definedName>
    <definedName name="A125631224T_Data">Data2!$EM$11:$EM$21</definedName>
    <definedName name="A125631224T_Latest">Data2!$EM$21</definedName>
    <definedName name="A125631232T">Data3!$GQ$1:$GQ$10,Data3!$GQ$11:$GQ$21</definedName>
    <definedName name="A125631232T_Data">Data3!$GQ$11:$GQ$21</definedName>
    <definedName name="A125631232T_Latest">Data3!$GQ$21</definedName>
    <definedName name="A125631240T">Data25!$AS$1:$AS$10,Data25!$AS$11:$AS$21</definedName>
    <definedName name="A125631240T_Data">Data25!$AS$11:$AS$21</definedName>
    <definedName name="A125631240T_Latest">Data25!$AS$21</definedName>
    <definedName name="A125631248K">Data25!$CU$1:$CU$10,Data25!$CU$11:$CU$21</definedName>
    <definedName name="A125631248K_Data">Data25!$CU$11:$CU$21</definedName>
    <definedName name="A125631248K_Latest">Data25!$CU$21</definedName>
    <definedName name="A125631256K">Data25!$FO$1:$FO$10,Data25!$FO$11:$FO$21</definedName>
    <definedName name="A125631256K_Data">Data25!$FO$11:$FO$21</definedName>
    <definedName name="A125631256K_Latest">Data25!$FO$21</definedName>
    <definedName name="A125631264K">Data25!$II$1:$II$10,Data25!$II$11:$II$21</definedName>
    <definedName name="A125631264K_Data">Data25!$II$11:$II$21</definedName>
    <definedName name="A125631264K_Latest">Data25!$II$21</definedName>
    <definedName name="A125631272K">Data26!$HS$1:$HS$10,Data26!$HS$11:$HS$11</definedName>
    <definedName name="A125631272K_Data">Data26!$HS$11:$HS$11</definedName>
    <definedName name="A125631272K_Latest">Data26!$HS$11</definedName>
    <definedName name="A125631280K">Data24!$HO$1:$HO$10,Data24!$HO$11:$HO$21</definedName>
    <definedName name="A125631280K_Data">Data24!$HO$11:$HO$21</definedName>
    <definedName name="A125631280K_Latest">Data24!$HO$21</definedName>
    <definedName name="A125631288C">Data26!$AC$1:$AC$10,Data26!$AC$11:$AC$11</definedName>
    <definedName name="A125631288C_Data">Data26!$AC$11:$AC$11</definedName>
    <definedName name="A125631288C_Latest">Data26!$AC$11</definedName>
    <definedName name="A125631296C">Data25!$HQ$1:$HQ$10,Data25!$HQ$11:$HQ$21</definedName>
    <definedName name="A125631296C_Data">Data25!$HQ$11:$HQ$21</definedName>
    <definedName name="A125631296C_Latest">Data25!$HQ$21</definedName>
    <definedName name="A125631304T">Data26!$BM$1:$BM$10,Data26!$BM$11:$BM$11</definedName>
    <definedName name="A125631304T_Data">Data26!$BM$11:$BM$11</definedName>
    <definedName name="A125631304T_Latest">Data26!$BM$11</definedName>
    <definedName name="A125631312T">Data26!$EG$1:$EG$10,Data26!$EG$11:$EG$11</definedName>
    <definedName name="A125631312T_Data">Data26!$EG$11:$EG$11</definedName>
    <definedName name="A125631312T_Latest">Data26!$EG$11</definedName>
    <definedName name="A125631320T">Data24!$FM$1:$FM$10,Data24!$FM$11:$FM$21</definedName>
    <definedName name="A125631320T_Data">Data24!$FM$11:$FM$21</definedName>
    <definedName name="A125631320T_Latest">Data24!$FM$21</definedName>
    <definedName name="A125631328K">Data25!$DM$1:$DM$10,Data25!$DM$11:$DM$21</definedName>
    <definedName name="A125631328K_Data">Data25!$DM$11:$DM$21</definedName>
    <definedName name="A125631328K_Latest">Data25!$DM$21</definedName>
    <definedName name="A125631336K">Data26!$K$1:$K$10,Data26!$K$11:$K$11</definedName>
    <definedName name="A125631336K_Data">Data26!$K$11:$K$11</definedName>
    <definedName name="A125631336K_Latest">Data26!$K$11</definedName>
    <definedName name="A125631344K">Data26!$AU$1:$AU$10,Data26!$AU$11:$AU$11</definedName>
    <definedName name="A125631344K_Data">Data26!$AU$11:$AU$11</definedName>
    <definedName name="A125631344K_Latest">Data26!$AU$11</definedName>
    <definedName name="A125631352K">Data26!$CE$1:$CE$10,Data26!$CE$11:$CE$11</definedName>
    <definedName name="A125631352K_Data">Data26!$CE$11:$CE$11</definedName>
    <definedName name="A125631352K_Latest">Data26!$CE$11</definedName>
    <definedName name="A125631360K">Data26!$DO$1:$DO$10,Data26!$DO$11:$DO$11</definedName>
    <definedName name="A125631360K_Data">Data26!$DO$11:$DO$11</definedName>
    <definedName name="A125631360K_Latest">Data26!$DO$11</definedName>
    <definedName name="A125631368C">Data24!$Y$1:$Y$10,Data24!$Y$11:$Y$21</definedName>
    <definedName name="A125631368C_Data">Data24!$Y$11:$Y$21</definedName>
    <definedName name="A125631368C_Latest">Data24!$Y$21</definedName>
    <definedName name="A125631376C">Data24!$BI$1:$BI$10,Data24!$BI$11:$BI$21</definedName>
    <definedName name="A125631376C_Data">Data24!$BI$11:$BI$21</definedName>
    <definedName name="A125631376C_Latest">Data24!$BI$21</definedName>
    <definedName name="A125631384C">Data24!$DK$1:$DK$10,Data24!$DK$11:$DK$21</definedName>
    <definedName name="A125631384C_Data">Data24!$DK$11:$DK$21</definedName>
    <definedName name="A125631384C_Latest">Data24!$DK$21</definedName>
    <definedName name="A125631392C">Data24!$EC$1:$EC$10,Data24!$EC$11:$EC$21</definedName>
    <definedName name="A125631392C_Data">Data24!$EC$11:$EC$21</definedName>
    <definedName name="A125631392C_Latest">Data24!$EC$21</definedName>
    <definedName name="A125631400T">Data24!$GW$1:$GW$10,Data24!$GW$11:$GW$21</definedName>
    <definedName name="A125631400T_Data">Data24!$GW$11:$GW$21</definedName>
    <definedName name="A125631400T_Latest">Data24!$GW$21</definedName>
    <definedName name="A125631408K">Data24!$IG$1:$IG$10,Data24!$IG$11:$IG$21</definedName>
    <definedName name="A125631408K_Data">Data24!$IG$11:$IG$21</definedName>
    <definedName name="A125631408K_Latest">Data24!$IG$21</definedName>
    <definedName name="A125631416K">Data25!$I$1:$I$10,Data25!$I$11:$I$21</definedName>
    <definedName name="A125631416K_Data">Data25!$I$11:$I$21</definedName>
    <definedName name="A125631416K_Latest">Data25!$I$21</definedName>
    <definedName name="A125631424K">Data25!$EE$1:$EE$10,Data25!$EE$11:$EE$21</definedName>
    <definedName name="A125631424K_Data">Data25!$EE$11:$EE$21</definedName>
    <definedName name="A125631424K_Latest">Data25!$EE$21</definedName>
    <definedName name="A125631432K">Data26!$CW$1:$CW$10,Data26!$CW$11:$CW$11</definedName>
    <definedName name="A125631432K_Data">Data26!$CW$11:$CW$11</definedName>
    <definedName name="A125631432K_Latest">Data26!$CW$11</definedName>
    <definedName name="A125631440K">Data26!$FQ$1:$FQ$10,Data26!$FQ$11:$FQ$11</definedName>
    <definedName name="A125631440K_Data">Data26!$FQ$11:$FQ$11</definedName>
    <definedName name="A125631440K_Latest">Data26!$FQ$11</definedName>
    <definedName name="A125631448C">Data26!$GI$1:$GI$10,Data26!$GI$11:$GI$11</definedName>
    <definedName name="A125631448C_Data">Data26!$GI$11:$GI$11</definedName>
    <definedName name="A125631448C_Latest">Data26!$GI$11</definedName>
    <definedName name="A125631456C">Data24!$EU$1:$EU$10,Data24!$EU$11:$EU$21</definedName>
    <definedName name="A125631456C_Data">Data24!$EU$11:$EU$21</definedName>
    <definedName name="A125631456C_Latest">Data24!$EU$21</definedName>
    <definedName name="A125631464C">Data25!$GG$1:$GG$10,Data25!$GG$11:$GG$21</definedName>
    <definedName name="A125631464C_Data">Data25!$GG$11:$GG$21</definedName>
    <definedName name="A125631464C_Latest">Data25!$GG$21</definedName>
    <definedName name="A125631472C">Data25!$GY$1:$GY$10,Data25!$GY$11:$GY$21</definedName>
    <definedName name="A125631472C_Data">Data25!$GY$11:$GY$21</definedName>
    <definedName name="A125631472C_Latest">Data25!$GY$21</definedName>
    <definedName name="A125631480C">Data26!$EY$1:$EY$10,Data26!$EY$11:$EY$11</definedName>
    <definedName name="A125631480C_Data">Data26!$EY$11:$EY$11</definedName>
    <definedName name="A125631480C_Latest">Data26!$EY$11</definedName>
    <definedName name="A125631488W">Data24!$AQ$1:$AQ$10,Data24!$AQ$11:$AQ$21</definedName>
    <definedName name="A125631488W_Data">Data24!$AQ$11:$AQ$21</definedName>
    <definedName name="A125631488W_Latest">Data24!$AQ$21</definedName>
    <definedName name="A125631496W">Data24!$CA$1:$CA$10,Data24!$CA$11:$CA$21</definedName>
    <definedName name="A125631496W_Data">Data24!$CA$11:$CA$21</definedName>
    <definedName name="A125631496W_Latest">Data24!$CA$21</definedName>
    <definedName name="A125631504K">Data24!$CS$1:$CS$10,Data24!$CS$11:$CS$21</definedName>
    <definedName name="A125631504K_Data">Data24!$CS$11:$CS$21</definedName>
    <definedName name="A125631504K_Latest">Data24!$CS$21</definedName>
    <definedName name="A125631512K">Data24!$GE$1:$GE$10,Data24!$GE$11:$GE$21</definedName>
    <definedName name="A125631512K_Data">Data24!$GE$11:$GE$21</definedName>
    <definedName name="A125631512K_Latest">Data24!$GE$21</definedName>
    <definedName name="A125631520K">Data25!$BK$1:$BK$10,Data25!$BK$11:$BK$21</definedName>
    <definedName name="A125631520K_Data">Data25!$BK$11:$BK$21</definedName>
    <definedName name="A125631520K_Latest">Data25!$BK$21</definedName>
    <definedName name="A125631528C">Data25!$CC$1:$CC$10,Data25!$CC$11:$CC$21</definedName>
    <definedName name="A125631528C_Data">Data25!$CC$11:$CC$21</definedName>
    <definedName name="A125631528C_Latest">Data25!$CC$21</definedName>
    <definedName name="A125631536C">Data25!$AA$1:$AA$10,Data25!$AA$11:$AA$21</definedName>
    <definedName name="A125631536C_Data">Data25!$AA$11:$AA$21</definedName>
    <definedName name="A125631536C_Latest">Data25!$AA$21</definedName>
    <definedName name="A125631544C">Data25!$EW$1:$EW$10,Data25!$EW$11:$EW$21</definedName>
    <definedName name="A125631544C_Data">Data25!$EW$11:$EW$21</definedName>
    <definedName name="A125631544C_Latest">Data25!$EW$21</definedName>
    <definedName name="A125631552C">Data26!$HA$1:$HA$10,Data26!$HA$11:$HA$11</definedName>
    <definedName name="A125631552C_Data">Data26!$HA$11:$HA$11</definedName>
    <definedName name="A125631552C_Latest">Data26!$HA$11</definedName>
    <definedName name="A125631560C">Data7!$HQ$1:$HQ$10,Data7!$HQ$11:$HQ$21</definedName>
    <definedName name="A125631560C_Data">Data7!$HQ$11:$HQ$21</definedName>
    <definedName name="A125631560C_Latest">Data7!$HQ$21</definedName>
    <definedName name="A125631568W">Data8!$AC$1:$AC$10,Data8!$AC$11:$AC$21</definedName>
    <definedName name="A125631568W_Data">Data8!$AC$11:$AC$21</definedName>
    <definedName name="A125631568W_Latest">Data8!$AC$21</definedName>
    <definedName name="A125631576W">Data8!$CW$1:$CW$10,Data8!$CW$11:$CW$21</definedName>
    <definedName name="A125631576W_Data">Data8!$CW$11:$CW$21</definedName>
    <definedName name="A125631576W_Latest">Data8!$CW$21</definedName>
    <definedName name="A125631584W">Data8!$FQ$1:$FQ$10,Data8!$FQ$11:$FQ$21</definedName>
    <definedName name="A125631584W_Data">Data8!$FQ$11:$FQ$21</definedName>
    <definedName name="A125631584W_Latest">Data8!$FQ$21</definedName>
    <definedName name="A125631592W">Data9!$FA$1:$FA$10,Data9!$FA$11:$FA$21</definedName>
    <definedName name="A125631592W_Data">Data9!$FA$11:$FA$21</definedName>
    <definedName name="A125631592W_Latest">Data9!$FA$21</definedName>
    <definedName name="A125631600K">Data7!$EW$1:$EW$10,Data7!$EW$11:$EW$21</definedName>
    <definedName name="A125631600K_Data">Data7!$EW$11:$EW$21</definedName>
    <definedName name="A125631600K_Latest">Data7!$EW$21</definedName>
    <definedName name="A125631608C">Data8!$HA$1:$HA$10,Data8!$HA$11:$HA$21</definedName>
    <definedName name="A125631608C_Data">Data8!$HA$11:$HA$21</definedName>
    <definedName name="A125631608C_Latest">Data8!$HA$21</definedName>
    <definedName name="A125631616C">Data8!$EY$1:$EY$10,Data8!$EY$11:$EY$21</definedName>
    <definedName name="A125631616C_Data">Data8!$EY$11:$EY$21</definedName>
    <definedName name="A125631616C_Latest">Data8!$EY$21</definedName>
    <definedName name="A125631624C">Data8!$IK$1:$IK$10,Data8!$IK$11:$IK$21</definedName>
    <definedName name="A125631624C_Data">Data8!$IK$11:$IK$21</definedName>
    <definedName name="A125631624C_Latest">Data8!$IK$21</definedName>
    <definedName name="A125631632C">Data9!$BO$1:$BO$10,Data9!$BO$11:$BO$21</definedName>
    <definedName name="A125631632C_Data">Data9!$BO$11:$BO$21</definedName>
    <definedName name="A125631632C_Latest">Data9!$BO$21</definedName>
    <definedName name="A125631640C">Data7!$CU$1:$CU$10,Data7!$CU$11:$CU$21</definedName>
    <definedName name="A125631640C_Data">Data7!$CU$11:$CU$21</definedName>
    <definedName name="A125631640C_Latest">Data7!$CU$21</definedName>
    <definedName name="A125631648W">Data8!$AU$1:$AU$10,Data8!$AU$11:$AU$21</definedName>
    <definedName name="A125631648W_Data">Data8!$AU$11:$AU$21</definedName>
    <definedName name="A125631648W_Latest">Data8!$AU$21</definedName>
    <definedName name="A125631656W">Data8!$GI$1:$GI$10,Data8!$GI$11:$GI$21</definedName>
    <definedName name="A125631656W_Data">Data8!$GI$11:$GI$21</definedName>
    <definedName name="A125631656W_Latest">Data8!$GI$21</definedName>
    <definedName name="A125631664W">Data8!$HS$1:$HS$10,Data8!$HS$11:$HS$21</definedName>
    <definedName name="A125631664W_Data">Data8!$HS$11:$HS$21</definedName>
    <definedName name="A125631664W_Latest">Data8!$HS$21</definedName>
    <definedName name="A125631672W">Data9!$M$1:$M$10,Data9!$M$11:$M$21</definedName>
    <definedName name="A125631672W_Data">Data9!$M$11:$M$21</definedName>
    <definedName name="A125631672W_Latest">Data9!$M$21</definedName>
    <definedName name="A125631680W">Data9!$AW$1:$AW$10,Data9!$AW$11:$AW$21</definedName>
    <definedName name="A125631680W_Data">Data9!$AW$11:$AW$21</definedName>
    <definedName name="A125631680W_Latest">Data9!$AW$21</definedName>
    <definedName name="A125631688R">Data6!$GW$1:$GW$10,Data6!$GW$11:$GW$21</definedName>
    <definedName name="A125631688R_Data">Data6!$GW$11:$GW$21</definedName>
    <definedName name="A125631688R_Latest">Data6!$GW$21</definedName>
    <definedName name="A125631696R">Data6!$IG$1:$IG$10,Data6!$IG$11:$IG$21</definedName>
    <definedName name="A125631696R_Data">Data6!$IG$11:$IG$21</definedName>
    <definedName name="A125631696R_Latest">Data6!$IG$21</definedName>
    <definedName name="A125631704C">Data7!$AS$1:$AS$10,Data7!$AS$11:$AS$21</definedName>
    <definedName name="A125631704C_Data">Data7!$AS$11:$AS$21</definedName>
    <definedName name="A125631704C_Latest">Data7!$AS$21</definedName>
    <definedName name="A125631712C">Data7!$BK$1:$BK$10,Data7!$BK$11:$BK$21</definedName>
    <definedName name="A125631712C_Data">Data7!$BK$11:$BK$21</definedName>
    <definedName name="A125631712C_Latest">Data7!$BK$21</definedName>
    <definedName name="A125631720C">Data7!$EE$1:$EE$10,Data7!$EE$11:$EE$21</definedName>
    <definedName name="A125631720C_Data">Data7!$EE$11:$EE$21</definedName>
    <definedName name="A125631720C_Latest">Data7!$EE$21</definedName>
    <definedName name="A125631728W">Data7!$FO$1:$FO$10,Data7!$FO$11:$FO$21</definedName>
    <definedName name="A125631728W_Data">Data7!$FO$11:$FO$21</definedName>
    <definedName name="A125631728W_Latest">Data7!$FO$21</definedName>
    <definedName name="A125631736W">Data7!$GG$1:$GG$10,Data7!$GG$11:$GG$21</definedName>
    <definedName name="A125631736W_Data">Data7!$GG$11:$GG$21</definedName>
    <definedName name="A125631736W_Latest">Data7!$GG$21</definedName>
    <definedName name="A125631744W">Data8!$BM$1:$BM$10,Data8!$BM$11:$BM$21</definedName>
    <definedName name="A125631744W_Data">Data8!$BM$11:$BM$21</definedName>
    <definedName name="A125631744W_Latest">Data8!$BM$21</definedName>
    <definedName name="A125631752W">Data9!$AE$1:$AE$10,Data9!$AE$11:$AE$21</definedName>
    <definedName name="A125631752W_Data">Data9!$AE$11:$AE$21</definedName>
    <definedName name="A125631752W_Latest">Data9!$AE$21</definedName>
    <definedName name="A125631760W">Data9!$CY$1:$CY$10,Data9!$CY$11:$CY$21</definedName>
    <definedName name="A125631760W_Data">Data9!$CY$11:$CY$21</definedName>
    <definedName name="A125631760W_Latest">Data9!$CY$21</definedName>
    <definedName name="A125631768R">Data9!$DQ$1:$DQ$10,Data9!$DQ$11:$DQ$21</definedName>
    <definedName name="A125631768R_Data">Data9!$DQ$11:$DQ$21</definedName>
    <definedName name="A125631768R_Latest">Data9!$DQ$21</definedName>
    <definedName name="A125631776R">Data7!$CC$1:$CC$10,Data7!$CC$11:$CC$21</definedName>
    <definedName name="A125631776R_Data">Data7!$CC$11:$CC$21</definedName>
    <definedName name="A125631776R_Latest">Data7!$CC$21</definedName>
    <definedName name="A125631784R">Data8!$DO$1:$DO$10,Data8!$DO$11:$DO$21</definedName>
    <definedName name="A125631784R_Data">Data8!$DO$11:$DO$21</definedName>
    <definedName name="A125631784R_Latest">Data8!$DO$21</definedName>
    <definedName name="A125631792R">Data8!$EG$1:$EG$10,Data8!$EG$11:$EG$21</definedName>
    <definedName name="A125631792R_Data">Data8!$EG$11:$EG$21</definedName>
    <definedName name="A125631792R_Latest">Data8!$EG$21</definedName>
    <definedName name="A125631800C">Data9!$CG$1:$CG$10,Data9!$CG$11:$CG$21</definedName>
    <definedName name="A125631800C_Data">Data9!$CG$11:$CG$21</definedName>
    <definedName name="A125631800C_Latest">Data9!$CG$21</definedName>
    <definedName name="A125631808W">Data6!$HO$1:$HO$10,Data6!$HO$11:$HO$21</definedName>
    <definedName name="A125631808W_Data">Data6!$HO$11:$HO$21</definedName>
    <definedName name="A125631808W_Latest">Data6!$HO$21</definedName>
    <definedName name="A125631816W">Data7!$I$1:$I$10,Data7!$I$11:$I$21</definedName>
    <definedName name="A125631816W_Data">Data7!$I$11:$I$21</definedName>
    <definedName name="A125631816W_Latest">Data7!$I$21</definedName>
    <definedName name="A125631824W">Data7!$AA$1:$AA$10,Data7!$AA$11:$AA$21</definedName>
    <definedName name="A125631824W_Data">Data7!$AA$11:$AA$21</definedName>
    <definedName name="A125631824W_Latest">Data7!$AA$21</definedName>
    <definedName name="A125631832W">Data7!$DM$1:$DM$10,Data7!$DM$11:$DM$21</definedName>
    <definedName name="A125631832W_Data">Data7!$DM$11:$DM$21</definedName>
    <definedName name="A125631832W_Latest">Data7!$DM$21</definedName>
    <definedName name="A125631840W">Data7!$II$1:$II$10,Data7!$II$11:$II$21</definedName>
    <definedName name="A125631840W_Data">Data7!$II$11:$II$21</definedName>
    <definedName name="A125631840W_Latest">Data7!$II$21</definedName>
    <definedName name="A125631848R">Data8!$K$1:$K$10,Data8!$K$11:$K$21</definedName>
    <definedName name="A125631848R_Data">Data8!$K$11:$K$21</definedName>
    <definedName name="A125631848R_Latest">Data8!$K$21</definedName>
    <definedName name="A125631856R">Data7!$GY$1:$GY$10,Data7!$GY$11:$GY$21</definedName>
    <definedName name="A125631856R_Data">Data7!$GY$11:$GY$21</definedName>
    <definedName name="A125631856R_Latest">Data7!$GY$21</definedName>
    <definedName name="A125631864R">Data8!$CE$1:$CE$10,Data8!$CE$11:$CE$21</definedName>
    <definedName name="A125631864R_Data">Data8!$CE$11:$CE$21</definedName>
    <definedName name="A125631864R_Latest">Data8!$CE$21</definedName>
    <definedName name="A125631872R">Data9!$EI$1:$EI$10,Data9!$EI$11:$EI$21</definedName>
    <definedName name="A125631872R_Data">Data9!$EI$11:$EI$21</definedName>
    <definedName name="A125631872R_Latest">Data9!$EI$21</definedName>
    <definedName name="A125631880R">Data16!$EE$1:$EE$10,Data16!$EE$11:$EE$21</definedName>
    <definedName name="A125631880R_Data">Data16!$EE$11:$EE$21</definedName>
    <definedName name="A125631880R_Latest">Data16!$EE$21</definedName>
    <definedName name="A125631888J">Data16!$GG$1:$GG$10,Data16!$GG$11:$GG$21</definedName>
    <definedName name="A125631888J_Data">Data16!$GG$11:$GG$21</definedName>
    <definedName name="A125631888J_Latest">Data16!$GG$21</definedName>
    <definedName name="A125631896J">Data17!$K$1:$K$10,Data17!$K$11:$K$21</definedName>
    <definedName name="A125631896J_Data">Data17!$K$11:$K$21</definedName>
    <definedName name="A125631896J_Latest">Data17!$K$21</definedName>
    <definedName name="A125631904W">Data17!$CE$1:$CE$10,Data17!$CE$11:$CE$21</definedName>
    <definedName name="A125631904W_Data">Data17!$CE$11:$CE$21</definedName>
    <definedName name="A125631904W_Latest">Data17!$CE$21</definedName>
    <definedName name="A125631912W">Data18!$BO$1:$BO$10,Data18!$BO$11:$BO$21</definedName>
    <definedName name="A125631912W_Data">Data18!$BO$11:$BO$21</definedName>
    <definedName name="A125631912W_Latest">Data18!$BO$21</definedName>
    <definedName name="A125631920W">Data16!$BK$1:$BK$10,Data16!$BK$11:$BK$21</definedName>
    <definedName name="A125631920W_Data">Data16!$BK$11:$BK$21</definedName>
    <definedName name="A125631920W_Latest">Data16!$BK$21</definedName>
    <definedName name="A125631928R">Data17!$DO$1:$DO$10,Data17!$DO$11:$DO$21</definedName>
    <definedName name="A125631928R_Data">Data17!$DO$11:$DO$21</definedName>
    <definedName name="A125631928R_Latest">Data17!$DO$21</definedName>
    <definedName name="A125631936R">Data17!$BM$1:$BM$10,Data17!$BM$11:$BM$21</definedName>
    <definedName name="A125631936R_Data">Data17!$BM$11:$BM$21</definedName>
    <definedName name="A125631936R_Latest">Data17!$BM$21</definedName>
    <definedName name="A125631944R">Data17!$EY$1:$EY$10,Data17!$EY$11:$EY$21</definedName>
    <definedName name="A125631944R_Data">Data17!$EY$11:$EY$21</definedName>
    <definedName name="A125631944R_Latest">Data17!$EY$21</definedName>
    <definedName name="A125631952R">Data17!$HS$1:$HS$10,Data17!$HS$11:$HS$21</definedName>
    <definedName name="A125631952R_Data">Data17!$HS$11:$HS$21</definedName>
    <definedName name="A125631952R_Latest">Data17!$HS$21</definedName>
    <definedName name="A125631960R">Data16!$I$1:$I$10,Data16!$I$11:$I$21</definedName>
    <definedName name="A125631960R_Data">Data16!$I$11:$I$21</definedName>
    <definedName name="A125631960R_Latest">Data16!$I$21</definedName>
    <definedName name="A125631968J">Data16!$GY$1:$GY$10,Data16!$GY$11:$GY$21</definedName>
    <definedName name="A125631968J_Data">Data16!$GY$11:$GY$21</definedName>
    <definedName name="A125631968J_Latest">Data16!$GY$21</definedName>
    <definedName name="A125631976J">Data17!$CW$1:$CW$10,Data17!$CW$11:$CW$21</definedName>
    <definedName name="A125631976J_Data">Data17!$CW$11:$CW$21</definedName>
    <definedName name="A125631976J_Latest">Data17!$CW$21</definedName>
    <definedName name="A125631984J">Data17!$EG$1:$EG$10,Data17!$EG$11:$EG$21</definedName>
    <definedName name="A125631984J_Data">Data17!$EG$11:$EG$21</definedName>
    <definedName name="A125631984J_Latest">Data17!$EG$21</definedName>
    <definedName name="A125631992J">Data17!$FQ$1:$FQ$10,Data17!$FQ$11:$FQ$21</definedName>
    <definedName name="A125631992J_Data">Data17!$FQ$11:$FQ$21</definedName>
    <definedName name="A125631992J_Latest">Data17!$FQ$21</definedName>
    <definedName name="A125632000X">Data17!$HA$1:$HA$10,Data17!$HA$11:$HA$21</definedName>
    <definedName name="A125632000X_Data">Data17!$HA$11:$HA$21</definedName>
    <definedName name="A125632000X_Latest">Data17!$HA$21</definedName>
    <definedName name="A125632008T">Data15!$DK$1:$DK$10,Data15!$DK$11:$DK$21</definedName>
    <definedName name="A125632008T_Data">Data15!$DK$11:$DK$21</definedName>
    <definedName name="A125632008T_Latest">Data15!$DK$21</definedName>
    <definedName name="A125632016T">Data15!$EU$1:$EU$10,Data15!$EU$11:$EU$21</definedName>
    <definedName name="A125632016T_Data">Data15!$EU$11:$EU$21</definedName>
    <definedName name="A125632016T_Latest">Data15!$EU$21</definedName>
    <definedName name="A125632024T">Data15!$GW$1:$GW$10,Data15!$GW$11:$GW$21</definedName>
    <definedName name="A125632024T_Data">Data15!$GW$11:$GW$21</definedName>
    <definedName name="A125632024T_Latest">Data15!$GW$21</definedName>
    <definedName name="A125632032T">Data15!$HO$1:$HO$10,Data15!$HO$11:$HO$21</definedName>
    <definedName name="A125632032T_Data">Data15!$HO$11:$HO$21</definedName>
    <definedName name="A125632032T_Latest">Data15!$HO$21</definedName>
    <definedName name="A125632040T">Data16!$AS$1:$AS$10,Data16!$AS$11:$AS$21</definedName>
    <definedName name="A125632040T_Data">Data16!$AS$11:$AS$21</definedName>
    <definedName name="A125632040T_Latest">Data16!$AS$21</definedName>
    <definedName name="A125632048K">Data16!$CC$1:$CC$10,Data16!$CC$11:$CC$21</definedName>
    <definedName name="A125632048K_Data">Data16!$CC$11:$CC$21</definedName>
    <definedName name="A125632048K_Latest">Data16!$CC$21</definedName>
    <definedName name="A125632056K">Data16!$CU$1:$CU$10,Data16!$CU$11:$CU$21</definedName>
    <definedName name="A125632056K_Data">Data16!$CU$11:$CU$21</definedName>
    <definedName name="A125632056K_Latest">Data16!$CU$21</definedName>
    <definedName name="A125632064K">Data16!$HQ$1:$HQ$10,Data16!$HQ$11:$HQ$21</definedName>
    <definedName name="A125632064K_Data">Data16!$HQ$11:$HQ$21</definedName>
    <definedName name="A125632064K_Latest">Data16!$HQ$21</definedName>
    <definedName name="A125632072K">Data17!$GI$1:$GI$10,Data17!$GI$11:$GI$21</definedName>
    <definedName name="A125632072K_Data">Data17!$GI$11:$GI$21</definedName>
    <definedName name="A125632072K_Latest">Data17!$GI$21</definedName>
    <definedName name="A125632080K">Data18!$M$1:$M$10,Data18!$M$11:$M$21</definedName>
    <definedName name="A125632080K_Data">Data18!$M$11:$M$21</definedName>
    <definedName name="A125632080K_Latest">Data18!$M$21</definedName>
    <definedName name="A125632088C">Data18!$AE$1:$AE$10,Data18!$AE$11:$AE$21</definedName>
    <definedName name="A125632088C_Data">Data18!$AE$11:$AE$21</definedName>
    <definedName name="A125632088C_Latest">Data18!$AE$21</definedName>
    <definedName name="A125632096C">Data15!$IG$1:$IG$10,Data15!$IG$11:$IG$21</definedName>
    <definedName name="A125632096C_Data">Data15!$IG$11:$IG$21</definedName>
    <definedName name="A125632096C_Latest">Data15!$IG$21</definedName>
    <definedName name="A125632104T">Data17!$AC$1:$AC$10,Data17!$AC$11:$AC$21</definedName>
    <definedName name="A125632104T_Data">Data17!$AC$11:$AC$21</definedName>
    <definedName name="A125632104T_Latest">Data17!$AC$21</definedName>
    <definedName name="A125632112T">Data17!$AU$1:$AU$10,Data17!$AU$11:$AU$21</definedName>
    <definedName name="A125632112T_Data">Data17!$AU$11:$AU$21</definedName>
    <definedName name="A125632112T_Latest">Data17!$AU$21</definedName>
    <definedName name="A125632120T">Data17!$IK$1:$IK$10,Data17!$IK$11:$IK$21</definedName>
    <definedName name="A125632120T_Data">Data17!$IK$11:$IK$21</definedName>
    <definedName name="A125632120T_Latest">Data17!$IK$21</definedName>
    <definedName name="A125632128K">Data15!$EC$1:$EC$10,Data15!$EC$11:$EC$21</definedName>
    <definedName name="A125632128K_Data">Data15!$EC$11:$EC$21</definedName>
    <definedName name="A125632128K_Latest">Data15!$EC$21</definedName>
    <definedName name="A125632136K">Data15!$FM$1:$FM$10,Data15!$FM$11:$FM$21</definedName>
    <definedName name="A125632136K_Data">Data15!$FM$11:$FM$21</definedName>
    <definedName name="A125632136K_Latest">Data15!$FM$21</definedName>
    <definedName name="A125632144K">Data15!$GE$1:$GE$10,Data15!$GE$11:$GE$21</definedName>
    <definedName name="A125632144K_Data">Data15!$GE$11:$GE$21</definedName>
    <definedName name="A125632144K_Latest">Data15!$GE$21</definedName>
    <definedName name="A125632152K">Data16!$AA$1:$AA$10,Data16!$AA$11:$AA$21</definedName>
    <definedName name="A125632152K_Data">Data16!$AA$11:$AA$21</definedName>
    <definedName name="A125632152K_Latest">Data16!$AA$21</definedName>
    <definedName name="A125632160K">Data16!$EW$1:$EW$10,Data16!$EW$11:$EW$21</definedName>
    <definedName name="A125632160K_Data">Data16!$EW$11:$EW$21</definedName>
    <definedName name="A125632160K_Latest">Data16!$EW$21</definedName>
    <definedName name="A125632168C">Data16!$FO$1:$FO$10,Data16!$FO$11:$FO$21</definedName>
    <definedName name="A125632168C_Data">Data16!$FO$11:$FO$21</definedName>
    <definedName name="A125632168C_Latest">Data16!$FO$21</definedName>
    <definedName name="A125632176C">Data16!$DM$1:$DM$10,Data16!$DM$11:$DM$21</definedName>
    <definedName name="A125632176C_Data">Data16!$DM$11:$DM$21</definedName>
    <definedName name="A125632176C_Latest">Data16!$DM$21</definedName>
    <definedName name="A125632184C">Data16!$II$1:$II$10,Data16!$II$11:$II$21</definedName>
    <definedName name="A125632184C_Data">Data16!$II$11:$II$21</definedName>
    <definedName name="A125632184C_Latest">Data16!$II$21</definedName>
    <definedName name="A125632192C">Data18!$AW$1:$AW$10,Data18!$AW$11:$AW$21</definedName>
    <definedName name="A125632192C_Data">Data18!$AW$11:$AW$21</definedName>
    <definedName name="A125632192C_Latest">Data18!$AW$21</definedName>
    <definedName name="A125632200T">Data19!$DA$1:$DA$10,Data19!$DA$11:$DA$21</definedName>
    <definedName name="A125632200T_Data">Data19!$DA$11:$DA$21</definedName>
    <definedName name="A125632200T_Latest">Data19!$DA$21</definedName>
    <definedName name="A125632208K">Data19!$FC$1:$FC$10,Data19!$FC$11:$FC$21</definedName>
    <definedName name="A125632208K_Data">Data19!$FC$11:$FC$21</definedName>
    <definedName name="A125632208K_Latest">Data19!$FC$21</definedName>
    <definedName name="A125632216K">Data19!$HW$1:$HW$10,Data19!$HW$11:$HW$21</definedName>
    <definedName name="A125632216K_Data">Data19!$HW$11:$HW$21</definedName>
    <definedName name="A125632216K_Latest">Data19!$HW$21</definedName>
    <definedName name="A125632224K">Data20!$BA$1:$BA$10,Data20!$BA$11:$BA$21</definedName>
    <definedName name="A125632224K_Data">Data20!$BA$11:$BA$21</definedName>
    <definedName name="A125632224K_Latest">Data20!$BA$21</definedName>
    <definedName name="A125632232K">Data21!$AK$1:$AK$10,Data21!$AK$11:$AK$21</definedName>
    <definedName name="A125632232K_Data">Data21!$AK$11:$AK$21</definedName>
    <definedName name="A125632232K_Latest">Data21!$AK$21</definedName>
    <definedName name="A125632240K">Data19!$AG$1:$AG$10,Data19!$AG$11:$AG$21</definedName>
    <definedName name="A125632240K_Data">Data19!$AG$11:$AG$21</definedName>
    <definedName name="A125632240K_Latest">Data19!$AG$21</definedName>
    <definedName name="A125632248C">Data20!$CK$1:$CK$10,Data20!$CK$11:$CK$21</definedName>
    <definedName name="A125632248C_Data">Data20!$CK$11:$CK$21</definedName>
    <definedName name="A125632248C_Latest">Data20!$CK$21</definedName>
    <definedName name="A125632256C">Data20!$AI$1:$AI$10,Data20!$AI$11:$AI$21</definedName>
    <definedName name="A125632256C_Data">Data20!$AI$11:$AI$21</definedName>
    <definedName name="A125632256C_Latest">Data20!$AI$21</definedName>
    <definedName name="A125632264C">Data20!$DU$1:$DU$10,Data20!$DU$11:$DU$21</definedName>
    <definedName name="A125632264C_Data">Data20!$DU$11:$DU$21</definedName>
    <definedName name="A125632264C_Latest">Data20!$DU$21</definedName>
    <definedName name="A125632272C">Data20!$GO$1:$GO$10,Data20!$GO$11:$GO$21</definedName>
    <definedName name="A125632272C_Data">Data20!$GO$11:$GO$21</definedName>
    <definedName name="A125632272C_Latest">Data20!$GO$21</definedName>
    <definedName name="A125632280C">Data18!$HU$1:$HU$10,Data18!$HU$11:$HU$21</definedName>
    <definedName name="A125632280C_Data">Data18!$HU$11:$HU$21</definedName>
    <definedName name="A125632280C_Latest">Data18!$HU$21</definedName>
    <definedName name="A125632288W">Data19!$FU$1:$FU$10,Data19!$FU$11:$FU$21</definedName>
    <definedName name="A125632288W_Data">Data19!$FU$11:$FU$21</definedName>
    <definedName name="A125632288W_Latest">Data19!$FU$21</definedName>
    <definedName name="A125632296W">Data20!$BS$1:$BS$10,Data20!$BS$11:$BS$21</definedName>
    <definedName name="A125632296W_Data">Data20!$BS$11:$BS$21</definedName>
    <definedName name="A125632296W_Latest">Data20!$BS$21</definedName>
    <definedName name="A125632304K">Data20!$DC$1:$DC$10,Data20!$DC$11:$DC$21</definedName>
    <definedName name="A125632304K_Data">Data20!$DC$11:$DC$21</definedName>
    <definedName name="A125632304K_Latest">Data20!$DC$21</definedName>
    <definedName name="A125632312K">Data20!$EM$1:$EM$10,Data20!$EM$11:$EM$21</definedName>
    <definedName name="A125632312K_Data">Data20!$EM$11:$EM$21</definedName>
    <definedName name="A125632312K_Latest">Data20!$EM$21</definedName>
    <definedName name="A125632320K">Data20!$FW$1:$FW$10,Data20!$FW$11:$FW$21</definedName>
    <definedName name="A125632320K_Data">Data20!$FW$11:$FW$21</definedName>
    <definedName name="A125632320K_Latest">Data20!$FW$21</definedName>
    <definedName name="A125632328C">Data18!$CG$1:$CG$10,Data18!$CG$11:$CG$21</definedName>
    <definedName name="A125632328C_Data">Data18!$CG$11:$CG$21</definedName>
    <definedName name="A125632328C_Latest">Data18!$CG$21</definedName>
    <definedName name="A125632336C">Data18!$DQ$1:$DQ$10,Data18!$DQ$11:$DQ$21</definedName>
    <definedName name="A125632336C_Data">Data18!$DQ$11:$DQ$21</definedName>
    <definedName name="A125632336C_Latest">Data18!$DQ$21</definedName>
    <definedName name="A125632344C">Data18!$FS$1:$FS$10,Data18!$FS$11:$FS$21</definedName>
    <definedName name="A125632344C_Data">Data18!$FS$11:$FS$21</definedName>
    <definedName name="A125632344C_Latest">Data18!$FS$21</definedName>
    <definedName name="A125632352C">Data18!$GK$1:$GK$10,Data18!$GK$11:$GK$21</definedName>
    <definedName name="A125632352C_Data">Data18!$GK$11:$GK$21</definedName>
    <definedName name="A125632352C_Latest">Data18!$GK$21</definedName>
    <definedName name="A125632360C">Data19!$O$1:$O$10,Data19!$O$11:$O$21</definedName>
    <definedName name="A125632360C_Data">Data19!$O$11:$O$21</definedName>
    <definedName name="A125632360C_Latest">Data19!$O$21</definedName>
    <definedName name="A125632368W">Data19!$AY$1:$AY$10,Data19!$AY$11:$AY$21</definedName>
    <definedName name="A125632368W_Data">Data19!$AY$11:$AY$21</definedName>
    <definedName name="A125632368W_Latest">Data19!$AY$21</definedName>
    <definedName name="A125632376W">Data19!$BQ$1:$BQ$10,Data19!$BQ$11:$BQ$21</definedName>
    <definedName name="A125632376W_Data">Data19!$BQ$11:$BQ$21</definedName>
    <definedName name="A125632376W_Latest">Data19!$BQ$21</definedName>
    <definedName name="A125632384W">Data19!$GM$1:$GM$10,Data19!$GM$11:$GM$21</definedName>
    <definedName name="A125632384W_Data">Data19!$GM$11:$GM$21</definedName>
    <definedName name="A125632384W_Latest">Data19!$GM$21</definedName>
    <definedName name="A125632392W">Data20!$FE$1:$FE$10,Data20!$FE$11:$FE$21</definedName>
    <definedName name="A125632392W_Data">Data20!$FE$11:$FE$21</definedName>
    <definedName name="A125632392W_Latest">Data20!$FE$21</definedName>
    <definedName name="A125632400K">Data20!$HY$1:$HY$10,Data20!$HY$11:$HY$21</definedName>
    <definedName name="A125632400K_Data">Data20!$HY$11:$HY$21</definedName>
    <definedName name="A125632400K_Latest">Data20!$HY$21</definedName>
    <definedName name="A125632408C">Data20!$IQ$1:$IQ$10,Data20!$IQ$11:$IQ$21</definedName>
    <definedName name="A125632408C_Data">Data20!$IQ$11:$IQ$21</definedName>
    <definedName name="A125632408C_Latest">Data20!$IQ$21</definedName>
    <definedName name="A125632416C">Data18!$HC$1:$HC$10,Data18!$HC$11:$HC$21</definedName>
    <definedName name="A125632416C_Data">Data18!$HC$11:$HC$21</definedName>
    <definedName name="A125632416C_Latest">Data18!$HC$21</definedName>
    <definedName name="A125632424C">Data19!$IO$1:$IO$10,Data19!$IO$11:$IO$21</definedName>
    <definedName name="A125632424C_Data">Data19!$IO$11:$IO$21</definedName>
    <definedName name="A125632424C_Latest">Data19!$IO$21</definedName>
    <definedName name="A125632432C">Data20!$Q$1:$Q$10,Data20!$Q$11:$Q$21</definedName>
    <definedName name="A125632432C_Data">Data20!$Q$11:$Q$21</definedName>
    <definedName name="A125632432C_Latest">Data20!$Q$21</definedName>
    <definedName name="A125632440C">Data20!$HG$1:$HG$10,Data20!$HG$11:$HG$21</definedName>
    <definedName name="A125632440C_Data">Data20!$HG$11:$HG$21</definedName>
    <definedName name="A125632440C_Latest">Data20!$HG$21</definedName>
    <definedName name="A125632448W">Data18!$CY$1:$CY$10,Data18!$CY$11:$CY$21</definedName>
    <definedName name="A125632448W_Data">Data18!$CY$11:$CY$21</definedName>
    <definedName name="A125632448W_Latest">Data18!$CY$21</definedName>
    <definedName name="A125632456W">Data18!$EI$1:$EI$10,Data18!$EI$11:$EI$21</definedName>
    <definedName name="A125632456W_Data">Data18!$EI$11:$EI$21</definedName>
    <definedName name="A125632456W_Latest">Data18!$EI$21</definedName>
    <definedName name="A125632464W">Data18!$FA$1:$FA$10,Data18!$FA$11:$FA$21</definedName>
    <definedName name="A125632464W_Data">Data18!$FA$11:$FA$21</definedName>
    <definedName name="A125632464W_Latest">Data18!$FA$21</definedName>
    <definedName name="A125632472W">Data18!$IM$1:$IM$10,Data18!$IM$11:$IM$21</definedName>
    <definedName name="A125632472W_Data">Data18!$IM$11:$IM$21</definedName>
    <definedName name="A125632472W_Latest">Data18!$IM$21</definedName>
    <definedName name="A125632480W">Data19!$DS$1:$DS$10,Data19!$DS$11:$DS$21</definedName>
    <definedName name="A125632480W_Data">Data19!$DS$11:$DS$21</definedName>
    <definedName name="A125632480W_Latest">Data19!$DS$21</definedName>
    <definedName name="A125632488R">Data19!$EK$1:$EK$10,Data19!$EK$11:$EK$21</definedName>
    <definedName name="A125632488R_Data">Data19!$EK$11:$EK$21</definedName>
    <definedName name="A125632488R_Latest">Data19!$EK$21</definedName>
    <definedName name="A125632496R">Data19!$CI$1:$CI$10,Data19!$CI$11:$CI$21</definedName>
    <definedName name="A125632496R_Data">Data19!$CI$11:$CI$21</definedName>
    <definedName name="A125632496R_Latest">Data19!$CI$21</definedName>
    <definedName name="A125632504C">Data19!$HE$1:$HE$10,Data19!$HE$11:$HE$21</definedName>
    <definedName name="A125632504C_Data">Data19!$HE$11:$HE$21</definedName>
    <definedName name="A125632504C_Latest">Data19!$HE$21</definedName>
    <definedName name="A125632512C">Data21!$S$1:$S$10,Data21!$S$11:$S$21</definedName>
    <definedName name="A125632512C_Data">Data21!$S$11:$S$21</definedName>
    <definedName name="A125632512C_Latest">Data21!$S$21</definedName>
    <definedName name="A125632520C">Data22!$BW$1:$BW$10,Data22!$BW$11:$BW$21</definedName>
    <definedName name="A125632520C_Data">Data22!$BW$11:$BW$21</definedName>
    <definedName name="A125632520C_Latest">Data22!$BW$21</definedName>
    <definedName name="A125632528W">Data22!$DY$1:$DY$10,Data22!$DY$11:$DY$21</definedName>
    <definedName name="A125632528W_Data">Data22!$DY$11:$DY$21</definedName>
    <definedName name="A125632528W_Latest">Data22!$DY$21</definedName>
    <definedName name="A125632536W">Data22!$GS$1:$GS$10,Data22!$GS$11:$GS$21</definedName>
    <definedName name="A125632536W_Data">Data22!$GS$11:$GS$21</definedName>
    <definedName name="A125632536W_Latest">Data22!$GS$21</definedName>
    <definedName name="A125632544W">Data23!$W$1:$W$10,Data23!$W$11:$W$21</definedName>
    <definedName name="A125632544W_Data">Data23!$W$11:$W$21</definedName>
    <definedName name="A125632544W_Latest">Data23!$W$21</definedName>
    <definedName name="A125632552W">Data24!$G$1:$G$10,Data24!$G$11:$G$21</definedName>
    <definedName name="A125632552W_Data">Data24!$G$11:$G$21</definedName>
    <definedName name="A125632552W_Latest">Data24!$G$21</definedName>
    <definedName name="A125632560W">Data22!$C$1:$C$10,Data22!$C$11:$C$21</definedName>
    <definedName name="A125632560W_Data">Data22!$C$11:$C$21</definedName>
    <definedName name="A125632560W_Latest">Data22!$C$21</definedName>
    <definedName name="A125632568R">Data23!$BG$1:$BG$10,Data23!$BG$11:$BG$21</definedName>
    <definedName name="A125632568R_Data">Data23!$BG$11:$BG$21</definedName>
    <definedName name="A125632568R_Latest">Data23!$BG$21</definedName>
    <definedName name="A125632576R">Data23!$E$1:$E$10,Data23!$E$11:$E$21</definedName>
    <definedName name="A125632576R_Data">Data23!$E$11:$E$21</definedName>
    <definedName name="A125632576R_Latest">Data23!$E$21</definedName>
    <definedName name="A125632584R">Data23!$CQ$1:$CQ$10,Data23!$CQ$11:$CQ$21</definedName>
    <definedName name="A125632584R_Data">Data23!$CQ$11:$CQ$21</definedName>
    <definedName name="A125632584R_Latest">Data23!$CQ$21</definedName>
    <definedName name="A125632592R">Data23!$FK$1:$FK$10,Data23!$FK$11:$FK$21</definedName>
    <definedName name="A125632592R_Data">Data23!$FK$11:$FK$21</definedName>
    <definedName name="A125632592R_Latest">Data23!$FK$21</definedName>
    <definedName name="A125632600C">Data21!$GQ$1:$GQ$10,Data21!$GQ$11:$GQ$21</definedName>
    <definedName name="A125632600C_Data">Data21!$GQ$11:$GQ$21</definedName>
    <definedName name="A125632600C_Latest">Data21!$GQ$21</definedName>
    <definedName name="A125632608W">Data22!$EQ$1:$EQ$10,Data22!$EQ$11:$EQ$21</definedName>
    <definedName name="A125632608W_Data">Data22!$EQ$11:$EQ$21</definedName>
    <definedName name="A125632608W_Latest">Data22!$EQ$21</definedName>
    <definedName name="A125632616W">Data23!$AO$1:$AO$10,Data23!$AO$11:$AO$21</definedName>
    <definedName name="A125632616W_Data">Data23!$AO$11:$AO$21</definedName>
    <definedName name="A125632616W_Latest">Data23!$AO$21</definedName>
    <definedName name="A125632624W">Data23!$BY$1:$BY$10,Data23!$BY$11:$BY$21</definedName>
    <definedName name="A125632624W_Data">Data23!$BY$11:$BY$21</definedName>
    <definedName name="A125632624W_Latest">Data23!$BY$21</definedName>
    <definedName name="A125632632W">Data23!$DI$1:$DI$10,Data23!$DI$11:$DI$21</definedName>
    <definedName name="A125632632W_Data">Data23!$DI$11:$DI$21</definedName>
    <definedName name="A125632632W_Latest">Data23!$DI$21</definedName>
    <definedName name="A125632640W">Data23!$ES$1:$ES$10,Data23!$ES$11:$ES$21</definedName>
    <definedName name="A125632640W_Data">Data23!$ES$11:$ES$21</definedName>
    <definedName name="A125632640W_Latest">Data23!$ES$21</definedName>
    <definedName name="A125632648R">Data21!$BC$1:$BC$10,Data21!$BC$11:$BC$21</definedName>
    <definedName name="A125632648R_Data">Data21!$BC$11:$BC$21</definedName>
    <definedName name="A125632648R_Latest">Data21!$BC$21</definedName>
    <definedName name="A125632656R">Data21!$CM$1:$CM$10,Data21!$CM$11:$CM$21</definedName>
    <definedName name="A125632656R_Data">Data21!$CM$11:$CM$21</definedName>
    <definedName name="A125632656R_Latest">Data21!$CM$21</definedName>
    <definedName name="A125632664R">Data21!$EO$1:$EO$10,Data21!$EO$11:$EO$21</definedName>
    <definedName name="A125632664R_Data">Data21!$EO$11:$EO$21</definedName>
    <definedName name="A125632664R_Latest">Data21!$EO$21</definedName>
    <definedName name="A125632672R">Data21!$FG$1:$FG$10,Data21!$FG$11:$FG$21</definedName>
    <definedName name="A125632672R_Data">Data21!$FG$11:$FG$21</definedName>
    <definedName name="A125632672R_Latest">Data21!$FG$21</definedName>
    <definedName name="A125632680R">Data21!$IA$1:$IA$10,Data21!$IA$11:$IA$21</definedName>
    <definedName name="A125632680R_Data">Data21!$IA$11:$IA$21</definedName>
    <definedName name="A125632680R_Latest">Data21!$IA$21</definedName>
    <definedName name="A125632688J">Data22!$U$1:$U$10,Data22!$U$11:$U$21</definedName>
    <definedName name="A125632688J_Data">Data22!$U$11:$U$21</definedName>
    <definedName name="A125632688J_Latest">Data22!$U$21</definedName>
    <definedName name="A125632696J">Data22!$AM$1:$AM$10,Data22!$AM$11:$AM$21</definedName>
    <definedName name="A125632696J_Data">Data22!$AM$11:$AM$21</definedName>
    <definedName name="A125632696J_Latest">Data22!$AM$21</definedName>
    <definedName name="A125632704W">Data22!$FI$1:$FI$10,Data22!$FI$11:$FI$21</definedName>
    <definedName name="A125632704W_Data">Data22!$FI$11:$FI$21</definedName>
    <definedName name="A125632704W_Latest">Data22!$FI$21</definedName>
    <definedName name="A125632712W">Data23!$EA$1:$EA$10,Data23!$EA$11:$EA$21</definedName>
    <definedName name="A125632712W_Data">Data23!$EA$11:$EA$21</definedName>
    <definedName name="A125632712W_Latest">Data23!$EA$21</definedName>
    <definedName name="A125632720W">Data23!$GU$1:$GU$10,Data23!$GU$11:$GU$21</definedName>
    <definedName name="A125632720W_Data">Data23!$GU$11:$GU$21</definedName>
    <definedName name="A125632720W_Latest">Data23!$GU$21</definedName>
    <definedName name="A125632728R">Data23!$HM$1:$HM$10,Data23!$HM$11:$HM$21</definedName>
    <definedName name="A125632728R_Data">Data23!$HM$11:$HM$21</definedName>
    <definedName name="A125632728R_Latest">Data23!$HM$21</definedName>
    <definedName name="A125632736R">Data21!$FY$1:$FY$10,Data21!$FY$11:$FY$21</definedName>
    <definedName name="A125632736R_Data">Data21!$FY$11:$FY$21</definedName>
    <definedName name="A125632736R_Latest">Data21!$FY$21</definedName>
    <definedName name="A125632744R">Data22!$HK$1:$HK$10,Data22!$HK$11:$HK$21</definedName>
    <definedName name="A125632744R_Data">Data22!$HK$11:$HK$21</definedName>
    <definedName name="A125632744R_Latest">Data22!$HK$21</definedName>
    <definedName name="A125632752R">Data22!$IC$1:$IC$10,Data22!$IC$11:$IC$21</definedName>
    <definedName name="A125632752R_Data">Data22!$IC$11:$IC$21</definedName>
    <definedName name="A125632752R_Latest">Data22!$IC$21</definedName>
    <definedName name="A125632760R">Data23!$GC$1:$GC$10,Data23!$GC$11:$GC$21</definedName>
    <definedName name="A125632760R_Data">Data23!$GC$11:$GC$21</definedName>
    <definedName name="A125632760R_Latest">Data23!$GC$21</definedName>
    <definedName name="A125632768J">Data21!$BU$1:$BU$10,Data21!$BU$11:$BU$21</definedName>
    <definedName name="A125632768J_Data">Data21!$BU$11:$BU$21</definedName>
    <definedName name="A125632768J_Latest">Data21!$BU$21</definedName>
    <definedName name="A125632776J">Data21!$DE$1:$DE$10,Data21!$DE$11:$DE$21</definedName>
    <definedName name="A125632776J_Data">Data21!$DE$11:$DE$21</definedName>
    <definedName name="A125632776J_Latest">Data21!$DE$21</definedName>
    <definedName name="A125632784J">Data21!$DW$1:$DW$10,Data21!$DW$11:$DW$21</definedName>
    <definedName name="A125632784J_Data">Data21!$DW$11:$DW$21</definedName>
    <definedName name="A125632784J_Latest">Data21!$DW$21</definedName>
    <definedName name="A125632792J">Data21!$HI$1:$HI$10,Data21!$HI$11:$HI$21</definedName>
    <definedName name="A125632792J_Data">Data21!$HI$11:$HI$21</definedName>
    <definedName name="A125632792J_Latest">Data21!$HI$21</definedName>
    <definedName name="A125632800W">Data22!$CO$1:$CO$10,Data22!$CO$11:$CO$21</definedName>
    <definedName name="A125632800W_Data">Data22!$CO$11:$CO$21</definedName>
    <definedName name="A125632800W_Latest">Data22!$CO$21</definedName>
    <definedName name="A125632808R">Data22!$DG$1:$DG$10,Data22!$DG$11:$DG$21</definedName>
    <definedName name="A125632808R_Data">Data22!$DG$11:$DG$21</definedName>
    <definedName name="A125632808R_Latest">Data22!$DG$21</definedName>
    <definedName name="A125632816R">Data22!$BE$1:$BE$10,Data22!$BE$11:$BE$21</definedName>
    <definedName name="A125632816R_Data">Data22!$BE$11:$BE$21</definedName>
    <definedName name="A125632816R_Latest">Data22!$BE$21</definedName>
    <definedName name="A125632824R">Data22!$GA$1:$GA$10,Data22!$GA$11:$GA$21</definedName>
    <definedName name="A125632824R_Data">Data22!$GA$11:$GA$21</definedName>
    <definedName name="A125632824R_Latest">Data22!$GA$21</definedName>
    <definedName name="A125632832R">Data23!$IE$1:$IE$10,Data23!$IE$11:$IE$21</definedName>
    <definedName name="A125632832R_Data">Data23!$IE$11:$IE$21</definedName>
    <definedName name="A125632832R_Latest">Data23!$IE$21</definedName>
    <definedName name="A125632840R">Data5!$E$1:$E$10,Data5!$E$11:$E$21</definedName>
    <definedName name="A125632840R_Data">Data5!$E$11:$E$21</definedName>
    <definedName name="A125632840R_Latest">Data5!$E$21</definedName>
    <definedName name="A125632848J">Data5!$BG$1:$BG$10,Data5!$BG$11:$BG$21</definedName>
    <definedName name="A125632848J_Data">Data5!$BG$11:$BG$21</definedName>
    <definedName name="A125632848J_Latest">Data5!$BG$21</definedName>
    <definedName name="A125632856J">Data5!$EA$1:$EA$10,Data5!$EA$11:$EA$21</definedName>
    <definedName name="A125632856J_Data">Data5!$EA$11:$EA$21</definedName>
    <definedName name="A125632856J_Latest">Data5!$EA$21</definedName>
    <definedName name="A125632864J">Data5!$GU$1:$GU$10,Data5!$GU$11:$GU$21</definedName>
    <definedName name="A125632864J_Data">Data5!$GU$11:$GU$21</definedName>
    <definedName name="A125632864J_Latest">Data5!$GU$21</definedName>
    <definedName name="A125632872J">Data6!$GE$1:$GE$10,Data6!$GE$11:$GE$21</definedName>
    <definedName name="A125632872J_Data">Data6!$GE$11:$GE$21</definedName>
    <definedName name="A125632872J_Latest">Data6!$GE$21</definedName>
    <definedName name="A125632880J">Data4!$GA$1:$GA$10,Data4!$GA$11:$GA$21</definedName>
    <definedName name="A125632880J_Data">Data4!$GA$11:$GA$21</definedName>
    <definedName name="A125632880J_Latest">Data4!$GA$21</definedName>
    <definedName name="A125632888A">Data5!$IE$1:$IE$10,Data5!$IE$11:$IE$21</definedName>
    <definedName name="A125632888A_Data">Data5!$IE$11:$IE$21</definedName>
    <definedName name="A125632888A_Latest">Data5!$IE$21</definedName>
    <definedName name="A125632896A">Data5!$GC$1:$GC$10,Data5!$GC$11:$GC$21</definedName>
    <definedName name="A125632896A_Data">Data5!$GC$11:$GC$21</definedName>
    <definedName name="A125632896A_Latest">Data5!$GC$21</definedName>
    <definedName name="A125632904R">Data6!$Y$1:$Y$10,Data6!$Y$11:$Y$21</definedName>
    <definedName name="A125632904R_Data">Data6!$Y$11:$Y$21</definedName>
    <definedName name="A125632904R_Latest">Data6!$Y$21</definedName>
    <definedName name="A125632912R">Data6!$CS$1:$CS$10,Data6!$CS$11:$CS$21</definedName>
    <definedName name="A125632912R_Data">Data6!$CS$11:$CS$21</definedName>
    <definedName name="A125632912R_Latest">Data6!$CS$21</definedName>
    <definedName name="A125632920R">Data4!$DY$1:$DY$10,Data4!$DY$11:$DY$21</definedName>
    <definedName name="A125632920R_Data">Data4!$DY$11:$DY$21</definedName>
    <definedName name="A125632920R_Latest">Data4!$DY$21</definedName>
    <definedName name="A125632928J">Data5!$BY$1:$BY$10,Data5!$BY$11:$BY$21</definedName>
    <definedName name="A125632928J_Data">Data5!$BY$11:$BY$21</definedName>
    <definedName name="A125632928J_Latest">Data5!$BY$21</definedName>
    <definedName name="A125632936J">Data5!$HM$1:$HM$10,Data5!$HM$11:$HM$21</definedName>
    <definedName name="A125632936J_Data">Data5!$HM$11:$HM$21</definedName>
    <definedName name="A125632936J_Latest">Data5!$HM$21</definedName>
    <definedName name="A125632944J">Data6!$G$1:$G$10,Data6!$G$11:$G$21</definedName>
    <definedName name="A125632944J_Data">Data6!$G$11:$G$21</definedName>
    <definedName name="A125632944J_Latest">Data6!$G$21</definedName>
    <definedName name="A125632952J">Data6!$AQ$1:$AQ$10,Data6!$AQ$11:$AQ$21</definedName>
    <definedName name="A125632952J_Data">Data6!$AQ$11:$AQ$21</definedName>
    <definedName name="A125632952J_Latest">Data6!$AQ$21</definedName>
    <definedName name="A125632960J">Data6!$CA$1:$CA$10,Data6!$CA$11:$CA$21</definedName>
    <definedName name="A125632960J_Data">Data6!$CA$11:$CA$21</definedName>
    <definedName name="A125632960J_Latest">Data6!$CA$21</definedName>
    <definedName name="A125632968A">Data3!$IA$1:$IA$10,Data3!$IA$11:$IA$21</definedName>
    <definedName name="A125632968A_Data">Data3!$IA$11:$IA$21</definedName>
    <definedName name="A125632968A_Latest">Data3!$IA$21</definedName>
    <definedName name="A125632976A">Data4!$U$1:$U$10,Data4!$U$11:$U$21</definedName>
    <definedName name="A125632976A_Data">Data4!$U$11:$U$21</definedName>
    <definedName name="A125632976A_Latest">Data4!$U$21</definedName>
    <definedName name="A125632984A">Data4!$BW$1:$BW$10,Data4!$BW$11:$BW$21</definedName>
    <definedName name="A125632984A_Data">Data4!$BW$11:$BW$21</definedName>
    <definedName name="A125632984A_Latest">Data4!$BW$21</definedName>
    <definedName name="A125632992A">Data4!$CO$1:$CO$10,Data4!$CO$11:$CO$21</definedName>
    <definedName name="A125632992A_Data">Data4!$CO$11:$CO$21</definedName>
    <definedName name="A125632992A_Latest">Data4!$CO$21</definedName>
    <definedName name="A125633000T">Data4!$FI$1:$FI$10,Data4!$FI$11:$FI$21</definedName>
    <definedName name="A125633000T_Data">Data4!$FI$11:$FI$21</definedName>
    <definedName name="A125633000T_Latest">Data4!$FI$21</definedName>
    <definedName name="A125633008K">Data4!$GS$1:$GS$10,Data4!$GS$11:$GS$21</definedName>
    <definedName name="A125633008K_Data">Data4!$GS$11:$GS$21</definedName>
    <definedName name="A125633008K_Latest">Data4!$GS$21</definedName>
    <definedName name="A125633016K">Data4!$HK$1:$HK$10,Data4!$HK$11:$HK$21</definedName>
    <definedName name="A125633016K_Data">Data4!$HK$11:$HK$21</definedName>
    <definedName name="A125633016K_Latest">Data4!$HK$21</definedName>
    <definedName name="A125633024K">Data5!$CQ$1:$CQ$10,Data5!$CQ$11:$CQ$21</definedName>
    <definedName name="A125633024K_Data">Data5!$CQ$11:$CQ$21</definedName>
    <definedName name="A125633024K_Latest">Data5!$CQ$21</definedName>
    <definedName name="A125633032K">Data6!$BI$1:$BI$10,Data6!$BI$11:$BI$21</definedName>
    <definedName name="A125633032K_Data">Data6!$BI$11:$BI$21</definedName>
    <definedName name="A125633032K_Latest">Data6!$BI$21</definedName>
    <definedName name="A125633040K">Data6!$EC$1:$EC$10,Data6!$EC$11:$EC$21</definedName>
    <definedName name="A125633040K_Data">Data6!$EC$11:$EC$21</definedName>
    <definedName name="A125633040K_Latest">Data6!$EC$21</definedName>
    <definedName name="A125633048C">Data6!$EU$1:$EU$10,Data6!$EU$11:$EU$21</definedName>
    <definedName name="A125633048C_Data">Data6!$EU$11:$EU$21</definedName>
    <definedName name="A125633048C_Latest">Data6!$EU$21</definedName>
    <definedName name="A125633056C">Data4!$DG$1:$DG$10,Data4!$DG$11:$DG$21</definedName>
    <definedName name="A125633056C_Data">Data4!$DG$11:$DG$21</definedName>
    <definedName name="A125633056C_Latest">Data4!$DG$21</definedName>
    <definedName name="A125633064C">Data5!$ES$1:$ES$10,Data5!$ES$11:$ES$21</definedName>
    <definedName name="A125633064C_Data">Data5!$ES$11:$ES$21</definedName>
    <definedName name="A125633064C_Latest">Data5!$ES$21</definedName>
    <definedName name="A125633072C">Data5!$FK$1:$FK$10,Data5!$FK$11:$FK$21</definedName>
    <definedName name="A125633072C_Data">Data5!$FK$11:$FK$21</definedName>
    <definedName name="A125633072C_Latest">Data5!$FK$21</definedName>
    <definedName name="A125633080C">Data6!$DK$1:$DK$10,Data6!$DK$11:$DK$21</definedName>
    <definedName name="A125633080C_Data">Data6!$DK$11:$DK$21</definedName>
    <definedName name="A125633080C_Latest">Data6!$DK$21</definedName>
    <definedName name="A125633088W">Data4!$C$1:$C$10,Data4!$C$11:$C$21</definedName>
    <definedName name="A125633088W_Data">Data4!$C$11:$C$21</definedName>
    <definedName name="A125633088W_Latest">Data4!$C$21</definedName>
    <definedName name="A125633096W">Data4!$AM$1:$AM$10,Data4!$AM$11:$AM$21</definedName>
    <definedName name="A125633096W_Data">Data4!$AM$11:$AM$21</definedName>
    <definedName name="A125633096W_Latest">Data4!$AM$21</definedName>
    <definedName name="A125633104K">Data4!$BE$1:$BE$10,Data4!$BE$11:$BE$21</definedName>
    <definedName name="A125633104K_Data">Data4!$BE$11:$BE$21</definedName>
    <definedName name="A125633104K_Latest">Data4!$BE$21</definedName>
    <definedName name="A125633112K">Data4!$EQ$1:$EQ$10,Data4!$EQ$11:$EQ$21</definedName>
    <definedName name="A125633112K_Data">Data4!$EQ$11:$EQ$21</definedName>
    <definedName name="A125633112K_Latest">Data4!$EQ$21</definedName>
    <definedName name="A125633120K">Data5!$W$1:$W$10,Data5!$W$11:$W$21</definedName>
    <definedName name="A125633120K_Data">Data5!$W$11:$W$21</definedName>
    <definedName name="A125633120K_Latest">Data5!$W$21</definedName>
    <definedName name="A125633128C">Data5!$AO$1:$AO$10,Data5!$AO$11:$AO$21</definedName>
    <definedName name="A125633128C_Data">Data5!$AO$11:$AO$21</definedName>
    <definedName name="A125633128C_Latest">Data5!$AO$21</definedName>
    <definedName name="A125633136C">Data4!$IC$1:$IC$10,Data4!$IC$11:$IC$21</definedName>
    <definedName name="A125633136C_Data">Data4!$IC$11:$IC$21</definedName>
    <definedName name="A125633136C_Latest">Data4!$IC$21</definedName>
    <definedName name="A125633144C">Data5!$DI$1:$DI$10,Data5!$DI$11:$DI$21</definedName>
    <definedName name="A125633144C_Data">Data5!$DI$11:$DI$21</definedName>
    <definedName name="A125633144C_Latest">Data5!$DI$21</definedName>
    <definedName name="A125633152C">Data6!$FM$1:$FM$10,Data6!$FM$11:$FM$21</definedName>
    <definedName name="A125633152C_Data">Data6!$FM$11:$FM$21</definedName>
    <definedName name="A125633152C_Latest">Data6!$FM$21</definedName>
    <definedName name="A125633160C">Data10!$GM$1:$GM$10,Data10!$GM$11:$GM$21</definedName>
    <definedName name="A125633160C_Data">Data10!$GM$11:$GM$21</definedName>
    <definedName name="A125633160C_Latest">Data10!$GM$21</definedName>
    <definedName name="A125633168W">Data10!$IO$1:$IO$10,Data10!$IO$11:$IO$21</definedName>
    <definedName name="A125633168W_Data">Data10!$IO$11:$IO$21</definedName>
    <definedName name="A125633168W_Latest">Data10!$IO$21</definedName>
    <definedName name="A125633176W">Data11!$BS$1:$BS$10,Data11!$BS$11:$BS$21</definedName>
    <definedName name="A125633176W_Data">Data11!$BS$11:$BS$21</definedName>
    <definedName name="A125633176W_Latest">Data11!$BS$21</definedName>
    <definedName name="A125633184W">Data11!$EM$1:$EM$10,Data11!$EM$11:$EM$21</definedName>
    <definedName name="A125633184W_Data">Data11!$EM$11:$EM$21</definedName>
    <definedName name="A125633184W_Latest">Data11!$EM$21</definedName>
    <definedName name="A125633192W">Data12!$DW$1:$DW$10,Data12!$DW$11:$DW$21</definedName>
    <definedName name="A125633192W_Data">Data12!$DW$11:$DW$21</definedName>
    <definedName name="A125633192W_Latest">Data12!$DW$21</definedName>
    <definedName name="A125633200K">Data10!$DS$1:$DS$10,Data10!$DS$11:$DS$21</definedName>
    <definedName name="A125633200K_Data">Data10!$DS$11:$DS$21</definedName>
    <definedName name="A125633200K_Latest">Data10!$DS$21</definedName>
    <definedName name="A125633208C">Data11!$FW$1:$FW$10,Data11!$FW$11:$FW$21</definedName>
    <definedName name="A125633208C_Data">Data11!$FW$11:$FW$21</definedName>
    <definedName name="A125633208C_Latest">Data11!$FW$21</definedName>
    <definedName name="A125633216C">Data11!$DU$1:$DU$10,Data11!$DU$11:$DU$21</definedName>
    <definedName name="A125633216C_Data">Data11!$DU$11:$DU$21</definedName>
    <definedName name="A125633216C_Latest">Data11!$DU$21</definedName>
    <definedName name="A125633224C">Data11!$HG$1:$HG$10,Data11!$HG$11:$HG$21</definedName>
    <definedName name="A125633224C_Data">Data11!$HG$11:$HG$21</definedName>
    <definedName name="A125633224C_Latest">Data11!$HG$21</definedName>
    <definedName name="A125633232C">Data12!$AK$1:$AK$10,Data12!$AK$11:$AK$21</definedName>
    <definedName name="A125633232C_Data">Data12!$AK$11:$AK$21</definedName>
    <definedName name="A125633232C_Latest">Data12!$AK$21</definedName>
    <definedName name="A125633240C">Data10!$BQ$1:$BQ$10,Data10!$BQ$11:$BQ$21</definedName>
    <definedName name="A125633240C_Data">Data10!$BQ$11:$BQ$21</definedName>
    <definedName name="A125633240C_Latest">Data10!$BQ$21</definedName>
    <definedName name="A125633248W">Data11!$Q$1:$Q$10,Data11!$Q$11:$Q$21</definedName>
    <definedName name="A125633248W_Data">Data11!$Q$11:$Q$21</definedName>
    <definedName name="A125633248W_Latest">Data11!$Q$21</definedName>
    <definedName name="A125633256W">Data11!$FE$1:$FE$10,Data11!$FE$11:$FE$21</definedName>
    <definedName name="A125633256W_Data">Data11!$FE$11:$FE$21</definedName>
    <definedName name="A125633256W_Latest">Data11!$FE$21</definedName>
    <definedName name="A125633264W">Data11!$GO$1:$GO$10,Data11!$GO$11:$GO$21</definedName>
    <definedName name="A125633264W_Data">Data11!$GO$11:$GO$21</definedName>
    <definedName name="A125633264W_Latest">Data11!$GO$21</definedName>
    <definedName name="A125633272W">Data11!$HY$1:$HY$10,Data11!$HY$11:$HY$21</definedName>
    <definedName name="A125633272W_Data">Data11!$HY$11:$HY$21</definedName>
    <definedName name="A125633272W_Latest">Data11!$HY$21</definedName>
    <definedName name="A125633280W">Data12!$S$1:$S$10,Data12!$S$11:$S$21</definedName>
    <definedName name="A125633280W_Data">Data12!$S$11:$S$21</definedName>
    <definedName name="A125633280W_Latest">Data12!$S$21</definedName>
    <definedName name="A125633288R">Data9!$FS$1:$FS$10,Data9!$FS$11:$FS$21</definedName>
    <definedName name="A125633288R_Data">Data9!$FS$11:$FS$21</definedName>
    <definedName name="A125633288R_Latest">Data9!$FS$21</definedName>
    <definedName name="A125633296R">Data9!$HC$1:$HC$10,Data9!$HC$11:$HC$21</definedName>
    <definedName name="A125633296R_Data">Data9!$HC$11:$HC$21</definedName>
    <definedName name="A125633296R_Latest">Data9!$HC$21</definedName>
    <definedName name="A125633304C">Data10!$O$1:$O$10,Data10!$O$11:$O$21</definedName>
    <definedName name="A125633304C_Data">Data10!$O$11:$O$21</definedName>
    <definedName name="A125633304C_Latest">Data10!$O$21</definedName>
    <definedName name="A125633312C">Data10!$AG$1:$AG$10,Data10!$AG$11:$AG$21</definedName>
    <definedName name="A125633312C_Data">Data10!$AG$11:$AG$21</definedName>
    <definedName name="A125633312C_Latest">Data10!$AG$21</definedName>
    <definedName name="A125633320C">Data10!$DA$1:$DA$10,Data10!$DA$11:$DA$21</definedName>
    <definedName name="A125633320C_Data">Data10!$DA$11:$DA$21</definedName>
    <definedName name="A125633320C_Latest">Data10!$DA$21</definedName>
    <definedName name="A125633328W">Data10!$EK$1:$EK$10,Data10!$EK$11:$EK$21</definedName>
    <definedName name="A125633328W_Data">Data10!$EK$11:$EK$21</definedName>
    <definedName name="A125633328W_Latest">Data10!$EK$21</definedName>
    <definedName name="A125633336W">Data10!$FC$1:$FC$10,Data10!$FC$11:$FC$21</definedName>
    <definedName name="A125633336W_Data">Data10!$FC$11:$FC$21</definedName>
    <definedName name="A125633336W_Latest">Data10!$FC$21</definedName>
    <definedName name="A125633344W">Data11!$AI$1:$AI$10,Data11!$AI$11:$AI$21</definedName>
    <definedName name="A125633344W_Data">Data11!$AI$11:$AI$21</definedName>
    <definedName name="A125633344W_Latest">Data11!$AI$21</definedName>
    <definedName name="A125633352W">Data11!$IQ$1:$IQ$10,Data11!$IQ$11:$IQ$21</definedName>
    <definedName name="A125633352W_Data">Data11!$IQ$11:$IQ$21</definedName>
    <definedName name="A125633352W_Latest">Data11!$IQ$21</definedName>
    <definedName name="A125633360W">Data12!$BU$1:$BU$10,Data12!$BU$11:$BU$21</definedName>
    <definedName name="A125633360W_Data">Data12!$BU$11:$BU$21</definedName>
    <definedName name="A125633360W_Latest">Data12!$BU$21</definedName>
    <definedName name="A125633368R">Data12!$CM$1:$CM$10,Data12!$CM$11:$CM$21</definedName>
    <definedName name="A125633368R_Data">Data12!$CM$11:$CM$21</definedName>
    <definedName name="A125633368R_Latest">Data12!$CM$21</definedName>
    <definedName name="A125633376R">Data10!$AY$1:$AY$10,Data10!$AY$11:$AY$21</definedName>
    <definedName name="A125633376R_Data">Data10!$AY$11:$AY$21</definedName>
    <definedName name="A125633376R_Latest">Data10!$AY$21</definedName>
    <definedName name="A125633384R">Data11!$CK$1:$CK$10,Data11!$CK$11:$CK$21</definedName>
    <definedName name="A125633384R_Data">Data11!$CK$11:$CK$21</definedName>
    <definedName name="A125633384R_Latest">Data11!$CK$21</definedName>
    <definedName name="A125633392R">Data11!$DC$1:$DC$10,Data11!$DC$11:$DC$21</definedName>
    <definedName name="A125633392R_Data">Data11!$DC$11:$DC$21</definedName>
    <definedName name="A125633392R_Latest">Data11!$DC$21</definedName>
    <definedName name="A125633400C">Data12!$BC$1:$BC$10,Data12!$BC$11:$BC$21</definedName>
    <definedName name="A125633400C_Data">Data12!$BC$11:$BC$21</definedName>
    <definedName name="A125633400C_Latest">Data12!$BC$21</definedName>
    <definedName name="A125633408W">Data9!$GK$1:$GK$10,Data9!$GK$11:$GK$21</definedName>
    <definedName name="A125633408W_Data">Data9!$GK$11:$GK$21</definedName>
    <definedName name="A125633408W_Latest">Data9!$GK$21</definedName>
    <definedName name="A125633416W">Data9!$HU$1:$HU$10,Data9!$HU$11:$HU$21</definedName>
    <definedName name="A125633416W_Data">Data9!$HU$11:$HU$21</definedName>
    <definedName name="A125633416W_Latest">Data9!$HU$21</definedName>
    <definedName name="A125633424W">Data9!$IM$1:$IM$10,Data9!$IM$11:$IM$21</definedName>
    <definedName name="A125633424W_Data">Data9!$IM$11:$IM$21</definedName>
    <definedName name="A125633424W_Latest">Data9!$IM$21</definedName>
    <definedName name="A125633432W">Data10!$CI$1:$CI$10,Data10!$CI$11:$CI$21</definedName>
    <definedName name="A125633432W_Data">Data10!$CI$11:$CI$21</definedName>
    <definedName name="A125633432W_Latest">Data10!$CI$21</definedName>
    <definedName name="A125633440W">Data10!$HE$1:$HE$10,Data10!$HE$11:$HE$21</definedName>
    <definedName name="A125633440W_Data">Data10!$HE$11:$HE$21</definedName>
    <definedName name="A125633440W_Latest">Data10!$HE$21</definedName>
    <definedName name="A125633448R">Data10!$HW$1:$HW$10,Data10!$HW$11:$HW$21</definedName>
    <definedName name="A125633448R_Data">Data10!$HW$11:$HW$21</definedName>
    <definedName name="A125633448R_Latest">Data10!$HW$21</definedName>
    <definedName name="A125633456R">Data10!$FU$1:$FU$10,Data10!$FU$11:$FU$21</definedName>
    <definedName name="A125633456R_Data">Data10!$FU$11:$FU$21</definedName>
    <definedName name="A125633456R_Latest">Data10!$FU$21</definedName>
    <definedName name="A125633464R">Data11!$BA$1:$BA$10,Data11!$BA$11:$BA$21</definedName>
    <definedName name="A125633464R_Data">Data11!$BA$11:$BA$21</definedName>
    <definedName name="A125633464R_Latest">Data11!$BA$21</definedName>
    <definedName name="A125633472R">Data12!$DE$1:$DE$10,Data12!$DE$11:$DE$21</definedName>
    <definedName name="A125633472R_Data">Data12!$DE$11:$DE$21</definedName>
    <definedName name="A125633472R_Latest">Data12!$DE$21</definedName>
    <definedName name="A125633480R">Data13!$FI$1:$FI$10,Data13!$FI$11:$FI$21</definedName>
    <definedName name="A125633480R_Data">Data13!$FI$11:$FI$21</definedName>
    <definedName name="A125633480R_Latest">Data13!$FI$21</definedName>
    <definedName name="A125633488J">Data13!$HK$1:$HK$10,Data13!$HK$11:$HK$21</definedName>
    <definedName name="A125633488J_Data">Data13!$HK$11:$HK$21</definedName>
    <definedName name="A125633488J_Latest">Data13!$HK$21</definedName>
    <definedName name="A125633496J">Data14!$AO$1:$AO$10,Data14!$AO$11:$AO$21</definedName>
    <definedName name="A125633496J_Data">Data14!$AO$11:$AO$21</definedName>
    <definedName name="A125633496J_Latest">Data14!$AO$21</definedName>
    <definedName name="A125633504W">Data14!$DI$1:$DI$10,Data14!$DI$11:$DI$21</definedName>
    <definedName name="A125633504W_Data">Data14!$DI$11:$DI$21</definedName>
    <definedName name="A125633504W_Latest">Data14!$DI$21</definedName>
    <definedName name="A125633512W">Data15!$CS$1:$CS$10,Data15!$CS$11:$CS$21</definedName>
    <definedName name="A125633512W_Data">Data15!$CS$11:$CS$21</definedName>
    <definedName name="A125633512W_Latest">Data15!$CS$21</definedName>
    <definedName name="A125633520W">Data13!$CO$1:$CO$10,Data13!$CO$11:$CO$21</definedName>
    <definedName name="A125633520W_Data">Data13!$CO$11:$CO$21</definedName>
    <definedName name="A125633520W_Latest">Data13!$CO$21</definedName>
    <definedName name="A125633528R">Data14!$ES$1:$ES$10,Data14!$ES$11:$ES$21</definedName>
    <definedName name="A125633528R_Data">Data14!$ES$11:$ES$21</definedName>
    <definedName name="A125633528R_Latest">Data14!$ES$21</definedName>
    <definedName name="A125633536R">Data14!$CQ$1:$CQ$10,Data14!$CQ$11:$CQ$21</definedName>
    <definedName name="A125633536R_Data">Data14!$CQ$11:$CQ$21</definedName>
    <definedName name="A125633536R_Latest">Data14!$CQ$21</definedName>
    <definedName name="A125633544R">Data14!$GC$1:$GC$10,Data14!$GC$11:$GC$21</definedName>
    <definedName name="A125633544R_Data">Data14!$GC$11:$GC$21</definedName>
    <definedName name="A125633544R_Latest">Data14!$GC$21</definedName>
    <definedName name="A125633552R">Data15!$G$1:$G$10,Data15!$G$11:$G$21</definedName>
    <definedName name="A125633552R_Data">Data15!$G$11:$G$21</definedName>
    <definedName name="A125633552R_Latest">Data15!$G$21</definedName>
    <definedName name="A125633560R">Data13!$AM$1:$AM$10,Data13!$AM$11:$AM$21</definedName>
    <definedName name="A125633560R_Data">Data13!$AM$11:$AM$21</definedName>
    <definedName name="A125633560R_Latest">Data13!$AM$21</definedName>
    <definedName name="A125633568J">Data13!$IC$1:$IC$10,Data13!$IC$11:$IC$21</definedName>
    <definedName name="A125633568J_Data">Data13!$IC$11:$IC$21</definedName>
    <definedName name="A125633568J_Latest">Data13!$IC$21</definedName>
    <definedName name="A125633576J">Data14!$EA$1:$EA$10,Data14!$EA$11:$EA$21</definedName>
    <definedName name="A125633576J_Data">Data14!$EA$11:$EA$21</definedName>
    <definedName name="A125633576J_Latest">Data14!$EA$21</definedName>
    <definedName name="A125633584J">Data14!$FK$1:$FK$10,Data14!$FK$11:$FK$21</definedName>
    <definedName name="A125633584J_Data">Data14!$FK$11:$FK$21</definedName>
    <definedName name="A125633584J_Latest">Data14!$FK$21</definedName>
    <definedName name="A125633592J">Data14!$GU$1:$GU$10,Data14!$GU$11:$GU$21</definedName>
    <definedName name="A125633592J_Data">Data14!$GU$11:$GU$21</definedName>
    <definedName name="A125633592J_Latest">Data14!$GU$21</definedName>
    <definedName name="A125633600W">Data14!$IE$1:$IE$10,Data14!$IE$11:$IE$21</definedName>
    <definedName name="A125633600W_Data">Data14!$IE$11:$IE$21</definedName>
    <definedName name="A125633600W_Latest">Data14!$IE$21</definedName>
    <definedName name="A125633608R">Data12!$EO$1:$EO$10,Data12!$EO$11:$EO$21</definedName>
    <definedName name="A125633608R_Data">Data12!$EO$11:$EO$21</definedName>
    <definedName name="A125633608R_Latest">Data12!$EO$21</definedName>
    <definedName name="A125633616R">Data12!$FY$1:$FY$10,Data12!$FY$11:$FY$21</definedName>
    <definedName name="A125633616R_Data">Data12!$FY$11:$FY$21</definedName>
    <definedName name="A125633616R_Latest">Data12!$FY$21</definedName>
    <definedName name="A125633624R">Data12!$IA$1:$IA$10,Data12!$IA$11:$IA$21</definedName>
    <definedName name="A125633624R_Data">Data12!$IA$11:$IA$21</definedName>
    <definedName name="A125633624R_Latest">Data12!$IA$21</definedName>
    <definedName name="A125633632R">Data13!$C$1:$C$10,Data13!$C$11:$C$21</definedName>
    <definedName name="A125633632R_Data">Data13!$C$11:$C$21</definedName>
    <definedName name="A125633632R_Latest">Data13!$C$21</definedName>
    <definedName name="A125633640R">Data13!$BW$1:$BW$10,Data13!$BW$11:$BW$21</definedName>
    <definedName name="A125633640R_Data">Data13!$BW$11:$BW$21</definedName>
    <definedName name="A125633640R_Latest">Data13!$BW$21</definedName>
    <definedName name="A125633648J">Data13!$DG$1:$DG$10,Data13!$DG$11:$DG$21</definedName>
    <definedName name="A125633648J_Data">Data13!$DG$11:$DG$21</definedName>
    <definedName name="A125633648J_Latest">Data13!$DG$21</definedName>
    <definedName name="A125633656J">Data13!$DY$1:$DY$10,Data13!$DY$11:$DY$21</definedName>
    <definedName name="A125633656J_Data">Data13!$DY$11:$DY$21</definedName>
    <definedName name="A125633656J_Latest">Data13!$DY$21</definedName>
    <definedName name="A125633664J">Data14!$E$1:$E$10,Data14!$E$11:$E$21</definedName>
    <definedName name="A125633664J_Data">Data14!$E$11:$E$21</definedName>
    <definedName name="A125633664J_Latest">Data14!$E$21</definedName>
    <definedName name="A125633672J">Data14!$HM$1:$HM$10,Data14!$HM$11:$HM$21</definedName>
    <definedName name="A125633672J_Data">Data14!$HM$11:$HM$21</definedName>
    <definedName name="A125633672J_Latest">Data14!$HM$21</definedName>
    <definedName name="A125633680J">Data15!$AQ$1:$AQ$10,Data15!$AQ$11:$AQ$21</definedName>
    <definedName name="A125633680J_Data">Data15!$AQ$11:$AQ$21</definedName>
    <definedName name="A125633680J_Latest">Data15!$AQ$21</definedName>
    <definedName name="A125633688A">Data15!$BI$1:$BI$10,Data15!$BI$11:$BI$21</definedName>
    <definedName name="A125633688A_Data">Data15!$BI$11:$BI$21</definedName>
    <definedName name="A125633688A_Latest">Data15!$BI$21</definedName>
    <definedName name="A125633696A">Data13!$U$1:$U$10,Data13!$U$11:$U$21</definedName>
    <definedName name="A125633696A_Data">Data13!$U$11:$U$21</definedName>
    <definedName name="A125633696A_Latest">Data13!$U$21</definedName>
    <definedName name="A125633704R">Data14!$BG$1:$BG$10,Data14!$BG$11:$BG$21</definedName>
    <definedName name="A125633704R_Data">Data14!$BG$11:$BG$21</definedName>
    <definedName name="A125633704R_Latest">Data14!$BG$21</definedName>
    <definedName name="A125633712R">Data14!$BY$1:$BY$10,Data14!$BY$11:$BY$21</definedName>
    <definedName name="A125633712R_Data">Data14!$BY$11:$BY$21</definedName>
    <definedName name="A125633712R_Latest">Data14!$BY$21</definedName>
    <definedName name="A125633720R">Data15!$Y$1:$Y$10,Data15!$Y$11:$Y$21</definedName>
    <definedName name="A125633720R_Data">Data15!$Y$11:$Y$21</definedName>
    <definedName name="A125633720R_Latest">Data15!$Y$21</definedName>
    <definedName name="A125633728J">Data12!$FG$1:$FG$10,Data12!$FG$11:$FG$21</definedName>
    <definedName name="A125633728J_Data">Data12!$FG$11:$FG$21</definedName>
    <definedName name="A125633728J_Latest">Data12!$FG$21</definedName>
    <definedName name="A125633736J">Data12!$GQ$1:$GQ$10,Data12!$GQ$11:$GQ$21</definedName>
    <definedName name="A125633736J_Data">Data12!$GQ$11:$GQ$21</definedName>
    <definedName name="A125633736J_Latest">Data12!$GQ$21</definedName>
    <definedName name="A125633744J">Data12!$HI$1:$HI$10,Data12!$HI$11:$HI$21</definedName>
    <definedName name="A125633744J_Data">Data12!$HI$11:$HI$21</definedName>
    <definedName name="A125633744J_Latest">Data12!$HI$21</definedName>
    <definedName name="A125633752J">Data13!$BE$1:$BE$10,Data13!$BE$11:$BE$21</definedName>
    <definedName name="A125633752J_Data">Data13!$BE$11:$BE$21</definedName>
    <definedName name="A125633752J_Latest">Data13!$BE$21</definedName>
    <definedName name="A125633760J">Data13!$GA$1:$GA$10,Data13!$GA$11:$GA$21</definedName>
    <definedName name="A125633760J_Data">Data13!$GA$11:$GA$21</definedName>
    <definedName name="A125633760J_Latest">Data13!$GA$21</definedName>
    <definedName name="A125633768A">Data13!$GS$1:$GS$10,Data13!$GS$11:$GS$21</definedName>
    <definedName name="A125633768A_Data">Data13!$GS$11:$GS$21</definedName>
    <definedName name="A125633768A_Latest">Data13!$GS$21</definedName>
    <definedName name="A125633776A">Data13!$EQ$1:$EQ$10,Data13!$EQ$11:$EQ$21</definedName>
    <definedName name="A125633776A_Data">Data13!$EQ$11:$EQ$21</definedName>
    <definedName name="A125633776A_Latest">Data13!$EQ$21</definedName>
    <definedName name="A125633784A">Data14!$W$1:$W$10,Data14!$W$11:$W$21</definedName>
    <definedName name="A125633784A_Data">Data14!$W$11:$W$21</definedName>
    <definedName name="A125633784A_Latest">Data14!$W$21</definedName>
    <definedName name="A125633792A">Data15!$CA$1:$CA$10,Data15!$CA$11:$CA$21</definedName>
    <definedName name="A125633792A_Data">Data15!$CA$11:$CA$21</definedName>
    <definedName name="A125633792A_Latest">Data15!$CA$21</definedName>
    <definedName name="Date_Range">Data1!$A$2:$A$10,Data1!$A$11:$A$21</definedName>
    <definedName name="Date_Range_Data">Data1!$A$11:$A$21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70" i="30"/>
  <c r="BD370" i="30"/>
  <c r="BC370" i="30"/>
  <c r="BB370" i="30"/>
  <c r="BA370" i="30"/>
  <c r="AZ370" i="30"/>
  <c r="AY370" i="30"/>
  <c r="AX370" i="30"/>
  <c r="AW370" i="30"/>
  <c r="AV370" i="30"/>
  <c r="AU370" i="30"/>
  <c r="AT370" i="30"/>
  <c r="AS370" i="30"/>
  <c r="AR370" i="30"/>
  <c r="AQ370" i="30"/>
  <c r="AP370" i="30"/>
  <c r="AO370" i="30"/>
  <c r="AN370" i="30"/>
  <c r="AM370" i="30"/>
  <c r="AL370" i="30"/>
  <c r="AK370" i="30"/>
  <c r="AJ370" i="30"/>
  <c r="AI370" i="30"/>
  <c r="AH370" i="30"/>
  <c r="AG370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5" i="30"/>
  <c r="BD365" i="30"/>
  <c r="BC365" i="30"/>
  <c r="BB365" i="30"/>
  <c r="BA365" i="30"/>
  <c r="AZ365" i="30"/>
  <c r="AY365" i="30"/>
  <c r="AX365" i="30"/>
  <c r="AW365" i="30"/>
  <c r="AV365" i="30"/>
  <c r="AU365" i="30"/>
  <c r="AT365" i="30"/>
  <c r="AS365" i="30"/>
  <c r="AR365" i="30"/>
  <c r="AQ365" i="30"/>
  <c r="AP365" i="30"/>
  <c r="AO365" i="30"/>
  <c r="AN365" i="30"/>
  <c r="AM365" i="30"/>
  <c r="AL365" i="30"/>
  <c r="AK365" i="30"/>
  <c r="AJ365" i="30"/>
  <c r="AI365" i="30"/>
  <c r="AH365" i="30"/>
  <c r="AG365" i="30"/>
  <c r="AF365" i="30"/>
  <c r="AE365" i="30"/>
  <c r="AD365" i="30"/>
  <c r="AC365" i="30"/>
  <c r="AB365" i="30"/>
  <c r="AA365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7" i="30"/>
  <c r="BD357" i="30"/>
  <c r="BC357" i="30"/>
  <c r="BB357" i="30"/>
  <c r="BA357" i="30"/>
  <c r="AZ357" i="30"/>
  <c r="AY357" i="30"/>
  <c r="AX357" i="30"/>
  <c r="AW357" i="30"/>
  <c r="AV357" i="30"/>
  <c r="AU357" i="30"/>
  <c r="AT357" i="30"/>
  <c r="AS357" i="30"/>
  <c r="AR357" i="30"/>
  <c r="AQ357" i="30"/>
  <c r="AP357" i="30"/>
  <c r="AO357" i="30"/>
  <c r="AN357" i="30"/>
  <c r="AM357" i="30"/>
  <c r="AL357" i="30"/>
  <c r="AK357" i="30"/>
  <c r="AJ357" i="30"/>
  <c r="AI357" i="30"/>
  <c r="AH357" i="30"/>
  <c r="AG357" i="30"/>
  <c r="AF357" i="30"/>
  <c r="AE357" i="30"/>
  <c r="AD357" i="30"/>
  <c r="AC357" i="30"/>
  <c r="AB357" i="30"/>
  <c r="AA357" i="30"/>
  <c r="Z357" i="30"/>
  <c r="Y357" i="30"/>
  <c r="X357" i="30"/>
  <c r="W357" i="30"/>
  <c r="V357" i="30"/>
  <c r="U357" i="30"/>
  <c r="T357" i="30"/>
  <c r="S357" i="30"/>
  <c r="R357" i="30"/>
  <c r="Q357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2" i="30"/>
  <c r="BD352" i="30"/>
  <c r="BC352" i="30"/>
  <c r="BB352" i="30"/>
  <c r="BA352" i="30"/>
  <c r="AZ352" i="30"/>
  <c r="AY352" i="30"/>
  <c r="AX352" i="30"/>
  <c r="AW352" i="30"/>
  <c r="AV352" i="30"/>
  <c r="AU352" i="30"/>
  <c r="AT352" i="30"/>
  <c r="AS352" i="30"/>
  <c r="AR352" i="30"/>
  <c r="AQ352" i="30"/>
  <c r="AP352" i="30"/>
  <c r="AO352" i="30"/>
  <c r="AN352" i="30"/>
  <c r="AM352" i="30"/>
  <c r="AL352" i="30"/>
  <c r="AK352" i="30"/>
  <c r="AJ352" i="30"/>
  <c r="AI352" i="30"/>
  <c r="AH352" i="30"/>
  <c r="AG352" i="30"/>
  <c r="AF352" i="30"/>
  <c r="AE352" i="30"/>
  <c r="AD352" i="30"/>
  <c r="AC352" i="30"/>
  <c r="AB352" i="30"/>
  <c r="AA352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C174" i="30" s="1" a="1"/>
  <c r="C174" i="30" s="1"/>
  <c r="C187" i="30"/>
  <c r="C188" i="30" s="1"/>
  <c r="C189" i="30" s="1"/>
  <c r="C190" i="30" s="1"/>
  <c r="C191" i="30" s="1"/>
  <c r="C192" i="30" s="1"/>
  <c r="C193" i="30" s="1"/>
  <c r="C194" i="30" s="1"/>
  <c r="C177" i="30" a="1"/>
  <c r="C177" i="30" s="1"/>
  <c r="C176" i="30" a="1"/>
  <c r="C176" i="30" s="1"/>
  <c r="C175" i="30" a="1"/>
  <c r="C175" i="30" s="1"/>
  <c r="C173" i="30" a="1"/>
  <c r="C173" i="30" s="1"/>
  <c r="C172" i="30" a="1"/>
  <c r="C172" i="30" s="1"/>
  <c r="C171" i="30" a="1"/>
  <c r="C171" i="30" s="1"/>
  <c r="C169" i="30" a="1"/>
  <c r="C169" i="30" s="1"/>
  <c r="C168" i="30" a="1"/>
  <c r="C168" i="30" s="1"/>
  <c r="J167" i="30" a="1"/>
  <c r="J167" i="30" s="1"/>
  <c r="J166" i="30" a="1"/>
  <c r="J166" i="30" s="1"/>
  <c r="C166" i="30" a="1"/>
  <c r="C166" i="30" s="1"/>
  <c r="J165" i="30" a="1"/>
  <c r="J165" i="30" s="1"/>
  <c r="C165" i="30" a="1"/>
  <c r="C165" i="30" s="1"/>
  <c r="J164" i="30" a="1"/>
  <c r="J164" i="30" s="1"/>
  <c r="C164" i="30" a="1"/>
  <c r="C164" i="30" s="1"/>
  <c r="J163" i="30" a="1"/>
  <c r="J163" i="30" s="1"/>
  <c r="C163" i="30" a="1"/>
  <c r="C163" i="30" s="1"/>
  <c r="J162" i="30" a="1"/>
  <c r="J162" i="30" s="1"/>
  <c r="J161" i="30" a="1"/>
  <c r="J161" i="30" s="1"/>
  <c r="C161" i="30" a="1"/>
  <c r="C161" i="30" s="1"/>
  <c r="J160" i="30"/>
  <c r="J160" i="30" a="1"/>
  <c r="C160" i="30" a="1"/>
  <c r="C160" i="30" s="1"/>
  <c r="J159" i="30"/>
  <c r="J159" i="30" a="1"/>
  <c r="C159" i="30" a="1"/>
  <c r="C159" i="30" s="1"/>
  <c r="J158" i="30"/>
  <c r="J158" i="30" a="1"/>
  <c r="C158" i="30" a="1"/>
  <c r="C158" i="30" s="1"/>
  <c r="J157" i="30"/>
  <c r="J157" i="30" a="1"/>
  <c r="J156" i="30" a="1"/>
  <c r="J156" i="30" s="1"/>
  <c r="C156" i="30"/>
  <c r="C156" i="30" a="1"/>
  <c r="J155" i="30" a="1"/>
  <c r="J155" i="30" s="1"/>
  <c r="C155" i="30"/>
  <c r="C155" i="30" a="1"/>
  <c r="J154" i="30" a="1"/>
  <c r="J154" i="30" s="1"/>
  <c r="C154" i="30"/>
  <c r="C154" i="30" a="1"/>
  <c r="J153" i="30"/>
  <c r="J153" i="30" a="1"/>
  <c r="C153" i="30"/>
  <c r="C153" i="30" a="1"/>
  <c r="J152" i="30"/>
  <c r="J152" i="30" a="1"/>
  <c r="C152" i="30"/>
  <c r="C152" i="30" a="1"/>
  <c r="J151" i="30"/>
  <c r="J151" i="30" a="1"/>
  <c r="J150" i="30"/>
  <c r="J150" i="30" a="1"/>
  <c r="C150" i="30"/>
  <c r="C150" i="30" a="1"/>
  <c r="J149" i="30"/>
  <c r="J149" i="30" a="1"/>
  <c r="C149" i="30"/>
  <c r="C149" i="30" a="1"/>
  <c r="J148" i="30"/>
  <c r="J148" i="30" a="1"/>
  <c r="C148" i="30"/>
  <c r="C148" i="30" a="1"/>
  <c r="J147" i="30"/>
  <c r="J147" i="30" a="1"/>
  <c r="C147" i="30"/>
  <c r="C147" i="30" a="1"/>
  <c r="J146" i="30"/>
  <c r="J146" i="30" a="1"/>
  <c r="J145" i="30" a="1"/>
  <c r="J145" i="30" s="1"/>
  <c r="C145" i="30"/>
  <c r="C145" i="30" a="1"/>
  <c r="J144" i="30" a="1"/>
  <c r="J144" i="30" s="1"/>
  <c r="C144" i="30"/>
  <c r="C144" i="30" a="1"/>
  <c r="J143" i="30" a="1"/>
  <c r="J143" i="30" s="1"/>
  <c r="C143" i="30"/>
  <c r="C143" i="30" a="1"/>
  <c r="J142" i="30" a="1"/>
  <c r="J142" i="30" s="1"/>
  <c r="C142" i="30"/>
  <c r="C142" i="30" a="1"/>
  <c r="J141" i="30" a="1"/>
  <c r="J141" i="30" s="1"/>
  <c r="C141" i="30"/>
  <c r="C141" i="30" a="1"/>
  <c r="J140" i="30" a="1"/>
  <c r="J140" i="30" s="1"/>
  <c r="C140" i="30"/>
  <c r="C140" i="30" a="1"/>
  <c r="J139" i="30" a="1"/>
  <c r="J139" i="30" s="1"/>
  <c r="C139" i="30"/>
  <c r="C139" i="30" a="1"/>
  <c r="J138" i="30" a="1"/>
  <c r="J138" i="30" s="1"/>
  <c r="C138" i="30"/>
  <c r="C138" i="30" a="1"/>
  <c r="J137" i="30" a="1"/>
  <c r="J137" i="30" s="1"/>
  <c r="C137" i="30"/>
  <c r="C137" i="30" a="1"/>
  <c r="J136" i="30" a="1"/>
  <c r="J136" i="30" s="1"/>
  <c r="J135" i="30"/>
  <c r="J135" i="30" a="1"/>
  <c r="C135" i="30" a="1"/>
  <c r="C135" i="30" s="1"/>
  <c r="J134" i="30"/>
  <c r="J134" i="30" a="1"/>
  <c r="C134" i="30" a="1"/>
  <c r="C134" i="30" s="1"/>
  <c r="J133" i="30"/>
  <c r="J133" i="30" a="1"/>
  <c r="C133" i="30" a="1"/>
  <c r="C133" i="30" s="1"/>
  <c r="J132" i="30"/>
  <c r="J132" i="30" a="1"/>
  <c r="C132" i="30"/>
  <c r="C132" i="30" a="1"/>
  <c r="J131" i="30"/>
  <c r="J131" i="30" a="1"/>
  <c r="C131" i="30"/>
  <c r="C131" i="30" a="1"/>
  <c r="J130" i="30"/>
  <c r="J130" i="30" a="1"/>
  <c r="C130" i="30"/>
  <c r="C130" i="30" a="1"/>
  <c r="J129" i="30"/>
  <c r="J129" i="30" a="1"/>
  <c r="C129" i="30"/>
  <c r="C129" i="30" a="1"/>
  <c r="J128" i="30"/>
  <c r="J128" i="30" a="1"/>
  <c r="C128" i="30"/>
  <c r="C128" i="30" a="1"/>
  <c r="J127" i="30"/>
  <c r="J127" i="30" a="1"/>
  <c r="C127" i="30"/>
  <c r="C127" i="30" a="1"/>
  <c r="J125" i="30"/>
  <c r="J125" i="30" a="1"/>
  <c r="C125" i="30"/>
  <c r="C125" i="30" a="1"/>
  <c r="J124" i="30"/>
  <c r="J124" i="30" a="1"/>
  <c r="C124" i="30"/>
  <c r="C124" i="30" a="1"/>
  <c r="J123" i="30"/>
  <c r="J123" i="30" a="1"/>
  <c r="C123" i="30"/>
  <c r="C123" i="30" a="1"/>
  <c r="J122" i="30"/>
  <c r="J122" i="30" a="1"/>
  <c r="C122" i="30"/>
  <c r="C122" i="30" a="1"/>
  <c r="J121" i="30"/>
  <c r="J121" i="30" a="1"/>
  <c r="C121" i="30"/>
  <c r="C121" i="30" a="1"/>
  <c r="J120" i="30"/>
  <c r="J120" i="30" a="1"/>
  <c r="C120" i="30"/>
  <c r="C120" i="30" a="1"/>
  <c r="J119" i="30"/>
  <c r="J119" i="30" a="1"/>
  <c r="C119" i="30"/>
  <c r="C119" i="30" a="1"/>
  <c r="J118" i="30"/>
  <c r="J118" i="30" a="1"/>
  <c r="C118" i="30"/>
  <c r="C118" i="30" a="1"/>
  <c r="J117" i="30"/>
  <c r="J117" i="30" a="1"/>
  <c r="C117" i="30"/>
  <c r="C117" i="30" a="1"/>
  <c r="J116" i="30"/>
  <c r="J116" i="30" a="1"/>
  <c r="C116" i="30" a="1"/>
  <c r="C116" i="30" s="1"/>
  <c r="J115" i="30"/>
  <c r="J115" i="30" a="1"/>
  <c r="C115" i="30" a="1"/>
  <c r="C115" i="30" s="1"/>
  <c r="J114" i="30"/>
  <c r="J114" i="30" a="1"/>
  <c r="C114" i="30" a="1"/>
  <c r="C114" i="30" s="1"/>
  <c r="J113" i="30"/>
  <c r="J113" i="30" a="1"/>
  <c r="C113" i="30" a="1"/>
  <c r="C113" i="30" s="1"/>
  <c r="J112" i="30"/>
  <c r="J112" i="30" a="1"/>
  <c r="C112" i="30" a="1"/>
  <c r="C112" i="30" s="1"/>
  <c r="J111" i="30"/>
  <c r="J111" i="30" a="1"/>
  <c r="J110" i="30" a="1"/>
  <c r="J110" i="30" s="1"/>
  <c r="C110" i="30"/>
  <c r="C110" i="30" a="1"/>
  <c r="J109" i="30" a="1"/>
  <c r="J109" i="30" s="1"/>
  <c r="C109" i="30"/>
  <c r="C109" i="30" a="1"/>
  <c r="J108" i="30" a="1"/>
  <c r="J108" i="30" s="1"/>
  <c r="C108" i="30"/>
  <c r="C108" i="30" a="1"/>
  <c r="J107" i="30" a="1"/>
  <c r="J107" i="30" s="1"/>
  <c r="C107" i="30"/>
  <c r="C107" i="30" a="1"/>
  <c r="J106" i="30" a="1"/>
  <c r="J106" i="30" s="1"/>
  <c r="J105" i="30"/>
  <c r="J105" i="30" a="1"/>
  <c r="C105" i="30" a="1"/>
  <c r="C105" i="30" s="1"/>
  <c r="J104" i="30"/>
  <c r="J104" i="30" a="1"/>
  <c r="C104" i="30" a="1"/>
  <c r="C104" i="30" s="1"/>
  <c r="J103" i="30"/>
  <c r="J103" i="30" a="1"/>
  <c r="C103" i="30" a="1"/>
  <c r="C103" i="30" s="1"/>
  <c r="J102" i="30"/>
  <c r="J102" i="30" a="1"/>
  <c r="C102" i="30" a="1"/>
  <c r="C102" i="30" s="1"/>
  <c r="J101" i="30"/>
  <c r="J101" i="30" a="1"/>
  <c r="J100" i="30" a="1"/>
  <c r="J100" i="30" s="1"/>
  <c r="C100" i="30"/>
  <c r="C100" i="30" a="1"/>
  <c r="J99" i="30" a="1"/>
  <c r="J99" i="30" s="1"/>
  <c r="C99" i="30"/>
  <c r="C99" i="30" a="1"/>
  <c r="J98" i="30" a="1"/>
  <c r="J98" i="30" s="1"/>
  <c r="C98" i="30"/>
  <c r="C98" i="30" a="1"/>
  <c r="J97" i="30" a="1"/>
  <c r="J97" i="30" s="1"/>
  <c r="C97" i="30"/>
  <c r="C97" i="30" a="1"/>
  <c r="J96" i="30" a="1"/>
  <c r="J96" i="30" s="1"/>
  <c r="C96" i="30"/>
  <c r="C96" i="30" a="1"/>
  <c r="J95" i="30" a="1"/>
  <c r="J95" i="30" s="1"/>
  <c r="J94" i="30"/>
  <c r="J94" i="30" a="1"/>
  <c r="C94" i="30" a="1"/>
  <c r="C94" i="30" s="1"/>
  <c r="J93" i="30"/>
  <c r="J93" i="30" a="1"/>
  <c r="C93" i="30" a="1"/>
  <c r="C93" i="30" s="1"/>
  <c r="J92" i="30"/>
  <c r="J92" i="30" a="1"/>
  <c r="C92" i="30" a="1"/>
  <c r="C92" i="30" s="1"/>
  <c r="J91" i="30"/>
  <c r="J91" i="30" a="1"/>
  <c r="C91" i="30" a="1"/>
  <c r="C91" i="30" s="1"/>
  <c r="J90" i="30"/>
  <c r="J90" i="30" a="1"/>
  <c r="J89" i="30" a="1"/>
  <c r="J89" i="30" s="1"/>
  <c r="C89" i="30"/>
  <c r="C89" i="30" a="1"/>
  <c r="J88" i="30" a="1"/>
  <c r="J88" i="30" s="1"/>
  <c r="C88" i="30"/>
  <c r="C88" i="30" a="1"/>
  <c r="J87" i="30" a="1"/>
  <c r="J87" i="30" s="1"/>
  <c r="C87" i="30" a="1"/>
  <c r="C87" i="30" s="1"/>
  <c r="J86" i="30" a="1"/>
  <c r="J86" i="30" s="1"/>
  <c r="C86" i="30" a="1"/>
  <c r="C86" i="30" s="1"/>
  <c r="J85" i="30" a="1"/>
  <c r="J85" i="30" s="1"/>
  <c r="C85" i="30" a="1"/>
  <c r="C85" i="30" s="1"/>
  <c r="J84" i="30" a="1"/>
  <c r="J84" i="30" s="1"/>
  <c r="C84" i="30" a="1"/>
  <c r="C84" i="30" s="1"/>
  <c r="J83" i="30" a="1"/>
  <c r="J83" i="30" s="1"/>
  <c r="C83" i="30" a="1"/>
  <c r="C83" i="30" s="1"/>
  <c r="J82" i="30" a="1"/>
  <c r="J82" i="30" s="1"/>
  <c r="C82" i="30" a="1"/>
  <c r="C82" i="30" s="1"/>
  <c r="J81" i="30" a="1"/>
  <c r="J81" i="30" s="1"/>
  <c r="C81" i="30" a="1"/>
  <c r="C81" i="30" s="1"/>
  <c r="J80" i="30" a="1"/>
  <c r="J80" i="30" s="1"/>
  <c r="J79" i="30" a="1"/>
  <c r="J79" i="30" s="1"/>
  <c r="C79" i="30" a="1"/>
  <c r="C79" i="30" s="1"/>
  <c r="J78" i="30" a="1"/>
  <c r="J78" i="30" s="1"/>
  <c r="C78" i="30" a="1"/>
  <c r="C78" i="30" s="1"/>
  <c r="J77" i="30" a="1"/>
  <c r="J77" i="30" s="1"/>
  <c r="C77" i="30" a="1"/>
  <c r="C77" i="30" s="1"/>
  <c r="J76" i="30" a="1"/>
  <c r="J76" i="30" s="1"/>
  <c r="C76" i="30" a="1"/>
  <c r="C76" i="30" s="1"/>
  <c r="J75" i="30" a="1"/>
  <c r="J75" i="30" s="1"/>
  <c r="C75" i="30" a="1"/>
  <c r="C75" i="30" s="1"/>
  <c r="J74" i="30" a="1"/>
  <c r="J74" i="30" s="1"/>
  <c r="C74" i="30" a="1"/>
  <c r="C74" i="30" s="1"/>
  <c r="J73" i="30" a="1"/>
  <c r="J73" i="30" s="1"/>
  <c r="C73" i="30" a="1"/>
  <c r="C73" i="30" s="1"/>
  <c r="J72" i="30" a="1"/>
  <c r="J72" i="30" s="1"/>
  <c r="C72" i="30" a="1"/>
  <c r="C72" i="30" s="1"/>
  <c r="J71" i="30" a="1"/>
  <c r="J71" i="30" s="1"/>
  <c r="C71" i="30" a="1"/>
  <c r="C71" i="30" s="1"/>
  <c r="J69" i="30" a="1"/>
  <c r="J69" i="30" s="1"/>
  <c r="C69" i="30" a="1"/>
  <c r="C69" i="30" s="1"/>
  <c r="J68" i="30" a="1"/>
  <c r="J68" i="30" s="1"/>
  <c r="C68" i="30" a="1"/>
  <c r="C68" i="30" s="1"/>
  <c r="J67" i="30" a="1"/>
  <c r="J67" i="30" s="1"/>
  <c r="C67" i="30" a="1"/>
  <c r="C67" i="30" s="1"/>
  <c r="J66" i="30" a="1"/>
  <c r="J66" i="30" s="1"/>
  <c r="C66" i="30" a="1"/>
  <c r="C66" i="30" s="1"/>
  <c r="J65" i="30" a="1"/>
  <c r="J65" i="30" s="1"/>
  <c r="C65" i="30" a="1"/>
  <c r="C65" i="30" s="1"/>
  <c r="J64" i="30" a="1"/>
  <c r="J64" i="30" s="1"/>
  <c r="C64" i="30" a="1"/>
  <c r="C64" i="30" s="1"/>
  <c r="J63" i="30" a="1"/>
  <c r="J63" i="30" s="1"/>
  <c r="C63" i="30" a="1"/>
  <c r="C63" i="30" s="1"/>
  <c r="J62" i="30" a="1"/>
  <c r="J62" i="30" s="1"/>
  <c r="C62" i="30" a="1"/>
  <c r="C62" i="30" s="1"/>
  <c r="J61" i="30" a="1"/>
  <c r="J61" i="30" s="1"/>
  <c r="C61" i="30" a="1"/>
  <c r="C61" i="30" s="1"/>
  <c r="J60" i="30" a="1"/>
  <c r="J60" i="30" s="1"/>
  <c r="C60" i="30" a="1"/>
  <c r="C60" i="30" s="1"/>
  <c r="J59" i="30" a="1"/>
  <c r="J59" i="30" s="1"/>
  <c r="C59" i="30" a="1"/>
  <c r="C59" i="30" s="1"/>
  <c r="J58" i="30" a="1"/>
  <c r="J58" i="30" s="1"/>
  <c r="C58" i="30" a="1"/>
  <c r="C58" i="30" s="1"/>
  <c r="J57" i="30" a="1"/>
  <c r="J57" i="30" s="1"/>
  <c r="C57" i="30" a="1"/>
  <c r="C57" i="30" s="1"/>
  <c r="J56" i="30" a="1"/>
  <c r="J56" i="30" s="1"/>
  <c r="C56" i="30" a="1"/>
  <c r="C56" i="30" s="1"/>
  <c r="J55" i="30" a="1"/>
  <c r="J55" i="30" s="1"/>
  <c r="J54" i="30" a="1"/>
  <c r="J54" i="30" s="1"/>
  <c r="C54" i="30" a="1"/>
  <c r="C54" i="30" s="1"/>
  <c r="J53" i="30" a="1"/>
  <c r="J53" i="30" s="1"/>
  <c r="C53" i="30" a="1"/>
  <c r="C53" i="30" s="1"/>
  <c r="J52" i="30" a="1"/>
  <c r="J52" i="30" s="1"/>
  <c r="C52" i="30" a="1"/>
  <c r="C52" i="30" s="1"/>
  <c r="J51" i="30" a="1"/>
  <c r="J51" i="30" s="1"/>
  <c r="C51" i="30" a="1"/>
  <c r="C51" i="30" s="1"/>
  <c r="J50" i="30" a="1"/>
  <c r="J50" i="30" s="1"/>
  <c r="J49" i="30" a="1"/>
  <c r="J49" i="30" s="1"/>
  <c r="C49" i="30" a="1"/>
  <c r="C49" i="30" s="1"/>
  <c r="J48" i="30" a="1"/>
  <c r="J48" i="30" s="1"/>
  <c r="C48" i="30" a="1"/>
  <c r="C48" i="30" s="1"/>
  <c r="J47" i="30" a="1"/>
  <c r="J47" i="30" s="1"/>
  <c r="C47" i="30" a="1"/>
  <c r="C47" i="30" s="1"/>
  <c r="J46" i="30" a="1"/>
  <c r="J46" i="30" s="1"/>
  <c r="C46" i="30" a="1"/>
  <c r="C46" i="30" s="1"/>
  <c r="J45" i="30" a="1"/>
  <c r="J45" i="30" s="1"/>
  <c r="J44" i="30" a="1"/>
  <c r="J44" i="30" s="1"/>
  <c r="C44" i="30" a="1"/>
  <c r="C44" i="30" s="1"/>
  <c r="J43" i="30" a="1"/>
  <c r="J43" i="30" s="1"/>
  <c r="C43" i="30" a="1"/>
  <c r="C43" i="30" s="1"/>
  <c r="J42" i="30" a="1"/>
  <c r="J42" i="30" s="1"/>
  <c r="C42" i="30" a="1"/>
  <c r="C42" i="30" s="1"/>
  <c r="J41" i="30" a="1"/>
  <c r="J41" i="30" s="1"/>
  <c r="C41" i="30" a="1"/>
  <c r="C41" i="30" s="1"/>
  <c r="J40" i="30" a="1"/>
  <c r="J40" i="30" s="1"/>
  <c r="C40" i="30" a="1"/>
  <c r="C40" i="30" s="1"/>
  <c r="J39" i="30" a="1"/>
  <c r="J39" i="30" s="1"/>
  <c r="J38" i="30" a="1"/>
  <c r="J38" i="30" s="1"/>
  <c r="C38" i="30" a="1"/>
  <c r="C38" i="30" s="1"/>
  <c r="J37" i="30" a="1"/>
  <c r="J37" i="30" s="1"/>
  <c r="C37" i="30" a="1"/>
  <c r="C37" i="30" s="1"/>
  <c r="J36" i="30" a="1"/>
  <c r="J36" i="30" s="1"/>
  <c r="C36" i="30" a="1"/>
  <c r="C36" i="30" s="1"/>
  <c r="J35" i="30" a="1"/>
  <c r="J35" i="30" s="1"/>
  <c r="C35" i="30" a="1"/>
  <c r="C35" i="30" s="1"/>
  <c r="J34" i="30" a="1"/>
  <c r="J34" i="30" s="1"/>
  <c r="J33" i="30" a="1"/>
  <c r="J33" i="30" s="1"/>
  <c r="C33" i="30" a="1"/>
  <c r="C33" i="30" s="1"/>
  <c r="J32" i="30" a="1"/>
  <c r="J32" i="30" s="1"/>
  <c r="C32" i="30" a="1"/>
  <c r="C32" i="30" s="1"/>
  <c r="J31" i="30" a="1"/>
  <c r="J31" i="30" s="1"/>
  <c r="C31" i="30" a="1"/>
  <c r="C31" i="30" s="1"/>
  <c r="J30" i="30" a="1"/>
  <c r="J30" i="30" s="1"/>
  <c r="C30" i="30" a="1"/>
  <c r="C30" i="30" s="1"/>
  <c r="J29" i="30" a="1"/>
  <c r="J29" i="30" s="1"/>
  <c r="C29" i="30" a="1"/>
  <c r="C29" i="30" s="1"/>
  <c r="J28" i="30" a="1"/>
  <c r="J28" i="30" s="1"/>
  <c r="C28" i="30" a="1"/>
  <c r="C28" i="30" s="1"/>
  <c r="J27" i="30" a="1"/>
  <c r="J27" i="30" s="1"/>
  <c r="C27" i="30" a="1"/>
  <c r="C27" i="30" s="1"/>
  <c r="J26" i="30" a="1"/>
  <c r="J26" i="30" s="1"/>
  <c r="C26" i="30" a="1"/>
  <c r="C26" i="30" s="1"/>
  <c r="J25" i="30" a="1"/>
  <c r="J25" i="30" s="1"/>
  <c r="C25" i="30" a="1"/>
  <c r="C25" i="30" s="1"/>
  <c r="J24" i="30" a="1"/>
  <c r="J24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C170" i="30" l="1" a="1"/>
  <c r="C170" i="30" s="1"/>
  <c r="D196" i="30"/>
  <c r="J181" i="30" a="1"/>
  <c r="J181" i="30" s="1"/>
  <c r="C181" i="30" a="1"/>
  <c r="C181" i="30" s="1"/>
  <c r="J180" i="30" a="1"/>
  <c r="J180" i="30" s="1"/>
  <c r="C180" i="30" a="1"/>
  <c r="C180" i="30" s="1"/>
  <c r="J179" i="30" a="1"/>
  <c r="J179" i="30" s="1"/>
  <c r="C179" i="30" a="1"/>
  <c r="C179" i="30" s="1"/>
  <c r="J178" i="30" a="1"/>
  <c r="J178" i="30" s="1"/>
  <c r="C178" i="30" a="1"/>
  <c r="C178" i="30" s="1"/>
  <c r="J177" i="30" a="1"/>
  <c r="J177" i="30" s="1"/>
  <c r="J176" i="30" a="1"/>
  <c r="J176" i="30" s="1"/>
  <c r="J174" i="30" a="1"/>
  <c r="J174" i="30" s="1"/>
  <c r="J172" i="30" a="1"/>
  <c r="J172" i="30" s="1"/>
  <c r="J170" i="30" a="1"/>
  <c r="J170" i="30" s="1"/>
  <c r="J168" i="30" a="1"/>
  <c r="J168" i="30" s="1"/>
  <c r="J175" i="30" a="1"/>
  <c r="J175" i="30" s="1"/>
  <c r="J173" i="30" a="1"/>
  <c r="J173" i="30" s="1"/>
  <c r="J171" i="30" a="1"/>
  <c r="J171" i="30" s="1"/>
  <c r="J169" i="30" a="1"/>
  <c r="J169" i="30" s="1"/>
  <c r="K181" i="30" l="1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D178" i="30" a="1"/>
  <c r="D178" i="30" s="1"/>
  <c r="K177" i="30" a="1"/>
  <c r="K177" i="30" s="1"/>
  <c r="E196" i="30"/>
  <c r="K175" i="30" a="1"/>
  <c r="K175" i="30" s="1"/>
  <c r="K173" i="30" a="1"/>
  <c r="K173" i="30" s="1"/>
  <c r="K171" i="30" a="1"/>
  <c r="K171" i="30" s="1"/>
  <c r="K169" i="30" a="1"/>
  <c r="K169" i="30" s="1"/>
  <c r="K176" i="30" a="1"/>
  <c r="K176" i="30" s="1"/>
  <c r="K174" i="30" a="1"/>
  <c r="K174" i="30" s="1"/>
  <c r="K172" i="30" a="1"/>
  <c r="K172" i="30" s="1"/>
  <c r="K170" i="30" a="1"/>
  <c r="K170" i="30" s="1"/>
  <c r="K168" i="30" a="1"/>
  <c r="K168" i="30" s="1"/>
  <c r="D175" i="30" a="1"/>
  <c r="D175" i="30" s="1"/>
  <c r="D177" i="30" a="1"/>
  <c r="D177" i="30" s="1"/>
  <c r="D173" i="30" a="1"/>
  <c r="D173" i="30" s="1"/>
  <c r="D169" i="30" a="1"/>
  <c r="D169" i="30" s="1"/>
  <c r="K167" i="30" a="1"/>
  <c r="K167" i="30" s="1"/>
  <c r="D166" i="30" a="1"/>
  <c r="D166" i="30" s="1"/>
  <c r="D165" i="30" a="1"/>
  <c r="D165" i="30" s="1"/>
  <c r="D164" i="30" a="1"/>
  <c r="D164" i="30" s="1"/>
  <c r="D163" i="30" a="1"/>
  <c r="D163" i="30" s="1"/>
  <c r="K161" i="30" a="1"/>
  <c r="K161" i="30" s="1"/>
  <c r="D174" i="30" a="1"/>
  <c r="D174" i="30" s="1"/>
  <c r="D171" i="30" a="1"/>
  <c r="D171" i="30" s="1"/>
  <c r="K164" i="30" a="1"/>
  <c r="K164" i="30" s="1"/>
  <c r="K159" i="30" a="1"/>
  <c r="K159" i="30" s="1"/>
  <c r="K157" i="30" a="1"/>
  <c r="K157" i="30" s="1"/>
  <c r="D155" i="30" a="1"/>
  <c r="D155" i="30" s="1"/>
  <c r="K153" i="30" a="1"/>
  <c r="K153" i="30" s="1"/>
  <c r="D153" i="30" a="1"/>
  <c r="D153" i="30" s="1"/>
  <c r="K152" i="30" a="1"/>
  <c r="K152" i="30" s="1"/>
  <c r="D152" i="30" a="1"/>
  <c r="D152" i="30" s="1"/>
  <c r="K151" i="30" a="1"/>
  <c r="K151" i="30" s="1"/>
  <c r="K150" i="30" a="1"/>
  <c r="K150" i="30" s="1"/>
  <c r="D150" i="30" a="1"/>
  <c r="D150" i="30" s="1"/>
  <c r="K149" i="30" a="1"/>
  <c r="K149" i="30" s="1"/>
  <c r="D149" i="30" a="1"/>
  <c r="D149" i="30" s="1"/>
  <c r="K148" i="30" a="1"/>
  <c r="K148" i="30" s="1"/>
  <c r="D148" i="30" a="1"/>
  <c r="D148" i="30" s="1"/>
  <c r="K147" i="30" a="1"/>
  <c r="K147" i="30" s="1"/>
  <c r="D147" i="30" a="1"/>
  <c r="D147" i="30" s="1"/>
  <c r="K146" i="30" a="1"/>
  <c r="K146" i="30" s="1"/>
  <c r="K145" i="30" a="1"/>
  <c r="K145" i="30" s="1"/>
  <c r="D145" i="30" a="1"/>
  <c r="D145" i="30" s="1"/>
  <c r="K144" i="30" a="1"/>
  <c r="K144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40" i="30" a="1"/>
  <c r="K140" i="30" s="1"/>
  <c r="D140" i="30" a="1"/>
  <c r="D140" i="30" s="1"/>
  <c r="K139" i="30" a="1"/>
  <c r="K139" i="30" s="1"/>
  <c r="D139" i="30" a="1"/>
  <c r="D139" i="30" s="1"/>
  <c r="K138" i="30" a="1"/>
  <c r="K138" i="30" s="1"/>
  <c r="D138" i="30" a="1"/>
  <c r="D138" i="30" s="1"/>
  <c r="K137" i="30" a="1"/>
  <c r="K137" i="30" s="1"/>
  <c r="D137" i="30" a="1"/>
  <c r="D137" i="30" s="1"/>
  <c r="K136" i="30" a="1"/>
  <c r="K136" i="30" s="1"/>
  <c r="K135" i="30" a="1"/>
  <c r="K135" i="30" s="1"/>
  <c r="D135" i="30" a="1"/>
  <c r="D135" i="30" s="1"/>
  <c r="K134" i="30" a="1"/>
  <c r="K134" i="30" s="1"/>
  <c r="D134" i="30" a="1"/>
  <c r="D134" i="30" s="1"/>
  <c r="K133" i="30" a="1"/>
  <c r="K133" i="30" s="1"/>
  <c r="D133" i="30" a="1"/>
  <c r="D133" i="30" s="1"/>
  <c r="D176" i="30" a="1"/>
  <c r="D176" i="30" s="1"/>
  <c r="K166" i="30" a="1"/>
  <c r="K166" i="30" s="1"/>
  <c r="K162" i="30" a="1"/>
  <c r="K162" i="30" s="1"/>
  <c r="K160" i="30" a="1"/>
  <c r="K160" i="30" s="1"/>
  <c r="K158" i="30" a="1"/>
  <c r="K158" i="30" s="1"/>
  <c r="D156" i="30" a="1"/>
  <c r="D156" i="30" s="1"/>
  <c r="D154" i="30" a="1"/>
  <c r="D154" i="30" s="1"/>
  <c r="K165" i="30" a="1"/>
  <c r="K165" i="30" s="1"/>
  <c r="K132" i="30" a="1"/>
  <c r="K132" i="30" s="1"/>
  <c r="D132" i="30" a="1"/>
  <c r="D132" i="30" s="1"/>
  <c r="K131" i="30" a="1"/>
  <c r="K131" i="30" s="1"/>
  <c r="D131" i="30" a="1"/>
  <c r="D131" i="30" s="1"/>
  <c r="K130" i="30" a="1"/>
  <c r="K130" i="30" s="1"/>
  <c r="D130" i="30" a="1"/>
  <c r="D130" i="30" s="1"/>
  <c r="K129" i="30" a="1"/>
  <c r="K129" i="30" s="1"/>
  <c r="D129" i="30" a="1"/>
  <c r="D129" i="30" s="1"/>
  <c r="K128" i="30" a="1"/>
  <c r="K128" i="30" s="1"/>
  <c r="D128" i="30" a="1"/>
  <c r="D128" i="30" s="1"/>
  <c r="K127" i="30" a="1"/>
  <c r="K127" i="30" s="1"/>
  <c r="D127" i="30" a="1"/>
  <c r="D127" i="30" s="1"/>
  <c r="K125" i="30" a="1"/>
  <c r="K125" i="30" s="1"/>
  <c r="D125" i="30" a="1"/>
  <c r="D125" i="30" s="1"/>
  <c r="K124" i="30" a="1"/>
  <c r="K124" i="30" s="1"/>
  <c r="D124" i="30" a="1"/>
  <c r="D124" i="30" s="1"/>
  <c r="K123" i="30" a="1"/>
  <c r="K123" i="30" s="1"/>
  <c r="D123" i="30" a="1"/>
  <c r="D123" i="30" s="1"/>
  <c r="K122" i="30" a="1"/>
  <c r="K122" i="30" s="1"/>
  <c r="D122" i="30" a="1"/>
  <c r="D122" i="30" s="1"/>
  <c r="K121" i="30" a="1"/>
  <c r="K121" i="30" s="1"/>
  <c r="D121" i="30" a="1"/>
  <c r="D121" i="30" s="1"/>
  <c r="K120" i="30" a="1"/>
  <c r="K120" i="30" s="1"/>
  <c r="D120" i="30" a="1"/>
  <c r="D120" i="30" s="1"/>
  <c r="K119" i="30" a="1"/>
  <c r="K119" i="30" s="1"/>
  <c r="D119" i="30" a="1"/>
  <c r="D119" i="30" s="1"/>
  <c r="K118" i="30" a="1"/>
  <c r="K118" i="30" s="1"/>
  <c r="D118" i="30" a="1"/>
  <c r="D118" i="30" s="1"/>
  <c r="K117" i="30" a="1"/>
  <c r="K117" i="30" s="1"/>
  <c r="D117" i="30" a="1"/>
  <c r="D117" i="30" s="1"/>
  <c r="K116" i="30" a="1"/>
  <c r="K116" i="30" s="1"/>
  <c r="D116" i="30" a="1"/>
  <c r="D116" i="30" s="1"/>
  <c r="K115" i="30" a="1"/>
  <c r="K115" i="30" s="1"/>
  <c r="D115" i="30" a="1"/>
  <c r="D115" i="30" s="1"/>
  <c r="K114" i="30" a="1"/>
  <c r="K114" i="30" s="1"/>
  <c r="D114" i="30" a="1"/>
  <c r="D114" i="30" s="1"/>
  <c r="K113" i="30" a="1"/>
  <c r="K113" i="30" s="1"/>
  <c r="D113" i="30" a="1"/>
  <c r="D113" i="30" s="1"/>
  <c r="K112" i="30" a="1"/>
  <c r="K112" i="30" s="1"/>
  <c r="D112" i="30" a="1"/>
  <c r="D112" i="30" s="1"/>
  <c r="K111" i="30" a="1"/>
  <c r="K111" i="30" s="1"/>
  <c r="K110" i="30" a="1"/>
  <c r="K110" i="30" s="1"/>
  <c r="D110" i="30" a="1"/>
  <c r="D110" i="30" s="1"/>
  <c r="K109" i="30" a="1"/>
  <c r="K109" i="30" s="1"/>
  <c r="D109" i="30" a="1"/>
  <c r="D109" i="30" s="1"/>
  <c r="K108" i="30" a="1"/>
  <c r="K108" i="30" s="1"/>
  <c r="D108" i="30" a="1"/>
  <c r="D108" i="30" s="1"/>
  <c r="K107" i="30" a="1"/>
  <c r="K107" i="30" s="1"/>
  <c r="D107" i="30" a="1"/>
  <c r="D107" i="30" s="1"/>
  <c r="K106" i="30" a="1"/>
  <c r="K106" i="30" s="1"/>
  <c r="K105" i="30" a="1"/>
  <c r="K105" i="30" s="1"/>
  <c r="D105" i="30" a="1"/>
  <c r="D105" i="30" s="1"/>
  <c r="K104" i="30" a="1"/>
  <c r="K104" i="30" s="1"/>
  <c r="D104" i="30" a="1"/>
  <c r="D104" i="30" s="1"/>
  <c r="K103" i="30" a="1"/>
  <c r="K103" i="30" s="1"/>
  <c r="D103" i="30" a="1"/>
  <c r="D103" i="30" s="1"/>
  <c r="K102" i="30" a="1"/>
  <c r="K102" i="30" s="1"/>
  <c r="D102" i="30" a="1"/>
  <c r="D102" i="30" s="1"/>
  <c r="K101" i="30" a="1"/>
  <c r="K101" i="30" s="1"/>
  <c r="K100" i="30" a="1"/>
  <c r="K100" i="30" s="1"/>
  <c r="D100" i="30" a="1"/>
  <c r="D100" i="30" s="1"/>
  <c r="K99" i="30" a="1"/>
  <c r="K99" i="30" s="1"/>
  <c r="D99" i="30" a="1"/>
  <c r="D99" i="30" s="1"/>
  <c r="K98" i="30" a="1"/>
  <c r="K98" i="30" s="1"/>
  <c r="D98" i="30" a="1"/>
  <c r="D98" i="30" s="1"/>
  <c r="K97" i="30" a="1"/>
  <c r="K97" i="30" s="1"/>
  <c r="D97" i="30" a="1"/>
  <c r="D97" i="30" s="1"/>
  <c r="K96" i="30" a="1"/>
  <c r="K96" i="30" s="1"/>
  <c r="D96" i="30" a="1"/>
  <c r="D96" i="30" s="1"/>
  <c r="K95" i="30" a="1"/>
  <c r="K95" i="30" s="1"/>
  <c r="K94" i="30" a="1"/>
  <c r="K94" i="30" s="1"/>
  <c r="D94" i="30" a="1"/>
  <c r="D94" i="30" s="1"/>
  <c r="K93" i="30" a="1"/>
  <c r="K93" i="30" s="1"/>
  <c r="D93" i="30" a="1"/>
  <c r="D93" i="30" s="1"/>
  <c r="K92" i="30" a="1"/>
  <c r="K92" i="30" s="1"/>
  <c r="D92" i="30" a="1"/>
  <c r="D92" i="30" s="1"/>
  <c r="K91" i="30" a="1"/>
  <c r="K91" i="30" s="1"/>
  <c r="D91" i="30" a="1"/>
  <c r="D91" i="30" s="1"/>
  <c r="K90" i="30" a="1"/>
  <c r="K90" i="30" s="1"/>
  <c r="K89" i="30" a="1"/>
  <c r="K89" i="30" s="1"/>
  <c r="D89" i="30" a="1"/>
  <c r="D89" i="30" s="1"/>
  <c r="K88" i="30" a="1"/>
  <c r="K88" i="30" s="1"/>
  <c r="D88" i="30" a="1"/>
  <c r="D88" i="30" s="1"/>
  <c r="K87" i="30" a="1"/>
  <c r="K87" i="30" s="1"/>
  <c r="D170" i="30" a="1"/>
  <c r="D170" i="30" s="1"/>
  <c r="D168" i="30" a="1"/>
  <c r="D168" i="30" s="1"/>
  <c r="D161" i="30" a="1"/>
  <c r="D161" i="30" s="1"/>
  <c r="K156" i="30" a="1"/>
  <c r="K156" i="30" s="1"/>
  <c r="D172" i="30" a="1"/>
  <c r="D172" i="30" s="1"/>
  <c r="D159" i="30" a="1"/>
  <c r="D159" i="30" s="1"/>
  <c r="K154" i="30" a="1"/>
  <c r="K154" i="30" s="1"/>
  <c r="D160" i="30" a="1"/>
  <c r="D160" i="30" s="1"/>
  <c r="K155" i="30" a="1"/>
  <c r="K155" i="30" s="1"/>
  <c r="D158" i="30" a="1"/>
  <c r="D158" i="30" s="1"/>
  <c r="K86" i="30" a="1"/>
  <c r="K86" i="30" s="1"/>
  <c r="K85" i="30" a="1"/>
  <c r="K85" i="30" s="1"/>
  <c r="K84" i="30" a="1"/>
  <c r="K84" i="30" s="1"/>
  <c r="K83" i="30" a="1"/>
  <c r="K83" i="30" s="1"/>
  <c r="K82" i="30" a="1"/>
  <c r="K82" i="30" s="1"/>
  <c r="K81" i="30" a="1"/>
  <c r="K81" i="30" s="1"/>
  <c r="K80" i="30" a="1"/>
  <c r="K80" i="30" s="1"/>
  <c r="D79" i="30" a="1"/>
  <c r="D79" i="30" s="1"/>
  <c r="D78" i="30" a="1"/>
  <c r="D78" i="30" s="1"/>
  <c r="D77" i="30" a="1"/>
  <c r="D77" i="30" s="1"/>
  <c r="D76" i="30" a="1"/>
  <c r="D76" i="30" s="1"/>
  <c r="D75" i="30" a="1"/>
  <c r="D75" i="30" s="1"/>
  <c r="D74" i="30" a="1"/>
  <c r="D74" i="30" s="1"/>
  <c r="D73" i="30" a="1"/>
  <c r="D73" i="30" s="1"/>
  <c r="D72" i="30" a="1"/>
  <c r="D72" i="30" s="1"/>
  <c r="D71" i="30" a="1"/>
  <c r="D71" i="30" s="1"/>
  <c r="D69" i="30" a="1"/>
  <c r="D69" i="30" s="1"/>
  <c r="D68" i="30" a="1"/>
  <c r="D68" i="30" s="1"/>
  <c r="D67" i="30" a="1"/>
  <c r="D67" i="30" s="1"/>
  <c r="D66" i="30" a="1"/>
  <c r="D66" i="30" s="1"/>
  <c r="D65" i="30" a="1"/>
  <c r="D65" i="30" s="1"/>
  <c r="D64" i="30" a="1"/>
  <c r="D64" i="30" s="1"/>
  <c r="D63" i="30" a="1"/>
  <c r="D63" i="30" s="1"/>
  <c r="D62" i="30" a="1"/>
  <c r="D62" i="30" s="1"/>
  <c r="D61" i="30" a="1"/>
  <c r="D61" i="30" s="1"/>
  <c r="D60" i="30" a="1"/>
  <c r="D60" i="30" s="1"/>
  <c r="D59" i="30" a="1"/>
  <c r="D59" i="30" s="1"/>
  <c r="D58" i="30" a="1"/>
  <c r="D58" i="30" s="1"/>
  <c r="D57" i="30" a="1"/>
  <c r="D57" i="30" s="1"/>
  <c r="D56" i="30" a="1"/>
  <c r="D56" i="30" s="1"/>
  <c r="K54" i="30" a="1"/>
  <c r="K54" i="30" s="1"/>
  <c r="K53" i="30" a="1"/>
  <c r="K53" i="30" s="1"/>
  <c r="K52" i="30" a="1"/>
  <c r="K52" i="30" s="1"/>
  <c r="K51" i="30" a="1"/>
  <c r="K51" i="30" s="1"/>
  <c r="K50" i="30" a="1"/>
  <c r="K50" i="30" s="1"/>
  <c r="D49" i="30" a="1"/>
  <c r="D49" i="30" s="1"/>
  <c r="D48" i="30" a="1"/>
  <c r="D48" i="30" s="1"/>
  <c r="D47" i="30" a="1"/>
  <c r="D47" i="30" s="1"/>
  <c r="D46" i="30" a="1"/>
  <c r="D46" i="30" s="1"/>
  <c r="D87" i="30" a="1"/>
  <c r="D87" i="30" s="1"/>
  <c r="D86" i="30" a="1"/>
  <c r="D86" i="30" s="1"/>
  <c r="D85" i="30" a="1"/>
  <c r="D85" i="30" s="1"/>
  <c r="D84" i="30" a="1"/>
  <c r="D84" i="30" s="1"/>
  <c r="D83" i="30" a="1"/>
  <c r="D83" i="30" s="1"/>
  <c r="D82" i="30" a="1"/>
  <c r="D82" i="30" s="1"/>
  <c r="D81" i="30" a="1"/>
  <c r="D81" i="30" s="1"/>
  <c r="K79" i="30" a="1"/>
  <c r="K79" i="30" s="1"/>
  <c r="K78" i="30" a="1"/>
  <c r="K78" i="30" s="1"/>
  <c r="K77" i="30" a="1"/>
  <c r="K77" i="30" s="1"/>
  <c r="K76" i="30" a="1"/>
  <c r="K76" i="30" s="1"/>
  <c r="K75" i="30" a="1"/>
  <c r="K75" i="30" s="1"/>
  <c r="K74" i="30" a="1"/>
  <c r="K74" i="30" s="1"/>
  <c r="K73" i="30" a="1"/>
  <c r="K73" i="30" s="1"/>
  <c r="K72" i="30" a="1"/>
  <c r="K72" i="30" s="1"/>
  <c r="K71" i="30" a="1"/>
  <c r="K71" i="30" s="1"/>
  <c r="K69" i="30" a="1"/>
  <c r="K69" i="30" s="1"/>
  <c r="K68" i="30" a="1"/>
  <c r="K68" i="30" s="1"/>
  <c r="K67" i="30" a="1"/>
  <c r="K67" i="30" s="1"/>
  <c r="K66" i="30" a="1"/>
  <c r="K66" i="30" s="1"/>
  <c r="K65" i="30" a="1"/>
  <c r="K65" i="30" s="1"/>
  <c r="K64" i="30" a="1"/>
  <c r="K64" i="30" s="1"/>
  <c r="K63" i="30" a="1"/>
  <c r="K63" i="30" s="1"/>
  <c r="K62" i="30" a="1"/>
  <c r="K62" i="30" s="1"/>
  <c r="K61" i="30" a="1"/>
  <c r="K61" i="30" s="1"/>
  <c r="K60" i="30" a="1"/>
  <c r="K60" i="30" s="1"/>
  <c r="K59" i="30" a="1"/>
  <c r="K59" i="30" s="1"/>
  <c r="K58" i="30" a="1"/>
  <c r="K58" i="30" s="1"/>
  <c r="K57" i="30" a="1"/>
  <c r="K57" i="30" s="1"/>
  <c r="K56" i="30" a="1"/>
  <c r="K56" i="30" s="1"/>
  <c r="K55" i="30" a="1"/>
  <c r="K55" i="30" s="1"/>
  <c r="D54" i="30" a="1"/>
  <c r="D54" i="30" s="1"/>
  <c r="D53" i="30" a="1"/>
  <c r="D53" i="30" s="1"/>
  <c r="D52" i="30" a="1"/>
  <c r="D52" i="30" s="1"/>
  <c r="D51" i="30" a="1"/>
  <c r="D51" i="30" s="1"/>
  <c r="K49" i="30" a="1"/>
  <c r="K49" i="30" s="1"/>
  <c r="K48" i="30" a="1"/>
  <c r="K48" i="30" s="1"/>
  <c r="K47" i="30" a="1"/>
  <c r="K47" i="30" s="1"/>
  <c r="K46" i="30" a="1"/>
  <c r="K46" i="30" s="1"/>
  <c r="K45" i="30" a="1"/>
  <c r="K45" i="30" s="1"/>
  <c r="D36" i="30" a="1"/>
  <c r="D36" i="30" s="1"/>
  <c r="D35" i="30" a="1"/>
  <c r="D35" i="30" s="1"/>
  <c r="K30" i="30" a="1"/>
  <c r="K30" i="30" s="1"/>
  <c r="K29" i="30" a="1"/>
  <c r="K29" i="30" s="1"/>
  <c r="K24" i="30" a="1"/>
  <c r="K24" i="30" s="1"/>
  <c r="D23" i="30" a="1"/>
  <c r="D23" i="30" s="1"/>
  <c r="K163" i="30" a="1"/>
  <c r="K163" i="30" s="1"/>
  <c r="D44" i="30" a="1"/>
  <c r="D44" i="30" s="1"/>
  <c r="D43" i="30" a="1"/>
  <c r="D43" i="30" s="1"/>
  <c r="D42" i="30" a="1"/>
  <c r="D42" i="30" s="1"/>
  <c r="D41" i="30" a="1"/>
  <c r="D41" i="30" s="1"/>
  <c r="D40" i="30" a="1"/>
  <c r="D40" i="30" s="1"/>
  <c r="K38" i="30" a="1"/>
  <c r="K38" i="30" s="1"/>
  <c r="K37" i="30" a="1"/>
  <c r="K37" i="30" s="1"/>
  <c r="K36" i="30" a="1"/>
  <c r="K36" i="30" s="1"/>
  <c r="K35" i="30" a="1"/>
  <c r="K35" i="30" s="1"/>
  <c r="K34" i="30" a="1"/>
  <c r="K34" i="30" s="1"/>
  <c r="D33" i="30" a="1"/>
  <c r="D33" i="30" s="1"/>
  <c r="D32" i="30" a="1"/>
  <c r="D32" i="30" s="1"/>
  <c r="D31" i="30" a="1"/>
  <c r="D31" i="30" s="1"/>
  <c r="D30" i="30" a="1"/>
  <c r="D30" i="30" s="1"/>
  <c r="D29" i="30" a="1"/>
  <c r="D29" i="30" s="1"/>
  <c r="D28" i="30" a="1"/>
  <c r="D28" i="30" s="1"/>
  <c r="D27" i="30" a="1"/>
  <c r="D27" i="30" s="1"/>
  <c r="D26" i="30" a="1"/>
  <c r="D26" i="30" s="1"/>
  <c r="D25" i="30" a="1"/>
  <c r="D25" i="30" s="1"/>
  <c r="K23" i="30" a="1"/>
  <c r="K23" i="30" s="1"/>
  <c r="K22" i="30" a="1"/>
  <c r="K22" i="30" s="1"/>
  <c r="K21" i="30" a="1"/>
  <c r="K21" i="30" s="1"/>
  <c r="K20" i="30" a="1"/>
  <c r="K20" i="30" s="1"/>
  <c r="K19" i="30" a="1"/>
  <c r="K19" i="30" s="1"/>
  <c r="K18" i="30" a="1"/>
  <c r="K18" i="30" s="1"/>
  <c r="K17" i="30" a="1"/>
  <c r="K17" i="30" s="1"/>
  <c r="D16" i="30" a="1"/>
  <c r="D16" i="30" s="1"/>
  <c r="K44" i="30" a="1"/>
  <c r="K44" i="30" s="1"/>
  <c r="K43" i="30" a="1"/>
  <c r="K43" i="30" s="1"/>
  <c r="K39" i="30" a="1"/>
  <c r="K39" i="30" s="1"/>
  <c r="D38" i="30" a="1"/>
  <c r="D38" i="30" s="1"/>
  <c r="D37" i="30" a="1"/>
  <c r="D37" i="30" s="1"/>
  <c r="K33" i="30" a="1"/>
  <c r="K33" i="30" s="1"/>
  <c r="K32" i="30" a="1"/>
  <c r="K32" i="30" s="1"/>
  <c r="K31" i="30" a="1"/>
  <c r="K31" i="30" s="1"/>
  <c r="K26" i="30" a="1"/>
  <c r="K26" i="30" s="1"/>
  <c r="K25" i="30" a="1"/>
  <c r="K25" i="30" s="1"/>
  <c r="D22" i="30" a="1"/>
  <c r="D22" i="30" s="1"/>
  <c r="D21" i="30" a="1"/>
  <c r="D21" i="30" s="1"/>
  <c r="K16" i="30" a="1"/>
  <c r="K16" i="30" s="1"/>
  <c r="K42" i="30" a="1"/>
  <c r="K42" i="30" s="1"/>
  <c r="K41" i="30" a="1"/>
  <c r="K41" i="30" s="1"/>
  <c r="K40" i="30" a="1"/>
  <c r="K40" i="30" s="1"/>
  <c r="K28" i="30" a="1"/>
  <c r="K28" i="30" s="1"/>
  <c r="K27" i="30" a="1"/>
  <c r="K27" i="30" s="1"/>
  <c r="D20" i="30" a="1"/>
  <c r="D20" i="30" s="1"/>
  <c r="D19" i="30" a="1"/>
  <c r="D19" i="30" s="1"/>
  <c r="D18" i="30" a="1"/>
  <c r="D18" i="30" s="1"/>
  <c r="D17" i="30" a="1"/>
  <c r="D17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E178" i="30" a="1"/>
  <c r="E178" i="30" s="1"/>
  <c r="L177" i="30" a="1"/>
  <c r="L177" i="30" s="1"/>
  <c r="E177" i="30" a="1"/>
  <c r="E177" i="30" s="1"/>
  <c r="E175" i="30" a="1"/>
  <c r="E175" i="30" s="1"/>
  <c r="E173" i="30" a="1"/>
  <c r="E173" i="30" s="1"/>
  <c r="E171" i="30" a="1"/>
  <c r="E171" i="30" s="1"/>
  <c r="E169" i="30" a="1"/>
  <c r="E169" i="30" s="1"/>
  <c r="E176" i="30" a="1"/>
  <c r="E176" i="30" s="1"/>
  <c r="E174" i="30" a="1"/>
  <c r="E174" i="30" s="1"/>
  <c r="E172" i="30" a="1"/>
  <c r="E172" i="30" s="1"/>
  <c r="E170" i="30" a="1"/>
  <c r="E170" i="30" s="1"/>
  <c r="L174" i="30" a="1"/>
  <c r="L174" i="30" s="1"/>
  <c r="L176" i="30" a="1"/>
  <c r="L176" i="30" s="1"/>
  <c r="L172" i="30" a="1"/>
  <c r="L172" i="30" s="1"/>
  <c r="L168" i="30" a="1"/>
  <c r="L168" i="30" s="1"/>
  <c r="L171" i="30" a="1"/>
  <c r="L171" i="30" s="1"/>
  <c r="E168" i="30" a="1"/>
  <c r="E168" i="30" s="1"/>
  <c r="E164" i="30" a="1"/>
  <c r="E164" i="30" s="1"/>
  <c r="L163" i="30" a="1"/>
  <c r="L163" i="30" s="1"/>
  <c r="E161" i="30" a="1"/>
  <c r="E161" i="30" s="1"/>
  <c r="E159" i="30" a="1"/>
  <c r="E159" i="30" s="1"/>
  <c r="L156" i="30" a="1"/>
  <c r="L156" i="30" s="1"/>
  <c r="L154" i="30" a="1"/>
  <c r="L154" i="30" s="1"/>
  <c r="L169" i="30" a="1"/>
  <c r="L169" i="30" s="1"/>
  <c r="E166" i="30" a="1"/>
  <c r="E166" i="30" s="1"/>
  <c r="L165" i="30" a="1"/>
  <c r="L165" i="30" s="1"/>
  <c r="L161" i="30" a="1"/>
  <c r="L161" i="30" s="1"/>
  <c r="E160" i="30" a="1"/>
  <c r="E160" i="30" s="1"/>
  <c r="E158" i="30" a="1"/>
  <c r="E158" i="30" s="1"/>
  <c r="L155" i="30" a="1"/>
  <c r="L155" i="30" s="1"/>
  <c r="L153" i="30" a="1"/>
  <c r="L153" i="30" s="1"/>
  <c r="E153" i="30" a="1"/>
  <c r="E153" i="30" s="1"/>
  <c r="L152" i="30" a="1"/>
  <c r="L152" i="30" s="1"/>
  <c r="E152" i="30" a="1"/>
  <c r="E152" i="30" s="1"/>
  <c r="L151" i="30" a="1"/>
  <c r="L151" i="30" s="1"/>
  <c r="L150" i="30" a="1"/>
  <c r="L150" i="30" s="1"/>
  <c r="E150" i="30" a="1"/>
  <c r="E150" i="30" s="1"/>
  <c r="L149" i="30" a="1"/>
  <c r="L149" i="30" s="1"/>
  <c r="E149" i="30" a="1"/>
  <c r="E149" i="30" s="1"/>
  <c r="L148" i="30" a="1"/>
  <c r="L148" i="30" s="1"/>
  <c r="E148" i="30" a="1"/>
  <c r="E148" i="30" s="1"/>
  <c r="L147" i="30" a="1"/>
  <c r="L147" i="30" s="1"/>
  <c r="E147" i="30" a="1"/>
  <c r="E147" i="30" s="1"/>
  <c r="L146" i="30" a="1"/>
  <c r="L146" i="30" s="1"/>
  <c r="L173" i="30" a="1"/>
  <c r="L173" i="30" s="1"/>
  <c r="L167" i="30" a="1"/>
  <c r="L167" i="30" s="1"/>
  <c r="L145" i="30" a="1"/>
  <c r="L145" i="30" s="1"/>
  <c r="L143" i="30" a="1"/>
  <c r="L143" i="30" s="1"/>
  <c r="L141" i="30" a="1"/>
  <c r="L141" i="30" s="1"/>
  <c r="L139" i="30" a="1"/>
  <c r="L139" i="30" s="1"/>
  <c r="L137" i="30" a="1"/>
  <c r="L137" i="30" s="1"/>
  <c r="E135" i="30" a="1"/>
  <c r="E135" i="30" s="1"/>
  <c r="E133" i="30" a="1"/>
  <c r="E133" i="30" s="1"/>
  <c r="L175" i="30" a="1"/>
  <c r="L175" i="30" s="1"/>
  <c r="L164" i="30" a="1"/>
  <c r="L164" i="30" s="1"/>
  <c r="E163" i="30" a="1"/>
  <c r="E163" i="30" s="1"/>
  <c r="L144" i="30" a="1"/>
  <c r="L144" i="30" s="1"/>
  <c r="L142" i="30" a="1"/>
  <c r="L142" i="30" s="1"/>
  <c r="L140" i="30" a="1"/>
  <c r="L140" i="30" s="1"/>
  <c r="L138" i="30" a="1"/>
  <c r="L138" i="30" s="1"/>
  <c r="L136" i="30" a="1"/>
  <c r="L136" i="30" s="1"/>
  <c r="E134" i="30" a="1"/>
  <c r="E134" i="30" s="1"/>
  <c r="L132" i="30" a="1"/>
  <c r="L132" i="30" s="1"/>
  <c r="E132" i="30" a="1"/>
  <c r="E132" i="30" s="1"/>
  <c r="L131" i="30" a="1"/>
  <c r="L131" i="30" s="1"/>
  <c r="E131" i="30" a="1"/>
  <c r="E131" i="30" s="1"/>
  <c r="L130" i="30" a="1"/>
  <c r="L130" i="30" s="1"/>
  <c r="E130" i="30" a="1"/>
  <c r="E130" i="30" s="1"/>
  <c r="L129" i="30" a="1"/>
  <c r="L129" i="30" s="1"/>
  <c r="E129" i="30" a="1"/>
  <c r="E129" i="30" s="1"/>
  <c r="L128" i="30" a="1"/>
  <c r="L128" i="30" s="1"/>
  <c r="E128" i="30" a="1"/>
  <c r="E128" i="30" s="1"/>
  <c r="L127" i="30" a="1"/>
  <c r="L127" i="30" s="1"/>
  <c r="E127" i="30" a="1"/>
  <c r="E127" i="30" s="1"/>
  <c r="L125" i="30" a="1"/>
  <c r="L125" i="30" s="1"/>
  <c r="E125" i="30" a="1"/>
  <c r="E125" i="30" s="1"/>
  <c r="L124" i="30" a="1"/>
  <c r="L124" i="30" s="1"/>
  <c r="E124" i="30" a="1"/>
  <c r="E124" i="30" s="1"/>
  <c r="L123" i="30" a="1"/>
  <c r="L123" i="30" s="1"/>
  <c r="E123" i="30" a="1"/>
  <c r="E123" i="30" s="1"/>
  <c r="L122" i="30" a="1"/>
  <c r="L122" i="30" s="1"/>
  <c r="E122" i="30" a="1"/>
  <c r="E122" i="30" s="1"/>
  <c r="L121" i="30" a="1"/>
  <c r="L121" i="30" s="1"/>
  <c r="E121" i="30" a="1"/>
  <c r="E121" i="30" s="1"/>
  <c r="L120" i="30" a="1"/>
  <c r="L120" i="30" s="1"/>
  <c r="E120" i="30" a="1"/>
  <c r="E120" i="30" s="1"/>
  <c r="L119" i="30" a="1"/>
  <c r="L119" i="30" s="1"/>
  <c r="E119" i="30" a="1"/>
  <c r="E119" i="30" s="1"/>
  <c r="L118" i="30" a="1"/>
  <c r="L118" i="30" s="1"/>
  <c r="E118" i="30" a="1"/>
  <c r="E118" i="30" s="1"/>
  <c r="L117" i="30" a="1"/>
  <c r="L117" i="30" s="1"/>
  <c r="E117" i="30" a="1"/>
  <c r="E117" i="30" s="1"/>
  <c r="L116" i="30" a="1"/>
  <c r="L116" i="30" s="1"/>
  <c r="L166" i="30" a="1"/>
  <c r="L166" i="30" s="1"/>
  <c r="L157" i="30" a="1"/>
  <c r="L157" i="30" s="1"/>
  <c r="E116" i="30" a="1"/>
  <c r="E116" i="30" s="1"/>
  <c r="E114" i="30" a="1"/>
  <c r="E114" i="30" s="1"/>
  <c r="E112" i="30" a="1"/>
  <c r="E112" i="30" s="1"/>
  <c r="L109" i="30" a="1"/>
  <c r="L109" i="30" s="1"/>
  <c r="L107" i="30" a="1"/>
  <c r="L107" i="30" s="1"/>
  <c r="E105" i="30" a="1"/>
  <c r="E105" i="30" s="1"/>
  <c r="E103" i="30" a="1"/>
  <c r="E103" i="30" s="1"/>
  <c r="L100" i="30" a="1"/>
  <c r="L100" i="30" s="1"/>
  <c r="L98" i="30" a="1"/>
  <c r="L98" i="30" s="1"/>
  <c r="L96" i="30" a="1"/>
  <c r="L96" i="30" s="1"/>
  <c r="E94" i="30" a="1"/>
  <c r="E94" i="30" s="1"/>
  <c r="E92" i="30" a="1"/>
  <c r="E92" i="30" s="1"/>
  <c r="E165" i="30" a="1"/>
  <c r="E165" i="30" s="1"/>
  <c r="L159" i="30" a="1"/>
  <c r="L159" i="30" s="1"/>
  <c r="E155" i="30" a="1"/>
  <c r="E155" i="30" s="1"/>
  <c r="E115" i="30" a="1"/>
  <c r="E115" i="30" s="1"/>
  <c r="E113" i="30" a="1"/>
  <c r="E113" i="30" s="1"/>
  <c r="L110" i="30" a="1"/>
  <c r="L110" i="30" s="1"/>
  <c r="L108" i="30" a="1"/>
  <c r="L108" i="30" s="1"/>
  <c r="L106" i="30" a="1"/>
  <c r="L106" i="30" s="1"/>
  <c r="E104" i="30" a="1"/>
  <c r="E104" i="30" s="1"/>
  <c r="E102" i="30" a="1"/>
  <c r="E102" i="30" s="1"/>
  <c r="L99" i="30" a="1"/>
  <c r="L99" i="30" s="1"/>
  <c r="L97" i="30" a="1"/>
  <c r="L97" i="30" s="1"/>
  <c r="L95" i="30" a="1"/>
  <c r="L95" i="30" s="1"/>
  <c r="E93" i="30" a="1"/>
  <c r="E93" i="30" s="1"/>
  <c r="E142" i="30" a="1"/>
  <c r="E142" i="30" s="1"/>
  <c r="E138" i="30" a="1"/>
  <c r="E138" i="30" s="1"/>
  <c r="L133" i="30" a="1"/>
  <c r="L133" i="30" s="1"/>
  <c r="L115" i="30" a="1"/>
  <c r="L115" i="30" s="1"/>
  <c r="L113" i="30" a="1"/>
  <c r="L113" i="30" s="1"/>
  <c r="L111" i="30" a="1"/>
  <c r="L111" i="30" s="1"/>
  <c r="E109" i="30" a="1"/>
  <c r="E109" i="30" s="1"/>
  <c r="E107" i="30" a="1"/>
  <c r="E107" i="30" s="1"/>
  <c r="L104" i="30" a="1"/>
  <c r="L104" i="30" s="1"/>
  <c r="L102" i="30" a="1"/>
  <c r="L102" i="30" s="1"/>
  <c r="E100" i="30" a="1"/>
  <c r="E100" i="30" s="1"/>
  <c r="E98" i="30" a="1"/>
  <c r="E98" i="30" s="1"/>
  <c r="E96" i="30" a="1"/>
  <c r="E96" i="30" s="1"/>
  <c r="L93" i="30" a="1"/>
  <c r="L93" i="30" s="1"/>
  <c r="L89" i="30" a="1"/>
  <c r="L89" i="30" s="1"/>
  <c r="L87" i="30" a="1"/>
  <c r="L87" i="30" s="1"/>
  <c r="L160" i="30" a="1"/>
  <c r="L160" i="30" s="1"/>
  <c r="E156" i="30" a="1"/>
  <c r="E156" i="30" s="1"/>
  <c r="E143" i="30" a="1"/>
  <c r="E143" i="30" s="1"/>
  <c r="E139" i="30" a="1"/>
  <c r="E139" i="30" s="1"/>
  <c r="L134" i="30" a="1"/>
  <c r="L134" i="30" s="1"/>
  <c r="E144" i="30" a="1"/>
  <c r="E144" i="30" s="1"/>
  <c r="E140" i="30" a="1"/>
  <c r="E140" i="30" s="1"/>
  <c r="L135" i="30" a="1"/>
  <c r="L135" i="30" s="1"/>
  <c r="L114" i="30" a="1"/>
  <c r="L114" i="30" s="1"/>
  <c r="L112" i="30" a="1"/>
  <c r="L112" i="30" s="1"/>
  <c r="E110" i="30" a="1"/>
  <c r="E110" i="30" s="1"/>
  <c r="E108" i="30" a="1"/>
  <c r="E108" i="30" s="1"/>
  <c r="L105" i="30" a="1"/>
  <c r="L105" i="30" s="1"/>
  <c r="L103" i="30" a="1"/>
  <c r="L103" i="30" s="1"/>
  <c r="L101" i="30" a="1"/>
  <c r="L101" i="30" s="1"/>
  <c r="E99" i="30" a="1"/>
  <c r="E99" i="30" s="1"/>
  <c r="E97" i="30" a="1"/>
  <c r="E97" i="30" s="1"/>
  <c r="L94" i="30" a="1"/>
  <c r="L94" i="30" s="1"/>
  <c r="L92" i="30" a="1"/>
  <c r="L92" i="30" s="1"/>
  <c r="E91" i="30" a="1"/>
  <c r="E91" i="30" s="1"/>
  <c r="L88" i="30" a="1"/>
  <c r="L88" i="30" s="1"/>
  <c r="E145" i="30" a="1"/>
  <c r="E145" i="30" s="1"/>
  <c r="E141" i="30" a="1"/>
  <c r="E141" i="30" s="1"/>
  <c r="E137" i="30" a="1"/>
  <c r="E137" i="30" s="1"/>
  <c r="L91" i="30" a="1"/>
  <c r="L91" i="30" s="1"/>
  <c r="E89" i="30" a="1"/>
  <c r="E89" i="30" s="1"/>
  <c r="L170" i="30" a="1"/>
  <c r="L170" i="30" s="1"/>
  <c r="L158" i="30" a="1"/>
  <c r="L158" i="30" s="1"/>
  <c r="E87" i="30" a="1"/>
  <c r="E87" i="30" s="1"/>
  <c r="E86" i="30" a="1"/>
  <c r="E86" i="30" s="1"/>
  <c r="E85" i="30" a="1"/>
  <c r="E85" i="30" s="1"/>
  <c r="E84" i="30" a="1"/>
  <c r="E84" i="30" s="1"/>
  <c r="E83" i="30" a="1"/>
  <c r="E83" i="30" s="1"/>
  <c r="E82" i="30" a="1"/>
  <c r="E82" i="30" s="1"/>
  <c r="E81" i="30" a="1"/>
  <c r="E81" i="30" s="1"/>
  <c r="L79" i="30" a="1"/>
  <c r="L79" i="30" s="1"/>
  <c r="L78" i="30" a="1"/>
  <c r="L78" i="30" s="1"/>
  <c r="L77" i="30" a="1"/>
  <c r="L77" i="30" s="1"/>
  <c r="L76" i="30" a="1"/>
  <c r="L76" i="30" s="1"/>
  <c r="L75" i="30" a="1"/>
  <c r="L75" i="30" s="1"/>
  <c r="L74" i="30" a="1"/>
  <c r="L74" i="30" s="1"/>
  <c r="L73" i="30" a="1"/>
  <c r="L73" i="30" s="1"/>
  <c r="L72" i="30" a="1"/>
  <c r="L72" i="30" s="1"/>
  <c r="L71" i="30" a="1"/>
  <c r="L71" i="30" s="1"/>
  <c r="L69" i="30" a="1"/>
  <c r="L69" i="30" s="1"/>
  <c r="L68" i="30" a="1"/>
  <c r="L68" i="30" s="1"/>
  <c r="L67" i="30" a="1"/>
  <c r="L67" i="30" s="1"/>
  <c r="L66" i="30" a="1"/>
  <c r="L66" i="30" s="1"/>
  <c r="L65" i="30" a="1"/>
  <c r="L65" i="30" s="1"/>
  <c r="L64" i="30" a="1"/>
  <c r="L64" i="30" s="1"/>
  <c r="L63" i="30" a="1"/>
  <c r="L63" i="30" s="1"/>
  <c r="L62" i="30" a="1"/>
  <c r="L62" i="30" s="1"/>
  <c r="L61" i="30" a="1"/>
  <c r="L61" i="30" s="1"/>
  <c r="L60" i="30" a="1"/>
  <c r="L60" i="30" s="1"/>
  <c r="L59" i="30" a="1"/>
  <c r="L59" i="30" s="1"/>
  <c r="L58" i="30" a="1"/>
  <c r="L58" i="30" s="1"/>
  <c r="L57" i="30" a="1"/>
  <c r="L57" i="30" s="1"/>
  <c r="L56" i="30" a="1"/>
  <c r="L56" i="30" s="1"/>
  <c r="L162" i="30" a="1"/>
  <c r="L162" i="30" s="1"/>
  <c r="L90" i="30" a="1"/>
  <c r="L90" i="30" s="1"/>
  <c r="E88" i="30" a="1"/>
  <c r="E88" i="30" s="1"/>
  <c r="L86" i="30" a="1"/>
  <c r="L86" i="30" s="1"/>
  <c r="L85" i="30" a="1"/>
  <c r="L85" i="30" s="1"/>
  <c r="L84" i="30" a="1"/>
  <c r="L84" i="30" s="1"/>
  <c r="L83" i="30" a="1"/>
  <c r="L83" i="30" s="1"/>
  <c r="L82" i="30" a="1"/>
  <c r="L82" i="30" s="1"/>
  <c r="L81" i="30" a="1"/>
  <c r="L81" i="30" s="1"/>
  <c r="L80" i="30" a="1"/>
  <c r="L80" i="30" s="1"/>
  <c r="E79" i="30" a="1"/>
  <c r="E79" i="30" s="1"/>
  <c r="E78" i="30" a="1"/>
  <c r="E78" i="30" s="1"/>
  <c r="E77" i="30" a="1"/>
  <c r="E77" i="30" s="1"/>
  <c r="E76" i="30" a="1"/>
  <c r="E76" i="30" s="1"/>
  <c r="E75" i="30" a="1"/>
  <c r="E75" i="30" s="1"/>
  <c r="E74" i="30" a="1"/>
  <c r="E74" i="30" s="1"/>
  <c r="E73" i="30" a="1"/>
  <c r="E73" i="30" s="1"/>
  <c r="E72" i="30" a="1"/>
  <c r="E72" i="30" s="1"/>
  <c r="E71" i="30" a="1"/>
  <c r="E71" i="30" s="1"/>
  <c r="E69" i="30" a="1"/>
  <c r="E69" i="30" s="1"/>
  <c r="E68" i="30" a="1"/>
  <c r="E68" i="30" s="1"/>
  <c r="E67" i="30" a="1"/>
  <c r="E67" i="30" s="1"/>
  <c r="E66" i="30" a="1"/>
  <c r="E66" i="30" s="1"/>
  <c r="E65" i="30" a="1"/>
  <c r="E65" i="30" s="1"/>
  <c r="E64" i="30" a="1"/>
  <c r="E64" i="30" s="1"/>
  <c r="E63" i="30" a="1"/>
  <c r="E63" i="30" s="1"/>
  <c r="E62" i="30" a="1"/>
  <c r="E62" i="30" s="1"/>
  <c r="E61" i="30" a="1"/>
  <c r="E61" i="30" s="1"/>
  <c r="E60" i="30" a="1"/>
  <c r="E60" i="30" s="1"/>
  <c r="E59" i="30" a="1"/>
  <c r="E59" i="30" s="1"/>
  <c r="E58" i="30" a="1"/>
  <c r="E58" i="30" s="1"/>
  <c r="E57" i="30" a="1"/>
  <c r="E57" i="30" s="1"/>
  <c r="L55" i="30" a="1"/>
  <c r="L55" i="30" s="1"/>
  <c r="E53" i="30" a="1"/>
  <c r="E53" i="30" s="1"/>
  <c r="E51" i="30" a="1"/>
  <c r="E51" i="30" s="1"/>
  <c r="L48" i="30" a="1"/>
  <c r="L48" i="30" s="1"/>
  <c r="L46" i="30" a="1"/>
  <c r="L46" i="30" s="1"/>
  <c r="E44" i="30" a="1"/>
  <c r="E44" i="30" s="1"/>
  <c r="E43" i="30" a="1"/>
  <c r="E43" i="30" s="1"/>
  <c r="E42" i="30" a="1"/>
  <c r="E42" i="30" s="1"/>
  <c r="E41" i="30" a="1"/>
  <c r="E41" i="30" s="1"/>
  <c r="E40" i="30" a="1"/>
  <c r="E40" i="30" s="1"/>
  <c r="L38" i="30" a="1"/>
  <c r="L38" i="30" s="1"/>
  <c r="L37" i="30" a="1"/>
  <c r="L37" i="30" s="1"/>
  <c r="L36" i="30" a="1"/>
  <c r="L36" i="30" s="1"/>
  <c r="L35" i="30" a="1"/>
  <c r="L35" i="30" s="1"/>
  <c r="L34" i="30" a="1"/>
  <c r="L34" i="30" s="1"/>
  <c r="E33" i="30" a="1"/>
  <c r="E33" i="30" s="1"/>
  <c r="E32" i="30" a="1"/>
  <c r="E32" i="30" s="1"/>
  <c r="E31" i="30" a="1"/>
  <c r="E31" i="30" s="1"/>
  <c r="E30" i="30" a="1"/>
  <c r="E30" i="30" s="1"/>
  <c r="E29" i="30" a="1"/>
  <c r="E29" i="30" s="1"/>
  <c r="E28" i="30" a="1"/>
  <c r="E28" i="30" s="1"/>
  <c r="E27" i="30" a="1"/>
  <c r="E27" i="30" s="1"/>
  <c r="E26" i="30" a="1"/>
  <c r="E26" i="30" s="1"/>
  <c r="E25" i="30" a="1"/>
  <c r="E25" i="30" s="1"/>
  <c r="L23" i="30" a="1"/>
  <c r="L23" i="30" s="1"/>
  <c r="L22" i="30" a="1"/>
  <c r="L22" i="30" s="1"/>
  <c r="L21" i="30" a="1"/>
  <c r="L21" i="30" s="1"/>
  <c r="L20" i="30" a="1"/>
  <c r="L20" i="30" s="1"/>
  <c r="L19" i="30" a="1"/>
  <c r="L19" i="30" s="1"/>
  <c r="L18" i="30" a="1"/>
  <c r="L18" i="30" s="1"/>
  <c r="L17" i="30" a="1"/>
  <c r="L17" i="30" s="1"/>
  <c r="L16" i="30" a="1"/>
  <c r="L16" i="30" s="1"/>
  <c r="E16" i="30" a="1"/>
  <c r="E16" i="30" s="1"/>
  <c r="E56" i="30" a="1"/>
  <c r="E56" i="30" s="1"/>
  <c r="L53" i="30" a="1"/>
  <c r="L53" i="30" s="1"/>
  <c r="L51" i="30" a="1"/>
  <c r="L51" i="30" s="1"/>
  <c r="E49" i="30" a="1"/>
  <c r="E49" i="30" s="1"/>
  <c r="E47" i="30" a="1"/>
  <c r="E47" i="30" s="1"/>
  <c r="L50" i="30" a="1"/>
  <c r="L50" i="30" s="1"/>
  <c r="E154" i="30" a="1"/>
  <c r="E154" i="30" s="1"/>
  <c r="E54" i="30" a="1"/>
  <c r="E54" i="30" s="1"/>
  <c r="E52" i="30" a="1"/>
  <c r="E52" i="30" s="1"/>
  <c r="L49" i="30" a="1"/>
  <c r="L49" i="30" s="1"/>
  <c r="L47" i="30" a="1"/>
  <c r="L47" i="30" s="1"/>
  <c r="L45" i="30" a="1"/>
  <c r="L45" i="30" s="1"/>
  <c r="L44" i="30" a="1"/>
  <c r="L44" i="30" s="1"/>
  <c r="L43" i="30" a="1"/>
  <c r="L43" i="30" s="1"/>
  <c r="L42" i="30" a="1"/>
  <c r="L42" i="30" s="1"/>
  <c r="L41" i="30" a="1"/>
  <c r="L41" i="30" s="1"/>
  <c r="L40" i="30" a="1"/>
  <c r="L40" i="30" s="1"/>
  <c r="L39" i="30" a="1"/>
  <c r="L39" i="30" s="1"/>
  <c r="E38" i="30" a="1"/>
  <c r="E38" i="30" s="1"/>
  <c r="E37" i="30" a="1"/>
  <c r="E37" i="30" s="1"/>
  <c r="E36" i="30" a="1"/>
  <c r="E36" i="30" s="1"/>
  <c r="E35" i="30" a="1"/>
  <c r="E35" i="30" s="1"/>
  <c r="L33" i="30" a="1"/>
  <c r="L33" i="30" s="1"/>
  <c r="L32" i="30" a="1"/>
  <c r="L32" i="30" s="1"/>
  <c r="L31" i="30" a="1"/>
  <c r="L31" i="30" s="1"/>
  <c r="L30" i="30" a="1"/>
  <c r="L30" i="30" s="1"/>
  <c r="L29" i="30" a="1"/>
  <c r="L29" i="30" s="1"/>
  <c r="L28" i="30" a="1"/>
  <c r="L28" i="30" s="1"/>
  <c r="L27" i="30" a="1"/>
  <c r="L27" i="30" s="1"/>
  <c r="L26" i="30" a="1"/>
  <c r="L26" i="30" s="1"/>
  <c r="L25" i="30" a="1"/>
  <c r="L25" i="30" s="1"/>
  <c r="L24" i="30" a="1"/>
  <c r="L24" i="30" s="1"/>
  <c r="E23" i="30" a="1"/>
  <c r="E23" i="30" s="1"/>
  <c r="E22" i="30" a="1"/>
  <c r="E22" i="30" s="1"/>
  <c r="E21" i="30" a="1"/>
  <c r="E21" i="30" s="1"/>
  <c r="E20" i="30" a="1"/>
  <c r="E20" i="30" s="1"/>
  <c r="E19" i="30" a="1"/>
  <c r="E19" i="30" s="1"/>
  <c r="E18" i="30" a="1"/>
  <c r="E18" i="30" s="1"/>
  <c r="E17" i="30" a="1"/>
  <c r="E17" i="30" s="1"/>
  <c r="L54" i="30" a="1"/>
  <c r="L54" i="30" s="1"/>
  <c r="L52" i="30" a="1"/>
  <c r="L52" i="30" s="1"/>
  <c r="E48" i="30" a="1"/>
  <c r="E48" i="30" s="1"/>
  <c r="E46" i="30" a="1"/>
  <c r="E46" i="30" s="1"/>
  <c r="M181" i="30" l="1" a="1"/>
  <c r="M181" i="30" s="1"/>
  <c r="F181" i="30" a="1"/>
  <c r="F181" i="30" s="1"/>
  <c r="M180" i="30" a="1"/>
  <c r="M180" i="30" s="1"/>
  <c r="F180" i="30" a="1"/>
  <c r="F180" i="30" s="1"/>
  <c r="M179" i="30" a="1"/>
  <c r="M179" i="30" s="1"/>
  <c r="F179" i="30" a="1"/>
  <c r="F179" i="30" s="1"/>
  <c r="M178" i="30" a="1"/>
  <c r="M178" i="30" s="1"/>
  <c r="F178" i="30" a="1"/>
  <c r="F178" i="30" s="1"/>
  <c r="M177" i="30" a="1"/>
  <c r="M177" i="30" s="1"/>
  <c r="G196" i="30"/>
  <c r="F176" i="30" a="1"/>
  <c r="F176" i="30" s="1"/>
  <c r="F174" i="30" a="1"/>
  <c r="F174" i="30" s="1"/>
  <c r="F172" i="30" a="1"/>
  <c r="F172" i="30" s="1"/>
  <c r="F170" i="30" a="1"/>
  <c r="F170" i="30" s="1"/>
  <c r="F177" i="30" a="1"/>
  <c r="F177" i="30" s="1"/>
  <c r="F175" i="30" a="1"/>
  <c r="F175" i="30" s="1"/>
  <c r="F173" i="30" a="1"/>
  <c r="F173" i="30" s="1"/>
  <c r="F171" i="30" a="1"/>
  <c r="F171" i="30" s="1"/>
  <c r="F169" i="30" a="1"/>
  <c r="F169" i="30" s="1"/>
  <c r="M175" i="30" a="1"/>
  <c r="M175" i="30" s="1"/>
  <c r="M171" i="30" a="1"/>
  <c r="M171" i="30" s="1"/>
  <c r="F168" i="30" a="1"/>
  <c r="F168" i="30" s="1"/>
  <c r="M166" i="30" a="1"/>
  <c r="M166" i="30" s="1"/>
  <c r="M165" i="30" a="1"/>
  <c r="M165" i="30" s="1"/>
  <c r="M164" i="30" a="1"/>
  <c r="M164" i="30" s="1"/>
  <c r="M163" i="30" a="1"/>
  <c r="M163" i="30" s="1"/>
  <c r="M162" i="30" a="1"/>
  <c r="M162" i="30" s="1"/>
  <c r="M168" i="30" a="1"/>
  <c r="M168" i="30" s="1"/>
  <c r="M167" i="30" a="1"/>
  <c r="M167" i="30" s="1"/>
  <c r="F163" i="30" a="1"/>
  <c r="F163" i="30" s="1"/>
  <c r="F160" i="30" a="1"/>
  <c r="F160" i="30" s="1"/>
  <c r="F158" i="30" a="1"/>
  <c r="F158" i="30" s="1"/>
  <c r="M155" i="30" a="1"/>
  <c r="M155" i="30" s="1"/>
  <c r="M153" i="30" a="1"/>
  <c r="M153" i="30" s="1"/>
  <c r="F153" i="30" a="1"/>
  <c r="F153" i="30" s="1"/>
  <c r="M152" i="30" a="1"/>
  <c r="M152" i="30" s="1"/>
  <c r="F152" i="30" a="1"/>
  <c r="F152" i="30" s="1"/>
  <c r="M151" i="30" a="1"/>
  <c r="M151" i="30" s="1"/>
  <c r="M150" i="30" a="1"/>
  <c r="M150" i="30" s="1"/>
  <c r="F150" i="30" a="1"/>
  <c r="F150" i="30" s="1"/>
  <c r="M149" i="30" a="1"/>
  <c r="M149" i="30" s="1"/>
  <c r="F149" i="30" a="1"/>
  <c r="F149" i="30" s="1"/>
  <c r="M148" i="30" a="1"/>
  <c r="M148" i="30" s="1"/>
  <c r="F148" i="30" a="1"/>
  <c r="F148" i="30" s="1"/>
  <c r="M147" i="30" a="1"/>
  <c r="M147" i="30" s="1"/>
  <c r="F147" i="30" a="1"/>
  <c r="F147" i="30" s="1"/>
  <c r="M146" i="30" a="1"/>
  <c r="M146" i="30" s="1"/>
  <c r="M145" i="30" a="1"/>
  <c r="M145" i="30" s="1"/>
  <c r="F145" i="30" a="1"/>
  <c r="F145" i="30" s="1"/>
  <c r="M144" i="30" a="1"/>
  <c r="M144" i="30" s="1"/>
  <c r="F144" i="30" a="1"/>
  <c r="F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40" i="30" a="1"/>
  <c r="F140" i="30" s="1"/>
  <c r="M139" i="30" a="1"/>
  <c r="M139" i="30" s="1"/>
  <c r="F139" i="30" a="1"/>
  <c r="F139" i="30" s="1"/>
  <c r="M138" i="30" a="1"/>
  <c r="M138" i="30" s="1"/>
  <c r="F138" i="30" a="1"/>
  <c r="F138" i="30" s="1"/>
  <c r="M137" i="30" a="1"/>
  <c r="M137" i="30" s="1"/>
  <c r="F137" i="30" a="1"/>
  <c r="F137" i="30" s="1"/>
  <c r="M136" i="30" a="1"/>
  <c r="M136" i="30" s="1"/>
  <c r="M135" i="30" a="1"/>
  <c r="M135" i="30" s="1"/>
  <c r="F135" i="30" a="1"/>
  <c r="F135" i="30" s="1"/>
  <c r="M134" i="30" a="1"/>
  <c r="M134" i="30" s="1"/>
  <c r="F134" i="30" a="1"/>
  <c r="F134" i="30" s="1"/>
  <c r="M133" i="30" a="1"/>
  <c r="M133" i="30" s="1"/>
  <c r="F133" i="30" a="1"/>
  <c r="F133" i="30" s="1"/>
  <c r="M173" i="30" a="1"/>
  <c r="M173" i="30" s="1"/>
  <c r="M170" i="30" a="1"/>
  <c r="M170" i="30" s="1"/>
  <c r="F165" i="30" a="1"/>
  <c r="F165" i="30" s="1"/>
  <c r="F161" i="30" a="1"/>
  <c r="F161" i="30" s="1"/>
  <c r="F159" i="30" a="1"/>
  <c r="F159" i="30" s="1"/>
  <c r="M156" i="30" a="1"/>
  <c r="M156" i="30" s="1"/>
  <c r="M154" i="30" a="1"/>
  <c r="M154" i="30" s="1"/>
  <c r="F164" i="30" a="1"/>
  <c r="F164" i="30" s="1"/>
  <c r="M159" i="30" a="1"/>
  <c r="M159" i="30" s="1"/>
  <c r="M157" i="30" a="1"/>
  <c r="M157" i="30" s="1"/>
  <c r="F155" i="30" a="1"/>
  <c r="F155" i="30" s="1"/>
  <c r="M132" i="30" a="1"/>
  <c r="M132" i="30" s="1"/>
  <c r="F132" i="30" a="1"/>
  <c r="F132" i="30" s="1"/>
  <c r="M131" i="30" a="1"/>
  <c r="M131" i="30" s="1"/>
  <c r="F131" i="30" a="1"/>
  <c r="F131" i="30" s="1"/>
  <c r="M130" i="30" a="1"/>
  <c r="M130" i="30" s="1"/>
  <c r="F130" i="30" a="1"/>
  <c r="F130" i="30" s="1"/>
  <c r="M129" i="30" a="1"/>
  <c r="M129" i="30" s="1"/>
  <c r="F129" i="30" a="1"/>
  <c r="F129" i="30" s="1"/>
  <c r="M128" i="30" a="1"/>
  <c r="M128" i="30" s="1"/>
  <c r="F128" i="30" a="1"/>
  <c r="F128" i="30" s="1"/>
  <c r="M127" i="30" a="1"/>
  <c r="M127" i="30" s="1"/>
  <c r="F127" i="30" a="1"/>
  <c r="F127" i="30" s="1"/>
  <c r="M125" i="30" a="1"/>
  <c r="M125" i="30" s="1"/>
  <c r="F125" i="30" a="1"/>
  <c r="F125" i="30" s="1"/>
  <c r="M124" i="30" a="1"/>
  <c r="M124" i="30" s="1"/>
  <c r="F124" i="30" a="1"/>
  <c r="F124" i="30" s="1"/>
  <c r="M123" i="30" a="1"/>
  <c r="M123" i="30" s="1"/>
  <c r="F123" i="30" a="1"/>
  <c r="F123" i="30" s="1"/>
  <c r="M122" i="30" a="1"/>
  <c r="M122" i="30" s="1"/>
  <c r="F122" i="30" a="1"/>
  <c r="F122" i="30" s="1"/>
  <c r="M121" i="30" a="1"/>
  <c r="M121" i="30" s="1"/>
  <c r="F121" i="30" a="1"/>
  <c r="F121" i="30" s="1"/>
  <c r="M120" i="30" a="1"/>
  <c r="M120" i="30" s="1"/>
  <c r="F120" i="30" a="1"/>
  <c r="F120" i="30" s="1"/>
  <c r="M119" i="30" a="1"/>
  <c r="M119" i="30" s="1"/>
  <c r="F119" i="30" a="1"/>
  <c r="F119" i="30" s="1"/>
  <c r="M118" i="30" a="1"/>
  <c r="M118" i="30" s="1"/>
  <c r="F118" i="30" a="1"/>
  <c r="F118" i="30" s="1"/>
  <c r="M117" i="30" a="1"/>
  <c r="M117" i="30" s="1"/>
  <c r="F117" i="30" a="1"/>
  <c r="F117" i="30" s="1"/>
  <c r="M116" i="30" a="1"/>
  <c r="M116" i="30" s="1"/>
  <c r="F116" i="30" a="1"/>
  <c r="F116" i="30" s="1"/>
  <c r="M115" i="30" a="1"/>
  <c r="M115" i="30" s="1"/>
  <c r="F115" i="30" a="1"/>
  <c r="F115" i="30" s="1"/>
  <c r="M114" i="30" a="1"/>
  <c r="M114" i="30" s="1"/>
  <c r="F114" i="30" a="1"/>
  <c r="F114" i="30" s="1"/>
  <c r="M113" i="30" a="1"/>
  <c r="M113" i="30" s="1"/>
  <c r="F113" i="30" a="1"/>
  <c r="F113" i="30" s="1"/>
  <c r="M112" i="30" a="1"/>
  <c r="M112" i="30" s="1"/>
  <c r="F112" i="30" a="1"/>
  <c r="F112" i="30" s="1"/>
  <c r="M111" i="30" a="1"/>
  <c r="M111" i="30" s="1"/>
  <c r="M110" i="30" a="1"/>
  <c r="M110" i="30" s="1"/>
  <c r="F110" i="30" a="1"/>
  <c r="F110" i="30" s="1"/>
  <c r="M109" i="30" a="1"/>
  <c r="M109" i="30" s="1"/>
  <c r="F109" i="30" a="1"/>
  <c r="F109" i="30" s="1"/>
  <c r="M108" i="30" a="1"/>
  <c r="M108" i="30" s="1"/>
  <c r="F108" i="30" a="1"/>
  <c r="F108" i="30" s="1"/>
  <c r="M107" i="30" a="1"/>
  <c r="M107" i="30" s="1"/>
  <c r="F107" i="30" a="1"/>
  <c r="F107" i="30" s="1"/>
  <c r="M106" i="30" a="1"/>
  <c r="M106" i="30" s="1"/>
  <c r="M105" i="30" a="1"/>
  <c r="M105" i="30" s="1"/>
  <c r="F105" i="30" a="1"/>
  <c r="F105" i="30" s="1"/>
  <c r="M104" i="30" a="1"/>
  <c r="M104" i="30" s="1"/>
  <c r="F104" i="30" a="1"/>
  <c r="F104" i="30" s="1"/>
  <c r="M103" i="30" a="1"/>
  <c r="M103" i="30" s="1"/>
  <c r="F103" i="30" a="1"/>
  <c r="F103" i="30" s="1"/>
  <c r="M102" i="30" a="1"/>
  <c r="M102" i="30" s="1"/>
  <c r="F102" i="30" a="1"/>
  <c r="F102" i="30" s="1"/>
  <c r="M101" i="30" a="1"/>
  <c r="M101" i="30" s="1"/>
  <c r="M100" i="30" a="1"/>
  <c r="M100" i="30" s="1"/>
  <c r="F100" i="30" a="1"/>
  <c r="F100" i="30" s="1"/>
  <c r="M99" i="30" a="1"/>
  <c r="M99" i="30" s="1"/>
  <c r="F99" i="30" a="1"/>
  <c r="F99" i="30" s="1"/>
  <c r="M98" i="30" a="1"/>
  <c r="M98" i="30" s="1"/>
  <c r="F98" i="30" a="1"/>
  <c r="F98" i="30" s="1"/>
  <c r="M97" i="30" a="1"/>
  <c r="M97" i="30" s="1"/>
  <c r="F97" i="30" a="1"/>
  <c r="F97" i="30" s="1"/>
  <c r="M96" i="30" a="1"/>
  <c r="M96" i="30" s="1"/>
  <c r="F96" i="30" a="1"/>
  <c r="F96" i="30" s="1"/>
  <c r="M95" i="30" a="1"/>
  <c r="M95" i="30" s="1"/>
  <c r="M94" i="30" a="1"/>
  <c r="M94" i="30" s="1"/>
  <c r="F94" i="30" a="1"/>
  <c r="F94" i="30" s="1"/>
  <c r="M93" i="30" a="1"/>
  <c r="M93" i="30" s="1"/>
  <c r="F93" i="30" a="1"/>
  <c r="F93" i="30" s="1"/>
  <c r="M92" i="30" a="1"/>
  <c r="M92" i="30" s="1"/>
  <c r="F92" i="30" a="1"/>
  <c r="F92" i="30" s="1"/>
  <c r="M91" i="30" a="1"/>
  <c r="M91" i="30" s="1"/>
  <c r="F91" i="30" a="1"/>
  <c r="F91" i="30" s="1"/>
  <c r="M90" i="30" a="1"/>
  <c r="M90" i="30" s="1"/>
  <c r="M89" i="30" a="1"/>
  <c r="M89" i="30" s="1"/>
  <c r="F89" i="30" a="1"/>
  <c r="F89" i="30" s="1"/>
  <c r="M88" i="30" a="1"/>
  <c r="M88" i="30" s="1"/>
  <c r="F88" i="30" a="1"/>
  <c r="F88" i="30" s="1"/>
  <c r="M87" i="30" a="1"/>
  <c r="M87" i="30" s="1"/>
  <c r="M169" i="30" a="1"/>
  <c r="M169" i="30" s="1"/>
  <c r="M160" i="30" a="1"/>
  <c r="M160" i="30" s="1"/>
  <c r="M158" i="30" a="1"/>
  <c r="M158" i="30" s="1"/>
  <c r="F156" i="30" a="1"/>
  <c r="F156" i="30" s="1"/>
  <c r="F154" i="30" a="1"/>
  <c r="F154" i="30" s="1"/>
  <c r="F166" i="30" a="1"/>
  <c r="F166" i="30" s="1"/>
  <c r="M176" i="30" a="1"/>
  <c r="M176" i="30" s="1"/>
  <c r="M174" i="30" a="1"/>
  <c r="M174" i="30" s="1"/>
  <c r="M161" i="30" a="1"/>
  <c r="M161" i="30" s="1"/>
  <c r="F87" i="30" a="1"/>
  <c r="F87" i="30" s="1"/>
  <c r="F86" i="30" a="1"/>
  <c r="F86" i="30" s="1"/>
  <c r="F85" i="30" a="1"/>
  <c r="F85" i="30" s="1"/>
  <c r="F84" i="30" a="1"/>
  <c r="F84" i="30" s="1"/>
  <c r="F83" i="30" a="1"/>
  <c r="F83" i="30" s="1"/>
  <c r="F82" i="30" a="1"/>
  <c r="F82" i="30" s="1"/>
  <c r="F81" i="30" a="1"/>
  <c r="F81" i="30" s="1"/>
  <c r="M79" i="30" a="1"/>
  <c r="M79" i="30" s="1"/>
  <c r="M78" i="30" a="1"/>
  <c r="M78" i="30" s="1"/>
  <c r="M77" i="30" a="1"/>
  <c r="M77" i="30" s="1"/>
  <c r="M76" i="30" a="1"/>
  <c r="M76" i="30" s="1"/>
  <c r="M75" i="30" a="1"/>
  <c r="M75" i="30" s="1"/>
  <c r="M74" i="30" a="1"/>
  <c r="M74" i="30" s="1"/>
  <c r="M73" i="30" a="1"/>
  <c r="M73" i="30" s="1"/>
  <c r="M72" i="30" a="1"/>
  <c r="M72" i="30" s="1"/>
  <c r="M71" i="30" a="1"/>
  <c r="M71" i="30" s="1"/>
  <c r="M69" i="30" a="1"/>
  <c r="M69" i="30" s="1"/>
  <c r="M68" i="30" a="1"/>
  <c r="M68" i="30" s="1"/>
  <c r="M67" i="30" a="1"/>
  <c r="M67" i="30" s="1"/>
  <c r="M66" i="30" a="1"/>
  <c r="M66" i="30" s="1"/>
  <c r="M65" i="30" a="1"/>
  <c r="M65" i="30" s="1"/>
  <c r="M64" i="30" a="1"/>
  <c r="M64" i="30" s="1"/>
  <c r="M63" i="30" a="1"/>
  <c r="M63" i="30" s="1"/>
  <c r="M62" i="30" a="1"/>
  <c r="M62" i="30" s="1"/>
  <c r="M61" i="30" a="1"/>
  <c r="M61" i="30" s="1"/>
  <c r="M60" i="30" a="1"/>
  <c r="M60" i="30" s="1"/>
  <c r="M59" i="30" a="1"/>
  <c r="M59" i="30" s="1"/>
  <c r="M58" i="30" a="1"/>
  <c r="M58" i="30" s="1"/>
  <c r="M57" i="30" a="1"/>
  <c r="M57" i="30" s="1"/>
  <c r="M56" i="30" a="1"/>
  <c r="M56" i="30" s="1"/>
  <c r="M55" i="30" a="1"/>
  <c r="M55" i="30" s="1"/>
  <c r="F54" i="30" a="1"/>
  <c r="F54" i="30" s="1"/>
  <c r="F53" i="30" a="1"/>
  <c r="F53" i="30" s="1"/>
  <c r="F52" i="30" a="1"/>
  <c r="F52" i="30" s="1"/>
  <c r="F51" i="30" a="1"/>
  <c r="F51" i="30" s="1"/>
  <c r="M49" i="30" a="1"/>
  <c r="M49" i="30" s="1"/>
  <c r="M48" i="30" a="1"/>
  <c r="M48" i="30" s="1"/>
  <c r="M47" i="30" a="1"/>
  <c r="M47" i="30" s="1"/>
  <c r="M46" i="30" a="1"/>
  <c r="M46" i="30" s="1"/>
  <c r="M45" i="30" a="1"/>
  <c r="M45" i="30" s="1"/>
  <c r="M44" i="30" a="1"/>
  <c r="M44" i="30" s="1"/>
  <c r="M172" i="30" a="1"/>
  <c r="M172" i="30" s="1"/>
  <c r="M86" i="30" a="1"/>
  <c r="M86" i="30" s="1"/>
  <c r="M85" i="30" a="1"/>
  <c r="M85" i="30" s="1"/>
  <c r="M84" i="30" a="1"/>
  <c r="M84" i="30" s="1"/>
  <c r="M83" i="30" a="1"/>
  <c r="M83" i="30" s="1"/>
  <c r="M82" i="30" a="1"/>
  <c r="M82" i="30" s="1"/>
  <c r="M81" i="30" a="1"/>
  <c r="M81" i="30" s="1"/>
  <c r="M80" i="30" a="1"/>
  <c r="M80" i="30" s="1"/>
  <c r="F79" i="30" a="1"/>
  <c r="F79" i="30" s="1"/>
  <c r="F78" i="30" a="1"/>
  <c r="F78" i="30" s="1"/>
  <c r="F77" i="30" a="1"/>
  <c r="F77" i="30" s="1"/>
  <c r="F76" i="30" a="1"/>
  <c r="F76" i="30" s="1"/>
  <c r="F75" i="30" a="1"/>
  <c r="F75" i="30" s="1"/>
  <c r="F74" i="30" a="1"/>
  <c r="F74" i="30" s="1"/>
  <c r="F73" i="30" a="1"/>
  <c r="F73" i="30" s="1"/>
  <c r="F72" i="30" a="1"/>
  <c r="F72" i="30" s="1"/>
  <c r="F71" i="30" a="1"/>
  <c r="F71" i="30" s="1"/>
  <c r="F69" i="30" a="1"/>
  <c r="F69" i="30" s="1"/>
  <c r="F68" i="30" a="1"/>
  <c r="F68" i="30" s="1"/>
  <c r="F67" i="30" a="1"/>
  <c r="F67" i="30" s="1"/>
  <c r="F66" i="30" a="1"/>
  <c r="F66" i="30" s="1"/>
  <c r="F65" i="30" a="1"/>
  <c r="F65" i="30" s="1"/>
  <c r="F64" i="30" a="1"/>
  <c r="F64" i="30" s="1"/>
  <c r="F63" i="30" a="1"/>
  <c r="F63" i="30" s="1"/>
  <c r="F62" i="30" a="1"/>
  <c r="F62" i="30" s="1"/>
  <c r="F61" i="30" a="1"/>
  <c r="F61" i="30" s="1"/>
  <c r="F60" i="30" a="1"/>
  <c r="F60" i="30" s="1"/>
  <c r="F59" i="30" a="1"/>
  <c r="F59" i="30" s="1"/>
  <c r="F58" i="30" a="1"/>
  <c r="F58" i="30" s="1"/>
  <c r="F57" i="30" a="1"/>
  <c r="F57" i="30" s="1"/>
  <c r="F56" i="30" a="1"/>
  <c r="F56" i="30" s="1"/>
  <c r="M54" i="30" a="1"/>
  <c r="M54" i="30" s="1"/>
  <c r="M53" i="30" a="1"/>
  <c r="M53" i="30" s="1"/>
  <c r="M52" i="30" a="1"/>
  <c r="M52" i="30" s="1"/>
  <c r="M51" i="30" a="1"/>
  <c r="M51" i="30" s="1"/>
  <c r="M50" i="30" a="1"/>
  <c r="M50" i="30" s="1"/>
  <c r="F49" i="30" a="1"/>
  <c r="F49" i="30" s="1"/>
  <c r="F48" i="30" a="1"/>
  <c r="F48" i="30" s="1"/>
  <c r="F47" i="30" a="1"/>
  <c r="F47" i="30" s="1"/>
  <c r="F46" i="30" a="1"/>
  <c r="F46" i="30" s="1"/>
  <c r="F41" i="30" a="1"/>
  <c r="F41" i="30" s="1"/>
  <c r="F40" i="30" a="1"/>
  <c r="F40" i="30" s="1"/>
  <c r="M38" i="30" a="1"/>
  <c r="M38" i="30" s="1"/>
  <c r="M34" i="30" a="1"/>
  <c r="M34" i="30" s="1"/>
  <c r="F33" i="30" a="1"/>
  <c r="F33" i="30" s="1"/>
  <c r="F32" i="30" a="1"/>
  <c r="F32" i="30" s="1"/>
  <c r="F26" i="30" a="1"/>
  <c r="F26" i="30" s="1"/>
  <c r="M18" i="30" a="1"/>
  <c r="M18" i="30" s="1"/>
  <c r="M17" i="30" a="1"/>
  <c r="M17" i="30" s="1"/>
  <c r="M16" i="30" a="1"/>
  <c r="M16" i="30" s="1"/>
  <c r="M43" i="30" a="1"/>
  <c r="M43" i="30" s="1"/>
  <c r="M42" i="30" a="1"/>
  <c r="M42" i="30" s="1"/>
  <c r="M41" i="30" a="1"/>
  <c r="M41" i="30" s="1"/>
  <c r="M40" i="30" a="1"/>
  <c r="M40" i="30" s="1"/>
  <c r="M39" i="30" a="1"/>
  <c r="M39" i="30" s="1"/>
  <c r="F38" i="30" a="1"/>
  <c r="F38" i="30" s="1"/>
  <c r="F37" i="30" a="1"/>
  <c r="F37" i="30" s="1"/>
  <c r="F36" i="30" a="1"/>
  <c r="F36" i="30" s="1"/>
  <c r="F35" i="30" a="1"/>
  <c r="F35" i="30" s="1"/>
  <c r="M33" i="30" a="1"/>
  <c r="M33" i="30" s="1"/>
  <c r="M32" i="30" a="1"/>
  <c r="M32" i="30" s="1"/>
  <c r="M31" i="30" a="1"/>
  <c r="M31" i="30" s="1"/>
  <c r="M30" i="30" a="1"/>
  <c r="M30" i="30" s="1"/>
  <c r="M29" i="30" a="1"/>
  <c r="M29" i="30" s="1"/>
  <c r="M28" i="30" a="1"/>
  <c r="M28" i="30" s="1"/>
  <c r="M27" i="30" a="1"/>
  <c r="M27" i="30" s="1"/>
  <c r="M26" i="30" a="1"/>
  <c r="M26" i="30" s="1"/>
  <c r="M25" i="30" a="1"/>
  <c r="M25" i="30" s="1"/>
  <c r="M24" i="30" a="1"/>
  <c r="M24" i="30" s="1"/>
  <c r="F23" i="30" a="1"/>
  <c r="F23" i="30" s="1"/>
  <c r="F22" i="30" a="1"/>
  <c r="F22" i="30" s="1"/>
  <c r="F21" i="30" a="1"/>
  <c r="F21" i="30" s="1"/>
  <c r="F20" i="30" a="1"/>
  <c r="F20" i="30" s="1"/>
  <c r="F19" i="30" a="1"/>
  <c r="F19" i="30" s="1"/>
  <c r="F18" i="30" a="1"/>
  <c r="F18" i="30" s="1"/>
  <c r="F17" i="30" a="1"/>
  <c r="F17" i="30" s="1"/>
  <c r="F16" i="30" a="1"/>
  <c r="F16" i="30" s="1"/>
  <c r="F44" i="30" a="1"/>
  <c r="F44" i="30" s="1"/>
  <c r="F43" i="30" a="1"/>
  <c r="F43" i="30" s="1"/>
  <c r="F42" i="30" a="1"/>
  <c r="F42" i="30" s="1"/>
  <c r="M35" i="30" a="1"/>
  <c r="M35" i="30" s="1"/>
  <c r="F28" i="30" a="1"/>
  <c r="F28" i="30" s="1"/>
  <c r="F27" i="30" a="1"/>
  <c r="F27" i="30" s="1"/>
  <c r="M19" i="30" a="1"/>
  <c r="M19" i="30" s="1"/>
  <c r="M37" i="30" a="1"/>
  <c r="M37" i="30" s="1"/>
  <c r="M36" i="30" a="1"/>
  <c r="M36" i="30" s="1"/>
  <c r="F31" i="30" a="1"/>
  <c r="F31" i="30" s="1"/>
  <c r="F30" i="30" a="1"/>
  <c r="F30" i="30" s="1"/>
  <c r="F29" i="30" a="1"/>
  <c r="F29" i="30" s="1"/>
  <c r="F25" i="30" a="1"/>
  <c r="F25" i="30" s="1"/>
  <c r="M23" i="30" a="1"/>
  <c r="M23" i="30" s="1"/>
  <c r="M22" i="30" a="1"/>
  <c r="M22" i="30" s="1"/>
  <c r="M21" i="30" a="1"/>
  <c r="M21" i="30" s="1"/>
  <c r="M20" i="30" a="1"/>
  <c r="M20" i="30" s="1"/>
  <c r="H196" i="30" l="1"/>
  <c r="N181" i="30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G178" i="30" a="1"/>
  <c r="G178" i="30" s="1"/>
  <c r="N177" i="30" a="1"/>
  <c r="N177" i="30" s="1"/>
  <c r="N175" i="30" a="1"/>
  <c r="N175" i="30" s="1"/>
  <c r="N173" i="30" a="1"/>
  <c r="N173" i="30" s="1"/>
  <c r="N171" i="30" a="1"/>
  <c r="N171" i="30" s="1"/>
  <c r="N169" i="30" a="1"/>
  <c r="N169" i="30" s="1"/>
  <c r="N176" i="30" a="1"/>
  <c r="N176" i="30" s="1"/>
  <c r="N174" i="30" a="1"/>
  <c r="N174" i="30" s="1"/>
  <c r="N172" i="30" a="1"/>
  <c r="N172" i="30" s="1"/>
  <c r="N170" i="30" a="1"/>
  <c r="N170" i="30" s="1"/>
  <c r="N168" i="30" a="1"/>
  <c r="N168" i="30" s="1"/>
  <c r="G177" i="30" a="1"/>
  <c r="G177" i="30" s="1"/>
  <c r="G175" i="30" a="1"/>
  <c r="G175" i="30" s="1"/>
  <c r="G171" i="30" a="1"/>
  <c r="G171" i="30" s="1"/>
  <c r="G172" i="30" a="1"/>
  <c r="G172" i="30" s="1"/>
  <c r="G169" i="30" a="1"/>
  <c r="G169" i="30" s="1"/>
  <c r="N166" i="30" a="1"/>
  <c r="N166" i="30" s="1"/>
  <c r="G166" i="30" a="1"/>
  <c r="G166" i="30" s="1"/>
  <c r="N162" i="30" a="1"/>
  <c r="N162" i="30" s="1"/>
  <c r="N161" i="30" a="1"/>
  <c r="N161" i="30" s="1"/>
  <c r="N159" i="30" a="1"/>
  <c r="N159" i="30" s="1"/>
  <c r="N157" i="30" a="1"/>
  <c r="N157" i="30" s="1"/>
  <c r="G155" i="30" a="1"/>
  <c r="G155" i="30" s="1"/>
  <c r="N164" i="30" a="1"/>
  <c r="N164" i="30" s="1"/>
  <c r="G164" i="30" a="1"/>
  <c r="G164" i="30" s="1"/>
  <c r="N160" i="30" a="1"/>
  <c r="N160" i="30" s="1"/>
  <c r="N158" i="30" a="1"/>
  <c r="N158" i="30" s="1"/>
  <c r="G156" i="30" a="1"/>
  <c r="G156" i="30" s="1"/>
  <c r="G154" i="30" a="1"/>
  <c r="G154" i="30" s="1"/>
  <c r="G153" i="30" a="1"/>
  <c r="G153" i="30" s="1"/>
  <c r="N152" i="30" a="1"/>
  <c r="N152" i="30" s="1"/>
  <c r="G152" i="30" a="1"/>
  <c r="G152" i="30" s="1"/>
  <c r="N151" i="30" a="1"/>
  <c r="N151" i="30" s="1"/>
  <c r="N150" i="30" a="1"/>
  <c r="N150" i="30" s="1"/>
  <c r="G150" i="30" a="1"/>
  <c r="G150" i="30" s="1"/>
  <c r="N149" i="30" a="1"/>
  <c r="N149" i="30" s="1"/>
  <c r="G149" i="30" a="1"/>
  <c r="G149" i="30" s="1"/>
  <c r="N148" i="30" a="1"/>
  <c r="N148" i="30" s="1"/>
  <c r="G148" i="30" a="1"/>
  <c r="G148" i="30" s="1"/>
  <c r="N147" i="30" a="1"/>
  <c r="N147" i="30" s="1"/>
  <c r="G147" i="30" a="1"/>
  <c r="G147" i="30" s="1"/>
  <c r="N146" i="30" a="1"/>
  <c r="N146" i="30" s="1"/>
  <c r="G176" i="30" a="1"/>
  <c r="G176" i="30" s="1"/>
  <c r="G170" i="30" a="1"/>
  <c r="G170" i="30" s="1"/>
  <c r="G168" i="30" a="1"/>
  <c r="G168" i="30" s="1"/>
  <c r="G144" i="30" a="1"/>
  <c r="G144" i="30" s="1"/>
  <c r="G142" i="30" a="1"/>
  <c r="G142" i="30" s="1"/>
  <c r="G140" i="30" a="1"/>
  <c r="G140" i="30" s="1"/>
  <c r="G138" i="30" a="1"/>
  <c r="G138" i="30" s="1"/>
  <c r="N135" i="30" a="1"/>
  <c r="N135" i="30" s="1"/>
  <c r="N133" i="30" a="1"/>
  <c r="N133" i="30" s="1"/>
  <c r="G174" i="30" a="1"/>
  <c r="G174" i="30" s="1"/>
  <c r="G165" i="30" a="1"/>
  <c r="G165" i="30" s="1"/>
  <c r="N163" i="30" a="1"/>
  <c r="N163" i="30" s="1"/>
  <c r="G145" i="30" a="1"/>
  <c r="G145" i="30" s="1"/>
  <c r="G143" i="30" a="1"/>
  <c r="G143" i="30" s="1"/>
  <c r="G141" i="30" a="1"/>
  <c r="G141" i="30" s="1"/>
  <c r="G139" i="30" a="1"/>
  <c r="G139" i="30" s="1"/>
  <c r="G137" i="30" a="1"/>
  <c r="G137" i="30" s="1"/>
  <c r="N134" i="30" a="1"/>
  <c r="N134" i="30" s="1"/>
  <c r="N132" i="30" a="1"/>
  <c r="N132" i="30" s="1"/>
  <c r="G132" i="30" a="1"/>
  <c r="G132" i="30" s="1"/>
  <c r="N131" i="30" a="1"/>
  <c r="N131" i="30" s="1"/>
  <c r="G131" i="30" a="1"/>
  <c r="G131" i="30" s="1"/>
  <c r="N130" i="30" a="1"/>
  <c r="N130" i="30" s="1"/>
  <c r="G130" i="30" a="1"/>
  <c r="G130" i="30" s="1"/>
  <c r="N129" i="30" a="1"/>
  <c r="N129" i="30" s="1"/>
  <c r="G129" i="30" a="1"/>
  <c r="G129" i="30" s="1"/>
  <c r="N128" i="30" a="1"/>
  <c r="N128" i="30" s="1"/>
  <c r="G128" i="30" a="1"/>
  <c r="G128" i="30" s="1"/>
  <c r="N127" i="30" a="1"/>
  <c r="N127" i="30" s="1"/>
  <c r="G127" i="30" a="1"/>
  <c r="G127" i="30" s="1"/>
  <c r="N125" i="30" a="1"/>
  <c r="N125" i="30" s="1"/>
  <c r="G125" i="30" a="1"/>
  <c r="G125" i="30" s="1"/>
  <c r="N124" i="30" a="1"/>
  <c r="N124" i="30" s="1"/>
  <c r="G124" i="30" a="1"/>
  <c r="G124" i="30" s="1"/>
  <c r="N123" i="30" a="1"/>
  <c r="N123" i="30" s="1"/>
  <c r="G123" i="30" a="1"/>
  <c r="G123" i="30" s="1"/>
  <c r="N122" i="30" a="1"/>
  <c r="N122" i="30" s="1"/>
  <c r="G122" i="30" a="1"/>
  <c r="G122" i="30" s="1"/>
  <c r="N121" i="30" a="1"/>
  <c r="N121" i="30" s="1"/>
  <c r="G121" i="30" a="1"/>
  <c r="G121" i="30" s="1"/>
  <c r="N120" i="30" a="1"/>
  <c r="N120" i="30" s="1"/>
  <c r="G120" i="30" a="1"/>
  <c r="G120" i="30" s="1"/>
  <c r="N119" i="30" a="1"/>
  <c r="N119" i="30" s="1"/>
  <c r="G119" i="30" a="1"/>
  <c r="G119" i="30" s="1"/>
  <c r="N118" i="30" a="1"/>
  <c r="N118" i="30" s="1"/>
  <c r="G118" i="30" a="1"/>
  <c r="G118" i="30" s="1"/>
  <c r="N117" i="30" a="1"/>
  <c r="N117" i="30" s="1"/>
  <c r="G117" i="30" a="1"/>
  <c r="G117" i="30" s="1"/>
  <c r="N116" i="30" a="1"/>
  <c r="N116" i="30" s="1"/>
  <c r="N165" i="30" a="1"/>
  <c r="N165" i="30" s="1"/>
  <c r="G158" i="30" a="1"/>
  <c r="G158" i="30" s="1"/>
  <c r="N153" i="30" a="1"/>
  <c r="N153" i="30" s="1"/>
  <c r="N114" i="30" a="1"/>
  <c r="N114" i="30" s="1"/>
  <c r="N112" i="30" a="1"/>
  <c r="N112" i="30" s="1"/>
  <c r="G110" i="30" a="1"/>
  <c r="G110" i="30" s="1"/>
  <c r="G108" i="30" a="1"/>
  <c r="G108" i="30" s="1"/>
  <c r="N105" i="30" a="1"/>
  <c r="N105" i="30" s="1"/>
  <c r="N103" i="30" a="1"/>
  <c r="N103" i="30" s="1"/>
  <c r="N101" i="30" a="1"/>
  <c r="N101" i="30" s="1"/>
  <c r="G99" i="30" a="1"/>
  <c r="G99" i="30" s="1"/>
  <c r="G97" i="30" a="1"/>
  <c r="G97" i="30" s="1"/>
  <c r="N94" i="30" a="1"/>
  <c r="N94" i="30" s="1"/>
  <c r="N92" i="30" a="1"/>
  <c r="N92" i="30" s="1"/>
  <c r="N167" i="30" a="1"/>
  <c r="N167" i="30" s="1"/>
  <c r="G160" i="30" a="1"/>
  <c r="G160" i="30" s="1"/>
  <c r="N155" i="30" a="1"/>
  <c r="N155" i="30" s="1"/>
  <c r="N115" i="30" a="1"/>
  <c r="N115" i="30" s="1"/>
  <c r="N113" i="30" a="1"/>
  <c r="N113" i="30" s="1"/>
  <c r="N111" i="30" a="1"/>
  <c r="N111" i="30" s="1"/>
  <c r="G109" i="30" a="1"/>
  <c r="G109" i="30" s="1"/>
  <c r="G107" i="30" a="1"/>
  <c r="G107" i="30" s="1"/>
  <c r="N104" i="30" a="1"/>
  <c r="N104" i="30" s="1"/>
  <c r="N102" i="30" a="1"/>
  <c r="N102" i="30" s="1"/>
  <c r="G100" i="30" a="1"/>
  <c r="G100" i="30" s="1"/>
  <c r="G98" i="30" a="1"/>
  <c r="G98" i="30" s="1"/>
  <c r="G96" i="30" a="1"/>
  <c r="G96" i="30" s="1"/>
  <c r="N93" i="30" a="1"/>
  <c r="N93" i="30" s="1"/>
  <c r="N142" i="30" a="1"/>
  <c r="N142" i="30" s="1"/>
  <c r="N138" i="30" a="1"/>
  <c r="N138" i="30" s="1"/>
  <c r="G134" i="30" a="1"/>
  <c r="G134" i="30" s="1"/>
  <c r="G115" i="30" a="1"/>
  <c r="G115" i="30" s="1"/>
  <c r="G113" i="30" a="1"/>
  <c r="G113" i="30" s="1"/>
  <c r="N110" i="30" a="1"/>
  <c r="N110" i="30" s="1"/>
  <c r="N108" i="30" a="1"/>
  <c r="N108" i="30" s="1"/>
  <c r="N106" i="30" a="1"/>
  <c r="N106" i="30" s="1"/>
  <c r="G104" i="30" a="1"/>
  <c r="G104" i="30" s="1"/>
  <c r="G102" i="30" a="1"/>
  <c r="G102" i="30" s="1"/>
  <c r="N99" i="30" a="1"/>
  <c r="N99" i="30" s="1"/>
  <c r="N97" i="30" a="1"/>
  <c r="N97" i="30" s="1"/>
  <c r="N95" i="30" a="1"/>
  <c r="N95" i="30" s="1"/>
  <c r="G93" i="30" a="1"/>
  <c r="G93" i="30" s="1"/>
  <c r="N90" i="30" a="1"/>
  <c r="N90" i="30" s="1"/>
  <c r="G88" i="30" a="1"/>
  <c r="G88" i="30" s="1"/>
  <c r="G173" i="30" a="1"/>
  <c r="G173" i="30" s="1"/>
  <c r="G163" i="30" a="1"/>
  <c r="G163" i="30" s="1"/>
  <c r="G159" i="30" a="1"/>
  <c r="G159" i="30" s="1"/>
  <c r="N154" i="30" a="1"/>
  <c r="N154" i="30" s="1"/>
  <c r="N143" i="30" a="1"/>
  <c r="N143" i="30" s="1"/>
  <c r="N139" i="30" a="1"/>
  <c r="N139" i="30" s="1"/>
  <c r="G135" i="30" a="1"/>
  <c r="G135" i="30" s="1"/>
  <c r="N144" i="30" a="1"/>
  <c r="N144" i="30" s="1"/>
  <c r="N140" i="30" a="1"/>
  <c r="N140" i="30" s="1"/>
  <c r="N136" i="30" a="1"/>
  <c r="N136" i="30" s="1"/>
  <c r="G116" i="30" a="1"/>
  <c r="G116" i="30" s="1"/>
  <c r="G114" i="30" a="1"/>
  <c r="G114" i="30" s="1"/>
  <c r="G112" i="30" a="1"/>
  <c r="G112" i="30" s="1"/>
  <c r="N109" i="30" a="1"/>
  <c r="N109" i="30" s="1"/>
  <c r="N107" i="30" a="1"/>
  <c r="N107" i="30" s="1"/>
  <c r="G105" i="30" a="1"/>
  <c r="G105" i="30" s="1"/>
  <c r="G103" i="30" a="1"/>
  <c r="G103" i="30" s="1"/>
  <c r="N100" i="30" a="1"/>
  <c r="N100" i="30" s="1"/>
  <c r="N98" i="30" a="1"/>
  <c r="N98" i="30" s="1"/>
  <c r="N96" i="30" a="1"/>
  <c r="N96" i="30" s="1"/>
  <c r="G94" i="30" a="1"/>
  <c r="G94" i="30" s="1"/>
  <c r="G92" i="30" a="1"/>
  <c r="G92" i="30" s="1"/>
  <c r="G89" i="30" a="1"/>
  <c r="G89" i="30" s="1"/>
  <c r="G91" i="30" a="1"/>
  <c r="G91" i="30" s="1"/>
  <c r="N88" i="30" a="1"/>
  <c r="N88" i="30" s="1"/>
  <c r="G161" i="30" a="1"/>
  <c r="G161" i="30" s="1"/>
  <c r="N86" i="30" a="1"/>
  <c r="N86" i="30" s="1"/>
  <c r="N85" i="30" a="1"/>
  <c r="N85" i="30" s="1"/>
  <c r="N84" i="30" a="1"/>
  <c r="N84" i="30" s="1"/>
  <c r="N83" i="30" a="1"/>
  <c r="N83" i="30" s="1"/>
  <c r="N82" i="30" a="1"/>
  <c r="N82" i="30" s="1"/>
  <c r="N81" i="30" a="1"/>
  <c r="N81" i="30" s="1"/>
  <c r="N80" i="30" a="1"/>
  <c r="N80" i="30" s="1"/>
  <c r="G79" i="30" a="1"/>
  <c r="G79" i="30" s="1"/>
  <c r="G78" i="30" a="1"/>
  <c r="G78" i="30" s="1"/>
  <c r="G77" i="30" a="1"/>
  <c r="G77" i="30" s="1"/>
  <c r="G76" i="30" a="1"/>
  <c r="G76" i="30" s="1"/>
  <c r="G75" i="30" a="1"/>
  <c r="G75" i="30" s="1"/>
  <c r="G74" i="30" a="1"/>
  <c r="G74" i="30" s="1"/>
  <c r="G73" i="30" a="1"/>
  <c r="G73" i="30" s="1"/>
  <c r="G72" i="30" a="1"/>
  <c r="G72" i="30" s="1"/>
  <c r="G71" i="30" a="1"/>
  <c r="G71" i="30" s="1"/>
  <c r="G69" i="30" a="1"/>
  <c r="G69" i="30" s="1"/>
  <c r="G68" i="30" a="1"/>
  <c r="G68" i="30" s="1"/>
  <c r="G67" i="30" a="1"/>
  <c r="G67" i="30" s="1"/>
  <c r="G66" i="30" a="1"/>
  <c r="G66" i="30" s="1"/>
  <c r="G65" i="30" a="1"/>
  <c r="G65" i="30" s="1"/>
  <c r="G64" i="30" a="1"/>
  <c r="G64" i="30" s="1"/>
  <c r="G63" i="30" a="1"/>
  <c r="G63" i="30" s="1"/>
  <c r="G62" i="30" a="1"/>
  <c r="G62" i="30" s="1"/>
  <c r="G61" i="30" a="1"/>
  <c r="G61" i="30" s="1"/>
  <c r="G60" i="30" a="1"/>
  <c r="G60" i="30" s="1"/>
  <c r="G59" i="30" a="1"/>
  <c r="G59" i="30" s="1"/>
  <c r="G58" i="30" a="1"/>
  <c r="G58" i="30" s="1"/>
  <c r="G57" i="30" a="1"/>
  <c r="G57" i="30" s="1"/>
  <c r="N145" i="30" a="1"/>
  <c r="N145" i="30" s="1"/>
  <c r="N141" i="30" a="1"/>
  <c r="N141" i="30" s="1"/>
  <c r="N137" i="30" a="1"/>
  <c r="N137" i="30" s="1"/>
  <c r="G133" i="30" a="1"/>
  <c r="G133" i="30" s="1"/>
  <c r="N89" i="30" a="1"/>
  <c r="N89" i="30" s="1"/>
  <c r="N87" i="30" a="1"/>
  <c r="N87" i="30" s="1"/>
  <c r="N44" i="30" a="1"/>
  <c r="N44" i="30" s="1"/>
  <c r="N91" i="30" a="1"/>
  <c r="N91" i="30" s="1"/>
  <c r="G56" i="30" a="1"/>
  <c r="G56" i="30" s="1"/>
  <c r="N53" i="30" a="1"/>
  <c r="N53" i="30" s="1"/>
  <c r="N51" i="30" a="1"/>
  <c r="N51" i="30" s="1"/>
  <c r="G49" i="30" a="1"/>
  <c r="G49" i="30" s="1"/>
  <c r="G47" i="30" a="1"/>
  <c r="G47" i="30" s="1"/>
  <c r="N43" i="30" a="1"/>
  <c r="N43" i="30" s="1"/>
  <c r="N42" i="30" a="1"/>
  <c r="N42" i="30" s="1"/>
  <c r="N41" i="30" a="1"/>
  <c r="N41" i="30" s="1"/>
  <c r="N40" i="30" a="1"/>
  <c r="N40" i="30" s="1"/>
  <c r="N39" i="30" a="1"/>
  <c r="N39" i="30" s="1"/>
  <c r="G38" i="30" a="1"/>
  <c r="G38" i="30" s="1"/>
  <c r="G37" i="30" a="1"/>
  <c r="G37" i="30" s="1"/>
  <c r="G36" i="30" a="1"/>
  <c r="G36" i="30" s="1"/>
  <c r="G35" i="30" a="1"/>
  <c r="G35" i="30" s="1"/>
  <c r="N33" i="30" a="1"/>
  <c r="N33" i="30" s="1"/>
  <c r="N32" i="30" a="1"/>
  <c r="N32" i="30" s="1"/>
  <c r="N31" i="30" a="1"/>
  <c r="N31" i="30" s="1"/>
  <c r="N30" i="30" a="1"/>
  <c r="N30" i="30" s="1"/>
  <c r="N29" i="30" a="1"/>
  <c r="N29" i="30" s="1"/>
  <c r="N28" i="30" a="1"/>
  <c r="N28" i="30" s="1"/>
  <c r="N27" i="30" a="1"/>
  <c r="N27" i="30" s="1"/>
  <c r="N26" i="30" a="1"/>
  <c r="N26" i="30" s="1"/>
  <c r="N25" i="30" a="1"/>
  <c r="N25" i="30" s="1"/>
  <c r="N24" i="30" a="1"/>
  <c r="N24" i="30" s="1"/>
  <c r="G23" i="30" a="1"/>
  <c r="G23" i="30" s="1"/>
  <c r="G22" i="30" a="1"/>
  <c r="G22" i="30" s="1"/>
  <c r="G21" i="30" a="1"/>
  <c r="G21" i="30" s="1"/>
  <c r="G20" i="30" a="1"/>
  <c r="G20" i="30" s="1"/>
  <c r="G19" i="30" a="1"/>
  <c r="G19" i="30" s="1"/>
  <c r="G18" i="30" a="1"/>
  <c r="G18" i="30" s="1"/>
  <c r="G17" i="30" a="1"/>
  <c r="G17" i="30" s="1"/>
  <c r="G54" i="30" a="1"/>
  <c r="G54" i="30" s="1"/>
  <c r="G52" i="30" a="1"/>
  <c r="G52" i="30" s="1"/>
  <c r="N49" i="30" a="1"/>
  <c r="N49" i="30" s="1"/>
  <c r="N47" i="30" a="1"/>
  <c r="N47" i="30" s="1"/>
  <c r="N45" i="30" a="1"/>
  <c r="N45" i="30" s="1"/>
  <c r="G53" i="30" a="1"/>
  <c r="G53" i="30" s="1"/>
  <c r="G51" i="30" a="1"/>
  <c r="G51" i="30" s="1"/>
  <c r="N156" i="30" a="1"/>
  <c r="N156" i="30" s="1"/>
  <c r="G87" i="30" a="1"/>
  <c r="G87" i="30" s="1"/>
  <c r="G86" i="30" a="1"/>
  <c r="G86" i="30" s="1"/>
  <c r="G85" i="30" a="1"/>
  <c r="G85" i="30" s="1"/>
  <c r="G84" i="30" a="1"/>
  <c r="G84" i="30" s="1"/>
  <c r="G83" i="30" a="1"/>
  <c r="G83" i="30" s="1"/>
  <c r="G82" i="30" a="1"/>
  <c r="G82" i="30" s="1"/>
  <c r="G81" i="30" a="1"/>
  <c r="G81" i="30" s="1"/>
  <c r="N79" i="30" a="1"/>
  <c r="N79" i="30" s="1"/>
  <c r="N78" i="30" a="1"/>
  <c r="N78" i="30" s="1"/>
  <c r="N77" i="30" a="1"/>
  <c r="N77" i="30" s="1"/>
  <c r="N76" i="30" a="1"/>
  <c r="N76" i="30" s="1"/>
  <c r="N75" i="30" a="1"/>
  <c r="N75" i="30" s="1"/>
  <c r="N74" i="30" a="1"/>
  <c r="N74" i="30" s="1"/>
  <c r="N73" i="30" a="1"/>
  <c r="N73" i="30" s="1"/>
  <c r="N72" i="30" a="1"/>
  <c r="N72" i="30" s="1"/>
  <c r="N71" i="30" a="1"/>
  <c r="N71" i="30" s="1"/>
  <c r="N69" i="30" a="1"/>
  <c r="N69" i="30" s="1"/>
  <c r="N68" i="30" a="1"/>
  <c r="N68" i="30" s="1"/>
  <c r="N67" i="30" a="1"/>
  <c r="N67" i="30" s="1"/>
  <c r="N66" i="30" a="1"/>
  <c r="N66" i="30" s="1"/>
  <c r="N65" i="30" a="1"/>
  <c r="N65" i="30" s="1"/>
  <c r="N64" i="30" a="1"/>
  <c r="N64" i="30" s="1"/>
  <c r="N63" i="30" a="1"/>
  <c r="N63" i="30" s="1"/>
  <c r="N62" i="30" a="1"/>
  <c r="N62" i="30" s="1"/>
  <c r="N61" i="30" a="1"/>
  <c r="N61" i="30" s="1"/>
  <c r="N60" i="30" a="1"/>
  <c r="N60" i="30" s="1"/>
  <c r="N59" i="30" a="1"/>
  <c r="N59" i="30" s="1"/>
  <c r="N58" i="30" a="1"/>
  <c r="N58" i="30" s="1"/>
  <c r="N57" i="30" a="1"/>
  <c r="N57" i="30" s="1"/>
  <c r="N56" i="30" a="1"/>
  <c r="N56" i="30" s="1"/>
  <c r="N54" i="30" a="1"/>
  <c r="N54" i="30" s="1"/>
  <c r="N52" i="30" a="1"/>
  <c r="N52" i="30" s="1"/>
  <c r="N50" i="30" a="1"/>
  <c r="N50" i="30" s="1"/>
  <c r="G48" i="30" a="1"/>
  <c r="G48" i="30" s="1"/>
  <c r="G46" i="30" a="1"/>
  <c r="G46" i="30" s="1"/>
  <c r="G44" i="30" a="1"/>
  <c r="G44" i="30" s="1"/>
  <c r="G43" i="30" a="1"/>
  <c r="G43" i="30" s="1"/>
  <c r="G42" i="30" a="1"/>
  <c r="G42" i="30" s="1"/>
  <c r="G41" i="30" a="1"/>
  <c r="G41" i="30" s="1"/>
  <c r="G40" i="30" a="1"/>
  <c r="G40" i="30" s="1"/>
  <c r="N38" i="30" a="1"/>
  <c r="N38" i="30" s="1"/>
  <c r="N37" i="30" a="1"/>
  <c r="N37" i="30" s="1"/>
  <c r="N36" i="30" a="1"/>
  <c r="N36" i="30" s="1"/>
  <c r="N35" i="30" a="1"/>
  <c r="N35" i="30" s="1"/>
  <c r="N34" i="30" a="1"/>
  <c r="N34" i="30" s="1"/>
  <c r="G33" i="30" a="1"/>
  <c r="G33" i="30" s="1"/>
  <c r="G32" i="30" a="1"/>
  <c r="G32" i="30" s="1"/>
  <c r="G31" i="30" a="1"/>
  <c r="G31" i="30" s="1"/>
  <c r="G30" i="30" a="1"/>
  <c r="G30" i="30" s="1"/>
  <c r="G29" i="30" a="1"/>
  <c r="G29" i="30" s="1"/>
  <c r="G28" i="30" a="1"/>
  <c r="G28" i="30" s="1"/>
  <c r="G27" i="30" a="1"/>
  <c r="G27" i="30" s="1"/>
  <c r="G26" i="30" a="1"/>
  <c r="G26" i="30" s="1"/>
  <c r="G25" i="30" a="1"/>
  <c r="G25" i="30" s="1"/>
  <c r="N23" i="30" a="1"/>
  <c r="N23" i="30" s="1"/>
  <c r="N22" i="30" a="1"/>
  <c r="N22" i="30" s="1"/>
  <c r="N21" i="30" a="1"/>
  <c r="N21" i="30" s="1"/>
  <c r="N20" i="30" a="1"/>
  <c r="N20" i="30" s="1"/>
  <c r="N19" i="30" a="1"/>
  <c r="N19" i="30" s="1"/>
  <c r="N18" i="30" a="1"/>
  <c r="N18" i="30" s="1"/>
  <c r="N17" i="30" a="1"/>
  <c r="N17" i="30" s="1"/>
  <c r="N16" i="30" a="1"/>
  <c r="N16" i="30" s="1"/>
  <c r="N55" i="30" a="1"/>
  <c r="N55" i="30" s="1"/>
  <c r="N48" i="30" a="1"/>
  <c r="N48" i="30" s="1"/>
  <c r="N46" i="30" a="1"/>
  <c r="N46" i="30" s="1"/>
  <c r="G16" i="30" a="1"/>
  <c r="G16" i="30" s="1"/>
  <c r="O181" i="30" l="1" a="1"/>
  <c r="O181" i="30" s="1"/>
  <c r="H181" i="30" a="1"/>
  <c r="H181" i="30" s="1"/>
  <c r="O180" i="30" a="1"/>
  <c r="O180" i="30" s="1"/>
  <c r="H180" i="30" a="1"/>
  <c r="H180" i="30" s="1"/>
  <c r="O179" i="30" a="1"/>
  <c r="O179" i="30" s="1"/>
  <c r="H179" i="30" a="1"/>
  <c r="H179" i="30" s="1"/>
  <c r="O178" i="30" a="1"/>
  <c r="O178" i="30" s="1"/>
  <c r="H178" i="30" a="1"/>
  <c r="H178" i="30" s="1"/>
  <c r="O177" i="30" a="1"/>
  <c r="O177" i="30" s="1"/>
  <c r="O176" i="30" a="1"/>
  <c r="O176" i="30" s="1"/>
  <c r="O174" i="30" a="1"/>
  <c r="O174" i="30" s="1"/>
  <c r="O172" i="30" a="1"/>
  <c r="O172" i="30" s="1"/>
  <c r="O170" i="30" a="1"/>
  <c r="O170" i="30" s="1"/>
  <c r="O168" i="30" a="1"/>
  <c r="O168" i="30" s="1"/>
  <c r="O175" i="30" a="1"/>
  <c r="O175" i="30" s="1"/>
  <c r="O173" i="30" a="1"/>
  <c r="O173" i="30" s="1"/>
  <c r="O171" i="30" a="1"/>
  <c r="O171" i="30" s="1"/>
  <c r="O169" i="30" a="1"/>
  <c r="O169" i="30" s="1"/>
  <c r="H176" i="30" a="1"/>
  <c r="H176" i="30" s="1"/>
  <c r="H174" i="30" a="1"/>
  <c r="H174" i="30" s="1"/>
  <c r="H170" i="30" a="1"/>
  <c r="H170" i="30" s="1"/>
  <c r="O167" i="30" a="1"/>
  <c r="O167" i="30" s="1"/>
  <c r="H166" i="30" a="1"/>
  <c r="H166" i="30" s="1"/>
  <c r="H165" i="30" a="1"/>
  <c r="H165" i="30" s="1"/>
  <c r="H164" i="30" a="1"/>
  <c r="H164" i="30" s="1"/>
  <c r="H163" i="30" a="1"/>
  <c r="H163" i="30" s="1"/>
  <c r="O161" i="30" a="1"/>
  <c r="O161" i="30" s="1"/>
  <c r="H177" i="30" a="1"/>
  <c r="H177" i="30" s="1"/>
  <c r="H173" i="30" a="1"/>
  <c r="H173" i="30" s="1"/>
  <c r="O165" i="30" a="1"/>
  <c r="O165" i="30" s="1"/>
  <c r="H161" i="30" a="1"/>
  <c r="H161" i="30" s="1"/>
  <c r="O160" i="30" a="1"/>
  <c r="O160" i="30" s="1"/>
  <c r="O158" i="30" a="1"/>
  <c r="O158" i="30" s="1"/>
  <c r="H156" i="30" a="1"/>
  <c r="H156" i="30" s="1"/>
  <c r="H154" i="30" a="1"/>
  <c r="H154" i="30" s="1"/>
  <c r="H153" i="30" a="1"/>
  <c r="H153" i="30" s="1"/>
  <c r="O152" i="30" a="1"/>
  <c r="O152" i="30" s="1"/>
  <c r="H152" i="30" a="1"/>
  <c r="H152" i="30" s="1"/>
  <c r="O151" i="30" a="1"/>
  <c r="O151" i="30" s="1"/>
  <c r="O150" i="30" a="1"/>
  <c r="O150" i="30" s="1"/>
  <c r="H150" i="30" a="1"/>
  <c r="H150" i="30" s="1"/>
  <c r="O149" i="30" a="1"/>
  <c r="O149" i="30" s="1"/>
  <c r="H149" i="30" a="1"/>
  <c r="H149" i="30" s="1"/>
  <c r="O148" i="30" a="1"/>
  <c r="O148" i="30" s="1"/>
  <c r="H148" i="30" a="1"/>
  <c r="H148" i="30" s="1"/>
  <c r="O147" i="30" a="1"/>
  <c r="O147" i="30" s="1"/>
  <c r="H147" i="30" a="1"/>
  <c r="H147" i="30" s="1"/>
  <c r="O146" i="30" a="1"/>
  <c r="O146" i="30" s="1"/>
  <c r="O145" i="30" a="1"/>
  <c r="O145" i="30" s="1"/>
  <c r="H145" i="30" a="1"/>
  <c r="H145" i="30" s="1"/>
  <c r="O144" i="30" a="1"/>
  <c r="O144" i="30" s="1"/>
  <c r="H144" i="30" a="1"/>
  <c r="H144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H140" i="30" a="1"/>
  <c r="H140" i="30" s="1"/>
  <c r="O139" i="30" a="1"/>
  <c r="O139" i="30" s="1"/>
  <c r="H139" i="30" a="1"/>
  <c r="H139" i="30" s="1"/>
  <c r="O138" i="30" a="1"/>
  <c r="O138" i="30" s="1"/>
  <c r="H138" i="30" a="1"/>
  <c r="H138" i="30" s="1"/>
  <c r="O137" i="30" a="1"/>
  <c r="O137" i="30" s="1"/>
  <c r="H137" i="30" a="1"/>
  <c r="H137" i="30" s="1"/>
  <c r="O136" i="30" a="1"/>
  <c r="O136" i="30" s="1"/>
  <c r="O135" i="30" a="1"/>
  <c r="O135" i="30" s="1"/>
  <c r="H135" i="30" a="1"/>
  <c r="H135" i="30" s="1"/>
  <c r="O134" i="30" a="1"/>
  <c r="O134" i="30" s="1"/>
  <c r="H134" i="30" a="1"/>
  <c r="H134" i="30" s="1"/>
  <c r="O133" i="30" a="1"/>
  <c r="O133" i="30" s="1"/>
  <c r="H133" i="30" a="1"/>
  <c r="H133" i="30" s="1"/>
  <c r="O132" i="30" a="1"/>
  <c r="O132" i="30" s="1"/>
  <c r="H175" i="30" a="1"/>
  <c r="H175" i="30" s="1"/>
  <c r="H171" i="30" a="1"/>
  <c r="H171" i="30" s="1"/>
  <c r="H168" i="30" a="1"/>
  <c r="H168" i="30" s="1"/>
  <c r="O163" i="30" a="1"/>
  <c r="O163" i="30" s="1"/>
  <c r="O159" i="30" a="1"/>
  <c r="O159" i="30" s="1"/>
  <c r="O157" i="30" a="1"/>
  <c r="O157" i="30" s="1"/>
  <c r="H155" i="30" a="1"/>
  <c r="H155" i="30" s="1"/>
  <c r="H172" i="30" a="1"/>
  <c r="H172" i="30" s="1"/>
  <c r="O162" i="30" a="1"/>
  <c r="O162" i="30" s="1"/>
  <c r="H159" i="30" a="1"/>
  <c r="H159" i="30" s="1"/>
  <c r="O156" i="30" a="1"/>
  <c r="O156" i="30" s="1"/>
  <c r="O154" i="30" a="1"/>
  <c r="O154" i="30" s="1"/>
  <c r="H132" i="30" a="1"/>
  <c r="H132" i="30" s="1"/>
  <c r="O131" i="30" a="1"/>
  <c r="O131" i="30" s="1"/>
  <c r="H131" i="30" a="1"/>
  <c r="H131" i="30" s="1"/>
  <c r="O130" i="30" a="1"/>
  <c r="O130" i="30" s="1"/>
  <c r="H130" i="30" a="1"/>
  <c r="H130" i="30" s="1"/>
  <c r="O129" i="30" a="1"/>
  <c r="O129" i="30" s="1"/>
  <c r="H129" i="30" a="1"/>
  <c r="H129" i="30" s="1"/>
  <c r="O128" i="30" a="1"/>
  <c r="O128" i="30" s="1"/>
  <c r="H128" i="30" a="1"/>
  <c r="H128" i="30" s="1"/>
  <c r="O127" i="30" a="1"/>
  <c r="O127" i="30" s="1"/>
  <c r="H127" i="30" a="1"/>
  <c r="H127" i="30" s="1"/>
  <c r="O125" i="30" a="1"/>
  <c r="O125" i="30" s="1"/>
  <c r="H125" i="30" a="1"/>
  <c r="H125" i="30" s="1"/>
  <c r="O124" i="30" a="1"/>
  <c r="O124" i="30" s="1"/>
  <c r="H124" i="30" a="1"/>
  <c r="H124" i="30" s="1"/>
  <c r="O123" i="30" a="1"/>
  <c r="O123" i="30" s="1"/>
  <c r="H123" i="30" a="1"/>
  <c r="H123" i="30" s="1"/>
  <c r="O122" i="30" a="1"/>
  <c r="O122" i="30" s="1"/>
  <c r="H122" i="30" a="1"/>
  <c r="H122" i="30" s="1"/>
  <c r="O121" i="30" a="1"/>
  <c r="O121" i="30" s="1"/>
  <c r="H121" i="30" a="1"/>
  <c r="H121" i="30" s="1"/>
  <c r="O120" i="30" a="1"/>
  <c r="O120" i="30" s="1"/>
  <c r="H120" i="30" a="1"/>
  <c r="H120" i="30" s="1"/>
  <c r="O119" i="30" a="1"/>
  <c r="O119" i="30" s="1"/>
  <c r="H119" i="30" a="1"/>
  <c r="H119" i="30" s="1"/>
  <c r="O118" i="30" a="1"/>
  <c r="O118" i="30" s="1"/>
  <c r="H118" i="30" a="1"/>
  <c r="H118" i="30" s="1"/>
  <c r="O117" i="30" a="1"/>
  <c r="O117" i="30" s="1"/>
  <c r="H117" i="30" a="1"/>
  <c r="H117" i="30" s="1"/>
  <c r="O116" i="30" a="1"/>
  <c r="O116" i="30" s="1"/>
  <c r="H116" i="30" a="1"/>
  <c r="H116" i="30" s="1"/>
  <c r="O115" i="30" a="1"/>
  <c r="O115" i="30" s="1"/>
  <c r="H115" i="30" a="1"/>
  <c r="H115" i="30" s="1"/>
  <c r="O114" i="30" a="1"/>
  <c r="O114" i="30" s="1"/>
  <c r="H114" i="30" a="1"/>
  <c r="H114" i="30" s="1"/>
  <c r="O113" i="30" a="1"/>
  <c r="O113" i="30" s="1"/>
  <c r="H113" i="30" a="1"/>
  <c r="H113" i="30" s="1"/>
  <c r="O112" i="30" a="1"/>
  <c r="O112" i="30" s="1"/>
  <c r="H112" i="30" a="1"/>
  <c r="H112" i="30" s="1"/>
  <c r="O111" i="30" a="1"/>
  <c r="O111" i="30" s="1"/>
  <c r="O110" i="30" a="1"/>
  <c r="O110" i="30" s="1"/>
  <c r="H110" i="30" a="1"/>
  <c r="H110" i="30" s="1"/>
  <c r="O109" i="30" a="1"/>
  <c r="O109" i="30" s="1"/>
  <c r="H109" i="30" a="1"/>
  <c r="H109" i="30" s="1"/>
  <c r="O108" i="30" a="1"/>
  <c r="O108" i="30" s="1"/>
  <c r="H108" i="30" a="1"/>
  <c r="H108" i="30" s="1"/>
  <c r="O107" i="30" a="1"/>
  <c r="O107" i="30" s="1"/>
  <c r="H107" i="30" a="1"/>
  <c r="H107" i="30" s="1"/>
  <c r="O106" i="30" a="1"/>
  <c r="O106" i="30" s="1"/>
  <c r="O105" i="30" a="1"/>
  <c r="O105" i="30" s="1"/>
  <c r="H105" i="30" a="1"/>
  <c r="H105" i="30" s="1"/>
  <c r="O104" i="30" a="1"/>
  <c r="O104" i="30" s="1"/>
  <c r="H104" i="30" a="1"/>
  <c r="H104" i="30" s="1"/>
  <c r="O103" i="30" a="1"/>
  <c r="O103" i="30" s="1"/>
  <c r="H103" i="30" a="1"/>
  <c r="H103" i="30" s="1"/>
  <c r="O102" i="30" a="1"/>
  <c r="O102" i="30" s="1"/>
  <c r="H102" i="30" a="1"/>
  <c r="H102" i="30" s="1"/>
  <c r="O101" i="30" a="1"/>
  <c r="O101" i="30" s="1"/>
  <c r="O100" i="30" a="1"/>
  <c r="O100" i="30" s="1"/>
  <c r="H100" i="30" a="1"/>
  <c r="H100" i="30" s="1"/>
  <c r="O99" i="30" a="1"/>
  <c r="O99" i="30" s="1"/>
  <c r="H99" i="30" a="1"/>
  <c r="H99" i="30" s="1"/>
  <c r="O98" i="30" a="1"/>
  <c r="O98" i="30" s="1"/>
  <c r="H98" i="30" a="1"/>
  <c r="H98" i="30" s="1"/>
  <c r="O97" i="30" a="1"/>
  <c r="O97" i="30" s="1"/>
  <c r="H97" i="30" a="1"/>
  <c r="H97" i="30" s="1"/>
  <c r="O96" i="30" a="1"/>
  <c r="O96" i="30" s="1"/>
  <c r="H96" i="30" a="1"/>
  <c r="H96" i="30" s="1"/>
  <c r="O95" i="30" a="1"/>
  <c r="O95" i="30" s="1"/>
  <c r="O94" i="30" a="1"/>
  <c r="O94" i="30" s="1"/>
  <c r="H94" i="30" a="1"/>
  <c r="H94" i="30" s="1"/>
  <c r="O93" i="30" a="1"/>
  <c r="O93" i="30" s="1"/>
  <c r="H93" i="30" a="1"/>
  <c r="H93" i="30" s="1"/>
  <c r="O92" i="30" a="1"/>
  <c r="O92" i="30" s="1"/>
  <c r="H92" i="30" a="1"/>
  <c r="H92" i="30" s="1"/>
  <c r="O91" i="30" a="1"/>
  <c r="O91" i="30" s="1"/>
  <c r="H91" i="30" a="1"/>
  <c r="H91" i="30" s="1"/>
  <c r="O90" i="30" a="1"/>
  <c r="O90" i="30" s="1"/>
  <c r="O89" i="30" a="1"/>
  <c r="O89" i="30" s="1"/>
  <c r="H89" i="30" a="1"/>
  <c r="H89" i="30" s="1"/>
  <c r="O88" i="30" a="1"/>
  <c r="O88" i="30" s="1"/>
  <c r="H88" i="30" a="1"/>
  <c r="H88" i="30" s="1"/>
  <c r="O87" i="30" a="1"/>
  <c r="O87" i="30" s="1"/>
  <c r="O166" i="30" a="1"/>
  <c r="O166" i="30" s="1"/>
  <c r="H160" i="30" a="1"/>
  <c r="H160" i="30" s="1"/>
  <c r="H158" i="30" a="1"/>
  <c r="H158" i="30" s="1"/>
  <c r="O155" i="30" a="1"/>
  <c r="O155" i="30" s="1"/>
  <c r="O153" i="30" a="1"/>
  <c r="O153" i="30" s="1"/>
  <c r="O164" i="30" a="1"/>
  <c r="O164" i="30" s="1"/>
  <c r="H169" i="30" a="1"/>
  <c r="H169" i="30" s="1"/>
  <c r="O86" i="30" a="1"/>
  <c r="O86" i="30" s="1"/>
  <c r="O85" i="30" a="1"/>
  <c r="O85" i="30" s="1"/>
  <c r="O84" i="30" a="1"/>
  <c r="O84" i="30" s="1"/>
  <c r="O83" i="30" a="1"/>
  <c r="O83" i="30" s="1"/>
  <c r="O82" i="30" a="1"/>
  <c r="O82" i="30" s="1"/>
  <c r="O81" i="30" a="1"/>
  <c r="O81" i="30" s="1"/>
  <c r="O80" i="30" a="1"/>
  <c r="O80" i="30" s="1"/>
  <c r="H79" i="30" a="1"/>
  <c r="H79" i="30" s="1"/>
  <c r="H78" i="30" a="1"/>
  <c r="H78" i="30" s="1"/>
  <c r="H77" i="30" a="1"/>
  <c r="H77" i="30" s="1"/>
  <c r="H76" i="30" a="1"/>
  <c r="H76" i="30" s="1"/>
  <c r="H75" i="30" a="1"/>
  <c r="H75" i="30" s="1"/>
  <c r="H74" i="30" a="1"/>
  <c r="H74" i="30" s="1"/>
  <c r="H73" i="30" a="1"/>
  <c r="H73" i="30" s="1"/>
  <c r="H72" i="30" a="1"/>
  <c r="H72" i="30" s="1"/>
  <c r="H71" i="30" a="1"/>
  <c r="H71" i="30" s="1"/>
  <c r="H69" i="30" a="1"/>
  <c r="H69" i="30" s="1"/>
  <c r="H68" i="30" a="1"/>
  <c r="H68" i="30" s="1"/>
  <c r="H67" i="30" a="1"/>
  <c r="H67" i="30" s="1"/>
  <c r="H66" i="30" a="1"/>
  <c r="H66" i="30" s="1"/>
  <c r="H65" i="30" a="1"/>
  <c r="H65" i="30" s="1"/>
  <c r="H64" i="30" a="1"/>
  <c r="H64" i="30" s="1"/>
  <c r="H63" i="30" a="1"/>
  <c r="H63" i="30" s="1"/>
  <c r="H62" i="30" a="1"/>
  <c r="H62" i="30" s="1"/>
  <c r="H61" i="30" a="1"/>
  <c r="H61" i="30" s="1"/>
  <c r="H60" i="30" a="1"/>
  <c r="H60" i="30" s="1"/>
  <c r="H59" i="30" a="1"/>
  <c r="H59" i="30" s="1"/>
  <c r="H58" i="30" a="1"/>
  <c r="H58" i="30" s="1"/>
  <c r="H57" i="30" a="1"/>
  <c r="H57" i="30" s="1"/>
  <c r="H56" i="30" a="1"/>
  <c r="H56" i="30" s="1"/>
  <c r="O54" i="30" a="1"/>
  <c r="O54" i="30" s="1"/>
  <c r="O53" i="30" a="1"/>
  <c r="O53" i="30" s="1"/>
  <c r="O52" i="30" a="1"/>
  <c r="O52" i="30" s="1"/>
  <c r="O51" i="30" a="1"/>
  <c r="O51" i="30" s="1"/>
  <c r="O50" i="30" a="1"/>
  <c r="O50" i="30" s="1"/>
  <c r="H49" i="30" a="1"/>
  <c r="H49" i="30" s="1"/>
  <c r="H48" i="30" a="1"/>
  <c r="H48" i="30" s="1"/>
  <c r="H47" i="30" a="1"/>
  <c r="H47" i="30" s="1"/>
  <c r="H46" i="30" a="1"/>
  <c r="H46" i="30" s="1"/>
  <c r="H87" i="30" a="1"/>
  <c r="H87" i="30" s="1"/>
  <c r="H86" i="30" a="1"/>
  <c r="H86" i="30" s="1"/>
  <c r="H85" i="30" a="1"/>
  <c r="H85" i="30" s="1"/>
  <c r="H84" i="30" a="1"/>
  <c r="H84" i="30" s="1"/>
  <c r="H83" i="30" a="1"/>
  <c r="H83" i="30" s="1"/>
  <c r="H82" i="30" a="1"/>
  <c r="H82" i="30" s="1"/>
  <c r="H81" i="30" a="1"/>
  <c r="H81" i="30" s="1"/>
  <c r="O79" i="30" a="1"/>
  <c r="O79" i="30" s="1"/>
  <c r="O78" i="30" a="1"/>
  <c r="O78" i="30" s="1"/>
  <c r="O77" i="30" a="1"/>
  <c r="O77" i="30" s="1"/>
  <c r="O76" i="30" a="1"/>
  <c r="O76" i="30" s="1"/>
  <c r="O75" i="30" a="1"/>
  <c r="O75" i="30" s="1"/>
  <c r="O74" i="30" a="1"/>
  <c r="O74" i="30" s="1"/>
  <c r="O73" i="30" a="1"/>
  <c r="O73" i="30" s="1"/>
  <c r="O72" i="30" a="1"/>
  <c r="O72" i="30" s="1"/>
  <c r="O71" i="30" a="1"/>
  <c r="O71" i="30" s="1"/>
  <c r="O69" i="30" a="1"/>
  <c r="O69" i="30" s="1"/>
  <c r="O68" i="30" a="1"/>
  <c r="O68" i="30" s="1"/>
  <c r="O67" i="30" a="1"/>
  <c r="O67" i="30" s="1"/>
  <c r="O66" i="30" a="1"/>
  <c r="O66" i="30" s="1"/>
  <c r="O65" i="30" a="1"/>
  <c r="O65" i="30" s="1"/>
  <c r="O64" i="30" a="1"/>
  <c r="O64" i="30" s="1"/>
  <c r="O63" i="30" a="1"/>
  <c r="O63" i="30" s="1"/>
  <c r="O62" i="30" a="1"/>
  <c r="O62" i="30" s="1"/>
  <c r="O61" i="30" a="1"/>
  <c r="O61" i="30" s="1"/>
  <c r="O60" i="30" a="1"/>
  <c r="O60" i="30" s="1"/>
  <c r="O59" i="30" a="1"/>
  <c r="O59" i="30" s="1"/>
  <c r="O58" i="30" a="1"/>
  <c r="O58" i="30" s="1"/>
  <c r="O57" i="30" a="1"/>
  <c r="O57" i="30" s="1"/>
  <c r="O56" i="30" a="1"/>
  <c r="O56" i="30" s="1"/>
  <c r="O55" i="30" a="1"/>
  <c r="O55" i="30" s="1"/>
  <c r="H54" i="30" a="1"/>
  <c r="H54" i="30" s="1"/>
  <c r="H53" i="30" a="1"/>
  <c r="H53" i="30" s="1"/>
  <c r="H52" i="30" a="1"/>
  <c r="H52" i="30" s="1"/>
  <c r="H51" i="30" a="1"/>
  <c r="H51" i="30" s="1"/>
  <c r="O49" i="30" a="1"/>
  <c r="O49" i="30" s="1"/>
  <c r="O48" i="30" a="1"/>
  <c r="O48" i="30" s="1"/>
  <c r="O47" i="30" a="1"/>
  <c r="O47" i="30" s="1"/>
  <c r="O46" i="30" a="1"/>
  <c r="O46" i="30" s="1"/>
  <c r="O45" i="30" a="1"/>
  <c r="O45" i="30" s="1"/>
  <c r="O44" i="30" a="1"/>
  <c r="O44" i="30" s="1"/>
  <c r="O42" i="30" a="1"/>
  <c r="O42" i="30" s="1"/>
  <c r="H37" i="30" a="1"/>
  <c r="H37" i="30" s="1"/>
  <c r="O31" i="30" a="1"/>
  <c r="O31" i="30" s="1"/>
  <c r="O27" i="30" a="1"/>
  <c r="O27" i="30" s="1"/>
  <c r="H22" i="30" a="1"/>
  <c r="H22" i="30" s="1"/>
  <c r="H21" i="30" a="1"/>
  <c r="H21" i="30" s="1"/>
  <c r="H20" i="30" a="1"/>
  <c r="H20" i="30" s="1"/>
  <c r="H19" i="30" a="1"/>
  <c r="H19" i="30" s="1"/>
  <c r="H44" i="30" a="1"/>
  <c r="H44" i="30" s="1"/>
  <c r="H43" i="30" a="1"/>
  <c r="H43" i="30" s="1"/>
  <c r="H42" i="30" a="1"/>
  <c r="H42" i="30" s="1"/>
  <c r="H41" i="30" a="1"/>
  <c r="H41" i="30" s="1"/>
  <c r="H40" i="30" a="1"/>
  <c r="H40" i="30" s="1"/>
  <c r="O38" i="30" a="1"/>
  <c r="O38" i="30" s="1"/>
  <c r="O37" i="30" a="1"/>
  <c r="O37" i="30" s="1"/>
  <c r="O36" i="30" a="1"/>
  <c r="O36" i="30" s="1"/>
  <c r="O35" i="30" a="1"/>
  <c r="O35" i="30" s="1"/>
  <c r="O34" i="30" a="1"/>
  <c r="O34" i="30" s="1"/>
  <c r="H33" i="30" a="1"/>
  <c r="H33" i="30" s="1"/>
  <c r="H32" i="30" a="1"/>
  <c r="H32" i="30" s="1"/>
  <c r="H31" i="30" a="1"/>
  <c r="H31" i="30" s="1"/>
  <c r="H30" i="30" a="1"/>
  <c r="H30" i="30" s="1"/>
  <c r="H29" i="30" a="1"/>
  <c r="H29" i="30" s="1"/>
  <c r="H28" i="30" a="1"/>
  <c r="H28" i="30" s="1"/>
  <c r="H27" i="30" a="1"/>
  <c r="H27" i="30" s="1"/>
  <c r="H26" i="30" a="1"/>
  <c r="H26" i="30" s="1"/>
  <c r="H25" i="30" a="1"/>
  <c r="H25" i="30" s="1"/>
  <c r="O23" i="30" a="1"/>
  <c r="O23" i="30" s="1"/>
  <c r="O22" i="30" a="1"/>
  <c r="O22" i="30" s="1"/>
  <c r="O21" i="30" a="1"/>
  <c r="O21" i="30" s="1"/>
  <c r="O20" i="30" a="1"/>
  <c r="O20" i="30" s="1"/>
  <c r="O19" i="30" a="1"/>
  <c r="O19" i="30" s="1"/>
  <c r="O18" i="30" a="1"/>
  <c r="O18" i="30" s="1"/>
  <c r="O17" i="30" a="1"/>
  <c r="O17" i="30" s="1"/>
  <c r="O16" i="30" a="1"/>
  <c r="O16" i="30" s="1"/>
  <c r="H16" i="30" a="1"/>
  <c r="H16" i="30" s="1"/>
  <c r="O41" i="30" a="1"/>
  <c r="O41" i="30" s="1"/>
  <c r="O40" i="30" a="1"/>
  <c r="O40" i="30" s="1"/>
  <c r="H36" i="30" a="1"/>
  <c r="H36" i="30" s="1"/>
  <c r="O30" i="30" a="1"/>
  <c r="O30" i="30" s="1"/>
  <c r="O29" i="30" a="1"/>
  <c r="O29" i="30" s="1"/>
  <c r="O28" i="30" a="1"/>
  <c r="O28" i="30" s="1"/>
  <c r="O24" i="30" a="1"/>
  <c r="O24" i="30" s="1"/>
  <c r="H23" i="30" a="1"/>
  <c r="H23" i="30" s="1"/>
  <c r="H18" i="30" a="1"/>
  <c r="H18" i="30" s="1"/>
  <c r="H17" i="30" a="1"/>
  <c r="H17" i="30" s="1"/>
  <c r="O43" i="30" a="1"/>
  <c r="O43" i="30" s="1"/>
  <c r="O39" i="30" a="1"/>
  <c r="O39" i="30" s="1"/>
  <c r="H38" i="30" a="1"/>
  <c r="H38" i="30" s="1"/>
  <c r="H35" i="30" a="1"/>
  <c r="H35" i="30" s="1"/>
  <c r="O33" i="30" a="1"/>
  <c r="O33" i="30" s="1"/>
  <c r="O32" i="30" a="1"/>
  <c r="O32" i="30" s="1"/>
  <c r="O26" i="30" a="1"/>
  <c r="O26" i="30" s="1"/>
  <c r="O25" i="30" a="1"/>
  <c r="O25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A13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G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M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X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Z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O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1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J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1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1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1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1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1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1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1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1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1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1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1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1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1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1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1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1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1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1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Q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1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1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7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W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1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1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1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1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1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1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1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1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1" authorId="0" shapeId="0" xr:uid="{00000000-0006-0000-1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1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1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1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1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1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1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1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1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18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1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1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1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1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1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1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H2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K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O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E2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<sst xmlns="http://schemas.openxmlformats.org/spreadsheetml/2006/main" count="85588" uniqueCount="13063">
  <si>
    <t>Underemployed part-time workers ;  Persons ;</t>
  </si>
  <si>
    <t>Underemployed part-time workers ;  &gt; Males ;</t>
  </si>
  <si>
    <t>Underemployed part-time workers ;  &gt; Females ;</t>
  </si>
  <si>
    <t>&gt; Prefers less than 10 extra hours ;  Persons ;</t>
  </si>
  <si>
    <t>&gt; Prefers less than 10 extra hours ;  &gt; Males ;</t>
  </si>
  <si>
    <t>&gt; Prefers less than 10 extra hours ;  &gt; Females ;</t>
  </si>
  <si>
    <t>&gt; Prefers 10–19 extra hours ;  Persons ;</t>
  </si>
  <si>
    <t>&gt; Prefers 10–19 extra hours ;  &gt; Males ;</t>
  </si>
  <si>
    <t>&gt; Prefers 10–19 extra hours ;  &gt; Females ;</t>
  </si>
  <si>
    <t>&gt; Prefers 20–29 extra hours ;  Persons ;</t>
  </si>
  <si>
    <t>&gt; Prefers 20–29 extra hours ;  &gt; Males ;</t>
  </si>
  <si>
    <t>&gt; Prefers 20–29 extra hours ;  &gt; Females ;</t>
  </si>
  <si>
    <t>&gt; Prefers 30 extra hours or more ;  Persons ;</t>
  </si>
  <si>
    <t>&gt; Prefers 30 extra hours or more ;  &gt; Males ;</t>
  </si>
  <si>
    <t>&gt; Prefers 30 extra hours or more ;  &gt; Females ;</t>
  </si>
  <si>
    <t>Median extra hours preferred ;  Persons ;</t>
  </si>
  <si>
    <t>Median extra hours preferred ;  &gt; Males ;</t>
  </si>
  <si>
    <t>Median extra hours preferred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</si>
  <si>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</si>
  <si>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</si>
  <si>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</si>
  <si>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Prefers less than 10 extra hours ;  Persons ;</t>
  </si>
  <si>
    <t>15-64 years ;  &gt; Prefers less than 10 extra hours ;  &gt; Males ;</t>
  </si>
  <si>
    <t>15-64 years ;  &gt; Prefers less than 10 extra hours ;  &gt; Females ;</t>
  </si>
  <si>
    <t>15-64 years ;  &gt; Prefers 10–19 extra hours ;  Persons ;</t>
  </si>
  <si>
    <t>15-64 years ;  &gt; Prefers 10–19 extra hours ;  &gt; Males ;</t>
  </si>
  <si>
    <t>15-64 years ;  &gt; Prefers 10–19 extra hours ;  &gt; Females ;</t>
  </si>
  <si>
    <t>15-64 years ;  &gt; Prefers 20–29 extra hours ;  Persons ;</t>
  </si>
  <si>
    <t>15-64 years ;  &gt; Prefers 20–29 extra hours ;  &gt; Males ;</t>
  </si>
  <si>
    <t>15-64 years ;  &gt; Prefers 20–29 extra hours ;  &gt; Females ;</t>
  </si>
  <si>
    <t>15-64 years ;  &gt; Prefers 30 extra hours or more ;  Persons ;</t>
  </si>
  <si>
    <t>15-64 years ;  &gt; Prefers 30 extra hours or more ;  &gt; Males ;</t>
  </si>
  <si>
    <t>15-64 years ;  &gt; Prefers 30 extra hours or more ;  &gt; Females ;</t>
  </si>
  <si>
    <t>15-64 years ;  Median extra hours preferred ;  Persons ;</t>
  </si>
  <si>
    <t>15-64 years ;  Median extra hours preferred ;  &gt; Males ;</t>
  </si>
  <si>
    <t>15-64 years ;  Median extra hours preferred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</si>
  <si>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</si>
  <si>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</si>
  <si>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</si>
  <si>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Prefers less than 10 extra hours ;  Persons ;</t>
  </si>
  <si>
    <t>&gt; 15-24 years ;  &gt; Prefers less than 10 extra hours ;  &gt; Males ;</t>
  </si>
  <si>
    <t>&gt; 15-24 years ;  &gt; Prefers less than 10 extra hours ;  &gt; Females ;</t>
  </si>
  <si>
    <t>&gt; 15-24 years ;  &gt; Prefers 10–19 extra hours ;  Persons ;</t>
  </si>
  <si>
    <t>&gt; 15-24 years ;  &gt; Prefers 10–19 extra hours ;  &gt; Males ;</t>
  </si>
  <si>
    <t>&gt; 15-24 years ;  &gt; Prefers 10–19 extra hours ;  &gt; Females ;</t>
  </si>
  <si>
    <t>&gt; 15-24 years ;  &gt; Prefers 20–29 extra hours ;  Persons ;</t>
  </si>
  <si>
    <t>&gt; 15-24 years ;  &gt; Prefers 20–29 extra hours ;  &gt; Males ;</t>
  </si>
  <si>
    <t>&gt; 15-24 years ;  &gt; Prefers 20–29 extra hours ;  &gt; Females ;</t>
  </si>
  <si>
    <t>&gt; 15-24 years ;  &gt; Prefers 30 extra hours or more ;  Persons ;</t>
  </si>
  <si>
    <t>&gt; 15-24 years ;  &gt; Prefers 30 extra hours or more ;  &gt; Males ;</t>
  </si>
  <si>
    <t>&gt; 15-24 years ;  &gt; Prefers 30 extra hours or more ;  &gt; Females ;</t>
  </si>
  <si>
    <t>&gt; 15-24 years ;  Median extra hours preferred ;  Persons ;</t>
  </si>
  <si>
    <t>&gt; 15-24 years ;  Median extra hours preferred ;  &gt; Males ;</t>
  </si>
  <si>
    <t>&gt; 15-24 years ;  Median extra hours preferred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</si>
  <si>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</si>
  <si>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</si>
  <si>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</si>
  <si>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Prefers less than 10 extra hours ;  Persons ;</t>
  </si>
  <si>
    <t>&gt; 25-44 years ;  &gt; Prefers less than 10 extra hours ;  &gt; Males ;</t>
  </si>
  <si>
    <t>&gt; 25-44 years ;  &gt; Prefers less than 10 extra hours ;  &gt; Females ;</t>
  </si>
  <si>
    <t>&gt; 25-44 years ;  &gt; Prefers 10–19 extra hours ;  Persons ;</t>
  </si>
  <si>
    <t>&gt; 25-44 years ;  &gt; Prefers 10–19 extra hours ;  &gt; Males ;</t>
  </si>
  <si>
    <t>&gt; 25-44 years ;  &gt; Prefers 10–19 extra hours ;  &gt; Females ;</t>
  </si>
  <si>
    <t>&gt; 25-44 years ;  &gt; Prefers 20–29 extra hours ;  Persons ;</t>
  </si>
  <si>
    <t>&gt; 25-44 years ;  &gt; Prefers 20–29 extra hours ;  &gt; Males ;</t>
  </si>
  <si>
    <t>&gt; 25-44 years ;  &gt; Prefers 20–29 extra hours ;  &gt; Females ;</t>
  </si>
  <si>
    <t>&gt; 25-44 years ;  &gt; Prefers 30 extra hours or more ;  Persons ;</t>
  </si>
  <si>
    <t>&gt; 25-44 years ;  &gt; Prefers 30 extra hours or more ;  &gt; Males ;</t>
  </si>
  <si>
    <t>&gt; 25-44 years ;  &gt; Prefers 30 extra hours or more ;  &gt; Females ;</t>
  </si>
  <si>
    <t>&gt; 25-44 years ;  Median extra hours preferred ;  Persons ;</t>
  </si>
  <si>
    <t>&gt; 25-44 years ;  Median extra hours preferred ;  &gt; Males ;</t>
  </si>
  <si>
    <t>&gt; 25-44 years ;  Median extra hours preferred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</si>
  <si>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</si>
  <si>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</si>
  <si>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</si>
  <si>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Prefers less than 10 extra hours ;  Persons ;</t>
  </si>
  <si>
    <t>&gt;&gt; 25-34 years ;  &gt; Prefers less than 10 extra hours ;  &gt; Males ;</t>
  </si>
  <si>
    <t>&gt;&gt; 25-34 years ;  &gt; Prefers less than 10 extra hours ;  &gt; Females ;</t>
  </si>
  <si>
    <t>&gt;&gt; 25-34 years ;  &gt; Prefers 10–19 extra hours ;  Persons ;</t>
  </si>
  <si>
    <t>&gt;&gt; 25-34 years ;  &gt; Prefers 10–19 extra hours ;  &gt; Males ;</t>
  </si>
  <si>
    <t>&gt;&gt; 25-34 years ;  &gt; Prefers 10–19 extra hours ;  &gt; Females ;</t>
  </si>
  <si>
    <t>&gt;&gt; 25-34 years ;  &gt; Prefers 20–29 extra hours ;  Persons ;</t>
  </si>
  <si>
    <t>&gt;&gt; 25-34 years ;  &gt; Prefers 20–29 extra hours ;  &gt; Males ;</t>
  </si>
  <si>
    <t>&gt;&gt; 25-34 years ;  &gt; Prefers 20–29 extra hours ;  &gt; Females ;</t>
  </si>
  <si>
    <t>&gt;&gt; 25-34 years ;  &gt; Prefers 30 extra hours or more ;  Persons ;</t>
  </si>
  <si>
    <t>&gt;&gt; 25-34 years ;  &gt; Prefers 30 extra hours or more ;  &gt; Males ;</t>
  </si>
  <si>
    <t>&gt;&gt; 25-34 years ;  &gt; Prefers 30 extra hours or more ;  &gt; Females ;</t>
  </si>
  <si>
    <t>&gt;&gt; 25-34 years ;  Median extra hours preferred ;  Persons ;</t>
  </si>
  <si>
    <t>&gt;&gt; 25-34 years ;  Median extra hours preferred ;  &gt; Males ;</t>
  </si>
  <si>
    <t>&gt;&gt; 25-34 years ;  Median extra hours preferred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</si>
  <si>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</si>
  <si>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</si>
  <si>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</si>
  <si>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Prefers less than 10 extra hours ;  Persons ;</t>
  </si>
  <si>
    <t>&gt;&gt; 35-44 years ;  &gt; Prefers less than 10 extra hours ;  &gt; Males ;</t>
  </si>
  <si>
    <t>&gt;&gt; 35-44 years ;  &gt; Prefers less than 10 extra hours ;  &gt; Females ;</t>
  </si>
  <si>
    <t>&gt;&gt; 35-44 years ;  &gt; Prefers 10–19 extra hours ;  Persons ;</t>
  </si>
  <si>
    <t>&gt;&gt; 35-44 years ;  &gt; Prefers 10–19 extra hours ;  &gt; Males ;</t>
  </si>
  <si>
    <t>&gt;&gt; 35-44 years ;  &gt; Prefers 10–19 extra hours ;  &gt; Females ;</t>
  </si>
  <si>
    <t>&gt;&gt; 35-44 years ;  &gt; Prefers 20–29 extra hours ;  Persons ;</t>
  </si>
  <si>
    <t>&gt;&gt; 35-44 years ;  &gt; Prefers 20–29 extra hours ;  &gt; Males ;</t>
  </si>
  <si>
    <t>&gt;&gt; 35-44 years ;  &gt; Prefers 20–29 extra hours ;  &gt; Females ;</t>
  </si>
  <si>
    <t>&gt;&gt; 35-44 years ;  &gt; Prefers 30 extra hours or more ;  Persons ;</t>
  </si>
  <si>
    <t>&gt;&gt; 35-44 years ;  &gt; Prefers 30 extra hours or more ;  &gt; Males ;</t>
  </si>
  <si>
    <t>&gt;&gt; 35-44 years ;  &gt; Prefers 30 extra hours or more ;  &gt; Females ;</t>
  </si>
  <si>
    <t>&gt;&gt; 35-44 years ;  Median extra hours preferred ;  Persons ;</t>
  </si>
  <si>
    <t>&gt;&gt; 35-44 years ;  Median extra hours preferred ;  &gt; Males ;</t>
  </si>
  <si>
    <t>&gt;&gt; 35-44 years ;  Median extra hours preferred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</si>
  <si>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</si>
  <si>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</si>
  <si>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</si>
  <si>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Prefers less than 10 extra hours ;  Persons ;</t>
  </si>
  <si>
    <t>&gt; 45-64 years ;  &gt; Prefers less than 10 extra hours ;  &gt; Males ;</t>
  </si>
  <si>
    <t>&gt; 45-64 years ;  &gt; Prefers less than 10 extra hours ;  &gt; Females ;</t>
  </si>
  <si>
    <t>&gt; 45-64 years ;  &gt; Prefers 10–19 extra hours ;  Persons ;</t>
  </si>
  <si>
    <t>&gt; 45-64 years ;  &gt; Prefers 10–19 extra hours ;  &gt; Males ;</t>
  </si>
  <si>
    <t>&gt; 45-64 years ;  &gt; Prefers 10–19 extra hours ;  &gt; Females ;</t>
  </si>
  <si>
    <t>&gt; 45-64 years ;  &gt; Prefers 20–29 extra hours ;  Persons ;</t>
  </si>
  <si>
    <t>&gt; 45-64 years ;  &gt; Prefers 20–29 extra hours ;  &gt; Males ;</t>
  </si>
  <si>
    <t>&gt; 45-64 years ;  &gt; Prefers 20–29 extra hours ;  &gt; Females ;</t>
  </si>
  <si>
    <t>&gt; 45-64 years ;  &gt; Prefers 30 extra hours or more ;  Persons ;</t>
  </si>
  <si>
    <t>&gt; 45-64 years ;  &gt; Prefers 30 extra hours or more ;  &gt; Males ;</t>
  </si>
  <si>
    <t>&gt; 45-64 years ;  &gt; Prefers 30 extra hours or more ;  &gt; Females ;</t>
  </si>
  <si>
    <t>&gt; 45-64 years ;  Median extra hours preferred ;  Persons ;</t>
  </si>
  <si>
    <t>&gt; 45-64 years ;  Median extra hours preferred ;  &gt; Males ;</t>
  </si>
  <si>
    <t>&gt; 45-64 years ;  Median extra hours preferred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</si>
  <si>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</si>
  <si>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</si>
  <si>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</si>
  <si>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Prefers less than 10 extra hours ;  Persons ;</t>
  </si>
  <si>
    <t>&gt;&gt; 45-54 years ;  &gt; Prefers less than 10 extra hours ;  &gt; Males ;</t>
  </si>
  <si>
    <t>&gt;&gt; 45-54 years ;  &gt; Prefers less than 10 extra hours ;  &gt; Females ;</t>
  </si>
  <si>
    <t>&gt;&gt; 45-54 years ;  &gt; Prefers 10–19 extra hours ;  Persons ;</t>
  </si>
  <si>
    <t>&gt;&gt; 45-54 years ;  &gt; Prefers 10–19 extra hours ;  &gt; Males ;</t>
  </si>
  <si>
    <t>&gt;&gt; 45-54 years ;  &gt; Prefers 10–19 extra hours ;  &gt; Females ;</t>
  </si>
  <si>
    <t>&gt;&gt; 45-54 years ;  &gt; Prefers 20–29 extra hours ;  Persons ;</t>
  </si>
  <si>
    <t>&gt;&gt; 45-54 years ;  &gt; Prefers 20–29 extra hours ;  &gt; Males ;</t>
  </si>
  <si>
    <t>&gt;&gt; 45-54 years ;  &gt; Prefers 20–29 extra hours ;  &gt; Females ;</t>
  </si>
  <si>
    <t>&gt;&gt; 45-54 years ;  &gt; Prefers 30 extra hours or more ;  Persons ;</t>
  </si>
  <si>
    <t>&gt;&gt; 45-54 years ;  &gt; Prefers 30 extra hours or more ;  &gt; Males ;</t>
  </si>
  <si>
    <t>&gt;&gt; 45-54 years ;  &gt; Prefers 30 extra hours or more ;  &gt; Females ;</t>
  </si>
  <si>
    <t>&gt;&gt; 45-54 years ;  Median extra hours preferred ;  Persons ;</t>
  </si>
  <si>
    <t>&gt;&gt; 45-54 years ;  Median extra hours preferred ;  &gt; Males ;</t>
  </si>
  <si>
    <t>&gt;&gt; 45-54 years ;  Median extra hours preferred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</si>
  <si>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</si>
  <si>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</si>
  <si>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</si>
  <si>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Prefers less than 10 extra hours ;  Persons ;</t>
  </si>
  <si>
    <t>&gt;&gt; 55-64 years ;  &gt; Prefers less than 10 extra hours ;  &gt; Males ;</t>
  </si>
  <si>
    <t>&gt;&gt; 55-64 years ;  &gt; Prefers less than 10 extra hours ;  &gt; Females ;</t>
  </si>
  <si>
    <t>&gt;&gt; 55-64 years ;  &gt; Prefers 10–19 extra hours ;  Persons ;</t>
  </si>
  <si>
    <t>&gt;&gt; 55-64 years ;  &gt; Prefers 10–19 extra hours ;  &gt; Males ;</t>
  </si>
  <si>
    <t>&gt;&gt; 55-64 years ;  &gt; Prefers 10–19 extra hours ;  &gt; Females ;</t>
  </si>
  <si>
    <t>&gt;&gt; 55-64 years ;  &gt; Prefers 20–29 extra hours ;  Persons ;</t>
  </si>
  <si>
    <t>&gt;&gt; 55-64 years ;  &gt; Prefers 20–29 extra hours ;  &gt; Males ;</t>
  </si>
  <si>
    <t>&gt;&gt; 55-64 years ;  &gt; Prefers 20–29 extra hours ;  &gt; Females ;</t>
  </si>
  <si>
    <t>&gt;&gt; 55-64 years ;  &gt; Prefers 30 extra hours or more ;  Persons ;</t>
  </si>
  <si>
    <t>&gt;&gt; 55-64 years ;  &gt; Prefers 30 extra hours or more ;  &gt; Males ;</t>
  </si>
  <si>
    <t>&gt;&gt; 55-64 years ;  &gt; Prefers 30 extra hours or more ;  &gt; Females ;</t>
  </si>
  <si>
    <t>&gt;&gt; 55-64 years ;  Median extra hours preferred ;  Persons ;</t>
  </si>
  <si>
    <t>&gt;&gt; 55-64 years ;  Median extra hours preferred ;  &gt; Males ;</t>
  </si>
  <si>
    <t>&gt;&gt; 55-64 years ;  Median extra hours preferred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</si>
  <si>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</si>
  <si>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</si>
  <si>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</si>
  <si>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Prefers less than 10 extra hours ;  Persons ;</t>
  </si>
  <si>
    <t>65 years and over ;  &gt; Prefers less than 10 extra hours ;  &gt; Males ;</t>
  </si>
  <si>
    <t>65 years and over ;  &gt; Prefers less than 10 extra hours ;  &gt; Females ;</t>
  </si>
  <si>
    <t>65 years and over ;  &gt; Prefers 10–19 extra hours ;  Persons ;</t>
  </si>
  <si>
    <t>65 years and over ;  &gt; Prefers 10–19 extra hours ;  &gt; Males ;</t>
  </si>
  <si>
    <t>65 years and over ;  &gt; Prefers 10–19 extra hours ;  &gt; Females ;</t>
  </si>
  <si>
    <t>65 years and over ;  &gt; Prefers 20–29 extra hours ;  Persons ;</t>
  </si>
  <si>
    <t>65 years and over ;  &gt; Prefers 20–29 extra hours ;  &gt; Males ;</t>
  </si>
  <si>
    <t>65 years and over ;  &gt; Prefers 20–29 extra hours ;  &gt; Females ;</t>
  </si>
  <si>
    <t>65 years and over ;  &gt; Prefers 30 extra hours or more ;  Persons ;</t>
  </si>
  <si>
    <t>65 years and over ;  &gt; Prefers 30 extra hours or more ;  &gt; Males ;</t>
  </si>
  <si>
    <t>65 years and over ;  &gt; Prefers 30 extra hours or more ;  &gt; Females ;</t>
  </si>
  <si>
    <t>65 years and over ;  Median extra hours preferred ;  Persons ;</t>
  </si>
  <si>
    <t>65 years and over ;  Median extra hours preferred ;  &gt; Males ;</t>
  </si>
  <si>
    <t>65 years and over ;  Median extra hours preferred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</si>
  <si>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</si>
  <si>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</si>
  <si>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</si>
  <si>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Prefers less than 10 extra hours ;  Persons ;</t>
  </si>
  <si>
    <t>Employee ;  &gt; Prefers less than 10 extra hours ;  &gt; Males ;</t>
  </si>
  <si>
    <t>Employee ;  &gt; Prefers less than 10 extra hours ;  &gt; Females ;</t>
  </si>
  <si>
    <t>Employee ;  &gt; Prefers 10–19 extra hours ;  Persons ;</t>
  </si>
  <si>
    <t>Employee ;  &gt; Prefers 10–19 extra hours ;  &gt; Males ;</t>
  </si>
  <si>
    <t>Employee ;  &gt; Prefers 10–19 extra hours ;  &gt; Females ;</t>
  </si>
  <si>
    <t>Employee ;  &gt; Prefers 20–29 extra hours ;  Persons ;</t>
  </si>
  <si>
    <t>Employee ;  &gt; Prefers 20–29 extra hours ;  &gt; Males ;</t>
  </si>
  <si>
    <t>Employee ;  &gt; Prefers 20–29 extra hours ;  &gt; Females ;</t>
  </si>
  <si>
    <t>Employee ;  &gt; Prefers 30 extra hours or more ;  Persons ;</t>
  </si>
  <si>
    <t>Employee ;  &gt; Prefers 30 extra hours or more ;  &gt; Males ;</t>
  </si>
  <si>
    <t>Employee ;  &gt; Prefers 30 extra hours or more ;  &gt; Females ;</t>
  </si>
  <si>
    <t>Employee ;  Median extra hours preferred ;  Persons ;</t>
  </si>
  <si>
    <t>Employee ;  Median extra hours preferred ;  &gt; Males ;</t>
  </si>
  <si>
    <t>Employee ;  Median extra hours preferred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</si>
  <si>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</si>
  <si>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</si>
  <si>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</si>
  <si>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Prefers less than 10 extra hours ;  Persons ;</t>
  </si>
  <si>
    <t>&gt; Employee with paid leave entitlements ;  &gt; Prefers less than 10 extra hours ;  &gt; Males ;</t>
  </si>
  <si>
    <t>&gt; Employee with paid leave entitlements ;  &gt; Prefers less than 10 extra hours ;  &gt; Females ;</t>
  </si>
  <si>
    <t>&gt; Employee with paid leave entitlements ;  &gt; Prefers 10–19 extra hours ;  Persons ;</t>
  </si>
  <si>
    <t>&gt; Employee with paid leave entitlements ;  &gt; Prefers 10–19 extra hours ;  &gt; Males ;</t>
  </si>
  <si>
    <t>&gt; Employee with paid leave entitlements ;  &gt; Prefers 10–19 extra hours ;  &gt; Females ;</t>
  </si>
  <si>
    <t>&gt; Employee with paid leave entitlements ;  &gt; Prefers 20–29 extra hours ;  Persons ;</t>
  </si>
  <si>
    <t>&gt; Employee with paid leave entitlements ;  &gt; Prefers 20–29 extra hours ;  &gt; Males ;</t>
  </si>
  <si>
    <t>&gt; Employee with paid leave entitlements ;  &gt; Prefers 20–29 extra hours ;  &gt; Females ;</t>
  </si>
  <si>
    <t>&gt; Employee with paid leave entitlements ;  &gt; Prefers 30 extra hours or more ;  Persons ;</t>
  </si>
  <si>
    <t>&gt; Employee with paid leave entitlements ;  &gt; Prefers 30 extra hours or more ;  &gt; Males ;</t>
  </si>
  <si>
    <t>&gt; Employee with paid leave entitlements ;  &gt; Prefers 30 extra hours or more ;  &gt; Females ;</t>
  </si>
  <si>
    <t>&gt; Employee with paid leave entitlements ;  Median extra hours preferred ;  Persons ;</t>
  </si>
  <si>
    <t>&gt; Employee with paid leave entitlements ;  Median extra hours preferred ;  &gt; Males ;</t>
  </si>
  <si>
    <t>&gt; Employee with paid leave entitlements ;  Median extra hours preferred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</si>
  <si>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</si>
  <si>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</si>
  <si>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</si>
  <si>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Prefers less than 10 extra hours ;  Persons ;</t>
  </si>
  <si>
    <t>&gt; Employee without paid leave entitlements ;  &gt; Prefers less than 10 extra hours ;  &gt; Males ;</t>
  </si>
  <si>
    <t>&gt; Employee without paid leave entitlements ;  &gt; Prefers less than 10 extra hours ;  &gt; Females ;</t>
  </si>
  <si>
    <t>&gt; Employee without paid leave entitlements ;  &gt; Prefers 10–19 extra hours ;  Persons ;</t>
  </si>
  <si>
    <t>&gt; Employee without paid leave entitlements ;  &gt; Prefers 10–19 extra hours ;  &gt; Males ;</t>
  </si>
  <si>
    <t>&gt; Employee without paid leave entitlements ;  &gt; Prefers 10–19 extra hours ;  &gt; Females ;</t>
  </si>
  <si>
    <t>&gt; Employee without paid leave entitlements ;  &gt; Prefers 20–29 extra hours ;  Persons ;</t>
  </si>
  <si>
    <t>&gt; Employee without paid leave entitlements ;  &gt; Prefers 20–29 extra hours ;  &gt; Males ;</t>
  </si>
  <si>
    <t>&gt; Employee without paid leave entitlements ;  &gt; Prefers 20–29 extra hours ;  &gt; Females ;</t>
  </si>
  <si>
    <t>&gt; Employee without paid leave entitlements ;  &gt; Prefers 30 extra hours or more ;  Persons ;</t>
  </si>
  <si>
    <t>&gt; Employee without paid leave entitlements ;  &gt; Prefers 30 extra hours or more ;  &gt; Males ;</t>
  </si>
  <si>
    <t>&gt; Employee without paid leave entitlements ;  &gt; Prefers 30 extra hours or more ;  &gt; Females ;</t>
  </si>
  <si>
    <t>&gt; Employee without paid leave entitlements ;  Median extra hours preferred ;  Persons ;</t>
  </si>
  <si>
    <t>&gt; Employee without paid leave entitlements ;  Median extra hours preferred ;  &gt; Males ;</t>
  </si>
  <si>
    <t>&gt; Employee without paid leave entitlements ;  Median extra hours preferred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</si>
  <si>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</si>
  <si>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</si>
  <si>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</si>
  <si>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Prefers less than 10 extra hours ;  Persons ;</t>
  </si>
  <si>
    <t>Not an employee ;  &gt; Prefers less than 10 extra hours ;  &gt; Males ;</t>
  </si>
  <si>
    <t>Not an employee ;  &gt; Prefers less than 10 extra hours ;  &gt; Females ;</t>
  </si>
  <si>
    <t>Not an employee ;  &gt; Prefers 10–19 extra hours ;  Persons ;</t>
  </si>
  <si>
    <t>Not an employee ;  &gt; Prefers 10–19 extra hours ;  &gt; Males ;</t>
  </si>
  <si>
    <t>Not an employee ;  &gt; Prefers 10–19 extra hours ;  &gt; Females ;</t>
  </si>
  <si>
    <t>Not an employee ;  &gt; Prefers 20–29 extra hours ;  Persons ;</t>
  </si>
  <si>
    <t>Not an employee ;  &gt; Prefers 20–29 extra hours ;  &gt; Males ;</t>
  </si>
  <si>
    <t>Not an employee ;  &gt; Prefers 20–29 extra hours ;  &gt; Females ;</t>
  </si>
  <si>
    <t>Not an employee ;  &gt; Prefers 30 extra hours or more ;  Persons ;</t>
  </si>
  <si>
    <t>Not an employee ;  &gt; Prefers 30 extra hours or more ;  &gt; Males ;</t>
  </si>
  <si>
    <t>Not an employee ;  &gt; Prefers 30 extra hours or more ;  &gt; Females ;</t>
  </si>
  <si>
    <t>Not an employee ;  Median extra hours preferred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</si>
  <si>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</si>
  <si>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</si>
  <si>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</si>
  <si>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</si>
  <si>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</si>
  <si>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</si>
  <si>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</si>
  <si>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</si>
  <si>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</si>
  <si>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</si>
  <si>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</si>
  <si>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</si>
  <si>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A125593608K</t>
  </si>
  <si>
    <t>A125622408T</t>
  </si>
  <si>
    <t>A125608008T</t>
  </si>
  <si>
    <t>A125596488J</t>
  </si>
  <si>
    <t>A125625288R</t>
  </si>
  <si>
    <t>A125610888T</t>
  </si>
  <si>
    <t>A125590728X</t>
  </si>
  <si>
    <t>A125619528A</t>
  </si>
  <si>
    <t>A125605128F</t>
  </si>
  <si>
    <t>A125599368V</t>
  </si>
  <si>
    <t>A125628168A</t>
  </si>
  <si>
    <t>A125613768C</t>
  </si>
  <si>
    <t>A125602248V</t>
  </si>
  <si>
    <t>A125631048T</t>
  </si>
  <si>
    <t>A125616648R</t>
  </si>
  <si>
    <t>Hours</t>
  </si>
  <si>
    <t>A125593610W</t>
  </si>
  <si>
    <t>A125622410C</t>
  </si>
  <si>
    <t>A125608010C</t>
  </si>
  <si>
    <t>A125593728C</t>
  </si>
  <si>
    <t>A125622528K</t>
  </si>
  <si>
    <t>A125608128K</t>
  </si>
  <si>
    <t>A125596608R</t>
  </si>
  <si>
    <t>A125625408W</t>
  </si>
  <si>
    <t>A125611008A</t>
  </si>
  <si>
    <t>A125590848T</t>
  </si>
  <si>
    <t>A125619648V</t>
  </si>
  <si>
    <t>A125605248X</t>
  </si>
  <si>
    <t>A125599488L</t>
  </si>
  <si>
    <t>A125628288V</t>
  </si>
  <si>
    <t>A125613888W</t>
  </si>
  <si>
    <t>A125602368L</t>
  </si>
  <si>
    <t>A125631168K</t>
  </si>
  <si>
    <t>A125616768J</t>
  </si>
  <si>
    <t>A125593730R</t>
  </si>
  <si>
    <t>A125622530W</t>
  </si>
  <si>
    <t>A125608130W</t>
  </si>
  <si>
    <t>A125593616K</t>
  </si>
  <si>
    <t>A125622416T</t>
  </si>
  <si>
    <t>A125608016T</t>
  </si>
  <si>
    <t>A125596496J</t>
  </si>
  <si>
    <t>A125625296R</t>
  </si>
  <si>
    <t>A125610896T</t>
  </si>
  <si>
    <t>A125590736X</t>
  </si>
  <si>
    <t>A125619536A</t>
  </si>
  <si>
    <t>A125605136F</t>
  </si>
  <si>
    <t>A125599376V</t>
  </si>
  <si>
    <t>A125628176A</t>
  </si>
  <si>
    <t>A125613776C</t>
  </si>
  <si>
    <t>A125602256V</t>
  </si>
  <si>
    <t>A125631056T</t>
  </si>
  <si>
    <t>A125616656R</t>
  </si>
  <si>
    <t>A125593618R</t>
  </si>
  <si>
    <t>A125622418W</t>
  </si>
  <si>
    <t>A125608018W</t>
  </si>
  <si>
    <t>A125593736C</t>
  </si>
  <si>
    <t>A125622536K</t>
  </si>
  <si>
    <t>A125608136K</t>
  </si>
  <si>
    <t>A125596616R</t>
  </si>
  <si>
    <t>A125625416W</t>
  </si>
  <si>
    <t>A125611016A</t>
  </si>
  <si>
    <t>A125590856T</t>
  </si>
  <si>
    <t>A125619656V</t>
  </si>
  <si>
    <t>A125605256X</t>
  </si>
  <si>
    <t>A125599496L</t>
  </si>
  <si>
    <t>A125628296V</t>
  </si>
  <si>
    <t>A125613896W</t>
  </si>
  <si>
    <t>A125602376L</t>
  </si>
  <si>
    <t>A125631176K</t>
  </si>
  <si>
    <t>A125616776J</t>
  </si>
  <si>
    <t>A125593738J</t>
  </si>
  <si>
    <t>A125622538R</t>
  </si>
  <si>
    <t>A125608138R</t>
  </si>
  <si>
    <t>A125593744C</t>
  </si>
  <si>
    <t>A125622544K</t>
  </si>
  <si>
    <t>A125608144K</t>
  </si>
  <si>
    <t>A125596624R</t>
  </si>
  <si>
    <t>A125625424W</t>
  </si>
  <si>
    <t>A125611024A</t>
  </si>
  <si>
    <t>A125590864T</t>
  </si>
  <si>
    <t>A125619664V</t>
  </si>
  <si>
    <t>A125605264X</t>
  </si>
  <si>
    <t>A125599504A</t>
  </si>
  <si>
    <t>A125628304J</t>
  </si>
  <si>
    <t>A125613904K</t>
  </si>
  <si>
    <t>A125602384L</t>
  </si>
  <si>
    <t>A125631184K</t>
  </si>
  <si>
    <t>A125616784J</t>
  </si>
  <si>
    <t>A125593746J</t>
  </si>
  <si>
    <t>A125622546R</t>
  </si>
  <si>
    <t>A125608146R</t>
  </si>
  <si>
    <t>A125593624K</t>
  </si>
  <si>
    <t>A125622424T</t>
  </si>
  <si>
    <t>A125608024T</t>
  </si>
  <si>
    <t>A125596504W</t>
  </si>
  <si>
    <t>A125625304C</t>
  </si>
  <si>
    <t>A125610904F</t>
  </si>
  <si>
    <t>A125590744X</t>
  </si>
  <si>
    <t>A125619544A</t>
  </si>
  <si>
    <t>A125605144F</t>
  </si>
  <si>
    <t>A125599384V</t>
  </si>
  <si>
    <t>A125628184A</t>
  </si>
  <si>
    <t>A125613784C</t>
  </si>
  <si>
    <t>A125602264V</t>
  </si>
  <si>
    <t>A125631064T</t>
  </si>
  <si>
    <t>A125616664R</t>
  </si>
  <si>
    <t>A125593626R</t>
  </si>
  <si>
    <t>A125622426W</t>
  </si>
  <si>
    <t>A125608026W</t>
  </si>
  <si>
    <t>A125593632K</t>
  </si>
  <si>
    <t>A125622432T</t>
  </si>
  <si>
    <t>A125608032T</t>
  </si>
  <si>
    <t>A125596512W</t>
  </si>
  <si>
    <t>A125625312C</t>
  </si>
  <si>
    <t>A125610912F</t>
  </si>
  <si>
    <t>A125590752X</t>
  </si>
  <si>
    <t>A125619552A</t>
  </si>
  <si>
    <t>A125605152F</t>
  </si>
  <si>
    <t>A125599392V</t>
  </si>
  <si>
    <t>A125628192A</t>
  </si>
  <si>
    <t>A125613792C</t>
  </si>
  <si>
    <t>A125602272V</t>
  </si>
  <si>
    <t>A125631072T</t>
  </si>
  <si>
    <t>A125616672R</t>
  </si>
  <si>
    <t>A125593634R</t>
  </si>
  <si>
    <t>A125622434W</t>
  </si>
  <si>
    <t>A125608034W</t>
  </si>
  <si>
    <t>A125593696W</t>
  </si>
  <si>
    <t>A125622496C</t>
  </si>
  <si>
    <t>A125608096C</t>
  </si>
  <si>
    <t>A125596576J</t>
  </si>
  <si>
    <t>A125625376R</t>
  </si>
  <si>
    <t>A125610976T</t>
  </si>
  <si>
    <t>A125590816X</t>
  </si>
  <si>
    <t>A125619616A</t>
  </si>
  <si>
    <t>A125605216F</t>
  </si>
  <si>
    <t>A125599456V</t>
  </si>
  <si>
    <t>A125628256A</t>
  </si>
  <si>
    <t>A125613856C</t>
  </si>
  <si>
    <t>A125602336V</t>
  </si>
  <si>
    <t>A125631136T</t>
  </si>
  <si>
    <t>A125616736R</t>
  </si>
  <si>
    <t>A125593698A</t>
  </si>
  <si>
    <t>A125622498J</t>
  </si>
  <si>
    <t>A125608098J</t>
  </si>
  <si>
    <t>A125593560K</t>
  </si>
  <si>
    <t>A125622360T</t>
  </si>
  <si>
    <t>A125607960R</t>
  </si>
  <si>
    <t>A125596440W</t>
  </si>
  <si>
    <t>A125625240C</t>
  </si>
  <si>
    <t>A125610840F</t>
  </si>
  <si>
    <t>A125590680X</t>
  </si>
  <si>
    <t>A125619480A</t>
  </si>
  <si>
    <t>A125605080F</t>
  </si>
  <si>
    <t>A125599320J</t>
  </si>
  <si>
    <t>A125628120R</t>
  </si>
  <si>
    <t>A125613720T</t>
  </si>
  <si>
    <t>A125602200J</t>
  </si>
  <si>
    <t>A125631000F</t>
  </si>
  <si>
    <t>A125616600C</t>
  </si>
  <si>
    <t>A125593562R</t>
  </si>
  <si>
    <t>A125622362W</t>
  </si>
  <si>
    <t>A125607962V</t>
  </si>
  <si>
    <t>A125593752C</t>
  </si>
  <si>
    <t>A125622552K</t>
  </si>
  <si>
    <t>A125608152K</t>
  </si>
  <si>
    <t>A125596632R</t>
  </si>
  <si>
    <t>A125625432W</t>
  </si>
  <si>
    <t>A125611032A</t>
  </si>
  <si>
    <t>A125590872T</t>
  </si>
  <si>
    <t>A125619672V</t>
  </si>
  <si>
    <t>A125605272X</t>
  </si>
  <si>
    <t>A125599512A</t>
  </si>
  <si>
    <t>A125628312J</t>
  </si>
  <si>
    <t>A125613912K</t>
  </si>
  <si>
    <t>A125602392L</t>
  </si>
  <si>
    <t>A125631192K</t>
  </si>
  <si>
    <t>A125616792J</t>
  </si>
  <si>
    <t>A125593754J</t>
  </si>
  <si>
    <t>A125622554R</t>
  </si>
  <si>
    <t>A125608154R</t>
  </si>
  <si>
    <t>A125593640K</t>
  </si>
  <si>
    <t>A125622440T</t>
  </si>
  <si>
    <t>A125608040T</t>
  </si>
  <si>
    <t>A125596520W</t>
  </si>
  <si>
    <t>A125625320C</t>
  </si>
  <si>
    <t>A125610920F</t>
  </si>
  <si>
    <t>A125590760X</t>
  </si>
  <si>
    <t>A125619560A</t>
  </si>
  <si>
    <t>A125605160F</t>
  </si>
  <si>
    <t>A125599400J</t>
  </si>
  <si>
    <t>A125628200R</t>
  </si>
  <si>
    <t>A125613800T</t>
  </si>
  <si>
    <t>A125602280V</t>
  </si>
  <si>
    <t>A125631080T</t>
  </si>
  <si>
    <t>A125616680R</t>
  </si>
  <si>
    <t>A125593642R</t>
  </si>
  <si>
    <t>A125622442W</t>
  </si>
  <si>
    <t>A125608042W</t>
  </si>
  <si>
    <t>A125593520T</t>
  </si>
  <si>
    <t>A125622320X</t>
  </si>
  <si>
    <t>A125607920W</t>
  </si>
  <si>
    <t>A125596400C</t>
  </si>
  <si>
    <t>A125625200K</t>
  </si>
  <si>
    <t>A125610800L</t>
  </si>
  <si>
    <t>A125590640F</t>
  </si>
  <si>
    <t>A125619440J</t>
  </si>
  <si>
    <t>A125605040L</t>
  </si>
  <si>
    <t>A125599280A</t>
  </si>
  <si>
    <t>A125628080J</t>
  </si>
  <si>
    <t>A125613680K</t>
  </si>
  <si>
    <t>A125602160A</t>
  </si>
  <si>
    <t>A125630960W</t>
  </si>
  <si>
    <t>A125616560W</t>
  </si>
  <si>
    <t>A125593522W</t>
  </si>
  <si>
    <t>A125622322C</t>
  </si>
  <si>
    <t>A125607922A</t>
  </si>
  <si>
    <t>A125593648C</t>
  </si>
  <si>
    <t>A125622448K</t>
  </si>
  <si>
    <t>A125608048K</t>
  </si>
  <si>
    <t>A125596528R</t>
  </si>
  <si>
    <t>A125625328W</t>
  </si>
  <si>
    <t>A125610928X</t>
  </si>
  <si>
    <t>A125590768T</t>
  </si>
  <si>
    <t>A125619568V</t>
  </si>
  <si>
    <t>A125605168X</t>
  </si>
  <si>
    <t>A125599408A</t>
  </si>
  <si>
    <t>A125628208J</t>
  </si>
  <si>
    <t>A125613808K</t>
  </si>
  <si>
    <t>A125602288L</t>
  </si>
  <si>
    <t>A125631088K</t>
  </si>
  <si>
    <t>A125616688J</t>
  </si>
  <si>
    <t>A125593650R</t>
  </si>
  <si>
    <t>A125622450W</t>
  </si>
  <si>
    <t>A125608050W</t>
  </si>
  <si>
    <t>A125593656C</t>
  </si>
  <si>
    <t>A125622456K</t>
  </si>
  <si>
    <t>A125608056K</t>
  </si>
  <si>
    <t>A125596536R</t>
  </si>
  <si>
    <t>A125625336W</t>
  </si>
  <si>
    <t>A125610936X</t>
  </si>
  <si>
    <t>A125590776T</t>
  </si>
  <si>
    <t>A125619576V</t>
  </si>
  <si>
    <t>A125605176X</t>
  </si>
  <si>
    <t>A125599416A</t>
  </si>
  <si>
    <t>A125628216J</t>
  </si>
  <si>
    <t>A125613816K</t>
  </si>
  <si>
    <t>A125602296L</t>
  </si>
  <si>
    <t>A125631096K</t>
  </si>
  <si>
    <t>A125616696J</t>
  </si>
  <si>
    <t>A125593658J</t>
  </si>
  <si>
    <t>Not an employee ;  Median extra hours preferred ;  &gt; Males ;</t>
  </si>
  <si>
    <t>Not an employee ;  Median extra hours preferred ;  &gt; Females ;</t>
  </si>
  <si>
    <t>Usually does not work in main job ;  Underemployed part-time workers ;  Persons ;</t>
  </si>
  <si>
    <t>Usually does not work in main job ;  Underemployed part-time workers ;  &gt; Males ;</t>
  </si>
  <si>
    <t>Usually does not work in main job ;  Underemployed part-time workers ;  &gt; Females ;</t>
  </si>
  <si>
    <t>Usually does not work in main job ;  &gt; Prefers less than 10 extra hours ;  Persons ;</t>
  </si>
  <si>
    <t>Usually does not work in main job ;  &gt; Prefers less than 10 extra hours ;  &gt; Males ;</t>
  </si>
  <si>
    <t>Usually does not work in main job ;  &gt; Prefers less than 10 extra hours ;  &gt; Females ;</t>
  </si>
  <si>
    <t>Usually does not work in main job ;  &gt; Prefers 10–19 extra hours ;  Persons ;</t>
  </si>
  <si>
    <t>Usually does not work in main job ;  &gt; Prefers 10–19 extra hours ;  &gt; Males ;</t>
  </si>
  <si>
    <t>Usually does not work in main job ;  &gt; Prefers 10–19 extra hours ;  &gt; Females ;</t>
  </si>
  <si>
    <t>Usually does not work in main job ;  &gt; Prefers 20–29 extra hours ;  Persons ;</t>
  </si>
  <si>
    <t>Usually does not work in main job ;  &gt; Prefers 20–29 extra hours ;  &gt; Males ;</t>
  </si>
  <si>
    <t>Usually does not work in main job ;  &gt; Prefers 20–29 extra hours ;  &gt; Females ;</t>
  </si>
  <si>
    <t>Usually does not work in main job ;  &gt; Prefers 30 extra hours or more ;  Persons ;</t>
  </si>
  <si>
    <t>Usually does not work in main job ;  &gt; Prefers 30 extra hours or more ;  &gt; Males ;</t>
  </si>
  <si>
    <t>Usually does not work in main job ;  &gt; Prefers 30 extra hours or more ;  &gt; Females ;</t>
  </si>
  <si>
    <t>Usually does not work in main job ;  Median extra hours preferred ;  Persons ;</t>
  </si>
  <si>
    <t>Usually does not work in main job ;  Median extra hours preferred ;  &gt; Males ;</t>
  </si>
  <si>
    <t>Usually does not work in main job ;  Median extra hours preferred ;  &gt; Females ;</t>
  </si>
  <si>
    <t>Usually works 1-9 hours in main job ;  Underemployed part-time workers ;  Persons ;</t>
  </si>
  <si>
    <t>Usually works 1-9 hours in main job ;  Underemployed part-time workers ;  &gt; Males ;</t>
  </si>
  <si>
    <t>Usually works 1-9 hours in main job ;  Underemployed part-time workers ;  &gt; Females ;</t>
  </si>
  <si>
    <t>Usually works 1-9 hours in main job ;  &gt; Prefers less than 10 extra hours ;  Persons ;</t>
  </si>
  <si>
    <t>Usually works 1-9 hours in main job ;  &gt; Prefers less than 10 extra hours ;  &gt; Males ;</t>
  </si>
  <si>
    <t>Usually works 1-9 hours in main job ;  &gt; Prefers less than 10 extra hours ;  &gt; Females ;</t>
  </si>
  <si>
    <t>Usually works 1-9 hours in main job ;  &gt; Prefers 10–19 extra hours ;  Persons ;</t>
  </si>
  <si>
    <t>Usually works 1-9 hours in main job ;  &gt; Prefers 10–19 extra hours ;  &gt; Males ;</t>
  </si>
  <si>
    <t>Usually works 1-9 hours in main job ;  &gt; Prefers 10–19 extra hours ;  &gt; Females ;</t>
  </si>
  <si>
    <t>Usually works 1-9 hours in main job ;  &gt; Prefers 20–29 extra hours ;  Persons ;</t>
  </si>
  <si>
    <t>Usually works 1-9 hours in main job ;  &gt; Prefers 20–29 extra hours ;  &gt; Males ;</t>
  </si>
  <si>
    <t>Usually works 1-9 hours in main job ;  &gt; Prefers 20–29 extra hours ;  &gt; Females ;</t>
  </si>
  <si>
    <t>Usually works 1-9 hours in main job ;  &gt; Prefers 30 extra hours or more ;  Persons ;</t>
  </si>
  <si>
    <t>Usually works 1-9 hours in main job ;  &gt; Prefers 30 extra hours or more ;  &gt; Males ;</t>
  </si>
  <si>
    <t>Usually works 1-9 hours in main job ;  &gt; Prefers 30 extra hours or more ;  &gt; Females ;</t>
  </si>
  <si>
    <t>Usually works 1-9 hours in main job ;  Median extra hours preferred ;  Persons ;</t>
  </si>
  <si>
    <t>Usually works 1-9 hours in main job ;  Median extra hours preferred ;  &gt; Males ;</t>
  </si>
  <si>
    <t>Usually works 1-9 hours in main job ;  Median extra hours preferred ;  &gt; Females ;</t>
  </si>
  <si>
    <t>Usually works 10-19 hours in main job ;  Underemployed part-time workers ;  Persons ;</t>
  </si>
  <si>
    <t>Usually works 10-19 hours in main job ;  Underemployed part-time workers ;  &gt; Males ;</t>
  </si>
  <si>
    <t>Usually works 10-19 hours in main job ;  Underemployed part-time workers ;  &gt; Females ;</t>
  </si>
  <si>
    <t>Usually works 10-19 hours in main job ;  &gt; Prefers less than 10 extra hours ;  Persons ;</t>
  </si>
  <si>
    <t>Usually works 10-19 hours in main job ;  &gt; Prefers less than 10 extra hours ;  &gt; Males ;</t>
  </si>
  <si>
    <t>Usually works 10-19 hours in main job ;  &gt; Prefers less than 10 extra hours ;  &gt; Females ;</t>
  </si>
  <si>
    <t>Usually works 10-19 hours in main job ;  &gt; Prefers 10–19 extra hours ;  Persons ;</t>
  </si>
  <si>
    <t>Usually works 10-19 hours in main job ;  &gt; Prefers 10–19 extra hours ;  &gt; Males ;</t>
  </si>
  <si>
    <t>Usually works 10-19 hours in main job ;  &gt; Prefers 10–19 extra hours ;  &gt; Females ;</t>
  </si>
  <si>
    <t>Usually works 10-19 hours in main job ;  &gt; Prefers 20–29 extra hours ;  Persons ;</t>
  </si>
  <si>
    <t>Usually works 10-19 hours in main job ;  &gt; Prefers 20–29 extra hours ;  &gt; Males ;</t>
  </si>
  <si>
    <t>Usually works 10-19 hours in main job ;  &gt; Prefers 20–29 extra hours ;  &gt; Females ;</t>
  </si>
  <si>
    <t>Usually works 10-19 hours in main job ;  &gt; Prefers 30 extra hours or more ;  Persons ;</t>
  </si>
  <si>
    <t>Usually works 10-19 hours in main job ;  &gt; Prefers 30 extra hours or more ;  &gt; Males ;</t>
  </si>
  <si>
    <t>Usually works 10-19 hours in main job ;  &gt; Prefers 30 extra hours or more ;  &gt; Females ;</t>
  </si>
  <si>
    <t>Usually works 10-19 hours in main job ;  Median extra hours preferred ;  Persons ;</t>
  </si>
  <si>
    <t>Usually works 10-19 hours in main job ;  Median extra hours preferred ;  &gt; Males ;</t>
  </si>
  <si>
    <t>Usually works 10-19 hours in main job ;  Median extra hours preferred ;  &gt; Females ;</t>
  </si>
  <si>
    <t>Usually works 20-29 hours in main job ;  Underemployed part-time workers ;  Persons ;</t>
  </si>
  <si>
    <t>Usually works 20-29 hours in main job ;  Underemployed part-time workers ;  &gt; Males ;</t>
  </si>
  <si>
    <t>Usually works 20-29 hours in main job ;  Underemployed part-time workers ;  &gt; Females ;</t>
  </si>
  <si>
    <t>Usually works 20-29 hours in main job ;  &gt; Prefers less than 10 extra hours ;  Persons ;</t>
  </si>
  <si>
    <t>Usually works 20-29 hours in main job ;  &gt; Prefers less than 10 extra hours ;  &gt; Males ;</t>
  </si>
  <si>
    <t>Usually works 20-29 hours in main job ;  &gt; Prefers less than 10 extra hours ;  &gt; Females ;</t>
  </si>
  <si>
    <t>Usually works 20-29 hours in main job ;  &gt; Prefers 10–19 extra hours ;  Persons ;</t>
  </si>
  <si>
    <t>Usually works 20-29 hours in main job ;  &gt; Prefers 10–19 extra hours ;  &gt; Males ;</t>
  </si>
  <si>
    <t>Usually works 20-29 hours in main job ;  &gt; Prefers 10–19 extra hours ;  &gt; Females ;</t>
  </si>
  <si>
    <t>Usually works 20-29 hours in main job ;  &gt; Prefers 20–29 extra hours ;  Persons ;</t>
  </si>
  <si>
    <t>Usually works 20-29 hours in main job ;  &gt; Prefers 20–29 extra hours ;  &gt; Males ;</t>
  </si>
  <si>
    <t>Usually works 20-29 hours in main job ;  &gt; Prefers 20–29 extra hours ;  &gt; Females ;</t>
  </si>
  <si>
    <t>Usually works 20-29 hours in main job ;  &gt; Prefers 30 extra hours or more ;  Persons ;</t>
  </si>
  <si>
    <t>Usually works 20-29 hours in main job ;  &gt; Prefers 30 extra hours or more ;  &gt; Males ;</t>
  </si>
  <si>
    <t>Usually works 20-29 hours in main job ;  &gt; Prefers 30 extra hours or more ;  &gt; Females ;</t>
  </si>
  <si>
    <t>Usually works 20-29 hours in main job ;  Median extra hours preferred ;  Persons ;</t>
  </si>
  <si>
    <t>Usually works 20-29 hours in main job ;  Median extra hours preferred ;  &gt; Males ;</t>
  </si>
  <si>
    <t>Usually works 20-29 hours in main job ;  Median extra hours preferred ;  &gt; Females ;</t>
  </si>
  <si>
    <t>Usually works 30-34 hours in main job ;  Underemployed part-time workers ;  Persons ;</t>
  </si>
  <si>
    <t>Usually works 30-34 hours in main job ;  Underemployed part-time workers ;  &gt; Males ;</t>
  </si>
  <si>
    <t>Usually works 30-34 hours in main job ;  Underemployed part-time workers ;  &gt; Females ;</t>
  </si>
  <si>
    <t>Usually works 30-34 hours in main job ;  &gt; Prefers less than 10 extra hours ;  Persons ;</t>
  </si>
  <si>
    <t>Usually works 30-34 hours in main job ;  &gt; Prefers less than 10 extra hours ;  &gt; Males ;</t>
  </si>
  <si>
    <t>Usually works 30-34 hours in main job ;  &gt; Prefers less than 10 extra hours ;  &gt; Females ;</t>
  </si>
  <si>
    <t>Usually works 30-34 hours in main job ;  &gt; Prefers 10–19 extra hours ;  Persons ;</t>
  </si>
  <si>
    <t>Usually works 30-34 hours in main job ;  &gt; Prefers 10–19 extra hours ;  &gt; Males ;</t>
  </si>
  <si>
    <t>Usually works 30-34 hours in main job ;  &gt; Prefers 10–19 extra hours ;  &gt; Females ;</t>
  </si>
  <si>
    <t>Usually works 30-34 hours in main job ;  &gt; Prefers 20–29 extra hours ;  Persons ;</t>
  </si>
  <si>
    <t>Usually works 30-34 hours in main job ;  &gt; Prefers 20–29 extra hours ;  &gt; Males ;</t>
  </si>
  <si>
    <t>Usually works 30-34 hours in main job ;  &gt; Prefers 20–29 extra hours ;  &gt; Females ;</t>
  </si>
  <si>
    <t>Usually works 30-34 hours in main job ;  &gt; Prefers 30 extra hours or more ;  Persons ;</t>
  </si>
  <si>
    <t>Usually works 30-34 hours in main job ;  &gt; Prefers 30 extra hours or more ;  &gt; Males ;</t>
  </si>
  <si>
    <t>Usually works 30-34 hours in main job ;  &gt; Prefers 30 extra hours or more ;  &gt; Females ;</t>
  </si>
  <si>
    <t>Usually works 30-34 hours in main job ;  Median extra hours preferred ;  Persons ;</t>
  </si>
  <si>
    <t>Usually works 30-34 hours in main job ;  Median extra hours preferred ;  &gt; Males ;</t>
  </si>
  <si>
    <t>Usually works 30-34 hours in main job ;  Median extra hours preferred ;  &gt; Females ;</t>
  </si>
  <si>
    <t>Would move interstate if offered a job ;  Underemployed part-time workers ;  Persons ;</t>
  </si>
  <si>
    <t>Would move interstate if offered a job ;  Underemployed part-time workers ;  &gt; Males ;</t>
  </si>
  <si>
    <t>Would move interstate if offered a job ;  Underemployed part-time workers ;  &gt; Females ;</t>
  </si>
  <si>
    <t>Would move interstate if offered a job ;  &gt; Prefers less than 10 extra hours ;  Persons ;</t>
  </si>
  <si>
    <t>Would move interstate if offered a job ;  &gt; Prefers less than 10 extra hours ;  &gt; Males ;</t>
  </si>
  <si>
    <t>Would move interstate if offered a job ;  &gt; Prefers less than 10 extra hours ;  &gt; Females ;</t>
  </si>
  <si>
    <t>Would move interstate if offered a job ;  &gt; Prefers 10–19 extra hours ;  Persons ;</t>
  </si>
  <si>
    <t>Would move interstate if offered a job ;  &gt; Prefers 10–19 extra hours ;  &gt; Males ;</t>
  </si>
  <si>
    <t>Would move interstate if offered a job ;  &gt; Prefers 10–19 extra hours ;  &gt; Females ;</t>
  </si>
  <si>
    <t>Would move interstate if offered a job ;  &gt; Prefers 20–29 extra hours ;  Persons ;</t>
  </si>
  <si>
    <t>Would move interstate if offered a job ;  &gt; Prefers 20–29 extra hours ;  &gt; Males ;</t>
  </si>
  <si>
    <t>Would move interstate if offered a job ;  &gt; Prefers 20–29 extra hours ;  &gt; Females ;</t>
  </si>
  <si>
    <t>Would move interstate if offered a job ;  &gt; Prefers 30 extra hours or more ;  Persons ;</t>
  </si>
  <si>
    <t>Would move interstate if offered a job ;  &gt; Prefers 30 extra hours or more ;  &gt; Males ;</t>
  </si>
  <si>
    <t>Would move interstate if offered a job ;  &gt; Prefers 30 extra hours or more ;  &gt; Females ;</t>
  </si>
  <si>
    <t>Would move interstate if offered a job ;  Median extra hours preferred ;  Persons ;</t>
  </si>
  <si>
    <t>Would move interstate if offered a job ;  Median extra hours preferred ;  &gt; Males ;</t>
  </si>
  <si>
    <t>Would move interstate if offered a job ;  Median extra hours preferred ;  &gt; Females ;</t>
  </si>
  <si>
    <t>Would not move interstate if offered a job ;  Underemployed part-time workers ;  Persons ;</t>
  </si>
  <si>
    <t>Would not move interstate if offered a job ;  Underemployed part-time workers ;  &gt; Males ;</t>
  </si>
  <si>
    <t>Would not move interstate if offered a job ;  Underemployed part-time workers ;  &gt; Females ;</t>
  </si>
  <si>
    <t>Would not move interstate if offered a job ;  &gt; Prefers less than 10 extra hours ;  Persons ;</t>
  </si>
  <si>
    <t>Would not move interstate if offered a job ;  &gt; Prefers less than 10 extra hours ;  &gt; Males ;</t>
  </si>
  <si>
    <t>Would not move interstate if offered a job ;  &gt; Prefers less than 10 extra hours ;  &gt; Females ;</t>
  </si>
  <si>
    <t>Would not move interstate if offered a job ;  &gt; Prefers 10–19 extra hours ;  Persons ;</t>
  </si>
  <si>
    <t>Would not move interstate if offered a job ;  &gt; Prefers 10–19 extra hours ;  &gt; Males ;</t>
  </si>
  <si>
    <t>Would not move interstate if offered a job ;  &gt; Prefers 10–19 extra hours ;  &gt; Females ;</t>
  </si>
  <si>
    <t>Would not move interstate if offered a job ;  &gt; Prefers 20–29 extra hours ;  Persons ;</t>
  </si>
  <si>
    <t>Would not move interstate if offered a job ;  &gt; Prefers 20–29 extra hours ;  &gt; Males ;</t>
  </si>
  <si>
    <t>Would not move interstate if offered a job ;  &gt; Prefers 20–29 extra hours ;  &gt; Females ;</t>
  </si>
  <si>
    <t>Would not move interstate if offered a job ;  &gt; Prefers 30 extra hours or more ;  Persons ;</t>
  </si>
  <si>
    <t>Would not move interstate if offered a job ;  &gt; Prefers 30 extra hours or more ;  &gt; Males ;</t>
  </si>
  <si>
    <t>Would not move interstate if offered a job ;  &gt; Prefers 30 extra hours or more ;  &gt; Females ;</t>
  </si>
  <si>
    <t>Would not move interstate if offered a job ;  Median extra hours preferred ;  Persons ;</t>
  </si>
  <si>
    <t>Would not move interstate if offered a job ;  Median extra hours preferred ;  &gt; Males ;</t>
  </si>
  <si>
    <t>Would not move interstate if offered a job ;  Median extra hours preferred ;  &gt; Females ;</t>
  </si>
  <si>
    <t>Might move interstate if offered a job ;  Underemployed part-time workers ;  Persons ;</t>
  </si>
  <si>
    <t>Might move interstate if offered a job ;  Underemployed part-time workers ;  &gt; Males ;</t>
  </si>
  <si>
    <t>Might move interstate if offered a job ;  Underemployed part-time workers ;  &gt; Females ;</t>
  </si>
  <si>
    <t>Might move interstate if offered a job ;  &gt; Prefers less than 10 extra hours ;  Persons ;</t>
  </si>
  <si>
    <t>Might move interstate if offered a job ;  &gt; Prefers less than 10 extra hours ;  &gt; Males ;</t>
  </si>
  <si>
    <t>Might move interstate if offered a job ;  &gt; Prefers less than 10 extra hours ;  &gt; Females ;</t>
  </si>
  <si>
    <t>Might move interstate if offered a job ;  &gt; Prefers 10–19 extra hours ;  Persons ;</t>
  </si>
  <si>
    <t>Might move interstate if offered a job ;  &gt; Prefers 10–19 extra hours ;  &gt; Males ;</t>
  </si>
  <si>
    <t>Might move interstate if offered a job ;  &gt; Prefers 10–19 extra hours ;  &gt; Females ;</t>
  </si>
  <si>
    <t>Might move interstate if offered a job ;  &gt; Prefers 20–29 extra hours ;  Persons ;</t>
  </si>
  <si>
    <t>Might move interstate if offered a job ;  &gt; Prefers 20–29 extra hours ;  &gt; Males ;</t>
  </si>
  <si>
    <t>Might move interstate if offered a job ;  &gt; Prefers 20–29 extra hours ;  &gt; Females ;</t>
  </si>
  <si>
    <t>Might move interstate if offered a job ;  &gt; Prefers 30 extra hours or more ;  Persons ;</t>
  </si>
  <si>
    <t>Might move interstate if offered a job ;  &gt; Prefers 30 extra hours or more ;  &gt; Males ;</t>
  </si>
  <si>
    <t>Might move interstate if offered a job ;  &gt; Prefers 30 extra hours or more ;  &gt; Females ;</t>
  </si>
  <si>
    <t>Might move interstate if offered a job ;  Median extra hours preferred ;  Persons ;</t>
  </si>
  <si>
    <t>Might move interstate if offered a job ;  Median extra hours preferred ;  &gt; Males ;</t>
  </si>
  <si>
    <t>Might move interstate if offered a job ;  Median extra hours preferred ;  &gt; Females ;</t>
  </si>
  <si>
    <t>Not sure would move interstate if offered a job ;  Underemployed part-time workers ;  Persons ;</t>
  </si>
  <si>
    <t>Not sure would move interstate if offered a job ;  Underemployed part-time workers ;  &gt; Males ;</t>
  </si>
  <si>
    <t>Not sure would move interstate if offered a job ;  Underemployed part-time workers ;  &gt; Females ;</t>
  </si>
  <si>
    <t>Not sure would move interstate if offered a job ;  &gt; Prefers less than 10 extra hours ;  Persons ;</t>
  </si>
  <si>
    <t>Not sure would move interstate if offered a job ;  &gt; Prefers less than 10 extra hours ;  &gt; Males ;</t>
  </si>
  <si>
    <t>Not sure would move interstate if offered a job ;  &gt; Prefers less than 10 extra hours ;  &gt; Females ;</t>
  </si>
  <si>
    <t>Not sure would move interstate if offered a job ;  &gt; Prefers 10–19 extra hours ;  Persons ;</t>
  </si>
  <si>
    <t>Not sure would move interstate if offered a job ;  &gt; Prefers 10–19 extra hours ;  &gt; Males ;</t>
  </si>
  <si>
    <t>Not sure would move interstate if offered a job ;  &gt; Prefers 10–19 extra hours ;  &gt; Females ;</t>
  </si>
  <si>
    <t>Not sure would move interstate if offered a job ;  &gt; Prefers 20–29 extra hours ;  Persons ;</t>
  </si>
  <si>
    <t>Not sure would move interstate if offered a job ;  &gt; Prefers 20–29 extra hours ;  &gt; Males ;</t>
  </si>
  <si>
    <t>Not sure would move interstate if offered a job ;  &gt; Prefers 20–29 extra hours ;  &gt; Females ;</t>
  </si>
  <si>
    <t>Not sure would move interstate if offered a job ;  &gt; Prefers 30 extra hours or more ;  Persons ;</t>
  </si>
  <si>
    <t>Not sure would move interstate if offered a job ;  &gt; Prefers 30 extra hours or more ;  &gt; Males ;</t>
  </si>
  <si>
    <t>Not sure would move interstate if offered a job ;  &gt; Prefers 30 extra hours or more ;  &gt; Females ;</t>
  </si>
  <si>
    <t>Not sure would move interstate if offered a job ;  Median extra hours preferred ;  Persons ;</t>
  </si>
  <si>
    <t>Not sure would move interstate if offered a job ;  Median extra hours preferred ;  &gt; Males ;</t>
  </si>
  <si>
    <t>Not sure would move interstate if offered a job ;  Median extra hours preferred ;  &gt; Females ;</t>
  </si>
  <si>
    <t>Would move within state if offered a job ;  Underemployed part-time workers ;  Persons ;</t>
  </si>
  <si>
    <t>Would move within state if offered a job ;  Underemployed part-time workers ;  &gt; Males ;</t>
  </si>
  <si>
    <t>Would move within state if offered a job ;  Underemployed part-time workers ;  &gt; Females ;</t>
  </si>
  <si>
    <t>Would move within state if offered a job ;  &gt; Prefers less than 10 extra hours ;  Persons ;</t>
  </si>
  <si>
    <t>Would move within state if offered a job ;  &gt; Prefers less than 10 extra hours ;  &gt; Males ;</t>
  </si>
  <si>
    <t>Would move within state if offered a job ;  &gt; Prefers less than 10 extra hours ;  &gt; Females ;</t>
  </si>
  <si>
    <t>Would move within state if offered a job ;  &gt; Prefers 10–19 extra hours ;  Persons ;</t>
  </si>
  <si>
    <t>Would move within state if offered a job ;  &gt; Prefers 10–19 extra hours ;  &gt; Males ;</t>
  </si>
  <si>
    <t>Would move within state if offered a job ;  &gt; Prefers 10–19 extra hours ;  &gt; Females ;</t>
  </si>
  <si>
    <t>Would move within state if offered a job ;  &gt; Prefers 20–29 extra hours ;  Persons ;</t>
  </si>
  <si>
    <t>Would move within state if offered a job ;  &gt; Prefers 20–29 extra hours ;  &gt; Males ;</t>
  </si>
  <si>
    <t>Would move within state if offered a job ;  &gt; Prefers 20–29 extra hours ;  &gt; Females ;</t>
  </si>
  <si>
    <t>Would move within state if offered a job ;  &gt; Prefers 30 extra hours or more ;  Persons ;</t>
  </si>
  <si>
    <t>Would move within state if offered a job ;  &gt; Prefers 30 extra hours or more ;  &gt; Males ;</t>
  </si>
  <si>
    <t>Would move within state if offered a job ;  &gt; Prefers 30 extra hours or more ;  &gt; Females ;</t>
  </si>
  <si>
    <t>Would move within state if offered a job ;  Median extra hours preferred ;  Persons ;</t>
  </si>
  <si>
    <t>Would move within state if offered a job ;  Median extra hours preferred ;  &gt; Males ;</t>
  </si>
  <si>
    <t>Would move within state if offered a job ;  Median extra hours preferred ;  &gt; Females ;</t>
  </si>
  <si>
    <t>Would not move within state if offered a job ;  Underemployed part-time workers ;  Persons ;</t>
  </si>
  <si>
    <t>Would not move within state if offered a job ;  Underemployed part-time workers ;  &gt; Males ;</t>
  </si>
  <si>
    <t>Would not move within state if offered a job ;  Underemployed part-time workers ;  &gt; Females ;</t>
  </si>
  <si>
    <t>Would not move within state if offered a job ;  &gt; Prefers less than 10 extra hours ;  Persons ;</t>
  </si>
  <si>
    <t>Would not move within state if offered a job ;  &gt; Prefers less than 10 extra hours ;  &gt; Males ;</t>
  </si>
  <si>
    <t>Would not move within state if offered a job ;  &gt; Prefers less than 10 extra hours ;  &gt; Females ;</t>
  </si>
  <si>
    <t>Would not move within state if offered a job ;  &gt; Prefers 10–19 extra hours ;  Persons ;</t>
  </si>
  <si>
    <t>Would not move within state if offered a job ;  &gt; Prefers 10–19 extra hours ;  &gt; Males ;</t>
  </si>
  <si>
    <t>Would not move within state if offered a job ;  &gt; Prefers 10–19 extra hours ;  &gt; Females ;</t>
  </si>
  <si>
    <t>Would not move within state if offered a job ;  &gt; Prefers 20–29 extra hours ;  Persons ;</t>
  </si>
  <si>
    <t>Would not move within state if offered a job ;  &gt; Prefers 20–29 extra hours ;  &gt; Males ;</t>
  </si>
  <si>
    <t>Would not move within state if offered a job ;  &gt; Prefers 20–29 extra hours ;  &gt; Females ;</t>
  </si>
  <si>
    <t>Would not move within state if offered a job ;  &gt; Prefers 30 extra hours or more ;  Persons ;</t>
  </si>
  <si>
    <t>Would not move within state if offered a job ;  &gt; Prefers 30 extra hours or more ;  &gt; Males ;</t>
  </si>
  <si>
    <t>Would not move within state if offered a job ;  &gt; Prefers 30 extra hours or more ;  &gt; Females ;</t>
  </si>
  <si>
    <t>Would not move within state if offered a job ;  Median extra hours preferred ;  Persons ;</t>
  </si>
  <si>
    <t>Would not move within state if offered a job ;  Median extra hours preferred ;  &gt; Males ;</t>
  </si>
  <si>
    <t>Would not move within state if offered a job ;  Median extra hours preferred ;  &gt; Females ;</t>
  </si>
  <si>
    <t>Might move within state if offered a job ;  Underemployed part-time workers ;  Persons ;</t>
  </si>
  <si>
    <t>Might move within state if offered a job ;  Underemployed part-time workers ;  &gt; Males ;</t>
  </si>
  <si>
    <t>Might move within state if offered a job ;  Underemployed part-time workers ;  &gt; Females ;</t>
  </si>
  <si>
    <t>Might move within state if offered a job ;  &gt; Prefers less than 10 extra hours ;  Persons ;</t>
  </si>
  <si>
    <t>Might move within state if offered a job ;  &gt; Prefers less than 10 extra hours ;  &gt; Males ;</t>
  </si>
  <si>
    <t>Might move within state if offered a job ;  &gt; Prefers less than 10 extra hours ;  &gt; Females ;</t>
  </si>
  <si>
    <t>Might move within state if offered a job ;  &gt; Prefers 10–19 extra hours ;  Persons ;</t>
  </si>
  <si>
    <t>Might move within state if offered a job ;  &gt; Prefers 10–19 extra hours ;  &gt; Males ;</t>
  </si>
  <si>
    <t>Might move within state if offered a job ;  &gt; Prefers 10–19 extra hours ;  &gt; Females ;</t>
  </si>
  <si>
    <t>Might move within state if offered a job ;  &gt; Prefers 20–29 extra hours ;  Persons ;</t>
  </si>
  <si>
    <t>Might move within state if offered a job ;  &gt; Prefers 20–29 extra hours ;  &gt; Males ;</t>
  </si>
  <si>
    <t>Might move within state if offered a job ;  &gt; Prefers 20–29 extra hours ;  &gt; Females ;</t>
  </si>
  <si>
    <t>Might move within state if offered a job ;  &gt; Prefers 30 extra hours or more ;  Persons ;</t>
  </si>
  <si>
    <t>Might move within state if offered a job ;  &gt; Prefers 30 extra hours or more ;  &gt; Males ;</t>
  </si>
  <si>
    <t>Might move within state if offered a job ;  &gt; Prefers 30 extra hours or more ;  &gt; Females ;</t>
  </si>
  <si>
    <t>Might move within state if offered a job ;  Median extra hours preferred ;  Persons ;</t>
  </si>
  <si>
    <t>Might move within state if offered a job ;  Median extra hours preferred ;  &gt; Males ;</t>
  </si>
  <si>
    <t>Might move within state if offered a job ;  Median extra hours preferred ;  &gt; Females ;</t>
  </si>
  <si>
    <t>Not sure would move within state if offered a job ;  Underemployed part-time workers ;  Persons ;</t>
  </si>
  <si>
    <t>Not sure would move within state if offered a job ;  Underemployed part-time workers ;  &gt; Males ;</t>
  </si>
  <si>
    <t>Not sure would move within state if offered a job ;  Underemployed part-time workers ;  &gt; Females ;</t>
  </si>
  <si>
    <t>Not sure would move within state if offered a job ;  &gt; Prefers less than 10 extra hours ;  Persons ;</t>
  </si>
  <si>
    <t>Not sure would move within state if offered a job ;  &gt; Prefers less than 10 extra hours ;  &gt; Males ;</t>
  </si>
  <si>
    <t>Not sure would move within state if offered a job ;  &gt; Prefers less than 10 extra hours ;  &gt; Females ;</t>
  </si>
  <si>
    <t>Not sure would move within state if offered a job ;  &gt; Prefers 10–19 extra hours ;  Persons ;</t>
  </si>
  <si>
    <t>Not sure would move within state if offered a job ;  &gt; Prefers 10–19 extra hours ;  &gt; Males ;</t>
  </si>
  <si>
    <t>Not sure would move within state if offered a job ;  &gt; Prefers 10–19 extra hours ;  &gt; Females ;</t>
  </si>
  <si>
    <t>Not sure would move within state if offered a job ;  &gt; Prefers 20–29 extra hours ;  Persons ;</t>
  </si>
  <si>
    <t>Not sure would move within state if offered a job ;  &gt; Prefers 20–29 extra hours ;  &gt; Males ;</t>
  </si>
  <si>
    <t>Not sure would move within state if offered a job ;  &gt; Prefers 20–29 extra hours ;  &gt; Females ;</t>
  </si>
  <si>
    <t>Not sure would move within state if offered a job ;  &gt; Prefers 30 extra hours or more ;  Persons ;</t>
  </si>
  <si>
    <t>Not sure would move within state if offered a job ;  &gt; Prefers 30 extra hours or more ;  &gt; Males ;</t>
  </si>
  <si>
    <t>Not sure would move within state if offered a job ;  &gt; Prefers 30 extra hours or more ;  &gt; Females ;</t>
  </si>
  <si>
    <t>Not sure would move within state if offered a job ;  Median extra hours preferred ;  Persons ;</t>
  </si>
  <si>
    <t>Not sure would move within state if offered a job ;  Median extra hours preferred ;  &gt; Males ;</t>
  </si>
  <si>
    <t>Not sure would move within state if offered a job ;  Median extra hours preferred ;  &gt; Females ;</t>
  </si>
  <si>
    <t>A125622458R</t>
  </si>
  <si>
    <t>A125608058R</t>
  </si>
  <si>
    <t>A125593776W</t>
  </si>
  <si>
    <t>A125622576C</t>
  </si>
  <si>
    <t>A125608176C</t>
  </si>
  <si>
    <t>A125596656J</t>
  </si>
  <si>
    <t>A125625456R</t>
  </si>
  <si>
    <t>A125611056V</t>
  </si>
  <si>
    <t>A125590896K</t>
  </si>
  <si>
    <t>A125619696L</t>
  </si>
  <si>
    <t>A125605296T</t>
  </si>
  <si>
    <t>A125599536V</t>
  </si>
  <si>
    <t>A125628336A</t>
  </si>
  <si>
    <t>A125613936C</t>
  </si>
  <si>
    <t>A125602416V</t>
  </si>
  <si>
    <t>A125631216T</t>
  </si>
  <si>
    <t>A125616816R</t>
  </si>
  <si>
    <t>A125593778A</t>
  </si>
  <si>
    <t>A125622578J</t>
  </si>
  <si>
    <t>A125608178J</t>
  </si>
  <si>
    <t>A125593480K</t>
  </si>
  <si>
    <t>A125622280T</t>
  </si>
  <si>
    <t>A125607880R</t>
  </si>
  <si>
    <t>A125596360W</t>
  </si>
  <si>
    <t>A125625160C</t>
  </si>
  <si>
    <t>A125610760F</t>
  </si>
  <si>
    <t>A125590600L</t>
  </si>
  <si>
    <t>A125619400R</t>
  </si>
  <si>
    <t>A125605000V</t>
  </si>
  <si>
    <t>A125599240J</t>
  </si>
  <si>
    <t>A125628040R</t>
  </si>
  <si>
    <t>A125613640T</t>
  </si>
  <si>
    <t>A125602120J</t>
  </si>
  <si>
    <t>A125630920C</t>
  </si>
  <si>
    <t>A125616520C</t>
  </si>
  <si>
    <t>A125593482R</t>
  </si>
  <si>
    <t>A125622282W</t>
  </si>
  <si>
    <t>A125607882V</t>
  </si>
  <si>
    <t>A125593760C</t>
  </si>
  <si>
    <t>A125622560K</t>
  </si>
  <si>
    <t>A125608160K</t>
  </si>
  <si>
    <t>A125596640R</t>
  </si>
  <si>
    <t>A125625440W</t>
  </si>
  <si>
    <t>A125611040A</t>
  </si>
  <si>
    <t>A125590880T</t>
  </si>
  <si>
    <t>A125619680V</t>
  </si>
  <si>
    <t>A125605280X</t>
  </si>
  <si>
    <t>A125599520A</t>
  </si>
  <si>
    <t>A125628320J</t>
  </si>
  <si>
    <t>A125613920K</t>
  </si>
  <si>
    <t>A125602400A</t>
  </si>
  <si>
    <t>A125631200X</t>
  </si>
  <si>
    <t>A125616800W</t>
  </si>
  <si>
    <t>A125593762J</t>
  </si>
  <si>
    <t>A125622562R</t>
  </si>
  <si>
    <t>A125608162R</t>
  </si>
  <si>
    <t>A125593768W</t>
  </si>
  <si>
    <t>A125622568C</t>
  </si>
  <si>
    <t>A125608168C</t>
  </si>
  <si>
    <t>A125596648J</t>
  </si>
  <si>
    <t>A125625448R</t>
  </si>
  <si>
    <t>A125611048V</t>
  </si>
  <si>
    <t>A125590888K</t>
  </si>
  <si>
    <t>A125619688L</t>
  </si>
  <si>
    <t>A125605288T</t>
  </si>
  <si>
    <t>A125599528V</t>
  </si>
  <si>
    <t>A125628328A</t>
  </si>
  <si>
    <t>A125613928C</t>
  </si>
  <si>
    <t>A125602408V</t>
  </si>
  <si>
    <t>A125631208T</t>
  </si>
  <si>
    <t>A125616808R</t>
  </si>
  <si>
    <t>A125593770J</t>
  </si>
  <si>
    <t>A125622570R</t>
  </si>
  <si>
    <t>A125608170R</t>
  </si>
  <si>
    <t>A125593488C</t>
  </si>
  <si>
    <t>A125622288K</t>
  </si>
  <si>
    <t>A125607888J</t>
  </si>
  <si>
    <t>A125596368R</t>
  </si>
  <si>
    <t>A125625168W</t>
  </si>
  <si>
    <t>A125610768X</t>
  </si>
  <si>
    <t>A125590608F</t>
  </si>
  <si>
    <t>A125619408J</t>
  </si>
  <si>
    <t>A125605008L</t>
  </si>
  <si>
    <t>A125599248A</t>
  </si>
  <si>
    <t>A125628048J</t>
  </si>
  <si>
    <t>A125613648K</t>
  </si>
  <si>
    <t>A125602128A</t>
  </si>
  <si>
    <t>A125630928W</t>
  </si>
  <si>
    <t>A125616528W</t>
  </si>
  <si>
    <t>A125593490R</t>
  </si>
  <si>
    <t>A125622290W</t>
  </si>
  <si>
    <t>A125607890V</t>
  </si>
  <si>
    <t>A125593568C</t>
  </si>
  <si>
    <t>A125622368K</t>
  </si>
  <si>
    <t>A125607968J</t>
  </si>
  <si>
    <t>A125596448R</t>
  </si>
  <si>
    <t>A125625248W</t>
  </si>
  <si>
    <t>A125610848X</t>
  </si>
  <si>
    <t>A125590688T</t>
  </si>
  <si>
    <t>A125619488V</t>
  </si>
  <si>
    <t>A125605088X</t>
  </si>
  <si>
    <t>A125599328A</t>
  </si>
  <si>
    <t>A125628128J</t>
  </si>
  <si>
    <t>A125613728K</t>
  </si>
  <si>
    <t>A125602208A</t>
  </si>
  <si>
    <t>A125631008X</t>
  </si>
  <si>
    <t>A125616608W</t>
  </si>
  <si>
    <t>A125593570R</t>
  </si>
  <si>
    <t>A125622370W</t>
  </si>
  <si>
    <t>A125607970V</t>
  </si>
  <si>
    <t>A125593664C</t>
  </si>
  <si>
    <t>A125622464K</t>
  </si>
  <si>
    <t>A125608064K</t>
  </si>
  <si>
    <t>A125596544R</t>
  </si>
  <si>
    <t>A125625344W</t>
  </si>
  <si>
    <t>A125610944X</t>
  </si>
  <si>
    <t>A125590784T</t>
  </si>
  <si>
    <t>A125619584V</t>
  </si>
  <si>
    <t>A125605184X</t>
  </si>
  <si>
    <t>A125599424A</t>
  </si>
  <si>
    <t>A125628224J</t>
  </si>
  <si>
    <t>A125613824K</t>
  </si>
  <si>
    <t>A125602304A</t>
  </si>
  <si>
    <t>A125631104X</t>
  </si>
  <si>
    <t>A125616704W</t>
  </si>
  <si>
    <t>A125593666J</t>
  </si>
  <si>
    <t>A125622466R</t>
  </si>
  <si>
    <t>A125608066R</t>
  </si>
  <si>
    <t>A125593784W</t>
  </si>
  <si>
    <t>A125622584C</t>
  </si>
  <si>
    <t>A125608184C</t>
  </si>
  <si>
    <t>A125596664J</t>
  </si>
  <si>
    <t>A125625464R</t>
  </si>
  <si>
    <t>A125611064V</t>
  </si>
  <si>
    <t>A125590904X</t>
  </si>
  <si>
    <t>A125619704A</t>
  </si>
  <si>
    <t>A125605304F</t>
  </si>
  <si>
    <t>A125599544V</t>
  </si>
  <si>
    <t>A125628344A</t>
  </si>
  <si>
    <t>A125613944C</t>
  </si>
  <si>
    <t>A125602424V</t>
  </si>
  <si>
    <t>A125631224T</t>
  </si>
  <si>
    <t>A125616824R</t>
  </si>
  <si>
    <t>A125593786A</t>
  </si>
  <si>
    <t>A125622586J</t>
  </si>
  <si>
    <t>A125608186J</t>
  </si>
  <si>
    <t>A125593496C</t>
  </si>
  <si>
    <t>A125622296K</t>
  </si>
  <si>
    <t>A125607896J</t>
  </si>
  <si>
    <t>A125596376R</t>
  </si>
  <si>
    <t>A125625176W</t>
  </si>
  <si>
    <t>A125610776X</t>
  </si>
  <si>
    <t>A125590616F</t>
  </si>
  <si>
    <t>A125619416J</t>
  </si>
  <si>
    <t>A125605016L</t>
  </si>
  <si>
    <t>A125599256A</t>
  </si>
  <si>
    <t>A125628056J</t>
  </si>
  <si>
    <t>A125613656K</t>
  </si>
  <si>
    <t>A125602136A</t>
  </si>
  <si>
    <t>A125630936W</t>
  </si>
  <si>
    <t>A125616536W</t>
  </si>
  <si>
    <t>A125593498J</t>
  </si>
  <si>
    <t>A125622298R</t>
  </si>
  <si>
    <t>A125607898L</t>
  </si>
  <si>
    <t>A125593704K</t>
  </si>
  <si>
    <t>A125622504T</t>
  </si>
  <si>
    <t>A125608104T</t>
  </si>
  <si>
    <t>A125596584J</t>
  </si>
  <si>
    <t>A125625384R</t>
  </si>
  <si>
    <t>A125610984T</t>
  </si>
  <si>
    <t>A125590824X</t>
  </si>
  <si>
    <t>A125619624A</t>
  </si>
  <si>
    <t>A125605224F</t>
  </si>
  <si>
    <t>A125599464V</t>
  </si>
  <si>
    <t>A125628264A</t>
  </si>
  <si>
    <t>A125613864C</t>
  </si>
  <si>
    <t>A125602344V</t>
  </si>
  <si>
    <t>A125631144T</t>
  </si>
  <si>
    <t>A125616744R</t>
  </si>
  <si>
    <t>A125593706R</t>
  </si>
  <si>
    <t>A125622506W</t>
  </si>
  <si>
    <t>A125608106W</t>
  </si>
  <si>
    <t>A125593712K</t>
  </si>
  <si>
    <t>A125622512T</t>
  </si>
  <si>
    <t>A125608112T</t>
  </si>
  <si>
    <t>A125596592J</t>
  </si>
  <si>
    <t>A125625392R</t>
  </si>
  <si>
    <t>A125610992T</t>
  </si>
  <si>
    <t>A125590832X</t>
  </si>
  <si>
    <t>A125619632A</t>
  </si>
  <si>
    <t>A125605232F</t>
  </si>
  <si>
    <t>A125599472V</t>
  </si>
  <si>
    <t>A125628272A</t>
  </si>
  <si>
    <t>A125613872C</t>
  </si>
  <si>
    <t>A125602352V</t>
  </si>
  <si>
    <t>A125631152T</t>
  </si>
  <si>
    <t>A125616752R</t>
  </si>
  <si>
    <t>A125593714R</t>
  </si>
  <si>
    <t>A125622514W</t>
  </si>
  <si>
    <t>A125608114W</t>
  </si>
  <si>
    <t>A125593536K</t>
  </si>
  <si>
    <t>A125622336T</t>
  </si>
  <si>
    <t>A125607936R</t>
  </si>
  <si>
    <t>A125596416W</t>
  </si>
  <si>
    <t>A125625216C</t>
  </si>
  <si>
    <t>A125610816F</t>
  </si>
  <si>
    <t>A125590656X</t>
  </si>
  <si>
    <t>A125619456A</t>
  </si>
  <si>
    <t>A125605056F</t>
  </si>
  <si>
    <t>A125599296V</t>
  </si>
  <si>
    <t>A125628096A</t>
  </si>
  <si>
    <t>A125613696C</t>
  </si>
  <si>
    <t>A125602176V</t>
  </si>
  <si>
    <t>A125630976R</t>
  </si>
  <si>
    <t>A125616576R</t>
  </si>
  <si>
    <t>A125593538R</t>
  </si>
  <si>
    <t>A125622338W</t>
  </si>
  <si>
    <t>A125607938V</t>
  </si>
  <si>
    <t>A125593504T</t>
  </si>
  <si>
    <t>A125622304X</t>
  </si>
  <si>
    <t>A125607904W</t>
  </si>
  <si>
    <t>A125596384R</t>
  </si>
  <si>
    <t>A125625184W</t>
  </si>
  <si>
    <t>A125610784X</t>
  </si>
  <si>
    <t>A125590624F</t>
  </si>
  <si>
    <t>A125619424J</t>
  </si>
  <si>
    <t>A125605024L</t>
  </si>
  <si>
    <t>A125599264A</t>
  </si>
  <si>
    <t>A125628064J</t>
  </si>
  <si>
    <t>A125613664K</t>
  </si>
  <si>
    <t>A125602144A</t>
  </si>
  <si>
    <t>A125630944W</t>
  </si>
  <si>
    <t>A125616544W</t>
  </si>
  <si>
    <t>A125593506W</t>
  </si>
  <si>
    <t>A125622306C</t>
  </si>
  <si>
    <t>A125607906A</t>
  </si>
  <si>
    <t>A125593576C</t>
  </si>
  <si>
    <t>A125622376K</t>
  </si>
  <si>
    <t>A125607976J</t>
  </si>
  <si>
    <t>A125596456R</t>
  </si>
  <si>
    <t>A125625256W</t>
  </si>
  <si>
    <t>A125610856X</t>
  </si>
  <si>
    <t>A125590696T</t>
  </si>
  <si>
    <t>A125619496V</t>
  </si>
  <si>
    <t>A125605096X</t>
  </si>
  <si>
    <t>A125599336A</t>
  </si>
  <si>
    <t>A125628136J</t>
  </si>
  <si>
    <t>A125613736K</t>
  </si>
  <si>
    <t>A125602216A</t>
  </si>
  <si>
    <t>A125631016X</t>
  </si>
  <si>
    <t>Steps taken:  Had an interview with an employer ;  Underemployed part-time workers ;  Persons ;</t>
  </si>
  <si>
    <t>Steps taken:  Had an interview with an employer ;  Underemployed part-time workers ;  &gt; Males ;</t>
  </si>
  <si>
    <t>Steps taken:  Had an interview with an employer ;  Underemployed part-time workers ;  &gt; Females ;</t>
  </si>
  <si>
    <t>Steps taken:  Had an interview with an employer ;  &gt; Prefers less than 10 extra hours ;  Persons ;</t>
  </si>
  <si>
    <t>Steps taken:  Had an interview with an employer ;  &gt; Prefers less than 10 extra hours ;  &gt; Males ;</t>
  </si>
  <si>
    <t>Steps taken:  Had an interview with an employer ;  &gt; Prefers less than 10 extra hours ;  &gt; Females ;</t>
  </si>
  <si>
    <t>Steps taken:  Had an interview with an employer ;  &gt; Prefers 10–19 extra hours ;  Persons ;</t>
  </si>
  <si>
    <t>Steps taken:  Had an interview with an employer ;  &gt; Prefers 10–19 extra hours ;  &gt; Males ;</t>
  </si>
  <si>
    <t>Steps taken:  Had an interview with an employer ;  &gt; Prefers 10–19 extra hours ;  &gt; Females ;</t>
  </si>
  <si>
    <t>Steps taken:  Had an interview with an employer ;  &gt; Prefers 20–29 extra hours ;  Persons ;</t>
  </si>
  <si>
    <t>Steps taken:  Had an interview with an employer ;  &gt; Prefers 20–29 extra hours ;  &gt; Males ;</t>
  </si>
  <si>
    <t>Steps taken:  Had an interview with an employer ;  &gt; Prefers 20–29 extra hours ;  &gt; Females ;</t>
  </si>
  <si>
    <t>Steps taken:  Had an interview with an employer ;  &gt; Prefers 30 extra hours or more ;  Persons ;</t>
  </si>
  <si>
    <t>Steps taken:  Had an interview with an employer ;  &gt; Prefers 30 extra hours or more ;  &gt; Males ;</t>
  </si>
  <si>
    <t>Steps taken:  Had an interview with an employer ;  &gt; Prefers 30 extra hours or more ;  &gt; Females ;</t>
  </si>
  <si>
    <t>Steps taken:  Had an interview with an employer ;  Median extra hours preferred ;  Persons ;</t>
  </si>
  <si>
    <t>Steps taken:  Had an interview with an employer ;  Median extra hours preferred ;  &gt; Males ;</t>
  </si>
  <si>
    <t>Steps taken:  Had an interview with an employer ;  Median extra hours preferred ;  &gt; Females ;</t>
  </si>
  <si>
    <t>Steps taken:  Contacted friends or relatives ;  Underemployed part-time workers ;  Persons ;</t>
  </si>
  <si>
    <t>Steps taken:  Contacted friends or relatives ;  Underemployed part-time workers ;  &gt; Males ;</t>
  </si>
  <si>
    <t>Steps taken:  Contacted friends or relatives ;  Underemployed part-time workers ;  &gt; Females ;</t>
  </si>
  <si>
    <t>Steps taken:  Contacted friends or relatives ;  &gt; Prefers less than 10 extra hours ;  Persons ;</t>
  </si>
  <si>
    <t>Steps taken:  Contacted friends or relatives ;  &gt; Prefers less than 10 extra hours ;  &gt; Males ;</t>
  </si>
  <si>
    <t>Steps taken:  Contacted friends or relatives ;  &gt; Prefers less than 10 extra hours ;  &gt; Females ;</t>
  </si>
  <si>
    <t>Steps taken:  Contacted friends or relatives ;  &gt; Prefers 10–19 extra hours ;  Persons ;</t>
  </si>
  <si>
    <t>Steps taken:  Contacted friends or relatives ;  &gt; Prefers 10–19 extra hours ;  &gt; Males ;</t>
  </si>
  <si>
    <t>Steps taken:  Contacted friends or relatives ;  &gt; Prefers 10–19 extra hours ;  &gt; Females ;</t>
  </si>
  <si>
    <t>Steps taken:  Contacted friends or relatives ;  &gt; Prefers 20–29 extra hours ;  Persons ;</t>
  </si>
  <si>
    <t>Steps taken:  Contacted friends or relatives ;  &gt; Prefers 20–29 extra hours ;  &gt; Males ;</t>
  </si>
  <si>
    <t>Steps taken:  Contacted friends or relatives ;  &gt; Prefers 20–29 extra hours ;  &gt; Females ;</t>
  </si>
  <si>
    <t>Steps taken:  Contacted friends or relatives ;  &gt; Prefers 30 extra hours or more ;  Persons ;</t>
  </si>
  <si>
    <t>Steps taken:  Contacted friends or relatives ;  &gt; Prefers 30 extra hours or more ;  &gt; Males ;</t>
  </si>
  <si>
    <t>Steps taken:  Contacted friends or relatives ;  &gt; Prefers 30 extra hours or more ;  &gt; Females ;</t>
  </si>
  <si>
    <t>Steps taken:  Contacted friends or relatives ;  Median extra hours preferred ;  Persons ;</t>
  </si>
  <si>
    <t>Steps taken:  Contacted friends or relatives ;  Median extra hours preferred ;  &gt; Males ;</t>
  </si>
  <si>
    <t>Steps taken:  Contacted friends or relatives ;  Median extra hours preferred ;  &gt; Females ;</t>
  </si>
  <si>
    <t>Steps taken:  Took steps to purchase or start up own business ;  Underemployed part-time workers ;  Persons ;</t>
  </si>
  <si>
    <t>Steps taken:  Took steps to purchase or start up own business ;  Underemployed part-time workers ;  &gt; Males ;</t>
  </si>
  <si>
    <t>Steps taken:  Took steps to purchase or start up own business ;  Underemployed part-time workers ;  &gt; Females ;</t>
  </si>
  <si>
    <t>Steps taken:  Took steps to purchase or start up own business ;  &gt; Prefers less than 10 extra hours ;  Persons ;</t>
  </si>
  <si>
    <t>Steps taken:  Took steps to purchase or start up own business ;  &gt; Prefers less than 10 extra hours ;  &gt; Males ;</t>
  </si>
  <si>
    <t>Steps taken:  Took steps to purchase or start up own business ;  &gt; Prefers less than 10 extra hours ;  &gt; Females ;</t>
  </si>
  <si>
    <t>Steps taken:  Took steps to purchase or start up own business ;  &gt; Prefers 10–19 extra hours ;  Persons ;</t>
  </si>
  <si>
    <t>Steps taken:  Took steps to purchase or start up own business ;  &gt; Prefers 10–19 extra hours ;  &gt; Males ;</t>
  </si>
  <si>
    <t>Steps taken:  Took steps to purchase or start up own business ;  &gt; Prefers 10–19 extra hours ;  &gt; Females ;</t>
  </si>
  <si>
    <t>Steps taken:  Took steps to purchase or start up own business ;  &gt; Prefers 20–29 extra hours ;  Persons ;</t>
  </si>
  <si>
    <t>Steps taken:  Took steps to purchase or start up own business ;  &gt; Prefers 20–29 extra hours ;  &gt; Males ;</t>
  </si>
  <si>
    <t>Steps taken:  Took steps to purchase or start up own business ;  &gt; Prefers 20–29 extra hours ;  &gt; Females ;</t>
  </si>
  <si>
    <t>Steps taken:  Took steps to purchase or start up own business ;  &gt; Prefers 30 extra hours or more ;  Persons ;</t>
  </si>
  <si>
    <t>Steps taken:  Took steps to purchase or start up own business ;  &gt; Prefers 30 extra hours or more ;  &gt; Males ;</t>
  </si>
  <si>
    <t>Steps taken:  Took steps to purchase or start up own business ;  &gt; Prefers 30 extra hours or more ;  &gt; Females ;</t>
  </si>
  <si>
    <t>Steps taken:  Took steps to purchase or start up own business ;  Median extra hours preferred ;  Persons ;</t>
  </si>
  <si>
    <t>Steps taken:  Took steps to purchase or start up own business ;  Median extra hours preferred ;  &gt; Males ;</t>
  </si>
  <si>
    <t>Steps taken:  Took steps to purchase or start up own business ;  Median extra hours preferred ;  &gt; Females ;</t>
  </si>
  <si>
    <t>Steps taken:  Advertised or tendered for work ;  Underemployed part-time workers ;  Persons ;</t>
  </si>
  <si>
    <t>Steps taken:  Advertised or tendered for work ;  Underemployed part-time workers ;  &gt; Males ;</t>
  </si>
  <si>
    <t>Steps taken:  Advertised or tendered for work ;  Underemployed part-time workers ;  &gt; Females ;</t>
  </si>
  <si>
    <t>Steps taken:  Advertised or tendered for work ;  &gt; Prefers less than 10 extra hours ;  Persons ;</t>
  </si>
  <si>
    <t>Steps taken:  Advertised or tendered for work ;  &gt; Prefers less than 10 extra hours ;  &gt; Males ;</t>
  </si>
  <si>
    <t>Steps taken:  Advertised or tendered for work ;  &gt; Prefers less than 10 extra hours ;  &gt; Females ;</t>
  </si>
  <si>
    <t>Steps taken:  Advertised or tendered for work ;  &gt; Prefers 10–19 extra hours ;  Persons ;</t>
  </si>
  <si>
    <t>Steps taken:  Advertised or tendered for work ;  &gt; Prefers 10–19 extra hours ;  &gt; Males ;</t>
  </si>
  <si>
    <t>Steps taken:  Advertised or tendered for work ;  &gt; Prefers 10–19 extra hours ;  &gt; Females ;</t>
  </si>
  <si>
    <t>Steps taken:  Advertised or tendered for work ;  &gt; Prefers 20–29 extra hours ;  Persons ;</t>
  </si>
  <si>
    <t>Steps taken:  Advertised or tendered for work ;  &gt; Prefers 20–29 extra hours ;  &gt; Males ;</t>
  </si>
  <si>
    <t>Steps taken:  Advertised or tendered for work ;  &gt; Prefers 20–29 extra hours ;  &gt; Females ;</t>
  </si>
  <si>
    <t>Steps taken:  Advertised or tendered for work ;  &gt; Prefers 30 extra hours or more ;  Persons ;</t>
  </si>
  <si>
    <t>Steps taken:  Advertised or tendered for work ;  &gt; Prefers 30 extra hours or more ;  &gt; Males ;</t>
  </si>
  <si>
    <t>Steps taken:  Advertised or tendered for work ;  &gt; Prefers 30 extra hours or more ;  &gt; Females ;</t>
  </si>
  <si>
    <t>Steps taken:  Advertised or tendered for work ;  Median extra hours preferred ;  Persons ;</t>
  </si>
  <si>
    <t>Steps taken:  Advertised or tendered for work ;  Median extra hours preferred ;  &gt; Males ;</t>
  </si>
  <si>
    <t>Steps taken:  Advertised or tendered for work ;  Median extra hours preferred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</si>
  <si>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</si>
  <si>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</si>
  <si>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</si>
  <si>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Prefers less than 10 extra hours ;  Persons ;</t>
  </si>
  <si>
    <t>New South Wales ;  &gt; Prefers less than 10 extra hours ;  &gt; Males ;</t>
  </si>
  <si>
    <t>New South Wales ;  &gt; Prefers less than 10 extra hours ;  &gt; Females ;</t>
  </si>
  <si>
    <t>New South Wales ;  &gt; Prefers 10–19 extra hours ;  Persons ;</t>
  </si>
  <si>
    <t>New South Wales ;  &gt; Prefers 10–19 extra hours ;  &gt; Males ;</t>
  </si>
  <si>
    <t>New South Wales ;  &gt; Prefers 10–19 extra hours ;  &gt; Females ;</t>
  </si>
  <si>
    <t>New South Wales ;  &gt; Prefers 20–29 extra hours ;  Persons ;</t>
  </si>
  <si>
    <t>New South Wales ;  &gt; Prefers 20–29 extra hours ;  &gt; Males ;</t>
  </si>
  <si>
    <t>New South Wales ;  &gt; Prefers 20–29 extra hours ;  &gt; Females ;</t>
  </si>
  <si>
    <t>New South Wales ;  &gt; Prefers 30 extra hours or more ;  Persons ;</t>
  </si>
  <si>
    <t>New South Wales ;  &gt; Prefers 30 extra hours or more ;  &gt; Males ;</t>
  </si>
  <si>
    <t>New South Wales ;  &gt; Prefers 30 extra hours or more ;  &gt; Females ;</t>
  </si>
  <si>
    <t>New South Wales ;  Median extra hours preferred ;  Persons ;</t>
  </si>
  <si>
    <t>New South Wales ;  Median extra hours preferred ;  &gt; Males ;</t>
  </si>
  <si>
    <t>New South Wales ;  Median extra hours preferred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</si>
  <si>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</si>
  <si>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</si>
  <si>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</si>
  <si>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Prefers less than 10 extra hours ;  Persons ;</t>
  </si>
  <si>
    <t>New South Wales ;  15-64 years ;  &gt; Prefers less than 10 extra hours ;  &gt; Males ;</t>
  </si>
  <si>
    <t>New South Wales ;  15-64 years ;  &gt; Prefers less than 10 extra hours ;  &gt; Females ;</t>
  </si>
  <si>
    <t>New South Wales ;  15-64 years ;  &gt; Prefers 10–19 extra hours ;  Persons ;</t>
  </si>
  <si>
    <t>New South Wales ;  15-64 years ;  &gt; Prefers 10–19 extra hours ;  &gt; Males ;</t>
  </si>
  <si>
    <t>New South Wales ;  15-64 years ;  &gt; Prefers 10–19 extra hours ;  &gt; Females ;</t>
  </si>
  <si>
    <t>New South Wales ;  15-64 years ;  &gt; Prefers 20–29 extra hours ;  Persons ;</t>
  </si>
  <si>
    <t>New South Wales ;  15-64 years ;  &gt; Prefers 20–29 extra hours ;  &gt; Males ;</t>
  </si>
  <si>
    <t>New South Wales ;  15-64 years ;  &gt; Prefers 20–29 extra hours ;  &gt; Females ;</t>
  </si>
  <si>
    <t>A125616616W</t>
  </si>
  <si>
    <t>A125593578J</t>
  </si>
  <si>
    <t>A125622378R</t>
  </si>
  <si>
    <t>A125607978L</t>
  </si>
  <si>
    <t>A125593528K</t>
  </si>
  <si>
    <t>A125622328T</t>
  </si>
  <si>
    <t>A125607928R</t>
  </si>
  <si>
    <t>A125596408W</t>
  </si>
  <si>
    <t>A125625208C</t>
  </si>
  <si>
    <t>A125610808F</t>
  </si>
  <si>
    <t>A125590648X</t>
  </si>
  <si>
    <t>A125619448A</t>
  </si>
  <si>
    <t>A125605048F</t>
  </si>
  <si>
    <t>A125599288V</t>
  </si>
  <si>
    <t>A125628088A</t>
  </si>
  <si>
    <t>A125613688C</t>
  </si>
  <si>
    <t>A125602168V</t>
  </si>
  <si>
    <t>A125630968R</t>
  </si>
  <si>
    <t>A125616568R</t>
  </si>
  <si>
    <t>A125593530W</t>
  </si>
  <si>
    <t>A125622330C</t>
  </si>
  <si>
    <t>A125607930A</t>
  </si>
  <si>
    <t>A125593584C</t>
  </si>
  <si>
    <t>A125622384K</t>
  </si>
  <si>
    <t>A125607984J</t>
  </si>
  <si>
    <t>A125596464R</t>
  </si>
  <si>
    <t>A125625264W</t>
  </si>
  <si>
    <t>A125610864X</t>
  </si>
  <si>
    <t>A125590704F</t>
  </si>
  <si>
    <t>A125619504J</t>
  </si>
  <si>
    <t>A125605104L</t>
  </si>
  <si>
    <t>A125599344A</t>
  </si>
  <si>
    <t>A125628144J</t>
  </si>
  <si>
    <t>A125613744K</t>
  </si>
  <si>
    <t>A125602224A</t>
  </si>
  <si>
    <t>A125631024X</t>
  </si>
  <si>
    <t>A125616624W</t>
  </si>
  <si>
    <t>A125593586J</t>
  </si>
  <si>
    <t>A125622386R</t>
  </si>
  <si>
    <t>A125607986L</t>
  </si>
  <si>
    <t>A125593544K</t>
  </si>
  <si>
    <t>A125622344T</t>
  </si>
  <si>
    <t>A125607944R</t>
  </si>
  <si>
    <t>A125596424W</t>
  </si>
  <si>
    <t>A125625224C</t>
  </si>
  <si>
    <t>A125610824F</t>
  </si>
  <si>
    <t>A125590664X</t>
  </si>
  <si>
    <t>A125619464A</t>
  </si>
  <si>
    <t>A125605064F</t>
  </si>
  <si>
    <t>A125599304J</t>
  </si>
  <si>
    <t>A125628104R</t>
  </si>
  <si>
    <t>A125613704T</t>
  </si>
  <si>
    <t>A125602184V</t>
  </si>
  <si>
    <t>A125630984R</t>
  </si>
  <si>
    <t>A125616584R</t>
  </si>
  <si>
    <t>A125593546R</t>
  </si>
  <si>
    <t>A125622346W</t>
  </si>
  <si>
    <t>A125607946V</t>
  </si>
  <si>
    <t>A125593592C</t>
  </si>
  <si>
    <t>A125622392K</t>
  </si>
  <si>
    <t>A125607992J</t>
  </si>
  <si>
    <t>A125596472R</t>
  </si>
  <si>
    <t>A125625272W</t>
  </si>
  <si>
    <t>A125610872X</t>
  </si>
  <si>
    <t>A125590712F</t>
  </si>
  <si>
    <t>A125619512J</t>
  </si>
  <si>
    <t>A125605112L</t>
  </si>
  <si>
    <t>A125599352A</t>
  </si>
  <si>
    <t>A125628152J</t>
  </si>
  <si>
    <t>A125613752K</t>
  </si>
  <si>
    <t>A125602232A</t>
  </si>
  <si>
    <t>A125631032X</t>
  </si>
  <si>
    <t>A125616632W</t>
  </si>
  <si>
    <t>A125593594J</t>
  </si>
  <si>
    <t>A125622394R</t>
  </si>
  <si>
    <t>A125607994L</t>
  </si>
  <si>
    <t>A125593672C</t>
  </si>
  <si>
    <t>A125622472K</t>
  </si>
  <si>
    <t>A125608072K</t>
  </si>
  <si>
    <t>A125596552R</t>
  </si>
  <si>
    <t>A125625352W</t>
  </si>
  <si>
    <t>A125610952X</t>
  </si>
  <si>
    <t>A125590792T</t>
  </si>
  <si>
    <t>A125619592V</t>
  </si>
  <si>
    <t>A125605192X</t>
  </si>
  <si>
    <t>A125599432A</t>
  </si>
  <si>
    <t>A125628232J</t>
  </si>
  <si>
    <t>A125613832K</t>
  </si>
  <si>
    <t>A125602312A</t>
  </si>
  <si>
    <t>A125631112X</t>
  </si>
  <si>
    <t>A125616712W</t>
  </si>
  <si>
    <t>A125593674J</t>
  </si>
  <si>
    <t>A125622474R</t>
  </si>
  <si>
    <t>A125608074R</t>
  </si>
  <si>
    <t>A125593600T</t>
  </si>
  <si>
    <t>A125622400X</t>
  </si>
  <si>
    <t>A125608000X</t>
  </si>
  <si>
    <t>A125596480R</t>
  </si>
  <si>
    <t>A125625280W</t>
  </si>
  <si>
    <t>A125610880X</t>
  </si>
  <si>
    <t>A125590720F</t>
  </si>
  <si>
    <t>A125619520J</t>
  </si>
  <si>
    <t>A125605120L</t>
  </si>
  <si>
    <t>A125599360A</t>
  </si>
  <si>
    <t>A125628160J</t>
  </si>
  <si>
    <t>A125613760K</t>
  </si>
  <si>
    <t>A125602240A</t>
  </si>
  <si>
    <t>A125631040X</t>
  </si>
  <si>
    <t>A125616640W</t>
  </si>
  <si>
    <t>A125593602W</t>
  </si>
  <si>
    <t>A125622402C</t>
  </si>
  <si>
    <t>A125608002C</t>
  </si>
  <si>
    <t>A125593552K</t>
  </si>
  <si>
    <t>A125622352T</t>
  </si>
  <si>
    <t>A125607952R</t>
  </si>
  <si>
    <t>A125596432W</t>
  </si>
  <si>
    <t>A125625232C</t>
  </si>
  <si>
    <t>A125610832F</t>
  </si>
  <si>
    <t>A125590672X</t>
  </si>
  <si>
    <t>A125619472A</t>
  </si>
  <si>
    <t>A125605072F</t>
  </si>
  <si>
    <t>A125599312J</t>
  </si>
  <si>
    <t>A125628112R</t>
  </si>
  <si>
    <t>A125613712T</t>
  </si>
  <si>
    <t>A125602192V</t>
  </si>
  <si>
    <t>A125630992R</t>
  </si>
  <si>
    <t>A125616592R</t>
  </si>
  <si>
    <t>A125593554R</t>
  </si>
  <si>
    <t>A125622354W</t>
  </si>
  <si>
    <t>A125607954V</t>
  </si>
  <si>
    <t>A125593720K</t>
  </si>
  <si>
    <t>A125622520T</t>
  </si>
  <si>
    <t>A125608120T</t>
  </si>
  <si>
    <t>A125596600W</t>
  </si>
  <si>
    <t>A125625400C</t>
  </si>
  <si>
    <t>A125611000J</t>
  </si>
  <si>
    <t>A125590840X</t>
  </si>
  <si>
    <t>A125619640A</t>
  </si>
  <si>
    <t>A125605240F</t>
  </si>
  <si>
    <t>A125599480V</t>
  </si>
  <si>
    <t>A125628280A</t>
  </si>
  <si>
    <t>A125613880C</t>
  </si>
  <si>
    <t>A125602360V</t>
  </si>
  <si>
    <t>A125631160T</t>
  </si>
  <si>
    <t>A125616760R</t>
  </si>
  <si>
    <t>A125593722R</t>
  </si>
  <si>
    <t>A125622522W</t>
  </si>
  <si>
    <t>A125608122W</t>
  </si>
  <si>
    <t>A125593680C</t>
  </si>
  <si>
    <t>A125622480K</t>
  </si>
  <si>
    <t>A125608080K</t>
  </si>
  <si>
    <t>A125596560R</t>
  </si>
  <si>
    <t>A125625360W</t>
  </si>
  <si>
    <t>A125610960X</t>
  </si>
  <si>
    <t>A125590800F</t>
  </si>
  <si>
    <t>A125619600J</t>
  </si>
  <si>
    <t>A125605200L</t>
  </si>
  <si>
    <t>A125599440A</t>
  </si>
  <si>
    <t>A125628240J</t>
  </si>
  <si>
    <t>A125613840K</t>
  </si>
  <si>
    <t>A125602320A</t>
  </si>
  <si>
    <t>A125631120X</t>
  </si>
  <si>
    <t>A125616720W</t>
  </si>
  <si>
    <t>A125593682J</t>
  </si>
  <si>
    <t>A125622482R</t>
  </si>
  <si>
    <t>A125608082R</t>
  </si>
  <si>
    <t>A125593688W</t>
  </si>
  <si>
    <t>A125622488C</t>
  </si>
  <si>
    <t>A125608088C</t>
  </si>
  <si>
    <t>A125596568J</t>
  </si>
  <si>
    <t>A125625368R</t>
  </si>
  <si>
    <t>A125610968T</t>
  </si>
  <si>
    <t>A125590808X</t>
  </si>
  <si>
    <t>A125619608A</t>
  </si>
  <si>
    <t>A125605208F</t>
  </si>
  <si>
    <t>A125599448V</t>
  </si>
  <si>
    <t>A125628248A</t>
  </si>
  <si>
    <t>A125613848C</t>
  </si>
  <si>
    <t>A125602328V</t>
  </si>
  <si>
    <t>A125631128T</t>
  </si>
  <si>
    <t>A125616728R</t>
  </si>
  <si>
    <t>A125593690J</t>
  </si>
  <si>
    <t>A125622490R</t>
  </si>
  <si>
    <t>A125608090R</t>
  </si>
  <si>
    <t>A125593792W</t>
  </si>
  <si>
    <t>A125622592C</t>
  </si>
  <si>
    <t>A125608192C</t>
  </si>
  <si>
    <t>A125596672J</t>
  </si>
  <si>
    <t>A125625472R</t>
  </si>
  <si>
    <t>A125611072V</t>
  </si>
  <si>
    <t>A125590912X</t>
  </si>
  <si>
    <t>A125619712A</t>
  </si>
  <si>
    <t>A125605312F</t>
  </si>
  <si>
    <t>A125599552V</t>
  </si>
  <si>
    <t>A125628352A</t>
  </si>
  <si>
    <t>A125613952C</t>
  </si>
  <si>
    <t>A125602432V</t>
  </si>
  <si>
    <t>A125631232T</t>
  </si>
  <si>
    <t>A125616832R</t>
  </si>
  <si>
    <t>A125593794A</t>
  </si>
  <si>
    <t>A125622594J</t>
  </si>
  <si>
    <t>A125608194J</t>
  </si>
  <si>
    <t>A125593512T</t>
  </si>
  <si>
    <t>A125622312X</t>
  </si>
  <si>
    <t>A125607912W</t>
  </si>
  <si>
    <t>A125596392R</t>
  </si>
  <si>
    <t>A125625192W</t>
  </si>
  <si>
    <t>A125610792X</t>
  </si>
  <si>
    <t>A125590632F</t>
  </si>
  <si>
    <t>A125619432J</t>
  </si>
  <si>
    <t>A125605032L</t>
  </si>
  <si>
    <t>A125599272A</t>
  </si>
  <si>
    <t>A125628072J</t>
  </si>
  <si>
    <t>A125613672K</t>
  </si>
  <si>
    <t>A125602152A</t>
  </si>
  <si>
    <t>A125630952W</t>
  </si>
  <si>
    <t>A125616552W</t>
  </si>
  <si>
    <t>A125593514W</t>
  </si>
  <si>
    <t>A125622314C</t>
  </si>
  <si>
    <t>A125607914A</t>
  </si>
  <si>
    <t>A125595528W</t>
  </si>
  <si>
    <t>A125624328C</t>
  </si>
  <si>
    <t>A125609928A</t>
  </si>
  <si>
    <t>A125598408J</t>
  </si>
  <si>
    <t>A125627208R</t>
  </si>
  <si>
    <t>A125612808T</t>
  </si>
  <si>
    <t>A125592648K</t>
  </si>
  <si>
    <t>A125621448T</t>
  </si>
  <si>
    <t>A125607048T</t>
  </si>
  <si>
    <t>A125601288V</t>
  </si>
  <si>
    <t>A125630088T</t>
  </si>
  <si>
    <t>A125615688R</t>
  </si>
  <si>
    <t>A125604168F</t>
  </si>
  <si>
    <t>A125632968A</t>
  </si>
  <si>
    <t>A125618568A</t>
  </si>
  <si>
    <t>A125595530J</t>
  </si>
  <si>
    <t>A125624330R</t>
  </si>
  <si>
    <t>A125609930L</t>
  </si>
  <si>
    <t>A125595648R</t>
  </si>
  <si>
    <t>A125624448W</t>
  </si>
  <si>
    <t>A125610048A</t>
  </si>
  <si>
    <t>A125598528A</t>
  </si>
  <si>
    <t>A125627328J</t>
  </si>
  <si>
    <t>A125612928K</t>
  </si>
  <si>
    <t>A125592768C</t>
  </si>
  <si>
    <t>A125621568K</t>
  </si>
  <si>
    <t>A125607168K</t>
  </si>
  <si>
    <t>A125601408A</t>
  </si>
  <si>
    <t>A125630208X</t>
  </si>
  <si>
    <t>A125615808W</t>
  </si>
  <si>
    <t>New South Wales ;  15-64 years ;  &gt; Prefers 30 extra hours or more ;  Persons ;</t>
  </si>
  <si>
    <t>New South Wales ;  15-64 years ;  &gt; Prefers 30 extra hours or more ;  &gt; Males ;</t>
  </si>
  <si>
    <t>New South Wales ;  15-64 years ;  &gt; Prefers 30 extra hours or more ;  &gt; Females ;</t>
  </si>
  <si>
    <t>New South Wales ;  15-64 years ;  Median extra hours preferred ;  Persons ;</t>
  </si>
  <si>
    <t>New South Wales ;  15-64 years ;  Median extra hours preferred ;  &gt; Males ;</t>
  </si>
  <si>
    <t>New South Wales ;  15-64 years ;  Median extra hours preferred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</si>
  <si>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</si>
  <si>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</si>
  <si>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</si>
  <si>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Prefers less than 10 extra hours ;  Persons ;</t>
  </si>
  <si>
    <t>New South Wales ;  &gt; 15-24 years ;  &gt; Prefers less than 10 extra hours ;  &gt; Males ;</t>
  </si>
  <si>
    <t>New South Wales ;  &gt; 15-24 years ;  &gt; Prefers less than 10 extra hours ;  &gt; Females ;</t>
  </si>
  <si>
    <t>New South Wales ;  &gt; 15-24 years ;  &gt; Prefers 10–19 extra hours ;  Persons ;</t>
  </si>
  <si>
    <t>New South Wales ;  &gt; 15-24 years ;  &gt; Prefers 10–19 extra hours ;  &gt; Males ;</t>
  </si>
  <si>
    <t>New South Wales ;  &gt; 15-24 years ;  &gt; Prefers 10–19 extra hours ;  &gt; Females ;</t>
  </si>
  <si>
    <t>New South Wales ;  &gt; 15-24 years ;  &gt; Prefers 20–29 extra hours ;  Persons ;</t>
  </si>
  <si>
    <t>New South Wales ;  &gt; 15-24 years ;  &gt; Prefers 20–29 extra hours ;  &gt; Males ;</t>
  </si>
  <si>
    <t>New South Wales ;  &gt; 15-24 years ;  &gt; Prefers 20–29 extra hours ;  &gt; Females ;</t>
  </si>
  <si>
    <t>New South Wales ;  &gt; 15-24 years ;  &gt; Prefers 30 extra hours or more ;  Persons ;</t>
  </si>
  <si>
    <t>New South Wales ;  &gt; 15-24 years ;  &gt; Prefers 30 extra hours or more ;  &gt; Males ;</t>
  </si>
  <si>
    <t>New South Wales ;  &gt; 15-24 years ;  &gt; Prefers 30 extra hours or more ;  &gt; Females ;</t>
  </si>
  <si>
    <t>New South Wales ;  &gt; 15-24 years ;  Median extra hours preferred ;  Persons ;</t>
  </si>
  <si>
    <t>New South Wales ;  &gt; 15-24 years ;  Median extra hours preferred ;  &gt; Males ;</t>
  </si>
  <si>
    <t>New South Wales ;  &gt; 15-24 years ;  Median extra hours preferred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</si>
  <si>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</si>
  <si>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</si>
  <si>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</si>
  <si>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Prefers less than 10 extra hours ;  Persons ;</t>
  </si>
  <si>
    <t>New South Wales ;  &gt; 25-44 years ;  &gt; Prefers less than 10 extra hours ;  &gt; Males ;</t>
  </si>
  <si>
    <t>New South Wales ;  &gt; 25-44 years ;  &gt; Prefers less than 10 extra hours ;  &gt; Females ;</t>
  </si>
  <si>
    <t>New South Wales ;  &gt; 25-44 years ;  &gt; Prefers 10–19 extra hours ;  Persons ;</t>
  </si>
  <si>
    <t>New South Wales ;  &gt; 25-44 years ;  &gt; Prefers 10–19 extra hours ;  &gt; Males ;</t>
  </si>
  <si>
    <t>New South Wales ;  &gt; 25-44 years ;  &gt; Prefers 10–19 extra hours ;  &gt; Females ;</t>
  </si>
  <si>
    <t>New South Wales ;  &gt; 25-44 years ;  &gt; Prefers 20–29 extra hours ;  Persons ;</t>
  </si>
  <si>
    <t>New South Wales ;  &gt; 25-44 years ;  &gt; Prefers 20–29 extra hours ;  &gt; Males ;</t>
  </si>
  <si>
    <t>New South Wales ;  &gt; 25-44 years ;  &gt; Prefers 20–29 extra hours ;  &gt; Females ;</t>
  </si>
  <si>
    <t>New South Wales ;  &gt; 25-44 years ;  &gt; Prefers 30 extra hours or more ;  Persons ;</t>
  </si>
  <si>
    <t>New South Wales ;  &gt; 25-44 years ;  &gt; Prefers 30 extra hours or more ;  &gt; Males ;</t>
  </si>
  <si>
    <t>New South Wales ;  &gt; 25-44 years ;  &gt; Prefers 30 extra hours or more ;  &gt; Females ;</t>
  </si>
  <si>
    <t>New South Wales ;  &gt; 25-44 years ;  Median extra hours preferred ;  Persons ;</t>
  </si>
  <si>
    <t>New South Wales ;  &gt; 25-44 years ;  Median extra hours preferred ;  &gt; Males ;</t>
  </si>
  <si>
    <t>New South Wales ;  &gt; 25-44 years ;  Median extra hours preferred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</si>
  <si>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</si>
  <si>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</si>
  <si>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</si>
  <si>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Prefers less than 10 extra hours ;  Persons ;</t>
  </si>
  <si>
    <t>New South Wales ;  &gt;&gt; 25-34 years ;  &gt; Prefers less than 10 extra hours ;  &gt; Males ;</t>
  </si>
  <si>
    <t>New South Wales ;  &gt;&gt; 25-34 years ;  &gt; Prefers less than 10 extra hours ;  &gt; Females ;</t>
  </si>
  <si>
    <t>New South Wales ;  &gt;&gt; 25-34 years ;  &gt; Prefers 10–19 extra hours ;  Persons ;</t>
  </si>
  <si>
    <t>New South Wales ;  &gt;&gt; 25-34 years ;  &gt; Prefers 10–19 extra hours ;  &gt; Males ;</t>
  </si>
  <si>
    <t>New South Wales ;  &gt;&gt; 25-34 years ;  &gt; Prefers 10–19 extra hours ;  &gt; Females ;</t>
  </si>
  <si>
    <t>New South Wales ;  &gt;&gt; 25-34 years ;  &gt; Prefers 20–29 extra hours ;  Persons ;</t>
  </si>
  <si>
    <t>New South Wales ;  &gt;&gt; 25-34 years ;  &gt; Prefers 20–29 extra hours ;  &gt; Males ;</t>
  </si>
  <si>
    <t>New South Wales ;  &gt;&gt; 25-34 years ;  &gt; Prefers 20–29 extra hours ;  &gt; Females ;</t>
  </si>
  <si>
    <t>New South Wales ;  &gt;&gt; 25-34 years ;  &gt; Prefers 30 extra hours or more ;  Persons ;</t>
  </si>
  <si>
    <t>New South Wales ;  &gt;&gt; 25-34 years ;  &gt; Prefers 30 extra hours or more ;  &gt; Males ;</t>
  </si>
  <si>
    <t>New South Wales ;  &gt;&gt; 25-34 years ;  &gt; Prefers 30 extra hours or more ;  &gt; Females ;</t>
  </si>
  <si>
    <t>New South Wales ;  &gt;&gt; 25-34 years ;  Median extra hours preferred ;  Persons ;</t>
  </si>
  <si>
    <t>New South Wales ;  &gt;&gt; 25-34 years ;  Median extra hours preferred ;  &gt; Males ;</t>
  </si>
  <si>
    <t>New South Wales ;  &gt;&gt; 25-34 years ;  Median extra hours preferred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</si>
  <si>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</si>
  <si>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</si>
  <si>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</si>
  <si>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Prefers less than 10 extra hours ;  Persons ;</t>
  </si>
  <si>
    <t>New South Wales ;  &gt;&gt; 35-44 years ;  &gt; Prefers less than 10 extra hours ;  &gt; Males ;</t>
  </si>
  <si>
    <t>New South Wales ;  &gt;&gt; 35-44 years ;  &gt; Prefers less than 10 extra hours ;  &gt; Females ;</t>
  </si>
  <si>
    <t>New South Wales ;  &gt;&gt; 35-44 years ;  &gt; Prefers 10–19 extra hours ;  Persons ;</t>
  </si>
  <si>
    <t>New South Wales ;  &gt;&gt; 35-44 years ;  &gt; Prefers 10–19 extra hours ;  &gt; Males ;</t>
  </si>
  <si>
    <t>New South Wales ;  &gt;&gt; 35-44 years ;  &gt; Prefers 10–19 extra hours ;  &gt; Females ;</t>
  </si>
  <si>
    <t>New South Wales ;  &gt;&gt; 35-44 years ;  &gt; Prefers 20–29 extra hours ;  Persons ;</t>
  </si>
  <si>
    <t>New South Wales ;  &gt;&gt; 35-44 years ;  &gt; Prefers 20–29 extra hours ;  &gt; Males ;</t>
  </si>
  <si>
    <t>New South Wales ;  &gt;&gt; 35-44 years ;  &gt; Prefers 20–29 extra hours ;  &gt; Females ;</t>
  </si>
  <si>
    <t>New South Wales ;  &gt;&gt; 35-44 years ;  &gt; Prefers 30 extra hours or more ;  Persons ;</t>
  </si>
  <si>
    <t>New South Wales ;  &gt;&gt; 35-44 years ;  &gt; Prefers 30 extra hours or more ;  &gt; Males ;</t>
  </si>
  <si>
    <t>New South Wales ;  &gt;&gt; 35-44 years ;  &gt; Prefers 30 extra hours or more ;  &gt; Females ;</t>
  </si>
  <si>
    <t>New South Wales ;  &gt;&gt; 35-44 years ;  Median extra hours preferred ;  Persons ;</t>
  </si>
  <si>
    <t>New South Wales ;  &gt;&gt; 35-44 years ;  Median extra hours preferred ;  &gt; Males ;</t>
  </si>
  <si>
    <t>New South Wales ;  &gt;&gt; 35-44 years ;  Median extra hours preferred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</si>
  <si>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</si>
  <si>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</si>
  <si>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</si>
  <si>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Prefers less than 10 extra hours ;  Persons ;</t>
  </si>
  <si>
    <t>New South Wales ;  &gt; 45-64 years ;  &gt; Prefers less than 10 extra hours ;  &gt; Males ;</t>
  </si>
  <si>
    <t>New South Wales ;  &gt; 45-64 years ;  &gt; Prefers less than 10 extra hours ;  &gt; Females ;</t>
  </si>
  <si>
    <t>New South Wales ;  &gt; 45-64 years ;  &gt; Prefers 10–19 extra hours ;  Persons ;</t>
  </si>
  <si>
    <t>New South Wales ;  &gt; 45-64 years ;  &gt; Prefers 10–19 extra hours ;  &gt; Males ;</t>
  </si>
  <si>
    <t>New South Wales ;  &gt; 45-64 years ;  &gt; Prefers 10–19 extra hours ;  &gt; Females ;</t>
  </si>
  <si>
    <t>New South Wales ;  &gt; 45-64 years ;  &gt; Prefers 20–29 extra hours ;  Persons ;</t>
  </si>
  <si>
    <t>New South Wales ;  &gt; 45-64 years ;  &gt; Prefers 20–29 extra hours ;  &gt; Males ;</t>
  </si>
  <si>
    <t>New South Wales ;  &gt; 45-64 years ;  &gt; Prefers 20–29 extra hours ;  &gt; Females ;</t>
  </si>
  <si>
    <t>New South Wales ;  &gt; 45-64 years ;  &gt; Prefers 30 extra hours or more ;  Persons ;</t>
  </si>
  <si>
    <t>New South Wales ;  &gt; 45-64 years ;  &gt; Prefers 30 extra hours or more ;  &gt; Males ;</t>
  </si>
  <si>
    <t>New South Wales ;  &gt; 45-64 years ;  &gt; Prefers 30 extra hours or more ;  &gt; Females ;</t>
  </si>
  <si>
    <t>New South Wales ;  &gt; 45-64 years ;  Median extra hours preferred ;  Persons ;</t>
  </si>
  <si>
    <t>New South Wales ;  &gt; 45-64 years ;  Median extra hours preferred ;  &gt; Males ;</t>
  </si>
  <si>
    <t>New South Wales ;  &gt; 45-64 years ;  Median extra hours preferred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</si>
  <si>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</si>
  <si>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</si>
  <si>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</si>
  <si>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Prefers less than 10 extra hours ;  Persons ;</t>
  </si>
  <si>
    <t>New South Wales ;  &gt;&gt; 45-54 years ;  &gt; Prefers less than 10 extra hours ;  &gt; Males ;</t>
  </si>
  <si>
    <t>New South Wales ;  &gt;&gt; 45-54 years ;  &gt; Prefers less than 10 extra hours ;  &gt; Females ;</t>
  </si>
  <si>
    <t>New South Wales ;  &gt;&gt; 45-54 years ;  &gt; Prefers 10–19 extra hours ;  Persons ;</t>
  </si>
  <si>
    <t>New South Wales ;  &gt;&gt; 45-54 years ;  &gt; Prefers 10–19 extra hours ;  &gt; Males ;</t>
  </si>
  <si>
    <t>New South Wales ;  &gt;&gt; 45-54 years ;  &gt; Prefers 10–19 extra hours ;  &gt; Females ;</t>
  </si>
  <si>
    <t>New South Wales ;  &gt;&gt; 45-54 years ;  &gt; Prefers 20–29 extra hours ;  Persons ;</t>
  </si>
  <si>
    <t>New South Wales ;  &gt;&gt; 45-54 years ;  &gt; Prefers 20–29 extra hours ;  &gt; Males ;</t>
  </si>
  <si>
    <t>New South Wales ;  &gt;&gt; 45-54 years ;  &gt; Prefers 20–29 extra hours ;  &gt; Females ;</t>
  </si>
  <si>
    <t>New South Wales ;  &gt;&gt; 45-54 years ;  &gt; Prefers 30 extra hours or more ;  Persons ;</t>
  </si>
  <si>
    <t>New South Wales ;  &gt;&gt; 45-54 years ;  &gt; Prefers 30 extra hours or more ;  &gt; Males ;</t>
  </si>
  <si>
    <t>New South Wales ;  &gt;&gt; 45-54 years ;  &gt; Prefers 30 extra hours or more ;  &gt; Females ;</t>
  </si>
  <si>
    <t>New South Wales ;  &gt;&gt; 45-54 years ;  Median extra hours preferred ;  Persons ;</t>
  </si>
  <si>
    <t>New South Wales ;  &gt;&gt; 45-54 years ;  Median extra hours preferred ;  &gt; Males ;</t>
  </si>
  <si>
    <t>New South Wales ;  &gt;&gt; 45-54 years ;  Median extra hours preferred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</si>
  <si>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</si>
  <si>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</si>
  <si>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</si>
  <si>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Prefers less than 10 extra hours ;  Persons ;</t>
  </si>
  <si>
    <t>New South Wales ;  &gt;&gt; 55-64 years ;  &gt; Prefers less than 10 extra hours ;  &gt; Males ;</t>
  </si>
  <si>
    <t>New South Wales ;  &gt;&gt; 55-64 years ;  &gt; Prefers less than 10 extra hours ;  &gt; Females ;</t>
  </si>
  <si>
    <t>New South Wales ;  &gt;&gt; 55-64 years ;  &gt; Prefers 10–19 extra hours ;  Persons ;</t>
  </si>
  <si>
    <t>New South Wales ;  &gt;&gt; 55-64 years ;  &gt; Prefers 10–19 extra hours ;  &gt; Males ;</t>
  </si>
  <si>
    <t>New South Wales ;  &gt;&gt; 55-64 years ;  &gt; Prefers 10–19 extra hours ;  &gt; Females ;</t>
  </si>
  <si>
    <t>New South Wales ;  &gt;&gt; 55-64 years ;  &gt; Prefers 20–29 extra hours ;  Persons ;</t>
  </si>
  <si>
    <t>New South Wales ;  &gt;&gt; 55-64 years ;  &gt; Prefers 20–29 extra hours ;  &gt; Males ;</t>
  </si>
  <si>
    <t>New South Wales ;  &gt;&gt; 55-64 years ;  &gt; Prefers 20–29 extra hours ;  &gt; Females ;</t>
  </si>
  <si>
    <t>New South Wales ;  &gt;&gt; 55-64 years ;  &gt; Prefers 30 extra hours or more ;  Persons ;</t>
  </si>
  <si>
    <t>New South Wales ;  &gt;&gt; 55-64 years ;  &gt; Prefers 30 extra hours or more ;  &gt; Males ;</t>
  </si>
  <si>
    <t>New South Wales ;  &gt;&gt; 55-64 years ;  &gt; Prefers 30 extra hours or more ;  &gt; Females ;</t>
  </si>
  <si>
    <t>New South Wales ;  &gt;&gt; 55-64 years ;  Median extra hours preferred ;  Persons ;</t>
  </si>
  <si>
    <t>New South Wales ;  &gt;&gt; 55-64 years ;  Median extra hours preferred ;  &gt; Males ;</t>
  </si>
  <si>
    <t>New South Wales ;  &gt;&gt; 55-64 years ;  Median extra hours preferred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</si>
  <si>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</si>
  <si>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</si>
  <si>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</si>
  <si>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Prefers less than 10 extra hours ;  Persons ;</t>
  </si>
  <si>
    <t>New South Wales ;  65 years and over ;  &gt; Prefers less than 10 extra hours ;  &gt; Males ;</t>
  </si>
  <si>
    <t>New South Wales ;  65 years and over ;  &gt; Prefers less than 10 extra hours ;  &gt; Females ;</t>
  </si>
  <si>
    <t>New South Wales ;  65 years and over ;  &gt; Prefers 10–19 extra hours ;  Persons ;</t>
  </si>
  <si>
    <t>New South Wales ;  65 years and over ;  &gt; Prefers 10–19 extra hours ;  &gt; Males ;</t>
  </si>
  <si>
    <t>New South Wales ;  65 years and over ;  &gt; Prefers 10–19 extra hours ;  &gt; Females ;</t>
  </si>
  <si>
    <t>New South Wales ;  65 years and over ;  &gt; Prefers 20–29 extra hours ;  Persons ;</t>
  </si>
  <si>
    <t>New South Wales ;  65 years and over ;  &gt; Prefers 20–29 extra hours ;  &gt; Males ;</t>
  </si>
  <si>
    <t>New South Wales ;  65 years and over ;  &gt; Prefers 20–29 extra hours ;  &gt; Females ;</t>
  </si>
  <si>
    <t>New South Wales ;  65 years and over ;  &gt; Prefers 30 extra hours or more ;  Persons ;</t>
  </si>
  <si>
    <t>New South Wales ;  65 years and over ;  &gt; Prefers 30 extra hours or more ;  &gt; Males ;</t>
  </si>
  <si>
    <t>New South Wales ;  65 years and over ;  &gt; Prefers 30 extra hours or more ;  &gt; Females ;</t>
  </si>
  <si>
    <t>New South Wales ;  65 years and over ;  Median extra hours preferred ;  Persons ;</t>
  </si>
  <si>
    <t>New South Wales ;  65 years and over ;  Median extra hours preferred ;  &gt; Males ;</t>
  </si>
  <si>
    <t>New South Wales ;  65 years and over ;  Median extra hours preferred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</si>
  <si>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</si>
  <si>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</si>
  <si>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</si>
  <si>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Prefers less than 10 extra hours ;  Persons ;</t>
  </si>
  <si>
    <t>New South Wales ;  Employee ;  &gt; Prefers less than 10 extra hours ;  &gt; Males ;</t>
  </si>
  <si>
    <t>New South Wales ;  Employee ;  &gt; Prefers less than 10 extra hours ;  &gt; Females ;</t>
  </si>
  <si>
    <t>New South Wales ;  Employee ;  &gt; Prefers 10–19 extra hours ;  Persons ;</t>
  </si>
  <si>
    <t>New South Wales ;  Employee ;  &gt; Prefers 10–19 extra hours ;  &gt; Males ;</t>
  </si>
  <si>
    <t>New South Wales ;  Employee ;  &gt; Prefers 10–19 extra hours ;  &gt; Females ;</t>
  </si>
  <si>
    <t>New South Wales ;  Employee ;  &gt; Prefers 20–29 extra hours ;  Persons ;</t>
  </si>
  <si>
    <t>New South Wales ;  Employee ;  &gt; Prefers 20–29 extra hours ;  &gt; Males ;</t>
  </si>
  <si>
    <t>New South Wales ;  Employee ;  &gt; Prefers 20–29 extra hours ;  &gt; Females ;</t>
  </si>
  <si>
    <t>New South Wales ;  Employee ;  &gt; Prefers 30 extra hours or more ;  Persons ;</t>
  </si>
  <si>
    <t>New South Wales ;  Employee ;  &gt; Prefers 30 extra hours or more ;  &gt; Males ;</t>
  </si>
  <si>
    <t>New South Wales ;  Employee ;  &gt; Prefers 30 extra hours or more ;  &gt; Females ;</t>
  </si>
  <si>
    <t>New South Wales ;  Employee ;  Median extra hours preferred ;  Persons ;</t>
  </si>
  <si>
    <t>New South Wales ;  Employee ;  Median extra hours preferred ;  &gt; Males ;</t>
  </si>
  <si>
    <t>New South Wales ;  Employee ;  Median extra hours preferred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</si>
  <si>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</si>
  <si>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</si>
  <si>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</si>
  <si>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Prefers less than 10 extra hours ;  Persons ;</t>
  </si>
  <si>
    <t>New South Wales ;  &gt; Employee with paid leave entitlements ;  &gt; Prefers less than 10 extra hours ;  &gt; Males ;</t>
  </si>
  <si>
    <t>New South Wales ;  &gt; Employee with paid leave entitlements ;  &gt; Prefers less than 10 extra hours ;  &gt; Females ;</t>
  </si>
  <si>
    <t>New South Wales ;  &gt; Employee with paid leave entitlements ;  &gt; Prefers 10–19 extra hours ;  Persons ;</t>
  </si>
  <si>
    <t>New South Wales ;  &gt; Employee with paid leave entitlements ;  &gt; Prefers 10–19 extra hours ;  &gt; Males ;</t>
  </si>
  <si>
    <t>New South Wales ;  &gt; Employee with paid leave entitlements ;  &gt; Prefers 10–19 extra hours ;  &gt; Females ;</t>
  </si>
  <si>
    <t>New South Wales ;  &gt; Employee with paid leave entitlements ;  &gt; Prefers 20–29 extra hours ;  Persons ;</t>
  </si>
  <si>
    <t>New South Wales ;  &gt; Employee with paid leave entitlements ;  &gt; Prefers 20–29 extra hours ;  &gt; Males ;</t>
  </si>
  <si>
    <t>New South Wales ;  &gt; Employee with paid leave entitlements ;  &gt; Prefers 20–29 extra hours ;  &gt; Females ;</t>
  </si>
  <si>
    <t>New South Wales ;  &gt; Employee with paid leave entitlements ;  &gt; Prefers 30 extra hours or more ;  Persons ;</t>
  </si>
  <si>
    <t>New South Wales ;  &gt; Employee with paid leave entitlements ;  &gt; Prefers 30 extra hours or more ;  &gt; Males ;</t>
  </si>
  <si>
    <t>New South Wales ;  &gt; Employee with paid leave entitlements ;  &gt; Prefers 30 extra hours or more ;  &gt; Females ;</t>
  </si>
  <si>
    <t>New South Wales ;  &gt; Employee with paid leave entitlements ;  Median extra hours preferred ;  Persons ;</t>
  </si>
  <si>
    <t>New South Wales ;  &gt; Employee with paid leave entitlements ;  Median extra hours preferred ;  &gt; Males ;</t>
  </si>
  <si>
    <t>New South Wales ;  &gt; Employee with paid leave entitlements ;  Median extra hours preferred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</si>
  <si>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</si>
  <si>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</si>
  <si>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</si>
  <si>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Prefers less than 10 extra hours ;  Persons ;</t>
  </si>
  <si>
    <t>New South Wales ;  &gt; Employee without paid leave entitlements ;  &gt; Prefers less than 10 extra hours ;  &gt; Males ;</t>
  </si>
  <si>
    <t>New South Wales ;  &gt; Employee without paid leave entitlements ;  &gt; Prefers less than 10 extra hours ;  &gt; Females ;</t>
  </si>
  <si>
    <t>New South Wales ;  &gt; Employee without paid leave entitlements ;  &gt; Prefers 10–19 extra hours ;  Persons ;</t>
  </si>
  <si>
    <t>New South Wales ;  &gt; Employee without paid leave entitlements ;  &gt; Prefers 10–19 extra hours ;  &gt; Males ;</t>
  </si>
  <si>
    <t>New South Wales ;  &gt; Employee without paid leave entitlements ;  &gt; Prefers 10–19 extra hours ;  &gt; Females ;</t>
  </si>
  <si>
    <t>New South Wales ;  &gt; Employee without paid leave entitlements ;  &gt; Prefers 20–29 extra hours ;  Persons ;</t>
  </si>
  <si>
    <t>New South Wales ;  &gt; Employee without paid leave entitlements ;  &gt; Prefers 20–29 extra hours ;  &gt; Males ;</t>
  </si>
  <si>
    <t>New South Wales ;  &gt; Employee without paid leave entitlements ;  &gt; Prefers 20–29 extra hours ;  &gt; Females ;</t>
  </si>
  <si>
    <t>New South Wales ;  &gt; Employee without paid leave entitlements ;  &gt; Prefers 30 extra hours or more ;  Persons ;</t>
  </si>
  <si>
    <t>New South Wales ;  &gt; Employee without paid leave entitlements ;  &gt; Prefers 30 extra hours or more ;  &gt; Males ;</t>
  </si>
  <si>
    <t>New South Wales ;  &gt; Employee without paid leave entitlements ;  &gt; Prefers 30 extra hours or more ;  &gt; Females ;</t>
  </si>
  <si>
    <t>New South Wales ;  &gt; Employee without paid leave entitlements ;  Median extra hours preferred ;  Persons ;</t>
  </si>
  <si>
    <t>New South Wales ;  &gt; Employee without paid leave entitlements ;  Median extra hours preferred ;  &gt; Males ;</t>
  </si>
  <si>
    <t>New South Wales ;  &gt; Employee without paid leave entitlements ;  Median extra hours preferred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</si>
  <si>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</si>
  <si>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</si>
  <si>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</si>
  <si>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Prefers less than 10 extra hours ;  Persons ;</t>
  </si>
  <si>
    <t>New South Wales ;  Not an employee ;  &gt; Prefers less than 10 extra hours ;  &gt; Males ;</t>
  </si>
  <si>
    <t>New South Wales ;  Not an employee ;  &gt; Prefers less than 10 extra hours ;  &gt; Females ;</t>
  </si>
  <si>
    <t>New South Wales ;  Not an employee ;  &gt; Prefers 10–19 extra hours ;  Persons ;</t>
  </si>
  <si>
    <t>New South Wales ;  Not an employee ;  &gt; Prefers 10–19 extra hours ;  &gt; Males ;</t>
  </si>
  <si>
    <t>New South Wales ;  Not an employee ;  &gt; Prefers 10–19 extra hours ;  &gt; Females ;</t>
  </si>
  <si>
    <t>New South Wales ;  Not an employee ;  &gt; Prefers 20–29 extra hours ;  Persons ;</t>
  </si>
  <si>
    <t>New South Wales ;  Not an employee ;  &gt; Prefers 20–29 extra hours ;  &gt; Males ;</t>
  </si>
  <si>
    <t>New South Wales ;  Not an employee ;  &gt; Prefers 20–29 extra hours ;  &gt; Females ;</t>
  </si>
  <si>
    <t>New South Wales ;  Not an employee ;  &gt; Prefers 30 extra hours or more ;  Persons ;</t>
  </si>
  <si>
    <t>New South Wales ;  Not an employee ;  &gt; Prefers 30 extra hours or more ;  &gt; Males ;</t>
  </si>
  <si>
    <t>New South Wales ;  Not an employee ;  &gt; Prefers 30 extra hours or more ;  &gt; Females ;</t>
  </si>
  <si>
    <t>New South Wales ;  Not an employee ;  Median extra hours preferred ;  Persons ;</t>
  </si>
  <si>
    <t>New South Wales ;  Not an employee ;  Median extra hours preferred ;  &gt; Males ;</t>
  </si>
  <si>
    <t>New South Wales ;  Not an employee ;  Median extra hours preferred ;  &gt; Females ;</t>
  </si>
  <si>
    <t>New South Wales ;  Usually does not work in main job ;  Underemployed part-time workers ;  Persons ;</t>
  </si>
  <si>
    <t>New South Wales ;  Usually does not work in main job ;  Underemployed part-time workers ;  &gt; Males ;</t>
  </si>
  <si>
    <t>New South Wales ;  Usually does not work in main job ;  Underemployed part-time workers ;  &gt; Females ;</t>
  </si>
  <si>
    <t>New South Wales ;  Usually does not work in main job ;  &gt; Prefers less than 10 extra hours ;  Persons ;</t>
  </si>
  <si>
    <t>New South Wales ;  Usually does not work in main job ;  &gt; Prefers less than 10 extra hours ;  &gt; Males ;</t>
  </si>
  <si>
    <t>New South Wales ;  Usually does not work in main job ;  &gt; Prefers less than 10 extra hours ;  &gt; Females ;</t>
  </si>
  <si>
    <t>New South Wales ;  Usually does not work in main job ;  &gt; Prefers 10–19 extra hours ;  Persons ;</t>
  </si>
  <si>
    <t>New South Wales ;  Usually does not work in main job ;  &gt; Prefers 10–19 extra hours ;  &gt; Males ;</t>
  </si>
  <si>
    <t>New South Wales ;  Usually does not work in main job ;  &gt; Prefers 10–19 extra hours ;  &gt; Females ;</t>
  </si>
  <si>
    <t>New South Wales ;  Usually does not work in main job ;  &gt; Prefers 20–29 extra hours ;  Persons ;</t>
  </si>
  <si>
    <t>New South Wales ;  Usually does not work in main job ;  &gt; Prefers 20–29 extra hours ;  &gt; Males ;</t>
  </si>
  <si>
    <t>New South Wales ;  Usually does not work in main job ;  &gt; Prefers 20–29 extra hours ;  &gt; Females ;</t>
  </si>
  <si>
    <t>New South Wales ;  Usually does not work in main job ;  &gt; Prefers 30 extra hours or more ;  Persons ;</t>
  </si>
  <si>
    <t>New South Wales ;  Usually does not work in main job ;  &gt; Prefers 30 extra hours or more ;  &gt; Males ;</t>
  </si>
  <si>
    <t>New South Wales ;  Usually does not work in main job ;  &gt; Prefers 30 extra hours or more ;  &gt; Females ;</t>
  </si>
  <si>
    <t>New South Wales ;  Usually does not work in main job ;  Median extra hours preferred ;  Persons ;</t>
  </si>
  <si>
    <t>New South Wales ;  Usually does not work in main job ;  Median extra hours preferred ;  &gt; Males ;</t>
  </si>
  <si>
    <t>New South Wales ;  Usually does not work in main job ;  Median extra hours preferred ;  &gt; Females ;</t>
  </si>
  <si>
    <t>New South Wales ;  Usually works 1-9 hours in main job ;  Underemployed part-time workers ;  Persons ;</t>
  </si>
  <si>
    <t>New South Wales ;  Usually works 1-9 hours in main job ;  Underemployed part-time workers ;  &gt; Males ;</t>
  </si>
  <si>
    <t>New South Wales ;  Usually works 1-9 hours in main job ;  Underemployed part-time workers ;  &gt; Females ;</t>
  </si>
  <si>
    <t>New South Wales ;  Usually works 1-9 hours in main job ;  &gt; Prefers less than 10 extra hours ;  Persons ;</t>
  </si>
  <si>
    <t>New South Wales ;  Usually works 1-9 hours in main job ;  &gt; Prefers less than 10 extra hours ;  &gt; Males ;</t>
  </si>
  <si>
    <t>New South Wales ;  Usually works 1-9 hours in main job ;  &gt; Prefers less than 10 extra hours ;  &gt; Females ;</t>
  </si>
  <si>
    <t>New South Wales ;  Usually works 1-9 hours in main job ;  &gt; Prefers 10–19 extra hours ;  Persons ;</t>
  </si>
  <si>
    <t>New South Wales ;  Usually works 1-9 hours in main job ;  &gt; Prefers 10–19 extra hours ;  &gt; Males ;</t>
  </si>
  <si>
    <t>New South Wales ;  Usually works 1-9 hours in main job ;  &gt; Prefers 10–19 extra hours ;  &gt; Females ;</t>
  </si>
  <si>
    <t>New South Wales ;  Usually works 1-9 hours in main job ;  &gt; Prefers 20–29 extra hours ;  Persons ;</t>
  </si>
  <si>
    <t>A125604288X</t>
  </si>
  <si>
    <t>A125633088W</t>
  </si>
  <si>
    <t>A125618688V</t>
  </si>
  <si>
    <t>A125595650A</t>
  </si>
  <si>
    <t>A125624450J</t>
  </si>
  <si>
    <t>A125610050L</t>
  </si>
  <si>
    <t>A125595536W</t>
  </si>
  <si>
    <t>A125624336C</t>
  </si>
  <si>
    <t>A125609936A</t>
  </si>
  <si>
    <t>A125598416J</t>
  </si>
  <si>
    <t>A125627216R</t>
  </si>
  <si>
    <t>A125612816T</t>
  </si>
  <si>
    <t>A125592656K</t>
  </si>
  <si>
    <t>A125621456T</t>
  </si>
  <si>
    <t>A125607056T</t>
  </si>
  <si>
    <t>A125601296V</t>
  </si>
  <si>
    <t>A125630096T</t>
  </si>
  <si>
    <t>A125615696R</t>
  </si>
  <si>
    <t>A125604176F</t>
  </si>
  <si>
    <t>A125632976A</t>
  </si>
  <si>
    <t>A125618576A</t>
  </si>
  <si>
    <t>A125595538A</t>
  </si>
  <si>
    <t>A125624338J</t>
  </si>
  <si>
    <t>A125609938F</t>
  </si>
  <si>
    <t>A125595656R</t>
  </si>
  <si>
    <t>A125624456W</t>
  </si>
  <si>
    <t>A125610056A</t>
  </si>
  <si>
    <t>A125598536A</t>
  </si>
  <si>
    <t>A125627336J</t>
  </si>
  <si>
    <t>A125612936K</t>
  </si>
  <si>
    <t>A125592776C</t>
  </si>
  <si>
    <t>A125621576K</t>
  </si>
  <si>
    <t>A125607176K</t>
  </si>
  <si>
    <t>A125601416A</t>
  </si>
  <si>
    <t>A125630216X</t>
  </si>
  <si>
    <t>A125615816W</t>
  </si>
  <si>
    <t>A125604296X</t>
  </si>
  <si>
    <t>A125633096W</t>
  </si>
  <si>
    <t>A125618696V</t>
  </si>
  <si>
    <t>A125595658V</t>
  </si>
  <si>
    <t>A125624458A</t>
  </si>
  <si>
    <t>A125610058F</t>
  </si>
  <si>
    <t>A125595664R</t>
  </si>
  <si>
    <t>A125624464W</t>
  </si>
  <si>
    <t>A125610064A</t>
  </si>
  <si>
    <t>A125598544A</t>
  </si>
  <si>
    <t>A125627344J</t>
  </si>
  <si>
    <t>A125612944K</t>
  </si>
  <si>
    <t>A125592784C</t>
  </si>
  <si>
    <t>A125621584K</t>
  </si>
  <si>
    <t>A125607184K</t>
  </si>
  <si>
    <t>A125601424A</t>
  </si>
  <si>
    <t>A125630224X</t>
  </si>
  <si>
    <t>A125615824W</t>
  </si>
  <si>
    <t>A125604304L</t>
  </si>
  <si>
    <t>A125633104K</t>
  </si>
  <si>
    <t>A125618704J</t>
  </si>
  <si>
    <t>A125595666V</t>
  </si>
  <si>
    <t>A125624466A</t>
  </si>
  <si>
    <t>A125610066F</t>
  </si>
  <si>
    <t>A125595544W</t>
  </si>
  <si>
    <t>A125624344C</t>
  </si>
  <si>
    <t>A125609944A</t>
  </si>
  <si>
    <t>A125598424J</t>
  </si>
  <si>
    <t>A125627224R</t>
  </si>
  <si>
    <t>A125612824T</t>
  </si>
  <si>
    <t>A125592664K</t>
  </si>
  <si>
    <t>A125621464T</t>
  </si>
  <si>
    <t>A125607064T</t>
  </si>
  <si>
    <t>A125601304J</t>
  </si>
  <si>
    <t>A125630104F</t>
  </si>
  <si>
    <t>A125615704C</t>
  </si>
  <si>
    <t>A125604184F</t>
  </si>
  <si>
    <t>A125632984A</t>
  </si>
  <si>
    <t>A125618584A</t>
  </si>
  <si>
    <t>A125595546A</t>
  </si>
  <si>
    <t>A125624346J</t>
  </si>
  <si>
    <t>A125609946F</t>
  </si>
  <si>
    <t>A125595552W</t>
  </si>
  <si>
    <t>A125624352C</t>
  </si>
  <si>
    <t>A125609952A</t>
  </si>
  <si>
    <t>A125598432J</t>
  </si>
  <si>
    <t>A125627232R</t>
  </si>
  <si>
    <t>A125612832T</t>
  </si>
  <si>
    <t>A125592672K</t>
  </si>
  <si>
    <t>A125621472T</t>
  </si>
  <si>
    <t>A125607072T</t>
  </si>
  <si>
    <t>A125601312J</t>
  </si>
  <si>
    <t>A125630112F</t>
  </si>
  <si>
    <t>A125615712C</t>
  </si>
  <si>
    <t>A125604192F</t>
  </si>
  <si>
    <t>A125632992A</t>
  </si>
  <si>
    <t>A125618592A</t>
  </si>
  <si>
    <t>A125595554A</t>
  </si>
  <si>
    <t>A125624354J</t>
  </si>
  <si>
    <t>A125609954F</t>
  </si>
  <si>
    <t>A125595616W</t>
  </si>
  <si>
    <t>A125624416C</t>
  </si>
  <si>
    <t>A125610016J</t>
  </si>
  <si>
    <t>A125598496V</t>
  </si>
  <si>
    <t>A125627296A</t>
  </si>
  <si>
    <t>A125612896C</t>
  </si>
  <si>
    <t>A125592736K</t>
  </si>
  <si>
    <t>A125621536T</t>
  </si>
  <si>
    <t>A125607136T</t>
  </si>
  <si>
    <t>A125601376V</t>
  </si>
  <si>
    <t>A125630176T</t>
  </si>
  <si>
    <t>A125615776R</t>
  </si>
  <si>
    <t>A125604256F</t>
  </si>
  <si>
    <t>A125633056C</t>
  </si>
  <si>
    <t>A125618656A</t>
  </si>
  <si>
    <t>A125595618A</t>
  </si>
  <si>
    <t>A125624418J</t>
  </si>
  <si>
    <t>A125610018L</t>
  </si>
  <si>
    <t>A125595480W</t>
  </si>
  <si>
    <t>A125624280C</t>
  </si>
  <si>
    <t>A125609880A</t>
  </si>
  <si>
    <t>A125598360J</t>
  </si>
  <si>
    <t>A125627160R</t>
  </si>
  <si>
    <t>A125612760T</t>
  </si>
  <si>
    <t>A125592600X</t>
  </si>
  <si>
    <t>A125621400F</t>
  </si>
  <si>
    <t>A125607000F</t>
  </si>
  <si>
    <t>A125601240J</t>
  </si>
  <si>
    <t>A125630040F</t>
  </si>
  <si>
    <t>A125615640C</t>
  </si>
  <si>
    <t>A125604120V</t>
  </si>
  <si>
    <t>A125632920R</t>
  </si>
  <si>
    <t>A125618520R</t>
  </si>
  <si>
    <t>A125595482A</t>
  </si>
  <si>
    <t>A125624282J</t>
  </si>
  <si>
    <t>A125609882F</t>
  </si>
  <si>
    <t>A125595672R</t>
  </si>
  <si>
    <t>A125624472W</t>
  </si>
  <si>
    <t>A125610072A</t>
  </si>
  <si>
    <t>A125598552A</t>
  </si>
  <si>
    <t>A125627352J</t>
  </si>
  <si>
    <t>A125612952K</t>
  </si>
  <si>
    <t>A125592792C</t>
  </si>
  <si>
    <t>A125621592K</t>
  </si>
  <si>
    <t>A125607192K</t>
  </si>
  <si>
    <t>A125601432A</t>
  </si>
  <si>
    <t>A125630232X</t>
  </si>
  <si>
    <t>A125615832W</t>
  </si>
  <si>
    <t>A125604312L</t>
  </si>
  <si>
    <t>A125633112K</t>
  </si>
  <si>
    <t>A125618712J</t>
  </si>
  <si>
    <t>A125595674V</t>
  </si>
  <si>
    <t>A125624474A</t>
  </si>
  <si>
    <t>A125610074F</t>
  </si>
  <si>
    <t>A125595560W</t>
  </si>
  <si>
    <t>A125624360C</t>
  </si>
  <si>
    <t>A125609960A</t>
  </si>
  <si>
    <t>A125598440J</t>
  </si>
  <si>
    <t>A125627240R</t>
  </si>
  <si>
    <t>A125612840T</t>
  </si>
  <si>
    <t>A125592680K</t>
  </si>
  <si>
    <t>A125621480T</t>
  </si>
  <si>
    <t>A125607080T</t>
  </si>
  <si>
    <t>A125601320J</t>
  </si>
  <si>
    <t>A125630120F</t>
  </si>
  <si>
    <t>A125615720C</t>
  </si>
  <si>
    <t>A125604200V</t>
  </si>
  <si>
    <t>A125633000T</t>
  </si>
  <si>
    <t>A125618600R</t>
  </si>
  <si>
    <t>A125595562A</t>
  </si>
  <si>
    <t>A125624362J</t>
  </si>
  <si>
    <t>A125609962F</t>
  </si>
  <si>
    <t>A125595440C</t>
  </si>
  <si>
    <t>A125624240K</t>
  </si>
  <si>
    <t>A125609840J</t>
  </si>
  <si>
    <t>A125598320R</t>
  </si>
  <si>
    <t>A125627120W</t>
  </si>
  <si>
    <t>A125612720X</t>
  </si>
  <si>
    <t>A125592560T</t>
  </si>
  <si>
    <t>A125621360X</t>
  </si>
  <si>
    <t>A125606960W</t>
  </si>
  <si>
    <t>A125601200R</t>
  </si>
  <si>
    <t>A125630000L</t>
  </si>
  <si>
    <t>A125615600K</t>
  </si>
  <si>
    <t>A125604080L</t>
  </si>
  <si>
    <t>A125632880J</t>
  </si>
  <si>
    <t>A125618480J</t>
  </si>
  <si>
    <t>A125595442J</t>
  </si>
  <si>
    <t>A125624242R</t>
  </si>
  <si>
    <t>A125609842L</t>
  </si>
  <si>
    <t>A125595568R</t>
  </si>
  <si>
    <t>A125624368W</t>
  </si>
  <si>
    <t>A125609968V</t>
  </si>
  <si>
    <t>A125598448A</t>
  </si>
  <si>
    <t>A125627248J</t>
  </si>
  <si>
    <t>A125612848K</t>
  </si>
  <si>
    <t>A125592688C</t>
  </si>
  <si>
    <t>A125621488K</t>
  </si>
  <si>
    <t>A125607088K</t>
  </si>
  <si>
    <t>A125601328A</t>
  </si>
  <si>
    <t>A125630128X</t>
  </si>
  <si>
    <t>A125615728W</t>
  </si>
  <si>
    <t>A125604208L</t>
  </si>
  <si>
    <t>A125633008K</t>
  </si>
  <si>
    <t>A125618608J</t>
  </si>
  <si>
    <t>A125595570A</t>
  </si>
  <si>
    <t>A125624370J</t>
  </si>
  <si>
    <t>A125609970F</t>
  </si>
  <si>
    <t>A125595576R</t>
  </si>
  <si>
    <t>A125624376W</t>
  </si>
  <si>
    <t>A125609976V</t>
  </si>
  <si>
    <t>A125598456A</t>
  </si>
  <si>
    <t>A125627256J</t>
  </si>
  <si>
    <t>A125612856K</t>
  </si>
  <si>
    <t>A125592696C</t>
  </si>
  <si>
    <t>A125621496K</t>
  </si>
  <si>
    <t>A125607096K</t>
  </si>
  <si>
    <t>A125601336A</t>
  </si>
  <si>
    <t>A125630136X</t>
  </si>
  <si>
    <t>A125615736W</t>
  </si>
  <si>
    <t>A125604216L</t>
  </si>
  <si>
    <t>A125633016K</t>
  </si>
  <si>
    <t>A125618616J</t>
  </si>
  <si>
    <t>A125595578V</t>
  </si>
  <si>
    <t>A125624378A</t>
  </si>
  <si>
    <t>A125609978X</t>
  </si>
  <si>
    <t>A125595696J</t>
  </si>
  <si>
    <t>A125624496R</t>
  </si>
  <si>
    <t>A125610096V</t>
  </si>
  <si>
    <t>A125598576V</t>
  </si>
  <si>
    <t>A125627376A</t>
  </si>
  <si>
    <t>A125612976C</t>
  </si>
  <si>
    <t>A125592816K</t>
  </si>
  <si>
    <t>A125621616T</t>
  </si>
  <si>
    <t>A125607216T</t>
  </si>
  <si>
    <t>A125601456V</t>
  </si>
  <si>
    <t>A125630256T</t>
  </si>
  <si>
    <t>A125615856R</t>
  </si>
  <si>
    <t>A125604336F</t>
  </si>
  <si>
    <t>A125633136C</t>
  </si>
  <si>
    <t>A125618736A</t>
  </si>
  <si>
    <t>A125595698L</t>
  </si>
  <si>
    <t>A125624498V</t>
  </si>
  <si>
    <t>A125610098X</t>
  </si>
  <si>
    <t>A125595400K</t>
  </si>
  <si>
    <t>A125624200T</t>
  </si>
  <si>
    <t>A125609800R</t>
  </si>
  <si>
    <t>A125598280J</t>
  </si>
  <si>
    <t>A125627080R</t>
  </si>
  <si>
    <t>A125612680T</t>
  </si>
  <si>
    <t>A125592520X</t>
  </si>
  <si>
    <t>A125621320F</t>
  </si>
  <si>
    <t>A125606920C</t>
  </si>
  <si>
    <t>A125601160J</t>
  </si>
  <si>
    <t>New South Wales ;  Usually works 1-9 hours in main job ;  &gt; Prefers 20–29 extra hours ;  &gt; Males ;</t>
  </si>
  <si>
    <t>New South Wales ;  Usually works 1-9 hours in main job ;  &gt; Prefers 20–29 extra hours ;  &gt; Females ;</t>
  </si>
  <si>
    <t>New South Wales ;  Usually works 1-9 hours in main job ;  &gt; Prefers 30 extra hours or more ;  Persons ;</t>
  </si>
  <si>
    <t>New South Wales ;  Usually works 1-9 hours in main job ;  &gt; Prefers 30 extra hours or more ;  &gt; Males ;</t>
  </si>
  <si>
    <t>New South Wales ;  Usually works 1-9 hours in main job ;  &gt; Prefers 30 extra hours or more ;  &gt; Females ;</t>
  </si>
  <si>
    <t>New South Wales ;  Usually works 1-9 hours in main job ;  Median extra hours preferred ;  Persons ;</t>
  </si>
  <si>
    <t>New South Wales ;  Usually works 1-9 hours in main job ;  Median extra hours preferred ;  &gt; Males ;</t>
  </si>
  <si>
    <t>New South Wales ;  Usually works 1-9 hours in main job ;  Median extra hours preferred ;  &gt; Females ;</t>
  </si>
  <si>
    <t>New South Wales ;  Usually works 10-19 hours in main job ;  Underemployed part-time workers ;  Persons ;</t>
  </si>
  <si>
    <t>New South Wales ;  Usually works 10-19 hours in main job ;  Underemployed part-time workers ;  &gt; Males ;</t>
  </si>
  <si>
    <t>New South Wales ;  Usually works 10-19 hours in main job ;  Underemployed part-time workers ;  &gt; Females ;</t>
  </si>
  <si>
    <t>New South Wales ;  Usually works 10-19 hours in main job ;  &gt; Prefers less than 10 extra hours ;  Persons ;</t>
  </si>
  <si>
    <t>New South Wales ;  Usually works 10-19 hours in main job ;  &gt; Prefers less than 10 extra hours ;  &gt; Males ;</t>
  </si>
  <si>
    <t>New South Wales ;  Usually works 10-19 hours in main job ;  &gt; Prefers less than 10 extra hours ;  &gt; Females ;</t>
  </si>
  <si>
    <t>New South Wales ;  Usually works 10-19 hours in main job ;  &gt; Prefers 10–19 extra hours ;  Persons ;</t>
  </si>
  <si>
    <t>New South Wales ;  Usually works 10-19 hours in main job ;  &gt; Prefers 10–19 extra hours ;  &gt; Males ;</t>
  </si>
  <si>
    <t>New South Wales ;  Usually works 10-19 hours in main job ;  &gt; Prefers 10–19 extra hours ;  &gt; Females ;</t>
  </si>
  <si>
    <t>New South Wales ;  Usually works 10-19 hours in main job ;  &gt; Prefers 20–29 extra hours ;  Persons ;</t>
  </si>
  <si>
    <t>New South Wales ;  Usually works 10-19 hours in main job ;  &gt; Prefers 20–29 extra hours ;  &gt; Males ;</t>
  </si>
  <si>
    <t>New South Wales ;  Usually works 10-19 hours in main job ;  &gt; Prefers 20–29 extra hours ;  &gt; Females ;</t>
  </si>
  <si>
    <t>New South Wales ;  Usually works 10-19 hours in main job ;  &gt; Prefers 30 extra hours or more ;  Persons ;</t>
  </si>
  <si>
    <t>New South Wales ;  Usually works 10-19 hours in main job ;  &gt; Prefers 30 extra hours or more ;  &gt; Males ;</t>
  </si>
  <si>
    <t>New South Wales ;  Usually works 10-19 hours in main job ;  &gt; Prefers 30 extra hours or more ;  &gt; Females ;</t>
  </si>
  <si>
    <t>New South Wales ;  Usually works 10-19 hours in main job ;  Median extra hours preferred ;  Persons ;</t>
  </si>
  <si>
    <t>New South Wales ;  Usually works 10-19 hours in main job ;  Median extra hours preferred ;  &gt; Males ;</t>
  </si>
  <si>
    <t>New South Wales ;  Usually works 10-19 hours in main job ;  Median extra hours preferred ;  &gt; Females ;</t>
  </si>
  <si>
    <t>New South Wales ;  Usually works 20-29 hours in main job ;  Underemployed part-time workers ;  Persons ;</t>
  </si>
  <si>
    <t>New South Wales ;  Usually works 20-29 hours in main job ;  Underemployed part-time workers ;  &gt; Males ;</t>
  </si>
  <si>
    <t>New South Wales ;  Usually works 20-29 hours in main job ;  Underemployed part-time workers ;  &gt; Females ;</t>
  </si>
  <si>
    <t>New South Wales ;  Usually works 20-29 hours in main job ;  &gt; Prefers less than 10 extra hours ;  Persons ;</t>
  </si>
  <si>
    <t>New South Wales ;  Usually works 20-29 hours in main job ;  &gt; Prefers less than 10 extra hours ;  &gt; Males ;</t>
  </si>
  <si>
    <t>New South Wales ;  Usually works 20-29 hours in main job ;  &gt; Prefers less than 10 extra hours ;  &gt; Females ;</t>
  </si>
  <si>
    <t>New South Wales ;  Usually works 20-29 hours in main job ;  &gt; Prefers 10–19 extra hours ;  Persons ;</t>
  </si>
  <si>
    <t>New South Wales ;  Usually works 20-29 hours in main job ;  &gt; Prefers 10–19 extra hours ;  &gt; Males ;</t>
  </si>
  <si>
    <t>New South Wales ;  Usually works 20-29 hours in main job ;  &gt; Prefers 10–19 extra hours ;  &gt; Females ;</t>
  </si>
  <si>
    <t>New South Wales ;  Usually works 20-29 hours in main job ;  &gt; Prefers 20–29 extra hours ;  Persons ;</t>
  </si>
  <si>
    <t>New South Wales ;  Usually works 20-29 hours in main job ;  &gt; Prefers 20–29 extra hours ;  &gt; Males ;</t>
  </si>
  <si>
    <t>New South Wales ;  Usually works 20-29 hours in main job ;  &gt; Prefers 20–29 extra hours ;  &gt; Females ;</t>
  </si>
  <si>
    <t>New South Wales ;  Usually works 20-29 hours in main job ;  &gt; Prefers 30 extra hours or more ;  Persons ;</t>
  </si>
  <si>
    <t>New South Wales ;  Usually works 20-29 hours in main job ;  &gt; Prefers 30 extra hours or more ;  &gt; Males ;</t>
  </si>
  <si>
    <t>New South Wales ;  Usually works 20-29 hours in main job ;  &gt; Prefers 30 extra hours or more ;  &gt; Females ;</t>
  </si>
  <si>
    <t>New South Wales ;  Usually works 20-29 hours in main job ;  Median extra hours preferred ;  Persons ;</t>
  </si>
  <si>
    <t>New South Wales ;  Usually works 20-29 hours in main job ;  Median extra hours preferred ;  &gt; Males ;</t>
  </si>
  <si>
    <t>New South Wales ;  Usually works 20-29 hours in main job ;  Median extra hours preferred ;  &gt; Females ;</t>
  </si>
  <si>
    <t>New South Wales ;  Usually works 30-34 hours in main job ;  Underemployed part-time workers ;  Persons ;</t>
  </si>
  <si>
    <t>New South Wales ;  Usually works 30-34 hours in main job ;  Underemployed part-time workers ;  &gt; Males ;</t>
  </si>
  <si>
    <t>New South Wales ;  Usually works 30-34 hours in main job ;  Underemployed part-time workers ;  &gt; Females ;</t>
  </si>
  <si>
    <t>New South Wales ;  Usually works 30-34 hours in main job ;  &gt; Prefers less than 10 extra hours ;  Persons ;</t>
  </si>
  <si>
    <t>New South Wales ;  Usually works 30-34 hours in main job ;  &gt; Prefers less than 10 extra hours ;  &gt; Males ;</t>
  </si>
  <si>
    <t>New South Wales ;  Usually works 30-34 hours in main job ;  &gt; Prefers less than 10 extra hours ;  &gt; Females ;</t>
  </si>
  <si>
    <t>New South Wales ;  Usually works 30-34 hours in main job ;  &gt; Prefers 10–19 extra hours ;  Persons ;</t>
  </si>
  <si>
    <t>New South Wales ;  Usually works 30-34 hours in main job ;  &gt; Prefers 10–19 extra hours ;  &gt; Males ;</t>
  </si>
  <si>
    <t>New South Wales ;  Usually works 30-34 hours in main job ;  &gt; Prefers 10–19 extra hours ;  &gt; Females ;</t>
  </si>
  <si>
    <t>New South Wales ;  Usually works 30-34 hours in main job ;  &gt; Prefers 20–29 extra hours ;  Persons ;</t>
  </si>
  <si>
    <t>New South Wales ;  Usually works 30-34 hours in main job ;  &gt; Prefers 20–29 extra hours ;  &gt; Males ;</t>
  </si>
  <si>
    <t>New South Wales ;  Usually works 30-34 hours in main job ;  &gt; Prefers 20–29 extra hours ;  &gt; Females ;</t>
  </si>
  <si>
    <t>New South Wales ;  Usually works 30-34 hours in main job ;  &gt; Prefers 30 extra hours or more ;  Persons ;</t>
  </si>
  <si>
    <t>New South Wales ;  Usually works 30-34 hours in main job ;  &gt; Prefers 30 extra hours or more ;  &gt; Males ;</t>
  </si>
  <si>
    <t>New South Wales ;  Usually works 30-34 hours in main job ;  &gt; Prefers 30 extra hours or more ;  &gt; Females ;</t>
  </si>
  <si>
    <t>New South Wales ;  Usually works 30-34 hours in main job ;  Median extra hours preferred ;  Persons ;</t>
  </si>
  <si>
    <t>New South Wales ;  Usually works 30-34 hours in main job ;  Median extra hours preferred ;  &gt; Males ;</t>
  </si>
  <si>
    <t>New South Wales ;  Usually works 30-34 hours in main job ;  Median extra hours preferred ;  &gt; Females ;</t>
  </si>
  <si>
    <t>New South Wales ;  Would move interstate if offered a job ;  Underemployed part-time workers ;  Persons ;</t>
  </si>
  <si>
    <t>New South Wales ;  Would move interstate if offered a job ;  Underemployed part-time workers ;  &gt; Males ;</t>
  </si>
  <si>
    <t>New South Wales ;  Would move interstate if offered a job ;  Underemployed part-time workers ;  &gt; Females ;</t>
  </si>
  <si>
    <t>New South Wales ;  Would move interstate if offered a job ;  &gt; Prefers less than 10 extra hours ;  Persons ;</t>
  </si>
  <si>
    <t>New South Wales ;  Would move interstate if offered a job ;  &gt; Prefers less than 10 extra hours ;  &gt; Males ;</t>
  </si>
  <si>
    <t>New South Wales ;  Would move interstate if offered a job ;  &gt; Prefers less than 10 extra hours ;  &gt; Females ;</t>
  </si>
  <si>
    <t>New South Wales ;  Would move interstate if offered a job ;  &gt; Prefers 10–19 extra hours ;  Persons ;</t>
  </si>
  <si>
    <t>New South Wales ;  Would move interstate if offered a job ;  &gt; Prefers 10–19 extra hours ;  &gt; Males ;</t>
  </si>
  <si>
    <t>New South Wales ;  Would move interstate if offered a job ;  &gt; Prefers 10–19 extra hours ;  &gt; Females ;</t>
  </si>
  <si>
    <t>New South Wales ;  Would move interstate if offered a job ;  &gt; Prefers 20–29 extra hours ;  Persons ;</t>
  </si>
  <si>
    <t>New South Wales ;  Would move interstate if offered a job ;  &gt; Prefers 20–29 extra hours ;  &gt; Males ;</t>
  </si>
  <si>
    <t>New South Wales ;  Would move interstate if offered a job ;  &gt; Prefers 20–29 extra hours ;  &gt; Females ;</t>
  </si>
  <si>
    <t>New South Wales ;  Would move interstate if offered a job ;  &gt; Prefers 30 extra hours or more ;  Persons ;</t>
  </si>
  <si>
    <t>New South Wales ;  Would move interstate if offered a job ;  &gt; Prefers 30 extra hours or more ;  &gt; Males ;</t>
  </si>
  <si>
    <t>New South Wales ;  Would move interstate if offered a job ;  &gt; Prefers 30 extra hours or more ;  &gt; Females ;</t>
  </si>
  <si>
    <t>New South Wales ;  Would move interstate if offered a job ;  Median extra hours preferred ;  Persons ;</t>
  </si>
  <si>
    <t>New South Wales ;  Would move interstate if offered a job ;  Median extra hours preferred ;  &gt; Males ;</t>
  </si>
  <si>
    <t>New South Wales ;  Would move interstate if offered a job ;  Median extra hours preferred ;  &gt; Females ;</t>
  </si>
  <si>
    <t>New South Wales ;  Would not move interstate if offered a job ;  Underemployed part-time workers ;  Persons ;</t>
  </si>
  <si>
    <t>New South Wales ;  Would not move interstate if offered a job ;  Underemployed part-time workers ;  &gt; Males ;</t>
  </si>
  <si>
    <t>New South Wales ;  Would not move interstate if offered a job ;  Underemployed part-time workers ;  &gt; Females ;</t>
  </si>
  <si>
    <t>New South Wales ;  Would not move interstate if offered a job ;  &gt; Prefers less than 10 extra hours ;  Persons ;</t>
  </si>
  <si>
    <t>New South Wales ;  Would not move interstate if offered a job ;  &gt; Prefers less than 10 extra hours ;  &gt; Males ;</t>
  </si>
  <si>
    <t>New South Wales ;  Would not move interstate if offered a job ;  &gt; Prefers less than 10 extra hours ;  &gt; Females ;</t>
  </si>
  <si>
    <t>New South Wales ;  Would not move interstate if offered a job ;  &gt; Prefers 10–19 extra hours ;  Persons ;</t>
  </si>
  <si>
    <t>New South Wales ;  Would not move interstate if offered a job ;  &gt; Prefers 10–19 extra hours ;  &gt; Males ;</t>
  </si>
  <si>
    <t>New South Wales ;  Would not move interstate if offered a job ;  &gt; Prefers 10–19 extra hours ;  &gt; Females ;</t>
  </si>
  <si>
    <t>New South Wales ;  Would not move interstate if offered a job ;  &gt; Prefers 20–29 extra hours ;  Persons ;</t>
  </si>
  <si>
    <t>New South Wales ;  Would not move interstate if offered a job ;  &gt; Prefers 20–29 extra hours ;  &gt; Males ;</t>
  </si>
  <si>
    <t>New South Wales ;  Would not move interstate if offered a job ;  &gt; Prefers 20–29 extra hours ;  &gt; Females ;</t>
  </si>
  <si>
    <t>New South Wales ;  Would not move interstate if offered a job ;  &gt; Prefers 30 extra hours or more ;  Persons ;</t>
  </si>
  <si>
    <t>New South Wales ;  Would not move interstate if offered a job ;  &gt; Prefers 30 extra hours or more ;  &gt; Males ;</t>
  </si>
  <si>
    <t>New South Wales ;  Would not move interstate if offered a job ;  &gt; Prefers 30 extra hours or more ;  &gt; Females ;</t>
  </si>
  <si>
    <t>New South Wales ;  Would not move interstate if offered a job ;  Median extra hours preferred ;  Persons ;</t>
  </si>
  <si>
    <t>New South Wales ;  Would not move interstate if offered a job ;  Median extra hours preferred ;  &gt; Males ;</t>
  </si>
  <si>
    <t>New South Wales ;  Would not move interstate if offered a job ;  Median extra hours preferred ;  &gt; Females ;</t>
  </si>
  <si>
    <t>New South Wales ;  Might move interstate if offered a job ;  Underemployed part-time workers ;  Persons ;</t>
  </si>
  <si>
    <t>New South Wales ;  Might move interstate if offered a job ;  Underemployed part-time workers ;  &gt; Males ;</t>
  </si>
  <si>
    <t>New South Wales ;  Might move interstate if offered a job ;  Underemployed part-time workers ;  &gt; Females ;</t>
  </si>
  <si>
    <t>New South Wales ;  Might move interstate if offered a job ;  &gt; Prefers less than 10 extra hours ;  Persons ;</t>
  </si>
  <si>
    <t>New South Wales ;  Might move interstate if offered a job ;  &gt; Prefers less than 10 extra hours ;  &gt; Males ;</t>
  </si>
  <si>
    <t>New South Wales ;  Might move interstate if offered a job ;  &gt; Prefers less than 10 extra hours ;  &gt; Females ;</t>
  </si>
  <si>
    <t>New South Wales ;  Might move interstate if offered a job ;  &gt; Prefers 10–19 extra hours ;  Persons ;</t>
  </si>
  <si>
    <t>New South Wales ;  Might move interstate if offered a job ;  &gt; Prefers 10–19 extra hours ;  &gt; Males ;</t>
  </si>
  <si>
    <t>New South Wales ;  Might move interstate if offered a job ;  &gt; Prefers 10–19 extra hours ;  &gt; Females ;</t>
  </si>
  <si>
    <t>New South Wales ;  Might move interstate if offered a job ;  &gt; Prefers 20–29 extra hours ;  Persons ;</t>
  </si>
  <si>
    <t>New South Wales ;  Might move interstate if offered a job ;  &gt; Prefers 20–29 extra hours ;  &gt; Males ;</t>
  </si>
  <si>
    <t>New South Wales ;  Might move interstate if offered a job ;  &gt; Prefers 20–29 extra hours ;  &gt; Females ;</t>
  </si>
  <si>
    <t>New South Wales ;  Might move interstate if offered a job ;  &gt; Prefers 30 extra hours or more ;  Persons ;</t>
  </si>
  <si>
    <t>New South Wales ;  Might move interstate if offered a job ;  &gt; Prefers 30 extra hours or more ;  &gt; Males ;</t>
  </si>
  <si>
    <t>New South Wales ;  Might move interstate if offered a job ;  &gt; Prefers 30 extra hours or more ;  &gt; Females ;</t>
  </si>
  <si>
    <t>New South Wales ;  Might move interstate if offered a job ;  Median extra hours preferred ;  Persons ;</t>
  </si>
  <si>
    <t>New South Wales ;  Might move interstate if offered a job ;  Median extra hours preferred ;  &gt; Males ;</t>
  </si>
  <si>
    <t>New South Wales ;  Might move interstate if offered a job ;  Median extra hours preferred ;  &gt; Females ;</t>
  </si>
  <si>
    <t>New South Wales ;  Not sure would move interstate if offered a job ;  Underemployed part-time workers ;  Persons ;</t>
  </si>
  <si>
    <t>New South Wales ;  Not sure would move interstate if offered a job ;  Underemployed part-time workers ;  &gt; Males ;</t>
  </si>
  <si>
    <t>New South Wales ;  Not sure would move interstate if offered a job ;  Underemployed part-time workers ;  &gt; Females ;</t>
  </si>
  <si>
    <t>New South Wales ;  Not sure would move interstate if offered a job ;  &gt; Prefers less than 10 extra hours ;  Persons ;</t>
  </si>
  <si>
    <t>New South Wales ;  Not sure would move interstate if offered a job ;  &gt; Prefers less than 10 extra hours ;  &gt; Males ;</t>
  </si>
  <si>
    <t>New South Wales ;  Not sure would move interstate if offered a job ;  &gt; Prefers less than 10 extra hours ;  &gt; Females ;</t>
  </si>
  <si>
    <t>New South Wales ;  Not sure would move interstate if offered a job ;  &gt; Prefers 10–19 extra hours ;  Persons ;</t>
  </si>
  <si>
    <t>New South Wales ;  Not sure would move interstate if offered a job ;  &gt; Prefers 10–19 extra hours ;  &gt; Males ;</t>
  </si>
  <si>
    <t>New South Wales ;  Not sure would move interstate if offered a job ;  &gt; Prefers 10–19 extra hours ;  &gt; Females ;</t>
  </si>
  <si>
    <t>New South Wales ;  Not sure would move interstate if offered a job ;  &gt; Prefers 20–29 extra hours ;  Persons ;</t>
  </si>
  <si>
    <t>New South Wales ;  Not sure would move interstate if offered a job ;  &gt; Prefers 20–29 extra hours ;  &gt; Males ;</t>
  </si>
  <si>
    <t>New South Wales ;  Not sure would move interstate if offered a job ;  &gt; Prefers 20–29 extra hours ;  &gt; Females ;</t>
  </si>
  <si>
    <t>New South Wales ;  Not sure would move interstate if offered a job ;  &gt; Prefers 30 extra hours or more ;  Persons ;</t>
  </si>
  <si>
    <t>New South Wales ;  Not sure would move interstate if offered a job ;  &gt; Prefers 30 extra hours or more ;  &gt; Males ;</t>
  </si>
  <si>
    <t>New South Wales ;  Not sure would move interstate if offered a job ;  &gt; Prefers 30 extra hours or more ;  &gt; Females ;</t>
  </si>
  <si>
    <t>New South Wales ;  Not sure would move interstate if offered a job ;  Median extra hours preferred ;  Persons ;</t>
  </si>
  <si>
    <t>New South Wales ;  Not sure would move interstate if offered a job ;  Median extra hours preferred ;  &gt; Males ;</t>
  </si>
  <si>
    <t>New South Wales ;  Not sure would move interstate if offered a job ;  Median extra hours preferred ;  &gt; Females ;</t>
  </si>
  <si>
    <t>New South Wales ;  Would move within state if offered a job ;  Underemployed part-time workers ;  Persons ;</t>
  </si>
  <si>
    <t>New South Wales ;  Would move within state if offered a job ;  Underemployed part-time workers ;  &gt; Males ;</t>
  </si>
  <si>
    <t>New South Wales ;  Would move within state if offered a job ;  Underemployed part-time workers ;  &gt; Females ;</t>
  </si>
  <si>
    <t>New South Wales ;  Would move within state if offered a job ;  &gt; Prefers less than 10 extra hours ;  Persons ;</t>
  </si>
  <si>
    <t>New South Wales ;  Would move within state if offered a job ;  &gt; Prefers less than 10 extra hours ;  &gt; Males ;</t>
  </si>
  <si>
    <t>New South Wales ;  Would move within state if offered a job ;  &gt; Prefers less than 10 extra hours ;  &gt; Females ;</t>
  </si>
  <si>
    <t>New South Wales ;  Would move within state if offered a job ;  &gt; Prefers 10–19 extra hours ;  Persons ;</t>
  </si>
  <si>
    <t>New South Wales ;  Would move within state if offered a job ;  &gt; Prefers 10–19 extra hours ;  &gt; Males ;</t>
  </si>
  <si>
    <t>New South Wales ;  Would move within state if offered a job ;  &gt; Prefers 10–19 extra hours ;  &gt; Females ;</t>
  </si>
  <si>
    <t>New South Wales ;  Would move within state if offered a job ;  &gt; Prefers 20–29 extra hours ;  Persons ;</t>
  </si>
  <si>
    <t>New South Wales ;  Would move within state if offered a job ;  &gt; Prefers 20–29 extra hours ;  &gt; Males ;</t>
  </si>
  <si>
    <t>New South Wales ;  Would move within state if offered a job ;  &gt; Prefers 20–29 extra hours ;  &gt; Females ;</t>
  </si>
  <si>
    <t>New South Wales ;  Would move within state if offered a job ;  &gt; Prefers 30 extra hours or more ;  Persons ;</t>
  </si>
  <si>
    <t>New South Wales ;  Would move within state if offered a job ;  &gt; Prefers 30 extra hours or more ;  &gt; Males ;</t>
  </si>
  <si>
    <t>New South Wales ;  Would move within state if offered a job ;  &gt; Prefers 30 extra hours or more ;  &gt; Females ;</t>
  </si>
  <si>
    <t>New South Wales ;  Would move within state if offered a job ;  Median extra hours preferred ;  Persons ;</t>
  </si>
  <si>
    <t>New South Wales ;  Would move within state if offered a job ;  Median extra hours preferred ;  &gt; Males ;</t>
  </si>
  <si>
    <t>New South Wales ;  Would move within state if offered a job ;  Median extra hours preferred ;  &gt; Females ;</t>
  </si>
  <si>
    <t>New South Wales ;  Would not move within state if offered a job ;  Underemployed part-time workers ;  Persons ;</t>
  </si>
  <si>
    <t>New South Wales ;  Would not move within state if offered a job ;  Underemployed part-time workers ;  &gt; Males ;</t>
  </si>
  <si>
    <t>New South Wales ;  Would not move within state if offered a job ;  Underemployed part-time workers ;  &gt; Females ;</t>
  </si>
  <si>
    <t>New South Wales ;  Would not move within state if offered a job ;  &gt; Prefers less than 10 extra hours ;  Persons ;</t>
  </si>
  <si>
    <t>New South Wales ;  Would not move within state if offered a job ;  &gt; Prefers less than 10 extra hours ;  &gt; Males ;</t>
  </si>
  <si>
    <t>New South Wales ;  Would not move within state if offered a job ;  &gt; Prefers less than 10 extra hours ;  &gt; Females ;</t>
  </si>
  <si>
    <t>New South Wales ;  Would not move within state if offered a job ;  &gt; Prefers 10–19 extra hours ;  Persons ;</t>
  </si>
  <si>
    <t>New South Wales ;  Would not move within state if offered a job ;  &gt; Prefers 10–19 extra hours ;  &gt; Males ;</t>
  </si>
  <si>
    <t>New South Wales ;  Would not move within state if offered a job ;  &gt; Prefers 10–19 extra hours ;  &gt; Females ;</t>
  </si>
  <si>
    <t>New South Wales ;  Would not move within state if offered a job ;  &gt; Prefers 20–29 extra hours ;  Persons ;</t>
  </si>
  <si>
    <t>New South Wales ;  Would not move within state if offered a job ;  &gt; Prefers 20–29 extra hours ;  &gt; Males ;</t>
  </si>
  <si>
    <t>New South Wales ;  Would not move within state if offered a job ;  &gt; Prefers 20–29 extra hours ;  &gt; Females ;</t>
  </si>
  <si>
    <t>New South Wales ;  Would not move within state if offered a job ;  &gt; Prefers 30 extra hours or more ;  Persons ;</t>
  </si>
  <si>
    <t>New South Wales ;  Would not move within state if offered a job ;  &gt; Prefers 30 extra hours or more ;  &gt; Males ;</t>
  </si>
  <si>
    <t>New South Wales ;  Would not move within state if offered a job ;  &gt; Prefers 30 extra hours or more ;  &gt; Females ;</t>
  </si>
  <si>
    <t>New South Wales ;  Would not move within state if offered a job ;  Median extra hours preferred ;  Persons ;</t>
  </si>
  <si>
    <t>New South Wales ;  Would not move within state if offered a job ;  Median extra hours preferred ;  &gt; Males ;</t>
  </si>
  <si>
    <t>New South Wales ;  Would not move within state if offered a job ;  Median extra hours preferred ;  &gt; Females ;</t>
  </si>
  <si>
    <t>New South Wales ;  Might move within state if offered a job ;  Underemployed part-time workers ;  Persons ;</t>
  </si>
  <si>
    <t>New South Wales ;  Might move within state if offered a job ;  Underemployed part-time workers ;  &gt; Males ;</t>
  </si>
  <si>
    <t>New South Wales ;  Might move within state if offered a job ;  Underemployed part-time workers ;  &gt; Females ;</t>
  </si>
  <si>
    <t>New South Wales ;  Might move within state if offered a job ;  &gt; Prefers less than 10 extra hours ;  Persons ;</t>
  </si>
  <si>
    <t>New South Wales ;  Might move within state if offered a job ;  &gt; Prefers less than 10 extra hours ;  &gt; Males ;</t>
  </si>
  <si>
    <t>New South Wales ;  Might move within state if offered a job ;  &gt; Prefers less than 10 extra hours ;  &gt; Females ;</t>
  </si>
  <si>
    <t>New South Wales ;  Might move within state if offered a job ;  &gt; Prefers 10–19 extra hours ;  Persons ;</t>
  </si>
  <si>
    <t>New South Wales ;  Might move within state if offered a job ;  &gt; Prefers 10–19 extra hours ;  &gt; Males ;</t>
  </si>
  <si>
    <t>New South Wales ;  Might move within state if offered a job ;  &gt; Prefers 10–19 extra hours ;  &gt; Females ;</t>
  </si>
  <si>
    <t>New South Wales ;  Might move within state if offered a job ;  &gt; Prefers 20–29 extra hours ;  Persons ;</t>
  </si>
  <si>
    <t>New South Wales ;  Might move within state if offered a job ;  &gt; Prefers 20–29 extra hours ;  &gt; Males ;</t>
  </si>
  <si>
    <t>New South Wales ;  Might move within state if offered a job ;  &gt; Prefers 20–29 extra hours ;  &gt; Females ;</t>
  </si>
  <si>
    <t>New South Wales ;  Might move within state if offered a job ;  &gt; Prefers 30 extra hours or more ;  Persons ;</t>
  </si>
  <si>
    <t>New South Wales ;  Might move within state if offered a job ;  &gt; Prefers 30 extra hours or more ;  &gt; Males ;</t>
  </si>
  <si>
    <t>New South Wales ;  Might move within state if offered a job ;  &gt; Prefers 30 extra hours or more ;  &gt; Females ;</t>
  </si>
  <si>
    <t>New South Wales ;  Might move within state if offered a job ;  Median extra hours preferred ;  Persons ;</t>
  </si>
  <si>
    <t>New South Wales ;  Might move within state if offered a job ;  Median extra hours preferred ;  &gt; Males ;</t>
  </si>
  <si>
    <t>New South Wales ;  Might move within state if offered a job ;  Median extra hours preferred ;  &gt; Females ;</t>
  </si>
  <si>
    <t>New South Wales ;  Not sure would move within state if offered a job ;  Underemployed part-time workers ;  Persons ;</t>
  </si>
  <si>
    <t>New South Wales ;  Not sure would move within state if offered a job ;  Underemployed part-time workers ;  &gt; Males ;</t>
  </si>
  <si>
    <t>New South Wales ;  Not sure would move within state if offered a job ;  Underemployed part-time workers ;  &gt; Females ;</t>
  </si>
  <si>
    <t>New South Wales ;  Not sure would move within state if offered a job ;  &gt; Prefers less than 10 extra hours ;  Persons ;</t>
  </si>
  <si>
    <t>New South Wales ;  Not sure would move within state if offered a job ;  &gt; Prefers less than 10 extra hours ;  &gt; Males ;</t>
  </si>
  <si>
    <t>New South Wales ;  Not sure would move within state if offered a job ;  &gt; Prefers less than 10 extra hours ;  &gt; Females ;</t>
  </si>
  <si>
    <t>New South Wales ;  Not sure would move within state if offered a job ;  &gt; Prefers 10–19 extra hours ;  Persons ;</t>
  </si>
  <si>
    <t>New South Wales ;  Not sure would move within state if offered a job ;  &gt; Prefers 10–19 extra hours ;  &gt; Males ;</t>
  </si>
  <si>
    <t>New South Wales ;  Not sure would move within state if offered a job ;  &gt; Prefers 10–19 extra hours ;  &gt; Females ;</t>
  </si>
  <si>
    <t>New South Wales ;  Not sure would move within state if offered a job ;  &gt; Prefers 20–29 extra hours ;  Persons ;</t>
  </si>
  <si>
    <t>New South Wales ;  Not sure would move within state if offered a job ;  &gt; Prefers 20–29 extra hours ;  &gt; Males ;</t>
  </si>
  <si>
    <t>New South Wales ;  Not sure would move within state if offered a job ;  &gt; Prefers 20–29 extra hours ;  &gt; Females ;</t>
  </si>
  <si>
    <t>New South Wales ;  Not sure would move within state if offered a job ;  &gt; Prefers 30 extra hours or more ;  Persons ;</t>
  </si>
  <si>
    <t>New South Wales ;  Not sure would move within state if offered a job ;  &gt; Prefers 30 extra hours or more ;  &gt; Males ;</t>
  </si>
  <si>
    <t>New South Wales ;  Not sure would move within state if offered a job ;  &gt; Prefers 30 extra hours or more ;  &gt; Females ;</t>
  </si>
  <si>
    <t>New South Wales ;  Not sure would move within state if offered a job ;  Median extra hours preferred ;  Persons ;</t>
  </si>
  <si>
    <t>New South Wales ;  Not sure would move within state if offered a job ;  Median extra hours preferred ;  &gt; Males ;</t>
  </si>
  <si>
    <t>New South Wales ;  Not sure would move within state if offered a job ;  Median extra hours preferred ;  &gt; Females ;</t>
  </si>
  <si>
    <t>A125629960X</t>
  </si>
  <si>
    <t>A125615560C</t>
  </si>
  <si>
    <t>A125604040V</t>
  </si>
  <si>
    <t>A125632840R</t>
  </si>
  <si>
    <t>A125618440R</t>
  </si>
  <si>
    <t>A125595402R</t>
  </si>
  <si>
    <t>A125624202W</t>
  </si>
  <si>
    <t>A125609802V</t>
  </si>
  <si>
    <t>A125595680R</t>
  </si>
  <si>
    <t>A125624480W</t>
  </si>
  <si>
    <t>A125610080A</t>
  </si>
  <si>
    <t>A125598560A</t>
  </si>
  <si>
    <t>A125627360J</t>
  </si>
  <si>
    <t>A125612960K</t>
  </si>
  <si>
    <t>A125592800T</t>
  </si>
  <si>
    <t>A125621600X</t>
  </si>
  <si>
    <t>A125607200X</t>
  </si>
  <si>
    <t>A125601440A</t>
  </si>
  <si>
    <t>A125630240X</t>
  </si>
  <si>
    <t>A125615840W</t>
  </si>
  <si>
    <t>A125604320L</t>
  </si>
  <si>
    <t>A125633120K</t>
  </si>
  <si>
    <t>A125618720J</t>
  </si>
  <si>
    <t>A125595682V</t>
  </si>
  <si>
    <t>A125624482A</t>
  </si>
  <si>
    <t>A125610082F</t>
  </si>
  <si>
    <t>A125595688J</t>
  </si>
  <si>
    <t>A125624488R</t>
  </si>
  <si>
    <t>A125610088V</t>
  </si>
  <si>
    <t>A125598568V</t>
  </si>
  <si>
    <t>A125627368A</t>
  </si>
  <si>
    <t>A125612968C</t>
  </si>
  <si>
    <t>A125592808K</t>
  </si>
  <si>
    <t>A125621608T</t>
  </si>
  <si>
    <t>A125607208T</t>
  </si>
  <si>
    <t>A125601448V</t>
  </si>
  <si>
    <t>A125630248T</t>
  </si>
  <si>
    <t>A125615848R</t>
  </si>
  <si>
    <t>A125604328F</t>
  </si>
  <si>
    <t>A125633128C</t>
  </si>
  <si>
    <t>A125618728A</t>
  </si>
  <si>
    <t>A125595690V</t>
  </si>
  <si>
    <t>A125624490A</t>
  </si>
  <si>
    <t>A125610090F</t>
  </si>
  <si>
    <t>A125595408C</t>
  </si>
  <si>
    <t>A125624208K</t>
  </si>
  <si>
    <t>A125609808J</t>
  </si>
  <si>
    <t>A125598288A</t>
  </si>
  <si>
    <t>A125627088J</t>
  </si>
  <si>
    <t>A125612688K</t>
  </si>
  <si>
    <t>A125592528T</t>
  </si>
  <si>
    <t>A125621328X</t>
  </si>
  <si>
    <t>A125606928W</t>
  </si>
  <si>
    <t>A125601168A</t>
  </si>
  <si>
    <t>A125629968T</t>
  </si>
  <si>
    <t>A125615568W</t>
  </si>
  <si>
    <t>A125604048L</t>
  </si>
  <si>
    <t>A125632848J</t>
  </si>
  <si>
    <t>A125618448J</t>
  </si>
  <si>
    <t>A125595410R</t>
  </si>
  <si>
    <t>A125624210W</t>
  </si>
  <si>
    <t>A125609810V</t>
  </si>
  <si>
    <t>A125595488R</t>
  </si>
  <si>
    <t>A125624288W</t>
  </si>
  <si>
    <t>A125609888V</t>
  </si>
  <si>
    <t>A125598368A</t>
  </si>
  <si>
    <t>A125627168J</t>
  </si>
  <si>
    <t>A125612768K</t>
  </si>
  <si>
    <t>A125592608T</t>
  </si>
  <si>
    <t>A125621408X</t>
  </si>
  <si>
    <t>A125607008X</t>
  </si>
  <si>
    <t>A125601248A</t>
  </si>
  <si>
    <t>A125630048X</t>
  </si>
  <si>
    <t>A125615648W</t>
  </si>
  <si>
    <t>A125604128L</t>
  </si>
  <si>
    <t>A125632928J</t>
  </si>
  <si>
    <t>A125618528J</t>
  </si>
  <si>
    <t>A125595490A</t>
  </si>
  <si>
    <t>A125624290J</t>
  </si>
  <si>
    <t>A125609890F</t>
  </si>
  <si>
    <t>A125595584R</t>
  </si>
  <si>
    <t>A125624384W</t>
  </si>
  <si>
    <t>A125609984V</t>
  </si>
  <si>
    <t>A125598464A</t>
  </si>
  <si>
    <t>A125627264J</t>
  </si>
  <si>
    <t>A125612864K</t>
  </si>
  <si>
    <t>A125592704T</t>
  </si>
  <si>
    <t>A125621504X</t>
  </si>
  <si>
    <t>A125607104X</t>
  </si>
  <si>
    <t>A125601344A</t>
  </si>
  <si>
    <t>A125630144X</t>
  </si>
  <si>
    <t>A125615744W</t>
  </si>
  <si>
    <t>A125604224L</t>
  </si>
  <si>
    <t>A125633024K</t>
  </si>
  <si>
    <t>A125618624J</t>
  </si>
  <si>
    <t>A125595586V</t>
  </si>
  <si>
    <t>A125624386A</t>
  </si>
  <si>
    <t>A125609986X</t>
  </si>
  <si>
    <t>A125595704W</t>
  </si>
  <si>
    <t>A125624504C</t>
  </si>
  <si>
    <t>A125610104J</t>
  </si>
  <si>
    <t>A125598584V</t>
  </si>
  <si>
    <t>A125627384A</t>
  </si>
  <si>
    <t>A125612984C</t>
  </si>
  <si>
    <t>A125592824K</t>
  </si>
  <si>
    <t>A125621624T</t>
  </si>
  <si>
    <t>A125607224T</t>
  </si>
  <si>
    <t>A125601464V</t>
  </si>
  <si>
    <t>A125630264T</t>
  </si>
  <si>
    <t>A125615864R</t>
  </si>
  <si>
    <t>A125604344F</t>
  </si>
  <si>
    <t>A125633144C</t>
  </si>
  <si>
    <t>A125618744A</t>
  </si>
  <si>
    <t>A125595706A</t>
  </si>
  <si>
    <t>A125624506J</t>
  </si>
  <si>
    <t>A125610106L</t>
  </si>
  <si>
    <t>A125595416C</t>
  </si>
  <si>
    <t>A125624216K</t>
  </si>
  <si>
    <t>A125609816J</t>
  </si>
  <si>
    <t>A125598296A</t>
  </si>
  <si>
    <t>A125627096J</t>
  </si>
  <si>
    <t>A125612696K</t>
  </si>
  <si>
    <t>A125592536T</t>
  </si>
  <si>
    <t>A125621336X</t>
  </si>
  <si>
    <t>A125606936W</t>
  </si>
  <si>
    <t>A125601176A</t>
  </si>
  <si>
    <t>A125629976T</t>
  </si>
  <si>
    <t>A125615576W</t>
  </si>
  <si>
    <t>A125604056L</t>
  </si>
  <si>
    <t>A125632856J</t>
  </si>
  <si>
    <t>A125618456J</t>
  </si>
  <si>
    <t>A125595418J</t>
  </si>
  <si>
    <t>A125624218R</t>
  </si>
  <si>
    <t>A125609818L</t>
  </si>
  <si>
    <t>A125595624W</t>
  </si>
  <si>
    <t>A125624424C</t>
  </si>
  <si>
    <t>A125610024J</t>
  </si>
  <si>
    <t>A125598504J</t>
  </si>
  <si>
    <t>A125627304R</t>
  </si>
  <si>
    <t>A125612904T</t>
  </si>
  <si>
    <t>A125592744K</t>
  </si>
  <si>
    <t>A125621544T</t>
  </si>
  <si>
    <t>A125607144T</t>
  </si>
  <si>
    <t>A125601384V</t>
  </si>
  <si>
    <t>A125630184T</t>
  </si>
  <si>
    <t>A125615784R</t>
  </si>
  <si>
    <t>A125604264F</t>
  </si>
  <si>
    <t>A125633064C</t>
  </si>
  <si>
    <t>A125618664A</t>
  </si>
  <si>
    <t>A125595626A</t>
  </si>
  <si>
    <t>A125624426J</t>
  </si>
  <si>
    <t>A125610026L</t>
  </si>
  <si>
    <t>A125595632W</t>
  </si>
  <si>
    <t>A125624432C</t>
  </si>
  <si>
    <t>A125610032J</t>
  </si>
  <si>
    <t>A125598512J</t>
  </si>
  <si>
    <t>A125627312R</t>
  </si>
  <si>
    <t>A125612912T</t>
  </si>
  <si>
    <t>A125592752K</t>
  </si>
  <si>
    <t>A125621552T</t>
  </si>
  <si>
    <t>A125607152T</t>
  </si>
  <si>
    <t>A125601392V</t>
  </si>
  <si>
    <t>A125630192T</t>
  </si>
  <si>
    <t>A125615792R</t>
  </si>
  <si>
    <t>A125604272F</t>
  </si>
  <si>
    <t>A125633072C</t>
  </si>
  <si>
    <t>A125618672A</t>
  </si>
  <si>
    <t>A125595634A</t>
  </si>
  <si>
    <t>A125624434J</t>
  </si>
  <si>
    <t>A125610034L</t>
  </si>
  <si>
    <t>A125595456W</t>
  </si>
  <si>
    <t>A125624256C</t>
  </si>
  <si>
    <t>A125609856A</t>
  </si>
  <si>
    <t>A125598336J</t>
  </si>
  <si>
    <t>A125627136R</t>
  </si>
  <si>
    <t>A125612736T</t>
  </si>
  <si>
    <t>A125592576K</t>
  </si>
  <si>
    <t>A125621376T</t>
  </si>
  <si>
    <t>A125606976R</t>
  </si>
  <si>
    <t>A125601216J</t>
  </si>
  <si>
    <t>A125630016F</t>
  </si>
  <si>
    <t>A125615616C</t>
  </si>
  <si>
    <t>A125604096F</t>
  </si>
  <si>
    <t>A125632896A</t>
  </si>
  <si>
    <t>A125618496A</t>
  </si>
  <si>
    <t>A125595458A</t>
  </si>
  <si>
    <t>A125624258J</t>
  </si>
  <si>
    <t>A125609858F</t>
  </si>
  <si>
    <t>A125595424C</t>
  </si>
  <si>
    <t>A125624224K</t>
  </si>
  <si>
    <t>A125609824J</t>
  </si>
  <si>
    <t>A125598304R</t>
  </si>
  <si>
    <t>A125627104W</t>
  </si>
  <si>
    <t>A125612704X</t>
  </si>
  <si>
    <t>A125592544T</t>
  </si>
  <si>
    <t>A125621344X</t>
  </si>
  <si>
    <t>A125606944W</t>
  </si>
  <si>
    <t>A125601184A</t>
  </si>
  <si>
    <t>A125629984T</t>
  </si>
  <si>
    <t>A125615584W</t>
  </si>
  <si>
    <t>A125604064L</t>
  </si>
  <si>
    <t>A125632864J</t>
  </si>
  <si>
    <t>A125618464J</t>
  </si>
  <si>
    <t>A125595426J</t>
  </si>
  <si>
    <t>A125624226R</t>
  </si>
  <si>
    <t>A125609826L</t>
  </si>
  <si>
    <t>A125595496R</t>
  </si>
  <si>
    <t>A125624296W</t>
  </si>
  <si>
    <t>A125609896V</t>
  </si>
  <si>
    <t>A125598376A</t>
  </si>
  <si>
    <t>A125627176J</t>
  </si>
  <si>
    <t>A125612776K</t>
  </si>
  <si>
    <t>A125592616T</t>
  </si>
  <si>
    <t>A125621416X</t>
  </si>
  <si>
    <t>A125607016X</t>
  </si>
  <si>
    <t>A125601256A</t>
  </si>
  <si>
    <t>A125630056X</t>
  </si>
  <si>
    <t>A125615656W</t>
  </si>
  <si>
    <t>A125604136L</t>
  </si>
  <si>
    <t>A125632936J</t>
  </si>
  <si>
    <t>A125618536J</t>
  </si>
  <si>
    <t>A125595498V</t>
  </si>
  <si>
    <t>A125624298A</t>
  </si>
  <si>
    <t>A125609898X</t>
  </si>
  <si>
    <t>A125595448W</t>
  </si>
  <si>
    <t>A125624248C</t>
  </si>
  <si>
    <t>A125609848A</t>
  </si>
  <si>
    <t>A125598328J</t>
  </si>
  <si>
    <t>A125627128R</t>
  </si>
  <si>
    <t>A125612728T</t>
  </si>
  <si>
    <t>A125592568K</t>
  </si>
  <si>
    <t>A125621368T</t>
  </si>
  <si>
    <t>A125606968R</t>
  </si>
  <si>
    <t>A125601208J</t>
  </si>
  <si>
    <t>A125630008F</t>
  </si>
  <si>
    <t>A125615608C</t>
  </si>
  <si>
    <t>A125604088F</t>
  </si>
  <si>
    <t>A125632888A</t>
  </si>
  <si>
    <t>A125618488A</t>
  </si>
  <si>
    <t>A125595450J</t>
  </si>
  <si>
    <t>A125624250R</t>
  </si>
  <si>
    <t>A125609850L</t>
  </si>
  <si>
    <t>A125595504C</t>
  </si>
  <si>
    <t>A125624304K</t>
  </si>
  <si>
    <t>A125609904J</t>
  </si>
  <si>
    <t>A125598384A</t>
  </si>
  <si>
    <t>A125627184J</t>
  </si>
  <si>
    <t>A125612784K</t>
  </si>
  <si>
    <t>A125592624T</t>
  </si>
  <si>
    <t>A125621424X</t>
  </si>
  <si>
    <t>New South Wales ;  Steps taken:  Had an interview with an employer ;  Underemployed part-time workers ;  Persons ;</t>
  </si>
  <si>
    <t>New South Wales ;  Steps taken:  Had an interview with an employer ;  Underemployed part-time workers ;  &gt; Males ;</t>
  </si>
  <si>
    <t>New South Wales ;  Steps taken:  Had an interview with an employer ;  Underemployed part-time workers ;  &gt; Females ;</t>
  </si>
  <si>
    <t>New South Wales ;  Steps taken:  Had an interview with an employer ;  &gt; Prefers less than 10 extra hours ;  Persons ;</t>
  </si>
  <si>
    <t>New South Wales ;  Steps taken:  Had an interview with an employer ;  &gt; Prefers less than 10 extra hours ;  &gt; Males ;</t>
  </si>
  <si>
    <t>New South Wales ;  Steps taken:  Had an interview with an employer ;  &gt; Prefers less than 10 extra hours ;  &gt; Females ;</t>
  </si>
  <si>
    <t>New South Wales ;  Steps taken:  Had an interview with an employer ;  &gt; Prefers 10–19 extra hours ;  Persons ;</t>
  </si>
  <si>
    <t>New South Wales ;  Steps taken:  Had an interview with an employer ;  &gt; Prefers 10–19 extra hours ;  &gt; Males ;</t>
  </si>
  <si>
    <t>New South Wales ;  Steps taken:  Had an interview with an employer ;  &gt; Prefers 10–19 extra hours ;  &gt; Females ;</t>
  </si>
  <si>
    <t>New South Wales ;  Steps taken:  Had an interview with an employer ;  &gt; Prefers 20–29 extra hours ;  Persons ;</t>
  </si>
  <si>
    <t>New South Wales ;  Steps taken:  Had an interview with an employer ;  &gt; Prefers 20–29 extra hours ;  &gt; Males ;</t>
  </si>
  <si>
    <t>New South Wales ;  Steps taken:  Had an interview with an employer ;  &gt; Prefers 20–29 extra hours ;  &gt; Females ;</t>
  </si>
  <si>
    <t>New South Wales ;  Steps taken:  Had an interview with an employer ;  &gt; Prefers 30 extra hours or more ;  Persons ;</t>
  </si>
  <si>
    <t>New South Wales ;  Steps taken:  Had an interview with an employer ;  &gt; Prefers 30 extra hours or more ;  &gt; Males ;</t>
  </si>
  <si>
    <t>New South Wales ;  Steps taken:  Had an interview with an employer ;  &gt; Prefers 30 extra hours or more ;  &gt; Females ;</t>
  </si>
  <si>
    <t>New South Wales ;  Steps taken:  Had an interview with an employer ;  Median extra hours preferred ;  Persons ;</t>
  </si>
  <si>
    <t>New South Wales ;  Steps taken:  Had an interview with an employer ;  Median extra hours preferred ;  &gt; Males ;</t>
  </si>
  <si>
    <t>New South Wales ;  Steps taken:  Had an interview with an employer ;  Median extra hours preferred ;  &gt; Females ;</t>
  </si>
  <si>
    <t>New South Wales ;  Steps taken:  Contacted friends or relatives ;  Underemployed part-time workers ;  Persons ;</t>
  </si>
  <si>
    <t>New South Wales ;  Steps taken:  Contacted friends or relatives ;  Underemployed part-time workers ;  &gt; Males ;</t>
  </si>
  <si>
    <t>New South Wales ;  Steps taken:  Contacted friends or relatives ;  Underemployed part-time workers ;  &gt; Females ;</t>
  </si>
  <si>
    <t>New South Wales ;  Steps taken:  Contacted friends or relatives ;  &gt; Prefers less than 10 extra hours ;  Persons ;</t>
  </si>
  <si>
    <t>New South Wales ;  Steps taken:  Contacted friends or relatives ;  &gt; Prefers less than 10 extra hours ;  &gt; Males ;</t>
  </si>
  <si>
    <t>New South Wales ;  Steps taken:  Contacted friends or relatives ;  &gt; Prefers less than 10 extra hours ;  &gt; Females ;</t>
  </si>
  <si>
    <t>New South Wales ;  Steps taken:  Contacted friends or relatives ;  &gt; Prefers 10–19 extra hours ;  Persons ;</t>
  </si>
  <si>
    <t>New South Wales ;  Steps taken:  Contacted friends or relatives ;  &gt; Prefers 10–19 extra hours ;  &gt; Males ;</t>
  </si>
  <si>
    <t>New South Wales ;  Steps taken:  Contacted friends or relatives ;  &gt; Prefers 10–19 extra hours ;  &gt; Females ;</t>
  </si>
  <si>
    <t>New South Wales ;  Steps taken:  Contacted friends or relatives ;  &gt; Prefers 20–29 extra hours ;  Persons ;</t>
  </si>
  <si>
    <t>New South Wales ;  Steps taken:  Contacted friends or relatives ;  &gt; Prefers 20–29 extra hours ;  &gt; Males ;</t>
  </si>
  <si>
    <t>New South Wales ;  Steps taken:  Contacted friends or relatives ;  &gt; Prefers 20–29 extra hours ;  &gt; Females ;</t>
  </si>
  <si>
    <t>New South Wales ;  Steps taken:  Contacted friends or relatives ;  &gt; Prefers 30 extra hours or more ;  Persons ;</t>
  </si>
  <si>
    <t>New South Wales ;  Steps taken:  Contacted friends or relatives ;  &gt; Prefers 30 extra hours or more ;  &gt; Males ;</t>
  </si>
  <si>
    <t>New South Wales ;  Steps taken:  Contacted friends or relatives ;  &gt; Prefers 30 extra hours or more ;  &gt; Females ;</t>
  </si>
  <si>
    <t>New South Wales ;  Steps taken:  Contacted friends or relatives ;  Median extra hours preferred ;  Persons ;</t>
  </si>
  <si>
    <t>New South Wales ;  Steps taken:  Contacted friends or relatives ;  Median extra hours preferred ;  &gt; Males ;</t>
  </si>
  <si>
    <t>New South Wales ;  Steps taken:  Contacted friends or relatives ;  Median extra hours preferred ;  &gt; Females ;</t>
  </si>
  <si>
    <t>New South Wales ;  Steps taken:  Took steps to purchase or start up own business ;  Underemployed part-time workers ;  Persons ;</t>
  </si>
  <si>
    <t>New South Wales ;  Steps taken:  Took steps to purchase or start up own business ;  Underemployed part-time workers ;  &gt; Males ;</t>
  </si>
  <si>
    <t>New South Wales ;  Steps taken:  Took steps to purchase or start up own business ;  Underemployed part-time workers ;  &gt; Females ;</t>
  </si>
  <si>
    <t>New South Wales ;  Steps taken:  Took steps to purchase or start up own business ;  &gt; Prefers less than 10 extra hours ;  Persons ;</t>
  </si>
  <si>
    <t>New South Wales ;  Steps taken:  Took steps to purchase or start up own business ;  &gt; Prefers less than 10 extra hours ;  &gt; Males ;</t>
  </si>
  <si>
    <t>New South Wales ;  Steps taken:  Took steps to purchase or start up own business ;  &gt; Prefers less than 10 extra hours ;  &gt; Females ;</t>
  </si>
  <si>
    <t>New South Wales ;  Steps taken:  Took steps to purchase or start up own business ;  &gt; Prefers 10–19 extra hours ;  Persons ;</t>
  </si>
  <si>
    <t>New South Wales ;  Steps taken:  Took steps to purchase or start up own business ;  &gt; Prefers 10–19 extra hours ;  &gt; Males ;</t>
  </si>
  <si>
    <t>New South Wales ;  Steps taken:  Took steps to purchase or start up own business ;  &gt; Prefers 10–19 extra hours ;  &gt; Females ;</t>
  </si>
  <si>
    <t>New South Wales ;  Steps taken:  Took steps to purchase or start up own business ;  &gt; Prefers 20–29 extra hours ;  Persons ;</t>
  </si>
  <si>
    <t>New South Wales ;  Steps taken:  Took steps to purchase or start up own business ;  &gt; Prefers 20–29 extra hours ;  &gt; Males ;</t>
  </si>
  <si>
    <t>New South Wales ;  Steps taken:  Took steps to purchase or start up own business ;  &gt; Prefers 20–29 extra hours ;  &gt; Females ;</t>
  </si>
  <si>
    <t>New South Wales ;  Steps taken:  Took steps to purchase or start up own business ;  &gt; Prefers 30 extra hours or more ;  Persons ;</t>
  </si>
  <si>
    <t>New South Wales ;  Steps taken:  Took steps to purchase or start up own business ;  &gt; Prefers 30 extra hours or more ;  &gt; Males ;</t>
  </si>
  <si>
    <t>New South Wales ;  Steps taken:  Took steps to purchase or start up own business ;  &gt; Prefers 30 extra hours or more ;  &gt; Females ;</t>
  </si>
  <si>
    <t>New South Wales ;  Steps taken:  Took steps to purchase or start up own business ;  Median extra hours preferred ;  Persons ;</t>
  </si>
  <si>
    <t>New South Wales ;  Steps taken:  Took steps to purchase or start up own business ;  Median extra hours preferred ;  &gt; Males ;</t>
  </si>
  <si>
    <t>New South Wales ;  Steps taken:  Took steps to purchase or start up own business ;  Median extra hours preferred ;  &gt; Females ;</t>
  </si>
  <si>
    <t>New South Wales ;  Steps taken:  Advertised or tendered for work ;  Underemployed part-time workers ;  Persons ;</t>
  </si>
  <si>
    <t>New South Wales ;  Steps taken:  Advertised or tendered for work ;  Underemployed part-time workers ;  &gt; Males ;</t>
  </si>
  <si>
    <t>New South Wales ;  Steps taken:  Advertised or tendered for work ;  Underemployed part-time workers ;  &gt; Females ;</t>
  </si>
  <si>
    <t>New South Wales ;  Steps taken:  Advertised or tendered for work ;  &gt; Prefers less than 10 extra hours ;  Persons ;</t>
  </si>
  <si>
    <t>New South Wales ;  Steps taken:  Advertised or tendered for work ;  &gt; Prefers less than 10 extra hours ;  &gt; Males ;</t>
  </si>
  <si>
    <t>New South Wales ;  Steps taken:  Advertised or tendered for work ;  &gt; Prefers less than 10 extra hours ;  &gt; Females ;</t>
  </si>
  <si>
    <t>New South Wales ;  Steps taken:  Advertised or tendered for work ;  &gt; Prefers 10–19 extra hours ;  Persons ;</t>
  </si>
  <si>
    <t>New South Wales ;  Steps taken:  Advertised or tendered for work ;  &gt; Prefers 10–19 extra hours ;  &gt; Males ;</t>
  </si>
  <si>
    <t>New South Wales ;  Steps taken:  Advertised or tendered for work ;  &gt; Prefers 10–19 extra hours ;  &gt; Females ;</t>
  </si>
  <si>
    <t>New South Wales ;  Steps taken:  Advertised or tendered for work ;  &gt; Prefers 20–29 extra hours ;  Persons ;</t>
  </si>
  <si>
    <t>New South Wales ;  Steps taken:  Advertised or tendered for work ;  &gt; Prefers 20–29 extra hours ;  &gt; Males ;</t>
  </si>
  <si>
    <t>New South Wales ;  Steps taken:  Advertised or tendered for work ;  &gt; Prefers 20–29 extra hours ;  &gt; Females ;</t>
  </si>
  <si>
    <t>New South Wales ;  Steps taken:  Advertised or tendered for work ;  &gt; Prefers 30 extra hours or more ;  Persons ;</t>
  </si>
  <si>
    <t>New South Wales ;  Steps taken:  Advertised or tendered for work ;  &gt; Prefers 30 extra hours or more ;  &gt; Males ;</t>
  </si>
  <si>
    <t>New South Wales ;  Steps taken:  Advertised or tendered for work ;  &gt; Prefers 30 extra hours or more ;  &gt; Females ;</t>
  </si>
  <si>
    <t>New South Wales ;  Steps taken:  Advertised or tendered for work ;  Median extra hours preferred ;  Persons ;</t>
  </si>
  <si>
    <t>New South Wales ;  Steps taken:  Advertised or tendered for work ;  Median extra hours preferred ;  &gt; Males ;</t>
  </si>
  <si>
    <t>New South Wales ;  Steps taken:  Advertised or tendered for work ;  Median extra hours preferred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</si>
  <si>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</si>
  <si>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</si>
  <si>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</si>
  <si>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Prefers less than 10 extra hours ;  Persons ;</t>
  </si>
  <si>
    <t>Victoria ;  &gt; Prefers less than 10 extra hours ;  &gt; Males ;</t>
  </si>
  <si>
    <t>Victoria ;  &gt; Prefers less than 10 extra hours ;  &gt; Females ;</t>
  </si>
  <si>
    <t>Victoria ;  &gt; Prefers 10–19 extra hours ;  Persons ;</t>
  </si>
  <si>
    <t>Victoria ;  &gt; Prefers 10–19 extra hours ;  &gt; Males ;</t>
  </si>
  <si>
    <t>Victoria ;  &gt; Prefers 10–19 extra hours ;  &gt; Females ;</t>
  </si>
  <si>
    <t>Victoria ;  &gt; Prefers 20–29 extra hours ;  Persons ;</t>
  </si>
  <si>
    <t>Victoria ;  &gt; Prefers 20–29 extra hours ;  &gt; Males ;</t>
  </si>
  <si>
    <t>Victoria ;  &gt; Prefers 20–29 extra hours ;  &gt; Females ;</t>
  </si>
  <si>
    <t>Victoria ;  &gt; Prefers 30 extra hours or more ;  Persons ;</t>
  </si>
  <si>
    <t>Victoria ;  &gt; Prefers 30 extra hours or more ;  &gt; Males ;</t>
  </si>
  <si>
    <t>Victoria ;  &gt; Prefers 30 extra hours or more ;  &gt; Females ;</t>
  </si>
  <si>
    <t>Victoria ;  Median extra hours preferred ;  Persons ;</t>
  </si>
  <si>
    <t>Victoria ;  Median extra hours preferred ;  &gt; Males ;</t>
  </si>
  <si>
    <t>Victoria ;  Median extra hours preferred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</si>
  <si>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</si>
  <si>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</si>
  <si>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</si>
  <si>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Prefers less than 10 extra hours ;  Persons ;</t>
  </si>
  <si>
    <t>Victoria ;  15-64 years ;  &gt; Prefers less than 10 extra hours ;  &gt; Males ;</t>
  </si>
  <si>
    <t>Victoria ;  15-64 years ;  &gt; Prefers less than 10 extra hours ;  &gt; Females ;</t>
  </si>
  <si>
    <t>Victoria ;  15-64 years ;  &gt; Prefers 10–19 extra hours ;  Persons ;</t>
  </si>
  <si>
    <t>Victoria ;  15-64 years ;  &gt; Prefers 10–19 extra hours ;  &gt; Males ;</t>
  </si>
  <si>
    <t>Victoria ;  15-64 years ;  &gt; Prefers 10–19 extra hours ;  &gt; Females ;</t>
  </si>
  <si>
    <t>Victoria ;  15-64 years ;  &gt; Prefers 20–29 extra hours ;  Persons ;</t>
  </si>
  <si>
    <t>Victoria ;  15-64 years ;  &gt; Prefers 20–29 extra hours ;  &gt; Males ;</t>
  </si>
  <si>
    <t>Victoria ;  15-64 years ;  &gt; Prefers 20–29 extra hours ;  &gt; Females ;</t>
  </si>
  <si>
    <t>Victoria ;  15-64 years ;  &gt; Prefers 30 extra hours or more ;  Persons ;</t>
  </si>
  <si>
    <t>Victoria ;  15-64 years ;  &gt; Prefers 30 extra hours or more ;  &gt; Males ;</t>
  </si>
  <si>
    <t>Victoria ;  15-64 years ;  &gt; Prefers 30 extra hours or more ;  &gt; Females ;</t>
  </si>
  <si>
    <t>Victoria ;  15-64 years ;  Median extra hours preferred ;  Persons ;</t>
  </si>
  <si>
    <t>Victoria ;  15-64 years ;  Median extra hours preferred ;  &gt; Males ;</t>
  </si>
  <si>
    <t>Victoria ;  15-64 years ;  Median extra hours preferred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</si>
  <si>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</si>
  <si>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</si>
  <si>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</si>
  <si>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Prefers less than 10 extra hours ;  Persons ;</t>
  </si>
  <si>
    <t>Victoria ;  &gt; 15-24 years ;  &gt; Prefers less than 10 extra hours ;  &gt; Males ;</t>
  </si>
  <si>
    <t>Victoria ;  &gt; 15-24 years ;  &gt; Prefers less than 10 extra hours ;  &gt; Females ;</t>
  </si>
  <si>
    <t>Victoria ;  &gt; 15-24 years ;  &gt; Prefers 10–19 extra hours ;  Persons ;</t>
  </si>
  <si>
    <t>Victoria ;  &gt; 15-24 years ;  &gt; Prefers 10–19 extra hours ;  &gt; Males ;</t>
  </si>
  <si>
    <t>Victoria ;  &gt; 15-24 years ;  &gt; Prefers 10–19 extra hours ;  &gt; Females ;</t>
  </si>
  <si>
    <t>Victoria ;  &gt; 15-24 years ;  &gt; Prefers 20–29 extra hours ;  Persons ;</t>
  </si>
  <si>
    <t>Victoria ;  &gt; 15-24 years ;  &gt; Prefers 20–29 extra hours ;  &gt; Males ;</t>
  </si>
  <si>
    <t>Victoria ;  &gt; 15-24 years ;  &gt; Prefers 20–29 extra hours ;  &gt; Females ;</t>
  </si>
  <si>
    <t>Victoria ;  &gt; 15-24 years ;  &gt; Prefers 30 extra hours or more ;  Persons ;</t>
  </si>
  <si>
    <t>Victoria ;  &gt; 15-24 years ;  &gt; Prefers 30 extra hours or more ;  &gt; Males ;</t>
  </si>
  <si>
    <t>Victoria ;  &gt; 15-24 years ;  &gt; Prefers 30 extra hours or more ;  &gt; Females ;</t>
  </si>
  <si>
    <t>Victoria ;  &gt; 15-24 years ;  Median extra hours preferred ;  Persons ;</t>
  </si>
  <si>
    <t>Victoria ;  &gt; 15-24 years ;  Median extra hours preferred ;  &gt; Males ;</t>
  </si>
  <si>
    <t>Victoria ;  &gt; 15-24 years ;  Median extra hours preferred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</si>
  <si>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</si>
  <si>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</si>
  <si>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</si>
  <si>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Prefers less than 10 extra hours ;  Persons ;</t>
  </si>
  <si>
    <t>Victoria ;  &gt; 25-44 years ;  &gt; Prefers less than 10 extra hours ;  &gt; Males ;</t>
  </si>
  <si>
    <t>Victoria ;  &gt; 25-44 years ;  &gt; Prefers less than 10 extra hours ;  &gt; Females ;</t>
  </si>
  <si>
    <t>A125607024X</t>
  </si>
  <si>
    <t>A125601264A</t>
  </si>
  <si>
    <t>A125630064X</t>
  </si>
  <si>
    <t>A125615664W</t>
  </si>
  <si>
    <t>A125604144L</t>
  </si>
  <si>
    <t>A125632944J</t>
  </si>
  <si>
    <t>A125618544J</t>
  </si>
  <si>
    <t>A125595506J</t>
  </si>
  <si>
    <t>A125624306R</t>
  </si>
  <si>
    <t>A125609906L</t>
  </si>
  <si>
    <t>A125595464W</t>
  </si>
  <si>
    <t>A125624264C</t>
  </si>
  <si>
    <t>A125609864A</t>
  </si>
  <si>
    <t>A125598344J</t>
  </si>
  <si>
    <t>A125627144R</t>
  </si>
  <si>
    <t>A125612744T</t>
  </si>
  <si>
    <t>A125592584K</t>
  </si>
  <si>
    <t>A125621384T</t>
  </si>
  <si>
    <t>A125606984R</t>
  </si>
  <si>
    <t>A125601224J</t>
  </si>
  <si>
    <t>A125630024F</t>
  </si>
  <si>
    <t>A125615624C</t>
  </si>
  <si>
    <t>A125604104V</t>
  </si>
  <si>
    <t>A125632904R</t>
  </si>
  <si>
    <t>A125618504R</t>
  </si>
  <si>
    <t>A125595466A</t>
  </si>
  <si>
    <t>A125624266J</t>
  </si>
  <si>
    <t>A125609866F</t>
  </si>
  <si>
    <t>A125595512C</t>
  </si>
  <si>
    <t>A125624312K</t>
  </si>
  <si>
    <t>A125609912J</t>
  </si>
  <si>
    <t>A125598392A</t>
  </si>
  <si>
    <t>A125627192J</t>
  </si>
  <si>
    <t>A125612792K</t>
  </si>
  <si>
    <t>A125592632T</t>
  </si>
  <si>
    <t>A125621432X</t>
  </si>
  <si>
    <t>A125607032X</t>
  </si>
  <si>
    <t>A125601272A</t>
  </si>
  <si>
    <t>A125630072X</t>
  </si>
  <si>
    <t>A125615672W</t>
  </si>
  <si>
    <t>A125604152L</t>
  </si>
  <si>
    <t>A125632952J</t>
  </si>
  <si>
    <t>A125618552J</t>
  </si>
  <si>
    <t>A125595514J</t>
  </si>
  <si>
    <t>A125624314R</t>
  </si>
  <si>
    <t>A125609914L</t>
  </si>
  <si>
    <t>A125595592R</t>
  </si>
  <si>
    <t>A125624392W</t>
  </si>
  <si>
    <t>A125609992V</t>
  </si>
  <si>
    <t>A125598472A</t>
  </si>
  <si>
    <t>A125627272J</t>
  </si>
  <si>
    <t>A125612872K</t>
  </si>
  <si>
    <t>A125592712T</t>
  </si>
  <si>
    <t>A125621512X</t>
  </si>
  <si>
    <t>A125607112X</t>
  </si>
  <si>
    <t>A125601352A</t>
  </si>
  <si>
    <t>A125630152X</t>
  </si>
  <si>
    <t>A125615752W</t>
  </si>
  <si>
    <t>A125604232L</t>
  </si>
  <si>
    <t>A125633032K</t>
  </si>
  <si>
    <t>A125618632J</t>
  </si>
  <si>
    <t>A125595594V</t>
  </si>
  <si>
    <t>A125624394A</t>
  </si>
  <si>
    <t>A125609994X</t>
  </si>
  <si>
    <t>A125595520C</t>
  </si>
  <si>
    <t>A125624320K</t>
  </si>
  <si>
    <t>A125609920J</t>
  </si>
  <si>
    <t>A125598400R</t>
  </si>
  <si>
    <t>A125627200W</t>
  </si>
  <si>
    <t>A125612800X</t>
  </si>
  <si>
    <t>A125592640T</t>
  </si>
  <si>
    <t>A125621440X</t>
  </si>
  <si>
    <t>A125607040X</t>
  </si>
  <si>
    <t>A125601280A</t>
  </si>
  <si>
    <t>A125630080X</t>
  </si>
  <si>
    <t>A125615680W</t>
  </si>
  <si>
    <t>A125604160L</t>
  </si>
  <si>
    <t>A125632960J</t>
  </si>
  <si>
    <t>A125618560J</t>
  </si>
  <si>
    <t>A125595522J</t>
  </si>
  <si>
    <t>A125624322R</t>
  </si>
  <si>
    <t>A125609922L</t>
  </si>
  <si>
    <t>A125595472W</t>
  </si>
  <si>
    <t>A125624272C</t>
  </si>
  <si>
    <t>A125609872A</t>
  </si>
  <si>
    <t>A125598352J</t>
  </si>
  <si>
    <t>A125627152R</t>
  </si>
  <si>
    <t>A125612752T</t>
  </si>
  <si>
    <t>A125592592K</t>
  </si>
  <si>
    <t>A125621392T</t>
  </si>
  <si>
    <t>A125606992R</t>
  </si>
  <si>
    <t>A125601232J</t>
  </si>
  <si>
    <t>A125630032F</t>
  </si>
  <si>
    <t>A125615632C</t>
  </si>
  <si>
    <t>A125604112V</t>
  </si>
  <si>
    <t>A125632912R</t>
  </si>
  <si>
    <t>A125618512R</t>
  </si>
  <si>
    <t>A125595474A</t>
  </si>
  <si>
    <t>A125624274J</t>
  </si>
  <si>
    <t>A125609874F</t>
  </si>
  <si>
    <t>A125595640W</t>
  </si>
  <si>
    <t>A125624440C</t>
  </si>
  <si>
    <t>A125610040J</t>
  </si>
  <si>
    <t>A125598520J</t>
  </si>
  <si>
    <t>A125627320R</t>
  </si>
  <si>
    <t>A125612920T</t>
  </si>
  <si>
    <t>A125592760K</t>
  </si>
  <si>
    <t>A125621560T</t>
  </si>
  <si>
    <t>A125607160T</t>
  </si>
  <si>
    <t>A125601400J</t>
  </si>
  <si>
    <t>A125630200F</t>
  </si>
  <si>
    <t>A125615800C</t>
  </si>
  <si>
    <t>A125604280F</t>
  </si>
  <si>
    <t>A125633080C</t>
  </si>
  <si>
    <t>A125618680A</t>
  </si>
  <si>
    <t>A125595642A</t>
  </si>
  <si>
    <t>A125624442J</t>
  </si>
  <si>
    <t>A125610042L</t>
  </si>
  <si>
    <t>A125595600C</t>
  </si>
  <si>
    <t>A125624400K</t>
  </si>
  <si>
    <t>A125610000R</t>
  </si>
  <si>
    <t>A125598480A</t>
  </si>
  <si>
    <t>A125627280J</t>
  </si>
  <si>
    <t>A125612880K</t>
  </si>
  <si>
    <t>A125592720T</t>
  </si>
  <si>
    <t>A125621520X</t>
  </si>
  <si>
    <t>A125607120X</t>
  </si>
  <si>
    <t>A125601360A</t>
  </si>
  <si>
    <t>A125630160X</t>
  </si>
  <si>
    <t>A125615760W</t>
  </si>
  <si>
    <t>A125604240L</t>
  </si>
  <si>
    <t>A125633040K</t>
  </si>
  <si>
    <t>A125618640J</t>
  </si>
  <si>
    <t>A125595602J</t>
  </si>
  <si>
    <t>A125624402R</t>
  </si>
  <si>
    <t>A125610002V</t>
  </si>
  <si>
    <t>A125595608W</t>
  </si>
  <si>
    <t>A125624408C</t>
  </si>
  <si>
    <t>A125610008J</t>
  </si>
  <si>
    <t>A125598488V</t>
  </si>
  <si>
    <t>A125627288A</t>
  </si>
  <si>
    <t>A125612888C</t>
  </si>
  <si>
    <t>A125592728K</t>
  </si>
  <si>
    <t>A125621528T</t>
  </si>
  <si>
    <t>A125607128T</t>
  </si>
  <si>
    <t>A125601368V</t>
  </si>
  <si>
    <t>A125630168T</t>
  </si>
  <si>
    <t>A125615768R</t>
  </si>
  <si>
    <t>A125604248F</t>
  </si>
  <si>
    <t>A125633048C</t>
  </si>
  <si>
    <t>A125618648A</t>
  </si>
  <si>
    <t>A125595610J</t>
  </si>
  <si>
    <t>A125624410R</t>
  </si>
  <si>
    <t>A125610010V</t>
  </si>
  <si>
    <t>A125595712W</t>
  </si>
  <si>
    <t>A125624512C</t>
  </si>
  <si>
    <t>A125610112J</t>
  </si>
  <si>
    <t>A125598592V</t>
  </si>
  <si>
    <t>A125627392A</t>
  </si>
  <si>
    <t>A125612992C</t>
  </si>
  <si>
    <t>A125592832K</t>
  </si>
  <si>
    <t>A125621632T</t>
  </si>
  <si>
    <t>A125607232T</t>
  </si>
  <si>
    <t>A125601472V</t>
  </si>
  <si>
    <t>A125630272T</t>
  </si>
  <si>
    <t>A125615872R</t>
  </si>
  <si>
    <t>A125604352F</t>
  </si>
  <si>
    <t>A125633152C</t>
  </si>
  <si>
    <t>A125618752A</t>
  </si>
  <si>
    <t>A125595714A</t>
  </si>
  <si>
    <t>A125624514J</t>
  </si>
  <si>
    <t>A125610114L</t>
  </si>
  <si>
    <t>A125595432C</t>
  </si>
  <si>
    <t>A125624232K</t>
  </si>
  <si>
    <t>A125609832J</t>
  </si>
  <si>
    <t>A125598312R</t>
  </si>
  <si>
    <t>A125627112W</t>
  </si>
  <si>
    <t>A125612712X</t>
  </si>
  <si>
    <t>A125592552T</t>
  </si>
  <si>
    <t>A125621352X</t>
  </si>
  <si>
    <t>A125606952W</t>
  </si>
  <si>
    <t>A125601192A</t>
  </si>
  <si>
    <t>A125629992T</t>
  </si>
  <si>
    <t>A125615592W</t>
  </si>
  <si>
    <t>A125604072L</t>
  </si>
  <si>
    <t>A125632872J</t>
  </si>
  <si>
    <t>A125618472J</t>
  </si>
  <si>
    <t>A125595434J</t>
  </si>
  <si>
    <t>A125624234R</t>
  </si>
  <si>
    <t>A125609834L</t>
  </si>
  <si>
    <t>A125594248K</t>
  </si>
  <si>
    <t>A125623048T</t>
  </si>
  <si>
    <t>A125608648R</t>
  </si>
  <si>
    <t>A125597128W</t>
  </si>
  <si>
    <t>A125625928A</t>
  </si>
  <si>
    <t>A125611528F</t>
  </si>
  <si>
    <t>A125591368X</t>
  </si>
  <si>
    <t>A125620168F</t>
  </si>
  <si>
    <t>A125605768C</t>
  </si>
  <si>
    <t>A125600008W</t>
  </si>
  <si>
    <t>A125628808L</t>
  </si>
  <si>
    <t>A125614408T</t>
  </si>
  <si>
    <t>A125602888T</t>
  </si>
  <si>
    <t>A125631688R</t>
  </si>
  <si>
    <t>A125617288R</t>
  </si>
  <si>
    <t>A125594250W</t>
  </si>
  <si>
    <t>A125623050C</t>
  </si>
  <si>
    <t>A125608650A</t>
  </si>
  <si>
    <t>A125594368C</t>
  </si>
  <si>
    <t>A125623168K</t>
  </si>
  <si>
    <t>A125608768J</t>
  </si>
  <si>
    <t>A125597248R</t>
  </si>
  <si>
    <t>A125626048W</t>
  </si>
  <si>
    <t>A125611648X</t>
  </si>
  <si>
    <t>A125591488T</t>
  </si>
  <si>
    <t>A125620288X</t>
  </si>
  <si>
    <t>A125605888W</t>
  </si>
  <si>
    <t>A125600128R</t>
  </si>
  <si>
    <t>A125628928F</t>
  </si>
  <si>
    <t>A125614528K</t>
  </si>
  <si>
    <t>A125603008A</t>
  </si>
  <si>
    <t>A125631808W</t>
  </si>
  <si>
    <t>A125617408W</t>
  </si>
  <si>
    <t>A125594370R</t>
  </si>
  <si>
    <t>A125623170W</t>
  </si>
  <si>
    <t>A125608770V</t>
  </si>
  <si>
    <t>A125594256K</t>
  </si>
  <si>
    <t>A125623056T</t>
  </si>
  <si>
    <t>A125608656R</t>
  </si>
  <si>
    <t>A125597136W</t>
  </si>
  <si>
    <t>A125625936A</t>
  </si>
  <si>
    <t>A125611536F</t>
  </si>
  <si>
    <t>A125591376X</t>
  </si>
  <si>
    <t>A125620176F</t>
  </si>
  <si>
    <t>A125605776C</t>
  </si>
  <si>
    <t>A125600016W</t>
  </si>
  <si>
    <t>A125628816L</t>
  </si>
  <si>
    <t>A125614416T</t>
  </si>
  <si>
    <t>A125602896T</t>
  </si>
  <si>
    <t>A125631696R</t>
  </si>
  <si>
    <t>A125617296R</t>
  </si>
  <si>
    <t>A125594258R</t>
  </si>
  <si>
    <t>A125623058W</t>
  </si>
  <si>
    <t>A125608658V</t>
  </si>
  <si>
    <t>A125594376C</t>
  </si>
  <si>
    <t>A125623176K</t>
  </si>
  <si>
    <t>A125608776J</t>
  </si>
  <si>
    <t>A125597256R</t>
  </si>
  <si>
    <t>A125626056W</t>
  </si>
  <si>
    <t>A125611656X</t>
  </si>
  <si>
    <t>Victoria ;  &gt; 25-44 years ;  &gt; Prefers 10–19 extra hours ;  Persons ;</t>
  </si>
  <si>
    <t>Victoria ;  &gt; 25-44 years ;  &gt; Prefers 10–19 extra hours ;  &gt; Males ;</t>
  </si>
  <si>
    <t>Victoria ;  &gt; 25-44 years ;  &gt; Prefers 10–19 extra hours ;  &gt; Females ;</t>
  </si>
  <si>
    <t>Victoria ;  &gt; 25-44 years ;  &gt; Prefers 20–29 extra hours ;  Persons ;</t>
  </si>
  <si>
    <t>Victoria ;  &gt; 25-44 years ;  &gt; Prefers 20–29 extra hours ;  &gt; Males ;</t>
  </si>
  <si>
    <t>Victoria ;  &gt; 25-44 years ;  &gt; Prefers 20–29 extra hours ;  &gt; Females ;</t>
  </si>
  <si>
    <t>Victoria ;  &gt; 25-44 years ;  &gt; Prefers 30 extra hours or more ;  Persons ;</t>
  </si>
  <si>
    <t>Victoria ;  &gt; 25-44 years ;  &gt; Prefers 30 extra hours or more ;  &gt; Males ;</t>
  </si>
  <si>
    <t>Victoria ;  &gt; 25-44 years ;  &gt; Prefers 30 extra hours or more ;  &gt; Females ;</t>
  </si>
  <si>
    <t>Victoria ;  &gt; 25-44 years ;  Median extra hours preferred ;  Persons ;</t>
  </si>
  <si>
    <t>Victoria ;  &gt; 25-44 years ;  Median extra hours preferred ;  &gt; Males ;</t>
  </si>
  <si>
    <t>Victoria ;  &gt; 25-44 years ;  Median extra hours preferred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</si>
  <si>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</si>
  <si>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</si>
  <si>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</si>
  <si>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Prefers less than 10 extra hours ;  Persons ;</t>
  </si>
  <si>
    <t>Victoria ;  &gt;&gt; 25-34 years ;  &gt; Prefers less than 10 extra hours ;  &gt; Males ;</t>
  </si>
  <si>
    <t>Victoria ;  &gt;&gt; 25-34 years ;  &gt; Prefers less than 10 extra hours ;  &gt; Females ;</t>
  </si>
  <si>
    <t>Victoria ;  &gt;&gt; 25-34 years ;  &gt; Prefers 10–19 extra hours ;  Persons ;</t>
  </si>
  <si>
    <t>Victoria ;  &gt;&gt; 25-34 years ;  &gt; Prefers 10–19 extra hours ;  &gt; Males ;</t>
  </si>
  <si>
    <t>Victoria ;  &gt;&gt; 25-34 years ;  &gt; Prefers 10–19 extra hours ;  &gt; Females ;</t>
  </si>
  <si>
    <t>Victoria ;  &gt;&gt; 25-34 years ;  &gt; Prefers 20–29 extra hours ;  Persons ;</t>
  </si>
  <si>
    <t>Victoria ;  &gt;&gt; 25-34 years ;  &gt; Prefers 20–29 extra hours ;  &gt; Males ;</t>
  </si>
  <si>
    <t>Victoria ;  &gt;&gt; 25-34 years ;  &gt; Prefers 20–29 extra hours ;  &gt; Females ;</t>
  </si>
  <si>
    <t>Victoria ;  &gt;&gt; 25-34 years ;  &gt; Prefers 30 extra hours or more ;  Persons ;</t>
  </si>
  <si>
    <t>Victoria ;  &gt;&gt; 25-34 years ;  &gt; Prefers 30 extra hours or more ;  &gt; Males ;</t>
  </si>
  <si>
    <t>Victoria ;  &gt;&gt; 25-34 years ;  &gt; Prefers 30 extra hours or more ;  &gt; Females ;</t>
  </si>
  <si>
    <t>Victoria ;  &gt;&gt; 25-34 years ;  Median extra hours preferred ;  Persons ;</t>
  </si>
  <si>
    <t>Victoria ;  &gt;&gt; 25-34 years ;  Median extra hours preferred ;  &gt; Males ;</t>
  </si>
  <si>
    <t>Victoria ;  &gt;&gt; 25-34 years ;  Median extra hours preferred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</si>
  <si>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</si>
  <si>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</si>
  <si>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</si>
  <si>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Prefers less than 10 extra hours ;  Persons ;</t>
  </si>
  <si>
    <t>Victoria ;  &gt;&gt; 35-44 years ;  &gt; Prefers less than 10 extra hours ;  &gt; Males ;</t>
  </si>
  <si>
    <t>Victoria ;  &gt;&gt; 35-44 years ;  &gt; Prefers less than 10 extra hours ;  &gt; Females ;</t>
  </si>
  <si>
    <t>Victoria ;  &gt;&gt; 35-44 years ;  &gt; Prefers 10–19 extra hours ;  Persons ;</t>
  </si>
  <si>
    <t>Victoria ;  &gt;&gt; 35-44 years ;  &gt; Prefers 10–19 extra hours ;  &gt; Males ;</t>
  </si>
  <si>
    <t>Victoria ;  &gt;&gt; 35-44 years ;  &gt; Prefers 10–19 extra hours ;  &gt; Females ;</t>
  </si>
  <si>
    <t>Victoria ;  &gt;&gt; 35-44 years ;  &gt; Prefers 20–29 extra hours ;  Persons ;</t>
  </si>
  <si>
    <t>Victoria ;  &gt;&gt; 35-44 years ;  &gt; Prefers 20–29 extra hours ;  &gt; Males ;</t>
  </si>
  <si>
    <t>Victoria ;  &gt;&gt; 35-44 years ;  &gt; Prefers 20–29 extra hours ;  &gt; Females ;</t>
  </si>
  <si>
    <t>Victoria ;  &gt;&gt; 35-44 years ;  &gt; Prefers 30 extra hours or more ;  Persons ;</t>
  </si>
  <si>
    <t>Victoria ;  &gt;&gt; 35-44 years ;  &gt; Prefers 30 extra hours or more ;  &gt; Males ;</t>
  </si>
  <si>
    <t>Victoria ;  &gt;&gt; 35-44 years ;  &gt; Prefers 30 extra hours or more ;  &gt; Females ;</t>
  </si>
  <si>
    <t>Victoria ;  &gt;&gt; 35-44 years ;  Median extra hours preferred ;  Persons ;</t>
  </si>
  <si>
    <t>Victoria ;  &gt;&gt; 35-44 years ;  Median extra hours preferred ;  &gt; Males ;</t>
  </si>
  <si>
    <t>Victoria ;  &gt;&gt; 35-44 years ;  Median extra hours preferred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</si>
  <si>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</si>
  <si>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</si>
  <si>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</si>
  <si>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Prefers less than 10 extra hours ;  Persons ;</t>
  </si>
  <si>
    <t>Victoria ;  &gt; 45-64 years ;  &gt; Prefers less than 10 extra hours ;  &gt; Males ;</t>
  </si>
  <si>
    <t>Victoria ;  &gt; 45-64 years ;  &gt; Prefers less than 10 extra hours ;  &gt; Females ;</t>
  </si>
  <si>
    <t>Victoria ;  &gt; 45-64 years ;  &gt; Prefers 10–19 extra hours ;  Persons ;</t>
  </si>
  <si>
    <t>Victoria ;  &gt; 45-64 years ;  &gt; Prefers 10–19 extra hours ;  &gt; Males ;</t>
  </si>
  <si>
    <t>Victoria ;  &gt; 45-64 years ;  &gt; Prefers 10–19 extra hours ;  &gt; Females ;</t>
  </si>
  <si>
    <t>Victoria ;  &gt; 45-64 years ;  &gt; Prefers 20–29 extra hours ;  Persons ;</t>
  </si>
  <si>
    <t>Victoria ;  &gt; 45-64 years ;  &gt; Prefers 20–29 extra hours ;  &gt; Males ;</t>
  </si>
  <si>
    <t>Victoria ;  &gt; 45-64 years ;  &gt; Prefers 20–29 extra hours ;  &gt; Females ;</t>
  </si>
  <si>
    <t>Victoria ;  &gt; 45-64 years ;  &gt; Prefers 30 extra hours or more ;  Persons ;</t>
  </si>
  <si>
    <t>Victoria ;  &gt; 45-64 years ;  &gt; Prefers 30 extra hours or more ;  &gt; Males ;</t>
  </si>
  <si>
    <t>Victoria ;  &gt; 45-64 years ;  &gt; Prefers 30 extra hours or more ;  &gt; Females ;</t>
  </si>
  <si>
    <t>Victoria ;  &gt; 45-64 years ;  Median extra hours preferred ;  Persons ;</t>
  </si>
  <si>
    <t>Victoria ;  &gt; 45-64 years ;  Median extra hours preferred ;  &gt; Males ;</t>
  </si>
  <si>
    <t>Victoria ;  &gt; 45-64 years ;  Median extra hours preferred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</si>
  <si>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</si>
  <si>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</si>
  <si>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</si>
  <si>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Prefers less than 10 extra hours ;  Persons ;</t>
  </si>
  <si>
    <t>Victoria ;  &gt;&gt; 45-54 years ;  &gt; Prefers less than 10 extra hours ;  &gt; Males ;</t>
  </si>
  <si>
    <t>Victoria ;  &gt;&gt; 45-54 years ;  &gt; Prefers less than 10 extra hours ;  &gt; Females ;</t>
  </si>
  <si>
    <t>Victoria ;  &gt;&gt; 45-54 years ;  &gt; Prefers 10–19 extra hours ;  Persons ;</t>
  </si>
  <si>
    <t>Victoria ;  &gt;&gt; 45-54 years ;  &gt; Prefers 10–19 extra hours ;  &gt; Males ;</t>
  </si>
  <si>
    <t>Victoria ;  &gt;&gt; 45-54 years ;  &gt; Prefers 10–19 extra hours ;  &gt; Females ;</t>
  </si>
  <si>
    <t>Victoria ;  &gt;&gt; 45-54 years ;  &gt; Prefers 20–29 extra hours ;  Persons ;</t>
  </si>
  <si>
    <t>Victoria ;  &gt;&gt; 45-54 years ;  &gt; Prefers 20–29 extra hours ;  &gt; Males ;</t>
  </si>
  <si>
    <t>Victoria ;  &gt;&gt; 45-54 years ;  &gt; Prefers 20–29 extra hours ;  &gt; Females ;</t>
  </si>
  <si>
    <t>Victoria ;  &gt;&gt; 45-54 years ;  &gt; Prefers 30 extra hours or more ;  Persons ;</t>
  </si>
  <si>
    <t>Victoria ;  &gt;&gt; 45-54 years ;  &gt; Prefers 30 extra hours or more ;  &gt; Males ;</t>
  </si>
  <si>
    <t>Victoria ;  &gt;&gt; 45-54 years ;  &gt; Prefers 30 extra hours or more ;  &gt; Females ;</t>
  </si>
  <si>
    <t>Victoria ;  &gt;&gt; 45-54 years ;  Median extra hours preferred ;  Persons ;</t>
  </si>
  <si>
    <t>Victoria ;  &gt;&gt; 45-54 years ;  Median extra hours preferred ;  &gt; Males ;</t>
  </si>
  <si>
    <t>Victoria ;  &gt;&gt; 45-54 years ;  Median extra hours preferred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</si>
  <si>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</si>
  <si>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</si>
  <si>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</si>
  <si>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Prefers less than 10 extra hours ;  Persons ;</t>
  </si>
  <si>
    <t>Victoria ;  &gt;&gt; 55-64 years ;  &gt; Prefers less than 10 extra hours ;  &gt; Males ;</t>
  </si>
  <si>
    <t>Victoria ;  &gt;&gt; 55-64 years ;  &gt; Prefers less than 10 extra hours ;  &gt; Females ;</t>
  </si>
  <si>
    <t>Victoria ;  &gt;&gt; 55-64 years ;  &gt; Prefers 10–19 extra hours ;  Persons ;</t>
  </si>
  <si>
    <t>Victoria ;  &gt;&gt; 55-64 years ;  &gt; Prefers 10–19 extra hours ;  &gt; Males ;</t>
  </si>
  <si>
    <t>Victoria ;  &gt;&gt; 55-64 years ;  &gt; Prefers 10–19 extra hours ;  &gt; Females ;</t>
  </si>
  <si>
    <t>Victoria ;  &gt;&gt; 55-64 years ;  &gt; Prefers 20–29 extra hours ;  Persons ;</t>
  </si>
  <si>
    <t>Victoria ;  &gt;&gt; 55-64 years ;  &gt; Prefers 20–29 extra hours ;  &gt; Males ;</t>
  </si>
  <si>
    <t>Victoria ;  &gt;&gt; 55-64 years ;  &gt; Prefers 20–29 extra hours ;  &gt; Females ;</t>
  </si>
  <si>
    <t>Victoria ;  &gt;&gt; 55-64 years ;  &gt; Prefers 30 extra hours or more ;  Persons ;</t>
  </si>
  <si>
    <t>Victoria ;  &gt;&gt; 55-64 years ;  &gt; Prefers 30 extra hours or more ;  &gt; Males ;</t>
  </si>
  <si>
    <t>Victoria ;  &gt;&gt; 55-64 years ;  &gt; Prefers 30 extra hours or more ;  &gt; Females ;</t>
  </si>
  <si>
    <t>Victoria ;  &gt;&gt; 55-64 years ;  Median extra hours preferred ;  Persons ;</t>
  </si>
  <si>
    <t>Victoria ;  &gt;&gt; 55-64 years ;  Median extra hours preferred ;  &gt; Males ;</t>
  </si>
  <si>
    <t>Victoria ;  &gt;&gt; 55-64 years ;  Median extra hours preferred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</si>
  <si>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</si>
  <si>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</si>
  <si>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</si>
  <si>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Prefers less than 10 extra hours ;  Persons ;</t>
  </si>
  <si>
    <t>Victoria ;  65 years and over ;  &gt; Prefers less than 10 extra hours ;  &gt; Males ;</t>
  </si>
  <si>
    <t>Victoria ;  65 years and over ;  &gt; Prefers less than 10 extra hours ;  &gt; Females ;</t>
  </si>
  <si>
    <t>Victoria ;  65 years and over ;  &gt; Prefers 10–19 extra hours ;  Persons ;</t>
  </si>
  <si>
    <t>Victoria ;  65 years and over ;  &gt; Prefers 10–19 extra hours ;  &gt; Males ;</t>
  </si>
  <si>
    <t>Victoria ;  65 years and over ;  &gt; Prefers 10–19 extra hours ;  &gt; Females ;</t>
  </si>
  <si>
    <t>Victoria ;  65 years and over ;  &gt; Prefers 20–29 extra hours ;  Persons ;</t>
  </si>
  <si>
    <t>Victoria ;  65 years and over ;  &gt; Prefers 20–29 extra hours ;  &gt; Males ;</t>
  </si>
  <si>
    <t>Victoria ;  65 years and over ;  &gt; Prefers 20–29 extra hours ;  &gt; Females ;</t>
  </si>
  <si>
    <t>Victoria ;  65 years and over ;  &gt; Prefers 30 extra hours or more ;  Persons ;</t>
  </si>
  <si>
    <t>Victoria ;  65 years and over ;  &gt; Prefers 30 extra hours or more ;  &gt; Males ;</t>
  </si>
  <si>
    <t>Victoria ;  65 years and over ;  &gt; Prefers 30 extra hours or more ;  &gt; Females ;</t>
  </si>
  <si>
    <t>Victoria ;  65 years and over ;  Median extra hours preferred ;  Persons ;</t>
  </si>
  <si>
    <t>Victoria ;  65 years and over ;  Median extra hours preferred ;  &gt; Males ;</t>
  </si>
  <si>
    <t>Victoria ;  65 years and over ;  Median extra hours preferred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</si>
  <si>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</si>
  <si>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</si>
  <si>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</si>
  <si>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Prefers less than 10 extra hours ;  Persons ;</t>
  </si>
  <si>
    <t>Victoria ;  Employee ;  &gt; Prefers less than 10 extra hours ;  &gt; Males ;</t>
  </si>
  <si>
    <t>Victoria ;  Employee ;  &gt; Prefers less than 10 extra hours ;  &gt; Females ;</t>
  </si>
  <si>
    <t>Victoria ;  Employee ;  &gt; Prefers 10–19 extra hours ;  Persons ;</t>
  </si>
  <si>
    <t>Victoria ;  Employee ;  &gt; Prefers 10–19 extra hours ;  &gt; Males ;</t>
  </si>
  <si>
    <t>Victoria ;  Employee ;  &gt; Prefers 10–19 extra hours ;  &gt; Females ;</t>
  </si>
  <si>
    <t>Victoria ;  Employee ;  &gt; Prefers 20–29 extra hours ;  Persons ;</t>
  </si>
  <si>
    <t>Victoria ;  Employee ;  &gt; Prefers 20–29 extra hours ;  &gt; Males ;</t>
  </si>
  <si>
    <t>Victoria ;  Employee ;  &gt; Prefers 20–29 extra hours ;  &gt; Females ;</t>
  </si>
  <si>
    <t>Victoria ;  Employee ;  &gt; Prefers 30 extra hours or more ;  Persons ;</t>
  </si>
  <si>
    <t>Victoria ;  Employee ;  &gt; Prefers 30 extra hours or more ;  &gt; Males ;</t>
  </si>
  <si>
    <t>Victoria ;  Employee ;  &gt; Prefers 30 extra hours or more ;  &gt; Females ;</t>
  </si>
  <si>
    <t>Victoria ;  Employee ;  Median extra hours preferred ;  Persons ;</t>
  </si>
  <si>
    <t>Victoria ;  Employee ;  Median extra hours preferred ;  &gt; Males ;</t>
  </si>
  <si>
    <t>Victoria ;  Employee ;  Median extra hours preferred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</si>
  <si>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</si>
  <si>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</si>
  <si>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</si>
  <si>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Prefers less than 10 extra hours ;  Persons ;</t>
  </si>
  <si>
    <t>Victoria ;  &gt; Employee with paid leave entitlements ;  &gt; Prefers less than 10 extra hours ;  &gt; Males ;</t>
  </si>
  <si>
    <t>Victoria ;  &gt; Employee with paid leave entitlements ;  &gt; Prefers less than 10 extra hours ;  &gt; Females ;</t>
  </si>
  <si>
    <t>Victoria ;  &gt; Employee with paid leave entitlements ;  &gt; Prefers 10–19 extra hours ;  Persons ;</t>
  </si>
  <si>
    <t>Victoria ;  &gt; Employee with paid leave entitlements ;  &gt; Prefers 10–19 extra hours ;  &gt; Males ;</t>
  </si>
  <si>
    <t>Victoria ;  &gt; Employee with paid leave entitlements ;  &gt; Prefers 10–19 extra hours ;  &gt; Females ;</t>
  </si>
  <si>
    <t>Victoria ;  &gt; Employee with paid leave entitlements ;  &gt; Prefers 20–29 extra hours ;  Persons ;</t>
  </si>
  <si>
    <t>Victoria ;  &gt; Employee with paid leave entitlements ;  &gt; Prefers 20–29 extra hours ;  &gt; Males ;</t>
  </si>
  <si>
    <t>Victoria ;  &gt; Employee with paid leave entitlements ;  &gt; Prefers 20–29 extra hours ;  &gt; Females ;</t>
  </si>
  <si>
    <t>Victoria ;  &gt; Employee with paid leave entitlements ;  &gt; Prefers 30 extra hours or more ;  Persons ;</t>
  </si>
  <si>
    <t>Victoria ;  &gt; Employee with paid leave entitlements ;  &gt; Prefers 30 extra hours or more ;  &gt; Males ;</t>
  </si>
  <si>
    <t>Victoria ;  &gt; Employee with paid leave entitlements ;  &gt; Prefers 30 extra hours or more ;  &gt; Females ;</t>
  </si>
  <si>
    <t>Victoria ;  &gt; Employee with paid leave entitlements ;  Median extra hours preferred ;  Persons ;</t>
  </si>
  <si>
    <t>Victoria ;  &gt; Employee with paid leave entitlements ;  Median extra hours preferred ;  &gt; Males ;</t>
  </si>
  <si>
    <t>Victoria ;  &gt; Employee with paid leave entitlements ;  Median extra hours preferred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</si>
  <si>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</si>
  <si>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</si>
  <si>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</si>
  <si>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Prefers less than 10 extra hours ;  Persons ;</t>
  </si>
  <si>
    <t>Victoria ;  &gt; Employee without paid leave entitlements ;  &gt; Prefers less than 10 extra hours ;  &gt; Males ;</t>
  </si>
  <si>
    <t>Victoria ;  &gt; Employee without paid leave entitlements ;  &gt; Prefers less than 10 extra hours ;  &gt; Females ;</t>
  </si>
  <si>
    <t>Victoria ;  &gt; Employee without paid leave entitlements ;  &gt; Prefers 10–19 extra hours ;  Persons ;</t>
  </si>
  <si>
    <t>Victoria ;  &gt; Employee without paid leave entitlements ;  &gt; Prefers 10–19 extra hours ;  &gt; Males ;</t>
  </si>
  <si>
    <t>Victoria ;  &gt; Employee without paid leave entitlements ;  &gt; Prefers 10–19 extra hours ;  &gt; Females ;</t>
  </si>
  <si>
    <t>Victoria ;  &gt; Employee without paid leave entitlements ;  &gt; Prefers 20–29 extra hours ;  Persons ;</t>
  </si>
  <si>
    <t>Victoria ;  &gt; Employee without paid leave entitlements ;  &gt; Prefers 20–29 extra hours ;  &gt; Males ;</t>
  </si>
  <si>
    <t>Victoria ;  &gt; Employee without paid leave entitlements ;  &gt; Prefers 20–29 extra hours ;  &gt; Females ;</t>
  </si>
  <si>
    <t>Victoria ;  &gt; Employee without paid leave entitlements ;  &gt; Prefers 30 extra hours or more ;  Persons ;</t>
  </si>
  <si>
    <t>Victoria ;  &gt; Employee without paid leave entitlements ;  &gt; Prefers 30 extra hours or more ;  &gt; Males ;</t>
  </si>
  <si>
    <t>Victoria ;  &gt; Employee without paid leave entitlements ;  &gt; Prefers 30 extra hours or more ;  &gt; Females ;</t>
  </si>
  <si>
    <t>Victoria ;  &gt; Employee without paid leave entitlements ;  Median extra hours preferred ;  Persons ;</t>
  </si>
  <si>
    <t>Victoria ;  &gt; Employee without paid leave entitlements ;  Median extra hours preferred ;  &gt; Males ;</t>
  </si>
  <si>
    <t>Victoria ;  &gt; Employee without paid leave entitlements ;  Median extra hours preferred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</si>
  <si>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</si>
  <si>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</si>
  <si>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</si>
  <si>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Prefers less than 10 extra hours ;  Persons ;</t>
  </si>
  <si>
    <t>Victoria ;  Not an employee ;  &gt; Prefers less than 10 extra hours ;  &gt; Males ;</t>
  </si>
  <si>
    <t>Victoria ;  Not an employee ;  &gt; Prefers less than 10 extra hours ;  &gt; Females ;</t>
  </si>
  <si>
    <t>Victoria ;  Not an employee ;  &gt; Prefers 10–19 extra hours ;  Persons ;</t>
  </si>
  <si>
    <t>Victoria ;  Not an employee ;  &gt; Prefers 10–19 extra hours ;  &gt; Males ;</t>
  </si>
  <si>
    <t>Victoria ;  Not an employee ;  &gt; Prefers 10–19 extra hours ;  &gt; Females ;</t>
  </si>
  <si>
    <t>Victoria ;  Not an employee ;  &gt; Prefers 20–29 extra hours ;  Persons ;</t>
  </si>
  <si>
    <t>Victoria ;  Not an employee ;  &gt; Prefers 20–29 extra hours ;  &gt; Males ;</t>
  </si>
  <si>
    <t>Victoria ;  Not an employee ;  &gt; Prefers 20–29 extra hours ;  &gt; Females ;</t>
  </si>
  <si>
    <t>Victoria ;  Not an employee ;  &gt; Prefers 30 extra hours or more ;  Persons ;</t>
  </si>
  <si>
    <t>Victoria ;  Not an employee ;  &gt; Prefers 30 extra hours or more ;  &gt; Males ;</t>
  </si>
  <si>
    <t>Victoria ;  Not an employee ;  &gt; Prefers 30 extra hours or more ;  &gt; Females ;</t>
  </si>
  <si>
    <t>Victoria ;  Not an employee ;  Median extra hours preferred ;  Persons ;</t>
  </si>
  <si>
    <t>Victoria ;  Not an employee ;  Median extra hours preferred ;  &gt; Males ;</t>
  </si>
  <si>
    <t>Victoria ;  Not an employee ;  Median extra hours preferred ;  &gt; Females ;</t>
  </si>
  <si>
    <t>Victoria ;  Usually does not work in main job ;  Underemployed part-time workers ;  Persons ;</t>
  </si>
  <si>
    <t>Victoria ;  Usually does not work in main job ;  Underemployed part-time workers ;  &gt; Males ;</t>
  </si>
  <si>
    <t>Victoria ;  Usually does not work in main job ;  Underemployed part-time workers ;  &gt; Females ;</t>
  </si>
  <si>
    <t>Victoria ;  Usually does not work in main job ;  &gt; Prefers less than 10 extra hours ;  Persons ;</t>
  </si>
  <si>
    <t>Victoria ;  Usually does not work in main job ;  &gt; Prefers less than 10 extra hours ;  &gt; Males ;</t>
  </si>
  <si>
    <t>Victoria ;  Usually does not work in main job ;  &gt; Prefers less than 10 extra hours ;  &gt; Females ;</t>
  </si>
  <si>
    <t>Victoria ;  Usually does not work in main job ;  &gt; Prefers 10–19 extra hours ;  Persons ;</t>
  </si>
  <si>
    <t>Victoria ;  Usually does not work in main job ;  &gt; Prefers 10–19 extra hours ;  &gt; Males ;</t>
  </si>
  <si>
    <t>Victoria ;  Usually does not work in main job ;  &gt; Prefers 10–19 extra hours ;  &gt; Females ;</t>
  </si>
  <si>
    <t>Victoria ;  Usually does not work in main job ;  &gt; Prefers 20–29 extra hours ;  Persons ;</t>
  </si>
  <si>
    <t>Victoria ;  Usually does not work in main job ;  &gt; Prefers 20–29 extra hours ;  &gt; Males ;</t>
  </si>
  <si>
    <t>Victoria ;  Usually does not work in main job ;  &gt; Prefers 20–29 extra hours ;  &gt; Females ;</t>
  </si>
  <si>
    <t>Victoria ;  Usually does not work in main job ;  &gt; Prefers 30 extra hours or more ;  Persons ;</t>
  </si>
  <si>
    <t>Victoria ;  Usually does not work in main job ;  &gt; Prefers 30 extra hours or more ;  &gt; Males ;</t>
  </si>
  <si>
    <t>Victoria ;  Usually does not work in main job ;  &gt; Prefers 30 extra hours or more ;  &gt; Females ;</t>
  </si>
  <si>
    <t>Victoria ;  Usually does not work in main job ;  Median extra hours preferred ;  Persons ;</t>
  </si>
  <si>
    <t>Victoria ;  Usually does not work in main job ;  Median extra hours preferred ;  &gt; Males ;</t>
  </si>
  <si>
    <t>Victoria ;  Usually does not work in main job ;  Median extra hours preferred ;  &gt; Females ;</t>
  </si>
  <si>
    <t>Victoria ;  Usually works 1-9 hours in main job ;  Underemployed part-time workers ;  Persons ;</t>
  </si>
  <si>
    <t>Victoria ;  Usually works 1-9 hours in main job ;  Underemployed part-time workers ;  &gt; Males ;</t>
  </si>
  <si>
    <t>Victoria ;  Usually works 1-9 hours in main job ;  Underemployed part-time workers ;  &gt; Females ;</t>
  </si>
  <si>
    <t>Victoria ;  Usually works 1-9 hours in main job ;  &gt; Prefers less than 10 extra hours ;  Persons ;</t>
  </si>
  <si>
    <t>Victoria ;  Usually works 1-9 hours in main job ;  &gt; Prefers less than 10 extra hours ;  &gt; Males ;</t>
  </si>
  <si>
    <t>Victoria ;  Usually works 1-9 hours in main job ;  &gt; Prefers less than 10 extra hours ;  &gt; Females ;</t>
  </si>
  <si>
    <t>Victoria ;  Usually works 1-9 hours in main job ;  &gt; Prefers 10–19 extra hours ;  Persons ;</t>
  </si>
  <si>
    <t>Victoria ;  Usually works 1-9 hours in main job ;  &gt; Prefers 10–19 extra hours ;  &gt; Males ;</t>
  </si>
  <si>
    <t>Victoria ;  Usually works 1-9 hours in main job ;  &gt; Prefers 10–19 extra hours ;  &gt; Females ;</t>
  </si>
  <si>
    <t>Victoria ;  Usually works 1-9 hours in main job ;  &gt; Prefers 20–29 extra hours ;  Persons ;</t>
  </si>
  <si>
    <t>Victoria ;  Usually works 1-9 hours in main job ;  &gt; Prefers 20–29 extra hours ;  &gt; Males ;</t>
  </si>
  <si>
    <t>Victoria ;  Usually works 1-9 hours in main job ;  &gt; Prefers 20–29 extra hours ;  &gt; Females ;</t>
  </si>
  <si>
    <t>Victoria ;  Usually works 1-9 hours in main job ;  &gt; Prefers 30 extra hours or more ;  Persons ;</t>
  </si>
  <si>
    <t>Victoria ;  Usually works 1-9 hours in main job ;  &gt; Prefers 30 extra hours or more ;  &gt; Males ;</t>
  </si>
  <si>
    <t>Victoria ;  Usually works 1-9 hours in main job ;  &gt; Prefers 30 extra hours or more ;  &gt; Females ;</t>
  </si>
  <si>
    <t>Victoria ;  Usually works 1-9 hours in main job ;  Median extra hours preferred ;  Persons ;</t>
  </si>
  <si>
    <t>Victoria ;  Usually works 1-9 hours in main job ;  Median extra hours preferred ;  &gt; Males ;</t>
  </si>
  <si>
    <t>Victoria ;  Usually works 1-9 hours in main job ;  Median extra hours preferred ;  &gt; Females ;</t>
  </si>
  <si>
    <t>Victoria ;  Usually works 10-19 hours in main job ;  Underemployed part-time workers ;  Persons ;</t>
  </si>
  <si>
    <t>Victoria ;  Usually works 10-19 hours in main job ;  Underemployed part-time workers ;  &gt; Males ;</t>
  </si>
  <si>
    <t>Victoria ;  Usually works 10-19 hours in main job ;  Underemployed part-time workers ;  &gt; Females ;</t>
  </si>
  <si>
    <t>Victoria ;  Usually works 10-19 hours in main job ;  &gt; Prefers less than 10 extra hours ;  Persons ;</t>
  </si>
  <si>
    <t>Victoria ;  Usually works 10-19 hours in main job ;  &gt; Prefers less than 10 extra hours ;  &gt; Males ;</t>
  </si>
  <si>
    <t>Victoria ;  Usually works 10-19 hours in main job ;  &gt; Prefers less than 10 extra hours ;  &gt; Females ;</t>
  </si>
  <si>
    <t>Victoria ;  Usually works 10-19 hours in main job ;  &gt; Prefers 10–19 extra hours ;  Persons ;</t>
  </si>
  <si>
    <t>Victoria ;  Usually works 10-19 hours in main job ;  &gt; Prefers 10–19 extra hours ;  &gt; Males ;</t>
  </si>
  <si>
    <t>Victoria ;  Usually works 10-19 hours in main job ;  &gt; Prefers 10–19 extra hours ;  &gt; Females ;</t>
  </si>
  <si>
    <t>Victoria ;  Usually works 10-19 hours in main job ;  &gt; Prefers 20–29 extra hours ;  Persons ;</t>
  </si>
  <si>
    <t>Victoria ;  Usually works 10-19 hours in main job ;  &gt; Prefers 20–29 extra hours ;  &gt; Males ;</t>
  </si>
  <si>
    <t>Victoria ;  Usually works 10-19 hours in main job ;  &gt; Prefers 20–29 extra hours ;  &gt; Females ;</t>
  </si>
  <si>
    <t>Victoria ;  Usually works 10-19 hours in main job ;  &gt; Prefers 30 extra hours or more ;  Persons ;</t>
  </si>
  <si>
    <t>Victoria ;  Usually works 10-19 hours in main job ;  &gt; Prefers 30 extra hours or more ;  &gt; Males ;</t>
  </si>
  <si>
    <t>Victoria ;  Usually works 10-19 hours in main job ;  &gt; Prefers 30 extra hours or more ;  &gt; Females ;</t>
  </si>
  <si>
    <t>Victoria ;  Usually works 10-19 hours in main job ;  Median extra hours preferred ;  Persons ;</t>
  </si>
  <si>
    <t>Victoria ;  Usually works 10-19 hours in main job ;  Median extra hours preferred ;  &gt; Males ;</t>
  </si>
  <si>
    <t>Victoria ;  Usually works 10-19 hours in main job ;  Median extra hours preferred ;  &gt; Females ;</t>
  </si>
  <si>
    <t>Victoria ;  Usually works 20-29 hours in main job ;  Underemployed part-time workers ;  Persons ;</t>
  </si>
  <si>
    <t>Victoria ;  Usually works 20-29 hours in main job ;  Underemployed part-time workers ;  &gt; Males ;</t>
  </si>
  <si>
    <t>Victoria ;  Usually works 20-29 hours in main job ;  Underemployed part-time workers ;  &gt; Females ;</t>
  </si>
  <si>
    <t>Victoria ;  Usually works 20-29 hours in main job ;  &gt; Prefers less than 10 extra hours ;  Persons ;</t>
  </si>
  <si>
    <t>A125591496T</t>
  </si>
  <si>
    <t>A125620296X</t>
  </si>
  <si>
    <t>A125605896W</t>
  </si>
  <si>
    <t>A125600136R</t>
  </si>
  <si>
    <t>A125628936F</t>
  </si>
  <si>
    <t>A125614536K</t>
  </si>
  <si>
    <t>A125603016A</t>
  </si>
  <si>
    <t>A125631816W</t>
  </si>
  <si>
    <t>A125617416W</t>
  </si>
  <si>
    <t>A125594378J</t>
  </si>
  <si>
    <t>A125623178R</t>
  </si>
  <si>
    <t>A125608778L</t>
  </si>
  <si>
    <t>A125594384C</t>
  </si>
  <si>
    <t>A125623184K</t>
  </si>
  <si>
    <t>A125608784J</t>
  </si>
  <si>
    <t>A125597264R</t>
  </si>
  <si>
    <t>A125626064W</t>
  </si>
  <si>
    <t>A125611664X</t>
  </si>
  <si>
    <t>A125591504F</t>
  </si>
  <si>
    <t>A125620304L</t>
  </si>
  <si>
    <t>A125605904K</t>
  </si>
  <si>
    <t>A125600144R</t>
  </si>
  <si>
    <t>A125628944F</t>
  </si>
  <si>
    <t>A125614544K</t>
  </si>
  <si>
    <t>A125603024A</t>
  </si>
  <si>
    <t>A125631824W</t>
  </si>
  <si>
    <t>A125617424W</t>
  </si>
  <si>
    <t>A125594386J</t>
  </si>
  <si>
    <t>A125623186R</t>
  </si>
  <si>
    <t>A125608786L</t>
  </si>
  <si>
    <t>A125594264K</t>
  </si>
  <si>
    <t>A125623064T</t>
  </si>
  <si>
    <t>A125608664R</t>
  </si>
  <si>
    <t>A125597144W</t>
  </si>
  <si>
    <t>A125625944A</t>
  </si>
  <si>
    <t>A125611544F</t>
  </si>
  <si>
    <t>A125591384X</t>
  </si>
  <si>
    <t>A125620184F</t>
  </si>
  <si>
    <t>A125605784C</t>
  </si>
  <si>
    <t>A125600024W</t>
  </si>
  <si>
    <t>A125628824L</t>
  </si>
  <si>
    <t>A125614424T</t>
  </si>
  <si>
    <t>A125602904F</t>
  </si>
  <si>
    <t>A125631704C</t>
  </si>
  <si>
    <t>A125617304C</t>
  </si>
  <si>
    <t>A125594266R</t>
  </si>
  <si>
    <t>A125623066W</t>
  </si>
  <si>
    <t>A125608666V</t>
  </si>
  <si>
    <t>A125594272K</t>
  </si>
  <si>
    <t>A125623072T</t>
  </si>
  <si>
    <t>A125608672R</t>
  </si>
  <si>
    <t>A125597152W</t>
  </si>
  <si>
    <t>A125625952A</t>
  </si>
  <si>
    <t>A125611552F</t>
  </si>
  <si>
    <t>A125591392X</t>
  </si>
  <si>
    <t>A125620192F</t>
  </si>
  <si>
    <t>A125605792C</t>
  </si>
  <si>
    <t>A125600032W</t>
  </si>
  <si>
    <t>A125628832L</t>
  </si>
  <si>
    <t>A125614432T</t>
  </si>
  <si>
    <t>A125602912F</t>
  </si>
  <si>
    <t>A125631712C</t>
  </si>
  <si>
    <t>A125617312C</t>
  </si>
  <si>
    <t>A125594274R</t>
  </si>
  <si>
    <t>A125623074W</t>
  </si>
  <si>
    <t>A125608674V</t>
  </si>
  <si>
    <t>A125594336K</t>
  </si>
  <si>
    <t>A125623136T</t>
  </si>
  <si>
    <t>A125608736R</t>
  </si>
  <si>
    <t>A125597216W</t>
  </si>
  <si>
    <t>A125626016C</t>
  </si>
  <si>
    <t>A125611616F</t>
  </si>
  <si>
    <t>A125591456X</t>
  </si>
  <si>
    <t>A125620256F</t>
  </si>
  <si>
    <t>A125605856C</t>
  </si>
  <si>
    <t>A125600096J</t>
  </si>
  <si>
    <t>A125628896X</t>
  </si>
  <si>
    <t>A125614496C</t>
  </si>
  <si>
    <t>A125602976T</t>
  </si>
  <si>
    <t>A125631776R</t>
  </si>
  <si>
    <t>A125617376R</t>
  </si>
  <si>
    <t>A125594338R</t>
  </si>
  <si>
    <t>A125623138W</t>
  </si>
  <si>
    <t>A125608738V</t>
  </si>
  <si>
    <t>A125594200X</t>
  </si>
  <si>
    <t>A125623000F</t>
  </si>
  <si>
    <t>A125608600C</t>
  </si>
  <si>
    <t>A125597080W</t>
  </si>
  <si>
    <t>A125625880A</t>
  </si>
  <si>
    <t>A125611480F</t>
  </si>
  <si>
    <t>A125591320L</t>
  </si>
  <si>
    <t>A125620120V</t>
  </si>
  <si>
    <t>A125605720T</t>
  </si>
  <si>
    <t>A125599960F</t>
  </si>
  <si>
    <t>A125628760L</t>
  </si>
  <si>
    <t>A125614360T</t>
  </si>
  <si>
    <t>A125602840F</t>
  </si>
  <si>
    <t>A125631640C</t>
  </si>
  <si>
    <t>A125617240C</t>
  </si>
  <si>
    <t>A125594202C</t>
  </si>
  <si>
    <t>A125623002K</t>
  </si>
  <si>
    <t>A125608602J</t>
  </si>
  <si>
    <t>A125594392C</t>
  </si>
  <si>
    <t>A125623192K</t>
  </si>
  <si>
    <t>A125608792J</t>
  </si>
  <si>
    <t>A125597272R</t>
  </si>
  <si>
    <t>A125626072W</t>
  </si>
  <si>
    <t>A125611672X</t>
  </si>
  <si>
    <t>A125591512F</t>
  </si>
  <si>
    <t>A125620312L</t>
  </si>
  <si>
    <t>A125605912K</t>
  </si>
  <si>
    <t>A125600152R</t>
  </si>
  <si>
    <t>A125628952F</t>
  </si>
  <si>
    <t>A125614552K</t>
  </si>
  <si>
    <t>A125603032A</t>
  </si>
  <si>
    <t>A125631832W</t>
  </si>
  <si>
    <t>A125617432W</t>
  </si>
  <si>
    <t>A125594394J</t>
  </si>
  <si>
    <t>A125623194R</t>
  </si>
  <si>
    <t>A125608794L</t>
  </si>
  <si>
    <t>A125594280K</t>
  </si>
  <si>
    <t>A125623080T</t>
  </si>
  <si>
    <t>A125608680R</t>
  </si>
  <si>
    <t>A125597160W</t>
  </si>
  <si>
    <t>A125625960A</t>
  </si>
  <si>
    <t>A125611560F</t>
  </si>
  <si>
    <t>A125591400L</t>
  </si>
  <si>
    <t>A125620200V</t>
  </si>
  <si>
    <t>A125605800T</t>
  </si>
  <si>
    <t>A125600040W</t>
  </si>
  <si>
    <t>A125628840L</t>
  </si>
  <si>
    <t>A125614440T</t>
  </si>
  <si>
    <t>A125602920F</t>
  </si>
  <si>
    <t>A125631720C</t>
  </si>
  <si>
    <t>A125617320C</t>
  </si>
  <si>
    <t>A125594282R</t>
  </si>
  <si>
    <t>A125623082W</t>
  </si>
  <si>
    <t>A125608682V</t>
  </si>
  <si>
    <t>A125594160T</t>
  </si>
  <si>
    <t>A125622960W</t>
  </si>
  <si>
    <t>A125608560W</t>
  </si>
  <si>
    <t>A125597040C</t>
  </si>
  <si>
    <t>A125625840J</t>
  </si>
  <si>
    <t>A125611440L</t>
  </si>
  <si>
    <t>A125591280F</t>
  </si>
  <si>
    <t>A125620080L</t>
  </si>
  <si>
    <t>A125605680K</t>
  </si>
  <si>
    <t>A125599920L</t>
  </si>
  <si>
    <t>A125628720V</t>
  </si>
  <si>
    <t>A125614320X</t>
  </si>
  <si>
    <t>A125602800L</t>
  </si>
  <si>
    <t>A125631600K</t>
  </si>
  <si>
    <t>A125617200K</t>
  </si>
  <si>
    <t>A125594162W</t>
  </si>
  <si>
    <t>A125622962A</t>
  </si>
  <si>
    <t>A125608562A</t>
  </si>
  <si>
    <t>A125594288C</t>
  </si>
  <si>
    <t>A125623088K</t>
  </si>
  <si>
    <t>A125608688J</t>
  </si>
  <si>
    <t>A125597168R</t>
  </si>
  <si>
    <t>A125625968V</t>
  </si>
  <si>
    <t>A125611568X</t>
  </si>
  <si>
    <t>A125591408F</t>
  </si>
  <si>
    <t>A125620208L</t>
  </si>
  <si>
    <t>A125605808K</t>
  </si>
  <si>
    <t>A125600048R</t>
  </si>
  <si>
    <t>A125628848F</t>
  </si>
  <si>
    <t>A125614448K</t>
  </si>
  <si>
    <t>A125602928X</t>
  </si>
  <si>
    <t>A125631728W</t>
  </si>
  <si>
    <t>A125617328W</t>
  </si>
  <si>
    <t>A125594290R</t>
  </si>
  <si>
    <t>A125623090W</t>
  </si>
  <si>
    <t>A125608690V</t>
  </si>
  <si>
    <t>A125594296C</t>
  </si>
  <si>
    <t>A125623096K</t>
  </si>
  <si>
    <t>A125608696J</t>
  </si>
  <si>
    <t>A125597176R</t>
  </si>
  <si>
    <t>A125625976V</t>
  </si>
  <si>
    <t>A125611576X</t>
  </si>
  <si>
    <t>A125591416F</t>
  </si>
  <si>
    <t>A125620216L</t>
  </si>
  <si>
    <t>A125605816K</t>
  </si>
  <si>
    <t>A125600056R</t>
  </si>
  <si>
    <t>A125628856F</t>
  </si>
  <si>
    <t>A125614456K</t>
  </si>
  <si>
    <t>A125602936X</t>
  </si>
  <si>
    <t>A125631736W</t>
  </si>
  <si>
    <t>A125617336W</t>
  </si>
  <si>
    <t>A125594298J</t>
  </si>
  <si>
    <t>A125623098R</t>
  </si>
  <si>
    <t>A125608698L</t>
  </si>
  <si>
    <t>A125594416K</t>
  </si>
  <si>
    <t>A125623216T</t>
  </si>
  <si>
    <t>A125608816R</t>
  </si>
  <si>
    <t>A125597296J</t>
  </si>
  <si>
    <t>A125626096R</t>
  </si>
  <si>
    <t>A125611696T</t>
  </si>
  <si>
    <t>A125591536X</t>
  </si>
  <si>
    <t>A125620336F</t>
  </si>
  <si>
    <t>A125605936C</t>
  </si>
  <si>
    <t>A125600176J</t>
  </si>
  <si>
    <t>A125628976X</t>
  </si>
  <si>
    <t>A125614576C</t>
  </si>
  <si>
    <t>A125603056V</t>
  </si>
  <si>
    <t>A125631856R</t>
  </si>
  <si>
    <t>A125617456R</t>
  </si>
  <si>
    <t>A125594418R</t>
  </si>
  <si>
    <t>A125623218W</t>
  </si>
  <si>
    <t>A125608818V</t>
  </si>
  <si>
    <t>A125594120X</t>
  </si>
  <si>
    <t>A125622920C</t>
  </si>
  <si>
    <t>A125608520C</t>
  </si>
  <si>
    <t>A125597000K</t>
  </si>
  <si>
    <t>A125625800R</t>
  </si>
  <si>
    <t>A125611400V</t>
  </si>
  <si>
    <t>A125591240L</t>
  </si>
  <si>
    <t>A125620040V</t>
  </si>
  <si>
    <t>A125605640T</t>
  </si>
  <si>
    <t>A125599880F</t>
  </si>
  <si>
    <t>A125628680L</t>
  </si>
  <si>
    <t>A125614280T</t>
  </si>
  <si>
    <t>A125602760F</t>
  </si>
  <si>
    <t>A125631560C</t>
  </si>
  <si>
    <t>A125617160C</t>
  </si>
  <si>
    <t>A125594122C</t>
  </si>
  <si>
    <t>A125622922J</t>
  </si>
  <si>
    <t>A125608522J</t>
  </si>
  <si>
    <t>A125594400T</t>
  </si>
  <si>
    <t>A125623200X</t>
  </si>
  <si>
    <t>A125608800W</t>
  </si>
  <si>
    <t>A125597280R</t>
  </si>
  <si>
    <t>A125626080W</t>
  </si>
  <si>
    <t>A125611680X</t>
  </si>
  <si>
    <t>A125591520F</t>
  </si>
  <si>
    <t>A125620320L</t>
  </si>
  <si>
    <t>A125605920K</t>
  </si>
  <si>
    <t>A125600160R</t>
  </si>
  <si>
    <t>A125628960F</t>
  </si>
  <si>
    <t>A125614560K</t>
  </si>
  <si>
    <t>A125603040A</t>
  </si>
  <si>
    <t>A125631840W</t>
  </si>
  <si>
    <t>A125617440W</t>
  </si>
  <si>
    <t>A125594402W</t>
  </si>
  <si>
    <t>A125623202C</t>
  </si>
  <si>
    <t>A125608802A</t>
  </si>
  <si>
    <t>A125594408K</t>
  </si>
  <si>
    <t>A125623208T</t>
  </si>
  <si>
    <t>A125608808R</t>
  </si>
  <si>
    <t>A125597288J</t>
  </si>
  <si>
    <t>Victoria ;  Usually works 20-29 hours in main job ;  &gt; Prefers less than 10 extra hours ;  &gt; Males ;</t>
  </si>
  <si>
    <t>Victoria ;  Usually works 20-29 hours in main job ;  &gt; Prefers less than 10 extra hours ;  &gt; Females ;</t>
  </si>
  <si>
    <t>Victoria ;  Usually works 20-29 hours in main job ;  &gt; Prefers 10–19 extra hours ;  Persons ;</t>
  </si>
  <si>
    <t>Victoria ;  Usually works 20-29 hours in main job ;  &gt; Prefers 10–19 extra hours ;  &gt; Males ;</t>
  </si>
  <si>
    <t>Victoria ;  Usually works 20-29 hours in main job ;  &gt; Prefers 10–19 extra hours ;  &gt; Females ;</t>
  </si>
  <si>
    <t>Victoria ;  Usually works 20-29 hours in main job ;  &gt; Prefers 20–29 extra hours ;  Persons ;</t>
  </si>
  <si>
    <t>Victoria ;  Usually works 20-29 hours in main job ;  &gt; Prefers 20–29 extra hours ;  &gt; Males ;</t>
  </si>
  <si>
    <t>Victoria ;  Usually works 20-29 hours in main job ;  &gt; Prefers 20–29 extra hours ;  &gt; Females ;</t>
  </si>
  <si>
    <t>Victoria ;  Usually works 20-29 hours in main job ;  &gt; Prefers 30 extra hours or more ;  Persons ;</t>
  </si>
  <si>
    <t>Victoria ;  Usually works 20-29 hours in main job ;  &gt; Prefers 30 extra hours or more ;  &gt; Males ;</t>
  </si>
  <si>
    <t>Victoria ;  Usually works 20-29 hours in main job ;  &gt; Prefers 30 extra hours or more ;  &gt; Females ;</t>
  </si>
  <si>
    <t>Victoria ;  Usually works 20-29 hours in main job ;  Median extra hours preferred ;  Persons ;</t>
  </si>
  <si>
    <t>Victoria ;  Usually works 20-29 hours in main job ;  Median extra hours preferred ;  &gt; Males ;</t>
  </si>
  <si>
    <t>Victoria ;  Usually works 20-29 hours in main job ;  Median extra hours preferred ;  &gt; Females ;</t>
  </si>
  <si>
    <t>Victoria ;  Usually works 30-34 hours in main job ;  Underemployed part-time workers ;  Persons ;</t>
  </si>
  <si>
    <t>Victoria ;  Usually works 30-34 hours in main job ;  Underemployed part-time workers ;  &gt; Males ;</t>
  </si>
  <si>
    <t>Victoria ;  Usually works 30-34 hours in main job ;  Underemployed part-time workers ;  &gt; Females ;</t>
  </si>
  <si>
    <t>Victoria ;  Usually works 30-34 hours in main job ;  &gt; Prefers less than 10 extra hours ;  Persons ;</t>
  </si>
  <si>
    <t>Victoria ;  Usually works 30-34 hours in main job ;  &gt; Prefers less than 10 extra hours ;  &gt; Males ;</t>
  </si>
  <si>
    <t>Victoria ;  Usually works 30-34 hours in main job ;  &gt; Prefers less than 10 extra hours ;  &gt; Females ;</t>
  </si>
  <si>
    <t>Victoria ;  Usually works 30-34 hours in main job ;  &gt; Prefers 10–19 extra hours ;  Persons ;</t>
  </si>
  <si>
    <t>Victoria ;  Usually works 30-34 hours in main job ;  &gt; Prefers 10–19 extra hours ;  &gt; Males ;</t>
  </si>
  <si>
    <t>Victoria ;  Usually works 30-34 hours in main job ;  &gt; Prefers 10–19 extra hours ;  &gt; Females ;</t>
  </si>
  <si>
    <t>Victoria ;  Usually works 30-34 hours in main job ;  &gt; Prefers 20–29 extra hours ;  Persons ;</t>
  </si>
  <si>
    <t>Victoria ;  Usually works 30-34 hours in main job ;  &gt; Prefers 20–29 extra hours ;  &gt; Males ;</t>
  </si>
  <si>
    <t>Victoria ;  Usually works 30-34 hours in main job ;  &gt; Prefers 20–29 extra hours ;  &gt; Females ;</t>
  </si>
  <si>
    <t>Victoria ;  Usually works 30-34 hours in main job ;  &gt; Prefers 30 extra hours or more ;  Persons ;</t>
  </si>
  <si>
    <t>Victoria ;  Usually works 30-34 hours in main job ;  &gt; Prefers 30 extra hours or more ;  &gt; Males ;</t>
  </si>
  <si>
    <t>Victoria ;  Usually works 30-34 hours in main job ;  &gt; Prefers 30 extra hours or more ;  &gt; Females ;</t>
  </si>
  <si>
    <t>Victoria ;  Usually works 30-34 hours in main job ;  Median extra hours preferred ;  Persons ;</t>
  </si>
  <si>
    <t>Victoria ;  Usually works 30-34 hours in main job ;  Median extra hours preferred ;  &gt; Males ;</t>
  </si>
  <si>
    <t>Victoria ;  Usually works 30-34 hours in main job ;  Median extra hours preferred ;  &gt; Females ;</t>
  </si>
  <si>
    <t>Victoria ;  Would move interstate if offered a job ;  Underemployed part-time workers ;  Persons ;</t>
  </si>
  <si>
    <t>Victoria ;  Would move interstate if offered a job ;  Underemployed part-time workers ;  &gt; Males ;</t>
  </si>
  <si>
    <t>Victoria ;  Would move interstate if offered a job ;  Underemployed part-time workers ;  &gt; Females ;</t>
  </si>
  <si>
    <t>Victoria ;  Would move interstate if offered a job ;  &gt; Prefers less than 10 extra hours ;  Persons ;</t>
  </si>
  <si>
    <t>Victoria ;  Would move interstate if offered a job ;  &gt; Prefers less than 10 extra hours ;  &gt; Males ;</t>
  </si>
  <si>
    <t>Victoria ;  Would move interstate if offered a job ;  &gt; Prefers less than 10 extra hours ;  &gt; Females ;</t>
  </si>
  <si>
    <t>Victoria ;  Would move interstate if offered a job ;  &gt; Prefers 10–19 extra hours ;  Persons ;</t>
  </si>
  <si>
    <t>Victoria ;  Would move interstate if offered a job ;  &gt; Prefers 10–19 extra hours ;  &gt; Males ;</t>
  </si>
  <si>
    <t>Victoria ;  Would move interstate if offered a job ;  &gt; Prefers 10–19 extra hours ;  &gt; Females ;</t>
  </si>
  <si>
    <t>Victoria ;  Would move interstate if offered a job ;  &gt; Prefers 20–29 extra hours ;  Persons ;</t>
  </si>
  <si>
    <t>Victoria ;  Would move interstate if offered a job ;  &gt; Prefers 20–29 extra hours ;  &gt; Males ;</t>
  </si>
  <si>
    <t>Victoria ;  Would move interstate if offered a job ;  &gt; Prefers 20–29 extra hours ;  &gt; Females ;</t>
  </si>
  <si>
    <t>Victoria ;  Would move interstate if offered a job ;  &gt; Prefers 30 extra hours or more ;  Persons ;</t>
  </si>
  <si>
    <t>Victoria ;  Would move interstate if offered a job ;  &gt; Prefers 30 extra hours or more ;  &gt; Males ;</t>
  </si>
  <si>
    <t>Victoria ;  Would move interstate if offered a job ;  &gt; Prefers 30 extra hours or more ;  &gt; Females ;</t>
  </si>
  <si>
    <t>Victoria ;  Would move interstate if offered a job ;  Median extra hours preferred ;  Persons ;</t>
  </si>
  <si>
    <t>Victoria ;  Would move interstate if offered a job ;  Median extra hours preferred ;  &gt; Males ;</t>
  </si>
  <si>
    <t>Victoria ;  Would move interstate if offered a job ;  Median extra hours preferred ;  &gt; Females ;</t>
  </si>
  <si>
    <t>Victoria ;  Would not move interstate if offered a job ;  Underemployed part-time workers ;  Persons ;</t>
  </si>
  <si>
    <t>Victoria ;  Would not move interstate if offered a job ;  Underemployed part-time workers ;  &gt; Males ;</t>
  </si>
  <si>
    <t>Victoria ;  Would not move interstate if offered a job ;  Underemployed part-time workers ;  &gt; Females ;</t>
  </si>
  <si>
    <t>Victoria ;  Would not move interstate if offered a job ;  &gt; Prefers less than 10 extra hours ;  Persons ;</t>
  </si>
  <si>
    <t>Victoria ;  Would not move interstate if offered a job ;  &gt; Prefers less than 10 extra hours ;  &gt; Males ;</t>
  </si>
  <si>
    <t>Victoria ;  Would not move interstate if offered a job ;  &gt; Prefers less than 10 extra hours ;  &gt; Females ;</t>
  </si>
  <si>
    <t>Victoria ;  Would not move interstate if offered a job ;  &gt; Prefers 10–19 extra hours ;  Persons ;</t>
  </si>
  <si>
    <t>Victoria ;  Would not move interstate if offered a job ;  &gt; Prefers 10–19 extra hours ;  &gt; Males ;</t>
  </si>
  <si>
    <t>Victoria ;  Would not move interstate if offered a job ;  &gt; Prefers 10–19 extra hours ;  &gt; Females ;</t>
  </si>
  <si>
    <t>Victoria ;  Would not move interstate if offered a job ;  &gt; Prefers 20–29 extra hours ;  Persons ;</t>
  </si>
  <si>
    <t>Victoria ;  Would not move interstate if offered a job ;  &gt; Prefers 20–29 extra hours ;  &gt; Males ;</t>
  </si>
  <si>
    <t>Victoria ;  Would not move interstate if offered a job ;  &gt; Prefers 20–29 extra hours ;  &gt; Females ;</t>
  </si>
  <si>
    <t>Victoria ;  Would not move interstate if offered a job ;  &gt; Prefers 30 extra hours or more ;  Persons ;</t>
  </si>
  <si>
    <t>Victoria ;  Would not move interstate if offered a job ;  &gt; Prefers 30 extra hours or more ;  &gt; Males ;</t>
  </si>
  <si>
    <t>Victoria ;  Would not move interstate if offered a job ;  &gt; Prefers 30 extra hours or more ;  &gt; Females ;</t>
  </si>
  <si>
    <t>Victoria ;  Would not move interstate if offered a job ;  Median extra hours preferred ;  Persons ;</t>
  </si>
  <si>
    <t>Victoria ;  Would not move interstate if offered a job ;  Median extra hours preferred ;  &gt; Males ;</t>
  </si>
  <si>
    <t>Victoria ;  Would not move interstate if offered a job ;  Median extra hours preferred ;  &gt; Females ;</t>
  </si>
  <si>
    <t>Victoria ;  Might move interstate if offered a job ;  Underemployed part-time workers ;  Persons ;</t>
  </si>
  <si>
    <t>Victoria ;  Might move interstate if offered a job ;  Underemployed part-time workers ;  &gt; Males ;</t>
  </si>
  <si>
    <t>Victoria ;  Might move interstate if offered a job ;  Underemployed part-time workers ;  &gt; Females ;</t>
  </si>
  <si>
    <t>Victoria ;  Might move interstate if offered a job ;  &gt; Prefers less than 10 extra hours ;  Persons ;</t>
  </si>
  <si>
    <t>Victoria ;  Might move interstate if offered a job ;  &gt; Prefers less than 10 extra hours ;  &gt; Males ;</t>
  </si>
  <si>
    <t>Victoria ;  Might move interstate if offered a job ;  &gt; Prefers less than 10 extra hours ;  &gt; Females ;</t>
  </si>
  <si>
    <t>Victoria ;  Might move interstate if offered a job ;  &gt; Prefers 10–19 extra hours ;  Persons ;</t>
  </si>
  <si>
    <t>Victoria ;  Might move interstate if offered a job ;  &gt; Prefers 10–19 extra hours ;  &gt; Males ;</t>
  </si>
  <si>
    <t>Victoria ;  Might move interstate if offered a job ;  &gt; Prefers 10–19 extra hours ;  &gt; Females ;</t>
  </si>
  <si>
    <t>Victoria ;  Might move interstate if offered a job ;  &gt; Prefers 20–29 extra hours ;  Persons ;</t>
  </si>
  <si>
    <t>Victoria ;  Might move interstate if offered a job ;  &gt; Prefers 20–29 extra hours ;  &gt; Males ;</t>
  </si>
  <si>
    <t>Victoria ;  Might move interstate if offered a job ;  &gt; Prefers 20–29 extra hours ;  &gt; Females ;</t>
  </si>
  <si>
    <t>Victoria ;  Might move interstate if offered a job ;  &gt; Prefers 30 extra hours or more ;  Persons ;</t>
  </si>
  <si>
    <t>Victoria ;  Might move interstate if offered a job ;  &gt; Prefers 30 extra hours or more ;  &gt; Males ;</t>
  </si>
  <si>
    <t>Victoria ;  Might move interstate if offered a job ;  &gt; Prefers 30 extra hours or more ;  &gt; Females ;</t>
  </si>
  <si>
    <t>Victoria ;  Might move interstate if offered a job ;  Median extra hours preferred ;  Persons ;</t>
  </si>
  <si>
    <t>Victoria ;  Might move interstate if offered a job ;  Median extra hours preferred ;  &gt; Males ;</t>
  </si>
  <si>
    <t>Victoria ;  Might move interstate if offered a job ;  Median extra hours preferred ;  &gt; Females ;</t>
  </si>
  <si>
    <t>Victoria ;  Not sure would move interstate if offered a job ;  Underemployed part-time workers ;  Persons ;</t>
  </si>
  <si>
    <t>Victoria ;  Not sure would move interstate if offered a job ;  Underemployed part-time workers ;  &gt; Males ;</t>
  </si>
  <si>
    <t>Victoria ;  Not sure would move interstate if offered a job ;  Underemployed part-time workers ;  &gt; Females ;</t>
  </si>
  <si>
    <t>Victoria ;  Not sure would move interstate if offered a job ;  &gt; Prefers less than 10 extra hours ;  Persons ;</t>
  </si>
  <si>
    <t>Victoria ;  Not sure would move interstate if offered a job ;  &gt; Prefers less than 10 extra hours ;  &gt; Males ;</t>
  </si>
  <si>
    <t>Victoria ;  Not sure would move interstate if offered a job ;  &gt; Prefers less than 10 extra hours ;  &gt; Females ;</t>
  </si>
  <si>
    <t>Victoria ;  Not sure would move interstate if offered a job ;  &gt; Prefers 10–19 extra hours ;  Persons ;</t>
  </si>
  <si>
    <t>Victoria ;  Not sure would move interstate if offered a job ;  &gt; Prefers 10–19 extra hours ;  &gt; Males ;</t>
  </si>
  <si>
    <t>Victoria ;  Not sure would move interstate if offered a job ;  &gt; Prefers 10–19 extra hours ;  &gt; Females ;</t>
  </si>
  <si>
    <t>Victoria ;  Not sure would move interstate if offered a job ;  &gt; Prefers 20–29 extra hours ;  Persons ;</t>
  </si>
  <si>
    <t>Victoria ;  Not sure would move interstate if offered a job ;  &gt; Prefers 20–29 extra hours ;  &gt; Males ;</t>
  </si>
  <si>
    <t>Victoria ;  Not sure would move interstate if offered a job ;  &gt; Prefers 20–29 extra hours ;  &gt; Females ;</t>
  </si>
  <si>
    <t>Victoria ;  Not sure would move interstate if offered a job ;  &gt; Prefers 30 extra hours or more ;  Persons ;</t>
  </si>
  <si>
    <t>Victoria ;  Not sure would move interstate if offered a job ;  &gt; Prefers 30 extra hours or more ;  &gt; Males ;</t>
  </si>
  <si>
    <t>Victoria ;  Not sure would move interstate if offered a job ;  &gt; Prefers 30 extra hours or more ;  &gt; Females ;</t>
  </si>
  <si>
    <t>Victoria ;  Not sure would move interstate if offered a job ;  Median extra hours preferred ;  Persons ;</t>
  </si>
  <si>
    <t>Victoria ;  Not sure would move interstate if offered a job ;  Median extra hours preferred ;  &gt; Males ;</t>
  </si>
  <si>
    <t>Victoria ;  Not sure would move interstate if offered a job ;  Median extra hours preferred ;  &gt; Females ;</t>
  </si>
  <si>
    <t>Victoria ;  Would move within state if offered a job ;  Underemployed part-time workers ;  Persons ;</t>
  </si>
  <si>
    <t>Victoria ;  Would move within state if offered a job ;  Underemployed part-time workers ;  &gt; Males ;</t>
  </si>
  <si>
    <t>Victoria ;  Would move within state if offered a job ;  Underemployed part-time workers ;  &gt; Females ;</t>
  </si>
  <si>
    <t>Victoria ;  Would move within state if offered a job ;  &gt; Prefers less than 10 extra hours ;  Persons ;</t>
  </si>
  <si>
    <t>Victoria ;  Would move within state if offered a job ;  &gt; Prefers less than 10 extra hours ;  &gt; Males ;</t>
  </si>
  <si>
    <t>Victoria ;  Would move within state if offered a job ;  &gt; Prefers less than 10 extra hours ;  &gt; Females ;</t>
  </si>
  <si>
    <t>Victoria ;  Would move within state if offered a job ;  &gt; Prefers 10–19 extra hours ;  Persons ;</t>
  </si>
  <si>
    <t>Victoria ;  Would move within state if offered a job ;  &gt; Prefers 10–19 extra hours ;  &gt; Males ;</t>
  </si>
  <si>
    <t>Victoria ;  Would move within state if offered a job ;  &gt; Prefers 10–19 extra hours ;  &gt; Females ;</t>
  </si>
  <si>
    <t>Victoria ;  Would move within state if offered a job ;  &gt; Prefers 20–29 extra hours ;  Persons ;</t>
  </si>
  <si>
    <t>Victoria ;  Would move within state if offered a job ;  &gt; Prefers 20–29 extra hours ;  &gt; Males ;</t>
  </si>
  <si>
    <t>Victoria ;  Would move within state if offered a job ;  &gt; Prefers 20–29 extra hours ;  &gt; Females ;</t>
  </si>
  <si>
    <t>Victoria ;  Would move within state if offered a job ;  &gt; Prefers 30 extra hours or more ;  Persons ;</t>
  </si>
  <si>
    <t>Victoria ;  Would move within state if offered a job ;  &gt; Prefers 30 extra hours or more ;  &gt; Males ;</t>
  </si>
  <si>
    <t>Victoria ;  Would move within state if offered a job ;  &gt; Prefers 30 extra hours or more ;  &gt; Females ;</t>
  </si>
  <si>
    <t>Victoria ;  Would move within state if offered a job ;  Median extra hours preferred ;  Persons ;</t>
  </si>
  <si>
    <t>Victoria ;  Would move within state if offered a job ;  Median extra hours preferred ;  &gt; Males ;</t>
  </si>
  <si>
    <t>Victoria ;  Would move within state if offered a job ;  Median extra hours preferred ;  &gt; Females ;</t>
  </si>
  <si>
    <t>Victoria ;  Would not move within state if offered a job ;  Underemployed part-time workers ;  Persons ;</t>
  </si>
  <si>
    <t>Victoria ;  Would not move within state if offered a job ;  Underemployed part-time workers ;  &gt; Males ;</t>
  </si>
  <si>
    <t>Victoria ;  Would not move within state if offered a job ;  Underemployed part-time workers ;  &gt; Females ;</t>
  </si>
  <si>
    <t>Victoria ;  Would not move within state if offered a job ;  &gt; Prefers less than 10 extra hours ;  Persons ;</t>
  </si>
  <si>
    <t>Victoria ;  Would not move within state if offered a job ;  &gt; Prefers less than 10 extra hours ;  &gt; Males ;</t>
  </si>
  <si>
    <t>Victoria ;  Would not move within state if offered a job ;  &gt; Prefers less than 10 extra hours ;  &gt; Females ;</t>
  </si>
  <si>
    <t>Victoria ;  Would not move within state if offered a job ;  &gt; Prefers 10–19 extra hours ;  Persons ;</t>
  </si>
  <si>
    <t>Victoria ;  Would not move within state if offered a job ;  &gt; Prefers 10–19 extra hours ;  &gt; Males ;</t>
  </si>
  <si>
    <t>Victoria ;  Would not move within state if offered a job ;  &gt; Prefers 10–19 extra hours ;  &gt; Females ;</t>
  </si>
  <si>
    <t>Victoria ;  Would not move within state if offered a job ;  &gt; Prefers 20–29 extra hours ;  Persons ;</t>
  </si>
  <si>
    <t>Victoria ;  Would not move within state if offered a job ;  &gt; Prefers 20–29 extra hours ;  &gt; Males ;</t>
  </si>
  <si>
    <t>Victoria ;  Would not move within state if offered a job ;  &gt; Prefers 20–29 extra hours ;  &gt; Females ;</t>
  </si>
  <si>
    <t>Victoria ;  Would not move within state if offered a job ;  &gt; Prefers 30 extra hours or more ;  Persons ;</t>
  </si>
  <si>
    <t>Victoria ;  Would not move within state if offered a job ;  &gt; Prefers 30 extra hours or more ;  &gt; Males ;</t>
  </si>
  <si>
    <t>Victoria ;  Would not move within state if offered a job ;  &gt; Prefers 30 extra hours or more ;  &gt; Females ;</t>
  </si>
  <si>
    <t>Victoria ;  Would not move within state if offered a job ;  Median extra hours preferred ;  Persons ;</t>
  </si>
  <si>
    <t>Victoria ;  Would not move within state if offered a job ;  Median extra hours preferred ;  &gt; Males ;</t>
  </si>
  <si>
    <t>Victoria ;  Would not move within state if offered a job ;  Median extra hours preferred ;  &gt; Females ;</t>
  </si>
  <si>
    <t>Victoria ;  Might move within state if offered a job ;  Underemployed part-time workers ;  Persons ;</t>
  </si>
  <si>
    <t>Victoria ;  Might move within state if offered a job ;  Underemployed part-time workers ;  &gt; Males ;</t>
  </si>
  <si>
    <t>Victoria ;  Might move within state if offered a job ;  Underemployed part-time workers ;  &gt; Females ;</t>
  </si>
  <si>
    <t>Victoria ;  Might move within state if offered a job ;  &gt; Prefers less than 10 extra hours ;  Persons ;</t>
  </si>
  <si>
    <t>Victoria ;  Might move within state if offered a job ;  &gt; Prefers less than 10 extra hours ;  &gt; Males ;</t>
  </si>
  <si>
    <t>Victoria ;  Might move within state if offered a job ;  &gt; Prefers less than 10 extra hours ;  &gt; Females ;</t>
  </si>
  <si>
    <t>Victoria ;  Might move within state if offered a job ;  &gt; Prefers 10–19 extra hours ;  Persons ;</t>
  </si>
  <si>
    <t>Victoria ;  Might move within state if offered a job ;  &gt; Prefers 10–19 extra hours ;  &gt; Males ;</t>
  </si>
  <si>
    <t>Victoria ;  Might move within state if offered a job ;  &gt; Prefers 10–19 extra hours ;  &gt; Females ;</t>
  </si>
  <si>
    <t>Victoria ;  Might move within state if offered a job ;  &gt; Prefers 20–29 extra hours ;  Persons ;</t>
  </si>
  <si>
    <t>Victoria ;  Might move within state if offered a job ;  &gt; Prefers 20–29 extra hours ;  &gt; Males ;</t>
  </si>
  <si>
    <t>Victoria ;  Might move within state if offered a job ;  &gt; Prefers 20–29 extra hours ;  &gt; Females ;</t>
  </si>
  <si>
    <t>Victoria ;  Might move within state if offered a job ;  &gt; Prefers 30 extra hours or more ;  Persons ;</t>
  </si>
  <si>
    <t>Victoria ;  Might move within state if offered a job ;  &gt; Prefers 30 extra hours or more ;  &gt; Males ;</t>
  </si>
  <si>
    <t>Victoria ;  Might move within state if offered a job ;  &gt; Prefers 30 extra hours or more ;  &gt; Females ;</t>
  </si>
  <si>
    <t>Victoria ;  Might move within state if offered a job ;  Median extra hours preferred ;  Persons ;</t>
  </si>
  <si>
    <t>Victoria ;  Might move within state if offered a job ;  Median extra hours preferred ;  &gt; Males ;</t>
  </si>
  <si>
    <t>Victoria ;  Might move within state if offered a job ;  Median extra hours preferred ;  &gt; Females ;</t>
  </si>
  <si>
    <t>Victoria ;  Not sure would move within state if offered a job ;  Underemployed part-time workers ;  Persons ;</t>
  </si>
  <si>
    <t>Victoria ;  Not sure would move within state if offered a job ;  Underemployed part-time workers ;  &gt; Males ;</t>
  </si>
  <si>
    <t>Victoria ;  Not sure would move within state if offered a job ;  Underemployed part-time workers ;  &gt; Females ;</t>
  </si>
  <si>
    <t>Victoria ;  Not sure would move within state if offered a job ;  &gt; Prefers less than 10 extra hours ;  Persons ;</t>
  </si>
  <si>
    <t>Victoria ;  Not sure would move within state if offered a job ;  &gt; Prefers less than 10 extra hours ;  &gt; Males ;</t>
  </si>
  <si>
    <t>Victoria ;  Not sure would move within state if offered a job ;  &gt; Prefers less than 10 extra hours ;  &gt; Females ;</t>
  </si>
  <si>
    <t>Victoria ;  Not sure would move within state if offered a job ;  &gt; Prefers 10–19 extra hours ;  Persons ;</t>
  </si>
  <si>
    <t>Victoria ;  Not sure would move within state if offered a job ;  &gt; Prefers 10–19 extra hours ;  &gt; Males ;</t>
  </si>
  <si>
    <t>Victoria ;  Not sure would move within state if offered a job ;  &gt; Prefers 10–19 extra hours ;  &gt; Females ;</t>
  </si>
  <si>
    <t>Victoria ;  Not sure would move within state if offered a job ;  &gt; Prefers 20–29 extra hours ;  Persons ;</t>
  </si>
  <si>
    <t>Victoria ;  Not sure would move within state if offered a job ;  &gt; Prefers 20–29 extra hours ;  &gt; Males ;</t>
  </si>
  <si>
    <t>Victoria ;  Not sure would move within state if offered a job ;  &gt; Prefers 20–29 extra hours ;  &gt; Females ;</t>
  </si>
  <si>
    <t>Victoria ;  Not sure would move within state if offered a job ;  &gt; Prefers 30 extra hours or more ;  Persons ;</t>
  </si>
  <si>
    <t>Victoria ;  Not sure would move within state if offered a job ;  &gt; Prefers 30 extra hours or more ;  &gt; Males ;</t>
  </si>
  <si>
    <t>Victoria ;  Not sure would move within state if offered a job ;  &gt; Prefers 30 extra hours or more ;  &gt; Females ;</t>
  </si>
  <si>
    <t>Victoria ;  Not sure would move within state if offered a job ;  Median extra hours preferred ;  Persons ;</t>
  </si>
  <si>
    <t>Victoria ;  Not sure would move within state if offered a job ;  Median extra hours preferred ;  &gt; Males ;</t>
  </si>
  <si>
    <t>Victoria ;  Not sure would move within state if offered a job ;  Median extra hours preferred ;  &gt; Females ;</t>
  </si>
  <si>
    <t>Victoria ;  Steps taken:  Had an interview with an employer ;  Underemployed part-time workers ;  Persons ;</t>
  </si>
  <si>
    <t>Victoria ;  Steps taken:  Had an interview with an employer ;  Underemployed part-time workers ;  &gt; Males ;</t>
  </si>
  <si>
    <t>Victoria ;  Steps taken:  Had an interview with an employer ;  Underemployed part-time workers ;  &gt; Females ;</t>
  </si>
  <si>
    <t>Victoria ;  Steps taken:  Had an interview with an employer ;  &gt; Prefers less than 10 extra hours ;  Persons ;</t>
  </si>
  <si>
    <t>Victoria ;  Steps taken:  Had an interview with an employer ;  &gt; Prefers less than 10 extra hours ;  &gt; Males ;</t>
  </si>
  <si>
    <t>Victoria ;  Steps taken:  Had an interview with an employer ;  &gt; Prefers less than 10 extra hours ;  &gt; Females ;</t>
  </si>
  <si>
    <t>Victoria ;  Steps taken:  Had an interview with an employer ;  &gt; Prefers 10–19 extra hours ;  Persons ;</t>
  </si>
  <si>
    <t>Victoria ;  Steps taken:  Had an interview with an employer ;  &gt; Prefers 10–19 extra hours ;  &gt; Males ;</t>
  </si>
  <si>
    <t>Victoria ;  Steps taken:  Had an interview with an employer ;  &gt; Prefers 10–19 extra hours ;  &gt; Females ;</t>
  </si>
  <si>
    <t>Victoria ;  Steps taken:  Had an interview with an employer ;  &gt; Prefers 20–29 extra hours ;  Persons ;</t>
  </si>
  <si>
    <t>Victoria ;  Steps taken:  Had an interview with an employer ;  &gt; Prefers 20–29 extra hours ;  &gt; Males ;</t>
  </si>
  <si>
    <t>Victoria ;  Steps taken:  Had an interview with an employer ;  &gt; Prefers 20–29 extra hours ;  &gt; Females ;</t>
  </si>
  <si>
    <t>Victoria ;  Steps taken:  Had an interview with an employer ;  &gt; Prefers 30 extra hours or more ;  Persons ;</t>
  </si>
  <si>
    <t>Victoria ;  Steps taken:  Had an interview with an employer ;  &gt; Prefers 30 extra hours or more ;  &gt; Males ;</t>
  </si>
  <si>
    <t>Victoria ;  Steps taken:  Had an interview with an employer ;  &gt; Prefers 30 extra hours or more ;  &gt; Females ;</t>
  </si>
  <si>
    <t>Victoria ;  Steps taken:  Had an interview with an employer ;  Median extra hours preferred ;  Persons ;</t>
  </si>
  <si>
    <t>Victoria ;  Steps taken:  Had an interview with an employer ;  Median extra hours preferred ;  &gt; Males ;</t>
  </si>
  <si>
    <t>Victoria ;  Steps taken:  Had an interview with an employer ;  Median extra hours preferred ;  &gt; Females ;</t>
  </si>
  <si>
    <t>Victoria ;  Steps taken:  Contacted friends or relatives ;  Underemployed part-time workers ;  Persons ;</t>
  </si>
  <si>
    <t>Victoria ;  Steps taken:  Contacted friends or relatives ;  Underemployed part-time workers ;  &gt; Males ;</t>
  </si>
  <si>
    <t>A125626088R</t>
  </si>
  <si>
    <t>A125611688T</t>
  </si>
  <si>
    <t>A125591528X</t>
  </si>
  <si>
    <t>A125620328F</t>
  </si>
  <si>
    <t>A125605928C</t>
  </si>
  <si>
    <t>A125600168J</t>
  </si>
  <si>
    <t>A125628968X</t>
  </si>
  <si>
    <t>A125614568C</t>
  </si>
  <si>
    <t>A125603048V</t>
  </si>
  <si>
    <t>A125631848R</t>
  </si>
  <si>
    <t>A125617448R</t>
  </si>
  <si>
    <t>A125594410W</t>
  </si>
  <si>
    <t>A125623210C</t>
  </si>
  <si>
    <t>A125608810A</t>
  </si>
  <si>
    <t>A125594128T</t>
  </si>
  <si>
    <t>A125622928W</t>
  </si>
  <si>
    <t>A125608528W</t>
  </si>
  <si>
    <t>A125597008C</t>
  </si>
  <si>
    <t>A125625808J</t>
  </si>
  <si>
    <t>A125611408L</t>
  </si>
  <si>
    <t>A125591248F</t>
  </si>
  <si>
    <t>A125620048L</t>
  </si>
  <si>
    <t>A125605648K</t>
  </si>
  <si>
    <t>A125599888X</t>
  </si>
  <si>
    <t>A125628688F</t>
  </si>
  <si>
    <t>A125614288K</t>
  </si>
  <si>
    <t>A125602768X</t>
  </si>
  <si>
    <t>A125631568W</t>
  </si>
  <si>
    <t>A125617168W</t>
  </si>
  <si>
    <t>A125594130C</t>
  </si>
  <si>
    <t>A125622930J</t>
  </si>
  <si>
    <t>A125608530J</t>
  </si>
  <si>
    <t>A125594208T</t>
  </si>
  <si>
    <t>A125623008X</t>
  </si>
  <si>
    <t>A125608608W</t>
  </si>
  <si>
    <t>A125597088R</t>
  </si>
  <si>
    <t>A125625888V</t>
  </si>
  <si>
    <t>A125611488X</t>
  </si>
  <si>
    <t>A125591328F</t>
  </si>
  <si>
    <t>A125620128L</t>
  </si>
  <si>
    <t>A125605728K</t>
  </si>
  <si>
    <t>A125599968X</t>
  </si>
  <si>
    <t>A125628768F</t>
  </si>
  <si>
    <t>A125614368K</t>
  </si>
  <si>
    <t>A125602848X</t>
  </si>
  <si>
    <t>A125631648W</t>
  </si>
  <si>
    <t>A125617248W</t>
  </si>
  <si>
    <t>A125594210C</t>
  </si>
  <si>
    <t>A125623010K</t>
  </si>
  <si>
    <t>A125608610J</t>
  </si>
  <si>
    <t>A125594304T</t>
  </si>
  <si>
    <t>A125623104X</t>
  </si>
  <si>
    <t>A125608704W</t>
  </si>
  <si>
    <t>A125597184R</t>
  </si>
  <si>
    <t>A125625984V</t>
  </si>
  <si>
    <t>A125611584X</t>
  </si>
  <si>
    <t>A125591424F</t>
  </si>
  <si>
    <t>A125620224L</t>
  </si>
  <si>
    <t>A125605824K</t>
  </si>
  <si>
    <t>A125600064R</t>
  </si>
  <si>
    <t>A125628864F</t>
  </si>
  <si>
    <t>A125614464K</t>
  </si>
  <si>
    <t>A125602944X</t>
  </si>
  <si>
    <t>A125631744W</t>
  </si>
  <si>
    <t>A125617344W</t>
  </si>
  <si>
    <t>A125594306W</t>
  </si>
  <si>
    <t>A125623106C</t>
  </si>
  <si>
    <t>A125608706A</t>
  </si>
  <si>
    <t>A125594424K</t>
  </si>
  <si>
    <t>A125623224T</t>
  </si>
  <si>
    <t>A125608824R</t>
  </si>
  <si>
    <t>A125597304W</t>
  </si>
  <si>
    <t>A125626104C</t>
  </si>
  <si>
    <t>A125611704F</t>
  </si>
  <si>
    <t>A125591544X</t>
  </si>
  <si>
    <t>A125620344F</t>
  </si>
  <si>
    <t>A125605944C</t>
  </si>
  <si>
    <t>A125600184J</t>
  </si>
  <si>
    <t>A125628984X</t>
  </si>
  <si>
    <t>A125614584C</t>
  </si>
  <si>
    <t>A125603064V</t>
  </si>
  <si>
    <t>A125631864R</t>
  </si>
  <si>
    <t>A125617464R</t>
  </si>
  <si>
    <t>A125594426R</t>
  </si>
  <si>
    <t>A125623226W</t>
  </si>
  <si>
    <t>A125608826V</t>
  </si>
  <si>
    <t>A125594136T</t>
  </si>
  <si>
    <t>A125622936W</t>
  </si>
  <si>
    <t>A125608536W</t>
  </si>
  <si>
    <t>A125597016C</t>
  </si>
  <si>
    <t>A125625816J</t>
  </si>
  <si>
    <t>A125611416L</t>
  </si>
  <si>
    <t>A125591256F</t>
  </si>
  <si>
    <t>A125620056L</t>
  </si>
  <si>
    <t>A125605656K</t>
  </si>
  <si>
    <t>A125599896X</t>
  </si>
  <si>
    <t>A125628696F</t>
  </si>
  <si>
    <t>A125614296K</t>
  </si>
  <si>
    <t>A125602776X</t>
  </si>
  <si>
    <t>A125631576W</t>
  </si>
  <si>
    <t>A125617176W</t>
  </si>
  <si>
    <t>A125594138W</t>
  </si>
  <si>
    <t>A125622938A</t>
  </si>
  <si>
    <t>A125608538A</t>
  </si>
  <si>
    <t>A125594344K</t>
  </si>
  <si>
    <t>A125623144T</t>
  </si>
  <si>
    <t>A125608744R</t>
  </si>
  <si>
    <t>A125597224W</t>
  </si>
  <si>
    <t>A125626024C</t>
  </si>
  <si>
    <t>A125611624F</t>
  </si>
  <si>
    <t>A125591464X</t>
  </si>
  <si>
    <t>A125620264F</t>
  </si>
  <si>
    <t>A125605864C</t>
  </si>
  <si>
    <t>A125600104W</t>
  </si>
  <si>
    <t>A125628904L</t>
  </si>
  <si>
    <t>A125614504T</t>
  </si>
  <si>
    <t>A125602984T</t>
  </si>
  <si>
    <t>A125631784R</t>
  </si>
  <si>
    <t>A125617384R</t>
  </si>
  <si>
    <t>A125594346R</t>
  </si>
  <si>
    <t>A125623146W</t>
  </si>
  <si>
    <t>A125608746V</t>
  </si>
  <si>
    <t>A125594352K</t>
  </si>
  <si>
    <t>A125623152T</t>
  </si>
  <si>
    <t>A125608752R</t>
  </si>
  <si>
    <t>A125597232W</t>
  </si>
  <si>
    <t>A125626032C</t>
  </si>
  <si>
    <t>A125611632F</t>
  </si>
  <si>
    <t>A125591472X</t>
  </si>
  <si>
    <t>A125620272F</t>
  </si>
  <si>
    <t>A125605872C</t>
  </si>
  <si>
    <t>A125600112W</t>
  </si>
  <si>
    <t>A125628912L</t>
  </si>
  <si>
    <t>A125614512T</t>
  </si>
  <si>
    <t>A125602992T</t>
  </si>
  <si>
    <t>A125631792R</t>
  </si>
  <si>
    <t>A125617392R</t>
  </si>
  <si>
    <t>A125594354R</t>
  </si>
  <si>
    <t>A125623154W</t>
  </si>
  <si>
    <t>A125608754V</t>
  </si>
  <si>
    <t>A125594176K</t>
  </si>
  <si>
    <t>A125622976R</t>
  </si>
  <si>
    <t>A125608576R</t>
  </si>
  <si>
    <t>A125597056W</t>
  </si>
  <si>
    <t>A125625856A</t>
  </si>
  <si>
    <t>A125611456F</t>
  </si>
  <si>
    <t>A125591296X</t>
  </si>
  <si>
    <t>A125620096F</t>
  </si>
  <si>
    <t>A125605696C</t>
  </si>
  <si>
    <t>A125599936F</t>
  </si>
  <si>
    <t>A125628736L</t>
  </si>
  <si>
    <t>A125614336T</t>
  </si>
  <si>
    <t>A125602816F</t>
  </si>
  <si>
    <t>A125631616C</t>
  </si>
  <si>
    <t>A125617216C</t>
  </si>
  <si>
    <t>A125594178R</t>
  </si>
  <si>
    <t>A125622978V</t>
  </si>
  <si>
    <t>A125608578V</t>
  </si>
  <si>
    <t>A125594144T</t>
  </si>
  <si>
    <t>A125622944W</t>
  </si>
  <si>
    <t>A125608544W</t>
  </si>
  <si>
    <t>A125597024C</t>
  </si>
  <si>
    <t>A125625824J</t>
  </si>
  <si>
    <t>A125611424L</t>
  </si>
  <si>
    <t>A125591264F</t>
  </si>
  <si>
    <t>A125620064L</t>
  </si>
  <si>
    <t>A125605664K</t>
  </si>
  <si>
    <t>A125599904L</t>
  </si>
  <si>
    <t>A125628704V</t>
  </si>
  <si>
    <t>A125614304X</t>
  </si>
  <si>
    <t>A125602784X</t>
  </si>
  <si>
    <t>A125631584W</t>
  </si>
  <si>
    <t>A125617184W</t>
  </si>
  <si>
    <t>A125594146W</t>
  </si>
  <si>
    <t>A125622946A</t>
  </si>
  <si>
    <t>A125608546A</t>
  </si>
  <si>
    <t>A125594216T</t>
  </si>
  <si>
    <t>A125623016X</t>
  </si>
  <si>
    <t>A125608616W</t>
  </si>
  <si>
    <t>A125597096R</t>
  </si>
  <si>
    <t>A125625896V</t>
  </si>
  <si>
    <t>A125611496X</t>
  </si>
  <si>
    <t>A125591336F</t>
  </si>
  <si>
    <t>A125620136L</t>
  </si>
  <si>
    <t>A125605736K</t>
  </si>
  <si>
    <t>A125599976X</t>
  </si>
  <si>
    <t>A125628776F</t>
  </si>
  <si>
    <t>A125614376K</t>
  </si>
  <si>
    <t>A125602856X</t>
  </si>
  <si>
    <t>A125631656W</t>
  </si>
  <si>
    <t>A125617256W</t>
  </si>
  <si>
    <t>A125594218W</t>
  </si>
  <si>
    <t>A125623018C</t>
  </si>
  <si>
    <t>A125608618A</t>
  </si>
  <si>
    <t>A125594168K</t>
  </si>
  <si>
    <t>A125622968R</t>
  </si>
  <si>
    <t>A125608568R</t>
  </si>
  <si>
    <t>A125597048W</t>
  </si>
  <si>
    <t>A125625848A</t>
  </si>
  <si>
    <t>A125611448F</t>
  </si>
  <si>
    <t>A125591288X</t>
  </si>
  <si>
    <t>A125620088F</t>
  </si>
  <si>
    <t>A125605688C</t>
  </si>
  <si>
    <t>A125599928F</t>
  </si>
  <si>
    <t>A125628728L</t>
  </si>
  <si>
    <t>A125614328T</t>
  </si>
  <si>
    <t>A125602808F</t>
  </si>
  <si>
    <t>A125631608C</t>
  </si>
  <si>
    <t>A125617208C</t>
  </si>
  <si>
    <t>A125594170W</t>
  </si>
  <si>
    <t>A125622970A</t>
  </si>
  <si>
    <t>A125608570A</t>
  </si>
  <si>
    <t>A125594224T</t>
  </si>
  <si>
    <t>A125623024X</t>
  </si>
  <si>
    <t>A125608624W</t>
  </si>
  <si>
    <t>A125597104C</t>
  </si>
  <si>
    <t>A125625904J</t>
  </si>
  <si>
    <t>A125611504L</t>
  </si>
  <si>
    <t>A125591344F</t>
  </si>
  <si>
    <t>A125620144L</t>
  </si>
  <si>
    <t>A125605744K</t>
  </si>
  <si>
    <t>A125599984X</t>
  </si>
  <si>
    <t>A125628784F</t>
  </si>
  <si>
    <t>A125614384K</t>
  </si>
  <si>
    <t>A125602864X</t>
  </si>
  <si>
    <t>A125631664W</t>
  </si>
  <si>
    <t>A125617264W</t>
  </si>
  <si>
    <t>A125594226W</t>
  </si>
  <si>
    <t>A125623026C</t>
  </si>
  <si>
    <t>A125608626A</t>
  </si>
  <si>
    <t>A125594184K</t>
  </si>
  <si>
    <t>A125622984R</t>
  </si>
  <si>
    <t>A125608584R</t>
  </si>
  <si>
    <t>A125597064W</t>
  </si>
  <si>
    <t>A125625864A</t>
  </si>
  <si>
    <t>A125611464F</t>
  </si>
  <si>
    <t>A125591304L</t>
  </si>
  <si>
    <t>A125620104V</t>
  </si>
  <si>
    <t>A125605704T</t>
  </si>
  <si>
    <t>A125599944F</t>
  </si>
  <si>
    <t>A125628744L</t>
  </si>
  <si>
    <t>A125614344T</t>
  </si>
  <si>
    <t>A125602824F</t>
  </si>
  <si>
    <t>A125631624C</t>
  </si>
  <si>
    <t>A125617224C</t>
  </si>
  <si>
    <t>A125594186R</t>
  </si>
  <si>
    <t>A125622986V</t>
  </si>
  <si>
    <t>A125608586V</t>
  </si>
  <si>
    <t>A125594232T</t>
  </si>
  <si>
    <t>A125623032X</t>
  </si>
  <si>
    <t>Victoria ;  Steps taken:  Contacted friends or relatives ;  Underemployed part-time workers ;  &gt; Females ;</t>
  </si>
  <si>
    <t>Victoria ;  Steps taken:  Contacted friends or relatives ;  &gt; Prefers less than 10 extra hours ;  Persons ;</t>
  </si>
  <si>
    <t>Victoria ;  Steps taken:  Contacted friends or relatives ;  &gt; Prefers less than 10 extra hours ;  &gt; Males ;</t>
  </si>
  <si>
    <t>Victoria ;  Steps taken:  Contacted friends or relatives ;  &gt; Prefers less than 10 extra hours ;  &gt; Females ;</t>
  </si>
  <si>
    <t>Victoria ;  Steps taken:  Contacted friends or relatives ;  &gt; Prefers 10–19 extra hours ;  Persons ;</t>
  </si>
  <si>
    <t>Victoria ;  Steps taken:  Contacted friends or relatives ;  &gt; Prefers 10–19 extra hours ;  &gt; Males ;</t>
  </si>
  <si>
    <t>Victoria ;  Steps taken:  Contacted friends or relatives ;  &gt; Prefers 10–19 extra hours ;  &gt; Females ;</t>
  </si>
  <si>
    <t>Victoria ;  Steps taken:  Contacted friends or relatives ;  &gt; Prefers 20–29 extra hours ;  Persons ;</t>
  </si>
  <si>
    <t>Victoria ;  Steps taken:  Contacted friends or relatives ;  &gt; Prefers 20–29 extra hours ;  &gt; Males ;</t>
  </si>
  <si>
    <t>Victoria ;  Steps taken:  Contacted friends or relatives ;  &gt; Prefers 20–29 extra hours ;  &gt; Females ;</t>
  </si>
  <si>
    <t>Victoria ;  Steps taken:  Contacted friends or relatives ;  &gt; Prefers 30 extra hours or more ;  Persons ;</t>
  </si>
  <si>
    <t>Victoria ;  Steps taken:  Contacted friends or relatives ;  &gt; Prefers 30 extra hours or more ;  &gt; Males ;</t>
  </si>
  <si>
    <t>Victoria ;  Steps taken:  Contacted friends or relatives ;  &gt; Prefers 30 extra hours or more ;  &gt; Females ;</t>
  </si>
  <si>
    <t>Victoria ;  Steps taken:  Contacted friends or relatives ;  Median extra hours preferred ;  Persons ;</t>
  </si>
  <si>
    <t>Victoria ;  Steps taken:  Contacted friends or relatives ;  Median extra hours preferred ;  &gt; Males ;</t>
  </si>
  <si>
    <t>Victoria ;  Steps taken:  Contacted friends or relatives ;  Median extra hours preferred ;  &gt; Females ;</t>
  </si>
  <si>
    <t>Victoria ;  Steps taken:  Took steps to purchase or start up own business ;  Underemployed part-time workers ;  Persons ;</t>
  </si>
  <si>
    <t>Victoria ;  Steps taken:  Took steps to purchase or start up own business ;  Underemployed part-time workers ;  &gt; Males ;</t>
  </si>
  <si>
    <t>Victoria ;  Steps taken:  Took steps to purchase or start up own business ;  Underemployed part-time workers ;  &gt; Females ;</t>
  </si>
  <si>
    <t>Victoria ;  Steps taken:  Took steps to purchase or start up own business ;  &gt; Prefers less than 10 extra hours ;  Persons ;</t>
  </si>
  <si>
    <t>Victoria ;  Steps taken:  Took steps to purchase or start up own business ;  &gt; Prefers less than 10 extra hours ;  &gt; Males ;</t>
  </si>
  <si>
    <t>Victoria ;  Steps taken:  Took steps to purchase or start up own business ;  &gt; Prefers less than 10 extra hours ;  &gt; Females ;</t>
  </si>
  <si>
    <t>Victoria ;  Steps taken:  Took steps to purchase or start up own business ;  &gt; Prefers 10–19 extra hours ;  Persons ;</t>
  </si>
  <si>
    <t>Victoria ;  Steps taken:  Took steps to purchase or start up own business ;  &gt; Prefers 10–19 extra hours ;  &gt; Males ;</t>
  </si>
  <si>
    <t>Victoria ;  Steps taken:  Took steps to purchase or start up own business ;  &gt; Prefers 10–19 extra hours ;  &gt; Females ;</t>
  </si>
  <si>
    <t>Victoria ;  Steps taken:  Took steps to purchase or start up own business ;  &gt; Prefers 20–29 extra hours ;  Persons ;</t>
  </si>
  <si>
    <t>Victoria ;  Steps taken:  Took steps to purchase or start up own business ;  &gt; Prefers 20–29 extra hours ;  &gt; Males ;</t>
  </si>
  <si>
    <t>Victoria ;  Steps taken:  Took steps to purchase or start up own business ;  &gt; Prefers 20–29 extra hours ;  &gt; Females ;</t>
  </si>
  <si>
    <t>Victoria ;  Steps taken:  Took steps to purchase or start up own business ;  &gt; Prefers 30 extra hours or more ;  Persons ;</t>
  </si>
  <si>
    <t>Victoria ;  Steps taken:  Took steps to purchase or start up own business ;  &gt; Prefers 30 extra hours or more ;  &gt; Males ;</t>
  </si>
  <si>
    <t>Victoria ;  Steps taken:  Took steps to purchase or start up own business ;  &gt; Prefers 30 extra hours or more ;  &gt; Females ;</t>
  </si>
  <si>
    <t>Victoria ;  Steps taken:  Took steps to purchase or start up own business ;  Median extra hours preferred ;  Persons ;</t>
  </si>
  <si>
    <t>Victoria ;  Steps taken:  Took steps to purchase or start up own business ;  Median extra hours preferred ;  &gt; Males ;</t>
  </si>
  <si>
    <t>Victoria ;  Steps taken:  Took steps to purchase or start up own business ;  Median extra hours preferred ;  &gt; Females ;</t>
  </si>
  <si>
    <t>Victoria ;  Steps taken:  Advertised or tendered for work ;  Underemployed part-time workers ;  Persons ;</t>
  </si>
  <si>
    <t>Victoria ;  Steps taken:  Advertised or tendered for work ;  Underemployed part-time workers ;  &gt; Males ;</t>
  </si>
  <si>
    <t>Victoria ;  Steps taken:  Advertised or tendered for work ;  Underemployed part-time workers ;  &gt; Females ;</t>
  </si>
  <si>
    <t>Victoria ;  Steps taken:  Advertised or tendered for work ;  &gt; Prefers less than 10 extra hours ;  Persons ;</t>
  </si>
  <si>
    <t>Victoria ;  Steps taken:  Advertised or tendered for work ;  &gt; Prefers less than 10 extra hours ;  &gt; Males ;</t>
  </si>
  <si>
    <t>Victoria ;  Steps taken:  Advertised or tendered for work ;  &gt; Prefers less than 10 extra hours ;  &gt; Females ;</t>
  </si>
  <si>
    <t>Victoria ;  Steps taken:  Advertised or tendered for work ;  &gt; Prefers 10–19 extra hours ;  Persons ;</t>
  </si>
  <si>
    <t>Victoria ;  Steps taken:  Advertised or tendered for work ;  &gt; Prefers 10–19 extra hours ;  &gt; Males ;</t>
  </si>
  <si>
    <t>Victoria ;  Steps taken:  Advertised or tendered for work ;  &gt; Prefers 10–19 extra hours ;  &gt; Females ;</t>
  </si>
  <si>
    <t>Victoria ;  Steps taken:  Advertised or tendered for work ;  &gt; Prefers 20–29 extra hours ;  Persons ;</t>
  </si>
  <si>
    <t>Victoria ;  Steps taken:  Advertised or tendered for work ;  &gt; Prefers 20–29 extra hours ;  &gt; Males ;</t>
  </si>
  <si>
    <t>Victoria ;  Steps taken:  Advertised or tendered for work ;  &gt; Prefers 20–29 extra hours ;  &gt; Females ;</t>
  </si>
  <si>
    <t>Victoria ;  Steps taken:  Advertised or tendered for work ;  &gt; Prefers 30 extra hours or more ;  Persons ;</t>
  </si>
  <si>
    <t>Victoria ;  Steps taken:  Advertised or tendered for work ;  &gt; Prefers 30 extra hours or more ;  &gt; Males ;</t>
  </si>
  <si>
    <t>Victoria ;  Steps taken:  Advertised or tendered for work ;  &gt; Prefers 30 extra hours or more ;  &gt; Females ;</t>
  </si>
  <si>
    <t>Victoria ;  Steps taken:  Advertised or tendered for work ;  Median extra hours preferred ;  Persons ;</t>
  </si>
  <si>
    <t>Victoria ;  Steps taken:  Advertised or tendered for work ;  Median extra hours preferred ;  &gt; Males ;</t>
  </si>
  <si>
    <t>Victoria ;  Steps taken:  Advertised or tendered for work ;  Median extra hours preferred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</si>
  <si>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</si>
  <si>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</si>
  <si>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</si>
  <si>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Prefers less than 10 extra hours ;  Persons ;</t>
  </si>
  <si>
    <t>Queensland ;  &gt; Prefers less than 10 extra hours ;  &gt; Males ;</t>
  </si>
  <si>
    <t>Queensland ;  &gt; Prefers less than 10 extra hours ;  &gt; Females ;</t>
  </si>
  <si>
    <t>Queensland ;  &gt; Prefers 10–19 extra hours ;  Persons ;</t>
  </si>
  <si>
    <t>Queensland ;  &gt; Prefers 10–19 extra hours ;  &gt; Males ;</t>
  </si>
  <si>
    <t>Queensland ;  &gt; Prefers 10–19 extra hours ;  &gt; Females ;</t>
  </si>
  <si>
    <t>Queensland ;  &gt; Prefers 20–29 extra hours ;  Persons ;</t>
  </si>
  <si>
    <t>Queensland ;  &gt; Prefers 20–29 extra hours ;  &gt; Males ;</t>
  </si>
  <si>
    <t>Queensland ;  &gt; Prefers 20–29 extra hours ;  &gt; Females ;</t>
  </si>
  <si>
    <t>Queensland ;  &gt; Prefers 30 extra hours or more ;  Persons ;</t>
  </si>
  <si>
    <t>Queensland ;  &gt; Prefers 30 extra hours or more ;  &gt; Males ;</t>
  </si>
  <si>
    <t>Queensland ;  &gt; Prefers 30 extra hours or more ;  &gt; Females ;</t>
  </si>
  <si>
    <t>Queensland ;  Median extra hours preferred ;  Persons ;</t>
  </si>
  <si>
    <t>Queensland ;  Median extra hours preferred ;  &gt; Males ;</t>
  </si>
  <si>
    <t>Queensland ;  Median extra hours preferred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</si>
  <si>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</si>
  <si>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</si>
  <si>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</si>
  <si>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Prefers less than 10 extra hours ;  Persons ;</t>
  </si>
  <si>
    <t>Queensland ;  15-64 years ;  &gt; Prefers less than 10 extra hours ;  &gt; Males ;</t>
  </si>
  <si>
    <t>Queensland ;  15-64 years ;  &gt; Prefers less than 10 extra hours ;  &gt; Females ;</t>
  </si>
  <si>
    <t>Queensland ;  15-64 years ;  &gt; Prefers 10–19 extra hours ;  Persons ;</t>
  </si>
  <si>
    <t>Queensland ;  15-64 years ;  &gt; Prefers 10–19 extra hours ;  &gt; Males ;</t>
  </si>
  <si>
    <t>Queensland ;  15-64 years ;  &gt; Prefers 10–19 extra hours ;  &gt; Females ;</t>
  </si>
  <si>
    <t>Queensland ;  15-64 years ;  &gt; Prefers 20–29 extra hours ;  Persons ;</t>
  </si>
  <si>
    <t>Queensland ;  15-64 years ;  &gt; Prefers 20–29 extra hours ;  &gt; Males ;</t>
  </si>
  <si>
    <t>Queensland ;  15-64 years ;  &gt; Prefers 20–29 extra hours ;  &gt; Females ;</t>
  </si>
  <si>
    <t>Queensland ;  15-64 years ;  &gt; Prefers 30 extra hours or more ;  Persons ;</t>
  </si>
  <si>
    <t>Queensland ;  15-64 years ;  &gt; Prefers 30 extra hours or more ;  &gt; Males ;</t>
  </si>
  <si>
    <t>Queensland ;  15-64 years ;  &gt; Prefers 30 extra hours or more ;  &gt; Females ;</t>
  </si>
  <si>
    <t>Queensland ;  15-64 years ;  Median extra hours preferred ;  Persons ;</t>
  </si>
  <si>
    <t>Queensland ;  15-64 years ;  Median extra hours preferred ;  &gt; Males ;</t>
  </si>
  <si>
    <t>Queensland ;  15-64 years ;  Median extra hours preferred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</si>
  <si>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</si>
  <si>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</si>
  <si>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</si>
  <si>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Prefers less than 10 extra hours ;  Persons ;</t>
  </si>
  <si>
    <t>Queensland ;  &gt; 15-24 years ;  &gt; Prefers less than 10 extra hours ;  &gt; Males ;</t>
  </si>
  <si>
    <t>Queensland ;  &gt; 15-24 years ;  &gt; Prefers less than 10 extra hours ;  &gt; Females ;</t>
  </si>
  <si>
    <t>Queensland ;  &gt; 15-24 years ;  &gt; Prefers 10–19 extra hours ;  Persons ;</t>
  </si>
  <si>
    <t>Queensland ;  &gt; 15-24 years ;  &gt; Prefers 10–19 extra hours ;  &gt; Males ;</t>
  </si>
  <si>
    <t>Queensland ;  &gt; 15-24 years ;  &gt; Prefers 10–19 extra hours ;  &gt; Females ;</t>
  </si>
  <si>
    <t>Queensland ;  &gt; 15-24 years ;  &gt; Prefers 20–29 extra hours ;  Persons ;</t>
  </si>
  <si>
    <t>Queensland ;  &gt; 15-24 years ;  &gt; Prefers 20–29 extra hours ;  &gt; Males ;</t>
  </si>
  <si>
    <t>Queensland ;  &gt; 15-24 years ;  &gt; Prefers 20–29 extra hours ;  &gt; Females ;</t>
  </si>
  <si>
    <t>Queensland ;  &gt; 15-24 years ;  &gt; Prefers 30 extra hours or more ;  Persons ;</t>
  </si>
  <si>
    <t>Queensland ;  &gt; 15-24 years ;  &gt; Prefers 30 extra hours or more ;  &gt; Males ;</t>
  </si>
  <si>
    <t>Queensland ;  &gt; 15-24 years ;  &gt; Prefers 30 extra hours or more ;  &gt; Females ;</t>
  </si>
  <si>
    <t>Queensland ;  &gt; 15-24 years ;  Median extra hours preferred ;  Persons ;</t>
  </si>
  <si>
    <t>Queensland ;  &gt; 15-24 years ;  Median extra hours preferred ;  &gt; Males ;</t>
  </si>
  <si>
    <t>Queensland ;  &gt; 15-24 years ;  Median extra hours preferred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</si>
  <si>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</si>
  <si>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</si>
  <si>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</si>
  <si>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Prefers less than 10 extra hours ;  Persons ;</t>
  </si>
  <si>
    <t>Queensland ;  &gt; 25-44 years ;  &gt; Prefers less than 10 extra hours ;  &gt; Males ;</t>
  </si>
  <si>
    <t>Queensland ;  &gt; 25-44 years ;  &gt; Prefers less than 10 extra hours ;  &gt; Females ;</t>
  </si>
  <si>
    <t>Queensland ;  &gt; 25-44 years ;  &gt; Prefers 10–19 extra hours ;  Persons ;</t>
  </si>
  <si>
    <t>Queensland ;  &gt; 25-44 years ;  &gt; Prefers 10–19 extra hours ;  &gt; Males ;</t>
  </si>
  <si>
    <t>Queensland ;  &gt; 25-44 years ;  &gt; Prefers 10–19 extra hours ;  &gt; Females ;</t>
  </si>
  <si>
    <t>Queensland ;  &gt; 25-44 years ;  &gt; Prefers 20–29 extra hours ;  Persons ;</t>
  </si>
  <si>
    <t>Queensland ;  &gt; 25-44 years ;  &gt; Prefers 20–29 extra hours ;  &gt; Males ;</t>
  </si>
  <si>
    <t>Queensland ;  &gt; 25-44 years ;  &gt; Prefers 20–29 extra hours ;  &gt; Females ;</t>
  </si>
  <si>
    <t>Queensland ;  &gt; 25-44 years ;  &gt; Prefers 30 extra hours or more ;  Persons ;</t>
  </si>
  <si>
    <t>Queensland ;  &gt; 25-44 years ;  &gt; Prefers 30 extra hours or more ;  &gt; Males ;</t>
  </si>
  <si>
    <t>Queensland ;  &gt; 25-44 years ;  &gt; Prefers 30 extra hours or more ;  &gt; Females ;</t>
  </si>
  <si>
    <t>Queensland ;  &gt; 25-44 years ;  Median extra hours preferred ;  Persons ;</t>
  </si>
  <si>
    <t>Queensland ;  &gt; 25-44 years ;  Median extra hours preferred ;  &gt; Males ;</t>
  </si>
  <si>
    <t>Queensland ;  &gt; 25-44 years ;  Median extra hours preferred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</si>
  <si>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</si>
  <si>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</si>
  <si>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</si>
  <si>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Prefers less than 10 extra hours ;  Persons ;</t>
  </si>
  <si>
    <t>Queensland ;  &gt;&gt; 25-34 years ;  &gt; Prefers less than 10 extra hours ;  &gt; Males ;</t>
  </si>
  <si>
    <t>Queensland ;  &gt;&gt; 25-34 years ;  &gt; Prefers less than 10 extra hours ;  &gt; Females ;</t>
  </si>
  <si>
    <t>Queensland ;  &gt;&gt; 25-34 years ;  &gt; Prefers 10–19 extra hours ;  Persons ;</t>
  </si>
  <si>
    <t>Queensland ;  &gt;&gt; 25-34 years ;  &gt; Prefers 10–19 extra hours ;  &gt; Males ;</t>
  </si>
  <si>
    <t>Queensland ;  &gt;&gt; 25-34 years ;  &gt; Prefers 10–19 extra hours ;  &gt; Females ;</t>
  </si>
  <si>
    <t>Queensland ;  &gt;&gt; 25-34 years ;  &gt; Prefers 20–29 extra hours ;  Persons ;</t>
  </si>
  <si>
    <t>Queensland ;  &gt;&gt; 25-34 years ;  &gt; Prefers 20–29 extra hours ;  &gt; Males ;</t>
  </si>
  <si>
    <t>Queensland ;  &gt;&gt; 25-34 years ;  &gt; Prefers 20–29 extra hours ;  &gt; Females ;</t>
  </si>
  <si>
    <t>Queensland ;  &gt;&gt; 25-34 years ;  &gt; Prefers 30 extra hours or more ;  Persons ;</t>
  </si>
  <si>
    <t>Queensland ;  &gt;&gt; 25-34 years ;  &gt; Prefers 30 extra hours or more ;  &gt; Males ;</t>
  </si>
  <si>
    <t>Queensland ;  &gt;&gt; 25-34 years ;  &gt; Prefers 30 extra hours or more ;  &gt; Females ;</t>
  </si>
  <si>
    <t>Queensland ;  &gt;&gt; 25-34 years ;  Median extra hours preferred ;  Persons ;</t>
  </si>
  <si>
    <t>Queensland ;  &gt;&gt; 25-34 years ;  Median extra hours preferred ;  &gt; Males ;</t>
  </si>
  <si>
    <t>Queensland ;  &gt;&gt; 25-34 years ;  Median extra hours preferred ;  &gt; Females ;</t>
  </si>
  <si>
    <t>A125608632W</t>
  </si>
  <si>
    <t>A125597112C</t>
  </si>
  <si>
    <t>A125625912J</t>
  </si>
  <si>
    <t>A125611512L</t>
  </si>
  <si>
    <t>A125591352F</t>
  </si>
  <si>
    <t>A125620152L</t>
  </si>
  <si>
    <t>A125605752K</t>
  </si>
  <si>
    <t>A125599992X</t>
  </si>
  <si>
    <t>A125628792F</t>
  </si>
  <si>
    <t>A125614392K</t>
  </si>
  <si>
    <t>A125602872X</t>
  </si>
  <si>
    <t>A125631672W</t>
  </si>
  <si>
    <t>A125617272W</t>
  </si>
  <si>
    <t>A125594234W</t>
  </si>
  <si>
    <t>A125623034C</t>
  </si>
  <si>
    <t>A125608634A</t>
  </si>
  <si>
    <t>A125594312T</t>
  </si>
  <si>
    <t>A125623112X</t>
  </si>
  <si>
    <t>A125608712W</t>
  </si>
  <si>
    <t>A125597192R</t>
  </si>
  <si>
    <t>A125625992V</t>
  </si>
  <si>
    <t>A125611592X</t>
  </si>
  <si>
    <t>A125591432F</t>
  </si>
  <si>
    <t>A125620232L</t>
  </si>
  <si>
    <t>A125605832K</t>
  </si>
  <si>
    <t>A125600072R</t>
  </si>
  <si>
    <t>A125628872F</t>
  </si>
  <si>
    <t>A125614472K</t>
  </si>
  <si>
    <t>A125602952X</t>
  </si>
  <si>
    <t>A125631752W</t>
  </si>
  <si>
    <t>A125617352W</t>
  </si>
  <si>
    <t>A125594314W</t>
  </si>
  <si>
    <t>A125623114C</t>
  </si>
  <si>
    <t>A125608714A</t>
  </si>
  <si>
    <t>A125594240T</t>
  </si>
  <si>
    <t>A125623040X</t>
  </si>
  <si>
    <t>A125608640W</t>
  </si>
  <si>
    <t>A125597120C</t>
  </si>
  <si>
    <t>A125625920J</t>
  </si>
  <si>
    <t>A125611520L</t>
  </si>
  <si>
    <t>A125591360F</t>
  </si>
  <si>
    <t>A125620160L</t>
  </si>
  <si>
    <t>A125605760K</t>
  </si>
  <si>
    <t>A125600000C</t>
  </si>
  <si>
    <t>A125628800V</t>
  </si>
  <si>
    <t>A125614400X</t>
  </si>
  <si>
    <t>A125602880X</t>
  </si>
  <si>
    <t>A125631680W</t>
  </si>
  <si>
    <t>A125617280W</t>
  </si>
  <si>
    <t>A125594242W</t>
  </si>
  <si>
    <t>A125623042C</t>
  </si>
  <si>
    <t>A125608642A</t>
  </si>
  <si>
    <t>A125594192K</t>
  </si>
  <si>
    <t>A125622992R</t>
  </si>
  <si>
    <t>A125608592R</t>
  </si>
  <si>
    <t>A125597072W</t>
  </si>
  <si>
    <t>A125625872A</t>
  </si>
  <si>
    <t>A125611472F</t>
  </si>
  <si>
    <t>A125591312L</t>
  </si>
  <si>
    <t>A125620112V</t>
  </si>
  <si>
    <t>A125605712T</t>
  </si>
  <si>
    <t>A125599952F</t>
  </si>
  <si>
    <t>A125628752L</t>
  </si>
  <si>
    <t>A125614352T</t>
  </si>
  <si>
    <t>A125602832F</t>
  </si>
  <si>
    <t>A125631632C</t>
  </si>
  <si>
    <t>A125617232C</t>
  </si>
  <si>
    <t>A125594194R</t>
  </si>
  <si>
    <t>A125622994V</t>
  </si>
  <si>
    <t>A125608594V</t>
  </si>
  <si>
    <t>A125594360K</t>
  </si>
  <si>
    <t>A125623160T</t>
  </si>
  <si>
    <t>A125608760R</t>
  </si>
  <si>
    <t>A125597240W</t>
  </si>
  <si>
    <t>A125626040C</t>
  </si>
  <si>
    <t>A125611640F</t>
  </si>
  <si>
    <t>A125591480X</t>
  </si>
  <si>
    <t>A125620280F</t>
  </si>
  <si>
    <t>A125605880C</t>
  </si>
  <si>
    <t>A125600120W</t>
  </si>
  <si>
    <t>A125628920L</t>
  </si>
  <si>
    <t>A125614520T</t>
  </si>
  <si>
    <t>A125603000J</t>
  </si>
  <si>
    <t>A125631800C</t>
  </si>
  <si>
    <t>A125617400C</t>
  </si>
  <si>
    <t>A125594362R</t>
  </si>
  <si>
    <t>A125623162W</t>
  </si>
  <si>
    <t>A125608762V</t>
  </si>
  <si>
    <t>A125594320T</t>
  </si>
  <si>
    <t>A125623120X</t>
  </si>
  <si>
    <t>A125608720W</t>
  </si>
  <si>
    <t>A125597200C</t>
  </si>
  <si>
    <t>A125626000K</t>
  </si>
  <si>
    <t>A125611600L</t>
  </si>
  <si>
    <t>A125591440F</t>
  </si>
  <si>
    <t>A125620240L</t>
  </si>
  <si>
    <t>A125605840K</t>
  </si>
  <si>
    <t>A125600080R</t>
  </si>
  <si>
    <t>A125628880F</t>
  </si>
  <si>
    <t>A125614480K</t>
  </si>
  <si>
    <t>A125602960X</t>
  </si>
  <si>
    <t>A125631760W</t>
  </si>
  <si>
    <t>A125617360W</t>
  </si>
  <si>
    <t>A125594322W</t>
  </si>
  <si>
    <t>A125623122C</t>
  </si>
  <si>
    <t>A125608722A</t>
  </si>
  <si>
    <t>A125594328K</t>
  </si>
  <si>
    <t>A125623128T</t>
  </si>
  <si>
    <t>A125608728R</t>
  </si>
  <si>
    <t>A125597208W</t>
  </si>
  <si>
    <t>A125626008C</t>
  </si>
  <si>
    <t>A125611608F</t>
  </si>
  <si>
    <t>A125591448X</t>
  </si>
  <si>
    <t>A125620248F</t>
  </si>
  <si>
    <t>A125605848C</t>
  </si>
  <si>
    <t>A125600088J</t>
  </si>
  <si>
    <t>A125628888X</t>
  </si>
  <si>
    <t>A125614488C</t>
  </si>
  <si>
    <t>A125602968T</t>
  </si>
  <si>
    <t>A125631768R</t>
  </si>
  <si>
    <t>A125617368R</t>
  </si>
  <si>
    <t>A125594330W</t>
  </si>
  <si>
    <t>A125623130C</t>
  </si>
  <si>
    <t>A125608730A</t>
  </si>
  <si>
    <t>A125594432K</t>
  </si>
  <si>
    <t>A125623232T</t>
  </si>
  <si>
    <t>A125608832R</t>
  </si>
  <si>
    <t>A125597312W</t>
  </si>
  <si>
    <t>A125626112C</t>
  </si>
  <si>
    <t>A125611712F</t>
  </si>
  <si>
    <t>A125591552X</t>
  </si>
  <si>
    <t>A125620352F</t>
  </si>
  <si>
    <t>A125605952C</t>
  </si>
  <si>
    <t>A125600192J</t>
  </si>
  <si>
    <t>A125628992X</t>
  </si>
  <si>
    <t>A125614592C</t>
  </si>
  <si>
    <t>A125603072V</t>
  </si>
  <si>
    <t>A125631872R</t>
  </si>
  <si>
    <t>A125617472R</t>
  </si>
  <si>
    <t>A125594434R</t>
  </si>
  <si>
    <t>A125623234W</t>
  </si>
  <si>
    <t>A125608834V</t>
  </si>
  <si>
    <t>A125594152T</t>
  </si>
  <si>
    <t>A125622952W</t>
  </si>
  <si>
    <t>A125608552W</t>
  </si>
  <si>
    <t>A125597032C</t>
  </si>
  <si>
    <t>A125625832J</t>
  </si>
  <si>
    <t>A125611432L</t>
  </si>
  <si>
    <t>A125591272F</t>
  </si>
  <si>
    <t>A125620072L</t>
  </si>
  <si>
    <t>A125605672K</t>
  </si>
  <si>
    <t>A125599912L</t>
  </si>
  <si>
    <t>A125628712V</t>
  </si>
  <si>
    <t>A125614312X</t>
  </si>
  <si>
    <t>A125602792X</t>
  </si>
  <si>
    <t>A125631592W</t>
  </si>
  <si>
    <t>A125617192W</t>
  </si>
  <si>
    <t>A125594154W</t>
  </si>
  <si>
    <t>A125622954A</t>
  </si>
  <si>
    <t>A125608554A</t>
  </si>
  <si>
    <t>A125595848J</t>
  </si>
  <si>
    <t>A125624648R</t>
  </si>
  <si>
    <t>A125610248V</t>
  </si>
  <si>
    <t>A125598728V</t>
  </si>
  <si>
    <t>A125627528A</t>
  </si>
  <si>
    <t>A125613128F</t>
  </si>
  <si>
    <t>A125592968W</t>
  </si>
  <si>
    <t>A125621768C</t>
  </si>
  <si>
    <t>A125607368C</t>
  </si>
  <si>
    <t>A125601608V</t>
  </si>
  <si>
    <t>A125630408T</t>
  </si>
  <si>
    <t>A125616008T</t>
  </si>
  <si>
    <t>A125604488T</t>
  </si>
  <si>
    <t>A125633288R</t>
  </si>
  <si>
    <t>A125618888L</t>
  </si>
  <si>
    <t>A125595850V</t>
  </si>
  <si>
    <t>A125624650A</t>
  </si>
  <si>
    <t>A125610250F</t>
  </si>
  <si>
    <t>A125595968A</t>
  </si>
  <si>
    <t>A125624768J</t>
  </si>
  <si>
    <t>A125610368L</t>
  </si>
  <si>
    <t>A125598848L</t>
  </si>
  <si>
    <t>A125627648V</t>
  </si>
  <si>
    <t>A125613248X</t>
  </si>
  <si>
    <t>A125593088T</t>
  </si>
  <si>
    <t>A125621888W</t>
  </si>
  <si>
    <t>A125607488W</t>
  </si>
  <si>
    <t>A125601728L</t>
  </si>
  <si>
    <t>A125630528K</t>
  </si>
  <si>
    <t>A125616128K</t>
  </si>
  <si>
    <t>A125604608X</t>
  </si>
  <si>
    <t>A125633408W</t>
  </si>
  <si>
    <t>A125619008W</t>
  </si>
  <si>
    <t>A125595970L</t>
  </si>
  <si>
    <t>A125624770V</t>
  </si>
  <si>
    <t>A125610370X</t>
  </si>
  <si>
    <t>A125595856J</t>
  </si>
  <si>
    <t>A125624656R</t>
  </si>
  <si>
    <t>A125610256V</t>
  </si>
  <si>
    <t>A125598736V</t>
  </si>
  <si>
    <t>A125627536A</t>
  </si>
  <si>
    <t>A125613136F</t>
  </si>
  <si>
    <t>A125592976W</t>
  </si>
  <si>
    <t>A125621776C</t>
  </si>
  <si>
    <t>A125607376C</t>
  </si>
  <si>
    <t>A125601616V</t>
  </si>
  <si>
    <t>A125630416T</t>
  </si>
  <si>
    <t>A125616016T</t>
  </si>
  <si>
    <t>A125604496T</t>
  </si>
  <si>
    <t>A125633296R</t>
  </si>
  <si>
    <t>A125618896L</t>
  </si>
  <si>
    <t>A125595858L</t>
  </si>
  <si>
    <t>A125624658V</t>
  </si>
  <si>
    <t>A125610258X</t>
  </si>
  <si>
    <t>A125595976A</t>
  </si>
  <si>
    <t>A125624776J</t>
  </si>
  <si>
    <t>A125610376L</t>
  </si>
  <si>
    <t>A125598856L</t>
  </si>
  <si>
    <t>A125627656V</t>
  </si>
  <si>
    <t>A125613256X</t>
  </si>
  <si>
    <t>A125593096T</t>
  </si>
  <si>
    <t>A125621896W</t>
  </si>
  <si>
    <t>A125607496W</t>
  </si>
  <si>
    <t>A125601736L</t>
  </si>
  <si>
    <t>A125630536K</t>
  </si>
  <si>
    <t>A125616136K</t>
  </si>
  <si>
    <t>A125604616X</t>
  </si>
  <si>
    <t>A125633416W</t>
  </si>
  <si>
    <t>A125619016W</t>
  </si>
  <si>
    <t>A125595978F</t>
  </si>
  <si>
    <t>A125624778L</t>
  </si>
  <si>
    <t>A125610378T</t>
  </si>
  <si>
    <t>A125595984A</t>
  </si>
  <si>
    <t>A125624784J</t>
  </si>
  <si>
    <t>A125610384L</t>
  </si>
  <si>
    <t>A125598864L</t>
  </si>
  <si>
    <t>A125627664V</t>
  </si>
  <si>
    <t>A125613264X</t>
  </si>
  <si>
    <t>A125593104F</t>
  </si>
  <si>
    <t>A125621904K</t>
  </si>
  <si>
    <t>A125607504K</t>
  </si>
  <si>
    <t>A125601744L</t>
  </si>
  <si>
    <t>A125630544K</t>
  </si>
  <si>
    <t>A125616144K</t>
  </si>
  <si>
    <t>A125604624X</t>
  </si>
  <si>
    <t>A125633424W</t>
  </si>
  <si>
    <t>A125619024W</t>
  </si>
  <si>
    <t>A125595986F</t>
  </si>
  <si>
    <t>A125624786L</t>
  </si>
  <si>
    <t>A125610386T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</si>
  <si>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</si>
  <si>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</si>
  <si>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</si>
  <si>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Prefers less than 10 extra hours ;  Persons ;</t>
  </si>
  <si>
    <t>Queensland ;  &gt;&gt; 35-44 years ;  &gt; Prefers less than 10 extra hours ;  &gt; Males ;</t>
  </si>
  <si>
    <t>Queensland ;  &gt;&gt; 35-44 years ;  &gt; Prefers less than 10 extra hours ;  &gt; Females ;</t>
  </si>
  <si>
    <t>Queensland ;  &gt;&gt; 35-44 years ;  &gt; Prefers 10–19 extra hours ;  Persons ;</t>
  </si>
  <si>
    <t>Queensland ;  &gt;&gt; 35-44 years ;  &gt; Prefers 10–19 extra hours ;  &gt; Males ;</t>
  </si>
  <si>
    <t>Queensland ;  &gt;&gt; 35-44 years ;  &gt; Prefers 10–19 extra hours ;  &gt; Females ;</t>
  </si>
  <si>
    <t>Queensland ;  &gt;&gt; 35-44 years ;  &gt; Prefers 20–29 extra hours ;  Persons ;</t>
  </si>
  <si>
    <t>Queensland ;  &gt;&gt; 35-44 years ;  &gt; Prefers 20–29 extra hours ;  &gt; Males ;</t>
  </si>
  <si>
    <t>Queensland ;  &gt;&gt; 35-44 years ;  &gt; Prefers 20–29 extra hours ;  &gt; Females ;</t>
  </si>
  <si>
    <t>Queensland ;  &gt;&gt; 35-44 years ;  &gt; Prefers 30 extra hours or more ;  Persons ;</t>
  </si>
  <si>
    <t>Queensland ;  &gt;&gt; 35-44 years ;  &gt; Prefers 30 extra hours or more ;  &gt; Males ;</t>
  </si>
  <si>
    <t>Queensland ;  &gt;&gt; 35-44 years ;  &gt; Prefers 30 extra hours or more ;  &gt; Females ;</t>
  </si>
  <si>
    <t>Queensland ;  &gt;&gt; 35-44 years ;  Median extra hours preferred ;  Persons ;</t>
  </si>
  <si>
    <t>Queensland ;  &gt;&gt; 35-44 years ;  Median extra hours preferred ;  &gt; Males ;</t>
  </si>
  <si>
    <t>Queensland ;  &gt;&gt; 35-44 years ;  Median extra hours preferred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</si>
  <si>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</si>
  <si>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</si>
  <si>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</si>
  <si>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Prefers less than 10 extra hours ;  Persons ;</t>
  </si>
  <si>
    <t>Queensland ;  &gt; 45-64 years ;  &gt; Prefers less than 10 extra hours ;  &gt; Males ;</t>
  </si>
  <si>
    <t>Queensland ;  &gt; 45-64 years ;  &gt; Prefers less than 10 extra hours ;  &gt; Females ;</t>
  </si>
  <si>
    <t>Queensland ;  &gt; 45-64 years ;  &gt; Prefers 10–19 extra hours ;  Persons ;</t>
  </si>
  <si>
    <t>Queensland ;  &gt; 45-64 years ;  &gt; Prefers 10–19 extra hours ;  &gt; Males ;</t>
  </si>
  <si>
    <t>Queensland ;  &gt; 45-64 years ;  &gt; Prefers 10–19 extra hours ;  &gt; Females ;</t>
  </si>
  <si>
    <t>Queensland ;  &gt; 45-64 years ;  &gt; Prefers 20–29 extra hours ;  Persons ;</t>
  </si>
  <si>
    <t>Queensland ;  &gt; 45-64 years ;  &gt; Prefers 20–29 extra hours ;  &gt; Males ;</t>
  </si>
  <si>
    <t>Queensland ;  &gt; 45-64 years ;  &gt; Prefers 20–29 extra hours ;  &gt; Females ;</t>
  </si>
  <si>
    <t>Queensland ;  &gt; 45-64 years ;  &gt; Prefers 30 extra hours or more ;  Persons ;</t>
  </si>
  <si>
    <t>Queensland ;  &gt; 45-64 years ;  &gt; Prefers 30 extra hours or more ;  &gt; Males ;</t>
  </si>
  <si>
    <t>Queensland ;  &gt; 45-64 years ;  &gt; Prefers 30 extra hours or more ;  &gt; Females ;</t>
  </si>
  <si>
    <t>Queensland ;  &gt; 45-64 years ;  Median extra hours preferred ;  Persons ;</t>
  </si>
  <si>
    <t>Queensland ;  &gt; 45-64 years ;  Median extra hours preferred ;  &gt; Males ;</t>
  </si>
  <si>
    <t>Queensland ;  &gt; 45-64 years ;  Median extra hours preferred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</si>
  <si>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</si>
  <si>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</si>
  <si>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</si>
  <si>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Prefers less than 10 extra hours ;  Persons ;</t>
  </si>
  <si>
    <t>Queensland ;  &gt;&gt; 45-54 years ;  &gt; Prefers less than 10 extra hours ;  &gt; Males ;</t>
  </si>
  <si>
    <t>Queensland ;  &gt;&gt; 45-54 years ;  &gt; Prefers less than 10 extra hours ;  &gt; Females ;</t>
  </si>
  <si>
    <t>Queensland ;  &gt;&gt; 45-54 years ;  &gt; Prefers 10–19 extra hours ;  Persons ;</t>
  </si>
  <si>
    <t>Queensland ;  &gt;&gt; 45-54 years ;  &gt; Prefers 10–19 extra hours ;  &gt; Males ;</t>
  </si>
  <si>
    <t>Queensland ;  &gt;&gt; 45-54 years ;  &gt; Prefers 10–19 extra hours ;  &gt; Females ;</t>
  </si>
  <si>
    <t>Queensland ;  &gt;&gt; 45-54 years ;  &gt; Prefers 20–29 extra hours ;  Persons ;</t>
  </si>
  <si>
    <t>Queensland ;  &gt;&gt; 45-54 years ;  &gt; Prefers 20–29 extra hours ;  &gt; Males ;</t>
  </si>
  <si>
    <t>Queensland ;  &gt;&gt; 45-54 years ;  &gt; Prefers 20–29 extra hours ;  &gt; Females ;</t>
  </si>
  <si>
    <t>Queensland ;  &gt;&gt; 45-54 years ;  &gt; Prefers 30 extra hours or more ;  Persons ;</t>
  </si>
  <si>
    <t>Queensland ;  &gt;&gt; 45-54 years ;  &gt; Prefers 30 extra hours or more ;  &gt; Males ;</t>
  </si>
  <si>
    <t>Queensland ;  &gt;&gt; 45-54 years ;  &gt; Prefers 30 extra hours or more ;  &gt; Females ;</t>
  </si>
  <si>
    <t>Queensland ;  &gt;&gt; 45-54 years ;  Median extra hours preferred ;  Persons ;</t>
  </si>
  <si>
    <t>Queensland ;  &gt;&gt; 45-54 years ;  Median extra hours preferred ;  &gt; Males ;</t>
  </si>
  <si>
    <t>Queensland ;  &gt;&gt; 45-54 years ;  Median extra hours preferred ;  &gt; Females ;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</si>
  <si>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</si>
  <si>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</si>
  <si>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</si>
  <si>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Prefers less than 10 extra hours ;  Persons ;</t>
  </si>
  <si>
    <t>Queensland ;  &gt;&gt; 55-64 years ;  &gt; Prefers less than 10 extra hours ;  &gt; Males ;</t>
  </si>
  <si>
    <t>Queensland ;  &gt;&gt; 55-64 years ;  &gt; Prefers less than 10 extra hours ;  &gt; Females ;</t>
  </si>
  <si>
    <t>Queensland ;  &gt;&gt; 55-64 years ;  &gt; Prefers 10–19 extra hours ;  Persons ;</t>
  </si>
  <si>
    <t>Queensland ;  &gt;&gt; 55-64 years ;  &gt; Prefers 10–19 extra hours ;  &gt; Males ;</t>
  </si>
  <si>
    <t>Queensland ;  &gt;&gt; 55-64 years ;  &gt; Prefers 10–19 extra hours ;  &gt; Females ;</t>
  </si>
  <si>
    <t>Queensland ;  &gt;&gt; 55-64 years ;  &gt; Prefers 20–29 extra hours ;  Persons ;</t>
  </si>
  <si>
    <t>Queensland ;  &gt;&gt; 55-64 years ;  &gt; Prefers 20–29 extra hours ;  &gt; Males ;</t>
  </si>
  <si>
    <t>Queensland ;  &gt;&gt; 55-64 years ;  &gt; Prefers 20–29 extra hours ;  &gt; Females ;</t>
  </si>
  <si>
    <t>Queensland ;  &gt;&gt; 55-64 years ;  &gt; Prefers 30 extra hours or more ;  Persons ;</t>
  </si>
  <si>
    <t>Queensland ;  &gt;&gt; 55-64 years ;  &gt; Prefers 30 extra hours or more ;  &gt; Males ;</t>
  </si>
  <si>
    <t>Queensland ;  &gt;&gt; 55-64 years ;  &gt; Prefers 30 extra hours or more ;  &gt; Females ;</t>
  </si>
  <si>
    <t>Queensland ;  &gt;&gt; 55-64 years ;  Median extra hours preferred ;  Persons ;</t>
  </si>
  <si>
    <t>Queensland ;  &gt;&gt; 55-64 years ;  Median extra hours preferred ;  &gt; Males ;</t>
  </si>
  <si>
    <t>Queensland ;  &gt;&gt; 55-64 years ;  Median extra hours preferred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</si>
  <si>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</si>
  <si>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</si>
  <si>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</si>
  <si>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Prefers less than 10 extra hours ;  Persons ;</t>
  </si>
  <si>
    <t>Queensland ;  65 years and over ;  &gt; Prefers less than 10 extra hours ;  &gt; Males ;</t>
  </si>
  <si>
    <t>Queensland ;  65 years and over ;  &gt; Prefers less than 10 extra hours ;  &gt; Females ;</t>
  </si>
  <si>
    <t>Queensland ;  65 years and over ;  &gt; Prefers 10–19 extra hours ;  Persons ;</t>
  </si>
  <si>
    <t>Queensland ;  65 years and over ;  &gt; Prefers 10–19 extra hours ;  &gt; Males ;</t>
  </si>
  <si>
    <t>Queensland ;  65 years and over ;  &gt; Prefers 10–19 extra hours ;  &gt; Females ;</t>
  </si>
  <si>
    <t>Queensland ;  65 years and over ;  &gt; Prefers 20–29 extra hours ;  Persons ;</t>
  </si>
  <si>
    <t>Queensland ;  65 years and over ;  &gt; Prefers 20–29 extra hours ;  &gt; Males ;</t>
  </si>
  <si>
    <t>Queensland ;  65 years and over ;  &gt; Prefers 20–29 extra hours ;  &gt; Females ;</t>
  </si>
  <si>
    <t>Queensland ;  65 years and over ;  &gt; Prefers 30 extra hours or more ;  Persons ;</t>
  </si>
  <si>
    <t>Queensland ;  65 years and over ;  &gt; Prefers 30 extra hours or more ;  &gt; Males ;</t>
  </si>
  <si>
    <t>Queensland ;  65 years and over ;  &gt; Prefers 30 extra hours or more ;  &gt; Females ;</t>
  </si>
  <si>
    <t>Queensland ;  65 years and over ;  Median extra hours preferred ;  Persons ;</t>
  </si>
  <si>
    <t>Queensland ;  65 years and over ;  Median extra hours preferred ;  &gt; Males ;</t>
  </si>
  <si>
    <t>Queensland ;  65 years and over ;  Median extra hours preferred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</si>
  <si>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</si>
  <si>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</si>
  <si>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</si>
  <si>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Prefers less than 10 extra hours ;  Persons ;</t>
  </si>
  <si>
    <t>Queensland ;  Employee ;  &gt; Prefers less than 10 extra hours ;  &gt; Males ;</t>
  </si>
  <si>
    <t>Queensland ;  Employee ;  &gt; Prefers less than 10 extra hours ;  &gt; Females ;</t>
  </si>
  <si>
    <t>Queensland ;  Employee ;  &gt; Prefers 10–19 extra hours ;  Persons ;</t>
  </si>
  <si>
    <t>Queensland ;  Employee ;  &gt; Prefers 10–19 extra hours ;  &gt; Males ;</t>
  </si>
  <si>
    <t>Queensland ;  Employee ;  &gt; Prefers 10–19 extra hours ;  &gt; Females ;</t>
  </si>
  <si>
    <t>Queensland ;  Employee ;  &gt; Prefers 20–29 extra hours ;  Persons ;</t>
  </si>
  <si>
    <t>Queensland ;  Employee ;  &gt; Prefers 20–29 extra hours ;  &gt; Males ;</t>
  </si>
  <si>
    <t>Queensland ;  Employee ;  &gt; Prefers 20–29 extra hours ;  &gt; Females ;</t>
  </si>
  <si>
    <t>Queensland ;  Employee ;  &gt; Prefers 30 extra hours or more ;  Persons ;</t>
  </si>
  <si>
    <t>Queensland ;  Employee ;  &gt; Prefers 30 extra hours or more ;  &gt; Males ;</t>
  </si>
  <si>
    <t>Queensland ;  Employee ;  &gt; Prefers 30 extra hours or more ;  &gt; Females ;</t>
  </si>
  <si>
    <t>Queensland ;  Employee ;  Median extra hours preferred ;  Persons ;</t>
  </si>
  <si>
    <t>Queensland ;  Employee ;  Median extra hours preferred ;  &gt; Males ;</t>
  </si>
  <si>
    <t>Queensland ;  Employee ;  Median extra hours preferred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</si>
  <si>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</si>
  <si>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</si>
  <si>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</si>
  <si>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Prefers less than 10 extra hours ;  Persons ;</t>
  </si>
  <si>
    <t>Queensland ;  &gt; Employee with paid leave entitlements ;  &gt; Prefers less than 10 extra hours ;  &gt; Males ;</t>
  </si>
  <si>
    <t>Queensland ;  &gt; Employee with paid leave entitlements ;  &gt; Prefers less than 10 extra hours ;  &gt; Females ;</t>
  </si>
  <si>
    <t>Queensland ;  &gt; Employee with paid leave entitlements ;  &gt; Prefers 10–19 extra hours ;  Persons ;</t>
  </si>
  <si>
    <t>Queensland ;  &gt; Employee with paid leave entitlements ;  &gt; Prefers 10–19 extra hours ;  &gt; Males ;</t>
  </si>
  <si>
    <t>Queensland ;  &gt; Employee with paid leave entitlements ;  &gt; Prefers 10–19 extra hours ;  &gt; Females ;</t>
  </si>
  <si>
    <t>Queensland ;  &gt; Employee with paid leave entitlements ;  &gt; Prefers 20–29 extra hours ;  Persons ;</t>
  </si>
  <si>
    <t>Queensland ;  &gt; Employee with paid leave entitlements ;  &gt; Prefers 20–29 extra hours ;  &gt; Males ;</t>
  </si>
  <si>
    <t>Queensland ;  &gt; Employee with paid leave entitlements ;  &gt; Prefers 20–29 extra hours ;  &gt; Females ;</t>
  </si>
  <si>
    <t>Queensland ;  &gt; Employee with paid leave entitlements ;  &gt; Prefers 30 extra hours or more ;  Persons ;</t>
  </si>
  <si>
    <t>Queensland ;  &gt; Employee with paid leave entitlements ;  &gt; Prefers 30 extra hours or more ;  &gt; Males ;</t>
  </si>
  <si>
    <t>Queensland ;  &gt; Employee with paid leave entitlements ;  &gt; Prefers 30 extra hours or more ;  &gt; Females ;</t>
  </si>
  <si>
    <t>Queensland ;  &gt; Employee with paid leave entitlements ;  Median extra hours preferred ;  Persons ;</t>
  </si>
  <si>
    <t>Queensland ;  &gt; Employee with paid leave entitlements ;  Median extra hours preferred ;  &gt; Males ;</t>
  </si>
  <si>
    <t>Queensland ;  &gt; Employee with paid leave entitlements ;  Median extra hours preferred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</si>
  <si>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</si>
  <si>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</si>
  <si>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</si>
  <si>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Prefers less than 10 extra hours ;  Persons ;</t>
  </si>
  <si>
    <t>Queensland ;  &gt; Employee without paid leave entitlements ;  &gt; Prefers less than 10 extra hours ;  &gt; Males ;</t>
  </si>
  <si>
    <t>Queensland ;  &gt; Employee without paid leave entitlements ;  &gt; Prefers less than 10 extra hours ;  &gt; Females ;</t>
  </si>
  <si>
    <t>Queensland ;  &gt; Employee without paid leave entitlements ;  &gt; Prefers 10–19 extra hours ;  Persons ;</t>
  </si>
  <si>
    <t>Queensland ;  &gt; Employee without paid leave entitlements ;  &gt; Prefers 10–19 extra hours ;  &gt; Males ;</t>
  </si>
  <si>
    <t>Queensland ;  &gt; Employee without paid leave entitlements ;  &gt; Prefers 10–19 extra hours ;  &gt; Females ;</t>
  </si>
  <si>
    <t>Queensland ;  &gt; Employee without paid leave entitlements ;  &gt; Prefers 20–29 extra hours ;  Persons ;</t>
  </si>
  <si>
    <t>Queensland ;  &gt; Employee without paid leave entitlements ;  &gt; Prefers 20–29 extra hours ;  &gt; Males ;</t>
  </si>
  <si>
    <t>Queensland ;  &gt; Employee without paid leave entitlements ;  &gt; Prefers 20–29 extra hours ;  &gt; Females ;</t>
  </si>
  <si>
    <t>Queensland ;  &gt; Employee without paid leave entitlements ;  &gt; Prefers 30 extra hours or more ;  Persons ;</t>
  </si>
  <si>
    <t>Queensland ;  &gt; Employee without paid leave entitlements ;  &gt; Prefers 30 extra hours or more ;  &gt; Males ;</t>
  </si>
  <si>
    <t>Queensland ;  &gt; Employee without paid leave entitlements ;  &gt; Prefers 30 extra hours or more ;  &gt; Females ;</t>
  </si>
  <si>
    <t>Queensland ;  &gt; Employee without paid leave entitlements ;  Median extra hours preferred ;  Persons ;</t>
  </si>
  <si>
    <t>Queensland ;  &gt; Employee without paid leave entitlements ;  Median extra hours preferred ;  &gt; Males ;</t>
  </si>
  <si>
    <t>Queensland ;  &gt; Employee without paid leave entitlements ;  Median extra hours preferred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</si>
  <si>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</si>
  <si>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</si>
  <si>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</si>
  <si>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Prefers less than 10 extra hours ;  Persons ;</t>
  </si>
  <si>
    <t>Queensland ;  Not an employee ;  &gt; Prefers less than 10 extra hours ;  &gt; Males ;</t>
  </si>
  <si>
    <t>Queensland ;  Not an employee ;  &gt; Prefers less than 10 extra hours ;  &gt; Females ;</t>
  </si>
  <si>
    <t>Queensland ;  Not an employee ;  &gt; Prefers 10–19 extra hours ;  Persons ;</t>
  </si>
  <si>
    <t>Queensland ;  Not an employee ;  &gt; Prefers 10–19 extra hours ;  &gt; Males ;</t>
  </si>
  <si>
    <t>Queensland ;  Not an employee ;  &gt; Prefers 10–19 extra hours ;  &gt; Females ;</t>
  </si>
  <si>
    <t>Queensland ;  Not an employee ;  &gt; Prefers 20–29 extra hours ;  Persons ;</t>
  </si>
  <si>
    <t>Queensland ;  Not an employee ;  &gt; Prefers 20–29 extra hours ;  &gt; Males ;</t>
  </si>
  <si>
    <t>Queensland ;  Not an employee ;  &gt; Prefers 20–29 extra hours ;  &gt; Females ;</t>
  </si>
  <si>
    <t>Queensland ;  Not an employee ;  &gt; Prefers 30 extra hours or more ;  Persons ;</t>
  </si>
  <si>
    <t>Queensland ;  Not an employee ;  &gt; Prefers 30 extra hours or more ;  &gt; Males ;</t>
  </si>
  <si>
    <t>Queensland ;  Not an employee ;  &gt; Prefers 30 extra hours or more ;  &gt; Females ;</t>
  </si>
  <si>
    <t>Queensland ;  Not an employee ;  Median extra hours preferred ;  Persons ;</t>
  </si>
  <si>
    <t>Queensland ;  Not an employee ;  Median extra hours preferred ;  &gt; Males ;</t>
  </si>
  <si>
    <t>Queensland ;  Not an employee ;  Median extra hours preferred ;  &gt; Females ;</t>
  </si>
  <si>
    <t>Queensland ;  Usually does not work in main job ;  Underemployed part-time workers ;  Persons ;</t>
  </si>
  <si>
    <t>Queensland ;  Usually does not work in main job ;  Underemployed part-time workers ;  &gt; Males ;</t>
  </si>
  <si>
    <t>Queensland ;  Usually does not work in main job ;  Underemployed part-time workers ;  &gt; Females ;</t>
  </si>
  <si>
    <t>Queensland ;  Usually does not work in main job ;  &gt; Prefers less than 10 extra hours ;  Persons ;</t>
  </si>
  <si>
    <t>Queensland ;  Usually does not work in main job ;  &gt; Prefers less than 10 extra hours ;  &gt; Males ;</t>
  </si>
  <si>
    <t>Queensland ;  Usually does not work in main job ;  &gt; Prefers less than 10 extra hours ;  &gt; Females ;</t>
  </si>
  <si>
    <t>Queensland ;  Usually does not work in main job ;  &gt; Prefers 10–19 extra hours ;  Persons ;</t>
  </si>
  <si>
    <t>Queensland ;  Usually does not work in main job ;  &gt; Prefers 10–19 extra hours ;  &gt; Males ;</t>
  </si>
  <si>
    <t>Queensland ;  Usually does not work in main job ;  &gt; Prefers 10–19 extra hours ;  &gt; Females ;</t>
  </si>
  <si>
    <t>Queensland ;  Usually does not work in main job ;  &gt; Prefers 20–29 extra hours ;  Persons ;</t>
  </si>
  <si>
    <t>Queensland ;  Usually does not work in main job ;  &gt; Prefers 20–29 extra hours ;  &gt; Males ;</t>
  </si>
  <si>
    <t>Queensland ;  Usually does not work in main job ;  &gt; Prefers 20–29 extra hours ;  &gt; Females ;</t>
  </si>
  <si>
    <t>Queensland ;  Usually does not work in main job ;  &gt; Prefers 30 extra hours or more ;  Persons ;</t>
  </si>
  <si>
    <t>Queensland ;  Usually does not work in main job ;  &gt; Prefers 30 extra hours or more ;  &gt; Males ;</t>
  </si>
  <si>
    <t>Queensland ;  Usually does not work in main job ;  &gt; Prefers 30 extra hours or more ;  &gt; Females ;</t>
  </si>
  <si>
    <t>Queensland ;  Usually does not work in main job ;  Median extra hours preferred ;  Persons ;</t>
  </si>
  <si>
    <t>Queensland ;  Usually does not work in main job ;  Median extra hours preferred ;  &gt; Males ;</t>
  </si>
  <si>
    <t>Queensland ;  Usually does not work in main job ;  Median extra hours preferred ;  &gt; Females ;</t>
  </si>
  <si>
    <t>Queensland ;  Usually works 1-9 hours in main job ;  Underemployed part-time workers ;  Persons ;</t>
  </si>
  <si>
    <t>Queensland ;  Usually works 1-9 hours in main job ;  Underemployed part-time workers ;  &gt; Males ;</t>
  </si>
  <si>
    <t>Queensland ;  Usually works 1-9 hours in main job ;  Underemployed part-time workers ;  &gt; Females ;</t>
  </si>
  <si>
    <t>Queensland ;  Usually works 1-9 hours in main job ;  &gt; Prefers less than 10 extra hours ;  Persons ;</t>
  </si>
  <si>
    <t>Queensland ;  Usually works 1-9 hours in main job ;  &gt; Prefers less than 10 extra hours ;  &gt; Males ;</t>
  </si>
  <si>
    <t>Queensland ;  Usually works 1-9 hours in main job ;  &gt; Prefers less than 10 extra hours ;  &gt; Females ;</t>
  </si>
  <si>
    <t>Queensland ;  Usually works 1-9 hours in main job ;  &gt; Prefers 10–19 extra hours ;  Persons ;</t>
  </si>
  <si>
    <t>Queensland ;  Usually works 1-9 hours in main job ;  &gt; Prefers 10–19 extra hours ;  &gt; Males ;</t>
  </si>
  <si>
    <t>Queensland ;  Usually works 1-9 hours in main job ;  &gt; Prefers 10–19 extra hours ;  &gt; Females ;</t>
  </si>
  <si>
    <t>Queensland ;  Usually works 1-9 hours in main job ;  &gt; Prefers 20–29 extra hours ;  Persons ;</t>
  </si>
  <si>
    <t>Queensland ;  Usually works 1-9 hours in main job ;  &gt; Prefers 20–29 extra hours ;  &gt; Males ;</t>
  </si>
  <si>
    <t>Queensland ;  Usually works 1-9 hours in main job ;  &gt; Prefers 20–29 extra hours ;  &gt; Females ;</t>
  </si>
  <si>
    <t>Queensland ;  Usually works 1-9 hours in main job ;  &gt; Prefers 30 extra hours or more ;  Persons ;</t>
  </si>
  <si>
    <t>Queensland ;  Usually works 1-9 hours in main job ;  &gt; Prefers 30 extra hours or more ;  &gt; Males ;</t>
  </si>
  <si>
    <t>Queensland ;  Usually works 1-9 hours in main job ;  &gt; Prefers 30 extra hours or more ;  &gt; Females ;</t>
  </si>
  <si>
    <t>Queensland ;  Usually works 1-9 hours in main job ;  Median extra hours preferred ;  Persons ;</t>
  </si>
  <si>
    <t>Queensland ;  Usually works 1-9 hours in main job ;  Median extra hours preferred ;  &gt; Males ;</t>
  </si>
  <si>
    <t>Queensland ;  Usually works 1-9 hours in main job ;  Median extra hours preferred ;  &gt; Females ;</t>
  </si>
  <si>
    <t>Queensland ;  Usually works 10-19 hours in main job ;  Underemployed part-time workers ;  Persons ;</t>
  </si>
  <si>
    <t>Queensland ;  Usually works 10-19 hours in main job ;  Underemployed part-time workers ;  &gt; Males ;</t>
  </si>
  <si>
    <t>Queensland ;  Usually works 10-19 hours in main job ;  Underemployed part-time workers ;  &gt; Females ;</t>
  </si>
  <si>
    <t>Queensland ;  Usually works 10-19 hours in main job ;  &gt; Prefers less than 10 extra hours ;  Persons ;</t>
  </si>
  <si>
    <t>Queensland ;  Usually works 10-19 hours in main job ;  &gt; Prefers less than 10 extra hours ;  &gt; Males ;</t>
  </si>
  <si>
    <t>Queensland ;  Usually works 10-19 hours in main job ;  &gt; Prefers less than 10 extra hours ;  &gt; Females ;</t>
  </si>
  <si>
    <t>Queensland ;  Usually works 10-19 hours in main job ;  &gt; Prefers 10–19 extra hours ;  Persons ;</t>
  </si>
  <si>
    <t>Queensland ;  Usually works 10-19 hours in main job ;  &gt; Prefers 10–19 extra hours ;  &gt; Males ;</t>
  </si>
  <si>
    <t>Queensland ;  Usually works 10-19 hours in main job ;  &gt; Prefers 10–19 extra hours ;  &gt; Females ;</t>
  </si>
  <si>
    <t>Queensland ;  Usually works 10-19 hours in main job ;  &gt; Prefers 20–29 extra hours ;  Persons ;</t>
  </si>
  <si>
    <t>Queensland ;  Usually works 10-19 hours in main job ;  &gt; Prefers 20–29 extra hours ;  &gt; Males ;</t>
  </si>
  <si>
    <t>Queensland ;  Usually works 10-19 hours in main job ;  &gt; Prefers 20–29 extra hours ;  &gt; Females ;</t>
  </si>
  <si>
    <t>Queensland ;  Usually works 10-19 hours in main job ;  &gt; Prefers 30 extra hours or more ;  Persons ;</t>
  </si>
  <si>
    <t>Queensland ;  Usually works 10-19 hours in main job ;  &gt; Prefers 30 extra hours or more ;  &gt; Males ;</t>
  </si>
  <si>
    <t>Queensland ;  Usually works 10-19 hours in main job ;  &gt; Prefers 30 extra hours or more ;  &gt; Females ;</t>
  </si>
  <si>
    <t>Queensland ;  Usually works 10-19 hours in main job ;  Median extra hours preferred ;  Persons ;</t>
  </si>
  <si>
    <t>Queensland ;  Usually works 10-19 hours in main job ;  Median extra hours preferred ;  &gt; Males ;</t>
  </si>
  <si>
    <t>Queensland ;  Usually works 10-19 hours in main job ;  Median extra hours preferred ;  &gt; Females ;</t>
  </si>
  <si>
    <t>Queensland ;  Usually works 20-29 hours in main job ;  Underemployed part-time workers ;  Persons ;</t>
  </si>
  <si>
    <t>Queensland ;  Usually works 20-29 hours in main job ;  Underemployed part-time workers ;  &gt; Males ;</t>
  </si>
  <si>
    <t>Queensland ;  Usually works 20-29 hours in main job ;  Underemployed part-time workers ;  &gt; Females ;</t>
  </si>
  <si>
    <t>Queensland ;  Usually works 20-29 hours in main job ;  &gt; Prefers less than 10 extra hours ;  Persons ;</t>
  </si>
  <si>
    <t>Queensland ;  Usually works 20-29 hours in main job ;  &gt; Prefers less than 10 extra hours ;  &gt; Males ;</t>
  </si>
  <si>
    <t>Queensland ;  Usually works 20-29 hours in main job ;  &gt; Prefers less than 10 extra hours ;  &gt; Females ;</t>
  </si>
  <si>
    <t>Queensland ;  Usually works 20-29 hours in main job ;  &gt; Prefers 10–19 extra hours ;  Persons ;</t>
  </si>
  <si>
    <t>Queensland ;  Usually works 20-29 hours in main job ;  &gt; Prefers 10–19 extra hours ;  &gt; Males ;</t>
  </si>
  <si>
    <t>Queensland ;  Usually works 20-29 hours in main job ;  &gt; Prefers 10–19 extra hours ;  &gt; Females ;</t>
  </si>
  <si>
    <t>Queensland ;  Usually works 20-29 hours in main job ;  &gt; Prefers 20–29 extra hours ;  Persons ;</t>
  </si>
  <si>
    <t>Queensland ;  Usually works 20-29 hours in main job ;  &gt; Prefers 20–29 extra hours ;  &gt; Males ;</t>
  </si>
  <si>
    <t>Queensland ;  Usually works 20-29 hours in main job ;  &gt; Prefers 20–29 extra hours ;  &gt; Females ;</t>
  </si>
  <si>
    <t>Queensland ;  Usually works 20-29 hours in main job ;  &gt; Prefers 30 extra hours or more ;  Persons ;</t>
  </si>
  <si>
    <t>Queensland ;  Usually works 20-29 hours in main job ;  &gt; Prefers 30 extra hours or more ;  &gt; Males ;</t>
  </si>
  <si>
    <t>Queensland ;  Usually works 20-29 hours in main job ;  &gt; Prefers 30 extra hours or more ;  &gt; Females ;</t>
  </si>
  <si>
    <t>Queensland ;  Usually works 20-29 hours in main job ;  Median extra hours preferred ;  Persons ;</t>
  </si>
  <si>
    <t>Queensland ;  Usually works 20-29 hours in main job ;  Median extra hours preferred ;  &gt; Males ;</t>
  </si>
  <si>
    <t>Queensland ;  Usually works 20-29 hours in main job ;  Median extra hours preferred ;  &gt; Females ;</t>
  </si>
  <si>
    <t>Queensland ;  Usually works 30-34 hours in main job ;  Underemployed part-time workers ;  Persons ;</t>
  </si>
  <si>
    <t>Queensland ;  Usually works 30-34 hours in main job ;  Underemployed part-time workers ;  &gt; Males ;</t>
  </si>
  <si>
    <t>Queensland ;  Usually works 30-34 hours in main job ;  Underemployed part-time workers ;  &gt; Females ;</t>
  </si>
  <si>
    <t>Queensland ;  Usually works 30-34 hours in main job ;  &gt; Prefers less than 10 extra hours ;  Persons ;</t>
  </si>
  <si>
    <t>Queensland ;  Usually works 30-34 hours in main job ;  &gt; Prefers less than 10 extra hours ;  &gt; Males ;</t>
  </si>
  <si>
    <t>Queensland ;  Usually works 30-34 hours in main job ;  &gt; Prefers less than 10 extra hours ;  &gt; Females ;</t>
  </si>
  <si>
    <t>Queensland ;  Usually works 30-34 hours in main job ;  &gt; Prefers 10–19 extra hours ;  Persons ;</t>
  </si>
  <si>
    <t>Queensland ;  Usually works 30-34 hours in main job ;  &gt; Prefers 10–19 extra hours ;  &gt; Males ;</t>
  </si>
  <si>
    <t>Queensland ;  Usually works 30-34 hours in main job ;  &gt; Prefers 10–19 extra hours ;  &gt; Females ;</t>
  </si>
  <si>
    <t>Queensland ;  Usually works 30-34 hours in main job ;  &gt; Prefers 20–29 extra hours ;  Persons ;</t>
  </si>
  <si>
    <t>Queensland ;  Usually works 30-34 hours in main job ;  &gt; Prefers 20–29 extra hours ;  &gt; Males ;</t>
  </si>
  <si>
    <t>Queensland ;  Usually works 30-34 hours in main job ;  &gt; Prefers 20–29 extra hours ;  &gt; Females ;</t>
  </si>
  <si>
    <t>Queensland ;  Usually works 30-34 hours in main job ;  &gt; Prefers 30 extra hours or more ;  Persons ;</t>
  </si>
  <si>
    <t>Queensland ;  Usually works 30-34 hours in main job ;  &gt; Prefers 30 extra hours or more ;  &gt; Males ;</t>
  </si>
  <si>
    <t>Queensland ;  Usually works 30-34 hours in main job ;  &gt; Prefers 30 extra hours or more ;  &gt; Females ;</t>
  </si>
  <si>
    <t>Queensland ;  Usually works 30-34 hours in main job ;  Median extra hours preferred ;  Persons ;</t>
  </si>
  <si>
    <t>A125595864J</t>
  </si>
  <si>
    <t>A125624664R</t>
  </si>
  <si>
    <t>A125610264V</t>
  </si>
  <si>
    <t>A125598744V</t>
  </si>
  <si>
    <t>A125627544A</t>
  </si>
  <si>
    <t>A125613144F</t>
  </si>
  <si>
    <t>A125592984W</t>
  </si>
  <si>
    <t>A125621784C</t>
  </si>
  <si>
    <t>A125607384C</t>
  </si>
  <si>
    <t>A125601624V</t>
  </si>
  <si>
    <t>A125630424T</t>
  </si>
  <si>
    <t>A125616024T</t>
  </si>
  <si>
    <t>A125604504F</t>
  </si>
  <si>
    <t>A125633304C</t>
  </si>
  <si>
    <t>A125618904A</t>
  </si>
  <si>
    <t>A125595866L</t>
  </si>
  <si>
    <t>A125624666V</t>
  </si>
  <si>
    <t>A125610266X</t>
  </si>
  <si>
    <t>A125595872J</t>
  </si>
  <si>
    <t>A125624672R</t>
  </si>
  <si>
    <t>A125610272V</t>
  </si>
  <si>
    <t>A125598752V</t>
  </si>
  <si>
    <t>A125627552A</t>
  </si>
  <si>
    <t>A125613152F</t>
  </si>
  <si>
    <t>A125592992W</t>
  </si>
  <si>
    <t>A125621792C</t>
  </si>
  <si>
    <t>A125607392C</t>
  </si>
  <si>
    <t>A125601632V</t>
  </si>
  <si>
    <t>A125630432T</t>
  </si>
  <si>
    <t>A125616032T</t>
  </si>
  <si>
    <t>A125604512F</t>
  </si>
  <si>
    <t>A125633312C</t>
  </si>
  <si>
    <t>A125618912A</t>
  </si>
  <si>
    <t>A125595874L</t>
  </si>
  <si>
    <t>A125624674V</t>
  </si>
  <si>
    <t>A125610274X</t>
  </si>
  <si>
    <t>A125595936J</t>
  </si>
  <si>
    <t>A125624736R</t>
  </si>
  <si>
    <t>A125610336V</t>
  </si>
  <si>
    <t>A125598816V</t>
  </si>
  <si>
    <t>A125627616A</t>
  </si>
  <si>
    <t>A125613216F</t>
  </si>
  <si>
    <t>A125593056X</t>
  </si>
  <si>
    <t>A125621856C</t>
  </si>
  <si>
    <t>A125607456C</t>
  </si>
  <si>
    <t>A125601696F</t>
  </si>
  <si>
    <t>A125630496C</t>
  </si>
  <si>
    <t>A125616096C</t>
  </si>
  <si>
    <t>A125604576T</t>
  </si>
  <si>
    <t>A125633376R</t>
  </si>
  <si>
    <t>A125618976L</t>
  </si>
  <si>
    <t>A125595938L</t>
  </si>
  <si>
    <t>A125624738V</t>
  </si>
  <si>
    <t>A125610338X</t>
  </si>
  <si>
    <t>A125595800W</t>
  </si>
  <si>
    <t>A125624600C</t>
  </si>
  <si>
    <t>A125610200J</t>
  </si>
  <si>
    <t>A125598680V</t>
  </si>
  <si>
    <t>A125627480A</t>
  </si>
  <si>
    <t>A125613080F</t>
  </si>
  <si>
    <t>A125592920K</t>
  </si>
  <si>
    <t>A125621720T</t>
  </si>
  <si>
    <t>A125607320T</t>
  </si>
  <si>
    <t>A125601560V</t>
  </si>
  <si>
    <t>A125630360T</t>
  </si>
  <si>
    <t>A125615960R</t>
  </si>
  <si>
    <t>A125604440F</t>
  </si>
  <si>
    <t>A125633240C</t>
  </si>
  <si>
    <t>A125618840A</t>
  </si>
  <si>
    <t>A125595802A</t>
  </si>
  <si>
    <t>A125624602J</t>
  </si>
  <si>
    <t>A125610202L</t>
  </si>
  <si>
    <t>A125595992A</t>
  </si>
  <si>
    <t>A125624792J</t>
  </si>
  <si>
    <t>A125610392L</t>
  </si>
  <si>
    <t>A125598872L</t>
  </si>
  <si>
    <t>A125627672V</t>
  </si>
  <si>
    <t>A125613272X</t>
  </si>
  <si>
    <t>A125593112F</t>
  </si>
  <si>
    <t>A125621912K</t>
  </si>
  <si>
    <t>A125607512K</t>
  </si>
  <si>
    <t>A125601752L</t>
  </si>
  <si>
    <t>A125630552K</t>
  </si>
  <si>
    <t>A125616152K</t>
  </si>
  <si>
    <t>A125604632X</t>
  </si>
  <si>
    <t>A125633432W</t>
  </si>
  <si>
    <t>A125619032W</t>
  </si>
  <si>
    <t>A125595994F</t>
  </si>
  <si>
    <t>A125624794L</t>
  </si>
  <si>
    <t>A125610394T</t>
  </si>
  <si>
    <t>A125595880J</t>
  </si>
  <si>
    <t>A125624680R</t>
  </si>
  <si>
    <t>A125610280V</t>
  </si>
  <si>
    <t>A125598760V</t>
  </si>
  <si>
    <t>A125627560A</t>
  </si>
  <si>
    <t>A125613160F</t>
  </si>
  <si>
    <t>A125593000L</t>
  </si>
  <si>
    <t>A125621800T</t>
  </si>
  <si>
    <t>A125607400T</t>
  </si>
  <si>
    <t>A125601640V</t>
  </si>
  <si>
    <t>A125630440T</t>
  </si>
  <si>
    <t>A125616040T</t>
  </si>
  <si>
    <t>A125604520F</t>
  </si>
  <si>
    <t>A125633320C</t>
  </si>
  <si>
    <t>A125618920A</t>
  </si>
  <si>
    <t>A125595882L</t>
  </si>
  <si>
    <t>A125624682V</t>
  </si>
  <si>
    <t>A125610282X</t>
  </si>
  <si>
    <t>A125595760R</t>
  </si>
  <si>
    <t>A125624560W</t>
  </si>
  <si>
    <t>A125610160A</t>
  </si>
  <si>
    <t>A125598640A</t>
  </si>
  <si>
    <t>A125627440J</t>
  </si>
  <si>
    <t>A125613040L</t>
  </si>
  <si>
    <t>A125592880C</t>
  </si>
  <si>
    <t>A125621680K</t>
  </si>
  <si>
    <t>A125607280K</t>
  </si>
  <si>
    <t>A125601520A</t>
  </si>
  <si>
    <t>A125630320X</t>
  </si>
  <si>
    <t>A125615920W</t>
  </si>
  <si>
    <t>A125604400L</t>
  </si>
  <si>
    <t>A125633200K</t>
  </si>
  <si>
    <t>A125618800J</t>
  </si>
  <si>
    <t>A125595762V</t>
  </si>
  <si>
    <t>A125624562A</t>
  </si>
  <si>
    <t>A125610162F</t>
  </si>
  <si>
    <t>A125595888A</t>
  </si>
  <si>
    <t>A125624688J</t>
  </si>
  <si>
    <t>A125610288L</t>
  </si>
  <si>
    <t>A125598768L</t>
  </si>
  <si>
    <t>A125627568V</t>
  </si>
  <si>
    <t>A125613168X</t>
  </si>
  <si>
    <t>A125593008F</t>
  </si>
  <si>
    <t>A125621808K</t>
  </si>
  <si>
    <t>A125607408K</t>
  </si>
  <si>
    <t>A125601648L</t>
  </si>
  <si>
    <t>A125630448K</t>
  </si>
  <si>
    <t>A125616048K</t>
  </si>
  <si>
    <t>A125604528X</t>
  </si>
  <si>
    <t>A125633328W</t>
  </si>
  <si>
    <t>A125618928V</t>
  </si>
  <si>
    <t>A125595890L</t>
  </si>
  <si>
    <t>A125624690V</t>
  </si>
  <si>
    <t>A125610290X</t>
  </si>
  <si>
    <t>A125595896A</t>
  </si>
  <si>
    <t>A125624696J</t>
  </si>
  <si>
    <t>A125610296L</t>
  </si>
  <si>
    <t>A125598776L</t>
  </si>
  <si>
    <t>A125627576V</t>
  </si>
  <si>
    <t>A125613176X</t>
  </si>
  <si>
    <t>A125593016F</t>
  </si>
  <si>
    <t>A125621816K</t>
  </si>
  <si>
    <t>A125607416K</t>
  </si>
  <si>
    <t>A125601656L</t>
  </si>
  <si>
    <t>A125630456K</t>
  </si>
  <si>
    <t>A125616056K</t>
  </si>
  <si>
    <t>A125604536X</t>
  </si>
  <si>
    <t>A125633336W</t>
  </si>
  <si>
    <t>A125618936V</t>
  </si>
  <si>
    <t>A125595898F</t>
  </si>
  <si>
    <t>A125624698L</t>
  </si>
  <si>
    <t>A125610298T</t>
  </si>
  <si>
    <t>A125596016K</t>
  </si>
  <si>
    <t>A125624816R</t>
  </si>
  <si>
    <t>A125610416V</t>
  </si>
  <si>
    <t>A125598896F</t>
  </si>
  <si>
    <t>A125627696L</t>
  </si>
  <si>
    <t>A125613296T</t>
  </si>
  <si>
    <t>A125593136X</t>
  </si>
  <si>
    <t>A125621936C</t>
  </si>
  <si>
    <t>A125607536C</t>
  </si>
  <si>
    <t>A125601776F</t>
  </si>
  <si>
    <t>A125630576C</t>
  </si>
  <si>
    <t>A125616176C</t>
  </si>
  <si>
    <t>A125604656T</t>
  </si>
  <si>
    <t>A125633456R</t>
  </si>
  <si>
    <t>A125619056R</t>
  </si>
  <si>
    <t>A125596018R</t>
  </si>
  <si>
    <t>A125624818V</t>
  </si>
  <si>
    <t>A125610418X</t>
  </si>
  <si>
    <t>A125595720W</t>
  </si>
  <si>
    <t>A125624520C</t>
  </si>
  <si>
    <t>A125610120J</t>
  </si>
  <si>
    <t>A125598600J</t>
  </si>
  <si>
    <t>A125627400R</t>
  </si>
  <si>
    <t>A125613000V</t>
  </si>
  <si>
    <t>A125592840K</t>
  </si>
  <si>
    <t>A125621640T</t>
  </si>
  <si>
    <t>A125607240T</t>
  </si>
  <si>
    <t>A125601480V</t>
  </si>
  <si>
    <t>A125630280T</t>
  </si>
  <si>
    <t>A125615880R</t>
  </si>
  <si>
    <t>A125604360F</t>
  </si>
  <si>
    <t>A125633160C</t>
  </si>
  <si>
    <t>A125618760A</t>
  </si>
  <si>
    <t>A125595722A</t>
  </si>
  <si>
    <t>A125624522J</t>
  </si>
  <si>
    <t>A125610122L</t>
  </si>
  <si>
    <t>A125596000T</t>
  </si>
  <si>
    <t>A125624800W</t>
  </si>
  <si>
    <t>A125610400A</t>
  </si>
  <si>
    <t>A125598880L</t>
  </si>
  <si>
    <t>A125627680V</t>
  </si>
  <si>
    <t>A125613280X</t>
  </si>
  <si>
    <t>A125593120F</t>
  </si>
  <si>
    <t>A125621920K</t>
  </si>
  <si>
    <t>A125607520K</t>
  </si>
  <si>
    <t>A125601760L</t>
  </si>
  <si>
    <t>A125630560K</t>
  </si>
  <si>
    <t>A125616160K</t>
  </si>
  <si>
    <t>A125604640X</t>
  </si>
  <si>
    <t>A125633440W</t>
  </si>
  <si>
    <t>A125619040W</t>
  </si>
  <si>
    <t>A125596002W</t>
  </si>
  <si>
    <t>A125624802A</t>
  </si>
  <si>
    <t>A125610402F</t>
  </si>
  <si>
    <t>A125596008K</t>
  </si>
  <si>
    <t>A125624808R</t>
  </si>
  <si>
    <t>A125610408V</t>
  </si>
  <si>
    <t>A125598888F</t>
  </si>
  <si>
    <t>A125627688L</t>
  </si>
  <si>
    <t>A125613288T</t>
  </si>
  <si>
    <t>A125593128X</t>
  </si>
  <si>
    <t>A125621928C</t>
  </si>
  <si>
    <t>A125607528C</t>
  </si>
  <si>
    <t>A125601768F</t>
  </si>
  <si>
    <t>A125630568C</t>
  </si>
  <si>
    <t>A125616168C</t>
  </si>
  <si>
    <t>A125604648T</t>
  </si>
  <si>
    <t>A125633448R</t>
  </si>
  <si>
    <t>A125619048R</t>
  </si>
  <si>
    <t>A125596010W</t>
  </si>
  <si>
    <t>A125624810A</t>
  </si>
  <si>
    <t>A125610410F</t>
  </si>
  <si>
    <t>A125595728R</t>
  </si>
  <si>
    <t>A125624528W</t>
  </si>
  <si>
    <t>A125610128A</t>
  </si>
  <si>
    <t>A125598608A</t>
  </si>
  <si>
    <t>A125627408J</t>
  </si>
  <si>
    <t>A125613008L</t>
  </si>
  <si>
    <t>A125592848C</t>
  </si>
  <si>
    <t>A125621648K</t>
  </si>
  <si>
    <t>A125607248K</t>
  </si>
  <si>
    <t>A125601488L</t>
  </si>
  <si>
    <t>A125630288K</t>
  </si>
  <si>
    <t>A125615888J</t>
  </si>
  <si>
    <t>A125604368X</t>
  </si>
  <si>
    <t>A125633168W</t>
  </si>
  <si>
    <t>A125618768V</t>
  </si>
  <si>
    <t>A125595730A</t>
  </si>
  <si>
    <t>Queensland ;  Usually works 30-34 hours in main job ;  Median extra hours preferred ;  &gt; Males ;</t>
  </si>
  <si>
    <t>Queensland ;  Usually works 30-34 hours in main job ;  Median extra hours preferred ;  &gt; Females ;</t>
  </si>
  <si>
    <t>Queensland ;  Would move interstate if offered a job ;  Underemployed part-time workers ;  Persons ;</t>
  </si>
  <si>
    <t>Queensland ;  Would move interstate if offered a job ;  Underemployed part-time workers ;  &gt; Males ;</t>
  </si>
  <si>
    <t>Queensland ;  Would move interstate if offered a job ;  Underemployed part-time workers ;  &gt; Females ;</t>
  </si>
  <si>
    <t>Queensland ;  Would move interstate if offered a job ;  &gt; Prefers less than 10 extra hours ;  Persons ;</t>
  </si>
  <si>
    <t>Queensland ;  Would move interstate if offered a job ;  &gt; Prefers less than 10 extra hours ;  &gt; Males ;</t>
  </si>
  <si>
    <t>Queensland ;  Would move interstate if offered a job ;  &gt; Prefers less than 10 extra hours ;  &gt; Females ;</t>
  </si>
  <si>
    <t>Queensland ;  Would move interstate if offered a job ;  &gt; Prefers 10–19 extra hours ;  Persons ;</t>
  </si>
  <si>
    <t>Queensland ;  Would move interstate if offered a job ;  &gt; Prefers 10–19 extra hours ;  &gt; Males ;</t>
  </si>
  <si>
    <t>Queensland ;  Would move interstate if offered a job ;  &gt; Prefers 10–19 extra hours ;  &gt; Females ;</t>
  </si>
  <si>
    <t>Queensland ;  Would move interstate if offered a job ;  &gt; Prefers 20–29 extra hours ;  Persons ;</t>
  </si>
  <si>
    <t>Queensland ;  Would move interstate if offered a job ;  &gt; Prefers 20–29 extra hours ;  &gt; Males ;</t>
  </si>
  <si>
    <t>Queensland ;  Would move interstate if offered a job ;  &gt; Prefers 20–29 extra hours ;  &gt; Females ;</t>
  </si>
  <si>
    <t>Queensland ;  Would move interstate if offered a job ;  &gt; Prefers 30 extra hours or more ;  Persons ;</t>
  </si>
  <si>
    <t>Queensland ;  Would move interstate if offered a job ;  &gt; Prefers 30 extra hours or more ;  &gt; Males ;</t>
  </si>
  <si>
    <t>Queensland ;  Would move interstate if offered a job ;  &gt; Prefers 30 extra hours or more ;  &gt; Females ;</t>
  </si>
  <si>
    <t>Queensland ;  Would move interstate if offered a job ;  Median extra hours preferred ;  Persons ;</t>
  </si>
  <si>
    <t>Queensland ;  Would move interstate if offered a job ;  Median extra hours preferred ;  &gt; Males ;</t>
  </si>
  <si>
    <t>Queensland ;  Would move interstate if offered a job ;  Median extra hours preferred ;  &gt; Females ;</t>
  </si>
  <si>
    <t>Queensland ;  Would not move interstate if offered a job ;  Underemployed part-time workers ;  Persons ;</t>
  </si>
  <si>
    <t>Queensland ;  Would not move interstate if offered a job ;  Underemployed part-time workers ;  &gt; Males ;</t>
  </si>
  <si>
    <t>Queensland ;  Would not move interstate if offered a job ;  Underemployed part-time workers ;  &gt; Females ;</t>
  </si>
  <si>
    <t>Queensland ;  Would not move interstate if offered a job ;  &gt; Prefers less than 10 extra hours ;  Persons ;</t>
  </si>
  <si>
    <t>Queensland ;  Would not move interstate if offered a job ;  &gt; Prefers less than 10 extra hours ;  &gt; Males ;</t>
  </si>
  <si>
    <t>Queensland ;  Would not move interstate if offered a job ;  &gt; Prefers less than 10 extra hours ;  &gt; Females ;</t>
  </si>
  <si>
    <t>Queensland ;  Would not move interstate if offered a job ;  &gt; Prefers 10–19 extra hours ;  Persons ;</t>
  </si>
  <si>
    <t>Queensland ;  Would not move interstate if offered a job ;  &gt; Prefers 10–19 extra hours ;  &gt; Males ;</t>
  </si>
  <si>
    <t>Queensland ;  Would not move interstate if offered a job ;  &gt; Prefers 10–19 extra hours ;  &gt; Females ;</t>
  </si>
  <si>
    <t>Queensland ;  Would not move interstate if offered a job ;  &gt; Prefers 20–29 extra hours ;  Persons ;</t>
  </si>
  <si>
    <t>Queensland ;  Would not move interstate if offered a job ;  &gt; Prefers 20–29 extra hours ;  &gt; Males ;</t>
  </si>
  <si>
    <t>Queensland ;  Would not move interstate if offered a job ;  &gt; Prefers 20–29 extra hours ;  &gt; Females ;</t>
  </si>
  <si>
    <t>Queensland ;  Would not move interstate if offered a job ;  &gt; Prefers 30 extra hours or more ;  Persons ;</t>
  </si>
  <si>
    <t>Queensland ;  Would not move interstate if offered a job ;  &gt; Prefers 30 extra hours or more ;  &gt; Males ;</t>
  </si>
  <si>
    <t>Queensland ;  Would not move interstate if offered a job ;  &gt; Prefers 30 extra hours or more ;  &gt; Females ;</t>
  </si>
  <si>
    <t>Queensland ;  Would not move interstate if offered a job ;  Median extra hours preferred ;  Persons ;</t>
  </si>
  <si>
    <t>Queensland ;  Would not move interstate if offered a job ;  Median extra hours preferred ;  &gt; Males ;</t>
  </si>
  <si>
    <t>Queensland ;  Would not move interstate if offered a job ;  Median extra hours preferred ;  &gt; Females ;</t>
  </si>
  <si>
    <t>Queensland ;  Might move interstate if offered a job ;  Underemployed part-time workers ;  Persons ;</t>
  </si>
  <si>
    <t>Queensland ;  Might move interstate if offered a job ;  Underemployed part-time workers ;  &gt; Males ;</t>
  </si>
  <si>
    <t>Queensland ;  Might move interstate if offered a job ;  Underemployed part-time workers ;  &gt; Females ;</t>
  </si>
  <si>
    <t>Queensland ;  Might move interstate if offered a job ;  &gt; Prefers less than 10 extra hours ;  Persons ;</t>
  </si>
  <si>
    <t>Queensland ;  Might move interstate if offered a job ;  &gt; Prefers less than 10 extra hours ;  &gt; Males ;</t>
  </si>
  <si>
    <t>Queensland ;  Might move interstate if offered a job ;  &gt; Prefers less than 10 extra hours ;  &gt; Females ;</t>
  </si>
  <si>
    <t>Queensland ;  Might move interstate if offered a job ;  &gt; Prefers 10–19 extra hours ;  Persons ;</t>
  </si>
  <si>
    <t>Queensland ;  Might move interstate if offered a job ;  &gt; Prefers 10–19 extra hours ;  &gt; Males ;</t>
  </si>
  <si>
    <t>Queensland ;  Might move interstate if offered a job ;  &gt; Prefers 10–19 extra hours ;  &gt; Females ;</t>
  </si>
  <si>
    <t>Queensland ;  Might move interstate if offered a job ;  &gt; Prefers 20–29 extra hours ;  Persons ;</t>
  </si>
  <si>
    <t>Queensland ;  Might move interstate if offered a job ;  &gt; Prefers 20–29 extra hours ;  &gt; Males ;</t>
  </si>
  <si>
    <t>Queensland ;  Might move interstate if offered a job ;  &gt; Prefers 20–29 extra hours ;  &gt; Females ;</t>
  </si>
  <si>
    <t>Queensland ;  Might move interstate if offered a job ;  &gt; Prefers 30 extra hours or more ;  Persons ;</t>
  </si>
  <si>
    <t>Queensland ;  Might move interstate if offered a job ;  &gt; Prefers 30 extra hours or more ;  &gt; Males ;</t>
  </si>
  <si>
    <t>Queensland ;  Might move interstate if offered a job ;  &gt; Prefers 30 extra hours or more ;  &gt; Females ;</t>
  </si>
  <si>
    <t>Queensland ;  Might move interstate if offered a job ;  Median extra hours preferred ;  Persons ;</t>
  </si>
  <si>
    <t>Queensland ;  Might move interstate if offered a job ;  Median extra hours preferred ;  &gt; Males ;</t>
  </si>
  <si>
    <t>Queensland ;  Might move interstate if offered a job ;  Median extra hours preferred ;  &gt; Females ;</t>
  </si>
  <si>
    <t>Queensland ;  Not sure would move interstate if offered a job ;  Underemployed part-time workers ;  Persons ;</t>
  </si>
  <si>
    <t>Queensland ;  Not sure would move interstate if offered a job ;  Underemployed part-time workers ;  &gt; Males ;</t>
  </si>
  <si>
    <t>Queensland ;  Not sure would move interstate if offered a job ;  Underemployed part-time workers ;  &gt; Females ;</t>
  </si>
  <si>
    <t>Queensland ;  Not sure would move interstate if offered a job ;  &gt; Prefers less than 10 extra hours ;  Persons ;</t>
  </si>
  <si>
    <t>Queensland ;  Not sure would move interstate if offered a job ;  &gt; Prefers less than 10 extra hours ;  &gt; Males ;</t>
  </si>
  <si>
    <t>Queensland ;  Not sure would move interstate if offered a job ;  &gt; Prefers less than 10 extra hours ;  &gt; Females ;</t>
  </si>
  <si>
    <t>Queensland ;  Not sure would move interstate if offered a job ;  &gt; Prefers 10–19 extra hours ;  Persons ;</t>
  </si>
  <si>
    <t>Queensland ;  Not sure would move interstate if offered a job ;  &gt; Prefers 10–19 extra hours ;  &gt; Males ;</t>
  </si>
  <si>
    <t>Queensland ;  Not sure would move interstate if offered a job ;  &gt; Prefers 10–19 extra hours ;  &gt; Females ;</t>
  </si>
  <si>
    <t>Queensland ;  Not sure would move interstate if offered a job ;  &gt; Prefers 20–29 extra hours ;  Persons ;</t>
  </si>
  <si>
    <t>Queensland ;  Not sure would move interstate if offered a job ;  &gt; Prefers 20–29 extra hours ;  &gt; Males ;</t>
  </si>
  <si>
    <t>Queensland ;  Not sure would move interstate if offered a job ;  &gt; Prefers 20–29 extra hours ;  &gt; Females ;</t>
  </si>
  <si>
    <t>Queensland ;  Not sure would move interstate if offered a job ;  &gt; Prefers 30 extra hours or more ;  Persons ;</t>
  </si>
  <si>
    <t>Queensland ;  Not sure would move interstate if offered a job ;  &gt; Prefers 30 extra hours or more ;  &gt; Males ;</t>
  </si>
  <si>
    <t>Queensland ;  Not sure would move interstate if offered a job ;  &gt; Prefers 30 extra hours or more ;  &gt; Females ;</t>
  </si>
  <si>
    <t>Queensland ;  Not sure would move interstate if offered a job ;  Median extra hours preferred ;  Persons ;</t>
  </si>
  <si>
    <t>Queensland ;  Not sure would move interstate if offered a job ;  Median extra hours preferred ;  &gt; Males ;</t>
  </si>
  <si>
    <t>Queensland ;  Not sure would move interstate if offered a job ;  Median extra hours preferred ;  &gt; Females ;</t>
  </si>
  <si>
    <t>Queensland ;  Would move within state if offered a job ;  Underemployed part-time workers ;  Persons ;</t>
  </si>
  <si>
    <t>Queensland ;  Would move within state if offered a job ;  Underemployed part-time workers ;  &gt; Males ;</t>
  </si>
  <si>
    <t>Queensland ;  Would move within state if offered a job ;  Underemployed part-time workers ;  &gt; Females ;</t>
  </si>
  <si>
    <t>Queensland ;  Would move within state if offered a job ;  &gt; Prefers less than 10 extra hours ;  Persons ;</t>
  </si>
  <si>
    <t>Queensland ;  Would move within state if offered a job ;  &gt; Prefers less than 10 extra hours ;  &gt; Males ;</t>
  </si>
  <si>
    <t>Queensland ;  Would move within state if offered a job ;  &gt; Prefers less than 10 extra hours ;  &gt; Females ;</t>
  </si>
  <si>
    <t>Queensland ;  Would move within state if offered a job ;  &gt; Prefers 10–19 extra hours ;  Persons ;</t>
  </si>
  <si>
    <t>Queensland ;  Would move within state if offered a job ;  &gt; Prefers 10–19 extra hours ;  &gt; Males ;</t>
  </si>
  <si>
    <t>Queensland ;  Would move within state if offered a job ;  &gt; Prefers 10–19 extra hours ;  &gt; Females ;</t>
  </si>
  <si>
    <t>Queensland ;  Would move within state if offered a job ;  &gt; Prefers 20–29 extra hours ;  Persons ;</t>
  </si>
  <si>
    <t>Queensland ;  Would move within state if offered a job ;  &gt; Prefers 20–29 extra hours ;  &gt; Males ;</t>
  </si>
  <si>
    <t>Queensland ;  Would move within state if offered a job ;  &gt; Prefers 20–29 extra hours ;  &gt; Females ;</t>
  </si>
  <si>
    <t>Queensland ;  Would move within state if offered a job ;  &gt; Prefers 30 extra hours or more ;  Persons ;</t>
  </si>
  <si>
    <t>Queensland ;  Would move within state if offered a job ;  &gt; Prefers 30 extra hours or more ;  &gt; Males ;</t>
  </si>
  <si>
    <t>Queensland ;  Would move within state if offered a job ;  &gt; Prefers 30 extra hours or more ;  &gt; Females ;</t>
  </si>
  <si>
    <t>Queensland ;  Would move within state if offered a job ;  Median extra hours preferred ;  Persons ;</t>
  </si>
  <si>
    <t>Queensland ;  Would move within state if offered a job ;  Median extra hours preferred ;  &gt; Males ;</t>
  </si>
  <si>
    <t>Queensland ;  Would move within state if offered a job ;  Median extra hours preferred ;  &gt; Females ;</t>
  </si>
  <si>
    <t>Queensland ;  Would not move within state if offered a job ;  Underemployed part-time workers ;  Persons ;</t>
  </si>
  <si>
    <t>Queensland ;  Would not move within state if offered a job ;  Underemployed part-time workers ;  &gt; Males ;</t>
  </si>
  <si>
    <t>Queensland ;  Would not move within state if offered a job ;  Underemployed part-time workers ;  &gt; Females ;</t>
  </si>
  <si>
    <t>Queensland ;  Would not move within state if offered a job ;  &gt; Prefers less than 10 extra hours ;  Persons ;</t>
  </si>
  <si>
    <t>Queensland ;  Would not move within state if offered a job ;  &gt; Prefers less than 10 extra hours ;  &gt; Males ;</t>
  </si>
  <si>
    <t>Queensland ;  Would not move within state if offered a job ;  &gt; Prefers less than 10 extra hours ;  &gt; Females ;</t>
  </si>
  <si>
    <t>Queensland ;  Would not move within state if offered a job ;  &gt; Prefers 10–19 extra hours ;  Persons ;</t>
  </si>
  <si>
    <t>Queensland ;  Would not move within state if offered a job ;  &gt; Prefers 10–19 extra hours ;  &gt; Males ;</t>
  </si>
  <si>
    <t>Queensland ;  Would not move within state if offered a job ;  &gt; Prefers 10–19 extra hours ;  &gt; Females ;</t>
  </si>
  <si>
    <t>Queensland ;  Would not move within state if offered a job ;  &gt; Prefers 20–29 extra hours ;  Persons ;</t>
  </si>
  <si>
    <t>Queensland ;  Would not move within state if offered a job ;  &gt; Prefers 20–29 extra hours ;  &gt; Males ;</t>
  </si>
  <si>
    <t>Queensland ;  Would not move within state if offered a job ;  &gt; Prefers 20–29 extra hours ;  &gt; Females ;</t>
  </si>
  <si>
    <t>Queensland ;  Would not move within state if offered a job ;  &gt; Prefers 30 extra hours or more ;  Persons ;</t>
  </si>
  <si>
    <t>Queensland ;  Would not move within state if offered a job ;  &gt; Prefers 30 extra hours or more ;  &gt; Males ;</t>
  </si>
  <si>
    <t>Queensland ;  Would not move within state if offered a job ;  &gt; Prefers 30 extra hours or more ;  &gt; Females ;</t>
  </si>
  <si>
    <t>Queensland ;  Would not move within state if offered a job ;  Median extra hours preferred ;  Persons ;</t>
  </si>
  <si>
    <t>Queensland ;  Would not move within state if offered a job ;  Median extra hours preferred ;  &gt; Males ;</t>
  </si>
  <si>
    <t>Queensland ;  Would not move within state if offered a job ;  Median extra hours preferred ;  &gt; Females ;</t>
  </si>
  <si>
    <t>Queensland ;  Might move within state if offered a job ;  Underemployed part-time workers ;  Persons ;</t>
  </si>
  <si>
    <t>Queensland ;  Might move within state if offered a job ;  Underemployed part-time workers ;  &gt; Males ;</t>
  </si>
  <si>
    <t>Queensland ;  Might move within state if offered a job ;  Underemployed part-time workers ;  &gt; Females ;</t>
  </si>
  <si>
    <t>Queensland ;  Might move within state if offered a job ;  &gt; Prefers less than 10 extra hours ;  Persons ;</t>
  </si>
  <si>
    <t>Queensland ;  Might move within state if offered a job ;  &gt; Prefers less than 10 extra hours ;  &gt; Males ;</t>
  </si>
  <si>
    <t>Queensland ;  Might move within state if offered a job ;  &gt; Prefers less than 10 extra hours ;  &gt; Females ;</t>
  </si>
  <si>
    <t>Queensland ;  Might move within state if offered a job ;  &gt; Prefers 10–19 extra hours ;  Persons ;</t>
  </si>
  <si>
    <t>Queensland ;  Might move within state if offered a job ;  &gt; Prefers 10–19 extra hours ;  &gt; Males ;</t>
  </si>
  <si>
    <t>Queensland ;  Might move within state if offered a job ;  &gt; Prefers 10–19 extra hours ;  &gt; Females ;</t>
  </si>
  <si>
    <t>Queensland ;  Might move within state if offered a job ;  &gt; Prefers 20–29 extra hours ;  Persons ;</t>
  </si>
  <si>
    <t>Queensland ;  Might move within state if offered a job ;  &gt; Prefers 20–29 extra hours ;  &gt; Males ;</t>
  </si>
  <si>
    <t>Queensland ;  Might move within state if offered a job ;  &gt; Prefers 20–29 extra hours ;  &gt; Females ;</t>
  </si>
  <si>
    <t>Queensland ;  Might move within state if offered a job ;  &gt; Prefers 30 extra hours or more ;  Persons ;</t>
  </si>
  <si>
    <t>Queensland ;  Might move within state if offered a job ;  &gt; Prefers 30 extra hours or more ;  &gt; Males ;</t>
  </si>
  <si>
    <t>Queensland ;  Might move within state if offered a job ;  &gt; Prefers 30 extra hours or more ;  &gt; Females ;</t>
  </si>
  <si>
    <t>Queensland ;  Might move within state if offered a job ;  Median extra hours preferred ;  Persons ;</t>
  </si>
  <si>
    <t>Queensland ;  Might move within state if offered a job ;  Median extra hours preferred ;  &gt; Males ;</t>
  </si>
  <si>
    <t>Queensland ;  Might move within state if offered a job ;  Median extra hours preferred ;  &gt; Females ;</t>
  </si>
  <si>
    <t>Queensland ;  Not sure would move within state if offered a job ;  Underemployed part-time workers ;  Persons ;</t>
  </si>
  <si>
    <t>Queensland ;  Not sure would move within state if offered a job ;  Underemployed part-time workers ;  &gt; Males ;</t>
  </si>
  <si>
    <t>Queensland ;  Not sure would move within state if offered a job ;  Underemployed part-time workers ;  &gt; Females ;</t>
  </si>
  <si>
    <t>Queensland ;  Not sure would move within state if offered a job ;  &gt; Prefers less than 10 extra hours ;  Persons ;</t>
  </si>
  <si>
    <t>Queensland ;  Not sure would move within state if offered a job ;  &gt; Prefers less than 10 extra hours ;  &gt; Males ;</t>
  </si>
  <si>
    <t>Queensland ;  Not sure would move within state if offered a job ;  &gt; Prefers less than 10 extra hours ;  &gt; Females ;</t>
  </si>
  <si>
    <t>Queensland ;  Not sure would move within state if offered a job ;  &gt; Prefers 10–19 extra hours ;  Persons ;</t>
  </si>
  <si>
    <t>Queensland ;  Not sure would move within state if offered a job ;  &gt; Prefers 10–19 extra hours ;  &gt; Males ;</t>
  </si>
  <si>
    <t>Queensland ;  Not sure would move within state if offered a job ;  &gt; Prefers 10–19 extra hours ;  &gt; Females ;</t>
  </si>
  <si>
    <t>Queensland ;  Not sure would move within state if offered a job ;  &gt; Prefers 20–29 extra hours ;  Persons ;</t>
  </si>
  <si>
    <t>Queensland ;  Not sure would move within state if offered a job ;  &gt; Prefers 20–29 extra hours ;  &gt; Males ;</t>
  </si>
  <si>
    <t>Queensland ;  Not sure would move within state if offered a job ;  &gt; Prefers 20–29 extra hours ;  &gt; Females ;</t>
  </si>
  <si>
    <t>Queensland ;  Not sure would move within state if offered a job ;  &gt; Prefers 30 extra hours or more ;  Persons ;</t>
  </si>
  <si>
    <t>Queensland ;  Not sure would move within state if offered a job ;  &gt; Prefers 30 extra hours or more ;  &gt; Males ;</t>
  </si>
  <si>
    <t>Queensland ;  Not sure would move within state if offered a job ;  &gt; Prefers 30 extra hours or more ;  &gt; Females ;</t>
  </si>
  <si>
    <t>Queensland ;  Not sure would move within state if offered a job ;  Median extra hours preferred ;  Persons ;</t>
  </si>
  <si>
    <t>Queensland ;  Not sure would move within state if offered a job ;  Median extra hours preferred ;  &gt; Males ;</t>
  </si>
  <si>
    <t>Queensland ;  Not sure would move within state if offered a job ;  Median extra hours preferred ;  &gt; Females ;</t>
  </si>
  <si>
    <t>Queensland ;  Steps taken:  Had an interview with an employer ;  Underemployed part-time workers ;  Persons ;</t>
  </si>
  <si>
    <t>Queensland ;  Steps taken:  Had an interview with an employer ;  Underemployed part-time workers ;  &gt; Males ;</t>
  </si>
  <si>
    <t>Queensland ;  Steps taken:  Had an interview with an employer ;  Underemployed part-time workers ;  &gt; Females ;</t>
  </si>
  <si>
    <t>Queensland ;  Steps taken:  Had an interview with an employer ;  &gt; Prefers less than 10 extra hours ;  Persons ;</t>
  </si>
  <si>
    <t>Queensland ;  Steps taken:  Had an interview with an employer ;  &gt; Prefers less than 10 extra hours ;  &gt; Males ;</t>
  </si>
  <si>
    <t>Queensland ;  Steps taken:  Had an interview with an employer ;  &gt; Prefers less than 10 extra hours ;  &gt; Females ;</t>
  </si>
  <si>
    <t>Queensland ;  Steps taken:  Had an interview with an employer ;  &gt; Prefers 10–19 extra hours ;  Persons ;</t>
  </si>
  <si>
    <t>Queensland ;  Steps taken:  Had an interview with an employer ;  &gt; Prefers 10–19 extra hours ;  &gt; Males ;</t>
  </si>
  <si>
    <t>Queensland ;  Steps taken:  Had an interview with an employer ;  &gt; Prefers 10–19 extra hours ;  &gt; Females ;</t>
  </si>
  <si>
    <t>Queensland ;  Steps taken:  Had an interview with an employer ;  &gt; Prefers 20–29 extra hours ;  Persons ;</t>
  </si>
  <si>
    <t>Queensland ;  Steps taken:  Had an interview with an employer ;  &gt; Prefers 20–29 extra hours ;  &gt; Males ;</t>
  </si>
  <si>
    <t>Queensland ;  Steps taken:  Had an interview with an employer ;  &gt; Prefers 20–29 extra hours ;  &gt; Females ;</t>
  </si>
  <si>
    <t>Queensland ;  Steps taken:  Had an interview with an employer ;  &gt; Prefers 30 extra hours or more ;  Persons ;</t>
  </si>
  <si>
    <t>Queensland ;  Steps taken:  Had an interview with an employer ;  &gt; Prefers 30 extra hours or more ;  &gt; Males ;</t>
  </si>
  <si>
    <t>Queensland ;  Steps taken:  Had an interview with an employer ;  &gt; Prefers 30 extra hours or more ;  &gt; Females ;</t>
  </si>
  <si>
    <t>Queensland ;  Steps taken:  Had an interview with an employer ;  Median extra hours preferred ;  Persons ;</t>
  </si>
  <si>
    <t>Queensland ;  Steps taken:  Had an interview with an employer ;  Median extra hours preferred ;  &gt; Males ;</t>
  </si>
  <si>
    <t>Queensland ;  Steps taken:  Had an interview with an employer ;  Median extra hours preferred ;  &gt; Females ;</t>
  </si>
  <si>
    <t>Queensland ;  Steps taken:  Contacted friends or relatives ;  Underemployed part-time workers ;  Persons ;</t>
  </si>
  <si>
    <t>Queensland ;  Steps taken:  Contacted friends or relatives ;  Underemployed part-time workers ;  &gt; Males ;</t>
  </si>
  <si>
    <t>Queensland ;  Steps taken:  Contacted friends or relatives ;  Underemployed part-time workers ;  &gt; Females ;</t>
  </si>
  <si>
    <t>Queensland ;  Steps taken:  Contacted friends or relatives ;  &gt; Prefers less than 10 extra hours ;  Persons ;</t>
  </si>
  <si>
    <t>Queensland ;  Steps taken:  Contacted friends or relatives ;  &gt; Prefers less than 10 extra hours ;  &gt; Males ;</t>
  </si>
  <si>
    <t>Queensland ;  Steps taken:  Contacted friends or relatives ;  &gt; Prefers less than 10 extra hours ;  &gt; Females ;</t>
  </si>
  <si>
    <t>Queensland ;  Steps taken:  Contacted friends or relatives ;  &gt; Prefers 10–19 extra hours ;  Persons ;</t>
  </si>
  <si>
    <t>Queensland ;  Steps taken:  Contacted friends or relatives ;  &gt; Prefers 10–19 extra hours ;  &gt; Males ;</t>
  </si>
  <si>
    <t>Queensland ;  Steps taken:  Contacted friends or relatives ;  &gt; Prefers 10–19 extra hours ;  &gt; Females ;</t>
  </si>
  <si>
    <t>Queensland ;  Steps taken:  Contacted friends or relatives ;  &gt; Prefers 20–29 extra hours ;  Persons ;</t>
  </si>
  <si>
    <t>Queensland ;  Steps taken:  Contacted friends or relatives ;  &gt; Prefers 20–29 extra hours ;  &gt; Males ;</t>
  </si>
  <si>
    <t>Queensland ;  Steps taken:  Contacted friends or relatives ;  &gt; Prefers 20–29 extra hours ;  &gt; Females ;</t>
  </si>
  <si>
    <t>Queensland ;  Steps taken:  Contacted friends or relatives ;  &gt; Prefers 30 extra hours or more ;  Persons ;</t>
  </si>
  <si>
    <t>Queensland ;  Steps taken:  Contacted friends or relatives ;  &gt; Prefers 30 extra hours or more ;  &gt; Males ;</t>
  </si>
  <si>
    <t>Queensland ;  Steps taken:  Contacted friends or relatives ;  &gt; Prefers 30 extra hours or more ;  &gt; Females ;</t>
  </si>
  <si>
    <t>Queensland ;  Steps taken:  Contacted friends or relatives ;  Median extra hours preferred ;  Persons ;</t>
  </si>
  <si>
    <t>Queensland ;  Steps taken:  Contacted friends or relatives ;  Median extra hours preferred ;  &gt; Males ;</t>
  </si>
  <si>
    <t>Queensland ;  Steps taken:  Contacted friends or relatives ;  Median extra hours preferred ;  &gt; Females ;</t>
  </si>
  <si>
    <t>Queensland ;  Steps taken:  Took steps to purchase or start up own business ;  Underemployed part-time workers ;  Persons ;</t>
  </si>
  <si>
    <t>Queensland ;  Steps taken:  Took steps to purchase or start up own business ;  Underemployed part-time workers ;  &gt; Males ;</t>
  </si>
  <si>
    <t>Queensland ;  Steps taken:  Took steps to purchase or start up own business ;  Underemployed part-time workers ;  &gt; Females ;</t>
  </si>
  <si>
    <t>Queensland ;  Steps taken:  Took steps to purchase or start up own business ;  &gt; Prefers less than 10 extra hours ;  Persons ;</t>
  </si>
  <si>
    <t>Queensland ;  Steps taken:  Took steps to purchase or start up own business ;  &gt; Prefers less than 10 extra hours ;  &gt; Males ;</t>
  </si>
  <si>
    <t>Queensland ;  Steps taken:  Took steps to purchase or start up own business ;  &gt; Prefers less than 10 extra hours ;  &gt; Females ;</t>
  </si>
  <si>
    <t>Queensland ;  Steps taken:  Took steps to purchase or start up own business ;  &gt; Prefers 10–19 extra hours ;  Persons ;</t>
  </si>
  <si>
    <t>Queensland ;  Steps taken:  Took steps to purchase or start up own business ;  &gt; Prefers 10–19 extra hours ;  &gt; Males ;</t>
  </si>
  <si>
    <t>Queensland ;  Steps taken:  Took steps to purchase or start up own business ;  &gt; Prefers 10–19 extra hours ;  &gt; Females ;</t>
  </si>
  <si>
    <t>Queensland ;  Steps taken:  Took steps to purchase or start up own business ;  &gt; Prefers 20–29 extra hours ;  Persons ;</t>
  </si>
  <si>
    <t>Queensland ;  Steps taken:  Took steps to purchase or start up own business ;  &gt; Prefers 20–29 extra hours ;  &gt; Males ;</t>
  </si>
  <si>
    <t>Queensland ;  Steps taken:  Took steps to purchase or start up own business ;  &gt; Prefers 20–29 extra hours ;  &gt; Females ;</t>
  </si>
  <si>
    <t>Queensland ;  Steps taken:  Took steps to purchase or start up own business ;  &gt; Prefers 30 extra hours or more ;  Persons ;</t>
  </si>
  <si>
    <t>Queensland ;  Steps taken:  Took steps to purchase or start up own business ;  &gt; Prefers 30 extra hours or more ;  &gt; Males ;</t>
  </si>
  <si>
    <t>A125624530J</t>
  </si>
  <si>
    <t>A125610130L</t>
  </si>
  <si>
    <t>A125595808R</t>
  </si>
  <si>
    <t>A125624608W</t>
  </si>
  <si>
    <t>A125610208A</t>
  </si>
  <si>
    <t>A125598688L</t>
  </si>
  <si>
    <t>A125627488V</t>
  </si>
  <si>
    <t>A125613088X</t>
  </si>
  <si>
    <t>A125592928C</t>
  </si>
  <si>
    <t>A125621728K</t>
  </si>
  <si>
    <t>A125607328K</t>
  </si>
  <si>
    <t>A125601568L</t>
  </si>
  <si>
    <t>A125630368K</t>
  </si>
  <si>
    <t>A125615968J</t>
  </si>
  <si>
    <t>A125604448X</t>
  </si>
  <si>
    <t>A125633248W</t>
  </si>
  <si>
    <t>A125618848V</t>
  </si>
  <si>
    <t>A125595810A</t>
  </si>
  <si>
    <t>A125624610J</t>
  </si>
  <si>
    <t>A125610210L</t>
  </si>
  <si>
    <t>A125595904R</t>
  </si>
  <si>
    <t>A125624704W</t>
  </si>
  <si>
    <t>A125610304A</t>
  </si>
  <si>
    <t>A125598784L</t>
  </si>
  <si>
    <t>A125627584V</t>
  </si>
  <si>
    <t>A125613184X</t>
  </si>
  <si>
    <t>A125593024F</t>
  </si>
  <si>
    <t>A125621824K</t>
  </si>
  <si>
    <t>A125607424K</t>
  </si>
  <si>
    <t>A125601664L</t>
  </si>
  <si>
    <t>A125630464K</t>
  </si>
  <si>
    <t>A125616064K</t>
  </si>
  <si>
    <t>A125604544X</t>
  </si>
  <si>
    <t>A125633344W</t>
  </si>
  <si>
    <t>A125618944V</t>
  </si>
  <si>
    <t>A125595906V</t>
  </si>
  <si>
    <t>A125624706A</t>
  </si>
  <si>
    <t>A125610306F</t>
  </si>
  <si>
    <t>A125596024K</t>
  </si>
  <si>
    <t>A125624824R</t>
  </si>
  <si>
    <t>A125610424V</t>
  </si>
  <si>
    <t>A125598904V</t>
  </si>
  <si>
    <t>A125627704A</t>
  </si>
  <si>
    <t>A125613304F</t>
  </si>
  <si>
    <t>A125593144X</t>
  </si>
  <si>
    <t>A125621944C</t>
  </si>
  <si>
    <t>A125607544C</t>
  </si>
  <si>
    <t>A125601784F</t>
  </si>
  <si>
    <t>A125630584C</t>
  </si>
  <si>
    <t>A125616184C</t>
  </si>
  <si>
    <t>A125604664T</t>
  </si>
  <si>
    <t>A125633464R</t>
  </si>
  <si>
    <t>A125619064R</t>
  </si>
  <si>
    <t>A125596026R</t>
  </si>
  <si>
    <t>A125624826V</t>
  </si>
  <si>
    <t>A125610426X</t>
  </si>
  <si>
    <t>A125595736R</t>
  </si>
  <si>
    <t>A125624536W</t>
  </si>
  <si>
    <t>A125610136A</t>
  </si>
  <si>
    <t>A125598616A</t>
  </si>
  <si>
    <t>A125627416J</t>
  </si>
  <si>
    <t>A125613016L</t>
  </si>
  <si>
    <t>A125592856C</t>
  </si>
  <si>
    <t>A125621656K</t>
  </si>
  <si>
    <t>A125607256K</t>
  </si>
  <si>
    <t>A125601496L</t>
  </si>
  <si>
    <t>A125630296K</t>
  </si>
  <si>
    <t>A125615896J</t>
  </si>
  <si>
    <t>A125604376X</t>
  </si>
  <si>
    <t>A125633176W</t>
  </si>
  <si>
    <t>A125618776V</t>
  </si>
  <si>
    <t>A125595738V</t>
  </si>
  <si>
    <t>A125624538A</t>
  </si>
  <si>
    <t>A125610138F</t>
  </si>
  <si>
    <t>A125595944J</t>
  </si>
  <si>
    <t>A125624744R</t>
  </si>
  <si>
    <t>A125610344V</t>
  </si>
  <si>
    <t>A125598824V</t>
  </si>
  <si>
    <t>A125627624A</t>
  </si>
  <si>
    <t>A125613224F</t>
  </si>
  <si>
    <t>A125593064X</t>
  </si>
  <si>
    <t>A125621864C</t>
  </si>
  <si>
    <t>A125607464C</t>
  </si>
  <si>
    <t>A125601704V</t>
  </si>
  <si>
    <t>A125630504T</t>
  </si>
  <si>
    <t>A125616104T</t>
  </si>
  <si>
    <t>A125604584T</t>
  </si>
  <si>
    <t>A125633384R</t>
  </si>
  <si>
    <t>A125618984L</t>
  </si>
  <si>
    <t>A125595946L</t>
  </si>
  <si>
    <t>A125624746V</t>
  </si>
  <si>
    <t>A125610346X</t>
  </si>
  <si>
    <t>A125595952J</t>
  </si>
  <si>
    <t>A125624752R</t>
  </si>
  <si>
    <t>A125610352V</t>
  </si>
  <si>
    <t>A125598832V</t>
  </si>
  <si>
    <t>A125627632A</t>
  </si>
  <si>
    <t>A125613232F</t>
  </si>
  <si>
    <t>A125593072X</t>
  </si>
  <si>
    <t>A125621872C</t>
  </si>
  <si>
    <t>A125607472C</t>
  </si>
  <si>
    <t>A125601712V</t>
  </si>
  <si>
    <t>A125630512T</t>
  </si>
  <si>
    <t>A125616112T</t>
  </si>
  <si>
    <t>A125604592T</t>
  </si>
  <si>
    <t>A125633392R</t>
  </si>
  <si>
    <t>A125618992L</t>
  </si>
  <si>
    <t>A125595954L</t>
  </si>
  <si>
    <t>A125624754V</t>
  </si>
  <si>
    <t>A125610354X</t>
  </si>
  <si>
    <t>A125595776J</t>
  </si>
  <si>
    <t>A125624576R</t>
  </si>
  <si>
    <t>A125610176V</t>
  </si>
  <si>
    <t>A125598656V</t>
  </si>
  <si>
    <t>A125627456A</t>
  </si>
  <si>
    <t>A125613056F</t>
  </si>
  <si>
    <t>A125592896W</t>
  </si>
  <si>
    <t>A125621696C</t>
  </si>
  <si>
    <t>A125607296C</t>
  </si>
  <si>
    <t>A125601536V</t>
  </si>
  <si>
    <t>A125630336T</t>
  </si>
  <si>
    <t>A125615936R</t>
  </si>
  <si>
    <t>A125604416F</t>
  </si>
  <si>
    <t>A125633216C</t>
  </si>
  <si>
    <t>A125618816A</t>
  </si>
  <si>
    <t>A125595778L</t>
  </si>
  <si>
    <t>A125624578V</t>
  </si>
  <si>
    <t>A125610178X</t>
  </si>
  <si>
    <t>A125595744R</t>
  </si>
  <si>
    <t>A125624544W</t>
  </si>
  <si>
    <t>A125610144A</t>
  </si>
  <si>
    <t>A125598624A</t>
  </si>
  <si>
    <t>A125627424J</t>
  </si>
  <si>
    <t>A125613024L</t>
  </si>
  <si>
    <t>A125592864C</t>
  </si>
  <si>
    <t>A125621664K</t>
  </si>
  <si>
    <t>A125607264K</t>
  </si>
  <si>
    <t>A125601504A</t>
  </si>
  <si>
    <t>A125630304X</t>
  </si>
  <si>
    <t>A125615904W</t>
  </si>
  <si>
    <t>A125604384X</t>
  </si>
  <si>
    <t>A125633184W</t>
  </si>
  <si>
    <t>A125618784V</t>
  </si>
  <si>
    <t>A125595746V</t>
  </si>
  <si>
    <t>A125624546A</t>
  </si>
  <si>
    <t>A125610146F</t>
  </si>
  <si>
    <t>A125595816R</t>
  </si>
  <si>
    <t>A125624616W</t>
  </si>
  <si>
    <t>A125610216A</t>
  </si>
  <si>
    <t>A125598696L</t>
  </si>
  <si>
    <t>A125627496V</t>
  </si>
  <si>
    <t>A125613096X</t>
  </si>
  <si>
    <t>A125592936C</t>
  </si>
  <si>
    <t>A125621736K</t>
  </si>
  <si>
    <t>A125607336K</t>
  </si>
  <si>
    <t>A125601576L</t>
  </si>
  <si>
    <t>A125630376K</t>
  </si>
  <si>
    <t>A125615976J</t>
  </si>
  <si>
    <t>A125604456X</t>
  </si>
  <si>
    <t>A125633256W</t>
  </si>
  <si>
    <t>A125618856V</t>
  </si>
  <si>
    <t>A125595818V</t>
  </si>
  <si>
    <t>A125624618A</t>
  </si>
  <si>
    <t>A125610218F</t>
  </si>
  <si>
    <t>A125595768J</t>
  </si>
  <si>
    <t>A125624568R</t>
  </si>
  <si>
    <t>A125610168V</t>
  </si>
  <si>
    <t>A125598648V</t>
  </si>
  <si>
    <t>A125627448A</t>
  </si>
  <si>
    <t>A125613048F</t>
  </si>
  <si>
    <t>A125592888W</t>
  </si>
  <si>
    <t>A125621688C</t>
  </si>
  <si>
    <t>A125607288C</t>
  </si>
  <si>
    <t>A125601528V</t>
  </si>
  <si>
    <t>A125630328T</t>
  </si>
  <si>
    <t>A125615928R</t>
  </si>
  <si>
    <t>A125604408F</t>
  </si>
  <si>
    <t>A125633208C</t>
  </si>
  <si>
    <t>A125618808A</t>
  </si>
  <si>
    <t>A125595770V</t>
  </si>
  <si>
    <t>A125624570A</t>
  </si>
  <si>
    <t>A125610170F</t>
  </si>
  <si>
    <t>A125595824R</t>
  </si>
  <si>
    <t>A125624624W</t>
  </si>
  <si>
    <t>A125610224A</t>
  </si>
  <si>
    <t>A125598704A</t>
  </si>
  <si>
    <t>A125627504J</t>
  </si>
  <si>
    <t>A125613104L</t>
  </si>
  <si>
    <t>A125592944C</t>
  </si>
  <si>
    <t>A125621744K</t>
  </si>
  <si>
    <t>A125607344K</t>
  </si>
  <si>
    <t>A125601584L</t>
  </si>
  <si>
    <t>A125630384K</t>
  </si>
  <si>
    <t>A125615984J</t>
  </si>
  <si>
    <t>A125604464X</t>
  </si>
  <si>
    <t>A125633264W</t>
  </si>
  <si>
    <t>A125618864V</t>
  </si>
  <si>
    <t>A125595826V</t>
  </si>
  <si>
    <t>A125624626A</t>
  </si>
  <si>
    <t>A125610226F</t>
  </si>
  <si>
    <t>A125595784J</t>
  </si>
  <si>
    <t>A125624584R</t>
  </si>
  <si>
    <t>A125610184V</t>
  </si>
  <si>
    <t>A125598664V</t>
  </si>
  <si>
    <t>A125627464A</t>
  </si>
  <si>
    <t>A125613064F</t>
  </si>
  <si>
    <t>A125592904K</t>
  </si>
  <si>
    <t>A125621704T</t>
  </si>
  <si>
    <t>A125607304T</t>
  </si>
  <si>
    <t>A125601544V</t>
  </si>
  <si>
    <t>A125630344T</t>
  </si>
  <si>
    <t>A125615944R</t>
  </si>
  <si>
    <t>A125604424F</t>
  </si>
  <si>
    <t>A125633224C</t>
  </si>
  <si>
    <t>A125618824A</t>
  </si>
  <si>
    <t>A125595786L</t>
  </si>
  <si>
    <t>A125624586V</t>
  </si>
  <si>
    <t>A125610186X</t>
  </si>
  <si>
    <t>A125595832R</t>
  </si>
  <si>
    <t>A125624632W</t>
  </si>
  <si>
    <t>A125610232A</t>
  </si>
  <si>
    <t>A125598712A</t>
  </si>
  <si>
    <t>A125627512J</t>
  </si>
  <si>
    <t>A125613112L</t>
  </si>
  <si>
    <t>A125592952C</t>
  </si>
  <si>
    <t>A125621752K</t>
  </si>
  <si>
    <t>A125607352K</t>
  </si>
  <si>
    <t>A125601592L</t>
  </si>
  <si>
    <t>A125630392K</t>
  </si>
  <si>
    <t>A125615992J</t>
  </si>
  <si>
    <t>A125604472X</t>
  </si>
  <si>
    <t>A125633272W</t>
  </si>
  <si>
    <t>A125618872V</t>
  </si>
  <si>
    <t>A125595834V</t>
  </si>
  <si>
    <t>A125624634A</t>
  </si>
  <si>
    <t>A125610234F</t>
  </si>
  <si>
    <t>A125595912R</t>
  </si>
  <si>
    <t>A125624712W</t>
  </si>
  <si>
    <t>A125610312A</t>
  </si>
  <si>
    <t>A125598792L</t>
  </si>
  <si>
    <t>A125627592V</t>
  </si>
  <si>
    <t>A125613192X</t>
  </si>
  <si>
    <t>A125593032F</t>
  </si>
  <si>
    <t>A125621832K</t>
  </si>
  <si>
    <t>A125607432K</t>
  </si>
  <si>
    <t>A125601672L</t>
  </si>
  <si>
    <t>A125630472K</t>
  </si>
  <si>
    <t>A125616072K</t>
  </si>
  <si>
    <t>A125604552X</t>
  </si>
  <si>
    <t>A125633352W</t>
  </si>
  <si>
    <t>Queensland ;  Steps taken:  Took steps to purchase or start up own business ;  &gt; Prefers 30 extra hours or more ;  &gt; Females ;</t>
  </si>
  <si>
    <t>Queensland ;  Steps taken:  Took steps to purchase or start up own business ;  Median extra hours preferred ;  Persons ;</t>
  </si>
  <si>
    <t>Queensland ;  Steps taken:  Took steps to purchase or start up own business ;  Median extra hours preferred ;  &gt; Males ;</t>
  </si>
  <si>
    <t>Queensland ;  Steps taken:  Took steps to purchase or start up own business ;  Median extra hours preferred ;  &gt; Females ;</t>
  </si>
  <si>
    <t>Queensland ;  Steps taken:  Advertised or tendered for work ;  Underemployed part-time workers ;  Persons ;</t>
  </si>
  <si>
    <t>Queensland ;  Steps taken:  Advertised or tendered for work ;  Underemployed part-time workers ;  &gt; Males ;</t>
  </si>
  <si>
    <t>Queensland ;  Steps taken:  Advertised or tendered for work ;  Underemployed part-time workers ;  &gt; Females ;</t>
  </si>
  <si>
    <t>Queensland ;  Steps taken:  Advertised or tendered for work ;  &gt; Prefers less than 10 extra hours ;  Persons ;</t>
  </si>
  <si>
    <t>Queensland ;  Steps taken:  Advertised or tendered for work ;  &gt; Prefers less than 10 extra hours ;  &gt; Males ;</t>
  </si>
  <si>
    <t>Queensland ;  Steps taken:  Advertised or tendered for work ;  &gt; Prefers less than 10 extra hours ;  &gt; Females ;</t>
  </si>
  <si>
    <t>Queensland ;  Steps taken:  Advertised or tendered for work ;  &gt; Prefers 10–19 extra hours ;  Persons ;</t>
  </si>
  <si>
    <t>Queensland ;  Steps taken:  Advertised or tendered for work ;  &gt; Prefers 10–19 extra hours ;  &gt; Males ;</t>
  </si>
  <si>
    <t>Queensland ;  Steps taken:  Advertised or tendered for work ;  &gt; Prefers 10–19 extra hours ;  &gt; Females ;</t>
  </si>
  <si>
    <t>Queensland ;  Steps taken:  Advertised or tendered for work ;  &gt; Prefers 20–29 extra hours ;  Persons ;</t>
  </si>
  <si>
    <t>Queensland ;  Steps taken:  Advertised or tendered for work ;  &gt; Prefers 20–29 extra hours ;  &gt; Males ;</t>
  </si>
  <si>
    <t>Queensland ;  Steps taken:  Advertised or tendered for work ;  &gt; Prefers 20–29 extra hours ;  &gt; Females ;</t>
  </si>
  <si>
    <t>Queensland ;  Steps taken:  Advertised or tendered for work ;  &gt; Prefers 30 extra hours or more ;  Persons ;</t>
  </si>
  <si>
    <t>Queensland ;  Steps taken:  Advertised or tendered for work ;  &gt; Prefers 30 extra hours or more ;  &gt; Males ;</t>
  </si>
  <si>
    <t>Queensland ;  Steps taken:  Advertised or tendered for work ;  &gt; Prefers 30 extra hours or more ;  &gt; Females ;</t>
  </si>
  <si>
    <t>Queensland ;  Steps taken:  Advertised or tendered for work ;  Median extra hours preferred ;  Persons ;</t>
  </si>
  <si>
    <t>Queensland ;  Steps taken:  Advertised or tendered for work ;  Median extra hours preferred ;  &gt; Males ;</t>
  </si>
  <si>
    <t>Queensland ;  Steps taken:  Advertised or tendered for work ;  Median extra hours preferred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</si>
  <si>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</si>
  <si>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</si>
  <si>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</si>
  <si>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Prefers less than 10 extra hours ;  Persons ;</t>
  </si>
  <si>
    <t>South Australia ;  &gt; Prefers less than 10 extra hours ;  &gt; Males ;</t>
  </si>
  <si>
    <t>South Australia ;  &gt; Prefers less than 10 extra hours ;  &gt; Females ;</t>
  </si>
  <si>
    <t>South Australia ;  &gt; Prefers 10–19 extra hours ;  Persons ;</t>
  </si>
  <si>
    <t>South Australia ;  &gt; Prefers 10–19 extra hours ;  &gt; Males ;</t>
  </si>
  <si>
    <t>South Australia ;  &gt; Prefers 10–19 extra hours ;  &gt; Females ;</t>
  </si>
  <si>
    <t>South Australia ;  &gt; Prefers 20–29 extra hours ;  Persons ;</t>
  </si>
  <si>
    <t>South Australia ;  &gt; Prefers 20–29 extra hours ;  &gt; Males ;</t>
  </si>
  <si>
    <t>South Australia ;  &gt; Prefers 20–29 extra hours ;  &gt; Females ;</t>
  </si>
  <si>
    <t>South Australia ;  &gt; Prefers 30 extra hours or more ;  Persons ;</t>
  </si>
  <si>
    <t>South Australia ;  &gt; Prefers 30 extra hours or more ;  &gt; Males ;</t>
  </si>
  <si>
    <t>South Australia ;  &gt; Prefers 30 extra hours or more ;  &gt; Females ;</t>
  </si>
  <si>
    <t>South Australia ;  Median extra hours preferred ;  Persons ;</t>
  </si>
  <si>
    <t>South Australia ;  Median extra hours preferred ;  &gt; Males ;</t>
  </si>
  <si>
    <t>South Australia ;  Median extra hours preferred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</si>
  <si>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</si>
  <si>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</si>
  <si>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</si>
  <si>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Prefers less than 10 extra hours ;  Persons ;</t>
  </si>
  <si>
    <t>South Australia ;  15-64 years ;  &gt; Prefers less than 10 extra hours ;  &gt; Males ;</t>
  </si>
  <si>
    <t>South Australia ;  15-64 years ;  &gt; Prefers less than 10 extra hours ;  &gt; Females ;</t>
  </si>
  <si>
    <t>South Australia ;  15-64 years ;  &gt; Prefers 10–19 extra hours ;  Persons ;</t>
  </si>
  <si>
    <t>South Australia ;  15-64 years ;  &gt; Prefers 10–19 extra hours ;  &gt; Males ;</t>
  </si>
  <si>
    <t>South Australia ;  15-64 years ;  &gt; Prefers 10–19 extra hours ;  &gt; Females ;</t>
  </si>
  <si>
    <t>South Australia ;  15-64 years ;  &gt; Prefers 20–29 extra hours ;  Persons ;</t>
  </si>
  <si>
    <t>South Australia ;  15-64 years ;  &gt; Prefers 20–29 extra hours ;  &gt; Males ;</t>
  </si>
  <si>
    <t>South Australia ;  15-64 years ;  &gt; Prefers 20–29 extra hours ;  &gt; Females ;</t>
  </si>
  <si>
    <t>South Australia ;  15-64 years ;  &gt; Prefers 30 extra hours or more ;  Persons ;</t>
  </si>
  <si>
    <t>South Australia ;  15-64 years ;  &gt; Prefers 30 extra hours or more ;  &gt; Males ;</t>
  </si>
  <si>
    <t>South Australia ;  15-64 years ;  &gt; Prefers 30 extra hours or more ;  &gt; Females ;</t>
  </si>
  <si>
    <t>South Australia ;  15-64 years ;  Median extra hours preferred ;  Persons ;</t>
  </si>
  <si>
    <t>South Australia ;  15-64 years ;  Median extra hours preferred ;  &gt; Males ;</t>
  </si>
  <si>
    <t>South Australia ;  15-64 years ;  Median extra hours preferred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</si>
  <si>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</si>
  <si>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</si>
  <si>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</si>
  <si>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Prefers less than 10 extra hours ;  Persons ;</t>
  </si>
  <si>
    <t>South Australia ;  &gt; 15-24 years ;  &gt; Prefers less than 10 extra hours ;  &gt; Males ;</t>
  </si>
  <si>
    <t>South Australia ;  &gt; 15-24 years ;  &gt; Prefers less than 10 extra hours ;  &gt; Females ;</t>
  </si>
  <si>
    <t>South Australia ;  &gt; 15-24 years ;  &gt; Prefers 10–19 extra hours ;  Persons ;</t>
  </si>
  <si>
    <t>South Australia ;  &gt; 15-24 years ;  &gt; Prefers 10–19 extra hours ;  &gt; Males ;</t>
  </si>
  <si>
    <t>South Australia ;  &gt; 15-24 years ;  &gt; Prefers 10–19 extra hours ;  &gt; Females ;</t>
  </si>
  <si>
    <t>South Australia ;  &gt; 15-24 years ;  &gt; Prefers 20–29 extra hours ;  Persons ;</t>
  </si>
  <si>
    <t>South Australia ;  &gt; 15-24 years ;  &gt; Prefers 20–29 extra hours ;  &gt; Males ;</t>
  </si>
  <si>
    <t>South Australia ;  &gt; 15-24 years ;  &gt; Prefers 20–29 extra hours ;  &gt; Females ;</t>
  </si>
  <si>
    <t>South Australia ;  &gt; 15-24 years ;  &gt; Prefers 30 extra hours or more ;  Persons ;</t>
  </si>
  <si>
    <t>South Australia ;  &gt; 15-24 years ;  &gt; Prefers 30 extra hours or more ;  &gt; Males ;</t>
  </si>
  <si>
    <t>South Australia ;  &gt; 15-24 years ;  &gt; Prefers 30 extra hours or more ;  &gt; Females ;</t>
  </si>
  <si>
    <t>South Australia ;  &gt; 15-24 years ;  Median extra hours preferred ;  Persons ;</t>
  </si>
  <si>
    <t>South Australia ;  &gt; 15-24 years ;  Median extra hours preferred ;  &gt; Males ;</t>
  </si>
  <si>
    <t>South Australia ;  &gt; 15-24 years ;  Median extra hours preferred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</si>
  <si>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</si>
  <si>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</si>
  <si>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</si>
  <si>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Prefers less than 10 extra hours ;  Persons ;</t>
  </si>
  <si>
    <t>South Australia ;  &gt; 25-44 years ;  &gt; Prefers less than 10 extra hours ;  &gt; Males ;</t>
  </si>
  <si>
    <t>South Australia ;  &gt; 25-44 years ;  &gt; Prefers less than 10 extra hours ;  &gt; Females ;</t>
  </si>
  <si>
    <t>South Australia ;  &gt; 25-44 years ;  &gt; Prefers 10–19 extra hours ;  Persons ;</t>
  </si>
  <si>
    <t>South Australia ;  &gt; 25-44 years ;  &gt; Prefers 10–19 extra hours ;  &gt; Males ;</t>
  </si>
  <si>
    <t>South Australia ;  &gt; 25-44 years ;  &gt; Prefers 10–19 extra hours ;  &gt; Females ;</t>
  </si>
  <si>
    <t>South Australia ;  &gt; 25-44 years ;  &gt; Prefers 20–29 extra hours ;  Persons ;</t>
  </si>
  <si>
    <t>South Australia ;  &gt; 25-44 years ;  &gt; Prefers 20–29 extra hours ;  &gt; Males ;</t>
  </si>
  <si>
    <t>South Australia ;  &gt; 25-44 years ;  &gt; Prefers 20–29 extra hours ;  &gt; Females ;</t>
  </si>
  <si>
    <t>South Australia ;  &gt; 25-44 years ;  &gt; Prefers 30 extra hours or more ;  Persons ;</t>
  </si>
  <si>
    <t>South Australia ;  &gt; 25-44 years ;  &gt; Prefers 30 extra hours or more ;  &gt; Males ;</t>
  </si>
  <si>
    <t>South Australia ;  &gt; 25-44 years ;  &gt; Prefers 30 extra hours or more ;  &gt; Females ;</t>
  </si>
  <si>
    <t>South Australia ;  &gt; 25-44 years ;  Median extra hours preferred ;  Persons ;</t>
  </si>
  <si>
    <t>South Australia ;  &gt; 25-44 years ;  Median extra hours preferred ;  &gt; Males ;</t>
  </si>
  <si>
    <t>South Australia ;  &gt; 25-44 years ;  Median extra hours preferred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</si>
  <si>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</si>
  <si>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</si>
  <si>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</si>
  <si>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Prefers less than 10 extra hours ;  Persons ;</t>
  </si>
  <si>
    <t>South Australia ;  &gt;&gt; 25-34 years ;  &gt; Prefers less than 10 extra hours ;  &gt; Males ;</t>
  </si>
  <si>
    <t>South Australia ;  &gt;&gt; 25-34 years ;  &gt; Prefers less than 10 extra hours ;  &gt; Females ;</t>
  </si>
  <si>
    <t>South Australia ;  &gt;&gt; 25-34 years ;  &gt; Prefers 10–19 extra hours ;  Persons ;</t>
  </si>
  <si>
    <t>South Australia ;  &gt;&gt; 25-34 years ;  &gt; Prefers 10–19 extra hours ;  &gt; Males ;</t>
  </si>
  <si>
    <t>South Australia ;  &gt;&gt; 25-34 years ;  &gt; Prefers 10–19 extra hours ;  &gt; Females ;</t>
  </si>
  <si>
    <t>South Australia ;  &gt;&gt; 25-34 years ;  &gt; Prefers 20–29 extra hours ;  Persons ;</t>
  </si>
  <si>
    <t>South Australia ;  &gt;&gt; 25-34 years ;  &gt; Prefers 20–29 extra hours ;  &gt; Males ;</t>
  </si>
  <si>
    <t>South Australia ;  &gt;&gt; 25-34 years ;  &gt; Prefers 20–29 extra hours ;  &gt; Females ;</t>
  </si>
  <si>
    <t>South Australia ;  &gt;&gt; 25-34 years ;  &gt; Prefers 30 extra hours or more ;  Persons ;</t>
  </si>
  <si>
    <t>South Australia ;  &gt;&gt; 25-34 years ;  &gt; Prefers 30 extra hours or more ;  &gt; Males ;</t>
  </si>
  <si>
    <t>South Australia ;  &gt;&gt; 25-34 years ;  &gt; Prefers 30 extra hours or more ;  &gt; Females ;</t>
  </si>
  <si>
    <t>South Australia ;  &gt;&gt; 25-34 years ;  Median extra hours preferred ;  Persons ;</t>
  </si>
  <si>
    <t>South Australia ;  &gt;&gt; 25-34 years ;  Median extra hours preferred ;  &gt; Males ;</t>
  </si>
  <si>
    <t>South Australia ;  &gt;&gt; 25-34 years ;  Median extra hours preferred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</si>
  <si>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</si>
  <si>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</si>
  <si>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</si>
  <si>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Prefers less than 10 extra hours ;  Persons ;</t>
  </si>
  <si>
    <t>South Australia ;  &gt;&gt; 35-44 years ;  &gt; Prefers less than 10 extra hours ;  &gt; Males ;</t>
  </si>
  <si>
    <t>South Australia ;  &gt;&gt; 35-44 years ;  &gt; Prefers less than 10 extra hours ;  &gt; Females ;</t>
  </si>
  <si>
    <t>South Australia ;  &gt;&gt; 35-44 years ;  &gt; Prefers 10–19 extra hours ;  Persons ;</t>
  </si>
  <si>
    <t>South Australia ;  &gt;&gt; 35-44 years ;  &gt; Prefers 10–19 extra hours ;  &gt; Males ;</t>
  </si>
  <si>
    <t>South Australia ;  &gt;&gt; 35-44 years ;  &gt; Prefers 10–19 extra hours ;  &gt; Females ;</t>
  </si>
  <si>
    <t>South Australia ;  &gt;&gt; 35-44 years ;  &gt; Prefers 20–29 extra hours ;  Persons ;</t>
  </si>
  <si>
    <t>South Australia ;  &gt;&gt; 35-44 years ;  &gt; Prefers 20–29 extra hours ;  &gt; Males ;</t>
  </si>
  <si>
    <t>South Australia ;  &gt;&gt; 35-44 years ;  &gt; Prefers 20–29 extra hours ;  &gt; Females ;</t>
  </si>
  <si>
    <t>South Australia ;  &gt;&gt; 35-44 years ;  &gt; Prefers 30 extra hours or more ;  Persons ;</t>
  </si>
  <si>
    <t>South Australia ;  &gt;&gt; 35-44 years ;  &gt; Prefers 30 extra hours or more ;  &gt; Males ;</t>
  </si>
  <si>
    <t>South Australia ;  &gt;&gt; 35-44 years ;  &gt; Prefers 30 extra hours or more ;  &gt; Females ;</t>
  </si>
  <si>
    <t>South Australia ;  &gt;&gt; 35-44 years ;  Median extra hours preferred ;  Persons ;</t>
  </si>
  <si>
    <t>South Australia ;  &gt;&gt; 35-44 years ;  Median extra hours preferred ;  &gt; Males ;</t>
  </si>
  <si>
    <t>South Australia ;  &gt;&gt; 35-44 years ;  Median extra hours preferred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</si>
  <si>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</si>
  <si>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</si>
  <si>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</si>
  <si>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Prefers less than 10 extra hours ;  Persons ;</t>
  </si>
  <si>
    <t>South Australia ;  &gt; 45-64 years ;  &gt; Prefers less than 10 extra hours ;  &gt; Males ;</t>
  </si>
  <si>
    <t>South Australia ;  &gt; 45-64 years ;  &gt; Prefers less than 10 extra hours ;  &gt; Females ;</t>
  </si>
  <si>
    <t>South Australia ;  &gt; 45-64 years ;  &gt; Prefers 10–19 extra hours ;  Persons ;</t>
  </si>
  <si>
    <t>South Australia ;  &gt; 45-64 years ;  &gt; Prefers 10–19 extra hours ;  &gt; Males ;</t>
  </si>
  <si>
    <t>South Australia ;  &gt; 45-64 years ;  &gt; Prefers 10–19 extra hours ;  &gt; Females ;</t>
  </si>
  <si>
    <t>South Australia ;  &gt; 45-64 years ;  &gt; Prefers 20–29 extra hours ;  Persons ;</t>
  </si>
  <si>
    <t>South Australia ;  &gt; 45-64 years ;  &gt; Prefers 20–29 extra hours ;  &gt; Males ;</t>
  </si>
  <si>
    <t>South Australia ;  &gt; 45-64 years ;  &gt; Prefers 20–29 extra hours ;  &gt; Females ;</t>
  </si>
  <si>
    <t>A125618952V</t>
  </si>
  <si>
    <t>A125595914V</t>
  </si>
  <si>
    <t>A125624714A</t>
  </si>
  <si>
    <t>A125610314F</t>
  </si>
  <si>
    <t>A125595840R</t>
  </si>
  <si>
    <t>A125624640W</t>
  </si>
  <si>
    <t>A125610240A</t>
  </si>
  <si>
    <t>A125598720A</t>
  </si>
  <si>
    <t>A125627520J</t>
  </si>
  <si>
    <t>A125613120L</t>
  </si>
  <si>
    <t>A125592960C</t>
  </si>
  <si>
    <t>A125621760K</t>
  </si>
  <si>
    <t>A125607360K</t>
  </si>
  <si>
    <t>A125601600A</t>
  </si>
  <si>
    <t>A125630400X</t>
  </si>
  <si>
    <t>A125616000X</t>
  </si>
  <si>
    <t>A125604480X</t>
  </si>
  <si>
    <t>A125633280W</t>
  </si>
  <si>
    <t>A125618880V</t>
  </si>
  <si>
    <t>A125595842V</t>
  </si>
  <si>
    <t>A125624642A</t>
  </si>
  <si>
    <t>A125610242F</t>
  </si>
  <si>
    <t>A125595792J</t>
  </si>
  <si>
    <t>A125624592R</t>
  </si>
  <si>
    <t>A125610192V</t>
  </si>
  <si>
    <t>A125598672V</t>
  </si>
  <si>
    <t>A125627472A</t>
  </si>
  <si>
    <t>A125613072F</t>
  </si>
  <si>
    <t>A125592912K</t>
  </si>
  <si>
    <t>A125621712T</t>
  </si>
  <si>
    <t>A125607312T</t>
  </si>
  <si>
    <t>A125601552V</t>
  </si>
  <si>
    <t>A125630352T</t>
  </si>
  <si>
    <t>A125615952R</t>
  </si>
  <si>
    <t>A125604432F</t>
  </si>
  <si>
    <t>A125633232C</t>
  </si>
  <si>
    <t>A125618832A</t>
  </si>
  <si>
    <t>A125595794L</t>
  </si>
  <si>
    <t>A125624594V</t>
  </si>
  <si>
    <t>A125610194X</t>
  </si>
  <si>
    <t>A125595960J</t>
  </si>
  <si>
    <t>A125624760R</t>
  </si>
  <si>
    <t>A125610360V</t>
  </si>
  <si>
    <t>A125598840V</t>
  </si>
  <si>
    <t>A125627640A</t>
  </si>
  <si>
    <t>A125613240F</t>
  </si>
  <si>
    <t>A125593080X</t>
  </si>
  <si>
    <t>A125621880C</t>
  </si>
  <si>
    <t>A125607480C</t>
  </si>
  <si>
    <t>A125601720V</t>
  </si>
  <si>
    <t>A125630520T</t>
  </si>
  <si>
    <t>A125616120T</t>
  </si>
  <si>
    <t>A125604600F</t>
  </si>
  <si>
    <t>A125633400C</t>
  </si>
  <si>
    <t>A125619000C</t>
  </si>
  <si>
    <t>A125595962L</t>
  </si>
  <si>
    <t>A125624762V</t>
  </si>
  <si>
    <t>A125610362X</t>
  </si>
  <si>
    <t>A125595920R</t>
  </si>
  <si>
    <t>A125624720W</t>
  </si>
  <si>
    <t>A125610320A</t>
  </si>
  <si>
    <t>A125598800A</t>
  </si>
  <si>
    <t>A125627600J</t>
  </si>
  <si>
    <t>A125613200L</t>
  </si>
  <si>
    <t>A125593040F</t>
  </si>
  <si>
    <t>A125621840K</t>
  </si>
  <si>
    <t>A125607440K</t>
  </si>
  <si>
    <t>A125601680L</t>
  </si>
  <si>
    <t>A125630480K</t>
  </si>
  <si>
    <t>A125616080K</t>
  </si>
  <si>
    <t>A125604560X</t>
  </si>
  <si>
    <t>A125633360W</t>
  </si>
  <si>
    <t>A125618960V</t>
  </si>
  <si>
    <t>A125595922V</t>
  </si>
  <si>
    <t>A125624722A</t>
  </si>
  <si>
    <t>A125610322F</t>
  </si>
  <si>
    <t>A125595928J</t>
  </si>
  <si>
    <t>A125624728R</t>
  </si>
  <si>
    <t>A125610328V</t>
  </si>
  <si>
    <t>A125598808V</t>
  </si>
  <si>
    <t>A125627608A</t>
  </si>
  <si>
    <t>A125613208F</t>
  </si>
  <si>
    <t>A125593048X</t>
  </si>
  <si>
    <t>A125621848C</t>
  </si>
  <si>
    <t>A125607448C</t>
  </si>
  <si>
    <t>A125601688F</t>
  </si>
  <si>
    <t>A125630488C</t>
  </si>
  <si>
    <t>A125616088C</t>
  </si>
  <si>
    <t>A125604568T</t>
  </si>
  <si>
    <t>A125633368R</t>
  </si>
  <si>
    <t>A125618968L</t>
  </si>
  <si>
    <t>A125595930V</t>
  </si>
  <si>
    <t>A125624730A</t>
  </si>
  <si>
    <t>A125610330F</t>
  </si>
  <si>
    <t>A125596032K</t>
  </si>
  <si>
    <t>A125624832R</t>
  </si>
  <si>
    <t>A125610432V</t>
  </si>
  <si>
    <t>A125598912V</t>
  </si>
  <si>
    <t>A125627712A</t>
  </si>
  <si>
    <t>A125613312F</t>
  </si>
  <si>
    <t>A125593152X</t>
  </si>
  <si>
    <t>A125621952C</t>
  </si>
  <si>
    <t>A125607552C</t>
  </si>
  <si>
    <t>A125601792F</t>
  </si>
  <si>
    <t>A125630592C</t>
  </si>
  <si>
    <t>A125616192C</t>
  </si>
  <si>
    <t>A125604672T</t>
  </si>
  <si>
    <t>A125633472R</t>
  </si>
  <si>
    <t>A125619072R</t>
  </si>
  <si>
    <t>A125596034R</t>
  </si>
  <si>
    <t>A125624834V</t>
  </si>
  <si>
    <t>A125610434X</t>
  </si>
  <si>
    <t>A125595752R</t>
  </si>
  <si>
    <t>A125624552W</t>
  </si>
  <si>
    <t>A125610152A</t>
  </si>
  <si>
    <t>A125598632A</t>
  </si>
  <si>
    <t>A125627432J</t>
  </si>
  <si>
    <t>A125613032L</t>
  </si>
  <si>
    <t>A125592872C</t>
  </si>
  <si>
    <t>A125621672K</t>
  </si>
  <si>
    <t>A125607272K</t>
  </si>
  <si>
    <t>A125601512A</t>
  </si>
  <si>
    <t>A125630312X</t>
  </si>
  <si>
    <t>A125615912W</t>
  </si>
  <si>
    <t>A125604392X</t>
  </si>
  <si>
    <t>A125633192W</t>
  </si>
  <si>
    <t>A125618792V</t>
  </si>
  <si>
    <t>A125595754V</t>
  </si>
  <si>
    <t>A125624554A</t>
  </si>
  <si>
    <t>A125610154F</t>
  </si>
  <si>
    <t>A125596168W</t>
  </si>
  <si>
    <t>A125624968A</t>
  </si>
  <si>
    <t>A125610568F</t>
  </si>
  <si>
    <t>A125599048J</t>
  </si>
  <si>
    <t>A125627848L</t>
  </si>
  <si>
    <t>A125613448T</t>
  </si>
  <si>
    <t>A125593288K</t>
  </si>
  <si>
    <t>A125622088T</t>
  </si>
  <si>
    <t>A125607688R</t>
  </si>
  <si>
    <t>A125601928F</t>
  </si>
  <si>
    <t>A125630728C</t>
  </si>
  <si>
    <t>A125616328C</t>
  </si>
  <si>
    <t>A125604808T</t>
  </si>
  <si>
    <t>A125633608R</t>
  </si>
  <si>
    <t>A125619208R</t>
  </si>
  <si>
    <t>A125596170J</t>
  </si>
  <si>
    <t>A125624970L</t>
  </si>
  <si>
    <t>A125610570T</t>
  </si>
  <si>
    <t>A125596288R</t>
  </si>
  <si>
    <t>A125625088W</t>
  </si>
  <si>
    <t>A125610688X</t>
  </si>
  <si>
    <t>A125599168A</t>
  </si>
  <si>
    <t>A125627968F</t>
  </si>
  <si>
    <t>A125613568K</t>
  </si>
  <si>
    <t>A125593408T</t>
  </si>
  <si>
    <t>A125622208X</t>
  </si>
  <si>
    <t>A125607808W</t>
  </si>
  <si>
    <t>A125602048A</t>
  </si>
  <si>
    <t>A125630848W</t>
  </si>
  <si>
    <t>A125616448W</t>
  </si>
  <si>
    <t>A125604928K</t>
  </si>
  <si>
    <t>A125633728J</t>
  </si>
  <si>
    <t>A125619328J</t>
  </si>
  <si>
    <t>A125596290A</t>
  </si>
  <si>
    <t>A125625090J</t>
  </si>
  <si>
    <t>A125610690K</t>
  </si>
  <si>
    <t>A125596176W</t>
  </si>
  <si>
    <t>A125624976A</t>
  </si>
  <si>
    <t>A125610576F</t>
  </si>
  <si>
    <t>A125599056J</t>
  </si>
  <si>
    <t>A125627856L</t>
  </si>
  <si>
    <t>A125613456T</t>
  </si>
  <si>
    <t>A125593296K</t>
  </si>
  <si>
    <t>A125622096T</t>
  </si>
  <si>
    <t>A125607696R</t>
  </si>
  <si>
    <t>A125601936F</t>
  </si>
  <si>
    <t>A125630736C</t>
  </si>
  <si>
    <t>A125616336C</t>
  </si>
  <si>
    <t>A125604816T</t>
  </si>
  <si>
    <t>A125633616R</t>
  </si>
  <si>
    <t>A125619216R</t>
  </si>
  <si>
    <t>A125596178A</t>
  </si>
  <si>
    <t>A125624978F</t>
  </si>
  <si>
    <t>A125610578K</t>
  </si>
  <si>
    <t>A125596296R</t>
  </si>
  <si>
    <t>A125625096W</t>
  </si>
  <si>
    <t>A125610696X</t>
  </si>
  <si>
    <t>A125599176A</t>
  </si>
  <si>
    <t>A125627976F</t>
  </si>
  <si>
    <t>A125613576K</t>
  </si>
  <si>
    <t>A125593416T</t>
  </si>
  <si>
    <t>A125622216X</t>
  </si>
  <si>
    <t>A125607816W</t>
  </si>
  <si>
    <t>A125602056A</t>
  </si>
  <si>
    <t>A125630856W</t>
  </si>
  <si>
    <t>A125616456W</t>
  </si>
  <si>
    <t>A125604936K</t>
  </si>
  <si>
    <t>A125633736J</t>
  </si>
  <si>
    <t>A125619336J</t>
  </si>
  <si>
    <t>A125596298V</t>
  </si>
  <si>
    <t>A125625098A</t>
  </si>
  <si>
    <t>A125610698C</t>
  </si>
  <si>
    <t>A125596304C</t>
  </si>
  <si>
    <t>A125625104K</t>
  </si>
  <si>
    <t>A125610704L</t>
  </si>
  <si>
    <t>A125599184A</t>
  </si>
  <si>
    <t>A125627984F</t>
  </si>
  <si>
    <t>A125613584K</t>
  </si>
  <si>
    <t>A125593424T</t>
  </si>
  <si>
    <t>A125622224X</t>
  </si>
  <si>
    <t>A125607824W</t>
  </si>
  <si>
    <t>A125602064A</t>
  </si>
  <si>
    <t>A125630864W</t>
  </si>
  <si>
    <t>A125616464W</t>
  </si>
  <si>
    <t>A125604944K</t>
  </si>
  <si>
    <t>A125633744J</t>
  </si>
  <si>
    <t>A125619344J</t>
  </si>
  <si>
    <t>A125596306J</t>
  </si>
  <si>
    <t>A125625106R</t>
  </si>
  <si>
    <t>A125610706T</t>
  </si>
  <si>
    <t>A125596184W</t>
  </si>
  <si>
    <t>A125624984A</t>
  </si>
  <si>
    <t>A125610584F</t>
  </si>
  <si>
    <t>A125599064J</t>
  </si>
  <si>
    <t>A125627864L</t>
  </si>
  <si>
    <t>A125613464T</t>
  </si>
  <si>
    <t>A125593304X</t>
  </si>
  <si>
    <t>A125622104F</t>
  </si>
  <si>
    <t>A125607704C</t>
  </si>
  <si>
    <t>A125601944F</t>
  </si>
  <si>
    <t>A125630744C</t>
  </si>
  <si>
    <t>A125616344C</t>
  </si>
  <si>
    <t>A125604824T</t>
  </si>
  <si>
    <t>A125633624R</t>
  </si>
  <si>
    <t>A125619224R</t>
  </si>
  <si>
    <t>A125596186A</t>
  </si>
  <si>
    <t>A125624986F</t>
  </si>
  <si>
    <t>A125610586K</t>
  </si>
  <si>
    <t>A125596192W</t>
  </si>
  <si>
    <t>A125624992A</t>
  </si>
  <si>
    <t>A125610592F</t>
  </si>
  <si>
    <t>A125599072J</t>
  </si>
  <si>
    <t>A125627872L</t>
  </si>
  <si>
    <t>A125613472T</t>
  </si>
  <si>
    <t>A125593312X</t>
  </si>
  <si>
    <t>A125622112F</t>
  </si>
  <si>
    <t>A125607712C</t>
  </si>
  <si>
    <t>A125601952F</t>
  </si>
  <si>
    <t>A125630752C</t>
  </si>
  <si>
    <t>A125616352C</t>
  </si>
  <si>
    <t>South Australia ;  &gt; 45-64 years ;  &gt; Prefers 30 extra hours or more ;  Persons ;</t>
  </si>
  <si>
    <t>South Australia ;  &gt; 45-64 years ;  &gt; Prefers 30 extra hours or more ;  &gt; Males ;</t>
  </si>
  <si>
    <t>South Australia ;  &gt; 45-64 years ;  &gt; Prefers 30 extra hours or more ;  &gt; Females ;</t>
  </si>
  <si>
    <t>South Australia ;  &gt; 45-64 years ;  Median extra hours preferred ;  Persons ;</t>
  </si>
  <si>
    <t>South Australia ;  &gt; 45-64 years ;  Median extra hours preferred ;  &gt; Males ;</t>
  </si>
  <si>
    <t>South Australia ;  &gt; 45-64 years ;  Median extra hours preferred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</si>
  <si>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</si>
  <si>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</si>
  <si>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</si>
  <si>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Prefers less than 10 extra hours ;  Persons ;</t>
  </si>
  <si>
    <t>South Australia ;  &gt;&gt; 45-54 years ;  &gt; Prefers less than 10 extra hours ;  &gt; Males ;</t>
  </si>
  <si>
    <t>South Australia ;  &gt;&gt; 45-54 years ;  &gt; Prefers less than 10 extra hours ;  &gt; Females ;</t>
  </si>
  <si>
    <t>South Australia ;  &gt;&gt; 45-54 years ;  &gt; Prefers 10–19 extra hours ;  Persons ;</t>
  </si>
  <si>
    <t>South Australia ;  &gt;&gt; 45-54 years ;  &gt; Prefers 10–19 extra hours ;  &gt; Males ;</t>
  </si>
  <si>
    <t>South Australia ;  &gt;&gt; 45-54 years ;  &gt; Prefers 10–19 extra hours ;  &gt; Females ;</t>
  </si>
  <si>
    <t>South Australia ;  &gt;&gt; 45-54 years ;  &gt; Prefers 20–29 extra hours ;  Persons ;</t>
  </si>
  <si>
    <t>South Australia ;  &gt;&gt; 45-54 years ;  &gt; Prefers 20–29 extra hours ;  &gt; Males ;</t>
  </si>
  <si>
    <t>South Australia ;  &gt;&gt; 45-54 years ;  &gt; Prefers 20–29 extra hours ;  &gt; Females ;</t>
  </si>
  <si>
    <t>South Australia ;  &gt;&gt; 45-54 years ;  &gt; Prefers 30 extra hours or more ;  Persons ;</t>
  </si>
  <si>
    <t>South Australia ;  &gt;&gt; 45-54 years ;  &gt; Prefers 30 extra hours or more ;  &gt; Males ;</t>
  </si>
  <si>
    <t>South Australia ;  &gt;&gt; 45-54 years ;  &gt; Prefers 30 extra hours or more ;  &gt; Females ;</t>
  </si>
  <si>
    <t>South Australia ;  &gt;&gt; 45-54 years ;  Median extra hours preferred ;  Persons ;</t>
  </si>
  <si>
    <t>South Australia ;  &gt;&gt; 45-54 years ;  Median extra hours preferred ;  &gt; Males ;</t>
  </si>
  <si>
    <t>South Australia ;  &gt;&gt; 45-54 years ;  Median extra hours preferred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</si>
  <si>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</si>
  <si>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</si>
  <si>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</si>
  <si>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Prefers less than 10 extra hours ;  Persons ;</t>
  </si>
  <si>
    <t>South Australia ;  &gt;&gt; 55-64 years ;  &gt; Prefers less than 10 extra hours ;  &gt; Males ;</t>
  </si>
  <si>
    <t>South Australia ;  &gt;&gt; 55-64 years ;  &gt; Prefers less than 10 extra hours ;  &gt; Females ;</t>
  </si>
  <si>
    <t>South Australia ;  &gt;&gt; 55-64 years ;  &gt; Prefers 10–19 extra hours ;  Persons ;</t>
  </si>
  <si>
    <t>South Australia ;  &gt;&gt; 55-64 years ;  &gt; Prefers 10–19 extra hours ;  &gt; Males ;</t>
  </si>
  <si>
    <t>South Australia ;  &gt;&gt; 55-64 years ;  &gt; Prefers 10–19 extra hours ;  &gt; Females ;</t>
  </si>
  <si>
    <t>South Australia ;  &gt;&gt; 55-64 years ;  &gt; Prefers 20–29 extra hours ;  Persons ;</t>
  </si>
  <si>
    <t>South Australia ;  &gt;&gt; 55-64 years ;  &gt; Prefers 20–29 extra hours ;  &gt; Males ;</t>
  </si>
  <si>
    <t>South Australia ;  &gt;&gt; 55-64 years ;  &gt; Prefers 20–29 extra hours ;  &gt; Females ;</t>
  </si>
  <si>
    <t>South Australia ;  &gt;&gt; 55-64 years ;  &gt; Prefers 30 extra hours or more ;  Persons ;</t>
  </si>
  <si>
    <t>South Australia ;  &gt;&gt; 55-64 years ;  &gt; Prefers 30 extra hours or more ;  &gt; Males ;</t>
  </si>
  <si>
    <t>South Australia ;  &gt;&gt; 55-64 years ;  &gt; Prefers 30 extra hours or more ;  &gt; Females ;</t>
  </si>
  <si>
    <t>South Australia ;  &gt;&gt; 55-64 years ;  Median extra hours preferred ;  Persons ;</t>
  </si>
  <si>
    <t>South Australia ;  &gt;&gt; 55-64 years ;  Median extra hours preferred ;  &gt; Males ;</t>
  </si>
  <si>
    <t>South Australia ;  &gt;&gt; 55-64 years ;  Median extra hours preferred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</si>
  <si>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</si>
  <si>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</si>
  <si>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</si>
  <si>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Prefers less than 10 extra hours ;  Persons ;</t>
  </si>
  <si>
    <t>South Australia ;  65 years and over ;  &gt; Prefers less than 10 extra hours ;  &gt; Males ;</t>
  </si>
  <si>
    <t>South Australia ;  65 years and over ;  &gt; Prefers less than 10 extra hours ;  &gt; Females ;</t>
  </si>
  <si>
    <t>South Australia ;  65 years and over ;  &gt; Prefers 10–19 extra hours ;  Persons ;</t>
  </si>
  <si>
    <t>South Australia ;  65 years and over ;  &gt; Prefers 10–19 extra hours ;  &gt; Males ;</t>
  </si>
  <si>
    <t>South Australia ;  65 years and over ;  &gt; Prefers 10–19 extra hours ;  &gt; Females ;</t>
  </si>
  <si>
    <t>South Australia ;  65 years and over ;  &gt; Prefers 20–29 extra hours ;  Persons ;</t>
  </si>
  <si>
    <t>South Australia ;  65 years and over ;  &gt; Prefers 20–29 extra hours ;  &gt; Males ;</t>
  </si>
  <si>
    <t>South Australia ;  65 years and over ;  &gt; Prefers 20–29 extra hours ;  &gt; Females ;</t>
  </si>
  <si>
    <t>South Australia ;  65 years and over ;  &gt; Prefers 30 extra hours or more ;  Persons ;</t>
  </si>
  <si>
    <t>South Australia ;  65 years and over ;  &gt; Prefers 30 extra hours or more ;  &gt; Males ;</t>
  </si>
  <si>
    <t>South Australia ;  65 years and over ;  &gt; Prefers 30 extra hours or more ;  &gt; Females ;</t>
  </si>
  <si>
    <t>South Australia ;  65 years and over ;  Median extra hours preferred ;  Persons ;</t>
  </si>
  <si>
    <t>South Australia ;  65 years and over ;  Median extra hours preferred ;  &gt; Males ;</t>
  </si>
  <si>
    <t>South Australia ;  65 years and over ;  Median extra hours preferred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</si>
  <si>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</si>
  <si>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</si>
  <si>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</si>
  <si>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Prefers less than 10 extra hours ;  Persons ;</t>
  </si>
  <si>
    <t>South Australia ;  Employee ;  &gt; Prefers less than 10 extra hours ;  &gt; Males ;</t>
  </si>
  <si>
    <t>South Australia ;  Employee ;  &gt; Prefers less than 10 extra hours ;  &gt; Females ;</t>
  </si>
  <si>
    <t>South Australia ;  Employee ;  &gt; Prefers 10–19 extra hours ;  Persons ;</t>
  </si>
  <si>
    <t>South Australia ;  Employee ;  &gt; Prefers 10–19 extra hours ;  &gt; Males ;</t>
  </si>
  <si>
    <t>South Australia ;  Employee ;  &gt; Prefers 10–19 extra hours ;  &gt; Females ;</t>
  </si>
  <si>
    <t>South Australia ;  Employee ;  &gt; Prefers 20–29 extra hours ;  Persons ;</t>
  </si>
  <si>
    <t>South Australia ;  Employee ;  &gt; Prefers 20–29 extra hours ;  &gt; Males ;</t>
  </si>
  <si>
    <t>South Australia ;  Employee ;  &gt; Prefers 20–29 extra hours ;  &gt; Females ;</t>
  </si>
  <si>
    <t>South Australia ;  Employee ;  &gt; Prefers 30 extra hours or more ;  Persons ;</t>
  </si>
  <si>
    <t>South Australia ;  Employee ;  &gt; Prefers 30 extra hours or more ;  &gt; Males ;</t>
  </si>
  <si>
    <t>South Australia ;  Employee ;  &gt; Prefers 30 extra hours or more ;  &gt; Females ;</t>
  </si>
  <si>
    <t>South Australia ;  Employee ;  Median extra hours preferred ;  Persons ;</t>
  </si>
  <si>
    <t>South Australia ;  Employee ;  Median extra hours preferred ;  &gt; Males ;</t>
  </si>
  <si>
    <t>South Australia ;  Employee ;  Median extra hours preferred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</si>
  <si>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</si>
  <si>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</si>
  <si>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</si>
  <si>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Prefers less than 10 extra hours ;  Persons ;</t>
  </si>
  <si>
    <t>South Australia ;  &gt; Employee with paid leave entitlements ;  &gt; Prefers less than 10 extra hours ;  &gt; Males ;</t>
  </si>
  <si>
    <t>South Australia ;  &gt; Employee with paid leave entitlements ;  &gt; Prefers less than 10 extra hours ;  &gt; Females ;</t>
  </si>
  <si>
    <t>South Australia ;  &gt; Employee with paid leave entitlements ;  &gt; Prefers 10–19 extra hours ;  Persons ;</t>
  </si>
  <si>
    <t>South Australia ;  &gt; Employee with paid leave entitlements ;  &gt; Prefers 10–19 extra hours ;  &gt; Males ;</t>
  </si>
  <si>
    <t>South Australia ;  &gt; Employee with paid leave entitlements ;  &gt; Prefers 10–19 extra hours ;  &gt; Females ;</t>
  </si>
  <si>
    <t>South Australia ;  &gt; Employee with paid leave entitlements ;  &gt; Prefers 20–29 extra hours ;  Persons ;</t>
  </si>
  <si>
    <t>South Australia ;  &gt; Employee with paid leave entitlements ;  &gt; Prefers 20–29 extra hours ;  &gt; Males ;</t>
  </si>
  <si>
    <t>South Australia ;  &gt; Employee with paid leave entitlements ;  &gt; Prefers 20–29 extra hours ;  &gt; Females ;</t>
  </si>
  <si>
    <t>South Australia ;  &gt; Employee with paid leave entitlements ;  &gt; Prefers 30 extra hours or more ;  Persons ;</t>
  </si>
  <si>
    <t>South Australia ;  &gt; Employee with paid leave entitlements ;  &gt; Prefers 30 extra hours or more ;  &gt; Males ;</t>
  </si>
  <si>
    <t>South Australia ;  &gt; Employee with paid leave entitlements ;  &gt; Prefers 30 extra hours or more ;  &gt; Females ;</t>
  </si>
  <si>
    <t>South Australia ;  &gt; Employee with paid leave entitlements ;  Median extra hours preferred ;  Persons ;</t>
  </si>
  <si>
    <t>South Australia ;  &gt; Employee with paid leave entitlements ;  Median extra hours preferred ;  &gt; Males ;</t>
  </si>
  <si>
    <t>South Australia ;  &gt; Employee with paid leave entitlements ;  Median extra hours preferred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</si>
  <si>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</si>
  <si>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</si>
  <si>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</si>
  <si>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Prefers less than 10 extra hours ;  Persons ;</t>
  </si>
  <si>
    <t>South Australia ;  &gt; Employee without paid leave entitlements ;  &gt; Prefers less than 10 extra hours ;  &gt; Males ;</t>
  </si>
  <si>
    <t>South Australia ;  &gt; Employee without paid leave entitlements ;  &gt; Prefers less than 10 extra hours ;  &gt; Females ;</t>
  </si>
  <si>
    <t>South Australia ;  &gt; Employee without paid leave entitlements ;  &gt; Prefers 10–19 extra hours ;  Persons ;</t>
  </si>
  <si>
    <t>South Australia ;  &gt; Employee without paid leave entitlements ;  &gt; Prefers 10–19 extra hours ;  &gt; Males ;</t>
  </si>
  <si>
    <t>South Australia ;  &gt; Employee without paid leave entitlements ;  &gt; Prefers 10–19 extra hours ;  &gt; Females ;</t>
  </si>
  <si>
    <t>South Australia ;  &gt; Employee without paid leave entitlements ;  &gt; Prefers 20–29 extra hours ;  Persons ;</t>
  </si>
  <si>
    <t>South Australia ;  &gt; Employee without paid leave entitlements ;  &gt; Prefers 20–29 extra hours ;  &gt; Males ;</t>
  </si>
  <si>
    <t>South Australia ;  &gt; Employee without paid leave entitlements ;  &gt; Prefers 20–29 extra hours ;  &gt; Females ;</t>
  </si>
  <si>
    <t>South Australia ;  &gt; Employee without paid leave entitlements ;  &gt; Prefers 30 extra hours or more ;  Persons ;</t>
  </si>
  <si>
    <t>South Australia ;  &gt; Employee without paid leave entitlements ;  &gt; Prefers 30 extra hours or more ;  &gt; Males ;</t>
  </si>
  <si>
    <t>South Australia ;  &gt; Employee without paid leave entitlements ;  &gt; Prefers 30 extra hours or more ;  &gt; Females ;</t>
  </si>
  <si>
    <t>South Australia ;  &gt; Employee without paid leave entitlements ;  Median extra hours preferred ;  Persons ;</t>
  </si>
  <si>
    <t>South Australia ;  &gt; Employee without paid leave entitlements ;  Median extra hours preferred ;  &gt; Males ;</t>
  </si>
  <si>
    <t>South Australia ;  &gt; Employee without paid leave entitlements ;  Median extra hours preferred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</si>
  <si>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</si>
  <si>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</si>
  <si>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</si>
  <si>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Prefers less than 10 extra hours ;  Persons ;</t>
  </si>
  <si>
    <t>South Australia ;  Not an employee ;  &gt; Prefers less than 10 extra hours ;  &gt; Males ;</t>
  </si>
  <si>
    <t>South Australia ;  Not an employee ;  &gt; Prefers less than 10 extra hours ;  &gt; Females ;</t>
  </si>
  <si>
    <t>South Australia ;  Not an employee ;  &gt; Prefers 10–19 extra hours ;  Persons ;</t>
  </si>
  <si>
    <t>South Australia ;  Not an employee ;  &gt; Prefers 10–19 extra hours ;  &gt; Males ;</t>
  </si>
  <si>
    <t>South Australia ;  Not an employee ;  &gt; Prefers 10–19 extra hours ;  &gt; Females ;</t>
  </si>
  <si>
    <t>South Australia ;  Not an employee ;  &gt; Prefers 20–29 extra hours ;  Persons ;</t>
  </si>
  <si>
    <t>South Australia ;  Not an employee ;  &gt; Prefers 20–29 extra hours ;  &gt; Males ;</t>
  </si>
  <si>
    <t>South Australia ;  Not an employee ;  &gt; Prefers 20–29 extra hours ;  &gt; Females ;</t>
  </si>
  <si>
    <t>South Australia ;  Not an employee ;  &gt; Prefers 30 extra hours or more ;  Persons ;</t>
  </si>
  <si>
    <t>South Australia ;  Not an employee ;  &gt; Prefers 30 extra hours or more ;  &gt; Males ;</t>
  </si>
  <si>
    <t>South Australia ;  Not an employee ;  &gt; Prefers 30 extra hours or more ;  &gt; Females ;</t>
  </si>
  <si>
    <t>South Australia ;  Not an employee ;  Median extra hours preferred ;  Persons ;</t>
  </si>
  <si>
    <t>South Australia ;  Not an employee ;  Median extra hours preferred ;  &gt; Males ;</t>
  </si>
  <si>
    <t>South Australia ;  Not an employee ;  Median extra hours preferred ;  &gt; Females ;</t>
  </si>
  <si>
    <t>South Australia ;  Usually does not work in main job ;  Underemployed part-time workers ;  Persons ;</t>
  </si>
  <si>
    <t>South Australia ;  Usually does not work in main job ;  Underemployed part-time workers ;  &gt; Males ;</t>
  </si>
  <si>
    <t>South Australia ;  Usually does not work in main job ;  Underemployed part-time workers ;  &gt; Females ;</t>
  </si>
  <si>
    <t>South Australia ;  Usually does not work in main job ;  &gt; Prefers less than 10 extra hours ;  Persons ;</t>
  </si>
  <si>
    <t>South Australia ;  Usually does not work in main job ;  &gt; Prefers less than 10 extra hours ;  &gt; Males ;</t>
  </si>
  <si>
    <t>South Australia ;  Usually does not work in main job ;  &gt; Prefers less than 10 extra hours ;  &gt; Females ;</t>
  </si>
  <si>
    <t>South Australia ;  Usually does not work in main job ;  &gt; Prefers 10–19 extra hours ;  Persons ;</t>
  </si>
  <si>
    <t>South Australia ;  Usually does not work in main job ;  &gt; Prefers 10–19 extra hours ;  &gt; Males ;</t>
  </si>
  <si>
    <t>South Australia ;  Usually does not work in main job ;  &gt; Prefers 10–19 extra hours ;  &gt; Females ;</t>
  </si>
  <si>
    <t>South Australia ;  Usually does not work in main job ;  &gt; Prefers 20–29 extra hours ;  Persons ;</t>
  </si>
  <si>
    <t>South Australia ;  Usually does not work in main job ;  &gt; Prefers 20–29 extra hours ;  &gt; Males ;</t>
  </si>
  <si>
    <t>South Australia ;  Usually does not work in main job ;  &gt; Prefers 20–29 extra hours ;  &gt; Females ;</t>
  </si>
  <si>
    <t>South Australia ;  Usually does not work in main job ;  &gt; Prefers 30 extra hours or more ;  Persons ;</t>
  </si>
  <si>
    <t>South Australia ;  Usually does not work in main job ;  &gt; Prefers 30 extra hours or more ;  &gt; Males ;</t>
  </si>
  <si>
    <t>South Australia ;  Usually does not work in main job ;  &gt; Prefers 30 extra hours or more ;  &gt; Females ;</t>
  </si>
  <si>
    <t>South Australia ;  Usually does not work in main job ;  Median extra hours preferred ;  Persons ;</t>
  </si>
  <si>
    <t>South Australia ;  Usually does not work in main job ;  Median extra hours preferred ;  &gt; Males ;</t>
  </si>
  <si>
    <t>South Australia ;  Usually does not work in main job ;  Median extra hours preferred ;  &gt; Females ;</t>
  </si>
  <si>
    <t>South Australia ;  Usually works 1-9 hours in main job ;  Underemployed part-time workers ;  Persons ;</t>
  </si>
  <si>
    <t>South Australia ;  Usually works 1-9 hours in main job ;  Underemployed part-time workers ;  &gt; Males ;</t>
  </si>
  <si>
    <t>South Australia ;  Usually works 1-9 hours in main job ;  Underemployed part-time workers ;  &gt; Females ;</t>
  </si>
  <si>
    <t>South Australia ;  Usually works 1-9 hours in main job ;  &gt; Prefers less than 10 extra hours ;  Persons ;</t>
  </si>
  <si>
    <t>South Australia ;  Usually works 1-9 hours in main job ;  &gt; Prefers less than 10 extra hours ;  &gt; Males ;</t>
  </si>
  <si>
    <t>South Australia ;  Usually works 1-9 hours in main job ;  &gt; Prefers less than 10 extra hours ;  &gt; Females ;</t>
  </si>
  <si>
    <t>South Australia ;  Usually works 1-9 hours in main job ;  &gt; Prefers 10–19 extra hours ;  Persons ;</t>
  </si>
  <si>
    <t>South Australia ;  Usually works 1-9 hours in main job ;  &gt; Prefers 10–19 extra hours ;  &gt; Males ;</t>
  </si>
  <si>
    <t>South Australia ;  Usually works 1-9 hours in main job ;  &gt; Prefers 10–19 extra hours ;  &gt; Females ;</t>
  </si>
  <si>
    <t>South Australia ;  Usually works 1-9 hours in main job ;  &gt; Prefers 20–29 extra hours ;  Persons ;</t>
  </si>
  <si>
    <t>South Australia ;  Usually works 1-9 hours in main job ;  &gt; Prefers 20–29 extra hours ;  &gt; Males ;</t>
  </si>
  <si>
    <t>South Australia ;  Usually works 1-9 hours in main job ;  &gt; Prefers 20–29 extra hours ;  &gt; Females ;</t>
  </si>
  <si>
    <t>South Australia ;  Usually works 1-9 hours in main job ;  &gt; Prefers 30 extra hours or more ;  Persons ;</t>
  </si>
  <si>
    <t>South Australia ;  Usually works 1-9 hours in main job ;  &gt; Prefers 30 extra hours or more ;  &gt; Males ;</t>
  </si>
  <si>
    <t>South Australia ;  Usually works 1-9 hours in main job ;  &gt; Prefers 30 extra hours or more ;  &gt; Females ;</t>
  </si>
  <si>
    <t>South Australia ;  Usually works 1-9 hours in main job ;  Median extra hours preferred ;  Persons ;</t>
  </si>
  <si>
    <t>South Australia ;  Usually works 1-9 hours in main job ;  Median extra hours preferred ;  &gt; Males ;</t>
  </si>
  <si>
    <t>South Australia ;  Usually works 1-9 hours in main job ;  Median extra hours preferred ;  &gt; Females ;</t>
  </si>
  <si>
    <t>South Australia ;  Usually works 10-19 hours in main job ;  Underemployed part-time workers ;  Persons ;</t>
  </si>
  <si>
    <t>South Australia ;  Usually works 10-19 hours in main job ;  Underemployed part-time workers ;  &gt; Males ;</t>
  </si>
  <si>
    <t>South Australia ;  Usually works 10-19 hours in main job ;  Underemployed part-time workers ;  &gt; Females ;</t>
  </si>
  <si>
    <t>South Australia ;  Usually works 10-19 hours in main job ;  &gt; Prefers less than 10 extra hours ;  Persons ;</t>
  </si>
  <si>
    <t>South Australia ;  Usually works 10-19 hours in main job ;  &gt; Prefers less than 10 extra hours ;  &gt; Males ;</t>
  </si>
  <si>
    <t>South Australia ;  Usually works 10-19 hours in main job ;  &gt; Prefers less than 10 extra hours ;  &gt; Females ;</t>
  </si>
  <si>
    <t>South Australia ;  Usually works 10-19 hours in main job ;  &gt; Prefers 10–19 extra hours ;  Persons ;</t>
  </si>
  <si>
    <t>South Australia ;  Usually works 10-19 hours in main job ;  &gt; Prefers 10–19 extra hours ;  &gt; Males ;</t>
  </si>
  <si>
    <t>South Australia ;  Usually works 10-19 hours in main job ;  &gt; Prefers 10–19 extra hours ;  &gt; Females ;</t>
  </si>
  <si>
    <t>South Australia ;  Usually works 10-19 hours in main job ;  &gt; Prefers 20–29 extra hours ;  Persons ;</t>
  </si>
  <si>
    <t>South Australia ;  Usually works 10-19 hours in main job ;  &gt; Prefers 20–29 extra hours ;  &gt; Males ;</t>
  </si>
  <si>
    <t>South Australia ;  Usually works 10-19 hours in main job ;  &gt; Prefers 20–29 extra hours ;  &gt; Females ;</t>
  </si>
  <si>
    <t>South Australia ;  Usually works 10-19 hours in main job ;  &gt; Prefers 30 extra hours or more ;  Persons ;</t>
  </si>
  <si>
    <t>South Australia ;  Usually works 10-19 hours in main job ;  &gt; Prefers 30 extra hours or more ;  &gt; Males ;</t>
  </si>
  <si>
    <t>South Australia ;  Usually works 10-19 hours in main job ;  &gt; Prefers 30 extra hours or more ;  &gt; Females ;</t>
  </si>
  <si>
    <t>South Australia ;  Usually works 10-19 hours in main job ;  Median extra hours preferred ;  Persons ;</t>
  </si>
  <si>
    <t>South Australia ;  Usually works 10-19 hours in main job ;  Median extra hours preferred ;  &gt; Males ;</t>
  </si>
  <si>
    <t>South Australia ;  Usually works 10-19 hours in main job ;  Median extra hours preferred ;  &gt; Females ;</t>
  </si>
  <si>
    <t>South Australia ;  Usually works 20-29 hours in main job ;  Underemployed part-time workers ;  Persons ;</t>
  </si>
  <si>
    <t>South Australia ;  Usually works 20-29 hours in main job ;  Underemployed part-time workers ;  &gt; Males ;</t>
  </si>
  <si>
    <t>South Australia ;  Usually works 20-29 hours in main job ;  Underemployed part-time workers ;  &gt; Females ;</t>
  </si>
  <si>
    <t>South Australia ;  Usually works 20-29 hours in main job ;  &gt; Prefers less than 10 extra hours ;  Persons ;</t>
  </si>
  <si>
    <t>South Australia ;  Usually works 20-29 hours in main job ;  &gt; Prefers less than 10 extra hours ;  &gt; Males ;</t>
  </si>
  <si>
    <t>South Australia ;  Usually works 20-29 hours in main job ;  &gt; Prefers less than 10 extra hours ;  &gt; Females ;</t>
  </si>
  <si>
    <t>South Australia ;  Usually works 20-29 hours in main job ;  &gt; Prefers 10–19 extra hours ;  Persons ;</t>
  </si>
  <si>
    <t>South Australia ;  Usually works 20-29 hours in main job ;  &gt; Prefers 10–19 extra hours ;  &gt; Males ;</t>
  </si>
  <si>
    <t>South Australia ;  Usually works 20-29 hours in main job ;  &gt; Prefers 10–19 extra hours ;  &gt; Females ;</t>
  </si>
  <si>
    <t>South Australia ;  Usually works 20-29 hours in main job ;  &gt; Prefers 20–29 extra hours ;  Persons ;</t>
  </si>
  <si>
    <t>South Australia ;  Usually works 20-29 hours in main job ;  &gt; Prefers 20–29 extra hours ;  &gt; Males ;</t>
  </si>
  <si>
    <t>South Australia ;  Usually works 20-29 hours in main job ;  &gt; Prefers 20–29 extra hours ;  &gt; Females ;</t>
  </si>
  <si>
    <t>South Australia ;  Usually works 20-29 hours in main job ;  &gt; Prefers 30 extra hours or more ;  Persons ;</t>
  </si>
  <si>
    <t>South Australia ;  Usually works 20-29 hours in main job ;  &gt; Prefers 30 extra hours or more ;  &gt; Males ;</t>
  </si>
  <si>
    <t>South Australia ;  Usually works 20-29 hours in main job ;  &gt; Prefers 30 extra hours or more ;  &gt; Females ;</t>
  </si>
  <si>
    <t>South Australia ;  Usually works 20-29 hours in main job ;  Median extra hours preferred ;  Persons ;</t>
  </si>
  <si>
    <t>South Australia ;  Usually works 20-29 hours in main job ;  Median extra hours preferred ;  &gt; Males ;</t>
  </si>
  <si>
    <t>South Australia ;  Usually works 20-29 hours in main job ;  Median extra hours preferred ;  &gt; Females ;</t>
  </si>
  <si>
    <t>South Australia ;  Usually works 30-34 hours in main job ;  Underemployed part-time workers ;  Persons ;</t>
  </si>
  <si>
    <t>South Australia ;  Usually works 30-34 hours in main job ;  Underemployed part-time workers ;  &gt; Males ;</t>
  </si>
  <si>
    <t>South Australia ;  Usually works 30-34 hours in main job ;  Underemployed part-time workers ;  &gt; Females ;</t>
  </si>
  <si>
    <t>South Australia ;  Usually works 30-34 hours in main job ;  &gt; Prefers less than 10 extra hours ;  Persons ;</t>
  </si>
  <si>
    <t>South Australia ;  Usually works 30-34 hours in main job ;  &gt; Prefers less than 10 extra hours ;  &gt; Males ;</t>
  </si>
  <si>
    <t>South Australia ;  Usually works 30-34 hours in main job ;  &gt; Prefers less than 10 extra hours ;  &gt; Females ;</t>
  </si>
  <si>
    <t>South Australia ;  Usually works 30-34 hours in main job ;  &gt; Prefers 10–19 extra hours ;  Persons ;</t>
  </si>
  <si>
    <t>South Australia ;  Usually works 30-34 hours in main job ;  &gt; Prefers 10–19 extra hours ;  &gt; Males ;</t>
  </si>
  <si>
    <t>South Australia ;  Usually works 30-34 hours in main job ;  &gt; Prefers 10–19 extra hours ;  &gt; Females ;</t>
  </si>
  <si>
    <t>South Australia ;  Usually works 30-34 hours in main job ;  &gt; Prefers 20–29 extra hours ;  Persons ;</t>
  </si>
  <si>
    <t>South Australia ;  Usually works 30-34 hours in main job ;  &gt; Prefers 20–29 extra hours ;  &gt; Males ;</t>
  </si>
  <si>
    <t>South Australia ;  Usually works 30-34 hours in main job ;  &gt; Prefers 20–29 extra hours ;  &gt; Females ;</t>
  </si>
  <si>
    <t>South Australia ;  Usually works 30-34 hours in main job ;  &gt; Prefers 30 extra hours or more ;  Persons ;</t>
  </si>
  <si>
    <t>South Australia ;  Usually works 30-34 hours in main job ;  &gt; Prefers 30 extra hours or more ;  &gt; Males ;</t>
  </si>
  <si>
    <t>South Australia ;  Usually works 30-34 hours in main job ;  &gt; Prefers 30 extra hours or more ;  &gt; Females ;</t>
  </si>
  <si>
    <t>South Australia ;  Usually works 30-34 hours in main job ;  Median extra hours preferred ;  Persons ;</t>
  </si>
  <si>
    <t>South Australia ;  Usually works 30-34 hours in main job ;  Median extra hours preferred ;  &gt; Males ;</t>
  </si>
  <si>
    <t>South Australia ;  Usually works 30-34 hours in main job ;  Median extra hours preferred ;  &gt; Females ;</t>
  </si>
  <si>
    <t>South Australia ;  Would move interstate if offered a job ;  Underemployed part-time workers ;  Persons ;</t>
  </si>
  <si>
    <t>South Australia ;  Would move interstate if offered a job ;  Underemployed part-time workers ;  &gt; Males ;</t>
  </si>
  <si>
    <t>South Australia ;  Would move interstate if offered a job ;  Underemployed part-time workers ;  &gt; Females ;</t>
  </si>
  <si>
    <t>South Australia ;  Would move interstate if offered a job ;  &gt; Prefers less than 10 extra hours ;  Persons ;</t>
  </si>
  <si>
    <t>South Australia ;  Would move interstate if offered a job ;  &gt; Prefers less than 10 extra hours ;  &gt; Males ;</t>
  </si>
  <si>
    <t>South Australia ;  Would move interstate if offered a job ;  &gt; Prefers less than 10 extra hours ;  &gt; Females ;</t>
  </si>
  <si>
    <t>South Australia ;  Would move interstate if offered a job ;  &gt; Prefers 10–19 extra hours ;  Persons ;</t>
  </si>
  <si>
    <t>South Australia ;  Would move interstate if offered a job ;  &gt; Prefers 10–19 extra hours ;  &gt; Males ;</t>
  </si>
  <si>
    <t>South Australia ;  Would move interstate if offered a job ;  &gt; Prefers 10–19 extra hours ;  &gt; Females ;</t>
  </si>
  <si>
    <t>South Australia ;  Would move interstate if offered a job ;  &gt; Prefers 20–29 extra hours ;  Persons ;</t>
  </si>
  <si>
    <t>South Australia ;  Would move interstate if offered a job ;  &gt; Prefers 20–29 extra hours ;  &gt; Males ;</t>
  </si>
  <si>
    <t>South Australia ;  Would move interstate if offered a job ;  &gt; Prefers 20–29 extra hours ;  &gt; Females ;</t>
  </si>
  <si>
    <t>South Australia ;  Would move interstate if offered a job ;  &gt; Prefers 30 extra hours or more ;  Persons ;</t>
  </si>
  <si>
    <t>South Australia ;  Would move interstate if offered a job ;  &gt; Prefers 30 extra hours or more ;  &gt; Males ;</t>
  </si>
  <si>
    <t>South Australia ;  Would move interstate if offered a job ;  &gt; Prefers 30 extra hours or more ;  &gt; Females ;</t>
  </si>
  <si>
    <t>South Australia ;  Would move interstate if offered a job ;  Median extra hours preferred ;  Persons ;</t>
  </si>
  <si>
    <t>South Australia ;  Would move interstate if offered a job ;  Median extra hours preferred ;  &gt; Males ;</t>
  </si>
  <si>
    <t>South Australia ;  Would move interstate if offered a job ;  Median extra hours preferred ;  &gt; Females ;</t>
  </si>
  <si>
    <t>South Australia ;  Would not move interstate if offered a job ;  Underemployed part-time workers ;  Persons ;</t>
  </si>
  <si>
    <t>South Australia ;  Would not move interstate if offered a job ;  Underemployed part-time workers ;  &gt; Males ;</t>
  </si>
  <si>
    <t>South Australia ;  Would not move interstate if offered a job ;  Underemployed part-time workers ;  &gt; Females ;</t>
  </si>
  <si>
    <t>South Australia ;  Would not move interstate if offered a job ;  &gt; Prefers less than 10 extra hours ;  Persons ;</t>
  </si>
  <si>
    <t>South Australia ;  Would not move interstate if offered a job ;  &gt; Prefers less than 10 extra hours ;  &gt; Males ;</t>
  </si>
  <si>
    <t>South Australia ;  Would not move interstate if offered a job ;  &gt; Prefers less than 10 extra hours ;  &gt; Females ;</t>
  </si>
  <si>
    <t>South Australia ;  Would not move interstate if offered a job ;  &gt; Prefers 10–19 extra hours ;  Persons ;</t>
  </si>
  <si>
    <t>South Australia ;  Would not move interstate if offered a job ;  &gt; Prefers 10–19 extra hours ;  &gt; Males ;</t>
  </si>
  <si>
    <t>South Australia ;  Would not move interstate if offered a job ;  &gt; Prefers 10–19 extra hours ;  &gt; Females ;</t>
  </si>
  <si>
    <t>South Australia ;  Would not move interstate if offered a job ;  &gt; Prefers 20–29 extra hours ;  Persons ;</t>
  </si>
  <si>
    <t>A125604832T</t>
  </si>
  <si>
    <t>A125633632R</t>
  </si>
  <si>
    <t>A125619232R</t>
  </si>
  <si>
    <t>A125596194A</t>
  </si>
  <si>
    <t>A125624994F</t>
  </si>
  <si>
    <t>A125610594K</t>
  </si>
  <si>
    <t>A125596256W</t>
  </si>
  <si>
    <t>A125625056C</t>
  </si>
  <si>
    <t>A125610656F</t>
  </si>
  <si>
    <t>A125599136J</t>
  </si>
  <si>
    <t>A125627936L</t>
  </si>
  <si>
    <t>A125613536T</t>
  </si>
  <si>
    <t>A125593376K</t>
  </si>
  <si>
    <t>A125622176T</t>
  </si>
  <si>
    <t>A125607776R</t>
  </si>
  <si>
    <t>A125602016J</t>
  </si>
  <si>
    <t>A125630816C</t>
  </si>
  <si>
    <t>A125616416C</t>
  </si>
  <si>
    <t>A125604896C</t>
  </si>
  <si>
    <t>A125633696A</t>
  </si>
  <si>
    <t>A125619296A</t>
  </si>
  <si>
    <t>A125596258A</t>
  </si>
  <si>
    <t>A125625058J</t>
  </si>
  <si>
    <t>A125610658K</t>
  </si>
  <si>
    <t>A125596120K</t>
  </si>
  <si>
    <t>A125624920R</t>
  </si>
  <si>
    <t>A125610520V</t>
  </si>
  <si>
    <t>A125599000W</t>
  </si>
  <si>
    <t>A125627800A</t>
  </si>
  <si>
    <t>A125613400F</t>
  </si>
  <si>
    <t>A125593240X</t>
  </si>
  <si>
    <t>A125622040F</t>
  </si>
  <si>
    <t>A125607640C</t>
  </si>
  <si>
    <t>A125601880F</t>
  </si>
  <si>
    <t>A125630680C</t>
  </si>
  <si>
    <t>A125616280C</t>
  </si>
  <si>
    <t>A125604760T</t>
  </si>
  <si>
    <t>A125633560R</t>
  </si>
  <si>
    <t>A125619160R</t>
  </si>
  <si>
    <t>A125596122R</t>
  </si>
  <si>
    <t>A125624922V</t>
  </si>
  <si>
    <t>A125610522X</t>
  </si>
  <si>
    <t>A125596312C</t>
  </si>
  <si>
    <t>A125625112K</t>
  </si>
  <si>
    <t>A125610712L</t>
  </si>
  <si>
    <t>A125599192A</t>
  </si>
  <si>
    <t>A125627992F</t>
  </si>
  <si>
    <t>A125613592K</t>
  </si>
  <si>
    <t>A125593432T</t>
  </si>
  <si>
    <t>A125622232X</t>
  </si>
  <si>
    <t>A125607832W</t>
  </si>
  <si>
    <t>A125602072A</t>
  </si>
  <si>
    <t>A125630872W</t>
  </si>
  <si>
    <t>A125616472W</t>
  </si>
  <si>
    <t>A125604952K</t>
  </si>
  <si>
    <t>A125633752J</t>
  </si>
  <si>
    <t>A125619352J</t>
  </si>
  <si>
    <t>A125596314J</t>
  </si>
  <si>
    <t>A125625114R</t>
  </si>
  <si>
    <t>A125610714T</t>
  </si>
  <si>
    <t>A125596200K</t>
  </si>
  <si>
    <t>A125625000T</t>
  </si>
  <si>
    <t>A125610600V</t>
  </si>
  <si>
    <t>A125599080J</t>
  </si>
  <si>
    <t>A125627880L</t>
  </si>
  <si>
    <t>A125613480T</t>
  </si>
  <si>
    <t>A125593320X</t>
  </si>
  <si>
    <t>A125622120F</t>
  </si>
  <si>
    <t>A125607720C</t>
  </si>
  <si>
    <t>A125601960F</t>
  </si>
  <si>
    <t>A125630760C</t>
  </si>
  <si>
    <t>A125616360C</t>
  </si>
  <si>
    <t>A125604840T</t>
  </si>
  <si>
    <t>A125633640R</t>
  </si>
  <si>
    <t>A125619240R</t>
  </si>
  <si>
    <t>A125596202R</t>
  </si>
  <si>
    <t>A125625002W</t>
  </si>
  <si>
    <t>A125610602X</t>
  </si>
  <si>
    <t>A125596080C</t>
  </si>
  <si>
    <t>A125624880J</t>
  </si>
  <si>
    <t>A125610480L</t>
  </si>
  <si>
    <t>A125598960L</t>
  </si>
  <si>
    <t>A125627760V</t>
  </si>
  <si>
    <t>A125613360X</t>
  </si>
  <si>
    <t>A125593200F</t>
  </si>
  <si>
    <t>A125622000L</t>
  </si>
  <si>
    <t>A125607600K</t>
  </si>
  <si>
    <t>A125601840L</t>
  </si>
  <si>
    <t>A125630640K</t>
  </si>
  <si>
    <t>A125616240K</t>
  </si>
  <si>
    <t>A125604720X</t>
  </si>
  <si>
    <t>A125633520W</t>
  </si>
  <si>
    <t>A125619120W</t>
  </si>
  <si>
    <t>A125596082J</t>
  </si>
  <si>
    <t>A125624882L</t>
  </si>
  <si>
    <t>A125610482T</t>
  </si>
  <si>
    <t>A125596208C</t>
  </si>
  <si>
    <t>A125625008K</t>
  </si>
  <si>
    <t>A125610608L</t>
  </si>
  <si>
    <t>A125599088A</t>
  </si>
  <si>
    <t>A125627888F</t>
  </si>
  <si>
    <t>A125613488K</t>
  </si>
  <si>
    <t>A125593328T</t>
  </si>
  <si>
    <t>A125622128X</t>
  </si>
  <si>
    <t>A125607728W</t>
  </si>
  <si>
    <t>A125601968X</t>
  </si>
  <si>
    <t>A125630768W</t>
  </si>
  <si>
    <t>A125616368W</t>
  </si>
  <si>
    <t>A125604848K</t>
  </si>
  <si>
    <t>A125633648J</t>
  </si>
  <si>
    <t>A125619248J</t>
  </si>
  <si>
    <t>A125596210R</t>
  </si>
  <si>
    <t>A125625010W</t>
  </si>
  <si>
    <t>A125610610X</t>
  </si>
  <si>
    <t>A125596216C</t>
  </si>
  <si>
    <t>A125625016K</t>
  </si>
  <si>
    <t>A125610616L</t>
  </si>
  <si>
    <t>A125599096A</t>
  </si>
  <si>
    <t>A125627896F</t>
  </si>
  <si>
    <t>A125613496K</t>
  </si>
  <si>
    <t>A125593336T</t>
  </si>
  <si>
    <t>A125622136X</t>
  </si>
  <si>
    <t>A125607736W</t>
  </si>
  <si>
    <t>A125601976X</t>
  </si>
  <si>
    <t>A125630776W</t>
  </si>
  <si>
    <t>A125616376W</t>
  </si>
  <si>
    <t>A125604856K</t>
  </si>
  <si>
    <t>A125633656J</t>
  </si>
  <si>
    <t>A125619256J</t>
  </si>
  <si>
    <t>A125596218J</t>
  </si>
  <si>
    <t>A125625018R</t>
  </si>
  <si>
    <t>A125610618T</t>
  </si>
  <si>
    <t>A125596336W</t>
  </si>
  <si>
    <t>A125625136C</t>
  </si>
  <si>
    <t>A125610736F</t>
  </si>
  <si>
    <t>A125599216J</t>
  </si>
  <si>
    <t>A125628016R</t>
  </si>
  <si>
    <t>A125613616T</t>
  </si>
  <si>
    <t>A125593456K</t>
  </si>
  <si>
    <t>A125622256T</t>
  </si>
  <si>
    <t>A125607856R</t>
  </si>
  <si>
    <t>A125602096V</t>
  </si>
  <si>
    <t>A125630896R</t>
  </si>
  <si>
    <t>A125616496R</t>
  </si>
  <si>
    <t>A125604976C</t>
  </si>
  <si>
    <t>A125633776A</t>
  </si>
  <si>
    <t>A125619376A</t>
  </si>
  <si>
    <t>A125596338A</t>
  </si>
  <si>
    <t>A125625138J</t>
  </si>
  <si>
    <t>A125610738K</t>
  </si>
  <si>
    <t>A125596040K</t>
  </si>
  <si>
    <t>A125624840R</t>
  </si>
  <si>
    <t>A125610440V</t>
  </si>
  <si>
    <t>A125598920V</t>
  </si>
  <si>
    <t>A125627720A</t>
  </si>
  <si>
    <t>A125613320F</t>
  </si>
  <si>
    <t>A125593160X</t>
  </si>
  <si>
    <t>A125621960C</t>
  </si>
  <si>
    <t>A125607560C</t>
  </si>
  <si>
    <t>A125601800V</t>
  </si>
  <si>
    <t>A125630600T</t>
  </si>
  <si>
    <t>A125616200T</t>
  </si>
  <si>
    <t>A125604680T</t>
  </si>
  <si>
    <t>A125633480R</t>
  </si>
  <si>
    <t>A125619080R</t>
  </si>
  <si>
    <t>A125596042R</t>
  </si>
  <si>
    <t>A125624842V</t>
  </si>
  <si>
    <t>A125610442X</t>
  </si>
  <si>
    <t>A125596320C</t>
  </si>
  <si>
    <t>A125625120K</t>
  </si>
  <si>
    <t>A125610720L</t>
  </si>
  <si>
    <t>A125599200R</t>
  </si>
  <si>
    <t>A125628000W</t>
  </si>
  <si>
    <t>A125613600X</t>
  </si>
  <si>
    <t>A125593440T</t>
  </si>
  <si>
    <t>A125622240X</t>
  </si>
  <si>
    <t>A125607840W</t>
  </si>
  <si>
    <t>A125602080A</t>
  </si>
  <si>
    <t>A125630880W</t>
  </si>
  <si>
    <t>A125616480W</t>
  </si>
  <si>
    <t>A125604960K</t>
  </si>
  <si>
    <t>A125633760J</t>
  </si>
  <si>
    <t>A125619360J</t>
  </si>
  <si>
    <t>A125596322J</t>
  </si>
  <si>
    <t>A125625122R</t>
  </si>
  <si>
    <t>A125610722T</t>
  </si>
  <si>
    <t>A125596328W</t>
  </si>
  <si>
    <t>A125625128C</t>
  </si>
  <si>
    <t>A125610728F</t>
  </si>
  <si>
    <t>A125599208J</t>
  </si>
  <si>
    <t>A125628008R</t>
  </si>
  <si>
    <t>A125613608T</t>
  </si>
  <si>
    <t>A125593448K</t>
  </si>
  <si>
    <t>A125622248T</t>
  </si>
  <si>
    <t>A125607848R</t>
  </si>
  <si>
    <t>A125602088V</t>
  </si>
  <si>
    <t>A125630888R</t>
  </si>
  <si>
    <t>A125616488R</t>
  </si>
  <si>
    <t>A125604968C</t>
  </si>
  <si>
    <t>A125633768A</t>
  </si>
  <si>
    <t>A125619368A</t>
  </si>
  <si>
    <t>A125596330J</t>
  </si>
  <si>
    <t>A125625130R</t>
  </si>
  <si>
    <t>A125610730T</t>
  </si>
  <si>
    <t>A125596048C</t>
  </si>
  <si>
    <t>A125624848J</t>
  </si>
  <si>
    <t>A125610448L</t>
  </si>
  <si>
    <t>A125598928L</t>
  </si>
  <si>
    <t>A125627728V</t>
  </si>
  <si>
    <t>A125613328X</t>
  </si>
  <si>
    <t>A125593168T</t>
  </si>
  <si>
    <t>A125621968W</t>
  </si>
  <si>
    <t>A125607568W</t>
  </si>
  <si>
    <t>A125601808L</t>
  </si>
  <si>
    <t>A125630608K</t>
  </si>
  <si>
    <t>A125616208K</t>
  </si>
  <si>
    <t>A125604688K</t>
  </si>
  <si>
    <t>A125633488J</t>
  </si>
  <si>
    <t>A125619088J</t>
  </si>
  <si>
    <t>A125596050R</t>
  </si>
  <si>
    <t>A125624850V</t>
  </si>
  <si>
    <t>A125610450X</t>
  </si>
  <si>
    <t>A125596128C</t>
  </si>
  <si>
    <t>A125624928J</t>
  </si>
  <si>
    <t>A125610528L</t>
  </si>
  <si>
    <t>A125599008R</t>
  </si>
  <si>
    <t>A125627808V</t>
  </si>
  <si>
    <t>A125613408X</t>
  </si>
  <si>
    <t>A125593248T</t>
  </si>
  <si>
    <t>A125622048X</t>
  </si>
  <si>
    <t>A125607648W</t>
  </si>
  <si>
    <t>A125601888X</t>
  </si>
  <si>
    <t>A125630688W</t>
  </si>
  <si>
    <t>A125616288W</t>
  </si>
  <si>
    <t>A125604768K</t>
  </si>
  <si>
    <t>A125633568J</t>
  </si>
  <si>
    <t>A125619168J</t>
  </si>
  <si>
    <t>A125596130R</t>
  </si>
  <si>
    <t>A125624930V</t>
  </si>
  <si>
    <t>A125610530X</t>
  </si>
  <si>
    <t>A125596224C</t>
  </si>
  <si>
    <t>A125625024K</t>
  </si>
  <si>
    <t>A125610624L</t>
  </si>
  <si>
    <t>A125599104R</t>
  </si>
  <si>
    <t>A125627904V</t>
  </si>
  <si>
    <t>A125613504X</t>
  </si>
  <si>
    <t>A125593344T</t>
  </si>
  <si>
    <t>A125622144X</t>
  </si>
  <si>
    <t>A125607744W</t>
  </si>
  <si>
    <t>A125601984X</t>
  </si>
  <si>
    <t>South Australia ;  Would not move interstate if offered a job ;  &gt; Prefers 20–29 extra hours ;  &gt; Males ;</t>
  </si>
  <si>
    <t>South Australia ;  Would not move interstate if offered a job ;  &gt; Prefers 20–29 extra hours ;  &gt; Females ;</t>
  </si>
  <si>
    <t>South Australia ;  Would not move interstate if offered a job ;  &gt; Prefers 30 extra hours or more ;  Persons ;</t>
  </si>
  <si>
    <t>South Australia ;  Would not move interstate if offered a job ;  &gt; Prefers 30 extra hours or more ;  &gt; Males ;</t>
  </si>
  <si>
    <t>South Australia ;  Would not move interstate if offered a job ;  &gt; Prefers 30 extra hours or more ;  &gt; Females ;</t>
  </si>
  <si>
    <t>South Australia ;  Would not move interstate if offered a job ;  Median extra hours preferred ;  Persons ;</t>
  </si>
  <si>
    <t>South Australia ;  Would not move interstate if offered a job ;  Median extra hours preferred ;  &gt; Males ;</t>
  </si>
  <si>
    <t>South Australia ;  Would not move interstate if offered a job ;  Median extra hours preferred ;  &gt; Females ;</t>
  </si>
  <si>
    <t>South Australia ;  Might move interstate if offered a job ;  Underemployed part-time workers ;  Persons ;</t>
  </si>
  <si>
    <t>South Australia ;  Might move interstate if offered a job ;  Underemployed part-time workers ;  &gt; Males ;</t>
  </si>
  <si>
    <t>South Australia ;  Might move interstate if offered a job ;  Underemployed part-time workers ;  &gt; Females ;</t>
  </si>
  <si>
    <t>South Australia ;  Might move interstate if offered a job ;  &gt; Prefers less than 10 extra hours ;  Persons ;</t>
  </si>
  <si>
    <t>South Australia ;  Might move interstate if offered a job ;  &gt; Prefers less than 10 extra hours ;  &gt; Males ;</t>
  </si>
  <si>
    <t>South Australia ;  Might move interstate if offered a job ;  &gt; Prefers less than 10 extra hours ;  &gt; Females ;</t>
  </si>
  <si>
    <t>South Australia ;  Might move interstate if offered a job ;  &gt; Prefers 10–19 extra hours ;  Persons ;</t>
  </si>
  <si>
    <t>South Australia ;  Might move interstate if offered a job ;  &gt; Prefers 10–19 extra hours ;  &gt; Males ;</t>
  </si>
  <si>
    <t>South Australia ;  Might move interstate if offered a job ;  &gt; Prefers 10–19 extra hours ;  &gt; Females ;</t>
  </si>
  <si>
    <t>South Australia ;  Might move interstate if offered a job ;  &gt; Prefers 20–29 extra hours ;  Persons ;</t>
  </si>
  <si>
    <t>South Australia ;  Might move interstate if offered a job ;  &gt; Prefers 20–29 extra hours ;  &gt; Males ;</t>
  </si>
  <si>
    <t>South Australia ;  Might move interstate if offered a job ;  &gt; Prefers 20–29 extra hours ;  &gt; Females ;</t>
  </si>
  <si>
    <t>South Australia ;  Might move interstate if offered a job ;  &gt; Prefers 30 extra hours or more ;  Persons ;</t>
  </si>
  <si>
    <t>South Australia ;  Might move interstate if offered a job ;  &gt; Prefers 30 extra hours or more ;  &gt; Males ;</t>
  </si>
  <si>
    <t>South Australia ;  Might move interstate if offered a job ;  &gt; Prefers 30 extra hours or more ;  &gt; Females ;</t>
  </si>
  <si>
    <t>South Australia ;  Might move interstate if offered a job ;  Median extra hours preferred ;  Persons ;</t>
  </si>
  <si>
    <t>South Australia ;  Might move interstate if offered a job ;  Median extra hours preferred ;  &gt; Males ;</t>
  </si>
  <si>
    <t>South Australia ;  Might move interstate if offered a job ;  Median extra hours preferred ;  &gt; Females ;</t>
  </si>
  <si>
    <t>South Australia ;  Not sure would move interstate if offered a job ;  Underemployed part-time workers ;  Persons ;</t>
  </si>
  <si>
    <t>South Australia ;  Not sure would move interstate if offered a job ;  Underemployed part-time workers ;  &gt; Males ;</t>
  </si>
  <si>
    <t>South Australia ;  Not sure would move interstate if offered a job ;  Underemployed part-time workers ;  &gt; Females ;</t>
  </si>
  <si>
    <t>South Australia ;  Not sure would move interstate if offered a job ;  &gt; Prefers less than 10 extra hours ;  Persons ;</t>
  </si>
  <si>
    <t>South Australia ;  Not sure would move interstate if offered a job ;  &gt; Prefers less than 10 extra hours ;  &gt; Males ;</t>
  </si>
  <si>
    <t>South Australia ;  Not sure would move interstate if offered a job ;  &gt; Prefers less than 10 extra hours ;  &gt; Females ;</t>
  </si>
  <si>
    <t>South Australia ;  Not sure would move interstate if offered a job ;  &gt; Prefers 10–19 extra hours ;  Persons ;</t>
  </si>
  <si>
    <t>South Australia ;  Not sure would move interstate if offered a job ;  &gt; Prefers 10–19 extra hours ;  &gt; Males ;</t>
  </si>
  <si>
    <t>South Australia ;  Not sure would move interstate if offered a job ;  &gt; Prefers 10–19 extra hours ;  &gt; Females ;</t>
  </si>
  <si>
    <t>South Australia ;  Not sure would move interstate if offered a job ;  &gt; Prefers 20–29 extra hours ;  Persons ;</t>
  </si>
  <si>
    <t>South Australia ;  Not sure would move interstate if offered a job ;  &gt; Prefers 20–29 extra hours ;  &gt; Males ;</t>
  </si>
  <si>
    <t>South Australia ;  Not sure would move interstate if offered a job ;  &gt; Prefers 20–29 extra hours ;  &gt; Females ;</t>
  </si>
  <si>
    <t>South Australia ;  Not sure would move interstate if offered a job ;  &gt; Prefers 30 extra hours or more ;  Persons ;</t>
  </si>
  <si>
    <t>South Australia ;  Not sure would move interstate if offered a job ;  &gt; Prefers 30 extra hours or more ;  &gt; Males ;</t>
  </si>
  <si>
    <t>South Australia ;  Not sure would move interstate if offered a job ;  &gt; Prefers 30 extra hours or more ;  &gt; Females ;</t>
  </si>
  <si>
    <t>South Australia ;  Not sure would move interstate if offered a job ;  Median extra hours preferred ;  Persons ;</t>
  </si>
  <si>
    <t>South Australia ;  Not sure would move interstate if offered a job ;  Median extra hours preferred ;  &gt; Males ;</t>
  </si>
  <si>
    <t>South Australia ;  Not sure would move interstate if offered a job ;  Median extra hours preferred ;  &gt; Females ;</t>
  </si>
  <si>
    <t>South Australia ;  Would move within state if offered a job ;  Underemployed part-time workers ;  Persons ;</t>
  </si>
  <si>
    <t>South Australia ;  Would move within state if offered a job ;  Underemployed part-time workers ;  &gt; Males ;</t>
  </si>
  <si>
    <t>South Australia ;  Would move within state if offered a job ;  Underemployed part-time workers ;  &gt; Females ;</t>
  </si>
  <si>
    <t>South Australia ;  Would move within state if offered a job ;  &gt; Prefers less than 10 extra hours ;  Persons ;</t>
  </si>
  <si>
    <t>South Australia ;  Would move within state if offered a job ;  &gt; Prefers less than 10 extra hours ;  &gt; Males ;</t>
  </si>
  <si>
    <t>South Australia ;  Would move within state if offered a job ;  &gt; Prefers less than 10 extra hours ;  &gt; Females ;</t>
  </si>
  <si>
    <t>South Australia ;  Would move within state if offered a job ;  &gt; Prefers 10–19 extra hours ;  Persons ;</t>
  </si>
  <si>
    <t>South Australia ;  Would move within state if offered a job ;  &gt; Prefers 10–19 extra hours ;  &gt; Males ;</t>
  </si>
  <si>
    <t>South Australia ;  Would move within state if offered a job ;  &gt; Prefers 10–19 extra hours ;  &gt; Females ;</t>
  </si>
  <si>
    <t>South Australia ;  Would move within state if offered a job ;  &gt; Prefers 20–29 extra hours ;  Persons ;</t>
  </si>
  <si>
    <t>South Australia ;  Would move within state if offered a job ;  &gt; Prefers 20–29 extra hours ;  &gt; Males ;</t>
  </si>
  <si>
    <t>South Australia ;  Would move within state if offered a job ;  &gt; Prefers 20–29 extra hours ;  &gt; Females ;</t>
  </si>
  <si>
    <t>South Australia ;  Would move within state if offered a job ;  &gt; Prefers 30 extra hours or more ;  Persons ;</t>
  </si>
  <si>
    <t>South Australia ;  Would move within state if offered a job ;  &gt; Prefers 30 extra hours or more ;  &gt; Males ;</t>
  </si>
  <si>
    <t>South Australia ;  Would move within state if offered a job ;  &gt; Prefers 30 extra hours or more ;  &gt; Females ;</t>
  </si>
  <si>
    <t>South Australia ;  Would move within state if offered a job ;  Median extra hours preferred ;  Persons ;</t>
  </si>
  <si>
    <t>South Australia ;  Would move within state if offered a job ;  Median extra hours preferred ;  &gt; Males ;</t>
  </si>
  <si>
    <t>South Australia ;  Would move within state if offered a job ;  Median extra hours preferred ;  &gt; Females ;</t>
  </si>
  <si>
    <t>South Australia ;  Would not move within state if offered a job ;  Underemployed part-time workers ;  Persons ;</t>
  </si>
  <si>
    <t>South Australia ;  Would not move within state if offered a job ;  Underemployed part-time workers ;  &gt; Males ;</t>
  </si>
  <si>
    <t>South Australia ;  Would not move within state if offered a job ;  Underemployed part-time workers ;  &gt; Females ;</t>
  </si>
  <si>
    <t>South Australia ;  Would not move within state if offered a job ;  &gt; Prefers less than 10 extra hours ;  Persons ;</t>
  </si>
  <si>
    <t>South Australia ;  Would not move within state if offered a job ;  &gt; Prefers less than 10 extra hours ;  &gt; Males ;</t>
  </si>
  <si>
    <t>South Australia ;  Would not move within state if offered a job ;  &gt; Prefers less than 10 extra hours ;  &gt; Females ;</t>
  </si>
  <si>
    <t>South Australia ;  Would not move within state if offered a job ;  &gt; Prefers 10–19 extra hours ;  Persons ;</t>
  </si>
  <si>
    <t>South Australia ;  Would not move within state if offered a job ;  &gt; Prefers 10–19 extra hours ;  &gt; Males ;</t>
  </si>
  <si>
    <t>South Australia ;  Would not move within state if offered a job ;  &gt; Prefers 10–19 extra hours ;  &gt; Females ;</t>
  </si>
  <si>
    <t>South Australia ;  Would not move within state if offered a job ;  &gt; Prefers 20–29 extra hours ;  Persons ;</t>
  </si>
  <si>
    <t>South Australia ;  Would not move within state if offered a job ;  &gt; Prefers 20–29 extra hours ;  &gt; Males ;</t>
  </si>
  <si>
    <t>South Australia ;  Would not move within state if offered a job ;  &gt; Prefers 20–29 extra hours ;  &gt; Females ;</t>
  </si>
  <si>
    <t>South Australia ;  Would not move within state if offered a job ;  &gt; Prefers 30 extra hours or more ;  Persons ;</t>
  </si>
  <si>
    <t>South Australia ;  Would not move within state if offered a job ;  &gt; Prefers 30 extra hours or more ;  &gt; Males ;</t>
  </si>
  <si>
    <t>South Australia ;  Would not move within state if offered a job ;  &gt; Prefers 30 extra hours or more ;  &gt; Females ;</t>
  </si>
  <si>
    <t>South Australia ;  Would not move within state if offered a job ;  Median extra hours preferred ;  Persons ;</t>
  </si>
  <si>
    <t>South Australia ;  Would not move within state if offered a job ;  Median extra hours preferred ;  &gt; Males ;</t>
  </si>
  <si>
    <t>South Australia ;  Would not move within state if offered a job ;  Median extra hours preferred ;  &gt; Females ;</t>
  </si>
  <si>
    <t>South Australia ;  Might move within state if offered a job ;  Underemployed part-time workers ;  Persons ;</t>
  </si>
  <si>
    <t>South Australia ;  Might move within state if offered a job ;  Underemployed part-time workers ;  &gt; Males ;</t>
  </si>
  <si>
    <t>South Australia ;  Might move within state if offered a job ;  Underemployed part-time workers ;  &gt; Females ;</t>
  </si>
  <si>
    <t>South Australia ;  Might move within state if offered a job ;  &gt; Prefers less than 10 extra hours ;  Persons ;</t>
  </si>
  <si>
    <t>South Australia ;  Might move within state if offered a job ;  &gt; Prefers less than 10 extra hours ;  &gt; Males ;</t>
  </si>
  <si>
    <t>South Australia ;  Might move within state if offered a job ;  &gt; Prefers less than 10 extra hours ;  &gt; Females ;</t>
  </si>
  <si>
    <t>South Australia ;  Might move within state if offered a job ;  &gt; Prefers 10–19 extra hours ;  Persons ;</t>
  </si>
  <si>
    <t>South Australia ;  Might move within state if offered a job ;  &gt; Prefers 10–19 extra hours ;  &gt; Males ;</t>
  </si>
  <si>
    <t>South Australia ;  Might move within state if offered a job ;  &gt; Prefers 10–19 extra hours ;  &gt; Females ;</t>
  </si>
  <si>
    <t>South Australia ;  Might move within state if offered a job ;  &gt; Prefers 20–29 extra hours ;  Persons ;</t>
  </si>
  <si>
    <t>South Australia ;  Might move within state if offered a job ;  &gt; Prefers 20–29 extra hours ;  &gt; Males ;</t>
  </si>
  <si>
    <t>South Australia ;  Might move within state if offered a job ;  &gt; Prefers 20–29 extra hours ;  &gt; Females ;</t>
  </si>
  <si>
    <t>South Australia ;  Might move within state if offered a job ;  &gt; Prefers 30 extra hours or more ;  Persons ;</t>
  </si>
  <si>
    <t>South Australia ;  Might move within state if offered a job ;  &gt; Prefers 30 extra hours or more ;  &gt; Males ;</t>
  </si>
  <si>
    <t>South Australia ;  Might move within state if offered a job ;  &gt; Prefers 30 extra hours or more ;  &gt; Females ;</t>
  </si>
  <si>
    <t>South Australia ;  Might move within state if offered a job ;  Median extra hours preferred ;  Persons ;</t>
  </si>
  <si>
    <t>South Australia ;  Might move within state if offered a job ;  Median extra hours preferred ;  &gt; Males ;</t>
  </si>
  <si>
    <t>South Australia ;  Might move within state if offered a job ;  Median extra hours preferred ;  &gt; Females ;</t>
  </si>
  <si>
    <t>South Australia ;  Not sure would move within state if offered a job ;  Underemployed part-time workers ;  Persons ;</t>
  </si>
  <si>
    <t>South Australia ;  Not sure would move within state if offered a job ;  Underemployed part-time workers ;  &gt; Males ;</t>
  </si>
  <si>
    <t>South Australia ;  Not sure would move within state if offered a job ;  Underemployed part-time workers ;  &gt; Females ;</t>
  </si>
  <si>
    <t>South Australia ;  Not sure would move within state if offered a job ;  &gt; Prefers less than 10 extra hours ;  Persons ;</t>
  </si>
  <si>
    <t>South Australia ;  Not sure would move within state if offered a job ;  &gt; Prefers less than 10 extra hours ;  &gt; Males ;</t>
  </si>
  <si>
    <t>South Australia ;  Not sure would move within state if offered a job ;  &gt; Prefers less than 10 extra hours ;  &gt; Females ;</t>
  </si>
  <si>
    <t>South Australia ;  Not sure would move within state if offered a job ;  &gt; Prefers 10–19 extra hours ;  Persons ;</t>
  </si>
  <si>
    <t>South Australia ;  Not sure would move within state if offered a job ;  &gt; Prefers 10–19 extra hours ;  &gt; Males ;</t>
  </si>
  <si>
    <t>South Australia ;  Not sure would move within state if offered a job ;  &gt; Prefers 10–19 extra hours ;  &gt; Females ;</t>
  </si>
  <si>
    <t>South Australia ;  Not sure would move within state if offered a job ;  &gt; Prefers 20–29 extra hours ;  Persons ;</t>
  </si>
  <si>
    <t>South Australia ;  Not sure would move within state if offered a job ;  &gt; Prefers 20–29 extra hours ;  &gt; Males ;</t>
  </si>
  <si>
    <t>South Australia ;  Not sure would move within state if offered a job ;  &gt; Prefers 20–29 extra hours ;  &gt; Females ;</t>
  </si>
  <si>
    <t>South Australia ;  Not sure would move within state if offered a job ;  &gt; Prefers 30 extra hours or more ;  Persons ;</t>
  </si>
  <si>
    <t>South Australia ;  Not sure would move within state if offered a job ;  &gt; Prefers 30 extra hours or more ;  &gt; Males ;</t>
  </si>
  <si>
    <t>South Australia ;  Not sure would move within state if offered a job ;  &gt; Prefers 30 extra hours or more ;  &gt; Females ;</t>
  </si>
  <si>
    <t>South Australia ;  Not sure would move within state if offered a job ;  Median extra hours preferred ;  Persons ;</t>
  </si>
  <si>
    <t>South Australia ;  Not sure would move within state if offered a job ;  Median extra hours preferred ;  &gt; Males ;</t>
  </si>
  <si>
    <t>South Australia ;  Not sure would move within state if offered a job ;  Median extra hours preferred ;  &gt; Females ;</t>
  </si>
  <si>
    <t>South Australia ;  Steps taken:  Had an interview with an employer ;  Underemployed part-time workers ;  Persons ;</t>
  </si>
  <si>
    <t>South Australia ;  Steps taken:  Had an interview with an employer ;  Underemployed part-time workers ;  &gt; Males ;</t>
  </si>
  <si>
    <t>South Australia ;  Steps taken:  Had an interview with an employer ;  Underemployed part-time workers ;  &gt; Females ;</t>
  </si>
  <si>
    <t>South Australia ;  Steps taken:  Had an interview with an employer ;  &gt; Prefers less than 10 extra hours ;  Persons ;</t>
  </si>
  <si>
    <t>South Australia ;  Steps taken:  Had an interview with an employer ;  &gt; Prefers less than 10 extra hours ;  &gt; Males ;</t>
  </si>
  <si>
    <t>South Australia ;  Steps taken:  Had an interview with an employer ;  &gt; Prefers less than 10 extra hours ;  &gt; Females ;</t>
  </si>
  <si>
    <t>South Australia ;  Steps taken:  Had an interview with an employer ;  &gt; Prefers 10–19 extra hours ;  Persons ;</t>
  </si>
  <si>
    <t>South Australia ;  Steps taken:  Had an interview with an employer ;  &gt; Prefers 10–19 extra hours ;  &gt; Males ;</t>
  </si>
  <si>
    <t>South Australia ;  Steps taken:  Had an interview with an employer ;  &gt; Prefers 10–19 extra hours ;  &gt; Females ;</t>
  </si>
  <si>
    <t>South Australia ;  Steps taken:  Had an interview with an employer ;  &gt; Prefers 20–29 extra hours ;  Persons ;</t>
  </si>
  <si>
    <t>South Australia ;  Steps taken:  Had an interview with an employer ;  &gt; Prefers 20–29 extra hours ;  &gt; Males ;</t>
  </si>
  <si>
    <t>South Australia ;  Steps taken:  Had an interview with an employer ;  &gt; Prefers 20–29 extra hours ;  &gt; Females ;</t>
  </si>
  <si>
    <t>South Australia ;  Steps taken:  Had an interview with an employer ;  &gt; Prefers 30 extra hours or more ;  Persons ;</t>
  </si>
  <si>
    <t>South Australia ;  Steps taken:  Had an interview with an employer ;  &gt; Prefers 30 extra hours or more ;  &gt; Males ;</t>
  </si>
  <si>
    <t>South Australia ;  Steps taken:  Had an interview with an employer ;  &gt; Prefers 30 extra hours or more ;  &gt; Females ;</t>
  </si>
  <si>
    <t>South Australia ;  Steps taken:  Had an interview with an employer ;  Median extra hours preferred ;  Persons ;</t>
  </si>
  <si>
    <t>South Australia ;  Steps taken:  Had an interview with an employer ;  Median extra hours preferred ;  &gt; Males ;</t>
  </si>
  <si>
    <t>South Australia ;  Steps taken:  Had an interview with an employer ;  Median extra hours preferred ;  &gt; Females ;</t>
  </si>
  <si>
    <t>South Australia ;  Steps taken:  Contacted friends or relatives ;  Underemployed part-time workers ;  Persons ;</t>
  </si>
  <si>
    <t>South Australia ;  Steps taken:  Contacted friends or relatives ;  Underemployed part-time workers ;  &gt; Males ;</t>
  </si>
  <si>
    <t>South Australia ;  Steps taken:  Contacted friends or relatives ;  Underemployed part-time workers ;  &gt; Females ;</t>
  </si>
  <si>
    <t>South Australia ;  Steps taken:  Contacted friends or relatives ;  &gt; Prefers less than 10 extra hours ;  Persons ;</t>
  </si>
  <si>
    <t>South Australia ;  Steps taken:  Contacted friends or relatives ;  &gt; Prefers less than 10 extra hours ;  &gt; Males ;</t>
  </si>
  <si>
    <t>South Australia ;  Steps taken:  Contacted friends or relatives ;  &gt; Prefers less than 10 extra hours ;  &gt; Females ;</t>
  </si>
  <si>
    <t>South Australia ;  Steps taken:  Contacted friends or relatives ;  &gt; Prefers 10–19 extra hours ;  Persons ;</t>
  </si>
  <si>
    <t>South Australia ;  Steps taken:  Contacted friends or relatives ;  &gt; Prefers 10–19 extra hours ;  &gt; Males ;</t>
  </si>
  <si>
    <t>South Australia ;  Steps taken:  Contacted friends or relatives ;  &gt; Prefers 10–19 extra hours ;  &gt; Females ;</t>
  </si>
  <si>
    <t>South Australia ;  Steps taken:  Contacted friends or relatives ;  &gt; Prefers 20–29 extra hours ;  Persons ;</t>
  </si>
  <si>
    <t>South Australia ;  Steps taken:  Contacted friends or relatives ;  &gt; Prefers 20–29 extra hours ;  &gt; Males ;</t>
  </si>
  <si>
    <t>South Australia ;  Steps taken:  Contacted friends or relatives ;  &gt; Prefers 20–29 extra hours ;  &gt; Females ;</t>
  </si>
  <si>
    <t>South Australia ;  Steps taken:  Contacted friends or relatives ;  &gt; Prefers 30 extra hours or more ;  Persons ;</t>
  </si>
  <si>
    <t>South Australia ;  Steps taken:  Contacted friends or relatives ;  &gt; Prefers 30 extra hours or more ;  &gt; Males ;</t>
  </si>
  <si>
    <t>South Australia ;  Steps taken:  Contacted friends or relatives ;  &gt; Prefers 30 extra hours or more ;  &gt; Females ;</t>
  </si>
  <si>
    <t>South Australia ;  Steps taken:  Contacted friends or relatives ;  Median extra hours preferred ;  Persons ;</t>
  </si>
  <si>
    <t>South Australia ;  Steps taken:  Contacted friends or relatives ;  Median extra hours preferred ;  &gt; Males ;</t>
  </si>
  <si>
    <t>South Australia ;  Steps taken:  Contacted friends or relatives ;  Median extra hours preferred ;  &gt; Females ;</t>
  </si>
  <si>
    <t>South Australia ;  Steps taken:  Took steps to purchase or start up own business ;  Underemployed part-time workers ;  Persons ;</t>
  </si>
  <si>
    <t>South Australia ;  Steps taken:  Took steps to purchase or start up own business ;  Underemployed part-time workers ;  &gt; Males ;</t>
  </si>
  <si>
    <t>South Australia ;  Steps taken:  Took steps to purchase or start up own business ;  Underemployed part-time workers ;  &gt; Females ;</t>
  </si>
  <si>
    <t>South Australia ;  Steps taken:  Took steps to purchase or start up own business ;  &gt; Prefers less than 10 extra hours ;  Persons ;</t>
  </si>
  <si>
    <t>South Australia ;  Steps taken:  Took steps to purchase or start up own business ;  &gt; Prefers less than 10 extra hours ;  &gt; Males ;</t>
  </si>
  <si>
    <t>South Australia ;  Steps taken:  Took steps to purchase or start up own business ;  &gt; Prefers less than 10 extra hours ;  &gt; Females ;</t>
  </si>
  <si>
    <t>South Australia ;  Steps taken:  Took steps to purchase or start up own business ;  &gt; Prefers 10–19 extra hours ;  Persons ;</t>
  </si>
  <si>
    <t>South Australia ;  Steps taken:  Took steps to purchase or start up own business ;  &gt; Prefers 10–19 extra hours ;  &gt; Males ;</t>
  </si>
  <si>
    <t>South Australia ;  Steps taken:  Took steps to purchase or start up own business ;  &gt; Prefers 10–19 extra hours ;  &gt; Females ;</t>
  </si>
  <si>
    <t>South Australia ;  Steps taken:  Took steps to purchase or start up own business ;  &gt; Prefers 20–29 extra hours ;  Persons ;</t>
  </si>
  <si>
    <t>South Australia ;  Steps taken:  Took steps to purchase or start up own business ;  &gt; Prefers 20–29 extra hours ;  &gt; Males ;</t>
  </si>
  <si>
    <t>South Australia ;  Steps taken:  Took steps to purchase or start up own business ;  &gt; Prefers 20–29 extra hours ;  &gt; Females ;</t>
  </si>
  <si>
    <t>South Australia ;  Steps taken:  Took steps to purchase or start up own business ;  &gt; Prefers 30 extra hours or more ;  Persons ;</t>
  </si>
  <si>
    <t>South Australia ;  Steps taken:  Took steps to purchase or start up own business ;  &gt; Prefers 30 extra hours or more ;  &gt; Males ;</t>
  </si>
  <si>
    <t>South Australia ;  Steps taken:  Took steps to purchase or start up own business ;  &gt; Prefers 30 extra hours or more ;  &gt; Females ;</t>
  </si>
  <si>
    <t>South Australia ;  Steps taken:  Took steps to purchase or start up own business ;  Median extra hours preferred ;  Persons ;</t>
  </si>
  <si>
    <t>South Australia ;  Steps taken:  Took steps to purchase or start up own business ;  Median extra hours preferred ;  &gt; Males ;</t>
  </si>
  <si>
    <t>South Australia ;  Steps taken:  Took steps to purchase or start up own business ;  Median extra hours preferred ;  &gt; Females ;</t>
  </si>
  <si>
    <t>South Australia ;  Steps taken:  Advertised or tendered for work ;  Underemployed part-time workers ;  Persons ;</t>
  </si>
  <si>
    <t>South Australia ;  Steps taken:  Advertised or tendered for work ;  Underemployed part-time workers ;  &gt; Males ;</t>
  </si>
  <si>
    <t>South Australia ;  Steps taken:  Advertised or tendered for work ;  Underemployed part-time workers ;  &gt; Females ;</t>
  </si>
  <si>
    <t>South Australia ;  Steps taken:  Advertised or tendered for work ;  &gt; Prefers less than 10 extra hours ;  Persons ;</t>
  </si>
  <si>
    <t>South Australia ;  Steps taken:  Advertised or tendered for work ;  &gt; Prefers less than 10 extra hours ;  &gt; Males ;</t>
  </si>
  <si>
    <t>South Australia ;  Steps taken:  Advertised or tendered for work ;  &gt; Prefers less than 10 extra hours ;  &gt; Females ;</t>
  </si>
  <si>
    <t>South Australia ;  Steps taken:  Advertised or tendered for work ;  &gt; Prefers 10–19 extra hours ;  Persons ;</t>
  </si>
  <si>
    <t>South Australia ;  Steps taken:  Advertised or tendered for work ;  &gt; Prefers 10–19 extra hours ;  &gt; Males ;</t>
  </si>
  <si>
    <t>South Australia ;  Steps taken:  Advertised or tendered for work ;  &gt; Prefers 10–19 extra hours ;  &gt; Females ;</t>
  </si>
  <si>
    <t>South Australia ;  Steps taken:  Advertised or tendered for work ;  &gt; Prefers 20–29 extra hours ;  Persons ;</t>
  </si>
  <si>
    <t>South Australia ;  Steps taken:  Advertised or tendered for work ;  &gt; Prefers 20–29 extra hours ;  &gt; Males ;</t>
  </si>
  <si>
    <t>South Australia ;  Steps taken:  Advertised or tendered for work ;  &gt; Prefers 20–29 extra hours ;  &gt; Females ;</t>
  </si>
  <si>
    <t>South Australia ;  Steps taken:  Advertised or tendered for work ;  &gt; Prefers 30 extra hours or more ;  Persons ;</t>
  </si>
  <si>
    <t>South Australia ;  Steps taken:  Advertised or tendered for work ;  &gt; Prefers 30 extra hours or more ;  &gt; Males ;</t>
  </si>
  <si>
    <t>South Australia ;  Steps taken:  Advertised or tendered for work ;  &gt; Prefers 30 extra hours or more ;  &gt; Females ;</t>
  </si>
  <si>
    <t>South Australia ;  Steps taken:  Advertised or tendered for work ;  Median extra hours preferred ;  Persons ;</t>
  </si>
  <si>
    <t>South Australia ;  Steps taken:  Advertised or tendered for work ;  Median extra hours preferred ;  &gt; Males ;</t>
  </si>
  <si>
    <t>South Australia ;  Steps taken:  Advertised or tendered for work ;  Median extra hours preferred ;  &gt; Females ;</t>
  </si>
  <si>
    <t>A125630784W</t>
  </si>
  <si>
    <t>A125616384W</t>
  </si>
  <si>
    <t>A125604864K</t>
  </si>
  <si>
    <t>A125633664J</t>
  </si>
  <si>
    <t>A125619264J</t>
  </si>
  <si>
    <t>A125596226J</t>
  </si>
  <si>
    <t>A125625026R</t>
  </si>
  <si>
    <t>A125610626T</t>
  </si>
  <si>
    <t>A125596344W</t>
  </si>
  <si>
    <t>A125625144C</t>
  </si>
  <si>
    <t>A125610744F</t>
  </si>
  <si>
    <t>A125599224J</t>
  </si>
  <si>
    <t>A125628024R</t>
  </si>
  <si>
    <t>A125613624T</t>
  </si>
  <si>
    <t>A125593464K</t>
  </si>
  <si>
    <t>A125622264T</t>
  </si>
  <si>
    <t>A125607864R</t>
  </si>
  <si>
    <t>A125602104J</t>
  </si>
  <si>
    <t>A125630904C</t>
  </si>
  <si>
    <t>A125616504C</t>
  </si>
  <si>
    <t>A125604984C</t>
  </si>
  <si>
    <t>A125633784A</t>
  </si>
  <si>
    <t>A125619384A</t>
  </si>
  <si>
    <t>A125596346A</t>
  </si>
  <si>
    <t>A125625146J</t>
  </si>
  <si>
    <t>A125610746K</t>
  </si>
  <si>
    <t>A125596056C</t>
  </si>
  <si>
    <t>A125624856J</t>
  </si>
  <si>
    <t>A125610456L</t>
  </si>
  <si>
    <t>A125598936L</t>
  </si>
  <si>
    <t>A125627736V</t>
  </si>
  <si>
    <t>A125613336X</t>
  </si>
  <si>
    <t>A125593176T</t>
  </si>
  <si>
    <t>A125621976W</t>
  </si>
  <si>
    <t>A125607576W</t>
  </si>
  <si>
    <t>A125601816L</t>
  </si>
  <si>
    <t>A125630616K</t>
  </si>
  <si>
    <t>A125616216K</t>
  </si>
  <si>
    <t>A125604696K</t>
  </si>
  <si>
    <t>A125633496J</t>
  </si>
  <si>
    <t>A125619096J</t>
  </si>
  <si>
    <t>A125596058J</t>
  </si>
  <si>
    <t>A125624858L</t>
  </si>
  <si>
    <t>A125610458T</t>
  </si>
  <si>
    <t>A125596264W</t>
  </si>
  <si>
    <t>A125625064C</t>
  </si>
  <si>
    <t>A125610664F</t>
  </si>
  <si>
    <t>A125599144J</t>
  </si>
  <si>
    <t>A125627944L</t>
  </si>
  <si>
    <t>A125613544T</t>
  </si>
  <si>
    <t>A125593384K</t>
  </si>
  <si>
    <t>A125622184T</t>
  </si>
  <si>
    <t>A125607784R</t>
  </si>
  <si>
    <t>A125602024J</t>
  </si>
  <si>
    <t>A125630824C</t>
  </si>
  <si>
    <t>A125616424C</t>
  </si>
  <si>
    <t>A125604904T</t>
  </si>
  <si>
    <t>A125633704R</t>
  </si>
  <si>
    <t>A125619304R</t>
  </si>
  <si>
    <t>A125596266A</t>
  </si>
  <si>
    <t>A125625066J</t>
  </si>
  <si>
    <t>A125610666K</t>
  </si>
  <si>
    <t>A125596272W</t>
  </si>
  <si>
    <t>A125625072C</t>
  </si>
  <si>
    <t>A125610672F</t>
  </si>
  <si>
    <t>A125599152J</t>
  </si>
  <si>
    <t>A125627952L</t>
  </si>
  <si>
    <t>A125613552T</t>
  </si>
  <si>
    <t>A125593392K</t>
  </si>
  <si>
    <t>A125622192T</t>
  </si>
  <si>
    <t>A125607792R</t>
  </si>
  <si>
    <t>A125602032J</t>
  </si>
  <si>
    <t>A125630832C</t>
  </si>
  <si>
    <t>A125616432C</t>
  </si>
  <si>
    <t>A125604912T</t>
  </si>
  <si>
    <t>A125633712R</t>
  </si>
  <si>
    <t>A125619312R</t>
  </si>
  <si>
    <t>A125596274A</t>
  </si>
  <si>
    <t>A125625074J</t>
  </si>
  <si>
    <t>A125610674K</t>
  </si>
  <si>
    <t>A125596096W</t>
  </si>
  <si>
    <t>A125624896A</t>
  </si>
  <si>
    <t>A125610496F</t>
  </si>
  <si>
    <t>A125598976F</t>
  </si>
  <si>
    <t>A125627776L</t>
  </si>
  <si>
    <t>A125613376T</t>
  </si>
  <si>
    <t>A125593216X</t>
  </si>
  <si>
    <t>A125622016F</t>
  </si>
  <si>
    <t>A125607616C</t>
  </si>
  <si>
    <t>A125601856F</t>
  </si>
  <si>
    <t>A125630656C</t>
  </si>
  <si>
    <t>A125616256C</t>
  </si>
  <si>
    <t>A125604736T</t>
  </si>
  <si>
    <t>A125633536R</t>
  </si>
  <si>
    <t>A125619136R</t>
  </si>
  <si>
    <t>A125596098A</t>
  </si>
  <si>
    <t>A125624898F</t>
  </si>
  <si>
    <t>A125610498K</t>
  </si>
  <si>
    <t>A125596064C</t>
  </si>
  <si>
    <t>A125624864J</t>
  </si>
  <si>
    <t>A125610464L</t>
  </si>
  <si>
    <t>A125598944L</t>
  </si>
  <si>
    <t>A125627744V</t>
  </si>
  <si>
    <t>A125613344X</t>
  </si>
  <si>
    <t>A125593184T</t>
  </si>
  <si>
    <t>A125621984W</t>
  </si>
  <si>
    <t>A125607584W</t>
  </si>
  <si>
    <t>A125601824L</t>
  </si>
  <si>
    <t>A125630624K</t>
  </si>
  <si>
    <t>A125616224K</t>
  </si>
  <si>
    <t>A125604704X</t>
  </si>
  <si>
    <t>A125633504W</t>
  </si>
  <si>
    <t>A125619104W</t>
  </si>
  <si>
    <t>A125596066J</t>
  </si>
  <si>
    <t>A125624866L</t>
  </si>
  <si>
    <t>A125610466T</t>
  </si>
  <si>
    <t>A125596136C</t>
  </si>
  <si>
    <t>A125624936J</t>
  </si>
  <si>
    <t>A125610536L</t>
  </si>
  <si>
    <t>A125599016R</t>
  </si>
  <si>
    <t>A125627816V</t>
  </si>
  <si>
    <t>A125613416X</t>
  </si>
  <si>
    <t>A125593256T</t>
  </si>
  <si>
    <t>A125622056X</t>
  </si>
  <si>
    <t>A125607656W</t>
  </si>
  <si>
    <t>A125601896X</t>
  </si>
  <si>
    <t>A125630696W</t>
  </si>
  <si>
    <t>A125616296W</t>
  </si>
  <si>
    <t>A125604776K</t>
  </si>
  <si>
    <t>A125633576J</t>
  </si>
  <si>
    <t>A125619176J</t>
  </si>
  <si>
    <t>A125596138J</t>
  </si>
  <si>
    <t>A125624938L</t>
  </si>
  <si>
    <t>A125610538T</t>
  </si>
  <si>
    <t>A125596088W</t>
  </si>
  <si>
    <t>A125624888A</t>
  </si>
  <si>
    <t>A125610488F</t>
  </si>
  <si>
    <t>A125598968F</t>
  </si>
  <si>
    <t>A125627768L</t>
  </si>
  <si>
    <t>A125613368T</t>
  </si>
  <si>
    <t>A125593208X</t>
  </si>
  <si>
    <t>A125622008F</t>
  </si>
  <si>
    <t>A125607608C</t>
  </si>
  <si>
    <t>A125601848F</t>
  </si>
  <si>
    <t>A125630648C</t>
  </si>
  <si>
    <t>A125616248C</t>
  </si>
  <si>
    <t>A125604728T</t>
  </si>
  <si>
    <t>A125633528R</t>
  </si>
  <si>
    <t>A125619128R</t>
  </si>
  <si>
    <t>A125596090J</t>
  </si>
  <si>
    <t>A125624890L</t>
  </si>
  <si>
    <t>A125610490T</t>
  </si>
  <si>
    <t>A125596144C</t>
  </si>
  <si>
    <t>A125624944J</t>
  </si>
  <si>
    <t>A125610544L</t>
  </si>
  <si>
    <t>A125599024R</t>
  </si>
  <si>
    <t>A125627824V</t>
  </si>
  <si>
    <t>A125613424X</t>
  </si>
  <si>
    <t>A125593264T</t>
  </si>
  <si>
    <t>A125622064X</t>
  </si>
  <si>
    <t>A125607664W</t>
  </si>
  <si>
    <t>A125601904L</t>
  </si>
  <si>
    <t>A125630704K</t>
  </si>
  <si>
    <t>A125616304K</t>
  </si>
  <si>
    <t>A125604784K</t>
  </si>
  <si>
    <t>A125633584J</t>
  </si>
  <si>
    <t>A125619184J</t>
  </si>
  <si>
    <t>A125596146J</t>
  </si>
  <si>
    <t>A125624946L</t>
  </si>
  <si>
    <t>A125610546T</t>
  </si>
  <si>
    <t>A125596104K</t>
  </si>
  <si>
    <t>A125624904R</t>
  </si>
  <si>
    <t>A125610504V</t>
  </si>
  <si>
    <t>A125598984F</t>
  </si>
  <si>
    <t>A125627784L</t>
  </si>
  <si>
    <t>A125613384T</t>
  </si>
  <si>
    <t>A125593224X</t>
  </si>
  <si>
    <t>A125622024F</t>
  </si>
  <si>
    <t>A125607624C</t>
  </si>
  <si>
    <t>A125601864F</t>
  </si>
  <si>
    <t>A125630664C</t>
  </si>
  <si>
    <t>A125616264C</t>
  </si>
  <si>
    <t>A125604744T</t>
  </si>
  <si>
    <t>A125633544R</t>
  </si>
  <si>
    <t>A125619144R</t>
  </si>
  <si>
    <t>A125596106R</t>
  </si>
  <si>
    <t>A125624906V</t>
  </si>
  <si>
    <t>A125610506X</t>
  </si>
  <si>
    <t>A125596152C</t>
  </si>
  <si>
    <t>A125624952J</t>
  </si>
  <si>
    <t>A125610552L</t>
  </si>
  <si>
    <t>A125599032R</t>
  </si>
  <si>
    <t>A125627832V</t>
  </si>
  <si>
    <t>A125613432X</t>
  </si>
  <si>
    <t>A125593272T</t>
  </si>
  <si>
    <t>A125622072X</t>
  </si>
  <si>
    <t>A125607672W</t>
  </si>
  <si>
    <t>A125601912L</t>
  </si>
  <si>
    <t>A125630712K</t>
  </si>
  <si>
    <t>A125616312K</t>
  </si>
  <si>
    <t>A125604792K</t>
  </si>
  <si>
    <t>A125633592J</t>
  </si>
  <si>
    <t>A125619192J</t>
  </si>
  <si>
    <t>A125596154J</t>
  </si>
  <si>
    <t>A125624954L</t>
  </si>
  <si>
    <t>A125610554T</t>
  </si>
  <si>
    <t>A125596232C</t>
  </si>
  <si>
    <t>A125625032K</t>
  </si>
  <si>
    <t>A125610632L</t>
  </si>
  <si>
    <t>A125599112R</t>
  </si>
  <si>
    <t>A125627912V</t>
  </si>
  <si>
    <t>A125613512X</t>
  </si>
  <si>
    <t>A125593352T</t>
  </si>
  <si>
    <t>A125622152X</t>
  </si>
  <si>
    <t>A125607752W</t>
  </si>
  <si>
    <t>A125601992X</t>
  </si>
  <si>
    <t>A125630792W</t>
  </si>
  <si>
    <t>A125616392W</t>
  </si>
  <si>
    <t>A125604872K</t>
  </si>
  <si>
    <t>A125633672J</t>
  </si>
  <si>
    <t>A125619272J</t>
  </si>
  <si>
    <t>A125596234J</t>
  </si>
  <si>
    <t>A125625034R</t>
  </si>
  <si>
    <t>A125610634T</t>
  </si>
  <si>
    <t>A125596160C</t>
  </si>
  <si>
    <t>A125624960J</t>
  </si>
  <si>
    <t>A125610560L</t>
  </si>
  <si>
    <t>A125599040R</t>
  </si>
  <si>
    <t>A125627840V</t>
  </si>
  <si>
    <t>A125613440X</t>
  </si>
  <si>
    <t>A125593280T</t>
  </si>
  <si>
    <t>A125622080X</t>
  </si>
  <si>
    <t>A125607680W</t>
  </si>
  <si>
    <t>A125601920L</t>
  </si>
  <si>
    <t>A125630720K</t>
  </si>
  <si>
    <t>A125616320K</t>
  </si>
  <si>
    <t>A125604800X</t>
  </si>
  <si>
    <t>A125633600W</t>
  </si>
  <si>
    <t>A125619200W</t>
  </si>
  <si>
    <t>A125596162J</t>
  </si>
  <si>
    <t>A125624962L</t>
  </si>
  <si>
    <t>A125610562T</t>
  </si>
  <si>
    <t>A125596112K</t>
  </si>
  <si>
    <t>A125624912R</t>
  </si>
  <si>
    <t>A125610512V</t>
  </si>
  <si>
    <t>A125598992F</t>
  </si>
  <si>
    <t>A125627792L</t>
  </si>
  <si>
    <t>A125613392T</t>
  </si>
  <si>
    <t>A125593232X</t>
  </si>
  <si>
    <t>A125622032F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</si>
  <si>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</si>
  <si>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</si>
  <si>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</si>
  <si>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Prefers less than 10 extra hours ;  Persons ;</t>
  </si>
  <si>
    <t>Western Australia ;  &gt; Prefers less than 10 extra hours ;  &gt; Males ;</t>
  </si>
  <si>
    <t>Western Australia ;  &gt; Prefers less than 10 extra hours ;  &gt; Females ;</t>
  </si>
  <si>
    <t>Western Australia ;  &gt; Prefers 10–19 extra hours ;  Persons ;</t>
  </si>
  <si>
    <t>Western Australia ;  &gt; Prefers 10–19 extra hours ;  &gt; Males ;</t>
  </si>
  <si>
    <t>Western Australia ;  &gt; Prefers 10–19 extra hours ;  &gt; Females ;</t>
  </si>
  <si>
    <t>Western Australia ;  &gt; Prefers 20–29 extra hours ;  Persons ;</t>
  </si>
  <si>
    <t>Western Australia ;  &gt; Prefers 20–29 extra hours ;  &gt; Males ;</t>
  </si>
  <si>
    <t>Western Australia ;  &gt; Prefers 20–29 extra hours ;  &gt; Females ;</t>
  </si>
  <si>
    <t>Western Australia ;  &gt; Prefers 30 extra hours or more ;  Persons ;</t>
  </si>
  <si>
    <t>Western Australia ;  &gt; Prefers 30 extra hours or more ;  &gt; Males ;</t>
  </si>
  <si>
    <t>Western Australia ;  &gt; Prefers 30 extra hours or more ;  &gt; Females ;</t>
  </si>
  <si>
    <t>Western Australia ;  Median extra hours preferred ;  Persons ;</t>
  </si>
  <si>
    <t>Western Australia ;  Median extra hours preferred ;  &gt; Males ;</t>
  </si>
  <si>
    <t>Western Australia ;  Median extra hours preferred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</si>
  <si>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</si>
  <si>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</si>
  <si>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</si>
  <si>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Prefers less than 10 extra hours ;  Persons ;</t>
  </si>
  <si>
    <t>Western Australia ;  15-64 years ;  &gt; Prefers less than 10 extra hours ;  &gt; Males ;</t>
  </si>
  <si>
    <t>Western Australia ;  15-64 years ;  &gt; Prefers less than 10 extra hours ;  &gt; Females ;</t>
  </si>
  <si>
    <t>Western Australia ;  15-64 years ;  &gt; Prefers 10–19 extra hours ;  Persons ;</t>
  </si>
  <si>
    <t>Western Australia ;  15-64 years ;  &gt; Prefers 10–19 extra hours ;  &gt; Males ;</t>
  </si>
  <si>
    <t>Western Australia ;  15-64 years ;  &gt; Prefers 10–19 extra hours ;  &gt; Females ;</t>
  </si>
  <si>
    <t>Western Australia ;  15-64 years ;  &gt; Prefers 20–29 extra hours ;  Persons ;</t>
  </si>
  <si>
    <t>Western Australia ;  15-64 years ;  &gt; Prefers 20–29 extra hours ;  &gt; Males ;</t>
  </si>
  <si>
    <t>Western Australia ;  15-64 years ;  &gt; Prefers 20–29 extra hours ;  &gt; Females ;</t>
  </si>
  <si>
    <t>Western Australia ;  15-64 years ;  &gt; Prefers 30 extra hours or more ;  Persons ;</t>
  </si>
  <si>
    <t>Western Australia ;  15-64 years ;  &gt; Prefers 30 extra hours or more ;  &gt; Males ;</t>
  </si>
  <si>
    <t>Western Australia ;  15-64 years ;  &gt; Prefers 30 extra hours or more ;  &gt; Females ;</t>
  </si>
  <si>
    <t>Western Australia ;  15-64 years ;  Median extra hours preferred ;  Persons ;</t>
  </si>
  <si>
    <t>Western Australia ;  15-64 years ;  Median extra hours preferred ;  &gt; Males ;</t>
  </si>
  <si>
    <t>Western Australia ;  15-64 years ;  Median extra hours preferred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</si>
  <si>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</si>
  <si>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</si>
  <si>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</si>
  <si>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Prefers less than 10 extra hours ;  Persons ;</t>
  </si>
  <si>
    <t>Western Australia ;  &gt; 15-24 years ;  &gt; Prefers less than 10 extra hours ;  &gt; Males ;</t>
  </si>
  <si>
    <t>Western Australia ;  &gt; 15-24 years ;  &gt; Prefers less than 10 extra hours ;  &gt; Females ;</t>
  </si>
  <si>
    <t>Western Australia ;  &gt; 15-24 years ;  &gt; Prefers 10–19 extra hours ;  Persons ;</t>
  </si>
  <si>
    <t>Western Australia ;  &gt; 15-24 years ;  &gt; Prefers 10–19 extra hours ;  &gt; Males ;</t>
  </si>
  <si>
    <t>Western Australia ;  &gt; 15-24 years ;  &gt; Prefers 10–19 extra hours ;  &gt; Females ;</t>
  </si>
  <si>
    <t>Western Australia ;  &gt; 15-24 years ;  &gt; Prefers 20–29 extra hours ;  Persons ;</t>
  </si>
  <si>
    <t>Western Australia ;  &gt; 15-24 years ;  &gt; Prefers 20–29 extra hours ;  &gt; Males ;</t>
  </si>
  <si>
    <t>Western Australia ;  &gt; 15-24 years ;  &gt; Prefers 20–29 extra hours ;  &gt; Females ;</t>
  </si>
  <si>
    <t>Western Australia ;  &gt; 15-24 years ;  &gt; Prefers 30 extra hours or more ;  Persons ;</t>
  </si>
  <si>
    <t>Western Australia ;  &gt; 15-24 years ;  &gt; Prefers 30 extra hours or more ;  &gt; Males ;</t>
  </si>
  <si>
    <t>Western Australia ;  &gt; 15-24 years ;  &gt; Prefers 30 extra hours or more ;  &gt; Females ;</t>
  </si>
  <si>
    <t>Western Australia ;  &gt; 15-24 years ;  Median extra hours preferred ;  Persons ;</t>
  </si>
  <si>
    <t>Western Australia ;  &gt; 15-24 years ;  Median extra hours preferred ;  &gt; Males ;</t>
  </si>
  <si>
    <t>Western Australia ;  &gt; 15-24 years ;  Median extra hours preferred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</si>
  <si>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</si>
  <si>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</si>
  <si>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</si>
  <si>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Prefers less than 10 extra hours ;  Persons ;</t>
  </si>
  <si>
    <t>Western Australia ;  &gt; 25-44 years ;  &gt; Prefers less than 10 extra hours ;  &gt; Males ;</t>
  </si>
  <si>
    <t>Western Australia ;  &gt; 25-44 years ;  &gt; Prefers less than 10 extra hours ;  &gt; Females ;</t>
  </si>
  <si>
    <t>Western Australia ;  &gt; 25-44 years ;  &gt; Prefers 10–19 extra hours ;  Persons ;</t>
  </si>
  <si>
    <t>Western Australia ;  &gt; 25-44 years ;  &gt; Prefers 10–19 extra hours ;  &gt; Males ;</t>
  </si>
  <si>
    <t>Western Australia ;  &gt; 25-44 years ;  &gt; Prefers 10–19 extra hours ;  &gt; Females ;</t>
  </si>
  <si>
    <t>Western Australia ;  &gt; 25-44 years ;  &gt; Prefers 20–29 extra hours ;  Persons ;</t>
  </si>
  <si>
    <t>Western Australia ;  &gt; 25-44 years ;  &gt; Prefers 20–29 extra hours ;  &gt; Males ;</t>
  </si>
  <si>
    <t>Western Australia ;  &gt; 25-44 years ;  &gt; Prefers 20–29 extra hours ;  &gt; Females ;</t>
  </si>
  <si>
    <t>Western Australia ;  &gt; 25-44 years ;  &gt; Prefers 30 extra hours or more ;  Persons ;</t>
  </si>
  <si>
    <t>Western Australia ;  &gt; 25-44 years ;  &gt; Prefers 30 extra hours or more ;  &gt; Males ;</t>
  </si>
  <si>
    <t>Western Australia ;  &gt; 25-44 years ;  &gt; Prefers 30 extra hours or more ;  &gt; Females ;</t>
  </si>
  <si>
    <t>Western Australia ;  &gt; 25-44 years ;  Median extra hours preferred ;  Persons ;</t>
  </si>
  <si>
    <t>Western Australia ;  &gt; 25-44 years ;  Median extra hours preferred ;  &gt; Males ;</t>
  </si>
  <si>
    <t>Western Australia ;  &gt; 25-44 years ;  Median extra hours preferred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</si>
  <si>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</si>
  <si>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</si>
  <si>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</si>
  <si>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Prefers less than 10 extra hours ;  Persons ;</t>
  </si>
  <si>
    <t>Western Australia ;  &gt;&gt; 25-34 years ;  &gt; Prefers less than 10 extra hours ;  &gt; Males ;</t>
  </si>
  <si>
    <t>Western Australia ;  &gt;&gt; 25-34 years ;  &gt; Prefers less than 10 extra hours ;  &gt; Females ;</t>
  </si>
  <si>
    <t>Western Australia ;  &gt;&gt; 25-34 years ;  &gt; Prefers 10–19 extra hours ;  Persons ;</t>
  </si>
  <si>
    <t>Western Australia ;  &gt;&gt; 25-34 years ;  &gt; Prefers 10–19 extra hours ;  &gt; Males ;</t>
  </si>
  <si>
    <t>Western Australia ;  &gt;&gt; 25-34 years ;  &gt; Prefers 10–19 extra hours ;  &gt; Females ;</t>
  </si>
  <si>
    <t>Western Australia ;  &gt;&gt; 25-34 years ;  &gt; Prefers 20–29 extra hours ;  Persons ;</t>
  </si>
  <si>
    <t>Western Australia ;  &gt;&gt; 25-34 years ;  &gt; Prefers 20–29 extra hours ;  &gt; Males ;</t>
  </si>
  <si>
    <t>Western Australia ;  &gt;&gt; 25-34 years ;  &gt; Prefers 20–29 extra hours ;  &gt; Females ;</t>
  </si>
  <si>
    <t>Western Australia ;  &gt;&gt; 25-34 years ;  &gt; Prefers 30 extra hours or more ;  Persons ;</t>
  </si>
  <si>
    <t>Western Australia ;  &gt;&gt; 25-34 years ;  &gt; Prefers 30 extra hours or more ;  &gt; Males ;</t>
  </si>
  <si>
    <t>Western Australia ;  &gt;&gt; 25-34 years ;  &gt; Prefers 30 extra hours or more ;  &gt; Females ;</t>
  </si>
  <si>
    <t>Western Australia ;  &gt;&gt; 25-34 years ;  Median extra hours preferred ;  Persons ;</t>
  </si>
  <si>
    <t>Western Australia ;  &gt;&gt; 25-34 years ;  Median extra hours preferred ;  &gt; Males ;</t>
  </si>
  <si>
    <t>Western Australia ;  &gt;&gt; 25-34 years ;  Median extra hours preferred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</si>
  <si>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</si>
  <si>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</si>
  <si>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</si>
  <si>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Prefers less than 10 extra hours ;  Persons ;</t>
  </si>
  <si>
    <t>Western Australia ;  &gt;&gt; 35-44 years ;  &gt; Prefers less than 10 extra hours ;  &gt; Males ;</t>
  </si>
  <si>
    <t>Western Australia ;  &gt;&gt; 35-44 years ;  &gt; Prefers less than 10 extra hours ;  &gt; Females ;</t>
  </si>
  <si>
    <t>Western Australia ;  &gt;&gt; 35-44 years ;  &gt; Prefers 10–19 extra hours ;  Persons ;</t>
  </si>
  <si>
    <t>Western Australia ;  &gt;&gt; 35-44 years ;  &gt; Prefers 10–19 extra hours ;  &gt; Males ;</t>
  </si>
  <si>
    <t>Western Australia ;  &gt;&gt; 35-44 years ;  &gt; Prefers 10–19 extra hours ;  &gt; Females ;</t>
  </si>
  <si>
    <t>Western Australia ;  &gt;&gt; 35-44 years ;  &gt; Prefers 20–29 extra hours ;  Persons ;</t>
  </si>
  <si>
    <t>Western Australia ;  &gt;&gt; 35-44 years ;  &gt; Prefers 20–29 extra hours ;  &gt; Males ;</t>
  </si>
  <si>
    <t>Western Australia ;  &gt;&gt; 35-44 years ;  &gt; Prefers 20–29 extra hours ;  &gt; Females ;</t>
  </si>
  <si>
    <t>Western Australia ;  &gt;&gt; 35-44 years ;  &gt; Prefers 30 extra hours or more ;  Persons ;</t>
  </si>
  <si>
    <t>Western Australia ;  &gt;&gt; 35-44 years ;  &gt; Prefers 30 extra hours or more ;  &gt; Males ;</t>
  </si>
  <si>
    <t>Western Australia ;  &gt;&gt; 35-44 years ;  &gt; Prefers 30 extra hours or more ;  &gt; Females ;</t>
  </si>
  <si>
    <t>Western Australia ;  &gt;&gt; 35-44 years ;  Median extra hours preferred ;  Persons ;</t>
  </si>
  <si>
    <t>Western Australia ;  &gt;&gt; 35-44 years ;  Median extra hours preferred ;  &gt; Males ;</t>
  </si>
  <si>
    <t>Western Australia ;  &gt;&gt; 35-44 years ;  Median extra hours preferred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</si>
  <si>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</si>
  <si>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</si>
  <si>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</si>
  <si>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Prefers less than 10 extra hours ;  Persons ;</t>
  </si>
  <si>
    <t>Western Australia ;  &gt; 45-64 years ;  &gt; Prefers less than 10 extra hours ;  &gt; Males ;</t>
  </si>
  <si>
    <t>Western Australia ;  &gt; 45-64 years ;  &gt; Prefers less than 10 extra hours ;  &gt; Females ;</t>
  </si>
  <si>
    <t>Western Australia ;  &gt; 45-64 years ;  &gt; Prefers 10–19 extra hours ;  Persons ;</t>
  </si>
  <si>
    <t>Western Australia ;  &gt; 45-64 years ;  &gt; Prefers 10–19 extra hours ;  &gt; Males ;</t>
  </si>
  <si>
    <t>Western Australia ;  &gt; 45-64 years ;  &gt; Prefers 10–19 extra hours ;  &gt; Females ;</t>
  </si>
  <si>
    <t>Western Australia ;  &gt; 45-64 years ;  &gt; Prefers 20–29 extra hours ;  Persons ;</t>
  </si>
  <si>
    <t>Western Australia ;  &gt; 45-64 years ;  &gt; Prefers 20–29 extra hours ;  &gt; Males ;</t>
  </si>
  <si>
    <t>Western Australia ;  &gt; 45-64 years ;  &gt; Prefers 20–29 extra hours ;  &gt; Females ;</t>
  </si>
  <si>
    <t>Western Australia ;  &gt; 45-64 years ;  &gt; Prefers 30 extra hours or more ;  Persons ;</t>
  </si>
  <si>
    <t>Western Australia ;  &gt; 45-64 years ;  &gt; Prefers 30 extra hours or more ;  &gt; Males ;</t>
  </si>
  <si>
    <t>Western Australia ;  &gt; 45-64 years ;  &gt; Prefers 30 extra hours or more ;  &gt; Females ;</t>
  </si>
  <si>
    <t>Western Australia ;  &gt; 45-64 years ;  Median extra hours preferred ;  Persons ;</t>
  </si>
  <si>
    <t>Western Australia ;  &gt; 45-64 years ;  Median extra hours preferred ;  &gt; Males ;</t>
  </si>
  <si>
    <t>Western Australia ;  &gt; 45-64 years ;  Median extra hours preferred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</si>
  <si>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</si>
  <si>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</si>
  <si>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</si>
  <si>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Prefers less than 10 extra hours ;  Persons ;</t>
  </si>
  <si>
    <t>Western Australia ;  &gt;&gt; 45-54 years ;  &gt; Prefers less than 10 extra hours ;  &gt; Males ;</t>
  </si>
  <si>
    <t>Western Australia ;  &gt;&gt; 45-54 years ;  &gt; Prefers less than 10 extra hours ;  &gt; Females ;</t>
  </si>
  <si>
    <t>Western Australia ;  &gt;&gt; 45-54 years ;  &gt; Prefers 10–19 extra hours ;  Persons ;</t>
  </si>
  <si>
    <t>Western Australia ;  &gt;&gt; 45-54 years ;  &gt; Prefers 10–19 extra hours ;  &gt; Males ;</t>
  </si>
  <si>
    <t>Western Australia ;  &gt;&gt; 45-54 years ;  &gt; Prefers 10–19 extra hours ;  &gt; Females ;</t>
  </si>
  <si>
    <t>Western Australia ;  &gt;&gt; 45-54 years ;  &gt; Prefers 20–29 extra hours ;  Persons ;</t>
  </si>
  <si>
    <t>Western Australia ;  &gt;&gt; 45-54 years ;  &gt; Prefers 20–29 extra hours ;  &gt; Males ;</t>
  </si>
  <si>
    <t>Western Australia ;  &gt;&gt; 45-54 years ;  &gt; Prefers 20–29 extra hours ;  &gt; Females ;</t>
  </si>
  <si>
    <t>Western Australia ;  &gt;&gt; 45-54 years ;  &gt; Prefers 30 extra hours or more ;  Persons ;</t>
  </si>
  <si>
    <t>Western Australia ;  &gt;&gt; 45-54 years ;  &gt; Prefers 30 extra hours or more ;  &gt; Males ;</t>
  </si>
  <si>
    <t>Western Australia ;  &gt;&gt; 45-54 years ;  &gt; Prefers 30 extra hours or more ;  &gt; Females ;</t>
  </si>
  <si>
    <t>Western Australia ;  &gt;&gt; 45-54 years ;  Median extra hours preferred ;  Persons ;</t>
  </si>
  <si>
    <t>Western Australia ;  &gt;&gt; 45-54 years ;  Median extra hours preferred ;  &gt; Males ;</t>
  </si>
  <si>
    <t>Western Australia ;  &gt;&gt; 45-54 years ;  Median extra hours preferred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</si>
  <si>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</si>
  <si>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</si>
  <si>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</si>
  <si>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Prefers less than 10 extra hours ;  Persons ;</t>
  </si>
  <si>
    <t>Western Australia ;  &gt;&gt; 55-64 years ;  &gt; Prefers less than 10 extra hours ;  &gt; Males ;</t>
  </si>
  <si>
    <t>Western Australia ;  &gt;&gt; 55-64 years ;  &gt; Prefers less than 10 extra hours ;  &gt; Females ;</t>
  </si>
  <si>
    <t>A125607632C</t>
  </si>
  <si>
    <t>A125601872F</t>
  </si>
  <si>
    <t>A125630672C</t>
  </si>
  <si>
    <t>A125616272C</t>
  </si>
  <si>
    <t>A125604752T</t>
  </si>
  <si>
    <t>A125633552R</t>
  </si>
  <si>
    <t>A125619152R</t>
  </si>
  <si>
    <t>A125596114R</t>
  </si>
  <si>
    <t>A125624914V</t>
  </si>
  <si>
    <t>A125610514X</t>
  </si>
  <si>
    <t>A125596280W</t>
  </si>
  <si>
    <t>A125625080C</t>
  </si>
  <si>
    <t>A125610680F</t>
  </si>
  <si>
    <t>A125599160J</t>
  </si>
  <si>
    <t>A125627960L</t>
  </si>
  <si>
    <t>A125613560T</t>
  </si>
  <si>
    <t>A125593400X</t>
  </si>
  <si>
    <t>A125622200F</t>
  </si>
  <si>
    <t>A125607800C</t>
  </si>
  <si>
    <t>A125602040J</t>
  </si>
  <si>
    <t>A125630840C</t>
  </si>
  <si>
    <t>A125616440C</t>
  </si>
  <si>
    <t>A125604920T</t>
  </si>
  <si>
    <t>A125633720R</t>
  </si>
  <si>
    <t>A125619320R</t>
  </si>
  <si>
    <t>A125596282A</t>
  </si>
  <si>
    <t>A125625082J</t>
  </si>
  <si>
    <t>A125610682K</t>
  </si>
  <si>
    <t>A125596240C</t>
  </si>
  <si>
    <t>A125625040K</t>
  </si>
  <si>
    <t>A125610640L</t>
  </si>
  <si>
    <t>A125599120R</t>
  </si>
  <si>
    <t>A125627920V</t>
  </si>
  <si>
    <t>A125613520X</t>
  </si>
  <si>
    <t>A125593360T</t>
  </si>
  <si>
    <t>A125622160X</t>
  </si>
  <si>
    <t>A125607760W</t>
  </si>
  <si>
    <t>A125602000R</t>
  </si>
  <si>
    <t>A125630800K</t>
  </si>
  <si>
    <t>A125616400K</t>
  </si>
  <si>
    <t>A125604880K</t>
  </si>
  <si>
    <t>A125633680J</t>
  </si>
  <si>
    <t>A125619280J</t>
  </si>
  <si>
    <t>A125596242J</t>
  </si>
  <si>
    <t>A125625042R</t>
  </si>
  <si>
    <t>A125610642T</t>
  </si>
  <si>
    <t>A125596248W</t>
  </si>
  <si>
    <t>A125625048C</t>
  </si>
  <si>
    <t>A125610648F</t>
  </si>
  <si>
    <t>A125599128J</t>
  </si>
  <si>
    <t>A125627928L</t>
  </si>
  <si>
    <t>A125613528T</t>
  </si>
  <si>
    <t>A125593368K</t>
  </si>
  <si>
    <t>A125622168T</t>
  </si>
  <si>
    <t>A125607768R</t>
  </si>
  <si>
    <t>A125602008J</t>
  </si>
  <si>
    <t>A125630808C</t>
  </si>
  <si>
    <t>A125616408C</t>
  </si>
  <si>
    <t>A125604888C</t>
  </si>
  <si>
    <t>A125633688A</t>
  </si>
  <si>
    <t>A125619288A</t>
  </si>
  <si>
    <t>A125596250J</t>
  </si>
  <si>
    <t>A125625050R</t>
  </si>
  <si>
    <t>A125610650T</t>
  </si>
  <si>
    <t>A125596352W</t>
  </si>
  <si>
    <t>A125625152C</t>
  </si>
  <si>
    <t>A125610752F</t>
  </si>
  <si>
    <t>A125599232J</t>
  </si>
  <si>
    <t>A125628032R</t>
  </si>
  <si>
    <t>A125613632T</t>
  </si>
  <si>
    <t>A125593472K</t>
  </si>
  <si>
    <t>A125622272T</t>
  </si>
  <si>
    <t>A125607872R</t>
  </si>
  <si>
    <t>A125602112J</t>
  </si>
  <si>
    <t>A125630912C</t>
  </si>
  <si>
    <t>A125616512C</t>
  </si>
  <si>
    <t>A125604992C</t>
  </si>
  <si>
    <t>A125633792A</t>
  </si>
  <si>
    <t>A125619392A</t>
  </si>
  <si>
    <t>A125596354A</t>
  </si>
  <si>
    <t>A125625154J</t>
  </si>
  <si>
    <t>A125610754K</t>
  </si>
  <si>
    <t>A125596072C</t>
  </si>
  <si>
    <t>A125624872J</t>
  </si>
  <si>
    <t>A125610472L</t>
  </si>
  <si>
    <t>A125598952L</t>
  </si>
  <si>
    <t>A125627752V</t>
  </si>
  <si>
    <t>A125613352X</t>
  </si>
  <si>
    <t>A125593192T</t>
  </si>
  <si>
    <t>A125621992W</t>
  </si>
  <si>
    <t>A125607592W</t>
  </si>
  <si>
    <t>A125601832L</t>
  </si>
  <si>
    <t>A125630632K</t>
  </si>
  <si>
    <t>A125616232K</t>
  </si>
  <si>
    <t>A125604712X</t>
  </si>
  <si>
    <t>A125633512W</t>
  </si>
  <si>
    <t>A125619112W</t>
  </si>
  <si>
    <t>A125596074J</t>
  </si>
  <si>
    <t>A125624874L</t>
  </si>
  <si>
    <t>A125610474T</t>
  </si>
  <si>
    <t>A125594568W</t>
  </si>
  <si>
    <t>A125623368C</t>
  </si>
  <si>
    <t>A125608968A</t>
  </si>
  <si>
    <t>A125597448J</t>
  </si>
  <si>
    <t>A125626248R</t>
  </si>
  <si>
    <t>A125611848T</t>
  </si>
  <si>
    <t>A125591688K</t>
  </si>
  <si>
    <t>A125620488T</t>
  </si>
  <si>
    <t>A125606088T</t>
  </si>
  <si>
    <t>A125600328J</t>
  </si>
  <si>
    <t>A125629128A</t>
  </si>
  <si>
    <t>A125614728C</t>
  </si>
  <si>
    <t>A125603208V</t>
  </si>
  <si>
    <t>A125632008T</t>
  </si>
  <si>
    <t>A125617608R</t>
  </si>
  <si>
    <t>A125594570J</t>
  </si>
  <si>
    <t>A125623370R</t>
  </si>
  <si>
    <t>A125608970L</t>
  </si>
  <si>
    <t>A125594688R</t>
  </si>
  <si>
    <t>A125623488W</t>
  </si>
  <si>
    <t>A125609088W</t>
  </si>
  <si>
    <t>A125597568A</t>
  </si>
  <si>
    <t>A125626368J</t>
  </si>
  <si>
    <t>A125611968K</t>
  </si>
  <si>
    <t>A125591808T</t>
  </si>
  <si>
    <t>A125620608X</t>
  </si>
  <si>
    <t>A125606208X</t>
  </si>
  <si>
    <t>A125600448A</t>
  </si>
  <si>
    <t>A125629248V</t>
  </si>
  <si>
    <t>A125614848W</t>
  </si>
  <si>
    <t>A125603328L</t>
  </si>
  <si>
    <t>A125632128K</t>
  </si>
  <si>
    <t>A125617728J</t>
  </si>
  <si>
    <t>A125594690A</t>
  </si>
  <si>
    <t>A125623490J</t>
  </si>
  <si>
    <t>A125609090J</t>
  </si>
  <si>
    <t>A125594576W</t>
  </si>
  <si>
    <t>A125623376C</t>
  </si>
  <si>
    <t>A125608976A</t>
  </si>
  <si>
    <t>A125597456J</t>
  </si>
  <si>
    <t>A125626256R</t>
  </si>
  <si>
    <t>A125611856T</t>
  </si>
  <si>
    <t>A125591696K</t>
  </si>
  <si>
    <t>A125620496T</t>
  </si>
  <si>
    <t>A125606096T</t>
  </si>
  <si>
    <t>A125600336J</t>
  </si>
  <si>
    <t>A125629136A</t>
  </si>
  <si>
    <t>A125614736C</t>
  </si>
  <si>
    <t>A125603216V</t>
  </si>
  <si>
    <t>A125632016T</t>
  </si>
  <si>
    <t>A125617616R</t>
  </si>
  <si>
    <t>A125594578A</t>
  </si>
  <si>
    <t>A125623378J</t>
  </si>
  <si>
    <t>A125608978F</t>
  </si>
  <si>
    <t>A125594696R</t>
  </si>
  <si>
    <t>A125623496W</t>
  </si>
  <si>
    <t>A125609096W</t>
  </si>
  <si>
    <t>A125597576A</t>
  </si>
  <si>
    <t>A125626376J</t>
  </si>
  <si>
    <t>A125611976K</t>
  </si>
  <si>
    <t>A125591816T</t>
  </si>
  <si>
    <t>A125620616X</t>
  </si>
  <si>
    <t>A125606216X</t>
  </si>
  <si>
    <t>A125600456A</t>
  </si>
  <si>
    <t>A125629256V</t>
  </si>
  <si>
    <t>A125614856W</t>
  </si>
  <si>
    <t>A125603336L</t>
  </si>
  <si>
    <t>A125632136K</t>
  </si>
  <si>
    <t>A125617736J</t>
  </si>
  <si>
    <t>A125594698V</t>
  </si>
  <si>
    <t>A125623498A</t>
  </si>
  <si>
    <t>A125609098A</t>
  </si>
  <si>
    <t>A125594704C</t>
  </si>
  <si>
    <t>A125623504K</t>
  </si>
  <si>
    <t>A125609104K</t>
  </si>
  <si>
    <t>A125597584A</t>
  </si>
  <si>
    <t>A125626384J</t>
  </si>
  <si>
    <t>A125611984K</t>
  </si>
  <si>
    <t>A125591824T</t>
  </si>
  <si>
    <t>A125620624X</t>
  </si>
  <si>
    <t>A125606224X</t>
  </si>
  <si>
    <t>A125600464A</t>
  </si>
  <si>
    <t>A125629264V</t>
  </si>
  <si>
    <t>A125614864W</t>
  </si>
  <si>
    <t>A125603344L</t>
  </si>
  <si>
    <t>A125632144K</t>
  </si>
  <si>
    <t>A125617744J</t>
  </si>
  <si>
    <t>A125594706J</t>
  </si>
  <si>
    <t>A125623506R</t>
  </si>
  <si>
    <t>A125609106R</t>
  </si>
  <si>
    <t>A125594584W</t>
  </si>
  <si>
    <t>A125623384C</t>
  </si>
  <si>
    <t>A125608984A</t>
  </si>
  <si>
    <t>A125597464J</t>
  </si>
  <si>
    <t>A125626264R</t>
  </si>
  <si>
    <t>A125611864T</t>
  </si>
  <si>
    <t>A125591704X</t>
  </si>
  <si>
    <t>A125620504F</t>
  </si>
  <si>
    <t>A125606104F</t>
  </si>
  <si>
    <t>A125600344J</t>
  </si>
  <si>
    <t>A125629144A</t>
  </si>
  <si>
    <t>A125614744C</t>
  </si>
  <si>
    <t>A125603224V</t>
  </si>
  <si>
    <t>A125632024T</t>
  </si>
  <si>
    <t>A125617624R</t>
  </si>
  <si>
    <t>A125594586A</t>
  </si>
  <si>
    <t>A125623386J</t>
  </si>
  <si>
    <t>A125608986F</t>
  </si>
  <si>
    <t>A125594592W</t>
  </si>
  <si>
    <t>A125623392C</t>
  </si>
  <si>
    <t>A125608992A</t>
  </si>
  <si>
    <t>A125597472J</t>
  </si>
  <si>
    <t>A125626272R</t>
  </si>
  <si>
    <t>A125611872T</t>
  </si>
  <si>
    <t>A125591712X</t>
  </si>
  <si>
    <t>A125620512F</t>
  </si>
  <si>
    <t>A125606112F</t>
  </si>
  <si>
    <t>A125600352J</t>
  </si>
  <si>
    <t>A125629152A</t>
  </si>
  <si>
    <t>A125614752C</t>
  </si>
  <si>
    <t>A125603232V</t>
  </si>
  <si>
    <t>A125632032T</t>
  </si>
  <si>
    <t>A125617632R</t>
  </si>
  <si>
    <t>A125594594A</t>
  </si>
  <si>
    <t>A125623394J</t>
  </si>
  <si>
    <t>A125608994F</t>
  </si>
  <si>
    <t>A125594656W</t>
  </si>
  <si>
    <t>A125623456C</t>
  </si>
  <si>
    <t>A125609056C</t>
  </si>
  <si>
    <t>A125597536J</t>
  </si>
  <si>
    <t>A125626336R</t>
  </si>
  <si>
    <t>A125611936T</t>
  </si>
  <si>
    <t>A125591776K</t>
  </si>
  <si>
    <t>A125620576T</t>
  </si>
  <si>
    <t>A125606176T</t>
  </si>
  <si>
    <t>A125600416J</t>
  </si>
  <si>
    <t>A125629216A</t>
  </si>
  <si>
    <t>A125614816C</t>
  </si>
  <si>
    <t>A125603296F</t>
  </si>
  <si>
    <t>A125632096C</t>
  </si>
  <si>
    <t>A125617696A</t>
  </si>
  <si>
    <t>A125594658A</t>
  </si>
  <si>
    <t>A125623458J</t>
  </si>
  <si>
    <t>A125609058J</t>
  </si>
  <si>
    <t>A125594520K</t>
  </si>
  <si>
    <t>A125623320T</t>
  </si>
  <si>
    <t>A125608920R</t>
  </si>
  <si>
    <t>A125597400W</t>
  </si>
  <si>
    <t>A125626200C</t>
  </si>
  <si>
    <t>A125611800F</t>
  </si>
  <si>
    <t>Western Australia ;  &gt;&gt; 55-64 years ;  &gt; Prefers 10–19 extra hours ;  Persons ;</t>
  </si>
  <si>
    <t>Western Australia ;  &gt;&gt; 55-64 years ;  &gt; Prefers 10–19 extra hours ;  &gt; Males ;</t>
  </si>
  <si>
    <t>Western Australia ;  &gt;&gt; 55-64 years ;  &gt; Prefers 10–19 extra hours ;  &gt; Females ;</t>
  </si>
  <si>
    <t>Western Australia ;  &gt;&gt; 55-64 years ;  &gt; Prefers 20–29 extra hours ;  Persons ;</t>
  </si>
  <si>
    <t>Western Australia ;  &gt;&gt; 55-64 years ;  &gt; Prefers 20–29 extra hours ;  &gt; Males ;</t>
  </si>
  <si>
    <t>Western Australia ;  &gt;&gt; 55-64 years ;  &gt; Prefers 20–29 extra hours ;  &gt; Females ;</t>
  </si>
  <si>
    <t>Western Australia ;  &gt;&gt; 55-64 years ;  &gt; Prefers 30 extra hours or more ;  Persons ;</t>
  </si>
  <si>
    <t>Western Australia ;  &gt;&gt; 55-64 years ;  &gt; Prefers 30 extra hours or more ;  &gt; Males ;</t>
  </si>
  <si>
    <t>Western Australia ;  &gt;&gt; 55-64 years ;  &gt; Prefers 30 extra hours or more ;  &gt; Females ;</t>
  </si>
  <si>
    <t>Western Australia ;  &gt;&gt; 55-64 years ;  Median extra hours preferred ;  Persons ;</t>
  </si>
  <si>
    <t>Western Australia ;  &gt;&gt; 55-64 years ;  Median extra hours preferred ;  &gt; Males ;</t>
  </si>
  <si>
    <t>Western Australia ;  &gt;&gt; 55-64 years ;  Median extra hours preferred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</si>
  <si>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</si>
  <si>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</si>
  <si>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</si>
  <si>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Prefers less than 10 extra hours ;  Persons ;</t>
  </si>
  <si>
    <t>Western Australia ;  65 years and over ;  &gt; Prefers less than 10 extra hours ;  &gt; Males ;</t>
  </si>
  <si>
    <t>Western Australia ;  65 years and over ;  &gt; Prefers less than 10 extra hours ;  &gt; Females ;</t>
  </si>
  <si>
    <t>Western Australia ;  65 years and over ;  &gt; Prefers 10–19 extra hours ;  Persons ;</t>
  </si>
  <si>
    <t>Western Australia ;  65 years and over ;  &gt; Prefers 10–19 extra hours ;  &gt; Males ;</t>
  </si>
  <si>
    <t>Western Australia ;  65 years and over ;  &gt; Prefers 10–19 extra hours ;  &gt; Females ;</t>
  </si>
  <si>
    <t>Western Australia ;  65 years and over ;  &gt; Prefers 20–29 extra hours ;  Persons ;</t>
  </si>
  <si>
    <t>Western Australia ;  65 years and over ;  &gt; Prefers 20–29 extra hours ;  &gt; Males ;</t>
  </si>
  <si>
    <t>Western Australia ;  65 years and over ;  &gt; Prefers 20–29 extra hours ;  &gt; Females ;</t>
  </si>
  <si>
    <t>Western Australia ;  65 years and over ;  &gt; Prefers 30 extra hours or more ;  Persons ;</t>
  </si>
  <si>
    <t>Western Australia ;  65 years and over ;  &gt; Prefers 30 extra hours or more ;  &gt; Males ;</t>
  </si>
  <si>
    <t>Western Australia ;  65 years and over ;  &gt; Prefers 30 extra hours or more ;  &gt; Females ;</t>
  </si>
  <si>
    <t>Western Australia ;  65 years and over ;  Median extra hours preferred ;  Persons ;</t>
  </si>
  <si>
    <t>Western Australia ;  65 years and over ;  Median extra hours preferred ;  &gt; Males ;</t>
  </si>
  <si>
    <t>Western Australia ;  65 years and over ;  Median extra hours preferred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</si>
  <si>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</si>
  <si>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</si>
  <si>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</si>
  <si>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Prefers less than 10 extra hours ;  Persons ;</t>
  </si>
  <si>
    <t>Western Australia ;  Employee ;  &gt; Prefers less than 10 extra hours ;  &gt; Males ;</t>
  </si>
  <si>
    <t>Western Australia ;  Employee ;  &gt; Prefers less than 10 extra hours ;  &gt; Females ;</t>
  </si>
  <si>
    <t>Western Australia ;  Employee ;  &gt; Prefers 10–19 extra hours ;  Persons ;</t>
  </si>
  <si>
    <t>Western Australia ;  Employee ;  &gt; Prefers 10–19 extra hours ;  &gt; Males ;</t>
  </si>
  <si>
    <t>Western Australia ;  Employee ;  &gt; Prefers 10–19 extra hours ;  &gt; Females ;</t>
  </si>
  <si>
    <t>Western Australia ;  Employee ;  &gt; Prefers 20–29 extra hours ;  Persons ;</t>
  </si>
  <si>
    <t>Western Australia ;  Employee ;  &gt; Prefers 20–29 extra hours ;  &gt; Males ;</t>
  </si>
  <si>
    <t>Western Australia ;  Employee ;  &gt; Prefers 20–29 extra hours ;  &gt; Females ;</t>
  </si>
  <si>
    <t>Western Australia ;  Employee ;  &gt; Prefers 30 extra hours or more ;  Persons ;</t>
  </si>
  <si>
    <t>Western Australia ;  Employee ;  &gt; Prefers 30 extra hours or more ;  &gt; Males ;</t>
  </si>
  <si>
    <t>Western Australia ;  Employee ;  &gt; Prefers 30 extra hours or more ;  &gt; Females ;</t>
  </si>
  <si>
    <t>Western Australia ;  Employee ;  Median extra hours preferred ;  Persons ;</t>
  </si>
  <si>
    <t>Western Australia ;  Employee ;  Median extra hours preferred ;  &gt; Males ;</t>
  </si>
  <si>
    <t>Western Australia ;  Employee ;  Median extra hours preferred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</si>
  <si>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</si>
  <si>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</si>
  <si>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</si>
  <si>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Prefers less than 10 extra hours ;  Persons ;</t>
  </si>
  <si>
    <t>Western Australia ;  &gt; Employee with paid leave entitlements ;  &gt; Prefers less than 10 extra hours ;  &gt; Males ;</t>
  </si>
  <si>
    <t>Western Australia ;  &gt; Employee with paid leave entitlements ;  &gt; Prefers less than 10 extra hours ;  &gt; Females ;</t>
  </si>
  <si>
    <t>Western Australia ;  &gt; Employee with paid leave entitlements ;  &gt; Prefers 10–19 extra hours ;  Persons ;</t>
  </si>
  <si>
    <t>Western Australia ;  &gt; Employee with paid leave entitlements ;  &gt; Prefers 10–19 extra hours ;  &gt; Males ;</t>
  </si>
  <si>
    <t>Western Australia ;  &gt; Employee with paid leave entitlements ;  &gt; Prefers 10–19 extra hours ;  &gt; Females ;</t>
  </si>
  <si>
    <t>Western Australia ;  &gt; Employee with paid leave entitlements ;  &gt; Prefers 20–29 extra hours ;  Persons ;</t>
  </si>
  <si>
    <t>Western Australia ;  &gt; Employee with paid leave entitlements ;  &gt; Prefers 20–29 extra hours ;  &gt; Males ;</t>
  </si>
  <si>
    <t>Western Australia ;  &gt; Employee with paid leave entitlements ;  &gt; Prefers 20–29 extra hours ;  &gt; Females ;</t>
  </si>
  <si>
    <t>Western Australia ;  &gt; Employee with paid leave entitlements ;  &gt; Prefers 30 extra hours or more ;  Persons ;</t>
  </si>
  <si>
    <t>Western Australia ;  &gt; Employee with paid leave entitlements ;  &gt; Prefers 30 extra hours or more ;  &gt; Males ;</t>
  </si>
  <si>
    <t>Western Australia ;  &gt; Employee with paid leave entitlements ;  &gt; Prefers 30 extra hours or more ;  &gt; Females ;</t>
  </si>
  <si>
    <t>Western Australia ;  &gt; Employee with paid leave entitlements ;  Median extra hours preferred ;  Persons ;</t>
  </si>
  <si>
    <t>Western Australia ;  &gt; Employee with paid leave entitlements ;  Median extra hours preferred ;  &gt; Males ;</t>
  </si>
  <si>
    <t>Western Australia ;  &gt; Employee with paid leave entitlements ;  Median extra hours preferred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</si>
  <si>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</si>
  <si>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</si>
  <si>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</si>
  <si>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Prefers less than 10 extra hours ;  Persons ;</t>
  </si>
  <si>
    <t>Western Australia ;  &gt; Employee without paid leave entitlements ;  &gt; Prefers less than 10 extra hours ;  &gt; Males ;</t>
  </si>
  <si>
    <t>Western Australia ;  &gt; Employee without paid leave entitlements ;  &gt; Prefers less than 10 extra hours ;  &gt; Females ;</t>
  </si>
  <si>
    <t>Western Australia ;  &gt; Employee without paid leave entitlements ;  &gt; Prefers 10–19 extra hours ;  Persons ;</t>
  </si>
  <si>
    <t>Western Australia ;  &gt; Employee without paid leave entitlements ;  &gt; Prefers 10–19 extra hours ;  &gt; Males ;</t>
  </si>
  <si>
    <t>Western Australia ;  &gt; Employee without paid leave entitlements ;  &gt; Prefers 10–19 extra hours ;  &gt; Females ;</t>
  </si>
  <si>
    <t>Western Australia ;  &gt; Employee without paid leave entitlements ;  &gt; Prefers 20–29 extra hours ;  Persons ;</t>
  </si>
  <si>
    <t>Western Australia ;  &gt; Employee without paid leave entitlements ;  &gt; Prefers 20–29 extra hours ;  &gt; Males ;</t>
  </si>
  <si>
    <t>Western Australia ;  &gt; Employee without paid leave entitlements ;  &gt; Prefers 20–29 extra hours ;  &gt; Females ;</t>
  </si>
  <si>
    <t>Western Australia ;  &gt; Employee without paid leave entitlements ;  &gt; Prefers 30 extra hours or more ;  Persons ;</t>
  </si>
  <si>
    <t>Western Australia ;  &gt; Employee without paid leave entitlements ;  &gt; Prefers 30 extra hours or more ;  &gt; Males ;</t>
  </si>
  <si>
    <t>Western Australia ;  &gt; Employee without paid leave entitlements ;  &gt; Prefers 30 extra hours or more ;  &gt; Females ;</t>
  </si>
  <si>
    <t>Western Australia ;  &gt; Employee without paid leave entitlements ;  Median extra hours preferred ;  Persons ;</t>
  </si>
  <si>
    <t>Western Australia ;  &gt; Employee without paid leave entitlements ;  Median extra hours preferred ;  &gt; Males ;</t>
  </si>
  <si>
    <t>Western Australia ;  &gt; Employee without paid leave entitlements ;  Median extra hours preferred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</si>
  <si>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</si>
  <si>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</si>
  <si>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</si>
  <si>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Prefers less than 10 extra hours ;  Persons ;</t>
  </si>
  <si>
    <t>Western Australia ;  Not an employee ;  &gt; Prefers less than 10 extra hours ;  &gt; Males ;</t>
  </si>
  <si>
    <t>Western Australia ;  Not an employee ;  &gt; Prefers less than 10 extra hours ;  &gt; Females ;</t>
  </si>
  <si>
    <t>Western Australia ;  Not an employee ;  &gt; Prefers 10–19 extra hours ;  Persons ;</t>
  </si>
  <si>
    <t>Western Australia ;  Not an employee ;  &gt; Prefers 10–19 extra hours ;  &gt; Males ;</t>
  </si>
  <si>
    <t>Western Australia ;  Not an employee ;  &gt; Prefers 10–19 extra hours ;  &gt; Females ;</t>
  </si>
  <si>
    <t>Western Australia ;  Not an employee ;  &gt; Prefers 20–29 extra hours ;  Persons ;</t>
  </si>
  <si>
    <t>Western Australia ;  Not an employee ;  &gt; Prefers 20–29 extra hours ;  &gt; Males ;</t>
  </si>
  <si>
    <t>Western Australia ;  Not an employee ;  &gt; Prefers 20–29 extra hours ;  &gt; Females ;</t>
  </si>
  <si>
    <t>Western Australia ;  Not an employee ;  &gt; Prefers 30 extra hours or more ;  Persons ;</t>
  </si>
  <si>
    <t>Western Australia ;  Not an employee ;  &gt; Prefers 30 extra hours or more ;  &gt; Males ;</t>
  </si>
  <si>
    <t>Western Australia ;  Not an employee ;  &gt; Prefers 30 extra hours or more ;  &gt; Females ;</t>
  </si>
  <si>
    <t>Western Australia ;  Not an employee ;  Median extra hours preferred ;  Persons ;</t>
  </si>
  <si>
    <t>Western Australia ;  Not an employee ;  Median extra hours preferred ;  &gt; Males ;</t>
  </si>
  <si>
    <t>Western Australia ;  Not an employee ;  Median extra hours preferred ;  &gt; Females ;</t>
  </si>
  <si>
    <t>Western Australia ;  Usually does not work in main job ;  Underemployed part-time workers ;  Persons ;</t>
  </si>
  <si>
    <t>Western Australia ;  Usually does not work in main job ;  Underemployed part-time workers ;  &gt; Males ;</t>
  </si>
  <si>
    <t>Western Australia ;  Usually does not work in main job ;  Underemployed part-time workers ;  &gt; Females ;</t>
  </si>
  <si>
    <t>Western Australia ;  Usually does not work in main job ;  &gt; Prefers less than 10 extra hours ;  Persons ;</t>
  </si>
  <si>
    <t>Western Australia ;  Usually does not work in main job ;  &gt; Prefers less than 10 extra hours ;  &gt; Males ;</t>
  </si>
  <si>
    <t>Western Australia ;  Usually does not work in main job ;  &gt; Prefers less than 10 extra hours ;  &gt; Females ;</t>
  </si>
  <si>
    <t>Western Australia ;  Usually does not work in main job ;  &gt; Prefers 10–19 extra hours ;  Persons ;</t>
  </si>
  <si>
    <t>Western Australia ;  Usually does not work in main job ;  &gt; Prefers 10–19 extra hours ;  &gt; Males ;</t>
  </si>
  <si>
    <t>Western Australia ;  Usually does not work in main job ;  &gt; Prefers 10–19 extra hours ;  &gt; Females ;</t>
  </si>
  <si>
    <t>Western Australia ;  Usually does not work in main job ;  &gt; Prefers 20–29 extra hours ;  Persons ;</t>
  </si>
  <si>
    <t>Western Australia ;  Usually does not work in main job ;  &gt; Prefers 20–29 extra hours ;  &gt; Males ;</t>
  </si>
  <si>
    <t>Western Australia ;  Usually does not work in main job ;  &gt; Prefers 20–29 extra hours ;  &gt; Females ;</t>
  </si>
  <si>
    <t>Western Australia ;  Usually does not work in main job ;  &gt; Prefers 30 extra hours or more ;  Persons ;</t>
  </si>
  <si>
    <t>Western Australia ;  Usually does not work in main job ;  &gt; Prefers 30 extra hours or more ;  &gt; Males ;</t>
  </si>
  <si>
    <t>Western Australia ;  Usually does not work in main job ;  &gt; Prefers 30 extra hours or more ;  &gt; Females ;</t>
  </si>
  <si>
    <t>Western Australia ;  Usually does not work in main job ;  Median extra hours preferred ;  Persons ;</t>
  </si>
  <si>
    <t>Western Australia ;  Usually does not work in main job ;  Median extra hours preferred ;  &gt; Males ;</t>
  </si>
  <si>
    <t>Western Australia ;  Usually does not work in main job ;  Median extra hours preferred ;  &gt; Females ;</t>
  </si>
  <si>
    <t>Western Australia ;  Usually works 1-9 hours in main job ;  Underemployed part-time workers ;  Persons ;</t>
  </si>
  <si>
    <t>Western Australia ;  Usually works 1-9 hours in main job ;  Underemployed part-time workers ;  &gt; Males ;</t>
  </si>
  <si>
    <t>Western Australia ;  Usually works 1-9 hours in main job ;  Underemployed part-time workers ;  &gt; Females ;</t>
  </si>
  <si>
    <t>Western Australia ;  Usually works 1-9 hours in main job ;  &gt; Prefers less than 10 extra hours ;  Persons ;</t>
  </si>
  <si>
    <t>Western Australia ;  Usually works 1-9 hours in main job ;  &gt; Prefers less than 10 extra hours ;  &gt; Males ;</t>
  </si>
  <si>
    <t>Western Australia ;  Usually works 1-9 hours in main job ;  &gt; Prefers less than 10 extra hours ;  &gt; Females ;</t>
  </si>
  <si>
    <t>Western Australia ;  Usually works 1-9 hours in main job ;  &gt; Prefers 10–19 extra hours ;  Persons ;</t>
  </si>
  <si>
    <t>Western Australia ;  Usually works 1-9 hours in main job ;  &gt; Prefers 10–19 extra hours ;  &gt; Males ;</t>
  </si>
  <si>
    <t>Western Australia ;  Usually works 1-9 hours in main job ;  &gt; Prefers 10–19 extra hours ;  &gt; Females ;</t>
  </si>
  <si>
    <t>Western Australia ;  Usually works 1-9 hours in main job ;  &gt; Prefers 20–29 extra hours ;  Persons ;</t>
  </si>
  <si>
    <t>Western Australia ;  Usually works 1-9 hours in main job ;  &gt; Prefers 20–29 extra hours ;  &gt; Males ;</t>
  </si>
  <si>
    <t>Western Australia ;  Usually works 1-9 hours in main job ;  &gt; Prefers 20–29 extra hours ;  &gt; Females ;</t>
  </si>
  <si>
    <t>Western Australia ;  Usually works 1-9 hours in main job ;  &gt; Prefers 30 extra hours or more ;  Persons ;</t>
  </si>
  <si>
    <t>Western Australia ;  Usually works 1-9 hours in main job ;  &gt; Prefers 30 extra hours or more ;  &gt; Males ;</t>
  </si>
  <si>
    <t>Western Australia ;  Usually works 1-9 hours in main job ;  &gt; Prefers 30 extra hours or more ;  &gt; Females ;</t>
  </si>
  <si>
    <t>Western Australia ;  Usually works 1-9 hours in main job ;  Median extra hours preferred ;  Persons ;</t>
  </si>
  <si>
    <t>Western Australia ;  Usually works 1-9 hours in main job ;  Median extra hours preferred ;  &gt; Males ;</t>
  </si>
  <si>
    <t>Western Australia ;  Usually works 1-9 hours in main job ;  Median extra hours preferred ;  &gt; Females ;</t>
  </si>
  <si>
    <t>Western Australia ;  Usually works 10-19 hours in main job ;  Underemployed part-time workers ;  Persons ;</t>
  </si>
  <si>
    <t>Western Australia ;  Usually works 10-19 hours in main job ;  Underemployed part-time workers ;  &gt; Males ;</t>
  </si>
  <si>
    <t>Western Australia ;  Usually works 10-19 hours in main job ;  Underemployed part-time workers ;  &gt; Females ;</t>
  </si>
  <si>
    <t>Western Australia ;  Usually works 10-19 hours in main job ;  &gt; Prefers less than 10 extra hours ;  Persons ;</t>
  </si>
  <si>
    <t>Western Australia ;  Usually works 10-19 hours in main job ;  &gt; Prefers less than 10 extra hours ;  &gt; Males ;</t>
  </si>
  <si>
    <t>Western Australia ;  Usually works 10-19 hours in main job ;  &gt; Prefers less than 10 extra hours ;  &gt; Females ;</t>
  </si>
  <si>
    <t>Western Australia ;  Usually works 10-19 hours in main job ;  &gt; Prefers 10–19 extra hours ;  Persons ;</t>
  </si>
  <si>
    <t>Western Australia ;  Usually works 10-19 hours in main job ;  &gt; Prefers 10–19 extra hours ;  &gt; Males ;</t>
  </si>
  <si>
    <t>Western Australia ;  Usually works 10-19 hours in main job ;  &gt; Prefers 10–19 extra hours ;  &gt; Females ;</t>
  </si>
  <si>
    <t>Western Australia ;  Usually works 10-19 hours in main job ;  &gt; Prefers 20–29 extra hours ;  Persons ;</t>
  </si>
  <si>
    <t>Western Australia ;  Usually works 10-19 hours in main job ;  &gt; Prefers 20–29 extra hours ;  &gt; Males ;</t>
  </si>
  <si>
    <t>Western Australia ;  Usually works 10-19 hours in main job ;  &gt; Prefers 20–29 extra hours ;  &gt; Females ;</t>
  </si>
  <si>
    <t>Western Australia ;  Usually works 10-19 hours in main job ;  &gt; Prefers 30 extra hours or more ;  Persons ;</t>
  </si>
  <si>
    <t>Western Australia ;  Usually works 10-19 hours in main job ;  &gt; Prefers 30 extra hours or more ;  &gt; Males ;</t>
  </si>
  <si>
    <t>Western Australia ;  Usually works 10-19 hours in main job ;  &gt; Prefers 30 extra hours or more ;  &gt; Females ;</t>
  </si>
  <si>
    <t>Western Australia ;  Usually works 10-19 hours in main job ;  Median extra hours preferred ;  Persons ;</t>
  </si>
  <si>
    <t>Western Australia ;  Usually works 10-19 hours in main job ;  Median extra hours preferred ;  &gt; Males ;</t>
  </si>
  <si>
    <t>Western Australia ;  Usually works 10-19 hours in main job ;  Median extra hours preferred ;  &gt; Females ;</t>
  </si>
  <si>
    <t>Western Australia ;  Usually works 20-29 hours in main job ;  Underemployed part-time workers ;  Persons ;</t>
  </si>
  <si>
    <t>Western Australia ;  Usually works 20-29 hours in main job ;  Underemployed part-time workers ;  &gt; Males ;</t>
  </si>
  <si>
    <t>Western Australia ;  Usually works 20-29 hours in main job ;  Underemployed part-time workers ;  &gt; Females ;</t>
  </si>
  <si>
    <t>Western Australia ;  Usually works 20-29 hours in main job ;  &gt; Prefers less than 10 extra hours ;  Persons ;</t>
  </si>
  <si>
    <t>Western Australia ;  Usually works 20-29 hours in main job ;  &gt; Prefers less than 10 extra hours ;  &gt; Males ;</t>
  </si>
  <si>
    <t>Western Australia ;  Usually works 20-29 hours in main job ;  &gt; Prefers less than 10 extra hours ;  &gt; Females ;</t>
  </si>
  <si>
    <t>Western Australia ;  Usually works 20-29 hours in main job ;  &gt; Prefers 10–19 extra hours ;  Persons ;</t>
  </si>
  <si>
    <t>Western Australia ;  Usually works 20-29 hours in main job ;  &gt; Prefers 10–19 extra hours ;  &gt; Males ;</t>
  </si>
  <si>
    <t>Western Australia ;  Usually works 20-29 hours in main job ;  &gt; Prefers 10–19 extra hours ;  &gt; Females ;</t>
  </si>
  <si>
    <t>Western Australia ;  Usually works 20-29 hours in main job ;  &gt; Prefers 20–29 extra hours ;  Persons ;</t>
  </si>
  <si>
    <t>Western Australia ;  Usually works 20-29 hours in main job ;  &gt; Prefers 20–29 extra hours ;  &gt; Males ;</t>
  </si>
  <si>
    <t>Western Australia ;  Usually works 20-29 hours in main job ;  &gt; Prefers 20–29 extra hours ;  &gt; Females ;</t>
  </si>
  <si>
    <t>Western Australia ;  Usually works 20-29 hours in main job ;  &gt; Prefers 30 extra hours or more ;  Persons ;</t>
  </si>
  <si>
    <t>Western Australia ;  Usually works 20-29 hours in main job ;  &gt; Prefers 30 extra hours or more ;  &gt; Males ;</t>
  </si>
  <si>
    <t>Western Australia ;  Usually works 20-29 hours in main job ;  &gt; Prefers 30 extra hours or more ;  &gt; Females ;</t>
  </si>
  <si>
    <t>Western Australia ;  Usually works 20-29 hours in main job ;  Median extra hours preferred ;  Persons ;</t>
  </si>
  <si>
    <t>Western Australia ;  Usually works 20-29 hours in main job ;  Median extra hours preferred ;  &gt; Males ;</t>
  </si>
  <si>
    <t>Western Australia ;  Usually works 20-29 hours in main job ;  Median extra hours preferred ;  &gt; Females ;</t>
  </si>
  <si>
    <t>Western Australia ;  Usually works 30-34 hours in main job ;  Underemployed part-time workers ;  Persons ;</t>
  </si>
  <si>
    <t>Western Australia ;  Usually works 30-34 hours in main job ;  Underemployed part-time workers ;  &gt; Males ;</t>
  </si>
  <si>
    <t>Western Australia ;  Usually works 30-34 hours in main job ;  Underemployed part-time workers ;  &gt; Females ;</t>
  </si>
  <si>
    <t>Western Australia ;  Usually works 30-34 hours in main job ;  &gt; Prefers less than 10 extra hours ;  Persons ;</t>
  </si>
  <si>
    <t>Western Australia ;  Usually works 30-34 hours in main job ;  &gt; Prefers less than 10 extra hours ;  &gt; Males ;</t>
  </si>
  <si>
    <t>Western Australia ;  Usually works 30-34 hours in main job ;  &gt; Prefers less than 10 extra hours ;  &gt; Females ;</t>
  </si>
  <si>
    <t>Western Australia ;  Usually works 30-34 hours in main job ;  &gt; Prefers 10–19 extra hours ;  Persons ;</t>
  </si>
  <si>
    <t>Western Australia ;  Usually works 30-34 hours in main job ;  &gt; Prefers 10–19 extra hours ;  &gt; Males ;</t>
  </si>
  <si>
    <t>Western Australia ;  Usually works 30-34 hours in main job ;  &gt; Prefers 10–19 extra hours ;  &gt; Females ;</t>
  </si>
  <si>
    <t>Western Australia ;  Usually works 30-34 hours in main job ;  &gt; Prefers 20–29 extra hours ;  Persons ;</t>
  </si>
  <si>
    <t>Western Australia ;  Usually works 30-34 hours in main job ;  &gt; Prefers 20–29 extra hours ;  &gt; Males ;</t>
  </si>
  <si>
    <t>Western Australia ;  Usually works 30-34 hours in main job ;  &gt; Prefers 20–29 extra hours ;  &gt; Females ;</t>
  </si>
  <si>
    <t>Western Australia ;  Usually works 30-34 hours in main job ;  &gt; Prefers 30 extra hours or more ;  Persons ;</t>
  </si>
  <si>
    <t>Western Australia ;  Usually works 30-34 hours in main job ;  &gt; Prefers 30 extra hours or more ;  &gt; Males ;</t>
  </si>
  <si>
    <t>Western Australia ;  Usually works 30-34 hours in main job ;  &gt; Prefers 30 extra hours or more ;  &gt; Females ;</t>
  </si>
  <si>
    <t>Western Australia ;  Usually works 30-34 hours in main job ;  Median extra hours preferred ;  Persons ;</t>
  </si>
  <si>
    <t>Western Australia ;  Usually works 30-34 hours in main job ;  Median extra hours preferred ;  &gt; Males ;</t>
  </si>
  <si>
    <t>Western Australia ;  Usually works 30-34 hours in main job ;  Median extra hours preferred ;  &gt; Females ;</t>
  </si>
  <si>
    <t>Western Australia ;  Would move interstate if offered a job ;  Underemployed part-time workers ;  Persons ;</t>
  </si>
  <si>
    <t>Western Australia ;  Would move interstate if offered a job ;  Underemployed part-time workers ;  &gt; Males ;</t>
  </si>
  <si>
    <t>Western Australia ;  Would move interstate if offered a job ;  Underemployed part-time workers ;  &gt; Females ;</t>
  </si>
  <si>
    <t>Western Australia ;  Would move interstate if offered a job ;  &gt; Prefers less than 10 extra hours ;  Persons ;</t>
  </si>
  <si>
    <t>Western Australia ;  Would move interstate if offered a job ;  &gt; Prefers less than 10 extra hours ;  &gt; Males ;</t>
  </si>
  <si>
    <t>Western Australia ;  Would move interstate if offered a job ;  &gt; Prefers less than 10 extra hours ;  &gt; Females ;</t>
  </si>
  <si>
    <t>Western Australia ;  Would move interstate if offered a job ;  &gt; Prefers 10–19 extra hours ;  Persons ;</t>
  </si>
  <si>
    <t>Western Australia ;  Would move interstate if offered a job ;  &gt; Prefers 10–19 extra hours ;  &gt; Males ;</t>
  </si>
  <si>
    <t>Western Australia ;  Would move interstate if offered a job ;  &gt; Prefers 10–19 extra hours ;  &gt; Females ;</t>
  </si>
  <si>
    <t>Western Australia ;  Would move interstate if offered a job ;  &gt; Prefers 20–29 extra hours ;  Persons ;</t>
  </si>
  <si>
    <t>Western Australia ;  Would move interstate if offered a job ;  &gt; Prefers 20–29 extra hours ;  &gt; Males ;</t>
  </si>
  <si>
    <t>Western Australia ;  Would move interstate if offered a job ;  &gt; Prefers 20–29 extra hours ;  &gt; Females ;</t>
  </si>
  <si>
    <t>Western Australia ;  Would move interstate if offered a job ;  &gt; Prefers 30 extra hours or more ;  Persons ;</t>
  </si>
  <si>
    <t>Western Australia ;  Would move interstate if offered a job ;  &gt; Prefers 30 extra hours or more ;  &gt; Males ;</t>
  </si>
  <si>
    <t>Western Australia ;  Would move interstate if offered a job ;  &gt; Prefers 30 extra hours or more ;  &gt; Females ;</t>
  </si>
  <si>
    <t>Western Australia ;  Would move interstate if offered a job ;  Median extra hours preferred ;  Persons ;</t>
  </si>
  <si>
    <t>Western Australia ;  Would move interstate if offered a job ;  Median extra hours preferred ;  &gt; Males ;</t>
  </si>
  <si>
    <t>Western Australia ;  Would move interstate if offered a job ;  Median extra hours preferred ;  &gt; Females ;</t>
  </si>
  <si>
    <t>Western Australia ;  Would not move interstate if offered a job ;  Underemployed part-time workers ;  Persons ;</t>
  </si>
  <si>
    <t>Western Australia ;  Would not move interstate if offered a job ;  Underemployed part-time workers ;  &gt; Males ;</t>
  </si>
  <si>
    <t>Western Australia ;  Would not move interstate if offered a job ;  Underemployed part-time workers ;  &gt; Females ;</t>
  </si>
  <si>
    <t>Western Australia ;  Would not move interstate if offered a job ;  &gt; Prefers less than 10 extra hours ;  Persons ;</t>
  </si>
  <si>
    <t>Western Australia ;  Would not move interstate if offered a job ;  &gt; Prefers less than 10 extra hours ;  &gt; Males ;</t>
  </si>
  <si>
    <t>Western Australia ;  Would not move interstate if offered a job ;  &gt; Prefers less than 10 extra hours ;  &gt; Females ;</t>
  </si>
  <si>
    <t>Western Australia ;  Would not move interstate if offered a job ;  &gt; Prefers 10–19 extra hours ;  Persons ;</t>
  </si>
  <si>
    <t>Western Australia ;  Would not move interstate if offered a job ;  &gt; Prefers 10–19 extra hours ;  &gt; Males ;</t>
  </si>
  <si>
    <t>Western Australia ;  Would not move interstate if offered a job ;  &gt; Prefers 10–19 extra hours ;  &gt; Females ;</t>
  </si>
  <si>
    <t>Western Australia ;  Would not move interstate if offered a job ;  &gt; Prefers 20–29 extra hours ;  Persons ;</t>
  </si>
  <si>
    <t>Western Australia ;  Would not move interstate if offered a job ;  &gt; Prefers 20–29 extra hours ;  &gt; Males ;</t>
  </si>
  <si>
    <t>Western Australia ;  Would not move interstate if offered a job ;  &gt; Prefers 20–29 extra hours ;  &gt; Females ;</t>
  </si>
  <si>
    <t>Western Australia ;  Would not move interstate if offered a job ;  &gt; Prefers 30 extra hours or more ;  Persons ;</t>
  </si>
  <si>
    <t>Western Australia ;  Would not move interstate if offered a job ;  &gt; Prefers 30 extra hours or more ;  &gt; Males ;</t>
  </si>
  <si>
    <t>Western Australia ;  Would not move interstate if offered a job ;  &gt; Prefers 30 extra hours or more ;  &gt; Females ;</t>
  </si>
  <si>
    <t>Western Australia ;  Would not move interstate if offered a job ;  Median extra hours preferred ;  Persons ;</t>
  </si>
  <si>
    <t>Western Australia ;  Would not move interstate if offered a job ;  Median extra hours preferred ;  &gt; Males ;</t>
  </si>
  <si>
    <t>Western Australia ;  Would not move interstate if offered a job ;  Median extra hours preferred ;  &gt; Females ;</t>
  </si>
  <si>
    <t>Western Australia ;  Might move interstate if offered a job ;  Underemployed part-time workers ;  Persons ;</t>
  </si>
  <si>
    <t>Western Australia ;  Might move interstate if offered a job ;  Underemployed part-time workers ;  &gt; Males ;</t>
  </si>
  <si>
    <t>Western Australia ;  Might move interstate if offered a job ;  Underemployed part-time workers ;  &gt; Females ;</t>
  </si>
  <si>
    <t>Western Australia ;  Might move interstate if offered a job ;  &gt; Prefers less than 10 extra hours ;  Persons ;</t>
  </si>
  <si>
    <t>Western Australia ;  Might move interstate if offered a job ;  &gt; Prefers less than 10 extra hours ;  &gt; Males ;</t>
  </si>
  <si>
    <t>Western Australia ;  Might move interstate if offered a job ;  &gt; Prefers less than 10 extra hours ;  &gt; Females ;</t>
  </si>
  <si>
    <t>Western Australia ;  Might move interstate if offered a job ;  &gt; Prefers 10–19 extra hours ;  Persons ;</t>
  </si>
  <si>
    <t>Western Australia ;  Might move interstate if offered a job ;  &gt; Prefers 10–19 extra hours ;  &gt; Males ;</t>
  </si>
  <si>
    <t>Western Australia ;  Might move interstate if offered a job ;  &gt; Prefers 10–19 extra hours ;  &gt; Females ;</t>
  </si>
  <si>
    <t>Western Australia ;  Might move interstate if offered a job ;  &gt; Prefers 20–29 extra hours ;  Persons ;</t>
  </si>
  <si>
    <t>Western Australia ;  Might move interstate if offered a job ;  &gt; Prefers 20–29 extra hours ;  &gt; Males ;</t>
  </si>
  <si>
    <t>Western Australia ;  Might move interstate if offered a job ;  &gt; Prefers 20–29 extra hours ;  &gt; Females ;</t>
  </si>
  <si>
    <t>Western Australia ;  Might move interstate if offered a job ;  &gt; Prefers 30 extra hours or more ;  Persons ;</t>
  </si>
  <si>
    <t>Western Australia ;  Might move interstate if offered a job ;  &gt; Prefers 30 extra hours or more ;  &gt; Males ;</t>
  </si>
  <si>
    <t>Western Australia ;  Might move interstate if offered a job ;  &gt; Prefers 30 extra hours or more ;  &gt; Females ;</t>
  </si>
  <si>
    <t>Western Australia ;  Might move interstate if offered a job ;  Median extra hours preferred ;  Persons ;</t>
  </si>
  <si>
    <t>Western Australia ;  Might move interstate if offered a job ;  Median extra hours preferred ;  &gt; Males ;</t>
  </si>
  <si>
    <t>Western Australia ;  Might move interstate if offered a job ;  Median extra hours preferred ;  &gt; Females ;</t>
  </si>
  <si>
    <t>Western Australia ;  Not sure would move interstate if offered a job ;  Underemployed part-time workers ;  Persons ;</t>
  </si>
  <si>
    <t>Western Australia ;  Not sure would move interstate if offered a job ;  Underemployed part-time workers ;  &gt; Males ;</t>
  </si>
  <si>
    <t>Western Australia ;  Not sure would move interstate if offered a job ;  Underemployed part-time workers ;  &gt; Females ;</t>
  </si>
  <si>
    <t>Western Australia ;  Not sure would move interstate if offered a job ;  &gt; Prefers less than 10 extra hours ;  Persons ;</t>
  </si>
  <si>
    <t>A125591640X</t>
  </si>
  <si>
    <t>A125620440F</t>
  </si>
  <si>
    <t>A125606040F</t>
  </si>
  <si>
    <t>A125600280J</t>
  </si>
  <si>
    <t>A125629080A</t>
  </si>
  <si>
    <t>A125614680C</t>
  </si>
  <si>
    <t>A125603160V</t>
  </si>
  <si>
    <t>A125631960R</t>
  </si>
  <si>
    <t>A125617560R</t>
  </si>
  <si>
    <t>A125594522R</t>
  </si>
  <si>
    <t>A125623322W</t>
  </si>
  <si>
    <t>A125608922V</t>
  </si>
  <si>
    <t>A125594712C</t>
  </si>
  <si>
    <t>A125623512K</t>
  </si>
  <si>
    <t>A125609112K</t>
  </si>
  <si>
    <t>A125597592A</t>
  </si>
  <si>
    <t>A125626392J</t>
  </si>
  <si>
    <t>A125611992K</t>
  </si>
  <si>
    <t>A125591832T</t>
  </si>
  <si>
    <t>A125620632X</t>
  </si>
  <si>
    <t>A125606232X</t>
  </si>
  <si>
    <t>A125600472A</t>
  </si>
  <si>
    <t>A125629272V</t>
  </si>
  <si>
    <t>A125614872W</t>
  </si>
  <si>
    <t>A125603352L</t>
  </si>
  <si>
    <t>A125632152K</t>
  </si>
  <si>
    <t>A125617752J</t>
  </si>
  <si>
    <t>A125594714J</t>
  </si>
  <si>
    <t>A125623514R</t>
  </si>
  <si>
    <t>A125609114R</t>
  </si>
  <si>
    <t>A125594600K</t>
  </si>
  <si>
    <t>A125623400T</t>
  </si>
  <si>
    <t>A125609000T</t>
  </si>
  <si>
    <t>A125597480J</t>
  </si>
  <si>
    <t>A125626280R</t>
  </si>
  <si>
    <t>A125611880T</t>
  </si>
  <si>
    <t>A125591720X</t>
  </si>
  <si>
    <t>A125620520F</t>
  </si>
  <si>
    <t>A125606120F</t>
  </si>
  <si>
    <t>A125600360J</t>
  </si>
  <si>
    <t>A125629160A</t>
  </si>
  <si>
    <t>A125614760C</t>
  </si>
  <si>
    <t>A125603240V</t>
  </si>
  <si>
    <t>A125632040T</t>
  </si>
  <si>
    <t>A125617640R</t>
  </si>
  <si>
    <t>A125594602R</t>
  </si>
  <si>
    <t>A125623402W</t>
  </si>
  <si>
    <t>A125609002W</t>
  </si>
  <si>
    <t>A125594480C</t>
  </si>
  <si>
    <t>A125623280K</t>
  </si>
  <si>
    <t>A125608880J</t>
  </si>
  <si>
    <t>A125597360R</t>
  </si>
  <si>
    <t>A125626160W</t>
  </si>
  <si>
    <t>A125611760X</t>
  </si>
  <si>
    <t>A125591600F</t>
  </si>
  <si>
    <t>A125620400L</t>
  </si>
  <si>
    <t>A125606000L</t>
  </si>
  <si>
    <t>A125600240R</t>
  </si>
  <si>
    <t>A125629040J</t>
  </si>
  <si>
    <t>A125614640K</t>
  </si>
  <si>
    <t>A125603120A</t>
  </si>
  <si>
    <t>A125631920W</t>
  </si>
  <si>
    <t>A125617520W</t>
  </si>
  <si>
    <t>A125594482J</t>
  </si>
  <si>
    <t>A125623282R</t>
  </si>
  <si>
    <t>A125608882L</t>
  </si>
  <si>
    <t>A125594608C</t>
  </si>
  <si>
    <t>A125623408K</t>
  </si>
  <si>
    <t>A125609008K</t>
  </si>
  <si>
    <t>A125597488A</t>
  </si>
  <si>
    <t>A125626288J</t>
  </si>
  <si>
    <t>A125611888K</t>
  </si>
  <si>
    <t>A125591728T</t>
  </si>
  <si>
    <t>A125620528X</t>
  </si>
  <si>
    <t>A125606128X</t>
  </si>
  <si>
    <t>A125600368A</t>
  </si>
  <si>
    <t>A125629168V</t>
  </si>
  <si>
    <t>A125614768W</t>
  </si>
  <si>
    <t>A125603248L</t>
  </si>
  <si>
    <t>A125632048K</t>
  </si>
  <si>
    <t>A125617648J</t>
  </si>
  <si>
    <t>A125594610R</t>
  </si>
  <si>
    <t>A125623410W</t>
  </si>
  <si>
    <t>A125609010W</t>
  </si>
  <si>
    <t>A125594616C</t>
  </si>
  <si>
    <t>A125623416K</t>
  </si>
  <si>
    <t>A125609016K</t>
  </si>
  <si>
    <t>A125597496A</t>
  </si>
  <si>
    <t>A125626296J</t>
  </si>
  <si>
    <t>A125611896K</t>
  </si>
  <si>
    <t>A125591736T</t>
  </si>
  <si>
    <t>A125620536X</t>
  </si>
  <si>
    <t>A125606136X</t>
  </si>
  <si>
    <t>A125600376A</t>
  </si>
  <si>
    <t>A125629176V</t>
  </si>
  <si>
    <t>A125614776W</t>
  </si>
  <si>
    <t>A125603256L</t>
  </si>
  <si>
    <t>A125632056K</t>
  </si>
  <si>
    <t>A125617656J</t>
  </si>
  <si>
    <t>A125594618J</t>
  </si>
  <si>
    <t>A125623418R</t>
  </si>
  <si>
    <t>A125609018R</t>
  </si>
  <si>
    <t>A125594736W</t>
  </si>
  <si>
    <t>A125623536C</t>
  </si>
  <si>
    <t>A125609136C</t>
  </si>
  <si>
    <t>A125597616J</t>
  </si>
  <si>
    <t>A125626416R</t>
  </si>
  <si>
    <t>A125612016V</t>
  </si>
  <si>
    <t>A125591856K</t>
  </si>
  <si>
    <t>A125620656T</t>
  </si>
  <si>
    <t>A125606256T</t>
  </si>
  <si>
    <t>A125600496V</t>
  </si>
  <si>
    <t>A125629296L</t>
  </si>
  <si>
    <t>A125614896R</t>
  </si>
  <si>
    <t>A125603376F</t>
  </si>
  <si>
    <t>A125632176C</t>
  </si>
  <si>
    <t>A125617776A</t>
  </si>
  <si>
    <t>A125594738A</t>
  </si>
  <si>
    <t>A125623538J</t>
  </si>
  <si>
    <t>A125609138J</t>
  </si>
  <si>
    <t>A125594440K</t>
  </si>
  <si>
    <t>A125623240T</t>
  </si>
  <si>
    <t>A125608840R</t>
  </si>
  <si>
    <t>A125597320W</t>
  </si>
  <si>
    <t>A125626120C</t>
  </si>
  <si>
    <t>A125611720F</t>
  </si>
  <si>
    <t>A125591560X</t>
  </si>
  <si>
    <t>A125620360F</t>
  </si>
  <si>
    <t>A125605960C</t>
  </si>
  <si>
    <t>A125600200W</t>
  </si>
  <si>
    <t>A125629000R</t>
  </si>
  <si>
    <t>A125614600T</t>
  </si>
  <si>
    <t>A125603080V</t>
  </si>
  <si>
    <t>A125631880R</t>
  </si>
  <si>
    <t>A125617480R</t>
  </si>
  <si>
    <t>A125594442R</t>
  </si>
  <si>
    <t>A125623242W</t>
  </si>
  <si>
    <t>A125608842V</t>
  </si>
  <si>
    <t>A125594720C</t>
  </si>
  <si>
    <t>A125623520K</t>
  </si>
  <si>
    <t>A125609120K</t>
  </si>
  <si>
    <t>A125597600R</t>
  </si>
  <si>
    <t>A125626400W</t>
  </si>
  <si>
    <t>A125612000A</t>
  </si>
  <si>
    <t>A125591840T</t>
  </si>
  <si>
    <t>A125620640X</t>
  </si>
  <si>
    <t>A125606240X</t>
  </si>
  <si>
    <t>A125600480A</t>
  </si>
  <si>
    <t>A125629280V</t>
  </si>
  <si>
    <t>A125614880W</t>
  </si>
  <si>
    <t>A125603360L</t>
  </si>
  <si>
    <t>A125632160K</t>
  </si>
  <si>
    <t>A125617760J</t>
  </si>
  <si>
    <t>A125594722J</t>
  </si>
  <si>
    <t>A125623522R</t>
  </si>
  <si>
    <t>A125609122R</t>
  </si>
  <si>
    <t>A125594728W</t>
  </si>
  <si>
    <t>A125623528C</t>
  </si>
  <si>
    <t>A125609128C</t>
  </si>
  <si>
    <t>A125597608J</t>
  </si>
  <si>
    <t>A125626408R</t>
  </si>
  <si>
    <t>A125612008V</t>
  </si>
  <si>
    <t>A125591848K</t>
  </si>
  <si>
    <t>A125620648T</t>
  </si>
  <si>
    <t>A125606248T</t>
  </si>
  <si>
    <t>A125600488V</t>
  </si>
  <si>
    <t>A125629288L</t>
  </si>
  <si>
    <t>A125614888R</t>
  </si>
  <si>
    <t>A125603368F</t>
  </si>
  <si>
    <t>A125632168C</t>
  </si>
  <si>
    <t>A125617768A</t>
  </si>
  <si>
    <t>A125594730J</t>
  </si>
  <si>
    <t>A125623530R</t>
  </si>
  <si>
    <t>A125609130R</t>
  </si>
  <si>
    <t>A125594448C</t>
  </si>
  <si>
    <t>A125623248K</t>
  </si>
  <si>
    <t>A125608848J</t>
  </si>
  <si>
    <t>A125597328R</t>
  </si>
  <si>
    <t>A125626128W</t>
  </si>
  <si>
    <t>A125611728X</t>
  </si>
  <si>
    <t>A125591568T</t>
  </si>
  <si>
    <t>A125620368X</t>
  </si>
  <si>
    <t>A125605968W</t>
  </si>
  <si>
    <t>A125600208R</t>
  </si>
  <si>
    <t>A125629008J</t>
  </si>
  <si>
    <t>A125614608K</t>
  </si>
  <si>
    <t>A125603088L</t>
  </si>
  <si>
    <t>A125631888J</t>
  </si>
  <si>
    <t>A125617488J</t>
  </si>
  <si>
    <t>A125594450R</t>
  </si>
  <si>
    <t>A125623250W</t>
  </si>
  <si>
    <t>A125608850V</t>
  </si>
  <si>
    <t>A125594528C</t>
  </si>
  <si>
    <t>A125623328K</t>
  </si>
  <si>
    <t>A125608928J</t>
  </si>
  <si>
    <t>A125597408R</t>
  </si>
  <si>
    <t>A125626208W</t>
  </si>
  <si>
    <t>A125611808X</t>
  </si>
  <si>
    <t>A125591648T</t>
  </si>
  <si>
    <t>A125620448X</t>
  </si>
  <si>
    <t>A125606048X</t>
  </si>
  <si>
    <t>A125600288A</t>
  </si>
  <si>
    <t>A125629088V</t>
  </si>
  <si>
    <t>A125614688W</t>
  </si>
  <si>
    <t>A125603168L</t>
  </si>
  <si>
    <t>A125631968J</t>
  </si>
  <si>
    <t>A125617568J</t>
  </si>
  <si>
    <t>A125594530R</t>
  </si>
  <si>
    <t>A125623330W</t>
  </si>
  <si>
    <t>A125608930V</t>
  </si>
  <si>
    <t>A125594624C</t>
  </si>
  <si>
    <t>A125623424K</t>
  </si>
  <si>
    <t>A125609024K</t>
  </si>
  <si>
    <t>A125597504R</t>
  </si>
  <si>
    <t>A125626304W</t>
  </si>
  <si>
    <t>A125611904X</t>
  </si>
  <si>
    <t>A125591744T</t>
  </si>
  <si>
    <t>A125620544X</t>
  </si>
  <si>
    <t>A125606144X</t>
  </si>
  <si>
    <t>A125600384A</t>
  </si>
  <si>
    <t>A125629184V</t>
  </si>
  <si>
    <t>A125614784W</t>
  </si>
  <si>
    <t>A125603264L</t>
  </si>
  <si>
    <t>A125632064K</t>
  </si>
  <si>
    <t>A125617664J</t>
  </si>
  <si>
    <t>A125594626J</t>
  </si>
  <si>
    <t>A125623426R</t>
  </si>
  <si>
    <t>A125609026R</t>
  </si>
  <si>
    <t>A125594744W</t>
  </si>
  <si>
    <t>A125623544C</t>
  </si>
  <si>
    <t>A125609144C</t>
  </si>
  <si>
    <t>A125597624J</t>
  </si>
  <si>
    <t>A125626424R</t>
  </si>
  <si>
    <t>A125612024V</t>
  </si>
  <si>
    <t>A125591864K</t>
  </si>
  <si>
    <t>A125620664T</t>
  </si>
  <si>
    <t>A125606264T</t>
  </si>
  <si>
    <t>A125600504J</t>
  </si>
  <si>
    <t>A125629304A</t>
  </si>
  <si>
    <t>A125614904C</t>
  </si>
  <si>
    <t>A125603384F</t>
  </si>
  <si>
    <t>A125632184C</t>
  </si>
  <si>
    <t>A125617784A</t>
  </si>
  <si>
    <t>A125594746A</t>
  </si>
  <si>
    <t>A125623546J</t>
  </si>
  <si>
    <t>A125609146J</t>
  </si>
  <si>
    <t>A125594456C</t>
  </si>
  <si>
    <t>A125623256K</t>
  </si>
  <si>
    <t>A125608856J</t>
  </si>
  <si>
    <t>A125597336R</t>
  </si>
  <si>
    <t>Western Australia ;  Not sure would move interstate if offered a job ;  &gt; Prefers less than 10 extra hours ;  &gt; Males ;</t>
  </si>
  <si>
    <t>Western Australia ;  Not sure would move interstate if offered a job ;  &gt; Prefers less than 10 extra hours ;  &gt; Females ;</t>
  </si>
  <si>
    <t>Western Australia ;  Not sure would move interstate if offered a job ;  &gt; Prefers 10–19 extra hours ;  Persons ;</t>
  </si>
  <si>
    <t>Western Australia ;  Not sure would move interstate if offered a job ;  &gt; Prefers 10–19 extra hours ;  &gt; Males ;</t>
  </si>
  <si>
    <t>Western Australia ;  Not sure would move interstate if offered a job ;  &gt; Prefers 10–19 extra hours ;  &gt; Females ;</t>
  </si>
  <si>
    <t>Western Australia ;  Not sure would move interstate if offered a job ;  &gt; Prefers 20–29 extra hours ;  Persons ;</t>
  </si>
  <si>
    <t>Western Australia ;  Not sure would move interstate if offered a job ;  &gt; Prefers 20–29 extra hours ;  &gt; Males ;</t>
  </si>
  <si>
    <t>Western Australia ;  Not sure would move interstate if offered a job ;  &gt; Prefers 20–29 extra hours ;  &gt; Females ;</t>
  </si>
  <si>
    <t>Western Australia ;  Not sure would move interstate if offered a job ;  &gt; Prefers 30 extra hours or more ;  Persons ;</t>
  </si>
  <si>
    <t>Western Australia ;  Not sure would move interstate if offered a job ;  &gt; Prefers 30 extra hours or more ;  &gt; Males ;</t>
  </si>
  <si>
    <t>Western Australia ;  Not sure would move interstate if offered a job ;  &gt; Prefers 30 extra hours or more ;  &gt; Females ;</t>
  </si>
  <si>
    <t>Western Australia ;  Not sure would move interstate if offered a job ;  Median extra hours preferred ;  Persons ;</t>
  </si>
  <si>
    <t>Western Australia ;  Not sure would move interstate if offered a job ;  Median extra hours preferred ;  &gt; Males ;</t>
  </si>
  <si>
    <t>Western Australia ;  Not sure would move interstate if offered a job ;  Median extra hours preferred ;  &gt; Females ;</t>
  </si>
  <si>
    <t>Western Australia ;  Would move within state if offered a job ;  Underemployed part-time workers ;  Persons ;</t>
  </si>
  <si>
    <t>Western Australia ;  Would move within state if offered a job ;  Underemployed part-time workers ;  &gt; Males ;</t>
  </si>
  <si>
    <t>Western Australia ;  Would move within state if offered a job ;  Underemployed part-time workers ;  &gt; Females ;</t>
  </si>
  <si>
    <t>Western Australia ;  Would move within state if offered a job ;  &gt; Prefers less than 10 extra hours ;  Persons ;</t>
  </si>
  <si>
    <t>Western Australia ;  Would move within state if offered a job ;  &gt; Prefers less than 10 extra hours ;  &gt; Males ;</t>
  </si>
  <si>
    <t>Western Australia ;  Would move within state if offered a job ;  &gt; Prefers less than 10 extra hours ;  &gt; Females ;</t>
  </si>
  <si>
    <t>Western Australia ;  Would move within state if offered a job ;  &gt; Prefers 10–19 extra hours ;  Persons ;</t>
  </si>
  <si>
    <t>Western Australia ;  Would move within state if offered a job ;  &gt; Prefers 10–19 extra hours ;  &gt; Males ;</t>
  </si>
  <si>
    <t>Western Australia ;  Would move within state if offered a job ;  &gt; Prefers 10–19 extra hours ;  &gt; Females ;</t>
  </si>
  <si>
    <t>Western Australia ;  Would move within state if offered a job ;  &gt; Prefers 20–29 extra hours ;  Persons ;</t>
  </si>
  <si>
    <t>Western Australia ;  Would move within state if offered a job ;  &gt; Prefers 20–29 extra hours ;  &gt; Males ;</t>
  </si>
  <si>
    <t>Western Australia ;  Would move within state if offered a job ;  &gt; Prefers 20–29 extra hours ;  &gt; Females ;</t>
  </si>
  <si>
    <t>Western Australia ;  Would move within state if offered a job ;  &gt; Prefers 30 extra hours or more ;  Persons ;</t>
  </si>
  <si>
    <t>Western Australia ;  Would move within state if offered a job ;  &gt; Prefers 30 extra hours or more ;  &gt; Males ;</t>
  </si>
  <si>
    <t>Western Australia ;  Would move within state if offered a job ;  &gt; Prefers 30 extra hours or more ;  &gt; Females ;</t>
  </si>
  <si>
    <t>Western Australia ;  Would move within state if offered a job ;  Median extra hours preferred ;  Persons ;</t>
  </si>
  <si>
    <t>Western Australia ;  Would move within state if offered a job ;  Median extra hours preferred ;  &gt; Males ;</t>
  </si>
  <si>
    <t>Western Australia ;  Would move within state if offered a job ;  Median extra hours preferred ;  &gt; Females ;</t>
  </si>
  <si>
    <t>Western Australia ;  Would not move within state if offered a job ;  Underemployed part-time workers ;  Persons ;</t>
  </si>
  <si>
    <t>Western Australia ;  Would not move within state if offered a job ;  Underemployed part-time workers ;  &gt; Males ;</t>
  </si>
  <si>
    <t>Western Australia ;  Would not move within state if offered a job ;  Underemployed part-time workers ;  &gt; Females ;</t>
  </si>
  <si>
    <t>Western Australia ;  Would not move within state if offered a job ;  &gt; Prefers less than 10 extra hours ;  Persons ;</t>
  </si>
  <si>
    <t>Western Australia ;  Would not move within state if offered a job ;  &gt; Prefers less than 10 extra hours ;  &gt; Males ;</t>
  </si>
  <si>
    <t>Western Australia ;  Would not move within state if offered a job ;  &gt; Prefers less than 10 extra hours ;  &gt; Females ;</t>
  </si>
  <si>
    <t>Western Australia ;  Would not move within state if offered a job ;  &gt; Prefers 10–19 extra hours ;  Persons ;</t>
  </si>
  <si>
    <t>Western Australia ;  Would not move within state if offered a job ;  &gt; Prefers 10–19 extra hours ;  &gt; Males ;</t>
  </si>
  <si>
    <t>Western Australia ;  Would not move within state if offered a job ;  &gt; Prefers 10–19 extra hours ;  &gt; Females ;</t>
  </si>
  <si>
    <t>Western Australia ;  Would not move within state if offered a job ;  &gt; Prefers 20–29 extra hours ;  Persons ;</t>
  </si>
  <si>
    <t>Western Australia ;  Would not move within state if offered a job ;  &gt; Prefers 20–29 extra hours ;  &gt; Males ;</t>
  </si>
  <si>
    <t>Western Australia ;  Would not move within state if offered a job ;  &gt; Prefers 20–29 extra hours ;  &gt; Females ;</t>
  </si>
  <si>
    <t>Western Australia ;  Would not move within state if offered a job ;  &gt; Prefers 30 extra hours or more ;  Persons ;</t>
  </si>
  <si>
    <t>Western Australia ;  Would not move within state if offered a job ;  &gt; Prefers 30 extra hours or more ;  &gt; Males ;</t>
  </si>
  <si>
    <t>Western Australia ;  Would not move within state if offered a job ;  &gt; Prefers 30 extra hours or more ;  &gt; Females ;</t>
  </si>
  <si>
    <t>Western Australia ;  Would not move within state if offered a job ;  Median extra hours preferred ;  Persons ;</t>
  </si>
  <si>
    <t>Western Australia ;  Would not move within state if offered a job ;  Median extra hours preferred ;  &gt; Males ;</t>
  </si>
  <si>
    <t>Western Australia ;  Would not move within state if offered a job ;  Median extra hours preferred ;  &gt; Females ;</t>
  </si>
  <si>
    <t>Western Australia ;  Might move within state if offered a job ;  Underemployed part-time workers ;  Persons ;</t>
  </si>
  <si>
    <t>Western Australia ;  Might move within state if offered a job ;  Underemployed part-time workers ;  &gt; Males ;</t>
  </si>
  <si>
    <t>Western Australia ;  Might move within state if offered a job ;  Underemployed part-time workers ;  &gt; Females ;</t>
  </si>
  <si>
    <t>Western Australia ;  Might move within state if offered a job ;  &gt; Prefers less than 10 extra hours ;  Persons ;</t>
  </si>
  <si>
    <t>Western Australia ;  Might move within state if offered a job ;  &gt; Prefers less than 10 extra hours ;  &gt; Males ;</t>
  </si>
  <si>
    <t>Western Australia ;  Might move within state if offered a job ;  &gt; Prefers less than 10 extra hours ;  &gt; Females ;</t>
  </si>
  <si>
    <t>Western Australia ;  Might move within state if offered a job ;  &gt; Prefers 10–19 extra hours ;  Persons ;</t>
  </si>
  <si>
    <t>Western Australia ;  Might move within state if offered a job ;  &gt; Prefers 10–19 extra hours ;  &gt; Males ;</t>
  </si>
  <si>
    <t>Western Australia ;  Might move within state if offered a job ;  &gt; Prefers 10–19 extra hours ;  &gt; Females ;</t>
  </si>
  <si>
    <t>Western Australia ;  Might move within state if offered a job ;  &gt; Prefers 20–29 extra hours ;  Persons ;</t>
  </si>
  <si>
    <t>Western Australia ;  Might move within state if offered a job ;  &gt; Prefers 20–29 extra hours ;  &gt; Males ;</t>
  </si>
  <si>
    <t>Western Australia ;  Might move within state if offered a job ;  &gt; Prefers 20–29 extra hours ;  &gt; Females ;</t>
  </si>
  <si>
    <t>Western Australia ;  Might move within state if offered a job ;  &gt; Prefers 30 extra hours or more ;  Persons ;</t>
  </si>
  <si>
    <t>Western Australia ;  Might move within state if offered a job ;  &gt; Prefers 30 extra hours or more ;  &gt; Males ;</t>
  </si>
  <si>
    <t>Western Australia ;  Might move within state if offered a job ;  &gt; Prefers 30 extra hours or more ;  &gt; Females ;</t>
  </si>
  <si>
    <t>Western Australia ;  Might move within state if offered a job ;  Median extra hours preferred ;  Persons ;</t>
  </si>
  <si>
    <t>Western Australia ;  Might move within state if offered a job ;  Median extra hours preferred ;  &gt; Males ;</t>
  </si>
  <si>
    <t>Western Australia ;  Might move within state if offered a job ;  Median extra hours preferred ;  &gt; Females ;</t>
  </si>
  <si>
    <t>Western Australia ;  Not sure would move within state if offered a job ;  Underemployed part-time workers ;  Persons ;</t>
  </si>
  <si>
    <t>Western Australia ;  Not sure would move within state if offered a job ;  Underemployed part-time workers ;  &gt; Males ;</t>
  </si>
  <si>
    <t>Western Australia ;  Not sure would move within state if offered a job ;  Underemployed part-time workers ;  &gt; Females ;</t>
  </si>
  <si>
    <t>Western Australia ;  Not sure would move within state if offered a job ;  &gt; Prefers less than 10 extra hours ;  Persons ;</t>
  </si>
  <si>
    <t>Western Australia ;  Not sure would move within state if offered a job ;  &gt; Prefers less than 10 extra hours ;  &gt; Males ;</t>
  </si>
  <si>
    <t>Western Australia ;  Not sure would move within state if offered a job ;  &gt; Prefers less than 10 extra hours ;  &gt; Females ;</t>
  </si>
  <si>
    <t>Western Australia ;  Not sure would move within state if offered a job ;  &gt; Prefers 10–19 extra hours ;  Persons ;</t>
  </si>
  <si>
    <t>Western Australia ;  Not sure would move within state if offered a job ;  &gt; Prefers 10–19 extra hours ;  &gt; Males ;</t>
  </si>
  <si>
    <t>Western Australia ;  Not sure would move within state if offered a job ;  &gt; Prefers 10–19 extra hours ;  &gt; Females ;</t>
  </si>
  <si>
    <t>Western Australia ;  Not sure would move within state if offered a job ;  &gt; Prefers 20–29 extra hours ;  Persons ;</t>
  </si>
  <si>
    <t>Western Australia ;  Not sure would move within state if offered a job ;  &gt; Prefers 20–29 extra hours ;  &gt; Males ;</t>
  </si>
  <si>
    <t>Western Australia ;  Not sure would move within state if offered a job ;  &gt; Prefers 20–29 extra hours ;  &gt; Females ;</t>
  </si>
  <si>
    <t>Western Australia ;  Not sure would move within state if offered a job ;  &gt; Prefers 30 extra hours or more ;  Persons ;</t>
  </si>
  <si>
    <t>Western Australia ;  Not sure would move within state if offered a job ;  &gt; Prefers 30 extra hours or more ;  &gt; Males ;</t>
  </si>
  <si>
    <t>Western Australia ;  Not sure would move within state if offered a job ;  &gt; Prefers 30 extra hours or more ;  &gt; Females ;</t>
  </si>
  <si>
    <t>Western Australia ;  Not sure would move within state if offered a job ;  Median extra hours preferred ;  Persons ;</t>
  </si>
  <si>
    <t>Western Australia ;  Not sure would move within state if offered a job ;  Median extra hours preferred ;  &gt; Males ;</t>
  </si>
  <si>
    <t>Western Australia ;  Not sure would move within state if offered a job ;  Median extra hours preferred ;  &gt; Females ;</t>
  </si>
  <si>
    <t>Western Australia ;  Steps taken:  Had an interview with an employer ;  Underemployed part-time workers ;  Persons ;</t>
  </si>
  <si>
    <t>Western Australia ;  Steps taken:  Had an interview with an employer ;  Underemployed part-time workers ;  &gt; Males ;</t>
  </si>
  <si>
    <t>Western Australia ;  Steps taken:  Had an interview with an employer ;  Underemployed part-time workers ;  &gt; Females ;</t>
  </si>
  <si>
    <t>Western Australia ;  Steps taken:  Had an interview with an employer ;  &gt; Prefers less than 10 extra hours ;  Persons ;</t>
  </si>
  <si>
    <t>Western Australia ;  Steps taken:  Had an interview with an employer ;  &gt; Prefers less than 10 extra hours ;  &gt; Males ;</t>
  </si>
  <si>
    <t>Western Australia ;  Steps taken:  Had an interview with an employer ;  &gt; Prefers less than 10 extra hours ;  &gt; Females ;</t>
  </si>
  <si>
    <t>Western Australia ;  Steps taken:  Had an interview with an employer ;  &gt; Prefers 10–19 extra hours ;  Persons ;</t>
  </si>
  <si>
    <t>Western Australia ;  Steps taken:  Had an interview with an employer ;  &gt; Prefers 10–19 extra hours ;  &gt; Males ;</t>
  </si>
  <si>
    <t>Western Australia ;  Steps taken:  Had an interview with an employer ;  &gt; Prefers 10–19 extra hours ;  &gt; Females ;</t>
  </si>
  <si>
    <t>Western Australia ;  Steps taken:  Had an interview with an employer ;  &gt; Prefers 20–29 extra hours ;  Persons ;</t>
  </si>
  <si>
    <t>Western Australia ;  Steps taken:  Had an interview with an employer ;  &gt; Prefers 20–29 extra hours ;  &gt; Males ;</t>
  </si>
  <si>
    <t>Western Australia ;  Steps taken:  Had an interview with an employer ;  &gt; Prefers 20–29 extra hours ;  &gt; Females ;</t>
  </si>
  <si>
    <t>Western Australia ;  Steps taken:  Had an interview with an employer ;  &gt; Prefers 30 extra hours or more ;  Persons ;</t>
  </si>
  <si>
    <t>Western Australia ;  Steps taken:  Had an interview with an employer ;  &gt; Prefers 30 extra hours or more ;  &gt; Males ;</t>
  </si>
  <si>
    <t>Western Australia ;  Steps taken:  Had an interview with an employer ;  &gt; Prefers 30 extra hours or more ;  &gt; Females ;</t>
  </si>
  <si>
    <t>Western Australia ;  Steps taken:  Had an interview with an employer ;  Median extra hours preferred ;  Persons ;</t>
  </si>
  <si>
    <t>Western Australia ;  Steps taken:  Had an interview with an employer ;  Median extra hours preferred ;  &gt; Males ;</t>
  </si>
  <si>
    <t>Western Australia ;  Steps taken:  Had an interview with an employer ;  Median extra hours preferred ;  &gt; Females ;</t>
  </si>
  <si>
    <t>Western Australia ;  Steps taken:  Contacted friends or relatives ;  Underemployed part-time workers ;  Persons ;</t>
  </si>
  <si>
    <t>Western Australia ;  Steps taken:  Contacted friends or relatives ;  Underemployed part-time workers ;  &gt; Males ;</t>
  </si>
  <si>
    <t>Western Australia ;  Steps taken:  Contacted friends or relatives ;  Underemployed part-time workers ;  &gt; Females ;</t>
  </si>
  <si>
    <t>Western Australia ;  Steps taken:  Contacted friends or relatives ;  &gt; Prefers less than 10 extra hours ;  Persons ;</t>
  </si>
  <si>
    <t>Western Australia ;  Steps taken:  Contacted friends or relatives ;  &gt; Prefers less than 10 extra hours ;  &gt; Males ;</t>
  </si>
  <si>
    <t>Western Australia ;  Steps taken:  Contacted friends or relatives ;  &gt; Prefers less than 10 extra hours ;  &gt; Females ;</t>
  </si>
  <si>
    <t>Western Australia ;  Steps taken:  Contacted friends or relatives ;  &gt; Prefers 10–19 extra hours ;  Persons ;</t>
  </si>
  <si>
    <t>Western Australia ;  Steps taken:  Contacted friends or relatives ;  &gt; Prefers 10–19 extra hours ;  &gt; Males ;</t>
  </si>
  <si>
    <t>Western Australia ;  Steps taken:  Contacted friends or relatives ;  &gt; Prefers 10–19 extra hours ;  &gt; Females ;</t>
  </si>
  <si>
    <t>Western Australia ;  Steps taken:  Contacted friends or relatives ;  &gt; Prefers 20–29 extra hours ;  Persons ;</t>
  </si>
  <si>
    <t>Western Australia ;  Steps taken:  Contacted friends or relatives ;  &gt; Prefers 20–29 extra hours ;  &gt; Males ;</t>
  </si>
  <si>
    <t>Western Australia ;  Steps taken:  Contacted friends or relatives ;  &gt; Prefers 20–29 extra hours ;  &gt; Females ;</t>
  </si>
  <si>
    <t>Western Australia ;  Steps taken:  Contacted friends or relatives ;  &gt; Prefers 30 extra hours or more ;  Persons ;</t>
  </si>
  <si>
    <t>Western Australia ;  Steps taken:  Contacted friends or relatives ;  &gt; Prefers 30 extra hours or more ;  &gt; Males ;</t>
  </si>
  <si>
    <t>Western Australia ;  Steps taken:  Contacted friends or relatives ;  &gt; Prefers 30 extra hours or more ;  &gt; Females ;</t>
  </si>
  <si>
    <t>Western Australia ;  Steps taken:  Contacted friends or relatives ;  Median extra hours preferred ;  Persons ;</t>
  </si>
  <si>
    <t>Western Australia ;  Steps taken:  Contacted friends or relatives ;  Median extra hours preferred ;  &gt; Males ;</t>
  </si>
  <si>
    <t>Western Australia ;  Steps taken:  Contacted friends or relatives ;  Median extra hours preferred ;  &gt; Females ;</t>
  </si>
  <si>
    <t>Western Australia ;  Steps taken:  Took steps to purchase or start up own business ;  Underemployed part-time workers ;  Persons ;</t>
  </si>
  <si>
    <t>Western Australia ;  Steps taken:  Took steps to purchase or start up own business ;  Underemployed part-time workers ;  &gt; Males ;</t>
  </si>
  <si>
    <t>Western Australia ;  Steps taken:  Took steps to purchase or start up own business ;  Underemployed part-time workers ;  &gt; Females ;</t>
  </si>
  <si>
    <t>Western Australia ;  Steps taken:  Took steps to purchase or start up own business ;  &gt; Prefers less than 10 extra hours ;  Persons ;</t>
  </si>
  <si>
    <t>Western Australia ;  Steps taken:  Took steps to purchase or start up own business ;  &gt; Prefers less than 10 extra hours ;  &gt; Males ;</t>
  </si>
  <si>
    <t>Western Australia ;  Steps taken:  Took steps to purchase or start up own business ;  &gt; Prefers less than 10 extra hours ;  &gt; Females ;</t>
  </si>
  <si>
    <t>Western Australia ;  Steps taken:  Took steps to purchase or start up own business ;  &gt; Prefers 10–19 extra hours ;  Persons ;</t>
  </si>
  <si>
    <t>Western Australia ;  Steps taken:  Took steps to purchase or start up own business ;  &gt; Prefers 10–19 extra hours ;  &gt; Males ;</t>
  </si>
  <si>
    <t>Western Australia ;  Steps taken:  Took steps to purchase or start up own business ;  &gt; Prefers 10–19 extra hours ;  &gt; Females ;</t>
  </si>
  <si>
    <t>Western Australia ;  Steps taken:  Took steps to purchase or start up own business ;  &gt; Prefers 20–29 extra hours ;  Persons ;</t>
  </si>
  <si>
    <t>Western Australia ;  Steps taken:  Took steps to purchase or start up own business ;  &gt; Prefers 20–29 extra hours ;  &gt; Males ;</t>
  </si>
  <si>
    <t>Western Australia ;  Steps taken:  Took steps to purchase or start up own business ;  &gt; Prefers 20–29 extra hours ;  &gt; Females ;</t>
  </si>
  <si>
    <t>Western Australia ;  Steps taken:  Took steps to purchase or start up own business ;  &gt; Prefers 30 extra hours or more ;  Persons ;</t>
  </si>
  <si>
    <t>Western Australia ;  Steps taken:  Took steps to purchase or start up own business ;  &gt; Prefers 30 extra hours or more ;  &gt; Males ;</t>
  </si>
  <si>
    <t>Western Australia ;  Steps taken:  Took steps to purchase or start up own business ;  &gt; Prefers 30 extra hours or more ;  &gt; Females ;</t>
  </si>
  <si>
    <t>Western Australia ;  Steps taken:  Took steps to purchase or start up own business ;  Median extra hours preferred ;  Persons ;</t>
  </si>
  <si>
    <t>Western Australia ;  Steps taken:  Took steps to purchase or start up own business ;  Median extra hours preferred ;  &gt; Males ;</t>
  </si>
  <si>
    <t>Western Australia ;  Steps taken:  Took steps to purchase or start up own business ;  Median extra hours preferred ;  &gt; Females ;</t>
  </si>
  <si>
    <t>Western Australia ;  Steps taken:  Advertised or tendered for work ;  Underemployed part-time workers ;  Persons ;</t>
  </si>
  <si>
    <t>Western Australia ;  Steps taken:  Advertised or tendered for work ;  Underemployed part-time workers ;  &gt; Males ;</t>
  </si>
  <si>
    <t>Western Australia ;  Steps taken:  Advertised or tendered for work ;  Underemployed part-time workers ;  &gt; Females ;</t>
  </si>
  <si>
    <t>Western Australia ;  Steps taken:  Advertised or tendered for work ;  &gt; Prefers less than 10 extra hours ;  Persons ;</t>
  </si>
  <si>
    <t>Western Australia ;  Steps taken:  Advertised or tendered for work ;  &gt; Prefers less than 10 extra hours ;  &gt; Males ;</t>
  </si>
  <si>
    <t>Western Australia ;  Steps taken:  Advertised or tendered for work ;  &gt; Prefers less than 10 extra hours ;  &gt; Females ;</t>
  </si>
  <si>
    <t>Western Australia ;  Steps taken:  Advertised or tendered for work ;  &gt; Prefers 10–19 extra hours ;  Persons ;</t>
  </si>
  <si>
    <t>Western Australia ;  Steps taken:  Advertised or tendered for work ;  &gt; Prefers 10–19 extra hours ;  &gt; Males ;</t>
  </si>
  <si>
    <t>Western Australia ;  Steps taken:  Advertised or tendered for work ;  &gt; Prefers 10–19 extra hours ;  &gt; Females ;</t>
  </si>
  <si>
    <t>Western Australia ;  Steps taken:  Advertised or tendered for work ;  &gt; Prefers 20–29 extra hours ;  Persons ;</t>
  </si>
  <si>
    <t>Western Australia ;  Steps taken:  Advertised or tendered for work ;  &gt; Prefers 20–29 extra hours ;  &gt; Males ;</t>
  </si>
  <si>
    <t>Western Australia ;  Steps taken:  Advertised or tendered for work ;  &gt; Prefers 20–29 extra hours ;  &gt; Females ;</t>
  </si>
  <si>
    <t>Western Australia ;  Steps taken:  Advertised or tendered for work ;  &gt; Prefers 30 extra hours or more ;  Persons ;</t>
  </si>
  <si>
    <t>Western Australia ;  Steps taken:  Advertised or tendered for work ;  &gt; Prefers 30 extra hours or more ;  &gt; Males ;</t>
  </si>
  <si>
    <t>Western Australia ;  Steps taken:  Advertised or tendered for work ;  &gt; Prefers 30 extra hours or more ;  &gt; Females ;</t>
  </si>
  <si>
    <t>Western Australia ;  Steps taken:  Advertised or tendered for work ;  Median extra hours preferred ;  Persons ;</t>
  </si>
  <si>
    <t>Western Australia ;  Steps taken:  Advertised or tendered for work ;  Median extra hours preferred ;  &gt; Males ;</t>
  </si>
  <si>
    <t>Western Australia ;  Steps taken:  Advertised or tendered for work ;  Median extra hours preferred ;  &gt; Females ;</t>
  </si>
  <si>
    <t>A125626136W</t>
  </si>
  <si>
    <t>A125611736X</t>
  </si>
  <si>
    <t>A125591576T</t>
  </si>
  <si>
    <t>A125620376X</t>
  </si>
  <si>
    <t>A125605976W</t>
  </si>
  <si>
    <t>A125600216R</t>
  </si>
  <si>
    <t>A125629016J</t>
  </si>
  <si>
    <t>A125614616K</t>
  </si>
  <si>
    <t>A125603096L</t>
  </si>
  <si>
    <t>A125631896J</t>
  </si>
  <si>
    <t>A125617496J</t>
  </si>
  <si>
    <t>A125594458J</t>
  </si>
  <si>
    <t>A125623258R</t>
  </si>
  <si>
    <t>A125608858L</t>
  </si>
  <si>
    <t>A125594664W</t>
  </si>
  <si>
    <t>A125623464C</t>
  </si>
  <si>
    <t>A125609064C</t>
  </si>
  <si>
    <t>A125597544J</t>
  </si>
  <si>
    <t>A125626344R</t>
  </si>
  <si>
    <t>A125611944T</t>
  </si>
  <si>
    <t>A125591784K</t>
  </si>
  <si>
    <t>A125620584T</t>
  </si>
  <si>
    <t>A125606184T</t>
  </si>
  <si>
    <t>A125600424J</t>
  </si>
  <si>
    <t>A125629224A</t>
  </si>
  <si>
    <t>A125614824C</t>
  </si>
  <si>
    <t>A125603304V</t>
  </si>
  <si>
    <t>A125632104T</t>
  </si>
  <si>
    <t>A125617704R</t>
  </si>
  <si>
    <t>A125594666A</t>
  </si>
  <si>
    <t>A125623466J</t>
  </si>
  <si>
    <t>A125609066J</t>
  </si>
  <si>
    <t>A125594672W</t>
  </si>
  <si>
    <t>A125623472C</t>
  </si>
  <si>
    <t>A125609072C</t>
  </si>
  <si>
    <t>A125597552J</t>
  </si>
  <si>
    <t>A125626352R</t>
  </si>
  <si>
    <t>A125611952T</t>
  </si>
  <si>
    <t>A125591792K</t>
  </si>
  <si>
    <t>A125620592T</t>
  </si>
  <si>
    <t>A125606192T</t>
  </si>
  <si>
    <t>A125600432J</t>
  </si>
  <si>
    <t>A125629232A</t>
  </si>
  <si>
    <t>A125614832C</t>
  </si>
  <si>
    <t>A125603312V</t>
  </si>
  <si>
    <t>A125632112T</t>
  </si>
  <si>
    <t>A125617712R</t>
  </si>
  <si>
    <t>A125594674A</t>
  </si>
  <si>
    <t>A125623474J</t>
  </si>
  <si>
    <t>A125609074J</t>
  </si>
  <si>
    <t>A125594496W</t>
  </si>
  <si>
    <t>A125623296C</t>
  </si>
  <si>
    <t>A125608896A</t>
  </si>
  <si>
    <t>A125597376J</t>
  </si>
  <si>
    <t>A125626176R</t>
  </si>
  <si>
    <t>A125611776T</t>
  </si>
  <si>
    <t>A125591616X</t>
  </si>
  <si>
    <t>A125620416F</t>
  </si>
  <si>
    <t>A125606016F</t>
  </si>
  <si>
    <t>A125600256J</t>
  </si>
  <si>
    <t>A125629056A</t>
  </si>
  <si>
    <t>A125614656C</t>
  </si>
  <si>
    <t>A125603136V</t>
  </si>
  <si>
    <t>A125631936R</t>
  </si>
  <si>
    <t>A125617536R</t>
  </si>
  <si>
    <t>A125594498A</t>
  </si>
  <si>
    <t>A125623298J</t>
  </si>
  <si>
    <t>A125608898F</t>
  </si>
  <si>
    <t>A125594464C</t>
  </si>
  <si>
    <t>A125623264K</t>
  </si>
  <si>
    <t>A125608864J</t>
  </si>
  <si>
    <t>A125597344R</t>
  </si>
  <si>
    <t>A125626144W</t>
  </si>
  <si>
    <t>A125611744X</t>
  </si>
  <si>
    <t>A125591584T</t>
  </si>
  <si>
    <t>A125620384X</t>
  </si>
  <si>
    <t>A125605984W</t>
  </si>
  <si>
    <t>A125600224R</t>
  </si>
  <si>
    <t>A125629024J</t>
  </si>
  <si>
    <t>A125614624K</t>
  </si>
  <si>
    <t>A125603104A</t>
  </si>
  <si>
    <t>A125631904W</t>
  </si>
  <si>
    <t>A125617504W</t>
  </si>
  <si>
    <t>A125594466J</t>
  </si>
  <si>
    <t>A125623266R</t>
  </si>
  <si>
    <t>A125608866L</t>
  </si>
  <si>
    <t>A125594536C</t>
  </si>
  <si>
    <t>A125623336K</t>
  </si>
  <si>
    <t>A125608936J</t>
  </si>
  <si>
    <t>A125597416R</t>
  </si>
  <si>
    <t>A125626216W</t>
  </si>
  <si>
    <t>A125611816X</t>
  </si>
  <si>
    <t>A125591656T</t>
  </si>
  <si>
    <t>A125620456X</t>
  </si>
  <si>
    <t>A125606056X</t>
  </si>
  <si>
    <t>A125600296A</t>
  </si>
  <si>
    <t>A125629096V</t>
  </si>
  <si>
    <t>A125614696W</t>
  </si>
  <si>
    <t>A125603176L</t>
  </si>
  <si>
    <t>A125631976J</t>
  </si>
  <si>
    <t>A125617576J</t>
  </si>
  <si>
    <t>A125594538J</t>
  </si>
  <si>
    <t>A125623338R</t>
  </si>
  <si>
    <t>A125608938L</t>
  </si>
  <si>
    <t>A125594488W</t>
  </si>
  <si>
    <t>A125623288C</t>
  </si>
  <si>
    <t>A125608888A</t>
  </si>
  <si>
    <t>A125597368J</t>
  </si>
  <si>
    <t>A125626168R</t>
  </si>
  <si>
    <t>A125611768T</t>
  </si>
  <si>
    <t>A125591608X</t>
  </si>
  <si>
    <t>A125620408F</t>
  </si>
  <si>
    <t>A125606008F</t>
  </si>
  <si>
    <t>A125600248J</t>
  </si>
  <si>
    <t>A125629048A</t>
  </si>
  <si>
    <t>A125614648C</t>
  </si>
  <si>
    <t>A125603128V</t>
  </si>
  <si>
    <t>A125631928R</t>
  </si>
  <si>
    <t>A125617528R</t>
  </si>
  <si>
    <t>A125594490J</t>
  </si>
  <si>
    <t>A125623290R</t>
  </si>
  <si>
    <t>A125608890L</t>
  </si>
  <si>
    <t>A125594544C</t>
  </si>
  <si>
    <t>A125623344K</t>
  </si>
  <si>
    <t>A125608944J</t>
  </si>
  <si>
    <t>A125597424R</t>
  </si>
  <si>
    <t>A125626224W</t>
  </si>
  <si>
    <t>A125611824X</t>
  </si>
  <si>
    <t>A125591664T</t>
  </si>
  <si>
    <t>A125620464X</t>
  </si>
  <si>
    <t>A125606064X</t>
  </si>
  <si>
    <t>A125600304R</t>
  </si>
  <si>
    <t>A125629104J</t>
  </si>
  <si>
    <t>A125614704K</t>
  </si>
  <si>
    <t>A125603184L</t>
  </si>
  <si>
    <t>A125631984J</t>
  </si>
  <si>
    <t>A125617584J</t>
  </si>
  <si>
    <t>A125594546J</t>
  </si>
  <si>
    <t>A125623346R</t>
  </si>
  <si>
    <t>A125608946L</t>
  </si>
  <si>
    <t>A125594504K</t>
  </si>
  <si>
    <t>A125623304T</t>
  </si>
  <si>
    <t>A125608904R</t>
  </si>
  <si>
    <t>A125597384J</t>
  </si>
  <si>
    <t>A125626184R</t>
  </si>
  <si>
    <t>A125611784T</t>
  </si>
  <si>
    <t>A125591624X</t>
  </si>
  <si>
    <t>A125620424F</t>
  </si>
  <si>
    <t>A125606024F</t>
  </si>
  <si>
    <t>A125600264J</t>
  </si>
  <si>
    <t>A125629064A</t>
  </si>
  <si>
    <t>A125614664C</t>
  </si>
  <si>
    <t>A125603144V</t>
  </si>
  <si>
    <t>A125631944R</t>
  </si>
  <si>
    <t>A125617544R</t>
  </si>
  <si>
    <t>A125594506R</t>
  </si>
  <si>
    <t>A125623306W</t>
  </si>
  <si>
    <t>A125608906V</t>
  </si>
  <si>
    <t>A125594552C</t>
  </si>
  <si>
    <t>A125623352K</t>
  </si>
  <si>
    <t>A125608952J</t>
  </si>
  <si>
    <t>A125597432R</t>
  </si>
  <si>
    <t>A125626232W</t>
  </si>
  <si>
    <t>A125611832X</t>
  </si>
  <si>
    <t>A125591672T</t>
  </si>
  <si>
    <t>A125620472X</t>
  </si>
  <si>
    <t>A125606072X</t>
  </si>
  <si>
    <t>A125600312R</t>
  </si>
  <si>
    <t>A125629112J</t>
  </si>
  <si>
    <t>A125614712K</t>
  </si>
  <si>
    <t>A125603192L</t>
  </si>
  <si>
    <t>A125631992J</t>
  </si>
  <si>
    <t>A125617592J</t>
  </si>
  <si>
    <t>A125594554J</t>
  </si>
  <si>
    <t>A125623354R</t>
  </si>
  <si>
    <t>A125608954L</t>
  </si>
  <si>
    <t>A125594632C</t>
  </si>
  <si>
    <t>A125623432K</t>
  </si>
  <si>
    <t>A125609032K</t>
  </si>
  <si>
    <t>A125597512R</t>
  </si>
  <si>
    <t>A125626312W</t>
  </si>
  <si>
    <t>A125611912X</t>
  </si>
  <si>
    <t>A125591752T</t>
  </si>
  <si>
    <t>A125620552X</t>
  </si>
  <si>
    <t>A125606152X</t>
  </si>
  <si>
    <t>A125600392A</t>
  </si>
  <si>
    <t>A125629192V</t>
  </si>
  <si>
    <t>A125614792W</t>
  </si>
  <si>
    <t>A125603272L</t>
  </si>
  <si>
    <t>A125632072K</t>
  </si>
  <si>
    <t>A125617672J</t>
  </si>
  <si>
    <t>A125594634J</t>
  </si>
  <si>
    <t>A125623434R</t>
  </si>
  <si>
    <t>A125609034R</t>
  </si>
  <si>
    <t>A125594560C</t>
  </si>
  <si>
    <t>A125623360K</t>
  </si>
  <si>
    <t>A125608960J</t>
  </si>
  <si>
    <t>A125597440R</t>
  </si>
  <si>
    <t>A125626240W</t>
  </si>
  <si>
    <t>A125611840X</t>
  </si>
  <si>
    <t>A125591680T</t>
  </si>
  <si>
    <t>A125620480X</t>
  </si>
  <si>
    <t>A125606080X</t>
  </si>
  <si>
    <t>A125600320R</t>
  </si>
  <si>
    <t>A125629120J</t>
  </si>
  <si>
    <t>A125614720K</t>
  </si>
  <si>
    <t>A125603200A</t>
  </si>
  <si>
    <t>A125632000X</t>
  </si>
  <si>
    <t>A125617600W</t>
  </si>
  <si>
    <t>A125594562J</t>
  </si>
  <si>
    <t>A125623362R</t>
  </si>
  <si>
    <t>A125608962L</t>
  </si>
  <si>
    <t>A125594512K</t>
  </si>
  <si>
    <t>A125623312T</t>
  </si>
  <si>
    <t>A125608912R</t>
  </si>
  <si>
    <t>A125597392J</t>
  </si>
  <si>
    <t>A125626192R</t>
  </si>
  <si>
    <t>A125611792T</t>
  </si>
  <si>
    <t>A125591632X</t>
  </si>
  <si>
    <t>A125620432F</t>
  </si>
  <si>
    <t>A125606032F</t>
  </si>
  <si>
    <t>A125600272J</t>
  </si>
  <si>
    <t>A125629072A</t>
  </si>
  <si>
    <t>A125614672C</t>
  </si>
  <si>
    <t>A125603152V</t>
  </si>
  <si>
    <t>A125631952R</t>
  </si>
  <si>
    <t>A125617552R</t>
  </si>
  <si>
    <t>A125594514R</t>
  </si>
  <si>
    <t>A125623314W</t>
  </si>
  <si>
    <t>A125608914V</t>
  </si>
  <si>
    <t>A125594680W</t>
  </si>
  <si>
    <t>A125623480C</t>
  </si>
  <si>
    <t>A125609080C</t>
  </si>
  <si>
    <t>A125597560J</t>
  </si>
  <si>
    <t>A125626360R</t>
  </si>
  <si>
    <t>A125611960T</t>
  </si>
  <si>
    <t>A125591800X</t>
  </si>
  <si>
    <t>A125620600F</t>
  </si>
  <si>
    <t>A125606200F</t>
  </si>
  <si>
    <t>A125600440J</t>
  </si>
  <si>
    <t>A125629240A</t>
  </si>
  <si>
    <t>A125614840C</t>
  </si>
  <si>
    <t>A125603320V</t>
  </si>
  <si>
    <t>A125632120T</t>
  </si>
  <si>
    <t>A125617720R</t>
  </si>
  <si>
    <t>A125594682A</t>
  </si>
  <si>
    <t>A125623482J</t>
  </si>
  <si>
    <t>A125609082J</t>
  </si>
  <si>
    <t>A125594640C</t>
  </si>
  <si>
    <t>A125623440K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</si>
  <si>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</si>
  <si>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</si>
  <si>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</si>
  <si>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Prefers less than 10 extra hours ;  Persons ;</t>
  </si>
  <si>
    <t>Tasmania ;  &gt; Prefers less than 10 extra hours ;  &gt; Males ;</t>
  </si>
  <si>
    <t>Tasmania ;  &gt; Prefers less than 10 extra hours ;  &gt; Females ;</t>
  </si>
  <si>
    <t>Tasmania ;  &gt; Prefers 10–19 extra hours ;  Persons ;</t>
  </si>
  <si>
    <t>Tasmania ;  &gt; Prefers 10–19 extra hours ;  &gt; Males ;</t>
  </si>
  <si>
    <t>Tasmania ;  &gt; Prefers 10–19 extra hours ;  &gt; Females ;</t>
  </si>
  <si>
    <t>Tasmania ;  &gt; Prefers 20–29 extra hours ;  Persons ;</t>
  </si>
  <si>
    <t>Tasmania ;  &gt; Prefers 20–29 extra hours ;  &gt; Males ;</t>
  </si>
  <si>
    <t>Tasmania ;  &gt; Prefers 20–29 extra hours ;  &gt; Females ;</t>
  </si>
  <si>
    <t>Tasmania ;  &gt; Prefers 30 extra hours or more ;  Persons ;</t>
  </si>
  <si>
    <t>Tasmania ;  &gt; Prefers 30 extra hours or more ;  &gt; Males ;</t>
  </si>
  <si>
    <t>Tasmania ;  &gt; Prefers 30 extra hours or more ;  &gt; Females ;</t>
  </si>
  <si>
    <t>Tasmania ;  Median extra hours preferred ;  Persons ;</t>
  </si>
  <si>
    <t>Tasmania ;  Median extra hours preferred ;  &gt; Males ;</t>
  </si>
  <si>
    <t>Tasmania ;  Median extra hours preferred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</si>
  <si>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</si>
  <si>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</si>
  <si>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</si>
  <si>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Prefers less than 10 extra hours ;  Persons ;</t>
  </si>
  <si>
    <t>Tasmania ;  15-64 years ;  &gt; Prefers less than 10 extra hours ;  &gt; Males ;</t>
  </si>
  <si>
    <t>Tasmania ;  15-64 years ;  &gt; Prefers less than 10 extra hours ;  &gt; Females ;</t>
  </si>
  <si>
    <t>Tasmania ;  15-64 years ;  &gt; Prefers 10–19 extra hours ;  Persons ;</t>
  </si>
  <si>
    <t>Tasmania ;  15-64 years ;  &gt; Prefers 10–19 extra hours ;  &gt; Males ;</t>
  </si>
  <si>
    <t>Tasmania ;  15-64 years ;  &gt; Prefers 10–19 extra hours ;  &gt; Females ;</t>
  </si>
  <si>
    <t>Tasmania ;  15-64 years ;  &gt; Prefers 20–29 extra hours ;  Persons ;</t>
  </si>
  <si>
    <t>Tasmania ;  15-64 years ;  &gt; Prefers 20–29 extra hours ;  &gt; Males ;</t>
  </si>
  <si>
    <t>Tasmania ;  15-64 years ;  &gt; Prefers 20–29 extra hours ;  &gt; Females ;</t>
  </si>
  <si>
    <t>Tasmania ;  15-64 years ;  &gt; Prefers 30 extra hours or more ;  Persons ;</t>
  </si>
  <si>
    <t>Tasmania ;  15-64 years ;  &gt; Prefers 30 extra hours or more ;  &gt; Males ;</t>
  </si>
  <si>
    <t>Tasmania ;  15-64 years ;  &gt; Prefers 30 extra hours or more ;  &gt; Females ;</t>
  </si>
  <si>
    <t>Tasmania ;  15-64 years ;  Median extra hours preferred ;  Persons ;</t>
  </si>
  <si>
    <t>Tasmania ;  15-64 years ;  Median extra hours preferred ;  &gt; Males ;</t>
  </si>
  <si>
    <t>Tasmania ;  15-64 years ;  Median extra hours preferred ;  &gt; Females ;</t>
  </si>
  <si>
    <t>Tasmania ;  &gt; 15-24 years ;  Underemployed part-time workers ;  Persons ;</t>
  </si>
  <si>
    <t>Tasmania ;  &gt; 15-24 years ;  Underemployed part-time workers ;  &gt; Males ;</t>
  </si>
  <si>
    <t>Tasmania ;  &gt; 15-24 years ;  Underemployed part-time workers ;  &gt; Females ;</t>
  </si>
  <si>
    <t>Tasmania ;  &gt; 15-24 years ;  &gt; Prefers less than 10 extra hours ;  Persons ;</t>
  </si>
  <si>
    <t>Tasmania ;  &gt; 15-24 years ;  &gt; Prefers less than 10 extra hours ;  &gt; Males ;</t>
  </si>
  <si>
    <t>Tasmania ;  &gt; 15-24 years ;  &gt; Prefers less than 10 extra hours ;  &gt; Females ;</t>
  </si>
  <si>
    <t>Tasmania ;  &gt; 15-24 years ;  &gt; Prefers 10–19 extra hours ;  Persons ;</t>
  </si>
  <si>
    <t>Tasmania ;  &gt; 15-24 years ;  &gt; Prefers 10–19 extra hours ;  &gt; Males ;</t>
  </si>
  <si>
    <t>Tasmania ;  &gt; 15-24 years ;  &gt; Prefers 10–19 extra hours ;  &gt; Females ;</t>
  </si>
  <si>
    <t>Tasmania ;  &gt; 15-24 years ;  &gt; Prefers 20–29 extra hours ;  Persons ;</t>
  </si>
  <si>
    <t>Tasmania ;  &gt; 15-24 years ;  &gt; Prefers 20–29 extra hours ;  &gt; Males ;</t>
  </si>
  <si>
    <t>Tasmania ;  &gt; 15-24 years ;  &gt; Prefers 20–29 extra hours ;  &gt; Females ;</t>
  </si>
  <si>
    <t>Tasmania ;  &gt; 15-24 years ;  &gt; Prefers 30 extra hours or more ;  Persons ;</t>
  </si>
  <si>
    <t>Tasmania ;  &gt; 15-24 years ;  &gt; Prefers 30 extra hours or more ;  &gt; Males ;</t>
  </si>
  <si>
    <t>Tasmania ;  &gt; 15-24 years ;  &gt; Prefers 30 extra hours or more ;  &gt; Females ;</t>
  </si>
  <si>
    <t>Tasmania ;  &gt; 15-24 years ;  Median extra hours preferred ;  Persons ;</t>
  </si>
  <si>
    <t>Tasmania ;  &gt; 15-24 years ;  Median extra hours preferred ;  &gt; Males ;</t>
  </si>
  <si>
    <t>Tasmania ;  &gt; 15-24 years ;  Median extra hours preferred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</si>
  <si>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</si>
  <si>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</si>
  <si>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</si>
  <si>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Prefers less than 10 extra hours ;  Persons ;</t>
  </si>
  <si>
    <t>Tasmania ;  &gt; 25-44 years ;  &gt; Prefers less than 10 extra hours ;  &gt; Males ;</t>
  </si>
  <si>
    <t>Tasmania ;  &gt; 25-44 years ;  &gt; Prefers less than 10 extra hours ;  &gt; Females ;</t>
  </si>
  <si>
    <t>Tasmania ;  &gt; 25-44 years ;  &gt; Prefers 10–19 extra hours ;  Persons ;</t>
  </si>
  <si>
    <t>Tasmania ;  &gt; 25-44 years ;  &gt; Prefers 10–19 extra hours ;  &gt; Males ;</t>
  </si>
  <si>
    <t>Tasmania ;  &gt; 25-44 years ;  &gt; Prefers 10–19 extra hours ;  &gt; Females ;</t>
  </si>
  <si>
    <t>Tasmania ;  &gt; 25-44 years ;  &gt; Prefers 20–29 extra hours ;  Persons ;</t>
  </si>
  <si>
    <t>Tasmania ;  &gt; 25-44 years ;  &gt; Prefers 20–29 extra hours ;  &gt; Males ;</t>
  </si>
  <si>
    <t>Tasmania ;  &gt; 25-44 years ;  &gt; Prefers 20–29 extra hours ;  &gt; Females ;</t>
  </si>
  <si>
    <t>Tasmania ;  &gt; 25-44 years ;  &gt; Prefers 30 extra hours or more ;  Persons ;</t>
  </si>
  <si>
    <t>Tasmania ;  &gt; 25-44 years ;  &gt; Prefers 30 extra hours or more ;  &gt; Males ;</t>
  </si>
  <si>
    <t>Tasmania ;  &gt; 25-44 years ;  &gt; Prefers 30 extra hours or more ;  &gt; Females ;</t>
  </si>
  <si>
    <t>Tasmania ;  &gt; 25-44 years ;  Median extra hours preferred ;  Persons ;</t>
  </si>
  <si>
    <t>Tasmania ;  &gt; 25-44 years ;  Median extra hours preferred ;  &gt; Males ;</t>
  </si>
  <si>
    <t>Tasmania ;  &gt; 25-44 years ;  Median extra hours preferred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</si>
  <si>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</si>
  <si>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</si>
  <si>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</si>
  <si>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Prefers less than 10 extra hours ;  Persons ;</t>
  </si>
  <si>
    <t>Tasmania ;  &gt;&gt; 25-34 years ;  &gt; Prefers less than 10 extra hours ;  &gt; Males ;</t>
  </si>
  <si>
    <t>Tasmania ;  &gt;&gt; 25-34 years ;  &gt; Prefers less than 10 extra hours ;  &gt; Females ;</t>
  </si>
  <si>
    <t>Tasmania ;  &gt;&gt; 25-34 years ;  &gt; Prefers 10–19 extra hours ;  Persons ;</t>
  </si>
  <si>
    <t>Tasmania ;  &gt;&gt; 25-34 years ;  &gt; Prefers 10–19 extra hours ;  &gt; Males ;</t>
  </si>
  <si>
    <t>Tasmania ;  &gt;&gt; 25-34 years ;  &gt; Prefers 10–19 extra hours ;  &gt; Females ;</t>
  </si>
  <si>
    <t>Tasmania ;  &gt;&gt; 25-34 years ;  &gt; Prefers 20–29 extra hours ;  Persons ;</t>
  </si>
  <si>
    <t>Tasmania ;  &gt;&gt; 25-34 years ;  &gt; Prefers 20–29 extra hours ;  &gt; Males ;</t>
  </si>
  <si>
    <t>Tasmania ;  &gt;&gt; 25-34 years ;  &gt; Prefers 20–29 extra hours ;  &gt; Females ;</t>
  </si>
  <si>
    <t>Tasmania ;  &gt;&gt; 25-34 years ;  &gt; Prefers 30 extra hours or more ;  Persons ;</t>
  </si>
  <si>
    <t>Tasmania ;  &gt;&gt; 25-34 years ;  &gt; Prefers 30 extra hours or more ;  &gt; Males ;</t>
  </si>
  <si>
    <t>Tasmania ;  &gt;&gt; 25-34 years ;  &gt; Prefers 30 extra hours or more ;  &gt; Females ;</t>
  </si>
  <si>
    <t>Tasmania ;  &gt;&gt; 25-34 years ;  Median extra hours preferred ;  Persons ;</t>
  </si>
  <si>
    <t>Tasmania ;  &gt;&gt; 25-34 years ;  Median extra hours preferred ;  &gt; Males ;</t>
  </si>
  <si>
    <t>Tasmania ;  &gt;&gt; 25-34 years ;  Median extra hours preferred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</si>
  <si>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</si>
  <si>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</si>
  <si>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</si>
  <si>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Prefers less than 10 extra hours ;  Persons ;</t>
  </si>
  <si>
    <t>Tasmania ;  &gt;&gt; 35-44 years ;  &gt; Prefers less than 10 extra hours ;  &gt; Males ;</t>
  </si>
  <si>
    <t>Tasmania ;  &gt;&gt; 35-44 years ;  &gt; Prefers less than 10 extra hours ;  &gt; Females ;</t>
  </si>
  <si>
    <t>Tasmania ;  &gt;&gt; 35-44 years ;  &gt; Prefers 10–19 extra hours ;  Persons ;</t>
  </si>
  <si>
    <t>Tasmania ;  &gt;&gt; 35-44 years ;  &gt; Prefers 10–19 extra hours ;  &gt; Males ;</t>
  </si>
  <si>
    <t>Tasmania ;  &gt;&gt; 35-44 years ;  &gt; Prefers 10–19 extra hours ;  &gt; Females ;</t>
  </si>
  <si>
    <t>Tasmania ;  &gt;&gt; 35-44 years ;  &gt; Prefers 20–29 extra hours ;  Persons ;</t>
  </si>
  <si>
    <t>Tasmania ;  &gt;&gt; 35-44 years ;  &gt; Prefers 20–29 extra hours ;  &gt; Males ;</t>
  </si>
  <si>
    <t>Tasmania ;  &gt;&gt; 35-44 years ;  &gt; Prefers 20–29 extra hours ;  &gt; Females ;</t>
  </si>
  <si>
    <t>Tasmania ;  &gt;&gt; 35-44 years ;  &gt; Prefers 30 extra hours or more ;  Persons ;</t>
  </si>
  <si>
    <t>Tasmania ;  &gt;&gt; 35-44 years ;  &gt; Prefers 30 extra hours or more ;  &gt; Males ;</t>
  </si>
  <si>
    <t>Tasmania ;  &gt;&gt; 35-44 years ;  &gt; Prefers 30 extra hours or more ;  &gt; Females ;</t>
  </si>
  <si>
    <t>Tasmania ;  &gt;&gt; 35-44 years ;  Median extra hours preferred ;  Persons ;</t>
  </si>
  <si>
    <t>Tasmania ;  &gt;&gt; 35-44 years ;  Median extra hours preferred ;  &gt; Males ;</t>
  </si>
  <si>
    <t>Tasmania ;  &gt;&gt; 35-44 years ;  Median extra hours preferred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</si>
  <si>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</si>
  <si>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</si>
  <si>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</si>
  <si>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Prefers less than 10 extra hours ;  Persons ;</t>
  </si>
  <si>
    <t>Tasmania ;  &gt; 45-64 years ;  &gt; Prefers less than 10 extra hours ;  &gt; Males ;</t>
  </si>
  <si>
    <t>Tasmania ;  &gt; 45-64 years ;  &gt; Prefers less than 10 extra hours ;  &gt; Females ;</t>
  </si>
  <si>
    <t>Tasmania ;  &gt; 45-64 years ;  &gt; Prefers 10–19 extra hours ;  Persons ;</t>
  </si>
  <si>
    <t>Tasmania ;  &gt; 45-64 years ;  &gt; Prefers 10–19 extra hours ;  &gt; Males ;</t>
  </si>
  <si>
    <t>Tasmania ;  &gt; 45-64 years ;  &gt; Prefers 10–19 extra hours ;  &gt; Females ;</t>
  </si>
  <si>
    <t>Tasmania ;  &gt; 45-64 years ;  &gt; Prefers 20–29 extra hours ;  Persons ;</t>
  </si>
  <si>
    <t>Tasmania ;  &gt; 45-64 years ;  &gt; Prefers 20–29 extra hours ;  &gt; Males ;</t>
  </si>
  <si>
    <t>Tasmania ;  &gt; 45-64 years ;  &gt; Prefers 20–29 extra hours ;  &gt; Females ;</t>
  </si>
  <si>
    <t>Tasmania ;  &gt; 45-64 years ;  &gt; Prefers 30 extra hours or more ;  Persons ;</t>
  </si>
  <si>
    <t>Tasmania ;  &gt; 45-64 years ;  &gt; Prefers 30 extra hours or more ;  &gt; Males ;</t>
  </si>
  <si>
    <t>Tasmania ;  &gt; 45-64 years ;  &gt; Prefers 30 extra hours or more ;  &gt; Females ;</t>
  </si>
  <si>
    <t>Tasmania ;  &gt; 45-64 years ;  Median extra hours preferred ;  Persons ;</t>
  </si>
  <si>
    <t>Tasmania ;  &gt; 45-64 years ;  Median extra hours preferred ;  &gt; Males ;</t>
  </si>
  <si>
    <t>Tasmania ;  &gt; 45-64 years ;  Median extra hours preferred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</si>
  <si>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</si>
  <si>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</si>
  <si>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</si>
  <si>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Prefers less than 10 extra hours ;  Persons ;</t>
  </si>
  <si>
    <t>Tasmania ;  &gt;&gt; 45-54 years ;  &gt; Prefers less than 10 extra hours ;  &gt; Males ;</t>
  </si>
  <si>
    <t>Tasmania ;  &gt;&gt; 45-54 years ;  &gt; Prefers less than 10 extra hours ;  &gt; Females ;</t>
  </si>
  <si>
    <t>Tasmania ;  &gt;&gt; 45-54 years ;  &gt; Prefers 10–19 extra hours ;  Persons ;</t>
  </si>
  <si>
    <t>Tasmania ;  &gt;&gt; 45-54 years ;  &gt; Prefers 10–19 extra hours ;  &gt; Males ;</t>
  </si>
  <si>
    <t>Tasmania ;  &gt;&gt; 45-54 years ;  &gt; Prefers 10–19 extra hours ;  &gt; Females ;</t>
  </si>
  <si>
    <t>Tasmania ;  &gt;&gt; 45-54 years ;  &gt; Prefers 20–29 extra hours ;  Persons ;</t>
  </si>
  <si>
    <t>Tasmania ;  &gt;&gt; 45-54 years ;  &gt; Prefers 20–29 extra hours ;  &gt; Males ;</t>
  </si>
  <si>
    <t>Tasmania ;  &gt;&gt; 45-54 years ;  &gt; Prefers 20–29 extra hours ;  &gt; Females ;</t>
  </si>
  <si>
    <t>Tasmania ;  &gt;&gt; 45-54 years ;  &gt; Prefers 30 extra hours or more ;  Persons ;</t>
  </si>
  <si>
    <t>Tasmania ;  &gt;&gt; 45-54 years ;  &gt; Prefers 30 extra hours or more ;  &gt; Males ;</t>
  </si>
  <si>
    <t>Tasmania ;  &gt;&gt; 45-54 years ;  &gt; Prefers 30 extra hours or more ;  &gt; Females ;</t>
  </si>
  <si>
    <t>Tasmania ;  &gt;&gt; 45-54 years ;  Median extra hours preferred ;  Persons ;</t>
  </si>
  <si>
    <t>Tasmania ;  &gt;&gt; 45-54 years ;  Median extra hours preferred ;  &gt; Males ;</t>
  </si>
  <si>
    <t>Tasmania ;  &gt;&gt; 45-54 years ;  Median extra hours preferred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</si>
  <si>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</si>
  <si>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</si>
  <si>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</si>
  <si>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Prefers less than 10 extra hours ;  Persons ;</t>
  </si>
  <si>
    <t>Tasmania ;  &gt;&gt; 55-64 years ;  &gt; Prefers less than 10 extra hours ;  &gt; Males ;</t>
  </si>
  <si>
    <t>Tasmania ;  &gt;&gt; 55-64 years ;  &gt; Prefers less than 10 extra hours ;  &gt; Females ;</t>
  </si>
  <si>
    <t>Tasmania ;  &gt;&gt; 55-64 years ;  &gt; Prefers 10–19 extra hours ;  Persons ;</t>
  </si>
  <si>
    <t>Tasmania ;  &gt;&gt; 55-64 years ;  &gt; Prefers 10–19 extra hours ;  &gt; Males ;</t>
  </si>
  <si>
    <t>Tasmania ;  &gt;&gt; 55-64 years ;  &gt; Prefers 10–19 extra hours ;  &gt; Females ;</t>
  </si>
  <si>
    <t>Tasmania ;  &gt;&gt; 55-64 years ;  &gt; Prefers 20–29 extra hours ;  Persons ;</t>
  </si>
  <si>
    <t>Tasmania ;  &gt;&gt; 55-64 years ;  &gt; Prefers 20–29 extra hours ;  &gt; Males ;</t>
  </si>
  <si>
    <t>Tasmania ;  &gt;&gt; 55-64 years ;  &gt; Prefers 20–29 extra hours ;  &gt; Females ;</t>
  </si>
  <si>
    <t>Tasmania ;  &gt;&gt; 55-64 years ;  &gt; Prefers 30 extra hours or more ;  Persons ;</t>
  </si>
  <si>
    <t>Tasmania ;  &gt;&gt; 55-64 years ;  &gt; Prefers 30 extra hours or more ;  &gt; Males ;</t>
  </si>
  <si>
    <t>Tasmania ;  &gt;&gt; 55-64 years ;  &gt; Prefers 30 extra hours or more ;  &gt; Females ;</t>
  </si>
  <si>
    <t>Tasmania ;  &gt;&gt; 55-64 years ;  Median extra hours preferred ;  Persons ;</t>
  </si>
  <si>
    <t>Tasmania ;  &gt;&gt; 55-64 years ;  Median extra hours preferred ;  &gt; Males ;</t>
  </si>
  <si>
    <t>Tasmania ;  &gt;&gt; 55-64 years ;  Median extra hours preferred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</si>
  <si>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</si>
  <si>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</si>
  <si>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</si>
  <si>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Prefers less than 10 extra hours ;  Persons ;</t>
  </si>
  <si>
    <t>Tasmania ;  65 years and over ;  &gt; Prefers less than 10 extra hours ;  &gt; Males ;</t>
  </si>
  <si>
    <t>Tasmania ;  65 years and over ;  &gt; Prefers less than 10 extra hours ;  &gt; Females ;</t>
  </si>
  <si>
    <t>Tasmania ;  65 years and over ;  &gt; Prefers 10–19 extra hours ;  Persons ;</t>
  </si>
  <si>
    <t>Tasmania ;  65 years and over ;  &gt; Prefers 10–19 extra hours ;  &gt; Males ;</t>
  </si>
  <si>
    <t>Tasmania ;  65 years and over ;  &gt; Prefers 10–19 extra hours ;  &gt; Females ;</t>
  </si>
  <si>
    <t>Tasmania ;  65 years and over ;  &gt; Prefers 20–29 extra hours ;  Persons ;</t>
  </si>
  <si>
    <t>Tasmania ;  65 years and over ;  &gt; Prefers 20–29 extra hours ;  &gt; Males ;</t>
  </si>
  <si>
    <t>Tasmania ;  65 years and over ;  &gt; Prefers 20–29 extra hours ;  &gt; Females ;</t>
  </si>
  <si>
    <t>Tasmania ;  65 years and over ;  &gt; Prefers 30 extra hours or more ;  Persons ;</t>
  </si>
  <si>
    <t>Tasmania ;  65 years and over ;  &gt; Prefers 30 extra hours or more ;  &gt; Males ;</t>
  </si>
  <si>
    <t>Tasmania ;  65 years and over ;  &gt; Prefers 30 extra hours or more ;  &gt; Females ;</t>
  </si>
  <si>
    <t>Tasmania ;  65 years and over ;  Median extra hours preferred ;  Persons ;</t>
  </si>
  <si>
    <t>Tasmania ;  65 years and over ;  Median extra hours preferred ;  &gt; Males ;</t>
  </si>
  <si>
    <t>Tasmania ;  65 years and over ;  Median extra hours preferred ;  &gt; Females ;</t>
  </si>
  <si>
    <t>A125609040K</t>
  </si>
  <si>
    <t>A125597520R</t>
  </si>
  <si>
    <t>A125626320W</t>
  </si>
  <si>
    <t>A125611920X</t>
  </si>
  <si>
    <t>A125591760T</t>
  </si>
  <si>
    <t>A125620560X</t>
  </si>
  <si>
    <t>A125606160X</t>
  </si>
  <si>
    <t>A125600400R</t>
  </si>
  <si>
    <t>A125629200J</t>
  </si>
  <si>
    <t>A125614800K</t>
  </si>
  <si>
    <t>A125603280L</t>
  </si>
  <si>
    <t>A125632080K</t>
  </si>
  <si>
    <t>A125617680J</t>
  </si>
  <si>
    <t>A125594642J</t>
  </si>
  <si>
    <t>A125623442R</t>
  </si>
  <si>
    <t>A125609042R</t>
  </si>
  <si>
    <t>A125594648W</t>
  </si>
  <si>
    <t>A125623448C</t>
  </si>
  <si>
    <t>A125609048C</t>
  </si>
  <si>
    <t>A125597528J</t>
  </si>
  <si>
    <t>A125626328R</t>
  </si>
  <si>
    <t>A125611928T</t>
  </si>
  <si>
    <t>A125591768K</t>
  </si>
  <si>
    <t>A125620568T</t>
  </si>
  <si>
    <t>A125606168T</t>
  </si>
  <si>
    <t>A125600408J</t>
  </si>
  <si>
    <t>A125629208A</t>
  </si>
  <si>
    <t>A125614808C</t>
  </si>
  <si>
    <t>A125603288F</t>
  </si>
  <si>
    <t>A125632088C</t>
  </si>
  <si>
    <t>A125617688A</t>
  </si>
  <si>
    <t>A125594650J</t>
  </si>
  <si>
    <t>A125623450R</t>
  </si>
  <si>
    <t>A125609050R</t>
  </si>
  <si>
    <t>A125594752W</t>
  </si>
  <si>
    <t>A125623552C</t>
  </si>
  <si>
    <t>A125609152C</t>
  </si>
  <si>
    <t>A125597632J</t>
  </si>
  <si>
    <t>A125626432R</t>
  </si>
  <si>
    <t>A125612032V</t>
  </si>
  <si>
    <t>A125591872K</t>
  </si>
  <si>
    <t>A125620672T</t>
  </si>
  <si>
    <t>A125606272T</t>
  </si>
  <si>
    <t>A125600512J</t>
  </si>
  <si>
    <t>A125629312A</t>
  </si>
  <si>
    <t>A125614912C</t>
  </si>
  <si>
    <t>A125603392F</t>
  </si>
  <si>
    <t>A125632192C</t>
  </si>
  <si>
    <t>A125617792A</t>
  </si>
  <si>
    <t>A125594754A</t>
  </si>
  <si>
    <t>A125623554J</t>
  </si>
  <si>
    <t>A125609154J</t>
  </si>
  <si>
    <t>A125594472C</t>
  </si>
  <si>
    <t>A125623272K</t>
  </si>
  <si>
    <t>A125608872J</t>
  </si>
  <si>
    <t>A125597352R</t>
  </si>
  <si>
    <t>A125626152W</t>
  </si>
  <si>
    <t>A125611752X</t>
  </si>
  <si>
    <t>A125591592T</t>
  </si>
  <si>
    <t>A125620392X</t>
  </si>
  <si>
    <t>A125605992W</t>
  </si>
  <si>
    <t>A125600232R</t>
  </si>
  <si>
    <t>A125629032J</t>
  </si>
  <si>
    <t>A125614632K</t>
  </si>
  <si>
    <t>A125603112A</t>
  </si>
  <si>
    <t>A125631912W</t>
  </si>
  <si>
    <t>A125617512W</t>
  </si>
  <si>
    <t>A125594474J</t>
  </si>
  <si>
    <t>A125623274R</t>
  </si>
  <si>
    <t>A125608874L</t>
  </si>
  <si>
    <t>A125594888J</t>
  </si>
  <si>
    <t>A125623688R</t>
  </si>
  <si>
    <t>A125609288R</t>
  </si>
  <si>
    <t>A125597768V</t>
  </si>
  <si>
    <t>A125626568A</t>
  </si>
  <si>
    <t>A125612168F</t>
  </si>
  <si>
    <t>A125592008L</t>
  </si>
  <si>
    <t>A125620808T</t>
  </si>
  <si>
    <t>A125606408T</t>
  </si>
  <si>
    <t>A125600648V</t>
  </si>
  <si>
    <t>A125629448L</t>
  </si>
  <si>
    <t>A125615048T</t>
  </si>
  <si>
    <t>A125603528F</t>
  </si>
  <si>
    <t>A125632328C</t>
  </si>
  <si>
    <t>A125617928A</t>
  </si>
  <si>
    <t>A125594890V</t>
  </si>
  <si>
    <t>A125623690A</t>
  </si>
  <si>
    <t>A125609290A</t>
  </si>
  <si>
    <t>A125595008T</t>
  </si>
  <si>
    <t>A125623808W</t>
  </si>
  <si>
    <t>A125609408W</t>
  </si>
  <si>
    <t>A125597888L</t>
  </si>
  <si>
    <t>A125626688V</t>
  </si>
  <si>
    <t>A125612288X</t>
  </si>
  <si>
    <t>A125592128F</t>
  </si>
  <si>
    <t>A125620928K</t>
  </si>
  <si>
    <t>A125606528K</t>
  </si>
  <si>
    <t>A125600768L</t>
  </si>
  <si>
    <t>A125629568F</t>
  </si>
  <si>
    <t>A125615168K</t>
  </si>
  <si>
    <t>A125603648X</t>
  </si>
  <si>
    <t>A125632448W</t>
  </si>
  <si>
    <t>A125618048W</t>
  </si>
  <si>
    <t>A125595010C</t>
  </si>
  <si>
    <t>A125623810J</t>
  </si>
  <si>
    <t>A125609410J</t>
  </si>
  <si>
    <t>A125594896J</t>
  </si>
  <si>
    <t>A125623696R</t>
  </si>
  <si>
    <t>A125609296R</t>
  </si>
  <si>
    <t>A125597776V</t>
  </si>
  <si>
    <t>A125626576A</t>
  </si>
  <si>
    <t>A125612176F</t>
  </si>
  <si>
    <t>A125592016L</t>
  </si>
  <si>
    <t>A125620816T</t>
  </si>
  <si>
    <t>A125606416T</t>
  </si>
  <si>
    <t>A125600656V</t>
  </si>
  <si>
    <t>A125629456L</t>
  </si>
  <si>
    <t>A125615056T</t>
  </si>
  <si>
    <t>A125603536F</t>
  </si>
  <si>
    <t>A125632336C</t>
  </si>
  <si>
    <t>A125617936A</t>
  </si>
  <si>
    <t>A125594898L</t>
  </si>
  <si>
    <t>A125623698V</t>
  </si>
  <si>
    <t>A125609298V</t>
  </si>
  <si>
    <t>A125595016T</t>
  </si>
  <si>
    <t>A125623816W</t>
  </si>
  <si>
    <t>A125609416W</t>
  </si>
  <si>
    <t>A125597896L</t>
  </si>
  <si>
    <t>A125626696V</t>
  </si>
  <si>
    <t>A125612296X</t>
  </si>
  <si>
    <t>A125592136F</t>
  </si>
  <si>
    <t>A125620936K</t>
  </si>
  <si>
    <t>A125606536K</t>
  </si>
  <si>
    <t>A125600776L</t>
  </si>
  <si>
    <t>A125629576F</t>
  </si>
  <si>
    <t>A125615176K</t>
  </si>
  <si>
    <t>A125603656X</t>
  </si>
  <si>
    <t>A125632456W</t>
  </si>
  <si>
    <t>A125618056W</t>
  </si>
  <si>
    <t>A125595018W</t>
  </si>
  <si>
    <t>A125623818A</t>
  </si>
  <si>
    <t>A125609418A</t>
  </si>
  <si>
    <t>A125595024T</t>
  </si>
  <si>
    <t>A125623824W</t>
  </si>
  <si>
    <t>A125609424W</t>
  </si>
  <si>
    <t>A125597904A</t>
  </si>
  <si>
    <t>A125626704J</t>
  </si>
  <si>
    <t>A125612304L</t>
  </si>
  <si>
    <t>A125592144F</t>
  </si>
  <si>
    <t>A125620944K</t>
  </si>
  <si>
    <t>A125606544K</t>
  </si>
  <si>
    <t>A125600784L</t>
  </si>
  <si>
    <t>A125629584F</t>
  </si>
  <si>
    <t>A125615184K</t>
  </si>
  <si>
    <t>A125603664X</t>
  </si>
  <si>
    <t>A125632464W</t>
  </si>
  <si>
    <t>A125618064W</t>
  </si>
  <si>
    <t>A125595026W</t>
  </si>
  <si>
    <t>A125623826A</t>
  </si>
  <si>
    <t>A125609426A</t>
  </si>
  <si>
    <t>A125594904W</t>
  </si>
  <si>
    <t>A125623704C</t>
  </si>
  <si>
    <t>A125609304C</t>
  </si>
  <si>
    <t>A125597784V</t>
  </si>
  <si>
    <t>A125626584A</t>
  </si>
  <si>
    <t>A125612184F</t>
  </si>
  <si>
    <t>A125592024L</t>
  </si>
  <si>
    <t>A125620824T</t>
  </si>
  <si>
    <t>A125606424T</t>
  </si>
  <si>
    <t>A125600664V</t>
  </si>
  <si>
    <t>A125629464L</t>
  </si>
  <si>
    <t>A125615064T</t>
  </si>
  <si>
    <t>A125603544F</t>
  </si>
  <si>
    <t>A125632344C</t>
  </si>
  <si>
    <t>A125617944A</t>
  </si>
  <si>
    <t>A125594906A</t>
  </si>
  <si>
    <t>A125623706J</t>
  </si>
  <si>
    <t>A125609306J</t>
  </si>
  <si>
    <t>A125594912W</t>
  </si>
  <si>
    <t>A125623712C</t>
  </si>
  <si>
    <t>A125609312C</t>
  </si>
  <si>
    <t>A125597792V</t>
  </si>
  <si>
    <t>A125626592A</t>
  </si>
  <si>
    <t>A125612192F</t>
  </si>
  <si>
    <t>A125592032L</t>
  </si>
  <si>
    <t>A125620832T</t>
  </si>
  <si>
    <t>A125606432T</t>
  </si>
  <si>
    <t>A125600672V</t>
  </si>
  <si>
    <t>A125629472L</t>
  </si>
  <si>
    <t>A125615072T</t>
  </si>
  <si>
    <t>A125603552F</t>
  </si>
  <si>
    <t>A125632352C</t>
  </si>
  <si>
    <t>A125617952A</t>
  </si>
  <si>
    <t>A125594914A</t>
  </si>
  <si>
    <t>A125623714J</t>
  </si>
  <si>
    <t>A125609314J</t>
  </si>
  <si>
    <t>A125594976J</t>
  </si>
  <si>
    <t>A125623776R</t>
  </si>
  <si>
    <t>A125609376R</t>
  </si>
  <si>
    <t>A125597856V</t>
  </si>
  <si>
    <t>A125626656A</t>
  </si>
  <si>
    <t>A125612256F</t>
  </si>
  <si>
    <t>A125592096X</t>
  </si>
  <si>
    <t>A125620896C</t>
  </si>
  <si>
    <t>A125606496C</t>
  </si>
  <si>
    <t>A125600736V</t>
  </si>
  <si>
    <t>A125629536L</t>
  </si>
  <si>
    <t>A125615136T</t>
  </si>
  <si>
    <t>A125603616F</t>
  </si>
  <si>
    <t>A125632416C</t>
  </si>
  <si>
    <t>A125618016C</t>
  </si>
  <si>
    <t>A125594978L</t>
  </si>
  <si>
    <t>A125623778V</t>
  </si>
  <si>
    <t>A125609378V</t>
  </si>
  <si>
    <t>A125594840W</t>
  </si>
  <si>
    <t>A125623640C</t>
  </si>
  <si>
    <t>A125609240C</t>
  </si>
  <si>
    <t>A125597720J</t>
  </si>
  <si>
    <t>A125626520R</t>
  </si>
  <si>
    <t>A125612120V</t>
  </si>
  <si>
    <t>A125591960K</t>
  </si>
  <si>
    <t>A125620760T</t>
  </si>
  <si>
    <t>A125606360T</t>
  </si>
  <si>
    <t>A125600600J</t>
  </si>
  <si>
    <t>A125629400A</t>
  </si>
  <si>
    <t>A125615000F</t>
  </si>
  <si>
    <t>A125603480F</t>
  </si>
  <si>
    <t>A125632280C</t>
  </si>
  <si>
    <t>A125617880A</t>
  </si>
  <si>
    <t>A125594842A</t>
  </si>
  <si>
    <t>A125623642J</t>
  </si>
  <si>
    <t>A125609242J</t>
  </si>
  <si>
    <t>A125595032T</t>
  </si>
  <si>
    <t>A125623832W</t>
  </si>
  <si>
    <t>A125609432W</t>
  </si>
  <si>
    <t>A125597912A</t>
  </si>
  <si>
    <t>A125626712J</t>
  </si>
  <si>
    <t>A125612312L</t>
  </si>
  <si>
    <t>A125592152F</t>
  </si>
  <si>
    <t>A125620952K</t>
  </si>
  <si>
    <t>A125606552K</t>
  </si>
  <si>
    <t>A125600792L</t>
  </si>
  <si>
    <t>A125629592F</t>
  </si>
  <si>
    <t>A125615192K</t>
  </si>
  <si>
    <t>A125603672X</t>
  </si>
  <si>
    <t>A125632472W</t>
  </si>
  <si>
    <t>A125618072W</t>
  </si>
  <si>
    <t>A125595034W</t>
  </si>
  <si>
    <t>A125623834A</t>
  </si>
  <si>
    <t>A125609434A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</si>
  <si>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</si>
  <si>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</si>
  <si>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</si>
  <si>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Prefers less than 10 extra hours ;  Persons ;</t>
  </si>
  <si>
    <t>Tasmania ;  Employee ;  &gt; Prefers less than 10 extra hours ;  &gt; Males ;</t>
  </si>
  <si>
    <t>Tasmania ;  Employee ;  &gt; Prefers less than 10 extra hours ;  &gt; Females ;</t>
  </si>
  <si>
    <t>Tasmania ;  Employee ;  &gt; Prefers 10–19 extra hours ;  Persons ;</t>
  </si>
  <si>
    <t>Tasmania ;  Employee ;  &gt; Prefers 10–19 extra hours ;  &gt; Males ;</t>
  </si>
  <si>
    <t>Tasmania ;  Employee ;  &gt; Prefers 10–19 extra hours ;  &gt; Females ;</t>
  </si>
  <si>
    <t>Tasmania ;  Employee ;  &gt; Prefers 20–29 extra hours ;  Persons ;</t>
  </si>
  <si>
    <t>Tasmania ;  Employee ;  &gt; Prefers 20–29 extra hours ;  &gt; Males ;</t>
  </si>
  <si>
    <t>Tasmania ;  Employee ;  &gt; Prefers 20–29 extra hours ;  &gt; Females ;</t>
  </si>
  <si>
    <t>Tasmania ;  Employee ;  &gt; Prefers 30 extra hours or more ;  Persons ;</t>
  </si>
  <si>
    <t>Tasmania ;  Employee ;  &gt; Prefers 30 extra hours or more ;  &gt; Males ;</t>
  </si>
  <si>
    <t>Tasmania ;  Employee ;  &gt; Prefers 30 extra hours or more ;  &gt; Females ;</t>
  </si>
  <si>
    <t>Tasmania ;  Employee ;  Median extra hours preferred ;  Persons ;</t>
  </si>
  <si>
    <t>Tasmania ;  Employee ;  Median extra hours preferred ;  &gt; Males ;</t>
  </si>
  <si>
    <t>Tasmania ;  Employee ;  Median extra hours preferred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</si>
  <si>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</si>
  <si>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</si>
  <si>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</si>
  <si>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Prefers less than 10 extra hours ;  Persons ;</t>
  </si>
  <si>
    <t>Tasmania ;  &gt; Employee with paid leave entitlements ;  &gt; Prefers less than 10 extra hours ;  &gt; Males ;</t>
  </si>
  <si>
    <t>Tasmania ;  &gt; Employee with paid leave entitlements ;  &gt; Prefers less than 10 extra hours ;  &gt; Females ;</t>
  </si>
  <si>
    <t>Tasmania ;  &gt; Employee with paid leave entitlements ;  &gt; Prefers 10–19 extra hours ;  Persons ;</t>
  </si>
  <si>
    <t>Tasmania ;  &gt; Employee with paid leave entitlements ;  &gt; Prefers 10–19 extra hours ;  &gt; Males ;</t>
  </si>
  <si>
    <t>Tasmania ;  &gt; Employee with paid leave entitlements ;  &gt; Prefers 10–19 extra hours ;  &gt; Females ;</t>
  </si>
  <si>
    <t>Tasmania ;  &gt; Employee with paid leave entitlements ;  &gt; Prefers 20–29 extra hours ;  Persons ;</t>
  </si>
  <si>
    <t>Tasmania ;  &gt; Employee with paid leave entitlements ;  &gt; Prefers 20–29 extra hours ;  &gt; Males ;</t>
  </si>
  <si>
    <t>Tasmania ;  &gt; Employee with paid leave entitlements ;  &gt; Prefers 20–29 extra hours ;  &gt; Females ;</t>
  </si>
  <si>
    <t>Tasmania ;  &gt; Employee with paid leave entitlements ;  &gt; Prefers 30 extra hours or more ;  Persons ;</t>
  </si>
  <si>
    <t>Tasmania ;  &gt; Employee with paid leave entitlements ;  &gt; Prefers 30 extra hours or more ;  &gt; Males ;</t>
  </si>
  <si>
    <t>Tasmania ;  &gt; Employee with paid leave entitlements ;  &gt; Prefers 30 extra hours or more ;  &gt; Females ;</t>
  </si>
  <si>
    <t>Tasmania ;  &gt; Employee with paid leave entitlements ;  Median extra hours preferred ;  Persons ;</t>
  </si>
  <si>
    <t>Tasmania ;  &gt; Employee with paid leave entitlements ;  Median extra hours preferred ;  &gt; Males ;</t>
  </si>
  <si>
    <t>Tasmania ;  &gt; Employee with paid leave entitlements ;  Median extra hours preferred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</si>
  <si>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</si>
  <si>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</si>
  <si>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</si>
  <si>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Prefers less than 10 extra hours ;  Persons ;</t>
  </si>
  <si>
    <t>Tasmania ;  &gt; Employee without paid leave entitlements ;  &gt; Prefers less than 10 extra hours ;  &gt; Males ;</t>
  </si>
  <si>
    <t>Tasmania ;  &gt; Employee without paid leave entitlements ;  &gt; Prefers less than 10 extra hours ;  &gt; Females ;</t>
  </si>
  <si>
    <t>Tasmania ;  &gt; Employee without paid leave entitlements ;  &gt; Prefers 10–19 extra hours ;  Persons ;</t>
  </si>
  <si>
    <t>Tasmania ;  &gt; Employee without paid leave entitlements ;  &gt; Prefers 10–19 extra hours ;  &gt; Males ;</t>
  </si>
  <si>
    <t>Tasmania ;  &gt; Employee without paid leave entitlements ;  &gt; Prefers 10–19 extra hours ;  &gt; Females ;</t>
  </si>
  <si>
    <t>Tasmania ;  &gt; Employee without paid leave entitlements ;  &gt; Prefers 20–29 extra hours ;  Persons ;</t>
  </si>
  <si>
    <t>Tasmania ;  &gt; Employee without paid leave entitlements ;  &gt; Prefers 20–29 extra hours ;  &gt; Males ;</t>
  </si>
  <si>
    <t>Tasmania ;  &gt; Employee without paid leave entitlements ;  &gt; Prefers 20–29 extra hours ;  &gt; Females ;</t>
  </si>
  <si>
    <t>Tasmania ;  &gt; Employee without paid leave entitlements ;  &gt; Prefers 30 extra hours or more ;  Persons ;</t>
  </si>
  <si>
    <t>Tasmania ;  &gt; Employee without paid leave entitlements ;  &gt; Prefers 30 extra hours or more ;  &gt; Males ;</t>
  </si>
  <si>
    <t>Tasmania ;  &gt; Employee without paid leave entitlements ;  &gt; Prefers 30 extra hours or more ;  &gt; Females ;</t>
  </si>
  <si>
    <t>Tasmania ;  &gt; Employee without paid leave entitlements ;  Median extra hours preferred ;  Persons ;</t>
  </si>
  <si>
    <t>Tasmania ;  &gt; Employee without paid leave entitlements ;  Median extra hours preferred ;  &gt; Males ;</t>
  </si>
  <si>
    <t>Tasmania ;  &gt; Employee without paid leave entitlements ;  Median extra hours preferred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</si>
  <si>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</si>
  <si>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</si>
  <si>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</si>
  <si>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Prefers less than 10 extra hours ;  Persons ;</t>
  </si>
  <si>
    <t>Tasmania ;  Not an employee ;  &gt; Prefers less than 10 extra hours ;  &gt; Males ;</t>
  </si>
  <si>
    <t>Tasmania ;  Not an employee ;  &gt; Prefers less than 10 extra hours ;  &gt; Females ;</t>
  </si>
  <si>
    <t>Tasmania ;  Not an employee ;  &gt; Prefers 10–19 extra hours ;  Persons ;</t>
  </si>
  <si>
    <t>Tasmania ;  Not an employee ;  &gt; Prefers 10–19 extra hours ;  &gt; Males ;</t>
  </si>
  <si>
    <t>Tasmania ;  Not an employee ;  &gt; Prefers 10–19 extra hours ;  &gt; Females ;</t>
  </si>
  <si>
    <t>Tasmania ;  Not an employee ;  &gt; Prefers 20–29 extra hours ;  Persons ;</t>
  </si>
  <si>
    <t>Tasmania ;  Not an employee ;  &gt; Prefers 20–29 extra hours ;  &gt; Males ;</t>
  </si>
  <si>
    <t>Tasmania ;  Not an employee ;  &gt; Prefers 20–29 extra hours ;  &gt; Females ;</t>
  </si>
  <si>
    <t>Tasmania ;  Not an employee ;  &gt; Prefers 30 extra hours or more ;  Persons ;</t>
  </si>
  <si>
    <t>Tasmania ;  Not an employee ;  &gt; Prefers 30 extra hours or more ;  &gt; Males ;</t>
  </si>
  <si>
    <t>Tasmania ;  Not an employee ;  &gt; Prefers 30 extra hours or more ;  &gt; Females ;</t>
  </si>
  <si>
    <t>Tasmania ;  Not an employee ;  Median extra hours preferred ;  Persons ;</t>
  </si>
  <si>
    <t>Tasmania ;  Not an employee ;  Median extra hours preferred ;  &gt; Males ;</t>
  </si>
  <si>
    <t>Tasmania ;  Not an employee ;  Median extra hours preferred ;  &gt; Females ;</t>
  </si>
  <si>
    <t>Tasmania ;  Usually does not work in main job ;  Underemployed part-time workers ;  Persons ;</t>
  </si>
  <si>
    <t>Tasmania ;  Usually does not work in main job ;  Underemployed part-time workers ;  &gt; Males ;</t>
  </si>
  <si>
    <t>Tasmania ;  Usually does not work in main job ;  Underemployed part-time workers ;  &gt; Females ;</t>
  </si>
  <si>
    <t>Tasmania ;  Usually does not work in main job ;  &gt; Prefers less than 10 extra hours ;  Persons ;</t>
  </si>
  <si>
    <t>Tasmania ;  Usually does not work in main job ;  &gt; Prefers less than 10 extra hours ;  &gt; Males ;</t>
  </si>
  <si>
    <t>Tasmania ;  Usually does not work in main job ;  &gt; Prefers less than 10 extra hours ;  &gt; Females ;</t>
  </si>
  <si>
    <t>Tasmania ;  Usually does not work in main job ;  &gt; Prefers 10–19 extra hours ;  Persons ;</t>
  </si>
  <si>
    <t>Tasmania ;  Usually does not work in main job ;  &gt; Prefers 10–19 extra hours ;  &gt; Males ;</t>
  </si>
  <si>
    <t>Tasmania ;  Usually does not work in main job ;  &gt; Prefers 10–19 extra hours ;  &gt; Females ;</t>
  </si>
  <si>
    <t>Tasmania ;  Usually does not work in main job ;  &gt; Prefers 20–29 extra hours ;  Persons ;</t>
  </si>
  <si>
    <t>Tasmania ;  Usually does not work in main job ;  &gt; Prefers 20–29 extra hours ;  &gt; Males ;</t>
  </si>
  <si>
    <t>Tasmania ;  Usually does not work in main job ;  &gt; Prefers 20–29 extra hours ;  &gt; Females ;</t>
  </si>
  <si>
    <t>Tasmania ;  Usually does not work in main job ;  &gt; Prefers 30 extra hours or more ;  Persons ;</t>
  </si>
  <si>
    <t>Tasmania ;  Usually does not work in main job ;  &gt; Prefers 30 extra hours or more ;  &gt; Males ;</t>
  </si>
  <si>
    <t>Tasmania ;  Usually does not work in main job ;  &gt; Prefers 30 extra hours or more ;  &gt; Females ;</t>
  </si>
  <si>
    <t>Tasmania ;  Usually does not work in main job ;  Median extra hours preferred ;  Persons ;</t>
  </si>
  <si>
    <t>Tasmania ;  Usually does not work in main job ;  Median extra hours preferred ;  &gt; Males ;</t>
  </si>
  <si>
    <t>Tasmania ;  Usually does not work in main job ;  Median extra hours preferred ;  &gt; Females ;</t>
  </si>
  <si>
    <t>Tasmania ;  Usually works 1-9 hours in main job ;  Underemployed part-time workers ;  Persons ;</t>
  </si>
  <si>
    <t>Tasmania ;  Usually works 1-9 hours in main job ;  Underemployed part-time workers ;  &gt; Males ;</t>
  </si>
  <si>
    <t>Tasmania ;  Usually works 1-9 hours in main job ;  Underemployed part-time workers ;  &gt; Females ;</t>
  </si>
  <si>
    <t>Tasmania ;  Usually works 1-9 hours in main job ;  &gt; Prefers less than 10 extra hours ;  Persons ;</t>
  </si>
  <si>
    <t>Tasmania ;  Usually works 1-9 hours in main job ;  &gt; Prefers less than 10 extra hours ;  &gt; Males ;</t>
  </si>
  <si>
    <t>Tasmania ;  Usually works 1-9 hours in main job ;  &gt; Prefers less than 10 extra hours ;  &gt; Females ;</t>
  </si>
  <si>
    <t>Tasmania ;  Usually works 1-9 hours in main job ;  &gt; Prefers 10–19 extra hours ;  Persons ;</t>
  </si>
  <si>
    <t>Tasmania ;  Usually works 1-9 hours in main job ;  &gt; Prefers 10–19 extra hours ;  &gt; Males ;</t>
  </si>
  <si>
    <t>Tasmania ;  Usually works 1-9 hours in main job ;  &gt; Prefers 10–19 extra hours ;  &gt; Females ;</t>
  </si>
  <si>
    <t>Tasmania ;  Usually works 1-9 hours in main job ;  &gt; Prefers 20–29 extra hours ;  Persons ;</t>
  </si>
  <si>
    <t>Tasmania ;  Usually works 1-9 hours in main job ;  &gt; Prefers 20–29 extra hours ;  &gt; Males ;</t>
  </si>
  <si>
    <t>Tasmania ;  Usually works 1-9 hours in main job ;  &gt; Prefers 20–29 extra hours ;  &gt; Females ;</t>
  </si>
  <si>
    <t>Tasmania ;  Usually works 1-9 hours in main job ;  &gt; Prefers 30 extra hours or more ;  Persons ;</t>
  </si>
  <si>
    <t>Tasmania ;  Usually works 1-9 hours in main job ;  &gt; Prefers 30 extra hours or more ;  &gt; Males ;</t>
  </si>
  <si>
    <t>Tasmania ;  Usually works 1-9 hours in main job ;  &gt; Prefers 30 extra hours or more ;  &gt; Females ;</t>
  </si>
  <si>
    <t>Tasmania ;  Usually works 1-9 hours in main job ;  Median extra hours preferred ;  Persons ;</t>
  </si>
  <si>
    <t>Tasmania ;  Usually works 1-9 hours in main job ;  Median extra hours preferred ;  &gt; Males ;</t>
  </si>
  <si>
    <t>Tasmania ;  Usually works 1-9 hours in main job ;  Median extra hours preferred ;  &gt; Females ;</t>
  </si>
  <si>
    <t>Tasmania ;  Usually works 10-19 hours in main job ;  Underemployed part-time workers ;  Persons ;</t>
  </si>
  <si>
    <t>Tasmania ;  Usually works 10-19 hours in main job ;  Underemployed part-time workers ;  &gt; Males ;</t>
  </si>
  <si>
    <t>Tasmania ;  Usually works 10-19 hours in main job ;  Underemployed part-time workers ;  &gt; Females ;</t>
  </si>
  <si>
    <t>Tasmania ;  Usually works 10-19 hours in main job ;  &gt; Prefers less than 10 extra hours ;  Persons ;</t>
  </si>
  <si>
    <t>Tasmania ;  Usually works 10-19 hours in main job ;  &gt; Prefers less than 10 extra hours ;  &gt; Males ;</t>
  </si>
  <si>
    <t>Tasmania ;  Usually works 10-19 hours in main job ;  &gt; Prefers less than 10 extra hours ;  &gt; Females ;</t>
  </si>
  <si>
    <t>Tasmania ;  Usually works 10-19 hours in main job ;  &gt; Prefers 10–19 extra hours ;  Persons ;</t>
  </si>
  <si>
    <t>Tasmania ;  Usually works 10-19 hours in main job ;  &gt; Prefers 10–19 extra hours ;  &gt; Males ;</t>
  </si>
  <si>
    <t>Tasmania ;  Usually works 10-19 hours in main job ;  &gt; Prefers 10–19 extra hours ;  &gt; Females ;</t>
  </si>
  <si>
    <t>Tasmania ;  Usually works 10-19 hours in main job ;  &gt; Prefers 20–29 extra hours ;  Persons ;</t>
  </si>
  <si>
    <t>Tasmania ;  Usually works 10-19 hours in main job ;  &gt; Prefers 20–29 extra hours ;  &gt; Males ;</t>
  </si>
  <si>
    <t>Tasmania ;  Usually works 10-19 hours in main job ;  &gt; Prefers 20–29 extra hours ;  &gt; Females ;</t>
  </si>
  <si>
    <t>Tasmania ;  Usually works 10-19 hours in main job ;  &gt; Prefers 30 extra hours or more ;  Persons ;</t>
  </si>
  <si>
    <t>Tasmania ;  Usually works 10-19 hours in main job ;  &gt; Prefers 30 extra hours or more ;  &gt; Males ;</t>
  </si>
  <si>
    <t>Tasmania ;  Usually works 10-19 hours in main job ;  &gt; Prefers 30 extra hours or more ;  &gt; Females ;</t>
  </si>
  <si>
    <t>Tasmania ;  Usually works 10-19 hours in main job ;  Median extra hours preferred ;  Persons ;</t>
  </si>
  <si>
    <t>Tasmania ;  Usually works 10-19 hours in main job ;  Median extra hours preferred ;  &gt; Males ;</t>
  </si>
  <si>
    <t>Tasmania ;  Usually works 10-19 hours in main job ;  Median extra hours preferred ;  &gt; Females ;</t>
  </si>
  <si>
    <t>Tasmania ;  Usually works 20-29 hours in main job ;  Underemployed part-time workers ;  Persons ;</t>
  </si>
  <si>
    <t>Tasmania ;  Usually works 20-29 hours in main job ;  Underemployed part-time workers ;  &gt; Males ;</t>
  </si>
  <si>
    <t>Tasmania ;  Usually works 20-29 hours in main job ;  Underemployed part-time workers ;  &gt; Females ;</t>
  </si>
  <si>
    <t>Tasmania ;  Usually works 20-29 hours in main job ;  &gt; Prefers less than 10 extra hours ;  Persons ;</t>
  </si>
  <si>
    <t>Tasmania ;  Usually works 20-29 hours in main job ;  &gt; Prefers less than 10 extra hours ;  &gt; Males ;</t>
  </si>
  <si>
    <t>Tasmania ;  Usually works 20-29 hours in main job ;  &gt; Prefers less than 10 extra hours ;  &gt; Females ;</t>
  </si>
  <si>
    <t>Tasmania ;  Usually works 20-29 hours in main job ;  &gt; Prefers 10–19 extra hours ;  Persons ;</t>
  </si>
  <si>
    <t>Tasmania ;  Usually works 20-29 hours in main job ;  &gt; Prefers 10–19 extra hours ;  &gt; Males ;</t>
  </si>
  <si>
    <t>Tasmania ;  Usually works 20-29 hours in main job ;  &gt; Prefers 10–19 extra hours ;  &gt; Females ;</t>
  </si>
  <si>
    <t>Tasmania ;  Usually works 20-29 hours in main job ;  &gt; Prefers 20–29 extra hours ;  Persons ;</t>
  </si>
  <si>
    <t>Tasmania ;  Usually works 20-29 hours in main job ;  &gt; Prefers 20–29 extra hours ;  &gt; Males ;</t>
  </si>
  <si>
    <t>Tasmania ;  Usually works 20-29 hours in main job ;  &gt; Prefers 20–29 extra hours ;  &gt; Females ;</t>
  </si>
  <si>
    <t>Tasmania ;  Usually works 20-29 hours in main job ;  &gt; Prefers 30 extra hours or more ;  Persons ;</t>
  </si>
  <si>
    <t>Tasmania ;  Usually works 20-29 hours in main job ;  &gt; Prefers 30 extra hours or more ;  &gt; Males ;</t>
  </si>
  <si>
    <t>Tasmania ;  Usually works 20-29 hours in main job ;  &gt; Prefers 30 extra hours or more ;  &gt; Females ;</t>
  </si>
  <si>
    <t>Tasmania ;  Usually works 20-29 hours in main job ;  Median extra hours preferred ;  Persons ;</t>
  </si>
  <si>
    <t>Tasmania ;  Usually works 20-29 hours in main job ;  Median extra hours preferred ;  &gt; Males ;</t>
  </si>
  <si>
    <t>Tasmania ;  Usually works 20-29 hours in main job ;  Median extra hours preferred ;  &gt; Females ;</t>
  </si>
  <si>
    <t>Tasmania ;  Usually works 30-34 hours in main job ;  Underemployed part-time workers ;  Persons ;</t>
  </si>
  <si>
    <t>Tasmania ;  Usually works 30-34 hours in main job ;  Underemployed part-time workers ;  &gt; Males ;</t>
  </si>
  <si>
    <t>Tasmania ;  Usually works 30-34 hours in main job ;  Underemployed part-time workers ;  &gt; Females ;</t>
  </si>
  <si>
    <t>Tasmania ;  Usually works 30-34 hours in main job ;  &gt; Prefers less than 10 extra hours ;  Persons ;</t>
  </si>
  <si>
    <t>Tasmania ;  Usually works 30-34 hours in main job ;  &gt; Prefers less than 10 extra hours ;  &gt; Males ;</t>
  </si>
  <si>
    <t>Tasmania ;  Usually works 30-34 hours in main job ;  &gt; Prefers less than 10 extra hours ;  &gt; Females ;</t>
  </si>
  <si>
    <t>Tasmania ;  Usually works 30-34 hours in main job ;  &gt; Prefers 10–19 extra hours ;  Persons ;</t>
  </si>
  <si>
    <t>Tasmania ;  Usually works 30-34 hours in main job ;  &gt; Prefers 10–19 extra hours ;  &gt; Males ;</t>
  </si>
  <si>
    <t>Tasmania ;  Usually works 30-34 hours in main job ;  &gt; Prefers 10–19 extra hours ;  &gt; Females ;</t>
  </si>
  <si>
    <t>Tasmania ;  Usually works 30-34 hours in main job ;  &gt; Prefers 20–29 extra hours ;  Persons ;</t>
  </si>
  <si>
    <t>Tasmania ;  Usually works 30-34 hours in main job ;  &gt; Prefers 20–29 extra hours ;  &gt; Males ;</t>
  </si>
  <si>
    <t>Tasmania ;  Usually works 30-34 hours in main job ;  &gt; Prefers 20–29 extra hours ;  &gt; Females ;</t>
  </si>
  <si>
    <t>Tasmania ;  Usually works 30-34 hours in main job ;  &gt; Prefers 30 extra hours or more ;  Persons ;</t>
  </si>
  <si>
    <t>Tasmania ;  Usually works 30-34 hours in main job ;  &gt; Prefers 30 extra hours or more ;  &gt; Males ;</t>
  </si>
  <si>
    <t>Tasmania ;  Usually works 30-34 hours in main job ;  &gt; Prefers 30 extra hours or more ;  &gt; Females ;</t>
  </si>
  <si>
    <t>Tasmania ;  Usually works 30-34 hours in main job ;  Median extra hours preferred ;  Persons ;</t>
  </si>
  <si>
    <t>Tasmania ;  Usually works 30-34 hours in main job ;  Median extra hours preferred ;  &gt; Males ;</t>
  </si>
  <si>
    <t>Tasmania ;  Usually works 30-34 hours in main job ;  Median extra hours preferred ;  &gt; Females ;</t>
  </si>
  <si>
    <t>Tasmania ;  Would move interstate if offered a job ;  Underemployed part-time workers ;  Persons ;</t>
  </si>
  <si>
    <t>Tasmania ;  Would move interstate if offered a job ;  Underemployed part-time workers ;  &gt; Males ;</t>
  </si>
  <si>
    <t>Tasmania ;  Would move interstate if offered a job ;  Underemployed part-time workers ;  &gt; Females ;</t>
  </si>
  <si>
    <t>Tasmania ;  Would move interstate if offered a job ;  &gt; Prefers less than 10 extra hours ;  Persons ;</t>
  </si>
  <si>
    <t>Tasmania ;  Would move interstate if offered a job ;  &gt; Prefers less than 10 extra hours ;  &gt; Males ;</t>
  </si>
  <si>
    <t>Tasmania ;  Would move interstate if offered a job ;  &gt; Prefers less than 10 extra hours ;  &gt; Females ;</t>
  </si>
  <si>
    <t>Tasmania ;  Would move interstate if offered a job ;  &gt; Prefers 10–19 extra hours ;  Persons ;</t>
  </si>
  <si>
    <t>Tasmania ;  Would move interstate if offered a job ;  &gt; Prefers 10–19 extra hours ;  &gt; Males ;</t>
  </si>
  <si>
    <t>Tasmania ;  Would move interstate if offered a job ;  &gt; Prefers 10–19 extra hours ;  &gt; Females ;</t>
  </si>
  <si>
    <t>Tasmania ;  Would move interstate if offered a job ;  &gt; Prefers 20–29 extra hours ;  Persons ;</t>
  </si>
  <si>
    <t>Tasmania ;  Would move interstate if offered a job ;  &gt; Prefers 20–29 extra hours ;  &gt; Males ;</t>
  </si>
  <si>
    <t>Tasmania ;  Would move interstate if offered a job ;  &gt; Prefers 20–29 extra hours ;  &gt; Females ;</t>
  </si>
  <si>
    <t>Tasmania ;  Would move interstate if offered a job ;  &gt; Prefers 30 extra hours or more ;  Persons ;</t>
  </si>
  <si>
    <t>Tasmania ;  Would move interstate if offered a job ;  &gt; Prefers 30 extra hours or more ;  &gt; Males ;</t>
  </si>
  <si>
    <t>Tasmania ;  Would move interstate if offered a job ;  &gt; Prefers 30 extra hours or more ;  &gt; Females ;</t>
  </si>
  <si>
    <t>Tasmania ;  Would move interstate if offered a job ;  Median extra hours preferred ;  Persons ;</t>
  </si>
  <si>
    <t>Tasmania ;  Would move interstate if offered a job ;  Median extra hours preferred ;  &gt; Males ;</t>
  </si>
  <si>
    <t>Tasmania ;  Would move interstate if offered a job ;  Median extra hours preferred ;  &gt; Females ;</t>
  </si>
  <si>
    <t>Tasmania ;  Would not move interstate if offered a job ;  Underemployed part-time workers ;  Persons ;</t>
  </si>
  <si>
    <t>Tasmania ;  Would not move interstate if offered a job ;  Underemployed part-time workers ;  &gt; Males ;</t>
  </si>
  <si>
    <t>Tasmania ;  Would not move interstate if offered a job ;  Underemployed part-time workers ;  &gt; Females ;</t>
  </si>
  <si>
    <t>Tasmania ;  Would not move interstate if offered a job ;  &gt; Prefers less than 10 extra hours ;  Persons ;</t>
  </si>
  <si>
    <t>Tasmania ;  Would not move interstate if offered a job ;  &gt; Prefers less than 10 extra hours ;  &gt; Males ;</t>
  </si>
  <si>
    <t>Tasmania ;  Would not move interstate if offered a job ;  &gt; Prefers less than 10 extra hours ;  &gt; Females ;</t>
  </si>
  <si>
    <t>Tasmania ;  Would not move interstate if offered a job ;  &gt; Prefers 10–19 extra hours ;  Persons ;</t>
  </si>
  <si>
    <t>Tasmania ;  Would not move interstate if offered a job ;  &gt; Prefers 10–19 extra hours ;  &gt; Males ;</t>
  </si>
  <si>
    <t>Tasmania ;  Would not move interstate if offered a job ;  &gt; Prefers 10–19 extra hours ;  &gt; Females ;</t>
  </si>
  <si>
    <t>Tasmania ;  Would not move interstate if offered a job ;  &gt; Prefers 20–29 extra hours ;  Persons ;</t>
  </si>
  <si>
    <t>Tasmania ;  Would not move interstate if offered a job ;  &gt; Prefers 20–29 extra hours ;  &gt; Males ;</t>
  </si>
  <si>
    <t>Tasmania ;  Would not move interstate if offered a job ;  &gt; Prefers 20–29 extra hours ;  &gt; Females ;</t>
  </si>
  <si>
    <t>Tasmania ;  Would not move interstate if offered a job ;  &gt; Prefers 30 extra hours or more ;  Persons ;</t>
  </si>
  <si>
    <t>Tasmania ;  Would not move interstate if offered a job ;  &gt; Prefers 30 extra hours or more ;  &gt; Males ;</t>
  </si>
  <si>
    <t>Tasmania ;  Would not move interstate if offered a job ;  &gt; Prefers 30 extra hours or more ;  &gt; Females ;</t>
  </si>
  <si>
    <t>Tasmania ;  Would not move interstate if offered a job ;  Median extra hours preferred ;  Persons ;</t>
  </si>
  <si>
    <t>Tasmania ;  Would not move interstate if offered a job ;  Median extra hours preferred ;  &gt; Males ;</t>
  </si>
  <si>
    <t>Tasmania ;  Would not move interstate if offered a job ;  Median extra hours preferred ;  &gt; Females ;</t>
  </si>
  <si>
    <t>Tasmania ;  Might move interstate if offered a job ;  Underemployed part-time workers ;  Persons ;</t>
  </si>
  <si>
    <t>Tasmania ;  Might move interstate if offered a job ;  Underemployed part-time workers ;  &gt; Males ;</t>
  </si>
  <si>
    <t>Tasmania ;  Might move interstate if offered a job ;  Underemployed part-time workers ;  &gt; Females ;</t>
  </si>
  <si>
    <t>Tasmania ;  Might move interstate if offered a job ;  &gt; Prefers less than 10 extra hours ;  Persons ;</t>
  </si>
  <si>
    <t>Tasmania ;  Might move interstate if offered a job ;  &gt; Prefers less than 10 extra hours ;  &gt; Males ;</t>
  </si>
  <si>
    <t>Tasmania ;  Might move interstate if offered a job ;  &gt; Prefers less than 10 extra hours ;  &gt; Females ;</t>
  </si>
  <si>
    <t>Tasmania ;  Might move interstate if offered a job ;  &gt; Prefers 10–19 extra hours ;  Persons ;</t>
  </si>
  <si>
    <t>Tasmania ;  Might move interstate if offered a job ;  &gt; Prefers 10–19 extra hours ;  &gt; Males ;</t>
  </si>
  <si>
    <t>Tasmania ;  Might move interstate if offered a job ;  &gt; Prefers 10–19 extra hours ;  &gt; Females ;</t>
  </si>
  <si>
    <t>Tasmania ;  Might move interstate if offered a job ;  &gt; Prefers 20–29 extra hours ;  Persons ;</t>
  </si>
  <si>
    <t>Tasmania ;  Might move interstate if offered a job ;  &gt; Prefers 20–29 extra hours ;  &gt; Males ;</t>
  </si>
  <si>
    <t>Tasmania ;  Might move interstate if offered a job ;  &gt; Prefers 20–29 extra hours ;  &gt; Females ;</t>
  </si>
  <si>
    <t>Tasmania ;  Might move interstate if offered a job ;  &gt; Prefers 30 extra hours or more ;  Persons ;</t>
  </si>
  <si>
    <t>Tasmania ;  Might move interstate if offered a job ;  &gt; Prefers 30 extra hours or more ;  &gt; Males ;</t>
  </si>
  <si>
    <t>Tasmania ;  Might move interstate if offered a job ;  &gt; Prefers 30 extra hours or more ;  &gt; Females ;</t>
  </si>
  <si>
    <t>Tasmania ;  Might move interstate if offered a job ;  Median extra hours preferred ;  Persons ;</t>
  </si>
  <si>
    <t>Tasmania ;  Might move interstate if offered a job ;  Median extra hours preferred ;  &gt; Males ;</t>
  </si>
  <si>
    <t>Tasmania ;  Might move interstate if offered a job ;  Median extra hours preferred ;  &gt; Females ;</t>
  </si>
  <si>
    <t>Tasmania ;  Not sure would move interstate if offered a job ;  Underemployed part-time workers ;  Persons ;</t>
  </si>
  <si>
    <t>Tasmania ;  Not sure would move interstate if offered a job ;  Underemployed part-time workers ;  &gt; Males ;</t>
  </si>
  <si>
    <t>Tasmania ;  Not sure would move interstate if offered a job ;  Underemployed part-time workers ;  &gt; Females ;</t>
  </si>
  <si>
    <t>Tasmania ;  Not sure would move interstate if offered a job ;  &gt; Prefers less than 10 extra hours ;  Persons ;</t>
  </si>
  <si>
    <t>Tasmania ;  Not sure would move interstate if offered a job ;  &gt; Prefers less than 10 extra hours ;  &gt; Males ;</t>
  </si>
  <si>
    <t>Tasmania ;  Not sure would move interstate if offered a job ;  &gt; Prefers less than 10 extra hours ;  &gt; Females ;</t>
  </si>
  <si>
    <t>Tasmania ;  Not sure would move interstate if offered a job ;  &gt; Prefers 10–19 extra hours ;  Persons ;</t>
  </si>
  <si>
    <t>Tasmania ;  Not sure would move interstate if offered a job ;  &gt; Prefers 10–19 extra hours ;  &gt; Males ;</t>
  </si>
  <si>
    <t>Tasmania ;  Not sure would move interstate if offered a job ;  &gt; Prefers 10–19 extra hours ;  &gt; Females ;</t>
  </si>
  <si>
    <t>Tasmania ;  Not sure would move interstate if offered a job ;  &gt; Prefers 20–29 extra hours ;  Persons ;</t>
  </si>
  <si>
    <t>Tasmania ;  Not sure would move interstate if offered a job ;  &gt; Prefers 20–29 extra hours ;  &gt; Males ;</t>
  </si>
  <si>
    <t>Tasmania ;  Not sure would move interstate if offered a job ;  &gt; Prefers 20–29 extra hours ;  &gt; Females ;</t>
  </si>
  <si>
    <t>Tasmania ;  Not sure would move interstate if offered a job ;  &gt; Prefers 30 extra hours or more ;  Persons ;</t>
  </si>
  <si>
    <t>Tasmania ;  Not sure would move interstate if offered a job ;  &gt; Prefers 30 extra hours or more ;  &gt; Males ;</t>
  </si>
  <si>
    <t>Tasmania ;  Not sure would move interstate if offered a job ;  &gt; Prefers 30 extra hours or more ;  &gt; Females ;</t>
  </si>
  <si>
    <t>Tasmania ;  Not sure would move interstate if offered a job ;  Median extra hours preferred ;  Persons ;</t>
  </si>
  <si>
    <t>Tasmania ;  Not sure would move interstate if offered a job ;  Median extra hours preferred ;  &gt; Males ;</t>
  </si>
  <si>
    <t>Tasmania ;  Not sure would move interstate if offered a job ;  Median extra hours preferred ;  &gt; Females ;</t>
  </si>
  <si>
    <t>Tasmania ;  Would move within state if offered a job ;  Underemployed part-time workers ;  Persons ;</t>
  </si>
  <si>
    <t>Tasmania ;  Would move within state if offered a job ;  Underemployed part-time workers ;  &gt; Males ;</t>
  </si>
  <si>
    <t>Tasmania ;  Would move within state if offered a job ;  Underemployed part-time workers ;  &gt; Females ;</t>
  </si>
  <si>
    <t>Tasmania ;  Would move within state if offered a job ;  &gt; Prefers less than 10 extra hours ;  Persons ;</t>
  </si>
  <si>
    <t>Tasmania ;  Would move within state if offered a job ;  &gt; Prefers less than 10 extra hours ;  &gt; Males ;</t>
  </si>
  <si>
    <t>Tasmania ;  Would move within state if offered a job ;  &gt; Prefers less than 10 extra hours ;  &gt; Females ;</t>
  </si>
  <si>
    <t>Tasmania ;  Would move within state if offered a job ;  &gt; Prefers 10–19 extra hours ;  Persons ;</t>
  </si>
  <si>
    <t>Tasmania ;  Would move within state if offered a job ;  &gt; Prefers 10–19 extra hours ;  &gt; Males ;</t>
  </si>
  <si>
    <t>Tasmania ;  Would move within state if offered a job ;  &gt; Prefers 10–19 extra hours ;  &gt; Females ;</t>
  </si>
  <si>
    <t>Tasmania ;  Would move within state if offered a job ;  &gt; Prefers 20–29 extra hours ;  Persons ;</t>
  </si>
  <si>
    <t>Tasmania ;  Would move within state if offered a job ;  &gt; Prefers 20–29 extra hours ;  &gt; Males ;</t>
  </si>
  <si>
    <t>Tasmania ;  Would move within state if offered a job ;  &gt; Prefers 20–29 extra hours ;  &gt; Females ;</t>
  </si>
  <si>
    <t>Tasmania ;  Would move within state if offered a job ;  &gt; Prefers 30 extra hours or more ;  Persons ;</t>
  </si>
  <si>
    <t>Tasmania ;  Would move within state if offered a job ;  &gt; Prefers 30 extra hours or more ;  &gt; Males ;</t>
  </si>
  <si>
    <t>Tasmania ;  Would move within state if offered a job ;  &gt; Prefers 30 extra hours or more ;  &gt; Females ;</t>
  </si>
  <si>
    <t>Tasmania ;  Would move within state if offered a job ;  Median extra hours preferred ;  Persons ;</t>
  </si>
  <si>
    <t>A125594920W</t>
  </si>
  <si>
    <t>A125623720C</t>
  </si>
  <si>
    <t>A125609320C</t>
  </si>
  <si>
    <t>A125597800J</t>
  </si>
  <si>
    <t>A125626600R</t>
  </si>
  <si>
    <t>A125612200V</t>
  </si>
  <si>
    <t>A125592040L</t>
  </si>
  <si>
    <t>A125620840T</t>
  </si>
  <si>
    <t>A125606440T</t>
  </si>
  <si>
    <t>A125600680V</t>
  </si>
  <si>
    <t>A125629480L</t>
  </si>
  <si>
    <t>A125615080T</t>
  </si>
  <si>
    <t>A125603560F</t>
  </si>
  <si>
    <t>A125632360C</t>
  </si>
  <si>
    <t>A125617960A</t>
  </si>
  <si>
    <t>A125594922A</t>
  </si>
  <si>
    <t>A125623722J</t>
  </si>
  <si>
    <t>A125609322J</t>
  </si>
  <si>
    <t>A125594800C</t>
  </si>
  <si>
    <t>A125623600K</t>
  </si>
  <si>
    <t>A125609200K</t>
  </si>
  <si>
    <t>A125597680A</t>
  </si>
  <si>
    <t>A125626480J</t>
  </si>
  <si>
    <t>A125612080L</t>
  </si>
  <si>
    <t>A125591920T</t>
  </si>
  <si>
    <t>A125620720X</t>
  </si>
  <si>
    <t>A125606320X</t>
  </si>
  <si>
    <t>A125600560A</t>
  </si>
  <si>
    <t>A125629360V</t>
  </si>
  <si>
    <t>A125614960W</t>
  </si>
  <si>
    <t>A125603440L</t>
  </si>
  <si>
    <t>A125632240K</t>
  </si>
  <si>
    <t>A125617840J</t>
  </si>
  <si>
    <t>A125594802J</t>
  </si>
  <si>
    <t>A125623602R</t>
  </si>
  <si>
    <t>A125609202R</t>
  </si>
  <si>
    <t>A125594928R</t>
  </si>
  <si>
    <t>A125623728W</t>
  </si>
  <si>
    <t>A125609328W</t>
  </si>
  <si>
    <t>A125597808A</t>
  </si>
  <si>
    <t>A125626608J</t>
  </si>
  <si>
    <t>A125612208L</t>
  </si>
  <si>
    <t>A125592048F</t>
  </si>
  <si>
    <t>A125620848K</t>
  </si>
  <si>
    <t>A125606448K</t>
  </si>
  <si>
    <t>A125600688L</t>
  </si>
  <si>
    <t>A125629488F</t>
  </si>
  <si>
    <t>A125615088K</t>
  </si>
  <si>
    <t>A125603568X</t>
  </si>
  <si>
    <t>A125632368W</t>
  </si>
  <si>
    <t>A125617968V</t>
  </si>
  <si>
    <t>A125594930A</t>
  </si>
  <si>
    <t>A125623730J</t>
  </si>
  <si>
    <t>A125609330J</t>
  </si>
  <si>
    <t>A125594936R</t>
  </si>
  <si>
    <t>A125623736W</t>
  </si>
  <si>
    <t>A125609336W</t>
  </si>
  <si>
    <t>A125597816A</t>
  </si>
  <si>
    <t>A125626616J</t>
  </si>
  <si>
    <t>A125612216L</t>
  </si>
  <si>
    <t>A125592056F</t>
  </si>
  <si>
    <t>A125620856K</t>
  </si>
  <si>
    <t>A125606456K</t>
  </si>
  <si>
    <t>A125600696L</t>
  </si>
  <si>
    <t>A125629496F</t>
  </si>
  <si>
    <t>A125615096K</t>
  </si>
  <si>
    <t>A125603576X</t>
  </si>
  <si>
    <t>A125632376W</t>
  </si>
  <si>
    <t>A125617976V</t>
  </si>
  <si>
    <t>A125594938V</t>
  </si>
  <si>
    <t>A125623738A</t>
  </si>
  <si>
    <t>A125609338A</t>
  </si>
  <si>
    <t>A125595056K</t>
  </si>
  <si>
    <t>A125623856R</t>
  </si>
  <si>
    <t>A125609456R</t>
  </si>
  <si>
    <t>A125597936V</t>
  </si>
  <si>
    <t>A125626736A</t>
  </si>
  <si>
    <t>A125612336F</t>
  </si>
  <si>
    <t>A125592176X</t>
  </si>
  <si>
    <t>A125620976C</t>
  </si>
  <si>
    <t>A125606576C</t>
  </si>
  <si>
    <t>A125600816V</t>
  </si>
  <si>
    <t>A125629616L</t>
  </si>
  <si>
    <t>A125615216T</t>
  </si>
  <si>
    <t>A125603696T</t>
  </si>
  <si>
    <t>A125632496R</t>
  </si>
  <si>
    <t>A125618096R</t>
  </si>
  <si>
    <t>A125595058R</t>
  </si>
  <si>
    <t>A125623858V</t>
  </si>
  <si>
    <t>A125609458V</t>
  </si>
  <si>
    <t>A125594760W</t>
  </si>
  <si>
    <t>A125623560C</t>
  </si>
  <si>
    <t>A125609160C</t>
  </si>
  <si>
    <t>A125597640J</t>
  </si>
  <si>
    <t>A125626440R</t>
  </si>
  <si>
    <t>A125612040V</t>
  </si>
  <si>
    <t>A125591880K</t>
  </si>
  <si>
    <t>A125620680T</t>
  </si>
  <si>
    <t>A125606280T</t>
  </si>
  <si>
    <t>A125600520J</t>
  </si>
  <si>
    <t>A125629320A</t>
  </si>
  <si>
    <t>A125614920C</t>
  </si>
  <si>
    <t>A125603400V</t>
  </si>
  <si>
    <t>A125632200T</t>
  </si>
  <si>
    <t>A125617800R</t>
  </si>
  <si>
    <t>A125594762A</t>
  </si>
  <si>
    <t>A125623562J</t>
  </si>
  <si>
    <t>A125609162J</t>
  </si>
  <si>
    <t>A125595040T</t>
  </si>
  <si>
    <t>A125623840W</t>
  </si>
  <si>
    <t>A125609440W</t>
  </si>
  <si>
    <t>A125597920A</t>
  </si>
  <si>
    <t>A125626720J</t>
  </si>
  <si>
    <t>A125612320L</t>
  </si>
  <si>
    <t>A125592160F</t>
  </si>
  <si>
    <t>A125620960K</t>
  </si>
  <si>
    <t>A125606560K</t>
  </si>
  <si>
    <t>A125600800A</t>
  </si>
  <si>
    <t>A125629600V</t>
  </si>
  <si>
    <t>A125615200X</t>
  </si>
  <si>
    <t>A125603680X</t>
  </si>
  <si>
    <t>A125632480W</t>
  </si>
  <si>
    <t>A125618080W</t>
  </si>
  <si>
    <t>A125595042W</t>
  </si>
  <si>
    <t>A125623842A</t>
  </si>
  <si>
    <t>A125609442A</t>
  </si>
  <si>
    <t>A125595048K</t>
  </si>
  <si>
    <t>A125623848R</t>
  </si>
  <si>
    <t>A125609448R</t>
  </si>
  <si>
    <t>A125597928V</t>
  </si>
  <si>
    <t>A125626728A</t>
  </si>
  <si>
    <t>A125612328F</t>
  </si>
  <si>
    <t>A125592168X</t>
  </si>
  <si>
    <t>A125620968C</t>
  </si>
  <si>
    <t>A125606568C</t>
  </si>
  <si>
    <t>A125600808V</t>
  </si>
  <si>
    <t>A125629608L</t>
  </si>
  <si>
    <t>A125615208T</t>
  </si>
  <si>
    <t>A125603688T</t>
  </si>
  <si>
    <t>A125632488R</t>
  </si>
  <si>
    <t>A125618088R</t>
  </si>
  <si>
    <t>A125595050W</t>
  </si>
  <si>
    <t>A125623850A</t>
  </si>
  <si>
    <t>A125609450A</t>
  </si>
  <si>
    <t>A125594768R</t>
  </si>
  <si>
    <t>A125623568W</t>
  </si>
  <si>
    <t>A125609168W</t>
  </si>
  <si>
    <t>A125597648A</t>
  </si>
  <si>
    <t>A125626448J</t>
  </si>
  <si>
    <t>A125612048L</t>
  </si>
  <si>
    <t>A125591888C</t>
  </si>
  <si>
    <t>A125620688K</t>
  </si>
  <si>
    <t>A125606288K</t>
  </si>
  <si>
    <t>A125600528A</t>
  </si>
  <si>
    <t>A125629328V</t>
  </si>
  <si>
    <t>A125614928W</t>
  </si>
  <si>
    <t>A125603408L</t>
  </si>
  <si>
    <t>A125632208K</t>
  </si>
  <si>
    <t>A125617808J</t>
  </si>
  <si>
    <t>A125594770A</t>
  </si>
  <si>
    <t>A125623570J</t>
  </si>
  <si>
    <t>A125609170J</t>
  </si>
  <si>
    <t>A125594848R</t>
  </si>
  <si>
    <t>A125623648W</t>
  </si>
  <si>
    <t>A125609248W</t>
  </si>
  <si>
    <t>A125597728A</t>
  </si>
  <si>
    <t>A125626528J</t>
  </si>
  <si>
    <t>A125612128L</t>
  </si>
  <si>
    <t>A125591968C</t>
  </si>
  <si>
    <t>A125620768K</t>
  </si>
  <si>
    <t>A125606368K</t>
  </si>
  <si>
    <t>A125600608A</t>
  </si>
  <si>
    <t>A125629408V</t>
  </si>
  <si>
    <t>A125615008X</t>
  </si>
  <si>
    <t>A125603488X</t>
  </si>
  <si>
    <t>A125632288W</t>
  </si>
  <si>
    <t>A125617888V</t>
  </si>
  <si>
    <t>A125594850A</t>
  </si>
  <si>
    <t>A125623650J</t>
  </si>
  <si>
    <t>A125609250J</t>
  </si>
  <si>
    <t>A125594944R</t>
  </si>
  <si>
    <t>A125623744W</t>
  </si>
  <si>
    <t>A125609344W</t>
  </si>
  <si>
    <t>A125597824A</t>
  </si>
  <si>
    <t>A125626624J</t>
  </si>
  <si>
    <t>A125612224L</t>
  </si>
  <si>
    <t>A125592064F</t>
  </si>
  <si>
    <t>A125620864K</t>
  </si>
  <si>
    <t>A125606464K</t>
  </si>
  <si>
    <t>A125600704A</t>
  </si>
  <si>
    <t>A125629504V</t>
  </si>
  <si>
    <t>A125615104X</t>
  </si>
  <si>
    <t>A125603584X</t>
  </si>
  <si>
    <t>A125632384W</t>
  </si>
  <si>
    <t>A125617984V</t>
  </si>
  <si>
    <t>A125594946V</t>
  </si>
  <si>
    <t>A125623746A</t>
  </si>
  <si>
    <t>A125609346A</t>
  </si>
  <si>
    <t>A125595064K</t>
  </si>
  <si>
    <t>A125623864R</t>
  </si>
  <si>
    <t>A125609464R</t>
  </si>
  <si>
    <t>A125597944V</t>
  </si>
  <si>
    <t>A125626744A</t>
  </si>
  <si>
    <t>A125612344F</t>
  </si>
  <si>
    <t>A125592184X</t>
  </si>
  <si>
    <t>A125620984C</t>
  </si>
  <si>
    <t>A125606584C</t>
  </si>
  <si>
    <t>A125600824V</t>
  </si>
  <si>
    <t>A125629624L</t>
  </si>
  <si>
    <t>A125615224T</t>
  </si>
  <si>
    <t>A125603704F</t>
  </si>
  <si>
    <t>A125632504C</t>
  </si>
  <si>
    <t>A125618104C</t>
  </si>
  <si>
    <t>A125595066R</t>
  </si>
  <si>
    <t>A125623866V</t>
  </si>
  <si>
    <t>A125609466V</t>
  </si>
  <si>
    <t>A125594776R</t>
  </si>
  <si>
    <t>A125623576W</t>
  </si>
  <si>
    <t>A125609176W</t>
  </si>
  <si>
    <t>A125597656A</t>
  </si>
  <si>
    <t>A125626456J</t>
  </si>
  <si>
    <t>A125612056L</t>
  </si>
  <si>
    <t>A125591896C</t>
  </si>
  <si>
    <t>A125620696K</t>
  </si>
  <si>
    <t>A125606296K</t>
  </si>
  <si>
    <t>A125600536A</t>
  </si>
  <si>
    <t>A125629336V</t>
  </si>
  <si>
    <t>A125614936W</t>
  </si>
  <si>
    <t>A125603416L</t>
  </si>
  <si>
    <t>A125632216K</t>
  </si>
  <si>
    <t>A125617816J</t>
  </si>
  <si>
    <t>A125594778V</t>
  </si>
  <si>
    <t>A125623578A</t>
  </si>
  <si>
    <t>A125609178A</t>
  </si>
  <si>
    <t>A125594984J</t>
  </si>
  <si>
    <t>A125623784R</t>
  </si>
  <si>
    <t>A125609384R</t>
  </si>
  <si>
    <t>A125597864V</t>
  </si>
  <si>
    <t>A125626664A</t>
  </si>
  <si>
    <t>A125612264F</t>
  </si>
  <si>
    <t>A125592104L</t>
  </si>
  <si>
    <t>A125620904T</t>
  </si>
  <si>
    <t>A125606504T</t>
  </si>
  <si>
    <t>A125600744V</t>
  </si>
  <si>
    <t>A125629544L</t>
  </si>
  <si>
    <t>A125615144T</t>
  </si>
  <si>
    <t>A125603624F</t>
  </si>
  <si>
    <t>A125632424C</t>
  </si>
  <si>
    <t>A125618024C</t>
  </si>
  <si>
    <t>A125594986L</t>
  </si>
  <si>
    <t>Tasmania ;  Would move within state if offered a job ;  Median extra hours preferred ;  &gt; Males ;</t>
  </si>
  <si>
    <t>Tasmania ;  Would move within state if offered a job ;  Median extra hours preferred ;  &gt; Females ;</t>
  </si>
  <si>
    <t>Tasmania ;  Would not move within state if offered a job ;  Underemployed part-time workers ;  Persons ;</t>
  </si>
  <si>
    <t>Tasmania ;  Would not move within state if offered a job ;  Underemployed part-time workers ;  &gt; Males ;</t>
  </si>
  <si>
    <t>Tasmania ;  Would not move within state if offered a job ;  Underemployed part-time workers ;  &gt; Females ;</t>
  </si>
  <si>
    <t>Tasmania ;  Would not move within state if offered a job ;  &gt; Prefers less than 10 extra hours ;  Persons ;</t>
  </si>
  <si>
    <t>Tasmania ;  Would not move within state if offered a job ;  &gt; Prefers less than 10 extra hours ;  &gt; Males ;</t>
  </si>
  <si>
    <t>Tasmania ;  Would not move within state if offered a job ;  &gt; Prefers less than 10 extra hours ;  &gt; Females ;</t>
  </si>
  <si>
    <t>Tasmania ;  Would not move within state if offered a job ;  &gt; Prefers 10–19 extra hours ;  Persons ;</t>
  </si>
  <si>
    <t>Tasmania ;  Would not move within state if offered a job ;  &gt; Prefers 10–19 extra hours ;  &gt; Males ;</t>
  </si>
  <si>
    <t>Tasmania ;  Would not move within state if offered a job ;  &gt; Prefers 10–19 extra hours ;  &gt; Females ;</t>
  </si>
  <si>
    <t>Tasmania ;  Would not move within state if offered a job ;  &gt; Prefers 20–29 extra hours ;  Persons ;</t>
  </si>
  <si>
    <t>Tasmania ;  Would not move within state if offered a job ;  &gt; Prefers 20–29 extra hours ;  &gt; Males ;</t>
  </si>
  <si>
    <t>Tasmania ;  Would not move within state if offered a job ;  &gt; Prefers 20–29 extra hours ;  &gt; Females ;</t>
  </si>
  <si>
    <t>Tasmania ;  Would not move within state if offered a job ;  &gt; Prefers 30 extra hours or more ;  Persons ;</t>
  </si>
  <si>
    <t>Tasmania ;  Would not move within state if offered a job ;  &gt; Prefers 30 extra hours or more ;  &gt; Males ;</t>
  </si>
  <si>
    <t>Tasmania ;  Would not move within state if offered a job ;  &gt; Prefers 30 extra hours or more ;  &gt; Females ;</t>
  </si>
  <si>
    <t>Tasmania ;  Would not move within state if offered a job ;  Median extra hours preferred ;  Persons ;</t>
  </si>
  <si>
    <t>Tasmania ;  Would not move within state if offered a job ;  Median extra hours preferred ;  &gt; Males ;</t>
  </si>
  <si>
    <t>Tasmania ;  Would not move within state if offered a job ;  Median extra hours preferred ;  &gt; Females ;</t>
  </si>
  <si>
    <t>Tasmania ;  Might move within state if offered a job ;  Underemployed part-time workers ;  Persons ;</t>
  </si>
  <si>
    <t>Tasmania ;  Might move within state if offered a job ;  Underemployed part-time workers ;  &gt; Males ;</t>
  </si>
  <si>
    <t>Tasmania ;  Might move within state if offered a job ;  Underemployed part-time workers ;  &gt; Females ;</t>
  </si>
  <si>
    <t>Tasmania ;  Might move within state if offered a job ;  &gt; Prefers less than 10 extra hours ;  Persons ;</t>
  </si>
  <si>
    <t>Tasmania ;  Might move within state if offered a job ;  &gt; Prefers less than 10 extra hours ;  &gt; Males ;</t>
  </si>
  <si>
    <t>Tasmania ;  Might move within state if offered a job ;  &gt; Prefers less than 10 extra hours ;  &gt; Females ;</t>
  </si>
  <si>
    <t>Tasmania ;  Might move within state if offered a job ;  &gt; Prefers 10–19 extra hours ;  Persons ;</t>
  </si>
  <si>
    <t>Tasmania ;  Might move within state if offered a job ;  &gt; Prefers 10–19 extra hours ;  &gt; Males ;</t>
  </si>
  <si>
    <t>Tasmania ;  Might move within state if offered a job ;  &gt; Prefers 10–19 extra hours ;  &gt; Females ;</t>
  </si>
  <si>
    <t>Tasmania ;  Might move within state if offered a job ;  &gt; Prefers 20–29 extra hours ;  Persons ;</t>
  </si>
  <si>
    <t>Tasmania ;  Might move within state if offered a job ;  &gt; Prefers 20–29 extra hours ;  &gt; Males ;</t>
  </si>
  <si>
    <t>Tasmania ;  Might move within state if offered a job ;  &gt; Prefers 20–29 extra hours ;  &gt; Females ;</t>
  </si>
  <si>
    <t>Tasmania ;  Might move within state if offered a job ;  &gt; Prefers 30 extra hours or more ;  Persons ;</t>
  </si>
  <si>
    <t>Tasmania ;  Might move within state if offered a job ;  &gt; Prefers 30 extra hours or more ;  &gt; Males ;</t>
  </si>
  <si>
    <t>Tasmania ;  Might move within state if offered a job ;  &gt; Prefers 30 extra hours or more ;  &gt; Females ;</t>
  </si>
  <si>
    <t>Tasmania ;  Might move within state if offered a job ;  Median extra hours preferred ;  Persons ;</t>
  </si>
  <si>
    <t>Tasmania ;  Might move within state if offered a job ;  Median extra hours preferred ;  &gt; Males ;</t>
  </si>
  <si>
    <t>Tasmania ;  Might move within state if offered a job ;  Median extra hours preferred ;  &gt; Females ;</t>
  </si>
  <si>
    <t>Tasmania ;  Not sure would move within state if offered a job ;  Underemployed part-time workers ;  Persons ;</t>
  </si>
  <si>
    <t>Tasmania ;  Not sure would move within state if offered a job ;  Underemployed part-time workers ;  &gt; Males ;</t>
  </si>
  <si>
    <t>Tasmania ;  Not sure would move within state if offered a job ;  Underemployed part-time workers ;  &gt; Females ;</t>
  </si>
  <si>
    <t>Tasmania ;  Not sure would move within state if offered a job ;  &gt; Prefers less than 10 extra hours ;  Persons ;</t>
  </si>
  <si>
    <t>Tasmania ;  Not sure would move within state if offered a job ;  &gt; Prefers less than 10 extra hours ;  &gt; Males ;</t>
  </si>
  <si>
    <t>Tasmania ;  Not sure would move within state if offered a job ;  &gt; Prefers less than 10 extra hours ;  &gt; Females ;</t>
  </si>
  <si>
    <t>Tasmania ;  Not sure would move within state if offered a job ;  &gt; Prefers 10–19 extra hours ;  Persons ;</t>
  </si>
  <si>
    <t>Tasmania ;  Not sure would move within state if offered a job ;  &gt; Prefers 10–19 extra hours ;  &gt; Males ;</t>
  </si>
  <si>
    <t>Tasmania ;  Not sure would move within state if offered a job ;  &gt; Prefers 10–19 extra hours ;  &gt; Females ;</t>
  </si>
  <si>
    <t>Tasmania ;  Not sure would move within state if offered a job ;  &gt; Prefers 20–29 extra hours ;  Persons ;</t>
  </si>
  <si>
    <t>Tasmania ;  Not sure would move within state if offered a job ;  &gt; Prefers 20–29 extra hours ;  &gt; Males ;</t>
  </si>
  <si>
    <t>Tasmania ;  Not sure would move within state if offered a job ;  &gt; Prefers 20–29 extra hours ;  &gt; Females ;</t>
  </si>
  <si>
    <t>Tasmania ;  Not sure would move within state if offered a job ;  &gt; Prefers 30 extra hours or more ;  Persons ;</t>
  </si>
  <si>
    <t>Tasmania ;  Not sure would move within state if offered a job ;  &gt; Prefers 30 extra hours or more ;  &gt; Males ;</t>
  </si>
  <si>
    <t>Tasmania ;  Not sure would move within state if offered a job ;  &gt; Prefers 30 extra hours or more ;  &gt; Females ;</t>
  </si>
  <si>
    <t>Tasmania ;  Not sure would move within state if offered a job ;  Median extra hours preferred ;  Persons ;</t>
  </si>
  <si>
    <t>Tasmania ;  Not sure would move within state if offered a job ;  Median extra hours preferred ;  &gt; Males ;</t>
  </si>
  <si>
    <t>Tasmania ;  Not sure would move within state if offered a job ;  Median extra hours preferred ;  &gt; Females ;</t>
  </si>
  <si>
    <t>Tasmania ;  Steps taken:  Had an interview with an employer ;  Underemployed part-time workers ;  Persons ;</t>
  </si>
  <si>
    <t>Tasmania ;  Steps taken:  Had an interview with an employer ;  Underemployed part-time workers ;  &gt; Males ;</t>
  </si>
  <si>
    <t>Tasmania ;  Steps taken:  Had an interview with an employer ;  Underemployed part-time workers ;  &gt; Females ;</t>
  </si>
  <si>
    <t>Tasmania ;  Steps taken:  Had an interview with an employer ;  &gt; Prefers less than 10 extra hours ;  Persons ;</t>
  </si>
  <si>
    <t>Tasmania ;  Steps taken:  Had an interview with an employer ;  &gt; Prefers less than 10 extra hours ;  &gt; Males ;</t>
  </si>
  <si>
    <t>Tasmania ;  Steps taken:  Had an interview with an employer ;  &gt; Prefers less than 10 extra hours ;  &gt; Females ;</t>
  </si>
  <si>
    <t>Tasmania ;  Steps taken:  Had an interview with an employer ;  &gt; Prefers 10–19 extra hours ;  Persons ;</t>
  </si>
  <si>
    <t>Tasmania ;  Steps taken:  Had an interview with an employer ;  &gt; Prefers 10–19 extra hours ;  &gt; Males ;</t>
  </si>
  <si>
    <t>Tasmania ;  Steps taken:  Had an interview with an employer ;  &gt; Prefers 10–19 extra hours ;  &gt; Females ;</t>
  </si>
  <si>
    <t>Tasmania ;  Steps taken:  Had an interview with an employer ;  &gt; Prefers 20–29 extra hours ;  Persons ;</t>
  </si>
  <si>
    <t>Tasmania ;  Steps taken:  Had an interview with an employer ;  &gt; Prefers 20–29 extra hours ;  &gt; Males ;</t>
  </si>
  <si>
    <t>Tasmania ;  Steps taken:  Had an interview with an employer ;  &gt; Prefers 20–29 extra hours ;  &gt; Females ;</t>
  </si>
  <si>
    <t>Tasmania ;  Steps taken:  Had an interview with an employer ;  &gt; Prefers 30 extra hours or more ;  Persons ;</t>
  </si>
  <si>
    <t>Tasmania ;  Steps taken:  Had an interview with an employer ;  &gt; Prefers 30 extra hours or more ;  &gt; Males ;</t>
  </si>
  <si>
    <t>Tasmania ;  Steps taken:  Had an interview with an employer ;  &gt; Prefers 30 extra hours or more ;  &gt; Females ;</t>
  </si>
  <si>
    <t>Tasmania ;  Steps taken:  Had an interview with an employer ;  Median extra hours preferred ;  Persons ;</t>
  </si>
  <si>
    <t>Tasmania ;  Steps taken:  Had an interview with an employer ;  Median extra hours preferred ;  &gt; Males ;</t>
  </si>
  <si>
    <t>Tasmania ;  Steps taken:  Had an interview with an employer ;  Median extra hours preferred ;  &gt; Females ;</t>
  </si>
  <si>
    <t>Tasmania ;  Steps taken:  Contacted friends or relatives ;  Underemployed part-time workers ;  Persons ;</t>
  </si>
  <si>
    <t>Tasmania ;  Steps taken:  Contacted friends or relatives ;  Underemployed part-time workers ;  &gt; Males ;</t>
  </si>
  <si>
    <t>Tasmania ;  Steps taken:  Contacted friends or relatives ;  Underemployed part-time workers ;  &gt; Females ;</t>
  </si>
  <si>
    <t>Tasmania ;  Steps taken:  Contacted friends or relatives ;  &gt; Prefers less than 10 extra hours ;  Persons ;</t>
  </si>
  <si>
    <t>Tasmania ;  Steps taken:  Contacted friends or relatives ;  &gt; Prefers less than 10 extra hours ;  &gt; Males ;</t>
  </si>
  <si>
    <t>Tasmania ;  Steps taken:  Contacted friends or relatives ;  &gt; Prefers less than 10 extra hours ;  &gt; Females ;</t>
  </si>
  <si>
    <t>Tasmania ;  Steps taken:  Contacted friends or relatives ;  &gt; Prefers 10–19 extra hours ;  Persons ;</t>
  </si>
  <si>
    <t>Tasmania ;  Steps taken:  Contacted friends or relatives ;  &gt; Prefers 10–19 extra hours ;  &gt; Males ;</t>
  </si>
  <si>
    <t>Tasmania ;  Steps taken:  Contacted friends or relatives ;  &gt; Prefers 10–19 extra hours ;  &gt; Females ;</t>
  </si>
  <si>
    <t>Tasmania ;  Steps taken:  Contacted friends or relatives ;  &gt; Prefers 20–29 extra hours ;  Persons ;</t>
  </si>
  <si>
    <t>Tasmania ;  Steps taken:  Contacted friends or relatives ;  &gt; Prefers 20–29 extra hours ;  &gt; Males ;</t>
  </si>
  <si>
    <t>Tasmania ;  Steps taken:  Contacted friends or relatives ;  &gt; Prefers 20–29 extra hours ;  &gt; Females ;</t>
  </si>
  <si>
    <t>Tasmania ;  Steps taken:  Contacted friends or relatives ;  &gt; Prefers 30 extra hours or more ;  Persons ;</t>
  </si>
  <si>
    <t>Tasmania ;  Steps taken:  Contacted friends or relatives ;  &gt; Prefers 30 extra hours or more ;  &gt; Males ;</t>
  </si>
  <si>
    <t>Tasmania ;  Steps taken:  Contacted friends or relatives ;  &gt; Prefers 30 extra hours or more ;  &gt; Females ;</t>
  </si>
  <si>
    <t>Tasmania ;  Steps taken:  Contacted friends or relatives ;  Median extra hours preferred ;  Persons ;</t>
  </si>
  <si>
    <t>Tasmania ;  Steps taken:  Contacted friends or relatives ;  Median extra hours preferred ;  &gt; Males ;</t>
  </si>
  <si>
    <t>Tasmania ;  Steps taken:  Contacted friends or relatives ;  Median extra hours preferred ;  &gt; Females ;</t>
  </si>
  <si>
    <t>Tasmania ;  Steps taken:  Took steps to purchase or start up own business ;  Underemployed part-time workers ;  Persons ;</t>
  </si>
  <si>
    <t>Tasmania ;  Steps taken:  Took steps to purchase or start up own business ;  Underemployed part-time workers ;  &gt; Males ;</t>
  </si>
  <si>
    <t>Tasmania ;  Steps taken:  Took steps to purchase or start up own business ;  Underemployed part-time workers ;  &gt; Females ;</t>
  </si>
  <si>
    <t>Tasmania ;  Steps taken:  Took steps to purchase or start up own business ;  &gt; Prefers less than 10 extra hours ;  Persons ;</t>
  </si>
  <si>
    <t>Tasmania ;  Steps taken:  Took steps to purchase or start up own business ;  &gt; Prefers less than 10 extra hours ;  &gt; Males ;</t>
  </si>
  <si>
    <t>Tasmania ;  Steps taken:  Took steps to purchase or start up own business ;  &gt; Prefers less than 10 extra hours ;  &gt; Females ;</t>
  </si>
  <si>
    <t>Tasmania ;  Steps taken:  Took steps to purchase or start up own business ;  &gt; Prefers 10–19 extra hours ;  Persons ;</t>
  </si>
  <si>
    <t>Tasmania ;  Steps taken:  Took steps to purchase or start up own business ;  &gt; Prefers 10–19 extra hours ;  &gt; Males ;</t>
  </si>
  <si>
    <t>Tasmania ;  Steps taken:  Took steps to purchase or start up own business ;  &gt; Prefers 10–19 extra hours ;  &gt; Females ;</t>
  </si>
  <si>
    <t>Tasmania ;  Steps taken:  Took steps to purchase or start up own business ;  &gt; Prefers 20–29 extra hours ;  Persons ;</t>
  </si>
  <si>
    <t>Tasmania ;  Steps taken:  Took steps to purchase or start up own business ;  &gt; Prefers 20–29 extra hours ;  &gt; Males ;</t>
  </si>
  <si>
    <t>Tasmania ;  Steps taken:  Took steps to purchase or start up own business ;  &gt; Prefers 20–29 extra hours ;  &gt; Females ;</t>
  </si>
  <si>
    <t>Tasmania ;  Steps taken:  Took steps to purchase or start up own business ;  &gt; Prefers 30 extra hours or more ;  Persons ;</t>
  </si>
  <si>
    <t>Tasmania ;  Steps taken:  Took steps to purchase or start up own business ;  &gt; Prefers 30 extra hours or more ;  &gt; Males ;</t>
  </si>
  <si>
    <t>Tasmania ;  Steps taken:  Took steps to purchase or start up own business ;  &gt; Prefers 30 extra hours or more ;  &gt; Females ;</t>
  </si>
  <si>
    <t>Tasmania ;  Steps taken:  Took steps to purchase or start up own business ;  Median extra hours preferred ;  Persons ;</t>
  </si>
  <si>
    <t>Tasmania ;  Steps taken:  Took steps to purchase or start up own business ;  Median extra hours preferred ;  &gt; Males ;</t>
  </si>
  <si>
    <t>Tasmania ;  Steps taken:  Took steps to purchase or start up own business ;  Median extra hours preferred ;  &gt; Females ;</t>
  </si>
  <si>
    <t>Tasmania ;  Steps taken:  Advertised or tendered for work ;  Underemployed part-time workers ;  Persons ;</t>
  </si>
  <si>
    <t>Tasmania ;  Steps taken:  Advertised or tendered for work ;  Underemployed part-time workers ;  &gt; Males ;</t>
  </si>
  <si>
    <t>Tasmania ;  Steps taken:  Advertised or tendered for work ;  Underemployed part-time workers ;  &gt; Females ;</t>
  </si>
  <si>
    <t>Tasmania ;  Steps taken:  Advertised or tendered for work ;  &gt; Prefers less than 10 extra hours ;  Persons ;</t>
  </si>
  <si>
    <t>Tasmania ;  Steps taken:  Advertised or tendered for work ;  &gt; Prefers less than 10 extra hours ;  &gt; Males ;</t>
  </si>
  <si>
    <t>Tasmania ;  Steps taken:  Advertised or tendered for work ;  &gt; Prefers less than 10 extra hours ;  &gt; Females ;</t>
  </si>
  <si>
    <t>Tasmania ;  Steps taken:  Advertised or tendered for work ;  &gt; Prefers 10–19 extra hours ;  Persons ;</t>
  </si>
  <si>
    <t>Tasmania ;  Steps taken:  Advertised or tendered for work ;  &gt; Prefers 10–19 extra hours ;  &gt; Males ;</t>
  </si>
  <si>
    <t>Tasmania ;  Steps taken:  Advertised or tendered for work ;  &gt; Prefers 10–19 extra hours ;  &gt; Females ;</t>
  </si>
  <si>
    <t>Tasmania ;  Steps taken:  Advertised or tendered for work ;  &gt; Prefers 20–29 extra hours ;  Persons ;</t>
  </si>
  <si>
    <t>Tasmania ;  Steps taken:  Advertised or tendered for work ;  &gt; Prefers 20–29 extra hours ;  &gt; Males ;</t>
  </si>
  <si>
    <t>Tasmania ;  Steps taken:  Advertised or tendered for work ;  &gt; Prefers 20–29 extra hours ;  &gt; Females ;</t>
  </si>
  <si>
    <t>Tasmania ;  Steps taken:  Advertised or tendered for work ;  &gt; Prefers 30 extra hours or more ;  Persons ;</t>
  </si>
  <si>
    <t>Tasmania ;  Steps taken:  Advertised or tendered for work ;  &gt; Prefers 30 extra hours or more ;  &gt; Males ;</t>
  </si>
  <si>
    <t>Tasmania ;  Steps taken:  Advertised or tendered for work ;  &gt; Prefers 30 extra hours or more ;  &gt; Females ;</t>
  </si>
  <si>
    <t>Tasmania ;  Steps taken:  Advertised or tendered for work ;  Median extra hours preferred ;  Persons ;</t>
  </si>
  <si>
    <t>Tasmania ;  Steps taken:  Advertised or tendered for work ;  Median extra hours preferred ;  &gt; Males ;</t>
  </si>
  <si>
    <t>Tasmania ;  Steps taken:  Advertised or tendered for work ;  Median extra hours preferred ;  &gt; Females ;</t>
  </si>
  <si>
    <t>A125623786V</t>
  </si>
  <si>
    <t>A125609386V</t>
  </si>
  <si>
    <t>A125594992J</t>
  </si>
  <si>
    <t>A125623792R</t>
  </si>
  <si>
    <t>A125609392R</t>
  </si>
  <si>
    <t>A125597872V</t>
  </si>
  <si>
    <t>A125626672A</t>
  </si>
  <si>
    <t>A125612272F</t>
  </si>
  <si>
    <t>A125592112L</t>
  </si>
  <si>
    <t>A125620912T</t>
  </si>
  <si>
    <t>A125606512T</t>
  </si>
  <si>
    <t>A125600752V</t>
  </si>
  <si>
    <t>A125629552L</t>
  </si>
  <si>
    <t>A125615152T</t>
  </si>
  <si>
    <t>A125603632F</t>
  </si>
  <si>
    <t>A125632432C</t>
  </si>
  <si>
    <t>A125618032C</t>
  </si>
  <si>
    <t>A125594994L</t>
  </si>
  <si>
    <t>A125623794V</t>
  </si>
  <si>
    <t>A125609394V</t>
  </si>
  <si>
    <t>A125594816W</t>
  </si>
  <si>
    <t>A125623616C</t>
  </si>
  <si>
    <t>A125609216C</t>
  </si>
  <si>
    <t>A125597696V</t>
  </si>
  <si>
    <t>A125626496A</t>
  </si>
  <si>
    <t>A125612096F</t>
  </si>
  <si>
    <t>A125591936K</t>
  </si>
  <si>
    <t>A125620736T</t>
  </si>
  <si>
    <t>A125606336T</t>
  </si>
  <si>
    <t>A125600576V</t>
  </si>
  <si>
    <t>A125629376L</t>
  </si>
  <si>
    <t>A125614976R</t>
  </si>
  <si>
    <t>A125603456F</t>
  </si>
  <si>
    <t>A125632256C</t>
  </si>
  <si>
    <t>A125617856A</t>
  </si>
  <si>
    <t>A125594818A</t>
  </si>
  <si>
    <t>A125623618J</t>
  </si>
  <si>
    <t>A125609218J</t>
  </si>
  <si>
    <t>A125594784R</t>
  </si>
  <si>
    <t>A125623584W</t>
  </si>
  <si>
    <t>A125609184W</t>
  </si>
  <si>
    <t>A125597664A</t>
  </si>
  <si>
    <t>A125626464J</t>
  </si>
  <si>
    <t>A125612064L</t>
  </si>
  <si>
    <t>A125591904T</t>
  </si>
  <si>
    <t>A125620704X</t>
  </si>
  <si>
    <t>A125606304X</t>
  </si>
  <si>
    <t>A125600544A</t>
  </si>
  <si>
    <t>A125629344V</t>
  </si>
  <si>
    <t>A125614944W</t>
  </si>
  <si>
    <t>A125603424L</t>
  </si>
  <si>
    <t>A125632224K</t>
  </si>
  <si>
    <t>A125617824J</t>
  </si>
  <si>
    <t>A125594786V</t>
  </si>
  <si>
    <t>A125623586A</t>
  </si>
  <si>
    <t>A125609186A</t>
  </si>
  <si>
    <t>A125594856R</t>
  </si>
  <si>
    <t>A125623656W</t>
  </si>
  <si>
    <t>A125609256W</t>
  </si>
  <si>
    <t>A125597736A</t>
  </si>
  <si>
    <t>A125626536J</t>
  </si>
  <si>
    <t>A125612136L</t>
  </si>
  <si>
    <t>A125591976C</t>
  </si>
  <si>
    <t>A125620776K</t>
  </si>
  <si>
    <t>A125606376K</t>
  </si>
  <si>
    <t>A125600616A</t>
  </si>
  <si>
    <t>A125629416V</t>
  </si>
  <si>
    <t>A125615016X</t>
  </si>
  <si>
    <t>A125603496X</t>
  </si>
  <si>
    <t>A125632296W</t>
  </si>
  <si>
    <t>A125617896V</t>
  </si>
  <si>
    <t>A125594858V</t>
  </si>
  <si>
    <t>A125623658A</t>
  </si>
  <si>
    <t>A125609258A</t>
  </si>
  <si>
    <t>A125594808W</t>
  </si>
  <si>
    <t>A125623608C</t>
  </si>
  <si>
    <t>A125609208C</t>
  </si>
  <si>
    <t>A125597688V</t>
  </si>
  <si>
    <t>A125626488A</t>
  </si>
  <si>
    <t>A125612088F</t>
  </si>
  <si>
    <t>A125591928K</t>
  </si>
  <si>
    <t>A125620728T</t>
  </si>
  <si>
    <t>A125606328T</t>
  </si>
  <si>
    <t>A125600568V</t>
  </si>
  <si>
    <t>A125629368L</t>
  </si>
  <si>
    <t>A125614968R</t>
  </si>
  <si>
    <t>A125603448F</t>
  </si>
  <si>
    <t>A125632248C</t>
  </si>
  <si>
    <t>A125617848A</t>
  </si>
  <si>
    <t>A125594810J</t>
  </si>
  <si>
    <t>A125623610R</t>
  </si>
  <si>
    <t>A125609210R</t>
  </si>
  <si>
    <t>A125594864R</t>
  </si>
  <si>
    <t>A125623664W</t>
  </si>
  <si>
    <t>A125609264W</t>
  </si>
  <si>
    <t>A125597744A</t>
  </si>
  <si>
    <t>A125626544J</t>
  </si>
  <si>
    <t>A125612144L</t>
  </si>
  <si>
    <t>A125591984C</t>
  </si>
  <si>
    <t>A125620784K</t>
  </si>
  <si>
    <t>A125606384K</t>
  </si>
  <si>
    <t>A125600624A</t>
  </si>
  <si>
    <t>A125629424V</t>
  </si>
  <si>
    <t>A125615024X</t>
  </si>
  <si>
    <t>A125603504L</t>
  </si>
  <si>
    <t>A125632304K</t>
  </si>
  <si>
    <t>A125617904J</t>
  </si>
  <si>
    <t>A125594866V</t>
  </si>
  <si>
    <t>A125623666A</t>
  </si>
  <si>
    <t>A125609266A</t>
  </si>
  <si>
    <t>A125594824W</t>
  </si>
  <si>
    <t>A125623624C</t>
  </si>
  <si>
    <t>A125609224C</t>
  </si>
  <si>
    <t>A125597704J</t>
  </si>
  <si>
    <t>A125626504R</t>
  </si>
  <si>
    <t>A125612104V</t>
  </si>
  <si>
    <t>A125591944K</t>
  </si>
  <si>
    <t>A125620744T</t>
  </si>
  <si>
    <t>A125606344T</t>
  </si>
  <si>
    <t>A125600584V</t>
  </si>
  <si>
    <t>A125629384L</t>
  </si>
  <si>
    <t>A125614984R</t>
  </si>
  <si>
    <t>A125603464F</t>
  </si>
  <si>
    <t>A125632264C</t>
  </si>
  <si>
    <t>A125617864A</t>
  </si>
  <si>
    <t>A125594826A</t>
  </si>
  <si>
    <t>A125623626J</t>
  </si>
  <si>
    <t>A125609226J</t>
  </si>
  <si>
    <t>A125594872R</t>
  </si>
  <si>
    <t>A125623672W</t>
  </si>
  <si>
    <t>A125609272W</t>
  </si>
  <si>
    <t>A125597752A</t>
  </si>
  <si>
    <t>A125626552J</t>
  </si>
  <si>
    <t>A125612152L</t>
  </si>
  <si>
    <t>A125591992C</t>
  </si>
  <si>
    <t>A125620792K</t>
  </si>
  <si>
    <t>A125606392K</t>
  </si>
  <si>
    <t>A125600632A</t>
  </si>
  <si>
    <t>A125629432V</t>
  </si>
  <si>
    <t>A125615032X</t>
  </si>
  <si>
    <t>A125603512L</t>
  </si>
  <si>
    <t>A125632312K</t>
  </si>
  <si>
    <t>A125617912J</t>
  </si>
  <si>
    <t>A125594874V</t>
  </si>
  <si>
    <t>A125623674A</t>
  </si>
  <si>
    <t>A125609274A</t>
  </si>
  <si>
    <t>A125594952R</t>
  </si>
  <si>
    <t>A125623752W</t>
  </si>
  <si>
    <t>A125609352W</t>
  </si>
  <si>
    <t>A125597832A</t>
  </si>
  <si>
    <t>A125626632J</t>
  </si>
  <si>
    <t>A125612232L</t>
  </si>
  <si>
    <t>A125592072F</t>
  </si>
  <si>
    <t>A125620872K</t>
  </si>
  <si>
    <t>A125606472K</t>
  </si>
  <si>
    <t>A125600712A</t>
  </si>
  <si>
    <t>A125629512V</t>
  </si>
  <si>
    <t>A125615112X</t>
  </si>
  <si>
    <t>A125603592X</t>
  </si>
  <si>
    <t>A125632392W</t>
  </si>
  <si>
    <t>A125617992V</t>
  </si>
  <si>
    <t>A125594954V</t>
  </si>
  <si>
    <t>A125623754A</t>
  </si>
  <si>
    <t>A125609354A</t>
  </si>
  <si>
    <t>A125594880R</t>
  </si>
  <si>
    <t>A125623680W</t>
  </si>
  <si>
    <t>A125609280W</t>
  </si>
  <si>
    <t>A125597760A</t>
  </si>
  <si>
    <t>A125626560J</t>
  </si>
  <si>
    <t>A125612160L</t>
  </si>
  <si>
    <t>A125592000V</t>
  </si>
  <si>
    <t>A125620800X</t>
  </si>
  <si>
    <t>A125606400X</t>
  </si>
  <si>
    <t>A125600640A</t>
  </si>
  <si>
    <t>A125629440V</t>
  </si>
  <si>
    <t>A125615040X</t>
  </si>
  <si>
    <t>A125603520L</t>
  </si>
  <si>
    <t>A125632320K</t>
  </si>
  <si>
    <t>A125617920J</t>
  </si>
  <si>
    <t>A125594882V</t>
  </si>
  <si>
    <t>A125623682A</t>
  </si>
  <si>
    <t>A125609282A</t>
  </si>
  <si>
    <t>A125594832W</t>
  </si>
  <si>
    <t>A125623632C</t>
  </si>
  <si>
    <t>A125609232C</t>
  </si>
  <si>
    <t>A125597712J</t>
  </si>
  <si>
    <t>A125626512R</t>
  </si>
  <si>
    <t>A125612112V</t>
  </si>
  <si>
    <t>A125591952K</t>
  </si>
  <si>
    <t>A125620752T</t>
  </si>
  <si>
    <t>A125606352T</t>
  </si>
  <si>
    <t>A125600592V</t>
  </si>
  <si>
    <t>A125629392L</t>
  </si>
  <si>
    <t>A125614992R</t>
  </si>
  <si>
    <t>A125603472F</t>
  </si>
  <si>
    <t>A125632272C</t>
  </si>
  <si>
    <t>A125617872A</t>
  </si>
  <si>
    <t>A125594834A</t>
  </si>
  <si>
    <t>A125623634J</t>
  </si>
  <si>
    <t>A125609234J</t>
  </si>
  <si>
    <t>A125595000X</t>
  </si>
  <si>
    <t>A125623800C</t>
  </si>
  <si>
    <t>A125609400C</t>
  </si>
  <si>
    <t>A125597880V</t>
  </si>
  <si>
    <t>A125626680A</t>
  </si>
  <si>
    <t>A125612280F</t>
  </si>
  <si>
    <t>A125592120L</t>
  </si>
  <si>
    <t>A125620920T</t>
  </si>
  <si>
    <t>A125606520T</t>
  </si>
  <si>
    <t>A125600760V</t>
  </si>
  <si>
    <t>A125629560L</t>
  </si>
  <si>
    <t>A125615160T</t>
  </si>
  <si>
    <t>A125603640F</t>
  </si>
  <si>
    <t>A125632440C</t>
  </si>
  <si>
    <t>A125618040C</t>
  </si>
  <si>
    <t>A125595002C</t>
  </si>
  <si>
    <t>A125623802J</t>
  </si>
  <si>
    <t>A125609402J</t>
  </si>
  <si>
    <t>A125594960R</t>
  </si>
  <si>
    <t>A125623760W</t>
  </si>
  <si>
    <t>A125609360W</t>
  </si>
  <si>
    <t>A125597840A</t>
  </si>
  <si>
    <t>A125626640J</t>
  </si>
  <si>
    <t>A125612240L</t>
  </si>
  <si>
    <t>A125592080F</t>
  </si>
  <si>
    <t>A125620880K</t>
  </si>
  <si>
    <t>A125606480K</t>
  </si>
  <si>
    <t>A125600720A</t>
  </si>
  <si>
    <t>A125629520V</t>
  </si>
  <si>
    <t>A125615120X</t>
  </si>
  <si>
    <t>A125603600L</t>
  </si>
  <si>
    <t>A125632400K</t>
  </si>
  <si>
    <t>A125618000K</t>
  </si>
  <si>
    <t>A125594962V</t>
  </si>
  <si>
    <t>A125623762A</t>
  </si>
  <si>
    <t>A125609362A</t>
  </si>
  <si>
    <t>A125594968J</t>
  </si>
  <si>
    <t>A125623768R</t>
  </si>
  <si>
    <t>A125609368R</t>
  </si>
  <si>
    <t>A125597848V</t>
  </si>
  <si>
    <t>A125626648A</t>
  </si>
  <si>
    <t>A125612248F</t>
  </si>
  <si>
    <t>A125592088X</t>
  </si>
  <si>
    <t>A125620888C</t>
  </si>
  <si>
    <t>A125606488C</t>
  </si>
  <si>
    <t>A125600728V</t>
  </si>
  <si>
    <t>A125629528L</t>
  </si>
  <si>
    <t>A125615128T</t>
  </si>
  <si>
    <t>A125603608F</t>
  </si>
  <si>
    <t>A125632408C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</si>
  <si>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</si>
  <si>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</si>
  <si>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</si>
  <si>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Prefers less than 10 extra hours ;  Persons ;</t>
  </si>
  <si>
    <t>Northern Territory ;  &gt; Prefers less than 10 extra hours ;  &gt; Males ;</t>
  </si>
  <si>
    <t>Northern Territory ;  &gt; Prefers less than 10 extra hours ;  &gt; Females ;</t>
  </si>
  <si>
    <t>Northern Territory ;  &gt; Prefers 10–19 extra hours ;  Persons ;</t>
  </si>
  <si>
    <t>Northern Territory ;  &gt; Prefers 10–19 extra hours ;  &gt; Males ;</t>
  </si>
  <si>
    <t>Northern Territory ;  &gt; Prefers 10–19 extra hours ;  &gt; Females ;</t>
  </si>
  <si>
    <t>Northern Territory ;  &gt; Prefers 20–29 extra hours ;  Persons ;</t>
  </si>
  <si>
    <t>Northern Territory ;  &gt; Prefers 20–29 extra hours ;  &gt; Males ;</t>
  </si>
  <si>
    <t>Northern Territory ;  &gt; Prefers 20–29 extra hours ;  &gt; Females ;</t>
  </si>
  <si>
    <t>Northern Territory ;  &gt; Prefers 30 extra hours or more ;  Persons ;</t>
  </si>
  <si>
    <t>Northern Territory ;  &gt; Prefers 30 extra hours or more ;  &gt; Males ;</t>
  </si>
  <si>
    <t>Northern Territory ;  &gt; Prefers 30 extra hours or more ;  &gt; Females ;</t>
  </si>
  <si>
    <t>Northern Territory ;  Median extra hours preferred ;  Persons ;</t>
  </si>
  <si>
    <t>Northern Territory ;  Median extra hours preferred ;  &gt; Males ;</t>
  </si>
  <si>
    <t>Northern Territory ;  Median extra hours preferred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</si>
  <si>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</si>
  <si>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</si>
  <si>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</si>
  <si>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Prefers less than 10 extra hours ;  Persons ;</t>
  </si>
  <si>
    <t>Northern Territory ;  15-64 years ;  &gt; Prefers less than 10 extra hours ;  &gt; Males ;</t>
  </si>
  <si>
    <t>Northern Territory ;  15-64 years ;  &gt; Prefers less than 10 extra hours ;  &gt; Females ;</t>
  </si>
  <si>
    <t>Northern Territory ;  15-64 years ;  &gt; Prefers 10–19 extra hours ;  Persons ;</t>
  </si>
  <si>
    <t>Northern Territory ;  15-64 years ;  &gt; Prefers 10–19 extra hours ;  &gt; Males ;</t>
  </si>
  <si>
    <t>Northern Territory ;  15-64 years ;  &gt; Prefers 10–19 extra hours ;  &gt; Females ;</t>
  </si>
  <si>
    <t>Northern Territory ;  15-64 years ;  &gt; Prefers 20–29 extra hours ;  Persons ;</t>
  </si>
  <si>
    <t>Northern Territory ;  15-64 years ;  &gt; Prefers 20–29 extra hours ;  &gt; Males ;</t>
  </si>
  <si>
    <t>Northern Territory ;  15-64 years ;  &gt; Prefers 20–29 extra hours ;  &gt; Females ;</t>
  </si>
  <si>
    <t>Northern Territory ;  15-64 years ;  &gt; Prefers 30 extra hours or more ;  Persons ;</t>
  </si>
  <si>
    <t>Northern Territory ;  15-64 years ;  &gt; Prefers 30 extra hours or more ;  &gt; Males ;</t>
  </si>
  <si>
    <t>Northern Territory ;  15-64 years ;  &gt; Prefers 30 extra hours or more ;  &gt; Females ;</t>
  </si>
  <si>
    <t>Northern Territory ;  15-64 years ;  Median extra hours preferred ;  Persons ;</t>
  </si>
  <si>
    <t>Northern Territory ;  15-64 years ;  Median extra hours preferred ;  &gt; Males ;</t>
  </si>
  <si>
    <t>Northern Territory ;  15-64 years ;  Median extra hours preferred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</si>
  <si>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</si>
  <si>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</si>
  <si>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</si>
  <si>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Prefers less than 10 extra hours ;  Persons ;</t>
  </si>
  <si>
    <t>Northern Territory ;  &gt; 15-24 years ;  &gt; Prefers less than 10 extra hours ;  &gt; Males ;</t>
  </si>
  <si>
    <t>Northern Territory ;  &gt; 15-24 years ;  &gt; Prefers less than 10 extra hours ;  &gt; Females ;</t>
  </si>
  <si>
    <t>Northern Territory ;  &gt; 15-24 years ;  &gt; Prefers 10–19 extra hours ;  Persons ;</t>
  </si>
  <si>
    <t>Northern Territory ;  &gt; 15-24 years ;  &gt; Prefers 10–19 extra hours ;  &gt; Males ;</t>
  </si>
  <si>
    <t>Northern Territory ;  &gt; 15-24 years ;  &gt; Prefers 10–19 extra hours ;  &gt; Females ;</t>
  </si>
  <si>
    <t>Northern Territory ;  &gt; 15-24 years ;  &gt; Prefers 20–29 extra hours ;  Persons ;</t>
  </si>
  <si>
    <t>Northern Territory ;  &gt; 15-24 years ;  &gt; Prefers 20–29 extra hours ;  &gt; Males ;</t>
  </si>
  <si>
    <t>Northern Territory ;  &gt; 15-24 years ;  &gt; Prefers 20–29 extra hours ;  &gt; Females ;</t>
  </si>
  <si>
    <t>Northern Territory ;  &gt; 15-24 years ;  &gt; Prefers 30 extra hours or more ;  Persons ;</t>
  </si>
  <si>
    <t>Northern Territory ;  &gt; 15-24 years ;  &gt; Prefers 30 extra hours or more ;  &gt; Males ;</t>
  </si>
  <si>
    <t>Northern Territory ;  &gt; 15-24 years ;  &gt; Prefers 30 extra hours or more ;  &gt; Females ;</t>
  </si>
  <si>
    <t>Northern Territory ;  &gt; 15-24 years ;  Median extra hours preferred ;  Persons ;</t>
  </si>
  <si>
    <t>Northern Territory ;  &gt; 15-24 years ;  Median extra hours preferred ;  &gt; Males ;</t>
  </si>
  <si>
    <t>Northern Territory ;  &gt; 15-24 years ;  Median extra hours preferred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</si>
  <si>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</si>
  <si>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</si>
  <si>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</si>
  <si>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Prefers less than 10 extra hours ;  Persons ;</t>
  </si>
  <si>
    <t>Northern Territory ;  &gt; 25-44 years ;  &gt; Prefers less than 10 extra hours ;  &gt; Males ;</t>
  </si>
  <si>
    <t>Northern Territory ;  &gt; 25-44 years ;  &gt; Prefers less than 10 extra hours ;  &gt; Females ;</t>
  </si>
  <si>
    <t>Northern Territory ;  &gt; 25-44 years ;  &gt; Prefers 10–19 extra hours ;  Persons ;</t>
  </si>
  <si>
    <t>Northern Territory ;  &gt; 25-44 years ;  &gt; Prefers 10–19 extra hours ;  &gt; Males ;</t>
  </si>
  <si>
    <t>Northern Territory ;  &gt; 25-44 years ;  &gt; Prefers 10–19 extra hours ;  &gt; Females ;</t>
  </si>
  <si>
    <t>Northern Territory ;  &gt; 25-44 years ;  &gt; Prefers 20–29 extra hours ;  Persons ;</t>
  </si>
  <si>
    <t>Northern Territory ;  &gt; 25-44 years ;  &gt; Prefers 20–29 extra hours ;  &gt; Males ;</t>
  </si>
  <si>
    <t>Northern Territory ;  &gt; 25-44 years ;  &gt; Prefers 20–29 extra hours ;  &gt; Females ;</t>
  </si>
  <si>
    <t>Northern Territory ;  &gt; 25-44 years ;  &gt; Prefers 30 extra hours or more ;  Persons ;</t>
  </si>
  <si>
    <t>Northern Territory ;  &gt; 25-44 years ;  &gt; Prefers 30 extra hours or more ;  &gt; Males ;</t>
  </si>
  <si>
    <t>Northern Territory ;  &gt; 25-44 years ;  &gt; Prefers 30 extra hours or more ;  &gt; Females ;</t>
  </si>
  <si>
    <t>Northern Territory ;  &gt; 25-44 years ;  Median extra hours preferred ;  Persons ;</t>
  </si>
  <si>
    <t>Northern Territory ;  &gt; 25-44 years ;  Median extra hours preferred ;  &gt; Males ;</t>
  </si>
  <si>
    <t>Northern Territory ;  &gt; 25-44 years ;  Median extra hours preferred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</si>
  <si>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</si>
  <si>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</si>
  <si>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</si>
  <si>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Prefers less than 10 extra hours ;  Persons ;</t>
  </si>
  <si>
    <t>Northern Territory ;  &gt;&gt; 25-34 years ;  &gt; Prefers less than 10 extra hours ;  &gt; Males ;</t>
  </si>
  <si>
    <t>Northern Territory ;  &gt;&gt; 25-34 years ;  &gt; Prefers less than 10 extra hours ;  &gt; Females ;</t>
  </si>
  <si>
    <t>Northern Territory ;  &gt;&gt; 25-34 years ;  &gt; Prefers 10–19 extra hours ;  Persons ;</t>
  </si>
  <si>
    <t>Northern Territory ;  &gt;&gt; 25-34 years ;  &gt; Prefers 10–19 extra hours ;  &gt; Males ;</t>
  </si>
  <si>
    <t>Northern Territory ;  &gt;&gt; 25-34 years ;  &gt; Prefers 10–19 extra hours ;  &gt; Females ;</t>
  </si>
  <si>
    <t>Northern Territory ;  &gt;&gt; 25-34 years ;  &gt; Prefers 20–29 extra hours ;  Persons ;</t>
  </si>
  <si>
    <t>Northern Territory ;  &gt;&gt; 25-34 years ;  &gt; Prefers 20–29 extra hours ;  &gt; Males ;</t>
  </si>
  <si>
    <t>Northern Territory ;  &gt;&gt; 25-34 years ;  &gt; Prefers 20–29 extra hours ;  &gt; Females ;</t>
  </si>
  <si>
    <t>Northern Territory ;  &gt;&gt; 25-34 years ;  &gt; Prefers 30 extra hours or more ;  Persons ;</t>
  </si>
  <si>
    <t>Northern Territory ;  &gt;&gt; 25-34 years ;  &gt; Prefers 30 extra hours or more ;  &gt; Males ;</t>
  </si>
  <si>
    <t>Northern Territory ;  &gt;&gt; 25-34 years ;  &gt; Prefers 30 extra hours or more ;  &gt; Females ;</t>
  </si>
  <si>
    <t>Northern Territory ;  &gt;&gt; 25-34 years ;  Median extra hours preferred ;  Persons ;</t>
  </si>
  <si>
    <t>Northern Territory ;  &gt;&gt; 25-34 years ;  Median extra hours preferred ;  &gt; Males ;</t>
  </si>
  <si>
    <t>Northern Territory ;  &gt;&gt; 25-34 years ;  Median extra hours preferred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</si>
  <si>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</si>
  <si>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</si>
  <si>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</si>
  <si>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Prefers less than 10 extra hours ;  Persons ;</t>
  </si>
  <si>
    <t>Northern Territory ;  &gt;&gt; 35-44 years ;  &gt; Prefers less than 10 extra hours ;  &gt; Males ;</t>
  </si>
  <si>
    <t>Northern Territory ;  &gt;&gt; 35-44 years ;  &gt; Prefers less than 10 extra hours ;  &gt; Females ;</t>
  </si>
  <si>
    <t>Northern Territory ;  &gt;&gt; 35-44 years ;  &gt; Prefers 10–19 extra hours ;  Persons ;</t>
  </si>
  <si>
    <t>Northern Territory ;  &gt;&gt; 35-44 years ;  &gt; Prefers 10–19 extra hours ;  &gt; Males ;</t>
  </si>
  <si>
    <t>Northern Territory ;  &gt;&gt; 35-44 years ;  &gt; Prefers 10–19 extra hours ;  &gt; Females ;</t>
  </si>
  <si>
    <t>Northern Territory ;  &gt;&gt; 35-44 years ;  &gt; Prefers 20–29 extra hours ;  Persons ;</t>
  </si>
  <si>
    <t>Northern Territory ;  &gt;&gt; 35-44 years ;  &gt; Prefers 20–29 extra hours ;  &gt; Males ;</t>
  </si>
  <si>
    <t>Northern Territory ;  &gt;&gt; 35-44 years ;  &gt; Prefers 20–29 extra hours ;  &gt; Females ;</t>
  </si>
  <si>
    <t>Northern Territory ;  &gt;&gt; 35-44 years ;  &gt; Prefers 30 extra hours or more ;  Persons ;</t>
  </si>
  <si>
    <t>Northern Territory ;  &gt;&gt; 35-44 years ;  &gt; Prefers 30 extra hours or more ;  &gt; Males ;</t>
  </si>
  <si>
    <t>Northern Territory ;  &gt;&gt; 35-44 years ;  &gt; Prefers 30 extra hours or more ;  &gt; Females ;</t>
  </si>
  <si>
    <t>Northern Territory ;  &gt;&gt; 35-44 years ;  Median extra hours preferred ;  Persons ;</t>
  </si>
  <si>
    <t>Northern Territory ;  &gt;&gt; 35-44 years ;  Median extra hours preferred ;  &gt; Males ;</t>
  </si>
  <si>
    <t>Northern Territory ;  &gt;&gt; 35-44 years ;  Median extra hours preferred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</si>
  <si>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</si>
  <si>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</si>
  <si>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</si>
  <si>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Prefers less than 10 extra hours ;  Persons ;</t>
  </si>
  <si>
    <t>Northern Territory ;  &gt; 45-64 years ;  &gt; Prefers less than 10 extra hours ;  &gt; Males ;</t>
  </si>
  <si>
    <t>Northern Territory ;  &gt; 45-64 years ;  &gt; Prefers less than 10 extra hours ;  &gt; Females ;</t>
  </si>
  <si>
    <t>Northern Territory ;  &gt; 45-64 years ;  &gt; Prefers 10–19 extra hours ;  Persons ;</t>
  </si>
  <si>
    <t>Northern Territory ;  &gt; 45-64 years ;  &gt; Prefers 10–19 extra hours ;  &gt; Males ;</t>
  </si>
  <si>
    <t>Northern Territory ;  &gt; 45-64 years ;  &gt; Prefers 10–19 extra hours ;  &gt; Females ;</t>
  </si>
  <si>
    <t>Northern Territory ;  &gt; 45-64 years ;  &gt; Prefers 20–29 extra hours ;  Persons ;</t>
  </si>
  <si>
    <t>Northern Territory ;  &gt; 45-64 years ;  &gt; Prefers 20–29 extra hours ;  &gt; Males ;</t>
  </si>
  <si>
    <t>Northern Territory ;  &gt; 45-64 years ;  &gt; Prefers 20–29 extra hours ;  &gt; Females ;</t>
  </si>
  <si>
    <t>Northern Territory ;  &gt; 45-64 years ;  &gt; Prefers 30 extra hours or more ;  Persons ;</t>
  </si>
  <si>
    <t>Northern Territory ;  &gt; 45-64 years ;  &gt; Prefers 30 extra hours or more ;  &gt; Males ;</t>
  </si>
  <si>
    <t>Northern Territory ;  &gt; 45-64 years ;  &gt; Prefers 30 extra hours or more ;  &gt; Females ;</t>
  </si>
  <si>
    <t>Northern Territory ;  &gt; 45-64 years ;  Median extra hours preferred ;  Persons ;</t>
  </si>
  <si>
    <t>Northern Territory ;  &gt; 45-64 years ;  Median extra hours preferred ;  &gt; Males ;</t>
  </si>
  <si>
    <t>Northern Territory ;  &gt; 45-64 years ;  Median extra hours preferred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</si>
  <si>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</si>
  <si>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</si>
  <si>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</si>
  <si>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Prefers less than 10 extra hours ;  Persons ;</t>
  </si>
  <si>
    <t>Northern Territory ;  &gt;&gt; 45-54 years ;  &gt; Prefers less than 10 extra hours ;  &gt; Males ;</t>
  </si>
  <si>
    <t>Northern Territory ;  &gt;&gt; 45-54 years ;  &gt; Prefers less than 10 extra hours ;  &gt; Females ;</t>
  </si>
  <si>
    <t>Northern Territory ;  &gt;&gt; 45-54 years ;  &gt; Prefers 10–19 extra hours ;  Persons ;</t>
  </si>
  <si>
    <t>Northern Territory ;  &gt;&gt; 45-54 years ;  &gt; Prefers 10–19 extra hours ;  &gt; Males ;</t>
  </si>
  <si>
    <t>Northern Territory ;  &gt;&gt; 45-54 years ;  &gt; Prefers 10–19 extra hours ;  &gt; Females ;</t>
  </si>
  <si>
    <t>Northern Territory ;  &gt;&gt; 45-54 years ;  &gt; Prefers 20–29 extra hours ;  Persons ;</t>
  </si>
  <si>
    <t>Northern Territory ;  &gt;&gt; 45-54 years ;  &gt; Prefers 20–29 extra hours ;  &gt; Males ;</t>
  </si>
  <si>
    <t>Northern Territory ;  &gt;&gt; 45-54 years ;  &gt; Prefers 20–29 extra hours ;  &gt; Females ;</t>
  </si>
  <si>
    <t>Northern Territory ;  &gt;&gt; 45-54 years ;  &gt; Prefers 30 extra hours or more ;  Persons ;</t>
  </si>
  <si>
    <t>Northern Territory ;  &gt;&gt; 45-54 years ;  &gt; Prefers 30 extra hours or more ;  &gt; Males ;</t>
  </si>
  <si>
    <t>Northern Territory ;  &gt;&gt; 45-54 years ;  &gt; Prefers 30 extra hours or more ;  &gt; Females ;</t>
  </si>
  <si>
    <t>Northern Territory ;  &gt;&gt; 45-54 years ;  Median extra hours preferred ;  Persons ;</t>
  </si>
  <si>
    <t>Northern Territory ;  &gt;&gt; 45-54 years ;  Median extra hours preferred ;  &gt; Males ;</t>
  </si>
  <si>
    <t>Northern Territory ;  &gt;&gt; 45-54 years ;  Median extra hours preferred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</si>
  <si>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</si>
  <si>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</si>
  <si>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</si>
  <si>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Prefers less than 10 extra hours ;  Persons ;</t>
  </si>
  <si>
    <t>Northern Territory ;  &gt;&gt; 55-64 years ;  &gt; Prefers less than 10 extra hours ;  &gt; Males ;</t>
  </si>
  <si>
    <t>Northern Territory ;  &gt;&gt; 55-64 years ;  &gt; Prefers less than 10 extra hours ;  &gt; Females ;</t>
  </si>
  <si>
    <t>Northern Territory ;  &gt;&gt; 55-64 years ;  &gt; Prefers 10–19 extra hours ;  Persons ;</t>
  </si>
  <si>
    <t>Northern Territory ;  &gt;&gt; 55-64 years ;  &gt; Prefers 10–19 extra hours ;  &gt; Males ;</t>
  </si>
  <si>
    <t>Northern Territory ;  &gt;&gt; 55-64 years ;  &gt; Prefers 10–19 extra hours ;  &gt; Females ;</t>
  </si>
  <si>
    <t>Northern Territory ;  &gt;&gt; 55-64 years ;  &gt; Prefers 20–29 extra hours ;  Persons ;</t>
  </si>
  <si>
    <t>Northern Territory ;  &gt;&gt; 55-64 years ;  &gt; Prefers 20–29 extra hours ;  &gt; Males ;</t>
  </si>
  <si>
    <t>Northern Territory ;  &gt;&gt; 55-64 years ;  &gt; Prefers 20–29 extra hours ;  &gt; Females ;</t>
  </si>
  <si>
    <t>Northern Territory ;  &gt;&gt; 55-64 years ;  &gt; Prefers 30 extra hours or more ;  Persons ;</t>
  </si>
  <si>
    <t>Northern Territory ;  &gt;&gt; 55-64 years ;  &gt; Prefers 30 extra hours or more ;  &gt; Males ;</t>
  </si>
  <si>
    <t>Northern Territory ;  &gt;&gt; 55-64 years ;  &gt; Prefers 30 extra hours or more ;  &gt; Females ;</t>
  </si>
  <si>
    <t>Northern Territory ;  &gt;&gt; 55-64 years ;  Median extra hours preferred ;  Persons ;</t>
  </si>
  <si>
    <t>Northern Territory ;  &gt;&gt; 55-64 years ;  Median extra hours preferred ;  &gt; Males ;</t>
  </si>
  <si>
    <t>Northern Territory ;  &gt;&gt; 55-64 years ;  Median extra hours preferred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</si>
  <si>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</si>
  <si>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</si>
  <si>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</si>
  <si>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Prefers less than 10 extra hours ;  Persons ;</t>
  </si>
  <si>
    <t>Northern Territory ;  65 years and over ;  &gt; Prefers less than 10 extra hours ;  &gt; Males ;</t>
  </si>
  <si>
    <t>Northern Territory ;  65 years and over ;  &gt; Prefers less than 10 extra hours ;  &gt; Females ;</t>
  </si>
  <si>
    <t>Northern Territory ;  65 years and over ;  &gt; Prefers 10–19 extra hours ;  Persons ;</t>
  </si>
  <si>
    <t>Northern Territory ;  65 years and over ;  &gt; Prefers 10–19 extra hours ;  &gt; Males ;</t>
  </si>
  <si>
    <t>Northern Territory ;  65 years and over ;  &gt; Prefers 10–19 extra hours ;  &gt; Females ;</t>
  </si>
  <si>
    <t>Northern Territory ;  65 years and over ;  &gt; Prefers 20–29 extra hours ;  Persons ;</t>
  </si>
  <si>
    <t>Northern Territory ;  65 years and over ;  &gt; Prefers 20–29 extra hours ;  &gt; Males ;</t>
  </si>
  <si>
    <t>Northern Territory ;  65 years and over ;  &gt; Prefers 20–29 extra hours ;  &gt; Females ;</t>
  </si>
  <si>
    <t>Northern Territory ;  65 years and over ;  &gt; Prefers 30 extra hours or more ;  Persons ;</t>
  </si>
  <si>
    <t>Northern Territory ;  65 years and over ;  &gt; Prefers 30 extra hours or more ;  &gt; Males ;</t>
  </si>
  <si>
    <t>Northern Territory ;  65 years and over ;  &gt; Prefers 30 extra hours or more ;  &gt; Females ;</t>
  </si>
  <si>
    <t>Northern Territory ;  65 years and over ;  Median extra hours preferred ;  Persons ;</t>
  </si>
  <si>
    <t>Northern Territory ;  65 years and over ;  Median extra hours preferred ;  &gt; Males ;</t>
  </si>
  <si>
    <t>Northern Territory ;  65 years and over ;  Median extra hours preferred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</si>
  <si>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</si>
  <si>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</si>
  <si>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</si>
  <si>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Prefers less than 10 extra hours ;  Persons ;</t>
  </si>
  <si>
    <t>Northern Territory ;  Employee ;  &gt; Prefers less than 10 extra hours ;  &gt; Males ;</t>
  </si>
  <si>
    <t>Northern Territory ;  Employee ;  &gt; Prefers less than 10 extra hours ;  &gt; Females ;</t>
  </si>
  <si>
    <t>Northern Territory ;  Employee ;  &gt; Prefers 10–19 extra hours ;  Persons ;</t>
  </si>
  <si>
    <t>Northern Territory ;  Employee ;  &gt; Prefers 10–19 extra hours ;  &gt; Males ;</t>
  </si>
  <si>
    <t>Northern Territory ;  Employee ;  &gt; Prefers 10–19 extra hours ;  &gt; Females ;</t>
  </si>
  <si>
    <t>Northern Territory ;  Employee ;  &gt; Prefers 20–29 extra hours ;  Persons ;</t>
  </si>
  <si>
    <t>Northern Territory ;  Employee ;  &gt; Prefers 20–29 extra hours ;  &gt; Males ;</t>
  </si>
  <si>
    <t>Northern Territory ;  Employee ;  &gt; Prefers 20–29 extra hours ;  &gt; Females ;</t>
  </si>
  <si>
    <t>Northern Territory ;  Employee ;  &gt; Prefers 30 extra hours or more ;  Persons ;</t>
  </si>
  <si>
    <t>Northern Territory ;  Employee ;  &gt; Prefers 30 extra hours or more ;  &gt; Males ;</t>
  </si>
  <si>
    <t>Northern Territory ;  Employee ;  &gt; Prefers 30 extra hours or more ;  &gt; Females ;</t>
  </si>
  <si>
    <t>Northern Territory ;  Employee ;  Median extra hours preferred ;  Persons ;</t>
  </si>
  <si>
    <t>Northern Territory ;  Employee ;  Median extra hours preferred ;  &gt; Males ;</t>
  </si>
  <si>
    <t>Northern Territory ;  Employee ;  Median extra hours preferred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</si>
  <si>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</si>
  <si>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</si>
  <si>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</si>
  <si>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Prefers less than 10 extra hours ;  Persons ;</t>
  </si>
  <si>
    <t>Northern Territory ;  &gt; Employee with paid leave entitlements ;  &gt; Prefers less than 10 extra hours ;  &gt; Males ;</t>
  </si>
  <si>
    <t>Northern Territory ;  &gt; Employee with paid leave entitlements ;  &gt; Prefers less than 10 extra hours ;  &gt; Females ;</t>
  </si>
  <si>
    <t>Northern Territory ;  &gt; Employee with paid leave entitlements ;  &gt; Prefers 10–19 extra hours ;  Persons ;</t>
  </si>
  <si>
    <t>Northern Territory ;  &gt; Employee with paid leave entitlements ;  &gt; Prefers 10–19 extra hours ;  &gt; Males ;</t>
  </si>
  <si>
    <t>Northern Territory ;  &gt; Employee with paid leave entitlements ;  &gt; Prefers 10–19 extra hours ;  &gt; Females ;</t>
  </si>
  <si>
    <t>Northern Territory ;  &gt; Employee with paid leave entitlements ;  &gt; Prefers 20–29 extra hours ;  Persons ;</t>
  </si>
  <si>
    <t>Northern Territory ;  &gt; Employee with paid leave entitlements ;  &gt; Prefers 20–29 extra hours ;  &gt; Males ;</t>
  </si>
  <si>
    <t>Northern Territory ;  &gt; Employee with paid leave entitlements ;  &gt; Prefers 20–29 extra hours ;  &gt; Females ;</t>
  </si>
  <si>
    <t>A125618008C</t>
  </si>
  <si>
    <t>A125594970V</t>
  </si>
  <si>
    <t>A125623770A</t>
  </si>
  <si>
    <t>A125609370A</t>
  </si>
  <si>
    <t>A125595072K</t>
  </si>
  <si>
    <t>A125623872R</t>
  </si>
  <si>
    <t>A125609472R</t>
  </si>
  <si>
    <t>A125597952V</t>
  </si>
  <si>
    <t>A125626752A</t>
  </si>
  <si>
    <t>A125612352F</t>
  </si>
  <si>
    <t>A125592192X</t>
  </si>
  <si>
    <t>A125620992C</t>
  </si>
  <si>
    <t>A125606592C</t>
  </si>
  <si>
    <t>A125600832V</t>
  </si>
  <si>
    <t>A125629632L</t>
  </si>
  <si>
    <t>A125615232T</t>
  </si>
  <si>
    <t>A125603712F</t>
  </si>
  <si>
    <t>A125632512C</t>
  </si>
  <si>
    <t>A125618112C</t>
  </si>
  <si>
    <t>A125595074R</t>
  </si>
  <si>
    <t>A125623874V</t>
  </si>
  <si>
    <t>A125609474V</t>
  </si>
  <si>
    <t>A125594792R</t>
  </si>
  <si>
    <t>A125623592W</t>
  </si>
  <si>
    <t>A125609192W</t>
  </si>
  <si>
    <t>A125597672A</t>
  </si>
  <si>
    <t>A125626472J</t>
  </si>
  <si>
    <t>A125612072L</t>
  </si>
  <si>
    <t>A125591912T</t>
  </si>
  <si>
    <t>A125620712X</t>
  </si>
  <si>
    <t>A125606312X</t>
  </si>
  <si>
    <t>A125600552A</t>
  </si>
  <si>
    <t>A125629352V</t>
  </si>
  <si>
    <t>A125614952W</t>
  </si>
  <si>
    <t>A125603432L</t>
  </si>
  <si>
    <t>A125632232K</t>
  </si>
  <si>
    <t>A125617832J</t>
  </si>
  <si>
    <t>A125594794V</t>
  </si>
  <si>
    <t>A125623594A</t>
  </si>
  <si>
    <t>A125609194A</t>
  </si>
  <si>
    <t>A125595208K</t>
  </si>
  <si>
    <t>A125624008T</t>
  </si>
  <si>
    <t>A125609608R</t>
  </si>
  <si>
    <t>A125598088J</t>
  </si>
  <si>
    <t>A125626888L</t>
  </si>
  <si>
    <t>A125612488T</t>
  </si>
  <si>
    <t>A125592328X</t>
  </si>
  <si>
    <t>A125621128F</t>
  </si>
  <si>
    <t>A125606728C</t>
  </si>
  <si>
    <t>A125600968F</t>
  </si>
  <si>
    <t>A125629768X</t>
  </si>
  <si>
    <t>A125615368C</t>
  </si>
  <si>
    <t>A125603848T</t>
  </si>
  <si>
    <t>A125632648R</t>
  </si>
  <si>
    <t>A125618248R</t>
  </si>
  <si>
    <t>A125595210W</t>
  </si>
  <si>
    <t>A125624010C</t>
  </si>
  <si>
    <t>A125609610A</t>
  </si>
  <si>
    <t>A125595328C</t>
  </si>
  <si>
    <t>A125624128K</t>
  </si>
  <si>
    <t>A125609728J</t>
  </si>
  <si>
    <t>A125598208R</t>
  </si>
  <si>
    <t>A125627008W</t>
  </si>
  <si>
    <t>A125612608X</t>
  </si>
  <si>
    <t>A125592448T</t>
  </si>
  <si>
    <t>A125621248X</t>
  </si>
  <si>
    <t>A125606848W</t>
  </si>
  <si>
    <t>A125601088A</t>
  </si>
  <si>
    <t>A125629888T</t>
  </si>
  <si>
    <t>A125615488W</t>
  </si>
  <si>
    <t>A125603968K</t>
  </si>
  <si>
    <t>A125632768J</t>
  </si>
  <si>
    <t>A125618368J</t>
  </si>
  <si>
    <t>A125595330R</t>
  </si>
  <si>
    <t>A125624130W</t>
  </si>
  <si>
    <t>A125609730V</t>
  </si>
  <si>
    <t>A125595216K</t>
  </si>
  <si>
    <t>A125624016T</t>
  </si>
  <si>
    <t>A125609616R</t>
  </si>
  <si>
    <t>A125598096J</t>
  </si>
  <si>
    <t>A125626896L</t>
  </si>
  <si>
    <t>A125612496T</t>
  </si>
  <si>
    <t>A125592336X</t>
  </si>
  <si>
    <t>A125621136F</t>
  </si>
  <si>
    <t>A125606736C</t>
  </si>
  <si>
    <t>A125600976F</t>
  </si>
  <si>
    <t>A125629776X</t>
  </si>
  <si>
    <t>A125615376C</t>
  </si>
  <si>
    <t>A125603856T</t>
  </si>
  <si>
    <t>A125632656R</t>
  </si>
  <si>
    <t>A125618256R</t>
  </si>
  <si>
    <t>A125595218R</t>
  </si>
  <si>
    <t>A125624018W</t>
  </si>
  <si>
    <t>A125609618V</t>
  </si>
  <si>
    <t>A125595336C</t>
  </si>
  <si>
    <t>A125624136K</t>
  </si>
  <si>
    <t>A125609736J</t>
  </si>
  <si>
    <t>A125598216R</t>
  </si>
  <si>
    <t>A125627016W</t>
  </si>
  <si>
    <t>A125612616X</t>
  </si>
  <si>
    <t>A125592456T</t>
  </si>
  <si>
    <t>A125621256X</t>
  </si>
  <si>
    <t>A125606856W</t>
  </si>
  <si>
    <t>A125601096A</t>
  </si>
  <si>
    <t>A125629896T</t>
  </si>
  <si>
    <t>A125615496W</t>
  </si>
  <si>
    <t>A125603976K</t>
  </si>
  <si>
    <t>A125632776J</t>
  </si>
  <si>
    <t>A125618376J</t>
  </si>
  <si>
    <t>A125595338J</t>
  </si>
  <si>
    <t>A125624138R</t>
  </si>
  <si>
    <t>A125609738L</t>
  </si>
  <si>
    <t>A125595344C</t>
  </si>
  <si>
    <t>A125624144K</t>
  </si>
  <si>
    <t>A125609744J</t>
  </si>
  <si>
    <t>A125598224R</t>
  </si>
  <si>
    <t>A125627024W</t>
  </si>
  <si>
    <t>A125612624X</t>
  </si>
  <si>
    <t>A125592464T</t>
  </si>
  <si>
    <t>A125621264X</t>
  </si>
  <si>
    <t>A125606864W</t>
  </si>
  <si>
    <t>A125601104R</t>
  </si>
  <si>
    <t>A125629904F</t>
  </si>
  <si>
    <t>A125615504K</t>
  </si>
  <si>
    <t>A125603984K</t>
  </si>
  <si>
    <t>A125632784J</t>
  </si>
  <si>
    <t>A125618384J</t>
  </si>
  <si>
    <t>A125595346J</t>
  </si>
  <si>
    <t>A125624146R</t>
  </si>
  <si>
    <t>A125609746L</t>
  </si>
  <si>
    <t>A125595224K</t>
  </si>
  <si>
    <t>A125624024T</t>
  </si>
  <si>
    <t>A125609624R</t>
  </si>
  <si>
    <t>A125598104W</t>
  </si>
  <si>
    <t>A125626904A</t>
  </si>
  <si>
    <t>A125612504F</t>
  </si>
  <si>
    <t>A125592344X</t>
  </si>
  <si>
    <t>A125621144F</t>
  </si>
  <si>
    <t>A125606744C</t>
  </si>
  <si>
    <t>A125600984F</t>
  </si>
  <si>
    <t>A125629784X</t>
  </si>
  <si>
    <t>A125615384C</t>
  </si>
  <si>
    <t>A125603864T</t>
  </si>
  <si>
    <t>A125632664R</t>
  </si>
  <si>
    <t>A125618264R</t>
  </si>
  <si>
    <t>A125595226R</t>
  </si>
  <si>
    <t>A125624026W</t>
  </si>
  <si>
    <t>A125609626V</t>
  </si>
  <si>
    <t>A125595232K</t>
  </si>
  <si>
    <t>A125624032T</t>
  </si>
  <si>
    <t>A125609632R</t>
  </si>
  <si>
    <t>A125598112W</t>
  </si>
  <si>
    <t>A125626912A</t>
  </si>
  <si>
    <t>A125612512F</t>
  </si>
  <si>
    <t>A125592352X</t>
  </si>
  <si>
    <t>A125621152F</t>
  </si>
  <si>
    <t>A125606752C</t>
  </si>
  <si>
    <t>A125600992F</t>
  </si>
  <si>
    <t>A125629792X</t>
  </si>
  <si>
    <t>A125615392C</t>
  </si>
  <si>
    <t>A125603872T</t>
  </si>
  <si>
    <t>A125632672R</t>
  </si>
  <si>
    <t>A125618272R</t>
  </si>
  <si>
    <t>A125595234R</t>
  </si>
  <si>
    <t>A125624034W</t>
  </si>
  <si>
    <t>A125609634V</t>
  </si>
  <si>
    <t>A125595296W</t>
  </si>
  <si>
    <t>A125624096C</t>
  </si>
  <si>
    <t>A125609696A</t>
  </si>
  <si>
    <t>A125598176J</t>
  </si>
  <si>
    <t>A125626976L</t>
  </si>
  <si>
    <t>A125612576T</t>
  </si>
  <si>
    <t>A125592416X</t>
  </si>
  <si>
    <t>A125621216F</t>
  </si>
  <si>
    <t>A125606816C</t>
  </si>
  <si>
    <t>A125601056J</t>
  </si>
  <si>
    <t>A125629856X</t>
  </si>
  <si>
    <t>A125615456C</t>
  </si>
  <si>
    <t>A125603936T</t>
  </si>
  <si>
    <t>A125632736R</t>
  </si>
  <si>
    <t>A125618336R</t>
  </si>
  <si>
    <t>A125595298A</t>
  </si>
  <si>
    <t>A125624098J</t>
  </si>
  <si>
    <t>A125609698F</t>
  </si>
  <si>
    <t>A125595160K</t>
  </si>
  <si>
    <t>A125623960R</t>
  </si>
  <si>
    <t>A125609560R</t>
  </si>
  <si>
    <t>A125598040W</t>
  </si>
  <si>
    <t>A125626840A</t>
  </si>
  <si>
    <t>A125612440F</t>
  </si>
  <si>
    <t>A125592280X</t>
  </si>
  <si>
    <t>A125621080F</t>
  </si>
  <si>
    <t>A125606680C</t>
  </si>
  <si>
    <t>A125600920V</t>
  </si>
  <si>
    <t>A125629720L</t>
  </si>
  <si>
    <t>A125615320T</t>
  </si>
  <si>
    <t>A125603800F</t>
  </si>
  <si>
    <t>A125632600C</t>
  </si>
  <si>
    <t>A125618200C</t>
  </si>
  <si>
    <t>A125595162R</t>
  </si>
  <si>
    <t>A125623962V</t>
  </si>
  <si>
    <t>A125609562V</t>
  </si>
  <si>
    <t>A125595352C</t>
  </si>
  <si>
    <t>A125624152K</t>
  </si>
  <si>
    <t>A125609752J</t>
  </si>
  <si>
    <t>A125598232R</t>
  </si>
  <si>
    <t>A125627032W</t>
  </si>
  <si>
    <t>A125612632X</t>
  </si>
  <si>
    <t>A125592472T</t>
  </si>
  <si>
    <t>A125621272X</t>
  </si>
  <si>
    <t>A125606872W</t>
  </si>
  <si>
    <t>A125601112R</t>
  </si>
  <si>
    <t>A125629912F</t>
  </si>
  <si>
    <t>A125615512K</t>
  </si>
  <si>
    <t>A125603992K</t>
  </si>
  <si>
    <t>A125632792J</t>
  </si>
  <si>
    <t>A125618392J</t>
  </si>
  <si>
    <t>A125595354J</t>
  </si>
  <si>
    <t>A125624154R</t>
  </si>
  <si>
    <t>A125609754L</t>
  </si>
  <si>
    <t>A125595240K</t>
  </si>
  <si>
    <t>A125624040T</t>
  </si>
  <si>
    <t>A125609640R</t>
  </si>
  <si>
    <t>A125598120W</t>
  </si>
  <si>
    <t>A125626920A</t>
  </si>
  <si>
    <t>A125612520F</t>
  </si>
  <si>
    <t>A125592360X</t>
  </si>
  <si>
    <t>A125621160F</t>
  </si>
  <si>
    <t>A125606760C</t>
  </si>
  <si>
    <t>A125601000W</t>
  </si>
  <si>
    <t>A125629800L</t>
  </si>
  <si>
    <t>A125615400T</t>
  </si>
  <si>
    <t>A125603880T</t>
  </si>
  <si>
    <t>A125632680R</t>
  </si>
  <si>
    <t>A125618280R</t>
  </si>
  <si>
    <t>A125595242R</t>
  </si>
  <si>
    <t>A125624042W</t>
  </si>
  <si>
    <t>A125609642V</t>
  </si>
  <si>
    <t>A125595120T</t>
  </si>
  <si>
    <t>A125623920W</t>
  </si>
  <si>
    <t>A125609520W</t>
  </si>
  <si>
    <t>A125598000C</t>
  </si>
  <si>
    <t>A125626800J</t>
  </si>
  <si>
    <t>A125612400L</t>
  </si>
  <si>
    <t>A125592240F</t>
  </si>
  <si>
    <t>A125621040L</t>
  </si>
  <si>
    <t>A125606640K</t>
  </si>
  <si>
    <t>A125600880L</t>
  </si>
  <si>
    <t>A125629680F</t>
  </si>
  <si>
    <t>A125615280K</t>
  </si>
  <si>
    <t>Northern Territory ;  &gt; Employee with paid leave entitlements ;  &gt; Prefers 30 extra hours or more ;  Persons ;</t>
  </si>
  <si>
    <t>Northern Territory ;  &gt; Employee with paid leave entitlements ;  &gt; Prefers 30 extra hours or more ;  &gt; Males ;</t>
  </si>
  <si>
    <t>Northern Territory ;  &gt; Employee with paid leave entitlements ;  &gt; Prefers 30 extra hours or more ;  &gt; Females ;</t>
  </si>
  <si>
    <t>Northern Territory ;  &gt; Employee with paid leave entitlements ;  Median extra hours preferred ;  Persons ;</t>
  </si>
  <si>
    <t>Northern Territory ;  &gt; Employee with paid leave entitlements ;  Median extra hours preferred ;  &gt; Males ;</t>
  </si>
  <si>
    <t>Northern Territory ;  &gt; Employee with paid leave entitlements ;  Median extra hours preferred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</si>
  <si>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</si>
  <si>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</si>
  <si>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</si>
  <si>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Prefers less than 10 extra hours ;  Persons ;</t>
  </si>
  <si>
    <t>Northern Territory ;  &gt; Employee without paid leave entitlements ;  &gt; Prefers less than 10 extra hours ;  &gt; Males ;</t>
  </si>
  <si>
    <t>Northern Territory ;  &gt; Employee without paid leave entitlements ;  &gt; Prefers less than 10 extra hours ;  &gt; Females ;</t>
  </si>
  <si>
    <t>Northern Territory ;  &gt; Employee without paid leave entitlements ;  &gt; Prefers 10–19 extra hours ;  Persons ;</t>
  </si>
  <si>
    <t>Northern Territory ;  &gt; Employee without paid leave entitlements ;  &gt; Prefers 10–19 extra hours ;  &gt; Males ;</t>
  </si>
  <si>
    <t>Northern Territory ;  &gt; Employee without paid leave entitlements ;  &gt; Prefers 10–19 extra hours ;  &gt; Females ;</t>
  </si>
  <si>
    <t>Northern Territory ;  &gt; Employee without paid leave entitlements ;  &gt; Prefers 20–29 extra hours ;  Persons ;</t>
  </si>
  <si>
    <t>Northern Territory ;  &gt; Employee without paid leave entitlements ;  &gt; Prefers 20–29 extra hours ;  &gt; Males ;</t>
  </si>
  <si>
    <t>Northern Territory ;  &gt; Employee without paid leave entitlements ;  &gt; Prefers 20–29 extra hours ;  &gt; Females ;</t>
  </si>
  <si>
    <t>Northern Territory ;  &gt; Employee without paid leave entitlements ;  &gt; Prefers 30 extra hours or more ;  Persons ;</t>
  </si>
  <si>
    <t>Northern Territory ;  &gt; Employee without paid leave entitlements ;  &gt; Prefers 30 extra hours or more ;  &gt; Males ;</t>
  </si>
  <si>
    <t>Northern Territory ;  &gt; Employee without paid leave entitlements ;  &gt; Prefers 30 extra hours or more ;  &gt; Females ;</t>
  </si>
  <si>
    <t>Northern Territory ;  &gt; Employee without paid leave entitlements ;  Median extra hours preferred ;  Persons ;</t>
  </si>
  <si>
    <t>Northern Territory ;  &gt; Employee without paid leave entitlements ;  Median extra hours preferred ;  &gt; Males ;</t>
  </si>
  <si>
    <t>Northern Territory ;  &gt; Employee without paid leave entitlements ;  Median extra hours preferred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</si>
  <si>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</si>
  <si>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</si>
  <si>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</si>
  <si>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Prefers less than 10 extra hours ;  Persons ;</t>
  </si>
  <si>
    <t>Northern Territory ;  Not an employee ;  &gt; Prefers less than 10 extra hours ;  &gt; Males ;</t>
  </si>
  <si>
    <t>Northern Territory ;  Not an employee ;  &gt; Prefers less than 10 extra hours ;  &gt; Females ;</t>
  </si>
  <si>
    <t>Northern Territory ;  Not an employee ;  &gt; Prefers 10–19 extra hours ;  Persons ;</t>
  </si>
  <si>
    <t>Northern Territory ;  Not an employee ;  &gt; Prefers 10–19 extra hours ;  &gt; Males ;</t>
  </si>
  <si>
    <t>Northern Territory ;  Not an employee ;  &gt; Prefers 10–19 extra hours ;  &gt; Females ;</t>
  </si>
  <si>
    <t>Northern Territory ;  Not an employee ;  &gt; Prefers 20–29 extra hours ;  Persons ;</t>
  </si>
  <si>
    <t>Northern Territory ;  Not an employee ;  &gt; Prefers 20–29 extra hours ;  &gt; Males ;</t>
  </si>
  <si>
    <t>Northern Territory ;  Not an employee ;  &gt; Prefers 20–29 extra hours ;  &gt; Females ;</t>
  </si>
  <si>
    <t>Northern Territory ;  Not an employee ;  &gt; Prefers 30 extra hours or more ;  Persons ;</t>
  </si>
  <si>
    <t>Northern Territory ;  Not an employee ;  &gt; Prefers 30 extra hours or more ;  &gt; Males ;</t>
  </si>
  <si>
    <t>Northern Territory ;  Not an employee ;  &gt; Prefers 30 extra hours or more ;  &gt; Females ;</t>
  </si>
  <si>
    <t>Northern Territory ;  Not an employee ;  Median extra hours preferred ;  Persons ;</t>
  </si>
  <si>
    <t>Northern Territory ;  Not an employee ;  Median extra hours preferred ;  &gt; Males ;</t>
  </si>
  <si>
    <t>Northern Territory ;  Not an employee ;  Median extra hours preferred ;  &gt; Females ;</t>
  </si>
  <si>
    <t>Northern Territory ;  Usually does not work in main job ;  Underemployed part-time workers ;  Persons ;</t>
  </si>
  <si>
    <t>Northern Territory ;  Usually does not work in main job ;  Underemployed part-time workers ;  &gt; Males ;</t>
  </si>
  <si>
    <t>Northern Territory ;  Usually does not work in main job ;  Underemployed part-time workers ;  &gt; Females ;</t>
  </si>
  <si>
    <t>Northern Territory ;  Usually does not work in main job ;  &gt; Prefers less than 10 extra hours ;  Persons ;</t>
  </si>
  <si>
    <t>Northern Territory ;  Usually does not work in main job ;  &gt; Prefers less than 10 extra hours ;  &gt; Males ;</t>
  </si>
  <si>
    <t>Northern Territory ;  Usually does not work in main job ;  &gt; Prefers less than 10 extra hours ;  &gt; Females ;</t>
  </si>
  <si>
    <t>Northern Territory ;  Usually does not work in main job ;  &gt; Prefers 10–19 extra hours ;  Persons ;</t>
  </si>
  <si>
    <t>Northern Territory ;  Usually does not work in main job ;  &gt; Prefers 10–19 extra hours ;  &gt; Males ;</t>
  </si>
  <si>
    <t>Northern Territory ;  Usually does not work in main job ;  &gt; Prefers 10–19 extra hours ;  &gt; Females ;</t>
  </si>
  <si>
    <t>Northern Territory ;  Usually does not work in main job ;  &gt; Prefers 20–29 extra hours ;  Persons ;</t>
  </si>
  <si>
    <t>Northern Territory ;  Usually does not work in main job ;  &gt; Prefers 20–29 extra hours ;  &gt; Males ;</t>
  </si>
  <si>
    <t>Northern Territory ;  Usually does not work in main job ;  &gt; Prefers 20–29 extra hours ;  &gt; Females ;</t>
  </si>
  <si>
    <t>Northern Territory ;  Usually does not work in main job ;  &gt; Prefers 30 extra hours or more ;  Persons ;</t>
  </si>
  <si>
    <t>Northern Territory ;  Usually does not work in main job ;  &gt; Prefers 30 extra hours or more ;  &gt; Males ;</t>
  </si>
  <si>
    <t>Northern Territory ;  Usually does not work in main job ;  &gt; Prefers 30 extra hours or more ;  &gt; Females ;</t>
  </si>
  <si>
    <t>Northern Territory ;  Usually does not work in main job ;  Median extra hours preferred ;  Persons ;</t>
  </si>
  <si>
    <t>Northern Territory ;  Usually does not work in main job ;  Median extra hours preferred ;  &gt; Males ;</t>
  </si>
  <si>
    <t>Northern Territory ;  Usually does not work in main job ;  Median extra hours preferred ;  &gt; Females ;</t>
  </si>
  <si>
    <t>Northern Territory ;  Usually works 1-9 hours in main job ;  Underemployed part-time workers ;  Persons ;</t>
  </si>
  <si>
    <t>Northern Territory ;  Usually works 1-9 hours in main job ;  Underemployed part-time workers ;  &gt; Males ;</t>
  </si>
  <si>
    <t>Northern Territory ;  Usually works 1-9 hours in main job ;  Underemployed part-time workers ;  &gt; Females ;</t>
  </si>
  <si>
    <t>Northern Territory ;  Usually works 1-9 hours in main job ;  &gt; Prefers less than 10 extra hours ;  Persons ;</t>
  </si>
  <si>
    <t>Northern Territory ;  Usually works 1-9 hours in main job ;  &gt; Prefers less than 10 extra hours ;  &gt; Males ;</t>
  </si>
  <si>
    <t>Northern Territory ;  Usually works 1-9 hours in main job ;  &gt; Prefers less than 10 extra hours ;  &gt; Females ;</t>
  </si>
  <si>
    <t>Northern Territory ;  Usually works 1-9 hours in main job ;  &gt; Prefers 10–19 extra hours ;  Persons ;</t>
  </si>
  <si>
    <t>Northern Territory ;  Usually works 1-9 hours in main job ;  &gt; Prefers 10–19 extra hours ;  &gt; Males ;</t>
  </si>
  <si>
    <t>Northern Territory ;  Usually works 1-9 hours in main job ;  &gt; Prefers 10–19 extra hours ;  &gt; Females ;</t>
  </si>
  <si>
    <t>Northern Territory ;  Usually works 1-9 hours in main job ;  &gt; Prefers 20–29 extra hours ;  Persons ;</t>
  </si>
  <si>
    <t>Northern Territory ;  Usually works 1-9 hours in main job ;  &gt; Prefers 20–29 extra hours ;  &gt; Males ;</t>
  </si>
  <si>
    <t>Northern Territory ;  Usually works 1-9 hours in main job ;  &gt; Prefers 20–29 extra hours ;  &gt; Females ;</t>
  </si>
  <si>
    <t>Northern Territory ;  Usually works 1-9 hours in main job ;  &gt; Prefers 30 extra hours or more ;  Persons ;</t>
  </si>
  <si>
    <t>Northern Territory ;  Usually works 1-9 hours in main job ;  &gt; Prefers 30 extra hours or more ;  &gt; Males ;</t>
  </si>
  <si>
    <t>Northern Territory ;  Usually works 1-9 hours in main job ;  &gt; Prefers 30 extra hours or more ;  &gt; Females ;</t>
  </si>
  <si>
    <t>Northern Territory ;  Usually works 1-9 hours in main job ;  Median extra hours preferred ;  Persons ;</t>
  </si>
  <si>
    <t>Northern Territory ;  Usually works 1-9 hours in main job ;  Median extra hours preferred ;  &gt; Males ;</t>
  </si>
  <si>
    <t>Northern Territory ;  Usually works 1-9 hours in main job ;  Median extra hours preferred ;  &gt; Females ;</t>
  </si>
  <si>
    <t>Northern Territory ;  Usually works 10-19 hours in main job ;  Underemployed part-time workers ;  Persons ;</t>
  </si>
  <si>
    <t>Northern Territory ;  Usually works 10-19 hours in main job ;  Underemployed part-time workers ;  &gt; Males ;</t>
  </si>
  <si>
    <t>Northern Territory ;  Usually works 10-19 hours in main job ;  Underemployed part-time workers ;  &gt; Females ;</t>
  </si>
  <si>
    <t>Northern Territory ;  Usually works 10-19 hours in main job ;  &gt; Prefers less than 10 extra hours ;  Persons ;</t>
  </si>
  <si>
    <t>Northern Territory ;  Usually works 10-19 hours in main job ;  &gt; Prefers less than 10 extra hours ;  &gt; Males ;</t>
  </si>
  <si>
    <t>Northern Territory ;  Usually works 10-19 hours in main job ;  &gt; Prefers less than 10 extra hours ;  &gt; Females ;</t>
  </si>
  <si>
    <t>Northern Territory ;  Usually works 10-19 hours in main job ;  &gt; Prefers 10–19 extra hours ;  Persons ;</t>
  </si>
  <si>
    <t>Northern Territory ;  Usually works 10-19 hours in main job ;  &gt; Prefers 10–19 extra hours ;  &gt; Males ;</t>
  </si>
  <si>
    <t>Northern Territory ;  Usually works 10-19 hours in main job ;  &gt; Prefers 10–19 extra hours ;  &gt; Females ;</t>
  </si>
  <si>
    <t>Northern Territory ;  Usually works 10-19 hours in main job ;  &gt; Prefers 20–29 extra hours ;  Persons ;</t>
  </si>
  <si>
    <t>Northern Territory ;  Usually works 10-19 hours in main job ;  &gt; Prefers 20–29 extra hours ;  &gt; Males ;</t>
  </si>
  <si>
    <t>Northern Territory ;  Usually works 10-19 hours in main job ;  &gt; Prefers 20–29 extra hours ;  &gt; Females ;</t>
  </si>
  <si>
    <t>Northern Territory ;  Usually works 10-19 hours in main job ;  &gt; Prefers 30 extra hours or more ;  Persons ;</t>
  </si>
  <si>
    <t>Northern Territory ;  Usually works 10-19 hours in main job ;  &gt; Prefers 30 extra hours or more ;  &gt; Males ;</t>
  </si>
  <si>
    <t>Northern Territory ;  Usually works 10-19 hours in main job ;  &gt; Prefers 30 extra hours or more ;  &gt; Females ;</t>
  </si>
  <si>
    <t>Northern Territory ;  Usually works 10-19 hours in main job ;  Median extra hours preferred ;  Persons ;</t>
  </si>
  <si>
    <t>Northern Territory ;  Usually works 10-19 hours in main job ;  Median extra hours preferred ;  &gt; Males ;</t>
  </si>
  <si>
    <t>Northern Territory ;  Usually works 10-19 hours in main job ;  Median extra hours preferred ;  &gt; Females ;</t>
  </si>
  <si>
    <t>Northern Territory ;  Usually works 20-29 hours in main job ;  Underemployed part-time workers ;  Persons ;</t>
  </si>
  <si>
    <t>Northern Territory ;  Usually works 20-29 hours in main job ;  Underemployed part-time workers ;  &gt; Males ;</t>
  </si>
  <si>
    <t>Northern Territory ;  Usually works 20-29 hours in main job ;  Underemployed part-time workers ;  &gt; Females ;</t>
  </si>
  <si>
    <t>Northern Territory ;  Usually works 20-29 hours in main job ;  &gt; Prefers less than 10 extra hours ;  Persons ;</t>
  </si>
  <si>
    <t>Northern Territory ;  Usually works 20-29 hours in main job ;  &gt; Prefers less than 10 extra hours ;  &gt; Males ;</t>
  </si>
  <si>
    <t>Northern Territory ;  Usually works 20-29 hours in main job ;  &gt; Prefers less than 10 extra hours ;  &gt; Females ;</t>
  </si>
  <si>
    <t>Northern Territory ;  Usually works 20-29 hours in main job ;  &gt; Prefers 10–19 extra hours ;  Persons ;</t>
  </si>
  <si>
    <t>Northern Territory ;  Usually works 20-29 hours in main job ;  &gt; Prefers 10–19 extra hours ;  &gt; Males ;</t>
  </si>
  <si>
    <t>Northern Territory ;  Usually works 20-29 hours in main job ;  &gt; Prefers 10–19 extra hours ;  &gt; Females ;</t>
  </si>
  <si>
    <t>Northern Territory ;  Usually works 20-29 hours in main job ;  &gt; Prefers 20–29 extra hours ;  Persons ;</t>
  </si>
  <si>
    <t>Northern Territory ;  Usually works 20-29 hours in main job ;  &gt; Prefers 20–29 extra hours ;  &gt; Males ;</t>
  </si>
  <si>
    <t>Northern Territory ;  Usually works 20-29 hours in main job ;  &gt; Prefers 20–29 extra hours ;  &gt; Females ;</t>
  </si>
  <si>
    <t>Northern Territory ;  Usually works 20-29 hours in main job ;  &gt; Prefers 30 extra hours or more ;  Persons ;</t>
  </si>
  <si>
    <t>Northern Territory ;  Usually works 20-29 hours in main job ;  &gt; Prefers 30 extra hours or more ;  &gt; Males ;</t>
  </si>
  <si>
    <t>Northern Territory ;  Usually works 20-29 hours in main job ;  &gt; Prefers 30 extra hours or more ;  &gt; Females ;</t>
  </si>
  <si>
    <t>Northern Territory ;  Usually works 20-29 hours in main job ;  Median extra hours preferred ;  Persons ;</t>
  </si>
  <si>
    <t>Northern Territory ;  Usually works 20-29 hours in main job ;  Median extra hours preferred ;  &gt; Males ;</t>
  </si>
  <si>
    <t>Northern Territory ;  Usually works 20-29 hours in main job ;  Median extra hours preferred ;  &gt; Females ;</t>
  </si>
  <si>
    <t>Northern Territory ;  Usually works 30-34 hours in main job ;  Underemployed part-time workers ;  Persons ;</t>
  </si>
  <si>
    <t>Northern Territory ;  Usually works 30-34 hours in main job ;  Underemployed part-time workers ;  &gt; Males ;</t>
  </si>
  <si>
    <t>Northern Territory ;  Usually works 30-34 hours in main job ;  Underemployed part-time workers ;  &gt; Females ;</t>
  </si>
  <si>
    <t>Northern Territory ;  Usually works 30-34 hours in main job ;  &gt; Prefers less than 10 extra hours ;  Persons ;</t>
  </si>
  <si>
    <t>Northern Territory ;  Usually works 30-34 hours in main job ;  &gt; Prefers less than 10 extra hours ;  &gt; Males ;</t>
  </si>
  <si>
    <t>Northern Territory ;  Usually works 30-34 hours in main job ;  &gt; Prefers less than 10 extra hours ;  &gt; Females ;</t>
  </si>
  <si>
    <t>Northern Territory ;  Usually works 30-34 hours in main job ;  &gt; Prefers 10–19 extra hours ;  Persons ;</t>
  </si>
  <si>
    <t>Northern Territory ;  Usually works 30-34 hours in main job ;  &gt; Prefers 10–19 extra hours ;  &gt; Males ;</t>
  </si>
  <si>
    <t>Northern Territory ;  Usually works 30-34 hours in main job ;  &gt; Prefers 10–19 extra hours ;  &gt; Females ;</t>
  </si>
  <si>
    <t>Northern Territory ;  Usually works 30-34 hours in main job ;  &gt; Prefers 20–29 extra hours ;  Persons ;</t>
  </si>
  <si>
    <t>Northern Territory ;  Usually works 30-34 hours in main job ;  &gt; Prefers 20–29 extra hours ;  &gt; Males ;</t>
  </si>
  <si>
    <t>Northern Territory ;  Usually works 30-34 hours in main job ;  &gt; Prefers 20–29 extra hours ;  &gt; Females ;</t>
  </si>
  <si>
    <t>Northern Territory ;  Usually works 30-34 hours in main job ;  &gt; Prefers 30 extra hours or more ;  Persons ;</t>
  </si>
  <si>
    <t>Northern Territory ;  Usually works 30-34 hours in main job ;  &gt; Prefers 30 extra hours or more ;  &gt; Males ;</t>
  </si>
  <si>
    <t>Northern Territory ;  Usually works 30-34 hours in main job ;  &gt; Prefers 30 extra hours or more ;  &gt; Females ;</t>
  </si>
  <si>
    <t>Northern Territory ;  Usually works 30-34 hours in main job ;  Median extra hours preferred ;  Persons ;</t>
  </si>
  <si>
    <t>Northern Territory ;  Usually works 30-34 hours in main job ;  Median extra hours preferred ;  &gt; Males ;</t>
  </si>
  <si>
    <t>Northern Territory ;  Usually works 30-34 hours in main job ;  Median extra hours preferred ;  &gt; Females ;</t>
  </si>
  <si>
    <t>Northern Territory ;  Would move interstate if offered a job ;  Underemployed part-time workers ;  Persons ;</t>
  </si>
  <si>
    <t>Northern Territory ;  Would move interstate if offered a job ;  Underemployed part-time workers ;  &gt; Males ;</t>
  </si>
  <si>
    <t>Northern Territory ;  Would move interstate if offered a job ;  Underemployed part-time workers ;  &gt; Females ;</t>
  </si>
  <si>
    <t>Northern Territory ;  Would move interstate if offered a job ;  &gt; Prefers less than 10 extra hours ;  Persons ;</t>
  </si>
  <si>
    <t>Northern Territory ;  Would move interstate if offered a job ;  &gt; Prefers less than 10 extra hours ;  &gt; Males ;</t>
  </si>
  <si>
    <t>Northern Territory ;  Would move interstate if offered a job ;  &gt; Prefers less than 10 extra hours ;  &gt; Females ;</t>
  </si>
  <si>
    <t>Northern Territory ;  Would move interstate if offered a job ;  &gt; Prefers 10–19 extra hours ;  Persons ;</t>
  </si>
  <si>
    <t>Northern Territory ;  Would move interstate if offered a job ;  &gt; Prefers 10–19 extra hours ;  &gt; Males ;</t>
  </si>
  <si>
    <t>Northern Territory ;  Would move interstate if offered a job ;  &gt; Prefers 10–19 extra hours ;  &gt; Females ;</t>
  </si>
  <si>
    <t>Northern Territory ;  Would move interstate if offered a job ;  &gt; Prefers 20–29 extra hours ;  Persons ;</t>
  </si>
  <si>
    <t>Northern Territory ;  Would move interstate if offered a job ;  &gt; Prefers 20–29 extra hours ;  &gt; Males ;</t>
  </si>
  <si>
    <t>Northern Territory ;  Would move interstate if offered a job ;  &gt; Prefers 20–29 extra hours ;  &gt; Females ;</t>
  </si>
  <si>
    <t>Northern Territory ;  Would move interstate if offered a job ;  &gt; Prefers 30 extra hours or more ;  Persons ;</t>
  </si>
  <si>
    <t>Northern Territory ;  Would move interstate if offered a job ;  &gt; Prefers 30 extra hours or more ;  &gt; Males ;</t>
  </si>
  <si>
    <t>Northern Territory ;  Would move interstate if offered a job ;  &gt; Prefers 30 extra hours or more ;  &gt; Females ;</t>
  </si>
  <si>
    <t>Northern Territory ;  Would move interstate if offered a job ;  Median extra hours preferred ;  Persons ;</t>
  </si>
  <si>
    <t>Northern Territory ;  Would move interstate if offered a job ;  Median extra hours preferred ;  &gt; Males ;</t>
  </si>
  <si>
    <t>Northern Territory ;  Would move interstate if offered a job ;  Median extra hours preferred ;  &gt; Females ;</t>
  </si>
  <si>
    <t>Northern Territory ;  Would not move interstate if offered a job ;  Underemployed part-time workers ;  Persons ;</t>
  </si>
  <si>
    <t>Northern Territory ;  Would not move interstate if offered a job ;  Underemployed part-time workers ;  &gt; Males ;</t>
  </si>
  <si>
    <t>Northern Territory ;  Would not move interstate if offered a job ;  Underemployed part-time workers ;  &gt; Females ;</t>
  </si>
  <si>
    <t>Northern Territory ;  Would not move interstate if offered a job ;  &gt; Prefers less than 10 extra hours ;  Persons ;</t>
  </si>
  <si>
    <t>Northern Territory ;  Would not move interstate if offered a job ;  &gt; Prefers less than 10 extra hours ;  &gt; Males ;</t>
  </si>
  <si>
    <t>Northern Territory ;  Would not move interstate if offered a job ;  &gt; Prefers less than 10 extra hours ;  &gt; Females ;</t>
  </si>
  <si>
    <t>Northern Territory ;  Would not move interstate if offered a job ;  &gt; Prefers 10–19 extra hours ;  Persons ;</t>
  </si>
  <si>
    <t>Northern Territory ;  Would not move interstate if offered a job ;  &gt; Prefers 10–19 extra hours ;  &gt; Males ;</t>
  </si>
  <si>
    <t>Northern Territory ;  Would not move interstate if offered a job ;  &gt; Prefers 10–19 extra hours ;  &gt; Females ;</t>
  </si>
  <si>
    <t>Northern Territory ;  Would not move interstate if offered a job ;  &gt; Prefers 20–29 extra hours ;  Persons ;</t>
  </si>
  <si>
    <t>Northern Territory ;  Would not move interstate if offered a job ;  &gt; Prefers 20–29 extra hours ;  &gt; Males ;</t>
  </si>
  <si>
    <t>Northern Territory ;  Would not move interstate if offered a job ;  &gt; Prefers 20–29 extra hours ;  &gt; Females ;</t>
  </si>
  <si>
    <t>Northern Territory ;  Would not move interstate if offered a job ;  &gt; Prefers 30 extra hours or more ;  Persons ;</t>
  </si>
  <si>
    <t>Northern Territory ;  Would not move interstate if offered a job ;  &gt; Prefers 30 extra hours or more ;  &gt; Males ;</t>
  </si>
  <si>
    <t>Northern Territory ;  Would not move interstate if offered a job ;  &gt; Prefers 30 extra hours or more ;  &gt; Females ;</t>
  </si>
  <si>
    <t>Northern Territory ;  Would not move interstate if offered a job ;  Median extra hours preferred ;  Persons ;</t>
  </si>
  <si>
    <t>Northern Territory ;  Would not move interstate if offered a job ;  Median extra hours preferred ;  &gt; Males ;</t>
  </si>
  <si>
    <t>Northern Territory ;  Would not move interstate if offered a job ;  Median extra hours preferred ;  &gt; Females ;</t>
  </si>
  <si>
    <t>Northern Territory ;  Might move interstate if offered a job ;  Underemployed part-time workers ;  Persons ;</t>
  </si>
  <si>
    <t>Northern Territory ;  Might move interstate if offered a job ;  Underemployed part-time workers ;  &gt; Males ;</t>
  </si>
  <si>
    <t>Northern Territory ;  Might move interstate if offered a job ;  Underemployed part-time workers ;  &gt; Females ;</t>
  </si>
  <si>
    <t>Northern Territory ;  Might move interstate if offered a job ;  &gt; Prefers less than 10 extra hours ;  Persons ;</t>
  </si>
  <si>
    <t>Northern Territory ;  Might move interstate if offered a job ;  &gt; Prefers less than 10 extra hours ;  &gt; Males ;</t>
  </si>
  <si>
    <t>Northern Territory ;  Might move interstate if offered a job ;  &gt; Prefers less than 10 extra hours ;  &gt; Females ;</t>
  </si>
  <si>
    <t>Northern Territory ;  Might move interstate if offered a job ;  &gt; Prefers 10–19 extra hours ;  Persons ;</t>
  </si>
  <si>
    <t>Northern Territory ;  Might move interstate if offered a job ;  &gt; Prefers 10–19 extra hours ;  &gt; Males ;</t>
  </si>
  <si>
    <t>Northern Territory ;  Might move interstate if offered a job ;  &gt; Prefers 10–19 extra hours ;  &gt; Females ;</t>
  </si>
  <si>
    <t>Northern Territory ;  Might move interstate if offered a job ;  &gt; Prefers 20–29 extra hours ;  Persons ;</t>
  </si>
  <si>
    <t>Northern Territory ;  Might move interstate if offered a job ;  &gt; Prefers 20–29 extra hours ;  &gt; Males ;</t>
  </si>
  <si>
    <t>Northern Territory ;  Might move interstate if offered a job ;  &gt; Prefers 20–29 extra hours ;  &gt; Females ;</t>
  </si>
  <si>
    <t>Northern Territory ;  Might move interstate if offered a job ;  &gt; Prefers 30 extra hours or more ;  Persons ;</t>
  </si>
  <si>
    <t>Northern Territory ;  Might move interstate if offered a job ;  &gt; Prefers 30 extra hours or more ;  &gt; Males ;</t>
  </si>
  <si>
    <t>Northern Territory ;  Might move interstate if offered a job ;  &gt; Prefers 30 extra hours or more ;  &gt; Females ;</t>
  </si>
  <si>
    <t>Northern Territory ;  Might move interstate if offered a job ;  Median extra hours preferred ;  Persons ;</t>
  </si>
  <si>
    <t>Northern Territory ;  Might move interstate if offered a job ;  Median extra hours preferred ;  &gt; Males ;</t>
  </si>
  <si>
    <t>Northern Territory ;  Might move interstate if offered a job ;  Median extra hours preferred ;  &gt; Females ;</t>
  </si>
  <si>
    <t>Northern Territory ;  Not sure would move interstate if offered a job ;  Underemployed part-time workers ;  Persons ;</t>
  </si>
  <si>
    <t>Northern Territory ;  Not sure would move interstate if offered a job ;  Underemployed part-time workers ;  &gt; Males ;</t>
  </si>
  <si>
    <t>Northern Territory ;  Not sure would move interstate if offered a job ;  Underemployed part-time workers ;  &gt; Females ;</t>
  </si>
  <si>
    <t>Northern Territory ;  Not sure would move interstate if offered a job ;  &gt; Prefers less than 10 extra hours ;  Persons ;</t>
  </si>
  <si>
    <t>Northern Territory ;  Not sure would move interstate if offered a job ;  &gt; Prefers less than 10 extra hours ;  &gt; Males ;</t>
  </si>
  <si>
    <t>Northern Territory ;  Not sure would move interstate if offered a job ;  &gt; Prefers less than 10 extra hours ;  &gt; Females ;</t>
  </si>
  <si>
    <t>Northern Territory ;  Not sure would move interstate if offered a job ;  &gt; Prefers 10–19 extra hours ;  Persons ;</t>
  </si>
  <si>
    <t>Northern Territory ;  Not sure would move interstate if offered a job ;  &gt; Prefers 10–19 extra hours ;  &gt; Males ;</t>
  </si>
  <si>
    <t>Northern Territory ;  Not sure would move interstate if offered a job ;  &gt; Prefers 10–19 extra hours ;  &gt; Females ;</t>
  </si>
  <si>
    <t>Northern Territory ;  Not sure would move interstate if offered a job ;  &gt; Prefers 20–29 extra hours ;  Persons ;</t>
  </si>
  <si>
    <t>Northern Territory ;  Not sure would move interstate if offered a job ;  &gt; Prefers 20–29 extra hours ;  &gt; Males ;</t>
  </si>
  <si>
    <t>Northern Territory ;  Not sure would move interstate if offered a job ;  &gt; Prefers 20–29 extra hours ;  &gt; Females ;</t>
  </si>
  <si>
    <t>Northern Territory ;  Not sure would move interstate if offered a job ;  &gt; Prefers 30 extra hours or more ;  Persons ;</t>
  </si>
  <si>
    <t>Northern Territory ;  Not sure would move interstate if offered a job ;  &gt; Prefers 30 extra hours or more ;  &gt; Males ;</t>
  </si>
  <si>
    <t>Northern Territory ;  Not sure would move interstate if offered a job ;  &gt; Prefers 30 extra hours or more ;  &gt; Females ;</t>
  </si>
  <si>
    <t>Northern Territory ;  Not sure would move interstate if offered a job ;  Median extra hours preferred ;  Persons ;</t>
  </si>
  <si>
    <t>Northern Territory ;  Not sure would move interstate if offered a job ;  Median extra hours preferred ;  &gt; Males ;</t>
  </si>
  <si>
    <t>Northern Territory ;  Not sure would move interstate if offered a job ;  Median extra hours preferred ;  &gt; Females ;</t>
  </si>
  <si>
    <t>Northern Territory ;  Would move within state if offered a job ;  Underemployed part-time workers ;  Persons ;</t>
  </si>
  <si>
    <t>Northern Territory ;  Would move within state if offered a job ;  Underemployed part-time workers ;  &gt; Males ;</t>
  </si>
  <si>
    <t>Northern Territory ;  Would move within state if offered a job ;  Underemployed part-time workers ;  &gt; Females ;</t>
  </si>
  <si>
    <t>Northern Territory ;  Would move within state if offered a job ;  &gt; Prefers less than 10 extra hours ;  Persons ;</t>
  </si>
  <si>
    <t>Northern Territory ;  Would move within state if offered a job ;  &gt; Prefers less than 10 extra hours ;  &gt; Males ;</t>
  </si>
  <si>
    <t>Northern Territory ;  Would move within state if offered a job ;  &gt; Prefers less than 10 extra hours ;  &gt; Females ;</t>
  </si>
  <si>
    <t>Northern Territory ;  Would move within state if offered a job ;  &gt; Prefers 10–19 extra hours ;  Persons ;</t>
  </si>
  <si>
    <t>Northern Territory ;  Would move within state if offered a job ;  &gt; Prefers 10–19 extra hours ;  &gt; Males ;</t>
  </si>
  <si>
    <t>Northern Territory ;  Would move within state if offered a job ;  &gt; Prefers 10–19 extra hours ;  &gt; Females ;</t>
  </si>
  <si>
    <t>Northern Territory ;  Would move within state if offered a job ;  &gt; Prefers 20–29 extra hours ;  Persons ;</t>
  </si>
  <si>
    <t>Northern Territory ;  Would move within state if offered a job ;  &gt; Prefers 20–29 extra hours ;  &gt; Males ;</t>
  </si>
  <si>
    <t>Northern Territory ;  Would move within state if offered a job ;  &gt; Prefers 20–29 extra hours ;  &gt; Females ;</t>
  </si>
  <si>
    <t>Northern Territory ;  Would move within state if offered a job ;  &gt; Prefers 30 extra hours or more ;  Persons ;</t>
  </si>
  <si>
    <t>Northern Territory ;  Would move within state if offered a job ;  &gt; Prefers 30 extra hours or more ;  &gt; Males ;</t>
  </si>
  <si>
    <t>Northern Territory ;  Would move within state if offered a job ;  &gt; Prefers 30 extra hours or more ;  &gt; Females ;</t>
  </si>
  <si>
    <t>Northern Territory ;  Would move within state if offered a job ;  Median extra hours preferred ;  Persons ;</t>
  </si>
  <si>
    <t>Northern Territory ;  Would move within state if offered a job ;  Median extra hours preferred ;  &gt; Males ;</t>
  </si>
  <si>
    <t>Northern Territory ;  Would move within state if offered a job ;  Median extra hours preferred ;  &gt; Females ;</t>
  </si>
  <si>
    <t>Northern Territory ;  Would not move within state if offered a job ;  Underemployed part-time workers ;  Persons ;</t>
  </si>
  <si>
    <t>Northern Territory ;  Would not move within state if offered a job ;  Underemployed part-time workers ;  &gt; Males ;</t>
  </si>
  <si>
    <t>Northern Territory ;  Would not move within state if offered a job ;  Underemployed part-time workers ;  &gt; Females ;</t>
  </si>
  <si>
    <t>Northern Territory ;  Would not move within state if offered a job ;  &gt; Prefers less than 10 extra hours ;  Persons ;</t>
  </si>
  <si>
    <t>Northern Territory ;  Would not move within state if offered a job ;  &gt; Prefers less than 10 extra hours ;  &gt; Males ;</t>
  </si>
  <si>
    <t>Northern Territory ;  Would not move within state if offered a job ;  &gt; Prefers less than 10 extra hours ;  &gt; Females ;</t>
  </si>
  <si>
    <t>Northern Territory ;  Would not move within state if offered a job ;  &gt; Prefers 10–19 extra hours ;  Persons ;</t>
  </si>
  <si>
    <t>Northern Territory ;  Would not move within state if offered a job ;  &gt; Prefers 10–19 extra hours ;  &gt; Males ;</t>
  </si>
  <si>
    <t>Northern Territory ;  Would not move within state if offered a job ;  &gt; Prefers 10–19 extra hours ;  &gt; Females ;</t>
  </si>
  <si>
    <t>Northern Territory ;  Would not move within state if offered a job ;  &gt; Prefers 20–29 extra hours ;  Persons ;</t>
  </si>
  <si>
    <t>Northern Territory ;  Would not move within state if offered a job ;  &gt; Prefers 20–29 extra hours ;  &gt; Males ;</t>
  </si>
  <si>
    <t>Northern Territory ;  Would not move within state if offered a job ;  &gt; Prefers 20–29 extra hours ;  &gt; Females ;</t>
  </si>
  <si>
    <t>Northern Territory ;  Would not move within state if offered a job ;  &gt; Prefers 30 extra hours or more ;  Persons ;</t>
  </si>
  <si>
    <t>Northern Territory ;  Would not move within state if offered a job ;  &gt; Prefers 30 extra hours or more ;  &gt; Males ;</t>
  </si>
  <si>
    <t>Northern Territory ;  Would not move within state if offered a job ;  &gt; Prefers 30 extra hours or more ;  &gt; Females ;</t>
  </si>
  <si>
    <t>Northern Territory ;  Would not move within state if offered a job ;  Median extra hours preferred ;  Persons ;</t>
  </si>
  <si>
    <t>Northern Territory ;  Would not move within state if offered a job ;  Median extra hours preferred ;  &gt; Males ;</t>
  </si>
  <si>
    <t>Northern Territory ;  Would not move within state if offered a job ;  Median extra hours preferred ;  &gt; Females ;</t>
  </si>
  <si>
    <t>Northern Territory ;  Might move within state if offered a job ;  Underemployed part-time workers ;  Persons ;</t>
  </si>
  <si>
    <t>Northern Territory ;  Might move within state if offered a job ;  Underemployed part-time workers ;  &gt; Males ;</t>
  </si>
  <si>
    <t>Northern Territory ;  Might move within state if offered a job ;  Underemployed part-time workers ;  &gt; Females ;</t>
  </si>
  <si>
    <t>Northern Territory ;  Might move within state if offered a job ;  &gt; Prefers less than 10 extra hours ;  Persons ;</t>
  </si>
  <si>
    <t>Northern Territory ;  Might move within state if offered a job ;  &gt; Prefers less than 10 extra hours ;  &gt; Males ;</t>
  </si>
  <si>
    <t>Northern Territory ;  Might move within state if offered a job ;  &gt; Prefers less than 10 extra hours ;  &gt; Females ;</t>
  </si>
  <si>
    <t>Northern Territory ;  Might move within state if offered a job ;  &gt; Prefers 10–19 extra hours ;  Persons ;</t>
  </si>
  <si>
    <t>Northern Territory ;  Might move within state if offered a job ;  &gt; Prefers 10–19 extra hours ;  &gt; Males ;</t>
  </si>
  <si>
    <t>Northern Territory ;  Might move within state if offered a job ;  &gt; Prefers 10–19 extra hours ;  &gt; Females ;</t>
  </si>
  <si>
    <t>Northern Territory ;  Might move within state if offered a job ;  &gt; Prefers 20–29 extra hours ;  Persons ;</t>
  </si>
  <si>
    <t>A125603760X</t>
  </si>
  <si>
    <t>A125632560W</t>
  </si>
  <si>
    <t>A125618160W</t>
  </si>
  <si>
    <t>A125595122W</t>
  </si>
  <si>
    <t>A125623922A</t>
  </si>
  <si>
    <t>A125609522A</t>
  </si>
  <si>
    <t>A125595248C</t>
  </si>
  <si>
    <t>A125624048K</t>
  </si>
  <si>
    <t>A125609648J</t>
  </si>
  <si>
    <t>A125598128R</t>
  </si>
  <si>
    <t>A125626928V</t>
  </si>
  <si>
    <t>A125612528X</t>
  </si>
  <si>
    <t>A125592368T</t>
  </si>
  <si>
    <t>A125621168X</t>
  </si>
  <si>
    <t>A125606768W</t>
  </si>
  <si>
    <t>A125601008R</t>
  </si>
  <si>
    <t>A125629808F</t>
  </si>
  <si>
    <t>A125615408K</t>
  </si>
  <si>
    <t>A125603888K</t>
  </si>
  <si>
    <t>A125632688J</t>
  </si>
  <si>
    <t>A125618288J</t>
  </si>
  <si>
    <t>A125595250R</t>
  </si>
  <si>
    <t>A125624050W</t>
  </si>
  <si>
    <t>A125609650V</t>
  </si>
  <si>
    <t>A125595256C</t>
  </si>
  <si>
    <t>A125624056K</t>
  </si>
  <si>
    <t>A125609656J</t>
  </si>
  <si>
    <t>A125598136R</t>
  </si>
  <si>
    <t>A125626936V</t>
  </si>
  <si>
    <t>A125612536X</t>
  </si>
  <si>
    <t>A125592376T</t>
  </si>
  <si>
    <t>A125621176X</t>
  </si>
  <si>
    <t>A125606776W</t>
  </si>
  <si>
    <t>A125601016R</t>
  </si>
  <si>
    <t>A125629816F</t>
  </si>
  <si>
    <t>A125615416K</t>
  </si>
  <si>
    <t>A125603896K</t>
  </si>
  <si>
    <t>A125632696J</t>
  </si>
  <si>
    <t>A125618296J</t>
  </si>
  <si>
    <t>A125595258J</t>
  </si>
  <si>
    <t>A125624058R</t>
  </si>
  <si>
    <t>A125609658L</t>
  </si>
  <si>
    <t>A125595376W</t>
  </si>
  <si>
    <t>A125624176C</t>
  </si>
  <si>
    <t>A125609776A</t>
  </si>
  <si>
    <t>A125598256J</t>
  </si>
  <si>
    <t>A125627056R</t>
  </si>
  <si>
    <t>A125612656T</t>
  </si>
  <si>
    <t>A125592496K</t>
  </si>
  <si>
    <t>A125621296T</t>
  </si>
  <si>
    <t>A125606896R</t>
  </si>
  <si>
    <t>A125601136J</t>
  </si>
  <si>
    <t>A125629936X</t>
  </si>
  <si>
    <t>A125615536C</t>
  </si>
  <si>
    <t>A125604016V</t>
  </si>
  <si>
    <t>A125632816R</t>
  </si>
  <si>
    <t>A125618416R</t>
  </si>
  <si>
    <t>A125595378A</t>
  </si>
  <si>
    <t>A125624178J</t>
  </si>
  <si>
    <t>A125609778F</t>
  </si>
  <si>
    <t>A125595080K</t>
  </si>
  <si>
    <t>A125623880R</t>
  </si>
  <si>
    <t>A125609480R</t>
  </si>
  <si>
    <t>A125597960V</t>
  </si>
  <si>
    <t>A125626760A</t>
  </si>
  <si>
    <t>A125612360F</t>
  </si>
  <si>
    <t>A125592200L</t>
  </si>
  <si>
    <t>A125621000V</t>
  </si>
  <si>
    <t>A125606600T</t>
  </si>
  <si>
    <t>A125600840V</t>
  </si>
  <si>
    <t>A125629640L</t>
  </si>
  <si>
    <t>A125615240T</t>
  </si>
  <si>
    <t>A125603720F</t>
  </si>
  <si>
    <t>A125632520C</t>
  </si>
  <si>
    <t>A125618120C</t>
  </si>
  <si>
    <t>A125595082R</t>
  </si>
  <si>
    <t>A125623882V</t>
  </si>
  <si>
    <t>A125609482V</t>
  </si>
  <si>
    <t>A125595360C</t>
  </si>
  <si>
    <t>A125624160K</t>
  </si>
  <si>
    <t>A125609760J</t>
  </si>
  <si>
    <t>A125598240R</t>
  </si>
  <si>
    <t>A125627040W</t>
  </si>
  <si>
    <t>A125612640X</t>
  </si>
  <si>
    <t>A125592480T</t>
  </si>
  <si>
    <t>A125621280X</t>
  </si>
  <si>
    <t>A125606880W</t>
  </si>
  <si>
    <t>A125601120R</t>
  </si>
  <si>
    <t>A125629920F</t>
  </si>
  <si>
    <t>A125615520K</t>
  </si>
  <si>
    <t>A125604000A</t>
  </si>
  <si>
    <t>A125632800W</t>
  </si>
  <si>
    <t>A125618400W</t>
  </si>
  <si>
    <t>A125595362J</t>
  </si>
  <si>
    <t>A125624162R</t>
  </si>
  <si>
    <t>A125609762L</t>
  </si>
  <si>
    <t>A125595368W</t>
  </si>
  <si>
    <t>A125624168C</t>
  </si>
  <si>
    <t>A125609768A</t>
  </si>
  <si>
    <t>A125598248J</t>
  </si>
  <si>
    <t>A125627048R</t>
  </si>
  <si>
    <t>A125612648T</t>
  </si>
  <si>
    <t>A125592488K</t>
  </si>
  <si>
    <t>A125621288T</t>
  </si>
  <si>
    <t>A125606888R</t>
  </si>
  <si>
    <t>A125601128J</t>
  </si>
  <si>
    <t>A125629928X</t>
  </si>
  <si>
    <t>A125615528C</t>
  </si>
  <si>
    <t>A125604008V</t>
  </si>
  <si>
    <t>A125632808R</t>
  </si>
  <si>
    <t>A125618408R</t>
  </si>
  <si>
    <t>A125595370J</t>
  </si>
  <si>
    <t>A125624170R</t>
  </si>
  <si>
    <t>A125609770L</t>
  </si>
  <si>
    <t>A125595088C</t>
  </si>
  <si>
    <t>A125623888J</t>
  </si>
  <si>
    <t>A125609488J</t>
  </si>
  <si>
    <t>A125597968L</t>
  </si>
  <si>
    <t>A125626768V</t>
  </si>
  <si>
    <t>A125612368X</t>
  </si>
  <si>
    <t>A125592208F</t>
  </si>
  <si>
    <t>A125621008L</t>
  </si>
  <si>
    <t>A125606608K</t>
  </si>
  <si>
    <t>A125600848L</t>
  </si>
  <si>
    <t>A125629648F</t>
  </si>
  <si>
    <t>A125615248K</t>
  </si>
  <si>
    <t>A125603728X</t>
  </si>
  <si>
    <t>A125632528W</t>
  </si>
  <si>
    <t>A125618128W</t>
  </si>
  <si>
    <t>A125595090R</t>
  </si>
  <si>
    <t>A125623890V</t>
  </si>
  <si>
    <t>A125609490V</t>
  </si>
  <si>
    <t>A125595168C</t>
  </si>
  <si>
    <t>A125623968J</t>
  </si>
  <si>
    <t>A125609568J</t>
  </si>
  <si>
    <t>A125598048R</t>
  </si>
  <si>
    <t>A125626848V</t>
  </si>
  <si>
    <t>A125612448X</t>
  </si>
  <si>
    <t>A125592288T</t>
  </si>
  <si>
    <t>A125621088X</t>
  </si>
  <si>
    <t>A125606688W</t>
  </si>
  <si>
    <t>A125600928L</t>
  </si>
  <si>
    <t>A125629728F</t>
  </si>
  <si>
    <t>A125615328K</t>
  </si>
  <si>
    <t>A125603808X</t>
  </si>
  <si>
    <t>A125632608W</t>
  </si>
  <si>
    <t>A125618208W</t>
  </si>
  <si>
    <t>A125595170R</t>
  </si>
  <si>
    <t>A125623970V</t>
  </si>
  <si>
    <t>A125609570V</t>
  </si>
  <si>
    <t>A125595264C</t>
  </si>
  <si>
    <t>A125624064K</t>
  </si>
  <si>
    <t>A125609664J</t>
  </si>
  <si>
    <t>A125598144R</t>
  </si>
  <si>
    <t>A125626944V</t>
  </si>
  <si>
    <t>A125612544X</t>
  </si>
  <si>
    <t>A125592384T</t>
  </si>
  <si>
    <t>A125621184X</t>
  </si>
  <si>
    <t>A125606784W</t>
  </si>
  <si>
    <t>A125601024R</t>
  </si>
  <si>
    <t>A125629824F</t>
  </si>
  <si>
    <t>A125615424K</t>
  </si>
  <si>
    <t>A125603904X</t>
  </si>
  <si>
    <t>A125632704W</t>
  </si>
  <si>
    <t>A125618304W</t>
  </si>
  <si>
    <t>A125595266J</t>
  </si>
  <si>
    <t>A125624066R</t>
  </si>
  <si>
    <t>A125609666L</t>
  </si>
  <si>
    <t>A125595384W</t>
  </si>
  <si>
    <t>A125624184C</t>
  </si>
  <si>
    <t>A125609784A</t>
  </si>
  <si>
    <t>A125598264J</t>
  </si>
  <si>
    <t>A125627064R</t>
  </si>
  <si>
    <t>A125612664T</t>
  </si>
  <si>
    <t>A125592504X</t>
  </si>
  <si>
    <t>A125621304F</t>
  </si>
  <si>
    <t>A125606904C</t>
  </si>
  <si>
    <t>A125601144J</t>
  </si>
  <si>
    <t>A125629944X</t>
  </si>
  <si>
    <t>A125615544C</t>
  </si>
  <si>
    <t>A125604024V</t>
  </si>
  <si>
    <t>A125632824R</t>
  </si>
  <si>
    <t>A125618424R</t>
  </si>
  <si>
    <t>A125595386A</t>
  </si>
  <si>
    <t>A125624186J</t>
  </si>
  <si>
    <t>A125609786F</t>
  </si>
  <si>
    <t>A125595096C</t>
  </si>
  <si>
    <t>A125623896J</t>
  </si>
  <si>
    <t>A125609496J</t>
  </si>
  <si>
    <t>A125597976L</t>
  </si>
  <si>
    <t>A125626776V</t>
  </si>
  <si>
    <t>A125612376X</t>
  </si>
  <si>
    <t>A125592216F</t>
  </si>
  <si>
    <t>A125621016L</t>
  </si>
  <si>
    <t>A125606616K</t>
  </si>
  <si>
    <t>A125600856L</t>
  </si>
  <si>
    <t>A125629656F</t>
  </si>
  <si>
    <t>A125615256K</t>
  </si>
  <si>
    <t>A125603736X</t>
  </si>
  <si>
    <t>A125632536W</t>
  </si>
  <si>
    <t>A125618136W</t>
  </si>
  <si>
    <t>A125595098J</t>
  </si>
  <si>
    <t>A125623898L</t>
  </si>
  <si>
    <t>A125609498L</t>
  </si>
  <si>
    <t>A125595304K</t>
  </si>
  <si>
    <t>A125624104T</t>
  </si>
  <si>
    <t>A125609704R</t>
  </si>
  <si>
    <t>A125598184J</t>
  </si>
  <si>
    <t>A125626984L</t>
  </si>
  <si>
    <t>A125612584T</t>
  </si>
  <si>
    <t>A125592424X</t>
  </si>
  <si>
    <t>A125621224F</t>
  </si>
  <si>
    <t>A125606824C</t>
  </si>
  <si>
    <t>A125601064J</t>
  </si>
  <si>
    <t>A125629864X</t>
  </si>
  <si>
    <t>A125615464C</t>
  </si>
  <si>
    <t>A125603944T</t>
  </si>
  <si>
    <t>A125632744R</t>
  </si>
  <si>
    <t>A125618344R</t>
  </si>
  <si>
    <t>A125595306R</t>
  </si>
  <si>
    <t>A125624106W</t>
  </si>
  <si>
    <t>A125609706V</t>
  </si>
  <si>
    <t>A125595312K</t>
  </si>
  <si>
    <t>A125624112T</t>
  </si>
  <si>
    <t>A125609712R</t>
  </si>
  <si>
    <t>A125598192J</t>
  </si>
  <si>
    <t>A125626992L</t>
  </si>
  <si>
    <t>A125612592T</t>
  </si>
  <si>
    <t>A125592432X</t>
  </si>
  <si>
    <t>A125621232F</t>
  </si>
  <si>
    <t>A125606832C</t>
  </si>
  <si>
    <t>A125601072J</t>
  </si>
  <si>
    <t>A125629872X</t>
  </si>
  <si>
    <t>A125615472C</t>
  </si>
  <si>
    <t>A125603952T</t>
  </si>
  <si>
    <t>A125632752R</t>
  </si>
  <si>
    <t>A125618352R</t>
  </si>
  <si>
    <t>A125595314R</t>
  </si>
  <si>
    <t>A125624114W</t>
  </si>
  <si>
    <t>A125609714V</t>
  </si>
  <si>
    <t>A125595136K</t>
  </si>
  <si>
    <t>A125623936R</t>
  </si>
  <si>
    <t>A125609536R</t>
  </si>
  <si>
    <t>A125598016W</t>
  </si>
  <si>
    <t>A125626816A</t>
  </si>
  <si>
    <t>A125612416F</t>
  </si>
  <si>
    <t>A125592256X</t>
  </si>
  <si>
    <t>A125621056F</t>
  </si>
  <si>
    <t>A125606656C</t>
  </si>
  <si>
    <t>A125600896F</t>
  </si>
  <si>
    <t>Northern Territory ;  Might move within state if offered a job ;  &gt; Prefers 20–29 extra hours ;  &gt; Males ;</t>
  </si>
  <si>
    <t>Northern Territory ;  Might move within state if offered a job ;  &gt; Prefers 20–29 extra hours ;  &gt; Females ;</t>
  </si>
  <si>
    <t>Northern Territory ;  Might move within state if offered a job ;  &gt; Prefers 30 extra hours or more ;  Persons ;</t>
  </si>
  <si>
    <t>Northern Territory ;  Might move within state if offered a job ;  &gt; Prefers 30 extra hours or more ;  &gt; Males ;</t>
  </si>
  <si>
    <t>Northern Territory ;  Might move within state if offered a job ;  &gt; Prefers 30 extra hours or more ;  &gt; Females ;</t>
  </si>
  <si>
    <t>Northern Territory ;  Might move within state if offered a job ;  Median extra hours preferred ;  Persons ;</t>
  </si>
  <si>
    <t>Northern Territory ;  Might move within state if offered a job ;  Median extra hours preferred ;  &gt; Males ;</t>
  </si>
  <si>
    <t>Northern Territory ;  Might move within state if offered a job ;  Median extra hours preferred ;  &gt; Females ;</t>
  </si>
  <si>
    <t>Northern Territory ;  Not sure would move within state if offered a job ;  Underemployed part-time workers ;  Persons ;</t>
  </si>
  <si>
    <t>Northern Territory ;  Not sure would move within state if offered a job ;  Underemployed part-time workers ;  &gt; Males ;</t>
  </si>
  <si>
    <t>Northern Territory ;  Not sure would move within state if offered a job ;  Underemployed part-time workers ;  &gt; Females ;</t>
  </si>
  <si>
    <t>Northern Territory ;  Not sure would move within state if offered a job ;  &gt; Prefers less than 10 extra hours ;  Persons ;</t>
  </si>
  <si>
    <t>Northern Territory ;  Not sure would move within state if offered a job ;  &gt; Prefers less than 10 extra hours ;  &gt; Males ;</t>
  </si>
  <si>
    <t>Northern Territory ;  Not sure would move within state if offered a job ;  &gt; Prefers less than 10 extra hours ;  &gt; Females ;</t>
  </si>
  <si>
    <t>Northern Territory ;  Not sure would move within state if offered a job ;  &gt; Prefers 10–19 extra hours ;  Persons ;</t>
  </si>
  <si>
    <t>Northern Territory ;  Not sure would move within state if offered a job ;  &gt; Prefers 10–19 extra hours ;  &gt; Males ;</t>
  </si>
  <si>
    <t>Northern Territory ;  Not sure would move within state if offered a job ;  &gt; Prefers 10–19 extra hours ;  &gt; Females ;</t>
  </si>
  <si>
    <t>Northern Territory ;  Not sure would move within state if offered a job ;  &gt; Prefers 20–29 extra hours ;  Persons ;</t>
  </si>
  <si>
    <t>Northern Territory ;  Not sure would move within state if offered a job ;  &gt; Prefers 20–29 extra hours ;  &gt; Males ;</t>
  </si>
  <si>
    <t>Northern Territory ;  Not sure would move within state if offered a job ;  &gt; Prefers 20–29 extra hours ;  &gt; Females ;</t>
  </si>
  <si>
    <t>Northern Territory ;  Not sure would move within state if offered a job ;  &gt; Prefers 30 extra hours or more ;  Persons ;</t>
  </si>
  <si>
    <t>Northern Territory ;  Not sure would move within state if offered a job ;  &gt; Prefers 30 extra hours or more ;  &gt; Males ;</t>
  </si>
  <si>
    <t>Northern Territory ;  Not sure would move within state if offered a job ;  &gt; Prefers 30 extra hours or more ;  &gt; Females ;</t>
  </si>
  <si>
    <t>Northern Territory ;  Not sure would move within state if offered a job ;  Median extra hours preferred ;  Persons ;</t>
  </si>
  <si>
    <t>Northern Territory ;  Not sure would move within state if offered a job ;  Median extra hours preferred ;  &gt; Males ;</t>
  </si>
  <si>
    <t>Northern Territory ;  Not sure would move within state if offered a job ;  Median extra hours preferred ;  &gt; Females ;</t>
  </si>
  <si>
    <t>Northern Territory ;  Steps taken:  Had an interview with an employer ;  Underemployed part-time workers ;  Persons ;</t>
  </si>
  <si>
    <t>Northern Territory ;  Steps taken:  Had an interview with an employer ;  Underemployed part-time workers ;  &gt; Males ;</t>
  </si>
  <si>
    <t>Northern Territory ;  Steps taken:  Had an interview with an employer ;  Underemployed part-time workers ;  &gt; Females ;</t>
  </si>
  <si>
    <t>Northern Territory ;  Steps taken:  Had an interview with an employer ;  &gt; Prefers less than 10 extra hours ;  Persons ;</t>
  </si>
  <si>
    <t>Northern Territory ;  Steps taken:  Had an interview with an employer ;  &gt; Prefers less than 10 extra hours ;  &gt; Males ;</t>
  </si>
  <si>
    <t>Northern Territory ;  Steps taken:  Had an interview with an employer ;  &gt; Prefers less than 10 extra hours ;  &gt; Females ;</t>
  </si>
  <si>
    <t>Northern Territory ;  Steps taken:  Had an interview with an employer ;  &gt; Prefers 10–19 extra hours ;  Persons ;</t>
  </si>
  <si>
    <t>Northern Territory ;  Steps taken:  Had an interview with an employer ;  &gt; Prefers 10–19 extra hours ;  &gt; Males ;</t>
  </si>
  <si>
    <t>Northern Territory ;  Steps taken:  Had an interview with an employer ;  &gt; Prefers 10–19 extra hours ;  &gt; Females ;</t>
  </si>
  <si>
    <t>Northern Territory ;  Steps taken:  Had an interview with an employer ;  &gt; Prefers 20–29 extra hours ;  Persons ;</t>
  </si>
  <si>
    <t>Northern Territory ;  Steps taken:  Had an interview with an employer ;  &gt; Prefers 20–29 extra hours ;  &gt; Males ;</t>
  </si>
  <si>
    <t>Northern Territory ;  Steps taken:  Had an interview with an employer ;  &gt; Prefers 20–29 extra hours ;  &gt; Females ;</t>
  </si>
  <si>
    <t>Northern Territory ;  Steps taken:  Had an interview with an employer ;  &gt; Prefers 30 extra hours or more ;  Persons ;</t>
  </si>
  <si>
    <t>Northern Territory ;  Steps taken:  Had an interview with an employer ;  &gt; Prefers 30 extra hours or more ;  &gt; Males ;</t>
  </si>
  <si>
    <t>Northern Territory ;  Steps taken:  Had an interview with an employer ;  &gt; Prefers 30 extra hours or more ;  &gt; Females ;</t>
  </si>
  <si>
    <t>Northern Territory ;  Steps taken:  Had an interview with an employer ;  Median extra hours preferred ;  Persons ;</t>
  </si>
  <si>
    <t>Northern Territory ;  Steps taken:  Had an interview with an employer ;  Median extra hours preferred ;  &gt; Males ;</t>
  </si>
  <si>
    <t>Northern Territory ;  Steps taken:  Had an interview with an employer ;  Median extra hours preferred ;  &gt; Females ;</t>
  </si>
  <si>
    <t>Northern Territory ;  Steps taken:  Contacted friends or relatives ;  Underemployed part-time workers ;  Persons ;</t>
  </si>
  <si>
    <t>Northern Territory ;  Steps taken:  Contacted friends or relatives ;  Underemployed part-time workers ;  &gt; Males ;</t>
  </si>
  <si>
    <t>Northern Territory ;  Steps taken:  Contacted friends or relatives ;  Underemployed part-time workers ;  &gt; Females ;</t>
  </si>
  <si>
    <t>Northern Territory ;  Steps taken:  Contacted friends or relatives ;  &gt; Prefers less than 10 extra hours ;  Persons ;</t>
  </si>
  <si>
    <t>Northern Territory ;  Steps taken:  Contacted friends or relatives ;  &gt; Prefers less than 10 extra hours ;  &gt; Males ;</t>
  </si>
  <si>
    <t>Northern Territory ;  Steps taken:  Contacted friends or relatives ;  &gt; Prefers less than 10 extra hours ;  &gt; Females ;</t>
  </si>
  <si>
    <t>Northern Territory ;  Steps taken:  Contacted friends or relatives ;  &gt; Prefers 10–19 extra hours ;  Persons ;</t>
  </si>
  <si>
    <t>Northern Territory ;  Steps taken:  Contacted friends or relatives ;  &gt; Prefers 10–19 extra hours ;  &gt; Males ;</t>
  </si>
  <si>
    <t>Northern Territory ;  Steps taken:  Contacted friends or relatives ;  &gt; Prefers 10–19 extra hours ;  &gt; Females ;</t>
  </si>
  <si>
    <t>Northern Territory ;  Steps taken:  Contacted friends or relatives ;  &gt; Prefers 20–29 extra hours ;  Persons ;</t>
  </si>
  <si>
    <t>Northern Territory ;  Steps taken:  Contacted friends or relatives ;  &gt; Prefers 20–29 extra hours ;  &gt; Males ;</t>
  </si>
  <si>
    <t>Northern Territory ;  Steps taken:  Contacted friends or relatives ;  &gt; Prefers 20–29 extra hours ;  &gt; Females ;</t>
  </si>
  <si>
    <t>Northern Territory ;  Steps taken:  Contacted friends or relatives ;  &gt; Prefers 30 extra hours or more ;  Persons ;</t>
  </si>
  <si>
    <t>Northern Territory ;  Steps taken:  Contacted friends or relatives ;  &gt; Prefers 30 extra hours or more ;  &gt; Males ;</t>
  </si>
  <si>
    <t>Northern Territory ;  Steps taken:  Contacted friends or relatives ;  &gt; Prefers 30 extra hours or more ;  &gt; Females ;</t>
  </si>
  <si>
    <t>Northern Territory ;  Steps taken:  Contacted friends or relatives ;  Median extra hours preferred ;  Persons ;</t>
  </si>
  <si>
    <t>Northern Territory ;  Steps taken:  Contacted friends or relatives ;  Median extra hours preferred ;  &gt; Males ;</t>
  </si>
  <si>
    <t>Northern Territory ;  Steps taken:  Contacted friends or relatives ;  Median extra hours preferred ;  &gt; Females ;</t>
  </si>
  <si>
    <t>Northern Territory ;  Steps taken:  Took steps to purchase or start up own business ;  Underemployed part-time workers ;  Persons ;</t>
  </si>
  <si>
    <t>Northern Territory ;  Steps taken:  Took steps to purchase or start up own business ;  Underemployed part-time workers ;  &gt; Males ;</t>
  </si>
  <si>
    <t>Northern Territory ;  Steps taken:  Took steps to purchase or start up own business ;  Underemployed part-time workers ;  &gt; Females ;</t>
  </si>
  <si>
    <t>Northern Territory ;  Steps taken:  Took steps to purchase or start up own business ;  &gt; Prefers less than 10 extra hours ;  Persons ;</t>
  </si>
  <si>
    <t>Northern Territory ;  Steps taken:  Took steps to purchase or start up own business ;  &gt; Prefers less than 10 extra hours ;  &gt; Males ;</t>
  </si>
  <si>
    <t>Northern Territory ;  Steps taken:  Took steps to purchase or start up own business ;  &gt; Prefers less than 10 extra hours ;  &gt; Females ;</t>
  </si>
  <si>
    <t>Northern Territory ;  Steps taken:  Took steps to purchase or start up own business ;  &gt; Prefers 10–19 extra hours ;  Persons ;</t>
  </si>
  <si>
    <t>Northern Territory ;  Steps taken:  Took steps to purchase or start up own business ;  &gt; Prefers 10–19 extra hours ;  &gt; Males ;</t>
  </si>
  <si>
    <t>Northern Territory ;  Steps taken:  Took steps to purchase or start up own business ;  &gt; Prefers 10–19 extra hours ;  &gt; Females ;</t>
  </si>
  <si>
    <t>Northern Territory ;  Steps taken:  Took steps to purchase or start up own business ;  &gt; Prefers 20–29 extra hours ;  Persons ;</t>
  </si>
  <si>
    <t>Northern Territory ;  Steps taken:  Took steps to purchase or start up own business ;  &gt; Prefers 20–29 extra hours ;  &gt; Males ;</t>
  </si>
  <si>
    <t>Northern Territory ;  Steps taken:  Took steps to purchase or start up own business ;  &gt; Prefers 20–29 extra hours ;  &gt; Females ;</t>
  </si>
  <si>
    <t>Northern Territory ;  Steps taken:  Took steps to purchase or start up own business ;  &gt; Prefers 30 extra hours or more ;  Persons ;</t>
  </si>
  <si>
    <t>Northern Territory ;  Steps taken:  Took steps to purchase or start up own business ;  &gt; Prefers 30 extra hours or more ;  &gt; Males ;</t>
  </si>
  <si>
    <t>Northern Territory ;  Steps taken:  Took steps to purchase or start up own business ;  &gt; Prefers 30 extra hours or more ;  &gt; Females ;</t>
  </si>
  <si>
    <t>Northern Territory ;  Steps taken:  Took steps to purchase or start up own business ;  Median extra hours preferred ;  Persons ;</t>
  </si>
  <si>
    <t>Northern Territory ;  Steps taken:  Took steps to purchase or start up own business ;  Median extra hours preferred ;  &gt; Males ;</t>
  </si>
  <si>
    <t>Northern Territory ;  Steps taken:  Took steps to purchase or start up own business ;  Median extra hours preferred ;  &gt; Females ;</t>
  </si>
  <si>
    <t>Northern Territory ;  Steps taken:  Advertised or tendered for work ;  Underemployed part-time workers ;  Persons ;</t>
  </si>
  <si>
    <t>Northern Territory ;  Steps taken:  Advertised or tendered for work ;  Underemployed part-time workers ;  &gt; Males ;</t>
  </si>
  <si>
    <t>Northern Territory ;  Steps taken:  Advertised or tendered for work ;  Underemployed part-time workers ;  &gt; Females ;</t>
  </si>
  <si>
    <t>Northern Territory ;  Steps taken:  Advertised or tendered for work ;  &gt; Prefers less than 10 extra hours ;  Persons ;</t>
  </si>
  <si>
    <t>Northern Territory ;  Steps taken:  Advertised or tendered for work ;  &gt; Prefers less than 10 extra hours ;  &gt; Males ;</t>
  </si>
  <si>
    <t>Northern Territory ;  Steps taken:  Advertised or tendered for work ;  &gt; Prefers less than 10 extra hours ;  &gt; Females ;</t>
  </si>
  <si>
    <t>Northern Territory ;  Steps taken:  Advertised or tendered for work ;  &gt; Prefers 10–19 extra hours ;  Persons ;</t>
  </si>
  <si>
    <t>Northern Territory ;  Steps taken:  Advertised or tendered for work ;  &gt; Prefers 10–19 extra hours ;  &gt; Males ;</t>
  </si>
  <si>
    <t>Northern Territory ;  Steps taken:  Advertised or tendered for work ;  &gt; Prefers 10–19 extra hours ;  &gt; Females ;</t>
  </si>
  <si>
    <t>Northern Territory ;  Steps taken:  Advertised or tendered for work ;  &gt; Prefers 20–29 extra hours ;  Persons ;</t>
  </si>
  <si>
    <t>Northern Territory ;  Steps taken:  Advertised or tendered for work ;  &gt; Prefers 20–29 extra hours ;  &gt; Males ;</t>
  </si>
  <si>
    <t>Northern Territory ;  Steps taken:  Advertised or tendered for work ;  &gt; Prefers 20–29 extra hours ;  &gt; Females ;</t>
  </si>
  <si>
    <t>Northern Territory ;  Steps taken:  Advertised or tendered for work ;  &gt; Prefers 30 extra hours or more ;  Persons ;</t>
  </si>
  <si>
    <t>Northern Territory ;  Steps taken:  Advertised or tendered for work ;  &gt; Prefers 30 extra hours or more ;  &gt; Males ;</t>
  </si>
  <si>
    <t>Northern Territory ;  Steps taken:  Advertised or tendered for work ;  &gt; Prefers 30 extra hours or more ;  &gt; Females ;</t>
  </si>
  <si>
    <t>Northern Territory ;  Steps taken:  Advertised or tendered for work ;  Median extra hours preferred ;  Persons ;</t>
  </si>
  <si>
    <t>Northern Territory ;  Steps taken:  Advertised or tendered for work ;  Median extra hours preferred ;  &gt; Males ;</t>
  </si>
  <si>
    <t>Northern Territory ;  Steps taken:  Advertised or tendered for work ;  Median extra hours preferred ;  &gt; Females ;</t>
  </si>
  <si>
    <t>A125629696X</t>
  </si>
  <si>
    <t>A125615296C</t>
  </si>
  <si>
    <t>A125603776T</t>
  </si>
  <si>
    <t>A125632576R</t>
  </si>
  <si>
    <t>A125618176R</t>
  </si>
  <si>
    <t>A125595138R</t>
  </si>
  <si>
    <t>A125623938V</t>
  </si>
  <si>
    <t>A125609538V</t>
  </si>
  <si>
    <t>A125595104T</t>
  </si>
  <si>
    <t>A125623904W</t>
  </si>
  <si>
    <t>A125609504W</t>
  </si>
  <si>
    <t>A125597984L</t>
  </si>
  <si>
    <t>A125626784V</t>
  </si>
  <si>
    <t>A125612384X</t>
  </si>
  <si>
    <t>A125592224F</t>
  </si>
  <si>
    <t>A125621024L</t>
  </si>
  <si>
    <t>A125606624K</t>
  </si>
  <si>
    <t>A125600864L</t>
  </si>
  <si>
    <t>A125629664F</t>
  </si>
  <si>
    <t>A125615264K</t>
  </si>
  <si>
    <t>A125603744X</t>
  </si>
  <si>
    <t>A125632544W</t>
  </si>
  <si>
    <t>A125618144W</t>
  </si>
  <si>
    <t>A125595106W</t>
  </si>
  <si>
    <t>A125623906A</t>
  </si>
  <si>
    <t>A125609506A</t>
  </si>
  <si>
    <t>A125595176C</t>
  </si>
  <si>
    <t>A125623976J</t>
  </si>
  <si>
    <t>A125609576J</t>
  </si>
  <si>
    <t>A125598056R</t>
  </si>
  <si>
    <t>A125626856V</t>
  </si>
  <si>
    <t>A125612456X</t>
  </si>
  <si>
    <t>A125592296T</t>
  </si>
  <si>
    <t>A125621096X</t>
  </si>
  <si>
    <t>A125606696W</t>
  </si>
  <si>
    <t>A125600936L</t>
  </si>
  <si>
    <t>A125629736F</t>
  </si>
  <si>
    <t>A125615336K</t>
  </si>
  <si>
    <t>A125603816X</t>
  </si>
  <si>
    <t>A125632616W</t>
  </si>
  <si>
    <t>A125618216W</t>
  </si>
  <si>
    <t>A125595178J</t>
  </si>
  <si>
    <t>A125623978L</t>
  </si>
  <si>
    <t>A125609578L</t>
  </si>
  <si>
    <t>A125595128K</t>
  </si>
  <si>
    <t>A125623928R</t>
  </si>
  <si>
    <t>A125609528R</t>
  </si>
  <si>
    <t>A125598008W</t>
  </si>
  <si>
    <t>A125626808A</t>
  </si>
  <si>
    <t>A125612408F</t>
  </si>
  <si>
    <t>A125592248X</t>
  </si>
  <si>
    <t>A125621048F</t>
  </si>
  <si>
    <t>A125606648C</t>
  </si>
  <si>
    <t>A125600888F</t>
  </si>
  <si>
    <t>A125629688X</t>
  </si>
  <si>
    <t>A125615288C</t>
  </si>
  <si>
    <t>A125603768T</t>
  </si>
  <si>
    <t>A125632568R</t>
  </si>
  <si>
    <t>A125618168R</t>
  </si>
  <si>
    <t>A125595130W</t>
  </si>
  <si>
    <t>A125623930A</t>
  </si>
  <si>
    <t>A125609530A</t>
  </si>
  <si>
    <t>A125595184C</t>
  </si>
  <si>
    <t>A125623984J</t>
  </si>
  <si>
    <t>A125609584J</t>
  </si>
  <si>
    <t>A125598064R</t>
  </si>
  <si>
    <t>A125626864V</t>
  </si>
  <si>
    <t>A125612464X</t>
  </si>
  <si>
    <t>A125592304F</t>
  </si>
  <si>
    <t>A125621104L</t>
  </si>
  <si>
    <t>A125606704K</t>
  </si>
  <si>
    <t>A125600944L</t>
  </si>
  <si>
    <t>A125629744F</t>
  </si>
  <si>
    <t>A125615344K</t>
  </si>
  <si>
    <t>A125603824X</t>
  </si>
  <si>
    <t>A125632624W</t>
  </si>
  <si>
    <t>A125618224W</t>
  </si>
  <si>
    <t>A125595186J</t>
  </si>
  <si>
    <t>A125623986L</t>
  </si>
  <si>
    <t>A125609586L</t>
  </si>
  <si>
    <t>A125595144K</t>
  </si>
  <si>
    <t>A125623944R</t>
  </si>
  <si>
    <t>A125609544R</t>
  </si>
  <si>
    <t>A125598024W</t>
  </si>
  <si>
    <t>A125626824A</t>
  </si>
  <si>
    <t>A125612424F</t>
  </si>
  <si>
    <t>A125592264X</t>
  </si>
  <si>
    <t>A125621064F</t>
  </si>
  <si>
    <t>A125606664C</t>
  </si>
  <si>
    <t>A125600904V</t>
  </si>
  <si>
    <t>A125629704L</t>
  </si>
  <si>
    <t>A125615304T</t>
  </si>
  <si>
    <t>A125603784T</t>
  </si>
  <si>
    <t>A125632584R</t>
  </si>
  <si>
    <t>A125618184R</t>
  </si>
  <si>
    <t>A125595146R</t>
  </si>
  <si>
    <t>A125623946V</t>
  </si>
  <si>
    <t>A125609546V</t>
  </si>
  <si>
    <t>A125595192C</t>
  </si>
  <si>
    <t>A125623992J</t>
  </si>
  <si>
    <t>A125609592J</t>
  </si>
  <si>
    <t>A125598072R</t>
  </si>
  <si>
    <t>A125626872V</t>
  </si>
  <si>
    <t>A125612472X</t>
  </si>
  <si>
    <t>A125592312F</t>
  </si>
  <si>
    <t>A125621112L</t>
  </si>
  <si>
    <t>A125606712K</t>
  </si>
  <si>
    <t>A125600952L</t>
  </si>
  <si>
    <t>A125629752F</t>
  </si>
  <si>
    <t>A125615352K</t>
  </si>
  <si>
    <t>A125603832X</t>
  </si>
  <si>
    <t>A125632632W</t>
  </si>
  <si>
    <t>A125618232W</t>
  </si>
  <si>
    <t>A125595194J</t>
  </si>
  <si>
    <t>A125623994L</t>
  </si>
  <si>
    <t>A125609594L</t>
  </si>
  <si>
    <t>A125595272C</t>
  </si>
  <si>
    <t>A125624072K</t>
  </si>
  <si>
    <t>A125609672J</t>
  </si>
  <si>
    <t>A125598152R</t>
  </si>
  <si>
    <t>A125626952V</t>
  </si>
  <si>
    <t>A125612552X</t>
  </si>
  <si>
    <t>A125592392T</t>
  </si>
  <si>
    <t>A125621192X</t>
  </si>
  <si>
    <t>A125606792W</t>
  </si>
  <si>
    <t>A125601032R</t>
  </si>
  <si>
    <t>A125629832F</t>
  </si>
  <si>
    <t>A125615432K</t>
  </si>
  <si>
    <t>A125603912X</t>
  </si>
  <si>
    <t>A125632712W</t>
  </si>
  <si>
    <t>A125618312W</t>
  </si>
  <si>
    <t>A125595274J</t>
  </si>
  <si>
    <t>A125624074R</t>
  </si>
  <si>
    <t>A125609674L</t>
  </si>
  <si>
    <t>A125595200T</t>
  </si>
  <si>
    <t>A125624000X</t>
  </si>
  <si>
    <t>A125609600W</t>
  </si>
  <si>
    <t>A125598080R</t>
  </si>
  <si>
    <t>A125626880V</t>
  </si>
  <si>
    <t>A125612480X</t>
  </si>
  <si>
    <t>A125592320F</t>
  </si>
  <si>
    <t>A125621120L</t>
  </si>
  <si>
    <t>A125606720K</t>
  </si>
  <si>
    <t>A125600960L</t>
  </si>
  <si>
    <t>A125629760F</t>
  </si>
  <si>
    <t>A125615360K</t>
  </si>
  <si>
    <t>A125603840X</t>
  </si>
  <si>
    <t>A125632640W</t>
  </si>
  <si>
    <t>A125618240W</t>
  </si>
  <si>
    <t>A125595202W</t>
  </si>
  <si>
    <t>A125624002C</t>
  </si>
  <si>
    <t>A125609602A</t>
  </si>
  <si>
    <t>A125595152K</t>
  </si>
  <si>
    <t>A125623952R</t>
  </si>
  <si>
    <t>A125609552R</t>
  </si>
  <si>
    <t>A125598032W</t>
  </si>
  <si>
    <t>A125626832A</t>
  </si>
  <si>
    <t>A125612432F</t>
  </si>
  <si>
    <t>A125592272X</t>
  </si>
  <si>
    <t>A125621072F</t>
  </si>
  <si>
    <t>A125606672C</t>
  </si>
  <si>
    <t>A125600912V</t>
  </si>
  <si>
    <t>A125629712L</t>
  </si>
  <si>
    <t>A125615312T</t>
  </si>
  <si>
    <t>A125603792T</t>
  </si>
  <si>
    <t>A125632592R</t>
  </si>
  <si>
    <t>A125618192R</t>
  </si>
  <si>
    <t>A125595154R</t>
  </si>
  <si>
    <t>A125623954V</t>
  </si>
  <si>
    <t>A125609554V</t>
  </si>
  <si>
    <t>A125595320K</t>
  </si>
  <si>
    <t>A125624120T</t>
  </si>
  <si>
    <t>A125609720R</t>
  </si>
  <si>
    <t>A125598200W</t>
  </si>
  <si>
    <t>A125627000C</t>
  </si>
  <si>
    <t>A125612600F</t>
  </si>
  <si>
    <t>A125592440X</t>
  </si>
  <si>
    <t>A125621240F</t>
  </si>
  <si>
    <t>A125606840C</t>
  </si>
  <si>
    <t>A125601080J</t>
  </si>
  <si>
    <t>A125629880X</t>
  </si>
  <si>
    <t>A125615480C</t>
  </si>
  <si>
    <t>A125603960T</t>
  </si>
  <si>
    <t>A125632760R</t>
  </si>
  <si>
    <t>A125618360R</t>
  </si>
  <si>
    <t>A125595322R</t>
  </si>
  <si>
    <t>A125624122W</t>
  </si>
  <si>
    <t>A125609722V</t>
  </si>
  <si>
    <t>A125595280C</t>
  </si>
  <si>
    <t>A125624080K</t>
  </si>
  <si>
    <t>A125609680J</t>
  </si>
  <si>
    <t>A125598160R</t>
  </si>
  <si>
    <t>A125626960V</t>
  </si>
  <si>
    <t>A125612560X</t>
  </si>
  <si>
    <t>A125592400F</t>
  </si>
  <si>
    <t>A125621200L</t>
  </si>
  <si>
    <t>A125606800K</t>
  </si>
  <si>
    <t>A125601040R</t>
  </si>
  <si>
    <t>A125629840F</t>
  </si>
  <si>
    <t>A125615440K</t>
  </si>
  <si>
    <t>A125603920X</t>
  </si>
  <si>
    <t>A125632720W</t>
  </si>
  <si>
    <t>A125618320W</t>
  </si>
  <si>
    <t>A125595282J</t>
  </si>
  <si>
    <t>A125624082R</t>
  </si>
  <si>
    <t>A125609682L</t>
  </si>
  <si>
    <t>A125595288W</t>
  </si>
  <si>
    <t>A125624088C</t>
  </si>
  <si>
    <t>A125609688A</t>
  </si>
  <si>
    <t>A125598168J</t>
  </si>
  <si>
    <t>A125626968L</t>
  </si>
  <si>
    <t>A125612568T</t>
  </si>
  <si>
    <t>A125592408X</t>
  </si>
  <si>
    <t>A125621208F</t>
  </si>
  <si>
    <t>A125606808C</t>
  </si>
  <si>
    <t>A125601048J</t>
  </si>
  <si>
    <t>A125629848X</t>
  </si>
  <si>
    <t>A125615448C</t>
  </si>
  <si>
    <t>A125603928T</t>
  </si>
  <si>
    <t>A125632728R</t>
  </si>
  <si>
    <t>A125618328R</t>
  </si>
  <si>
    <t>A125595290J</t>
  </si>
  <si>
    <t>A125624090R</t>
  </si>
  <si>
    <t>A125609690L</t>
  </si>
  <si>
    <t>A125595392W</t>
  </si>
  <si>
    <t>A125624192C</t>
  </si>
  <si>
    <t>A125609792A</t>
  </si>
  <si>
    <t>A125598272J</t>
  </si>
  <si>
    <t>A125627072R</t>
  </si>
  <si>
    <t>A125612672T</t>
  </si>
  <si>
    <t>A125592512X</t>
  </si>
  <si>
    <t>A125621312F</t>
  </si>
  <si>
    <t>A125606912C</t>
  </si>
  <si>
    <t>A125601152J</t>
  </si>
  <si>
    <t>A125629952X</t>
  </si>
  <si>
    <t>A125615552C</t>
  </si>
  <si>
    <t>A125604032V</t>
  </si>
  <si>
    <t>A125632832R</t>
  </si>
  <si>
    <t>A125618432R</t>
  </si>
  <si>
    <t>A125595394A</t>
  </si>
  <si>
    <t>A125624194J</t>
  </si>
  <si>
    <t>A125609794F</t>
  </si>
  <si>
    <t>A125595112T</t>
  </si>
  <si>
    <t>A125623912W</t>
  </si>
  <si>
    <t>A125609512W</t>
  </si>
  <si>
    <t>A125597992L</t>
  </si>
  <si>
    <t>A125626792V</t>
  </si>
  <si>
    <t>A125612392X</t>
  </si>
  <si>
    <t>A125592232F</t>
  </si>
  <si>
    <t>A125621032L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</si>
  <si>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</si>
  <si>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</si>
  <si>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</si>
  <si>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Prefers less than 10 extra hours ;  Persons ;</t>
  </si>
  <si>
    <t>Australian Capital Territory ;  &gt; Prefers less than 10 extra hours ;  &gt; Males ;</t>
  </si>
  <si>
    <t>Australian Capital Territory ;  &gt; Prefers less than 10 extra hours ;  &gt; Females ;</t>
  </si>
  <si>
    <t>Australian Capital Territory ;  &gt; Prefers 10–19 extra hours ;  Persons ;</t>
  </si>
  <si>
    <t>Australian Capital Territory ;  &gt; Prefers 10–19 extra hours ;  &gt; Males ;</t>
  </si>
  <si>
    <t>Australian Capital Territory ;  &gt; Prefers 10–19 extra hours ;  &gt; Females ;</t>
  </si>
  <si>
    <t>Australian Capital Territory ;  &gt; Prefers 20–29 extra hours ;  Persons ;</t>
  </si>
  <si>
    <t>Australian Capital Territory ;  &gt; Prefers 20–29 extra hours ;  &gt; Males ;</t>
  </si>
  <si>
    <t>Australian Capital Territory ;  &gt; Prefers 20–29 extra hours ;  &gt; Females ;</t>
  </si>
  <si>
    <t>Australian Capital Territory ;  &gt; Prefers 30 extra hours or more ;  Persons ;</t>
  </si>
  <si>
    <t>Australian Capital Territory ;  &gt; Prefers 30 extra hours or more ;  &gt; Males ;</t>
  </si>
  <si>
    <t>Australian Capital Territory ;  &gt; Prefers 30 extra hours or more ;  &gt; Females ;</t>
  </si>
  <si>
    <t>Australian Capital Territory ;  Median extra hours preferred ;  Persons ;</t>
  </si>
  <si>
    <t>Australian Capital Territory ;  Median extra hours preferred ;  &gt; Males ;</t>
  </si>
  <si>
    <t>Australian Capital Territory ;  Median extra hours preferred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</si>
  <si>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</si>
  <si>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</si>
  <si>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</si>
  <si>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Prefers less than 10 extra hours ;  Persons ;</t>
  </si>
  <si>
    <t>Australian Capital Territory ;  15-64 years ;  &gt; Prefers less than 10 extra hours ;  &gt; Males ;</t>
  </si>
  <si>
    <t>Australian Capital Territory ;  15-64 years ;  &gt; Prefers less than 10 extra hours ;  &gt; Females ;</t>
  </si>
  <si>
    <t>Australian Capital Territory ;  15-64 years ;  &gt; Prefers 10–19 extra hours ;  Persons ;</t>
  </si>
  <si>
    <t>Australian Capital Territory ;  15-64 years ;  &gt; Prefers 10–19 extra hours ;  &gt; Males ;</t>
  </si>
  <si>
    <t>Australian Capital Territory ;  15-64 years ;  &gt; Prefers 10–19 extra hours ;  &gt; Females ;</t>
  </si>
  <si>
    <t>Australian Capital Territory ;  15-64 years ;  &gt; Prefers 20–29 extra hours ;  Persons ;</t>
  </si>
  <si>
    <t>Australian Capital Territory ;  15-64 years ;  &gt; Prefers 20–29 extra hours ;  &gt; Males ;</t>
  </si>
  <si>
    <t>Australian Capital Territory ;  15-64 years ;  &gt; Prefers 20–29 extra hours ;  &gt; Females ;</t>
  </si>
  <si>
    <t>Australian Capital Territory ;  15-64 years ;  &gt; Prefers 30 extra hours or more ;  Persons ;</t>
  </si>
  <si>
    <t>Australian Capital Territory ;  15-64 years ;  &gt; Prefers 30 extra hours or more ;  &gt; Males ;</t>
  </si>
  <si>
    <t>Australian Capital Territory ;  15-64 years ;  &gt; Prefers 30 extra hours or more ;  &gt; Females ;</t>
  </si>
  <si>
    <t>Australian Capital Territory ;  15-64 years ;  Median extra hours preferred ;  Persons ;</t>
  </si>
  <si>
    <t>Australian Capital Territory ;  15-64 years ;  Median extra hours preferred ;  &gt; Males ;</t>
  </si>
  <si>
    <t>Australian Capital Territory ;  15-64 years ;  Median extra hours preferred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</si>
  <si>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</si>
  <si>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</si>
  <si>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</si>
  <si>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Prefers less than 10 extra hours ;  Persons ;</t>
  </si>
  <si>
    <t>Australian Capital Territory ;  &gt; 15-24 years ;  &gt; Prefers less than 10 extra hours ;  &gt; Males ;</t>
  </si>
  <si>
    <t>Australian Capital Territory ;  &gt; 15-24 years ;  &gt; Prefers less than 10 extra hours ;  &gt; Females ;</t>
  </si>
  <si>
    <t>Australian Capital Territory ;  &gt; 15-24 years ;  &gt; Prefers 10–19 extra hours ;  Persons ;</t>
  </si>
  <si>
    <t>Australian Capital Territory ;  &gt; 15-24 years ;  &gt; Prefers 10–19 extra hours ;  &gt; Males ;</t>
  </si>
  <si>
    <t>Australian Capital Territory ;  &gt; 15-24 years ;  &gt; Prefers 10–19 extra hours ;  &gt; Females ;</t>
  </si>
  <si>
    <t>Australian Capital Territory ;  &gt; 15-24 years ;  &gt; Prefers 20–29 extra hours ;  Persons ;</t>
  </si>
  <si>
    <t>Australian Capital Territory ;  &gt; 15-24 years ;  &gt; Prefers 20–29 extra hours ;  &gt; Males ;</t>
  </si>
  <si>
    <t>Australian Capital Territory ;  &gt; 15-24 years ;  &gt; Prefers 20–29 extra hours ;  &gt; Females ;</t>
  </si>
  <si>
    <t>Australian Capital Territory ;  &gt; 15-24 years ;  &gt; Prefers 30 extra hours or more ;  Persons ;</t>
  </si>
  <si>
    <t>Australian Capital Territory ;  &gt; 15-24 years ;  &gt; Prefers 30 extra hours or more ;  &gt; Males ;</t>
  </si>
  <si>
    <t>Australian Capital Territory ;  &gt; 15-24 years ;  &gt; Prefers 30 extra hours or more ;  &gt; Females ;</t>
  </si>
  <si>
    <t>Australian Capital Territory ;  &gt; 15-24 years ;  Median extra hours preferred ;  Persons ;</t>
  </si>
  <si>
    <t>Australian Capital Territory ;  &gt; 15-24 years ;  Median extra hours preferred ;  &gt; Males ;</t>
  </si>
  <si>
    <t>Australian Capital Territory ;  &gt; 15-24 years ;  Median extra hours preferred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</si>
  <si>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</si>
  <si>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</si>
  <si>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</si>
  <si>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Prefers less than 10 extra hours ;  Persons ;</t>
  </si>
  <si>
    <t>Australian Capital Territory ;  &gt; 25-44 years ;  &gt; Prefers less than 10 extra hours ;  &gt; Males ;</t>
  </si>
  <si>
    <t>Australian Capital Territory ;  &gt; 25-44 years ;  &gt; Prefers less than 10 extra hours ;  &gt; Females ;</t>
  </si>
  <si>
    <t>Australian Capital Territory ;  &gt; 25-44 years ;  &gt; Prefers 10–19 extra hours ;  Persons ;</t>
  </si>
  <si>
    <t>Australian Capital Territory ;  &gt; 25-44 years ;  &gt; Prefers 10–19 extra hours ;  &gt; Males ;</t>
  </si>
  <si>
    <t>Australian Capital Territory ;  &gt; 25-44 years ;  &gt; Prefers 10–19 extra hours ;  &gt; Females ;</t>
  </si>
  <si>
    <t>Australian Capital Territory ;  &gt; 25-44 years ;  &gt; Prefers 20–29 extra hours ;  Persons ;</t>
  </si>
  <si>
    <t>Australian Capital Territory ;  &gt; 25-44 years ;  &gt; Prefers 20–29 extra hours ;  &gt; Males ;</t>
  </si>
  <si>
    <t>Australian Capital Territory ;  &gt; 25-44 years ;  &gt; Prefers 20–29 extra hours ;  &gt; Females ;</t>
  </si>
  <si>
    <t>Australian Capital Territory ;  &gt; 25-44 years ;  &gt; Prefers 30 extra hours or more ;  Persons ;</t>
  </si>
  <si>
    <t>Australian Capital Territory ;  &gt; 25-44 years ;  &gt; Prefers 30 extra hours or more ;  &gt; Males ;</t>
  </si>
  <si>
    <t>Australian Capital Territory ;  &gt; 25-44 years ;  &gt; Prefers 30 extra hours or more ;  &gt; Females ;</t>
  </si>
  <si>
    <t>Australian Capital Territory ;  &gt; 25-44 years ;  Median extra hours preferred ;  Persons ;</t>
  </si>
  <si>
    <t>Australian Capital Territory ;  &gt; 25-44 years ;  Median extra hours preferred ;  &gt; Males ;</t>
  </si>
  <si>
    <t>Australian Capital Territory ;  &gt; 25-44 years ;  Median extra hours preferred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</si>
  <si>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</si>
  <si>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</si>
  <si>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</si>
  <si>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Prefers less than 10 extra hours ;  Persons ;</t>
  </si>
  <si>
    <t>Australian Capital Territory ;  &gt;&gt; 25-34 years ;  &gt; Prefers less than 10 extra hours ;  &gt; Males ;</t>
  </si>
  <si>
    <t>Australian Capital Territory ;  &gt;&gt; 25-34 years ;  &gt; Prefers less than 10 extra hours ;  &gt; Females ;</t>
  </si>
  <si>
    <t>Australian Capital Territory ;  &gt;&gt; 25-34 years ;  &gt; Prefers 10–19 extra hours ;  Persons ;</t>
  </si>
  <si>
    <t>Australian Capital Territory ;  &gt;&gt; 25-34 years ;  &gt; Prefers 10–19 extra hours ;  &gt; Males ;</t>
  </si>
  <si>
    <t>Australian Capital Territory ;  &gt;&gt; 25-34 years ;  &gt; Prefers 10–19 extra hours ;  &gt; Females ;</t>
  </si>
  <si>
    <t>Australian Capital Territory ;  &gt;&gt; 25-34 years ;  &gt; Prefers 20–29 extra hours ;  Persons ;</t>
  </si>
  <si>
    <t>Australian Capital Territory ;  &gt;&gt; 25-34 years ;  &gt; Prefers 20–29 extra hours ;  &gt; Males ;</t>
  </si>
  <si>
    <t>Australian Capital Territory ;  &gt;&gt; 25-34 years ;  &gt; Prefers 20–29 extra hours ;  &gt; Females ;</t>
  </si>
  <si>
    <t>Australian Capital Territory ;  &gt;&gt; 25-34 years ;  &gt; Prefers 30 extra hours or more ;  Persons ;</t>
  </si>
  <si>
    <t>Australian Capital Territory ;  &gt;&gt; 25-34 years ;  &gt; Prefers 30 extra hours or more ;  &gt; Males ;</t>
  </si>
  <si>
    <t>Australian Capital Territory ;  &gt;&gt; 25-34 years ;  &gt; Prefers 30 extra hours or more ;  &gt; Females ;</t>
  </si>
  <si>
    <t>Australian Capital Territory ;  &gt;&gt; 25-34 years ;  Median extra hours preferred ;  Persons ;</t>
  </si>
  <si>
    <t>Australian Capital Territory ;  &gt;&gt; 25-34 years ;  Median extra hours preferred ;  &gt; Males ;</t>
  </si>
  <si>
    <t>Australian Capital Territory ;  &gt;&gt; 25-34 years ;  Median extra hours preferred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</si>
  <si>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</si>
  <si>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</si>
  <si>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</si>
  <si>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Prefers less than 10 extra hours ;  Persons ;</t>
  </si>
  <si>
    <t>Australian Capital Territory ;  &gt;&gt; 35-44 years ;  &gt; Prefers less than 10 extra hours ;  &gt; Males ;</t>
  </si>
  <si>
    <t>Australian Capital Territory ;  &gt;&gt; 35-44 years ;  &gt; Prefers less than 10 extra hours ;  &gt; Females ;</t>
  </si>
  <si>
    <t>Australian Capital Territory ;  &gt;&gt; 35-44 years ;  &gt; Prefers 10–19 extra hours ;  Persons ;</t>
  </si>
  <si>
    <t>Australian Capital Territory ;  &gt;&gt; 35-44 years ;  &gt; Prefers 10–19 extra hours ;  &gt; Males ;</t>
  </si>
  <si>
    <t>Australian Capital Territory ;  &gt;&gt; 35-44 years ;  &gt; Prefers 10–19 extra hours ;  &gt; Females ;</t>
  </si>
  <si>
    <t>Australian Capital Territory ;  &gt;&gt; 35-44 years ;  &gt; Prefers 20–29 extra hours ;  Persons ;</t>
  </si>
  <si>
    <t>Australian Capital Territory ;  &gt;&gt; 35-44 years ;  &gt; Prefers 20–29 extra hours ;  &gt; Males ;</t>
  </si>
  <si>
    <t>Australian Capital Territory ;  &gt;&gt; 35-44 years ;  &gt; Prefers 20–29 extra hours ;  &gt; Females ;</t>
  </si>
  <si>
    <t>Australian Capital Territory ;  &gt;&gt; 35-44 years ;  &gt; Prefers 30 extra hours or more ;  Persons ;</t>
  </si>
  <si>
    <t>Australian Capital Territory ;  &gt;&gt; 35-44 years ;  &gt; Prefers 30 extra hours or more ;  &gt; Males ;</t>
  </si>
  <si>
    <t>Australian Capital Territory ;  &gt;&gt; 35-44 years ;  &gt; Prefers 30 extra hours or more ;  &gt; Females ;</t>
  </si>
  <si>
    <t>Australian Capital Territory ;  &gt;&gt; 35-44 years ;  Median extra hours preferred ;  Persons ;</t>
  </si>
  <si>
    <t>Australian Capital Territory ;  &gt;&gt; 35-44 years ;  Median extra hours preferred ;  &gt; Males ;</t>
  </si>
  <si>
    <t>Australian Capital Territory ;  &gt;&gt; 35-44 years ;  Median extra hours preferred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</si>
  <si>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</si>
  <si>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</si>
  <si>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</si>
  <si>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Prefers less than 10 extra hours ;  Persons ;</t>
  </si>
  <si>
    <t>Australian Capital Territory ;  &gt; 45-64 years ;  &gt; Prefers less than 10 extra hours ;  &gt; Males ;</t>
  </si>
  <si>
    <t>Australian Capital Territory ;  &gt; 45-64 years ;  &gt; Prefers less than 10 extra hours ;  &gt; Females ;</t>
  </si>
  <si>
    <t>Australian Capital Territory ;  &gt; 45-64 years ;  &gt; Prefers 10–19 extra hours ;  Persons ;</t>
  </si>
  <si>
    <t>Australian Capital Territory ;  &gt; 45-64 years ;  &gt; Prefers 10–19 extra hours ;  &gt; Males ;</t>
  </si>
  <si>
    <t>Australian Capital Territory ;  &gt; 45-64 years ;  &gt; Prefers 10–19 extra hours ;  &gt; Females ;</t>
  </si>
  <si>
    <t>Australian Capital Territory ;  &gt; 45-64 years ;  &gt; Prefers 20–29 extra hours ;  Persons ;</t>
  </si>
  <si>
    <t>Australian Capital Territory ;  &gt; 45-64 years ;  &gt; Prefers 20–29 extra hours ;  &gt; Males ;</t>
  </si>
  <si>
    <t>Australian Capital Territory ;  &gt; 45-64 years ;  &gt; Prefers 20–29 extra hours ;  &gt; Females ;</t>
  </si>
  <si>
    <t>Australian Capital Territory ;  &gt; 45-64 years ;  &gt; Prefers 30 extra hours or more ;  Persons ;</t>
  </si>
  <si>
    <t>Australian Capital Territory ;  &gt; 45-64 years ;  &gt; Prefers 30 extra hours or more ;  &gt; Males ;</t>
  </si>
  <si>
    <t>Australian Capital Territory ;  &gt; 45-64 years ;  &gt; Prefers 30 extra hours or more ;  &gt; Females ;</t>
  </si>
  <si>
    <t>Australian Capital Territory ;  &gt; 45-64 years ;  Median extra hours preferred ;  Persons ;</t>
  </si>
  <si>
    <t>Australian Capital Territory ;  &gt; 45-64 years ;  Median extra hours preferred ;  &gt; Males ;</t>
  </si>
  <si>
    <t>Australian Capital Territory ;  &gt; 45-64 years ;  Median extra hours preferred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</si>
  <si>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</si>
  <si>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</si>
  <si>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</si>
  <si>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Prefers less than 10 extra hours ;  Persons ;</t>
  </si>
  <si>
    <t>Australian Capital Territory ;  &gt;&gt; 45-54 years ;  &gt; Prefers less than 10 extra hours ;  &gt; Males ;</t>
  </si>
  <si>
    <t>Australian Capital Territory ;  &gt;&gt; 45-54 years ;  &gt; Prefers less than 10 extra hours ;  &gt; Females ;</t>
  </si>
  <si>
    <t>Australian Capital Territory ;  &gt;&gt; 45-54 years ;  &gt; Prefers 10–19 extra hours ;  Persons ;</t>
  </si>
  <si>
    <t>Australian Capital Territory ;  &gt;&gt; 45-54 years ;  &gt; Prefers 10–19 extra hours ;  &gt; Males ;</t>
  </si>
  <si>
    <t>Australian Capital Territory ;  &gt;&gt; 45-54 years ;  &gt; Prefers 10–19 extra hours ;  &gt; Females ;</t>
  </si>
  <si>
    <t>Australian Capital Territory ;  &gt;&gt; 45-54 years ;  &gt; Prefers 20–29 extra hours ;  Persons ;</t>
  </si>
  <si>
    <t>Australian Capital Territory ;  &gt;&gt; 45-54 years ;  &gt; Prefers 20–29 extra hours ;  &gt; Males ;</t>
  </si>
  <si>
    <t>Australian Capital Territory ;  &gt;&gt; 45-54 years ;  &gt; Prefers 20–29 extra hours ;  &gt; Females ;</t>
  </si>
  <si>
    <t>Australian Capital Territory ;  &gt;&gt; 45-54 years ;  &gt; Prefers 30 extra hours or more ;  Persons ;</t>
  </si>
  <si>
    <t>Australian Capital Territory ;  &gt;&gt; 45-54 years ;  &gt; Prefers 30 extra hours or more ;  &gt; Males ;</t>
  </si>
  <si>
    <t>Australian Capital Territory ;  &gt;&gt; 45-54 years ;  &gt; Prefers 30 extra hours or more ;  &gt; Females ;</t>
  </si>
  <si>
    <t>Australian Capital Territory ;  &gt;&gt; 45-54 years ;  Median extra hours preferred ;  Persons ;</t>
  </si>
  <si>
    <t>Australian Capital Territory ;  &gt;&gt; 45-54 years ;  Median extra hours preferred ;  &gt; Males ;</t>
  </si>
  <si>
    <t>Australian Capital Territory ;  &gt;&gt; 45-54 years ;  Median extra hours preferred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</si>
  <si>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</si>
  <si>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</si>
  <si>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</si>
  <si>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Prefers less than 10 extra hours ;  Persons ;</t>
  </si>
  <si>
    <t>Australian Capital Territory ;  &gt;&gt; 55-64 years ;  &gt; Prefers less than 10 extra hours ;  &gt; Males ;</t>
  </si>
  <si>
    <t>Australian Capital Territory ;  &gt;&gt; 55-64 years ;  &gt; Prefers less than 10 extra hours ;  &gt; Females ;</t>
  </si>
  <si>
    <t>Australian Capital Territory ;  &gt;&gt; 55-64 years ;  &gt; Prefers 10–19 extra hours ;  Persons ;</t>
  </si>
  <si>
    <t>Australian Capital Territory ;  &gt;&gt; 55-64 years ;  &gt; Prefers 10–19 extra hours ;  &gt; Males ;</t>
  </si>
  <si>
    <t>Australian Capital Territory ;  &gt;&gt; 55-64 years ;  &gt; Prefers 10–19 extra hours ;  &gt; Females ;</t>
  </si>
  <si>
    <t>Australian Capital Territory ;  &gt;&gt; 55-64 years ;  &gt; Prefers 20–29 extra hours ;  Persons ;</t>
  </si>
  <si>
    <t>Australian Capital Territory ;  &gt;&gt; 55-64 years ;  &gt; Prefers 20–29 extra hours ;  &gt; Males ;</t>
  </si>
  <si>
    <t>Australian Capital Territory ;  &gt;&gt; 55-64 years ;  &gt; Prefers 20–29 extra hours ;  &gt; Females ;</t>
  </si>
  <si>
    <t>Australian Capital Territory ;  &gt;&gt; 55-64 years ;  &gt; Prefers 30 extra hours or more ;  Persons ;</t>
  </si>
  <si>
    <t>Australian Capital Territory ;  &gt;&gt; 55-64 years ;  &gt; Prefers 30 extra hours or more ;  &gt; Males ;</t>
  </si>
  <si>
    <t>Australian Capital Territory ;  &gt;&gt; 55-64 years ;  &gt; Prefers 30 extra hours or more ;  &gt; Females ;</t>
  </si>
  <si>
    <t>Australian Capital Territory ;  &gt;&gt; 55-64 years ;  Median extra hours preferred ;  Persons ;</t>
  </si>
  <si>
    <t>Australian Capital Territory ;  &gt;&gt; 55-64 years ;  Median extra hours preferred ;  &gt; Males ;</t>
  </si>
  <si>
    <t>Australian Capital Territory ;  &gt;&gt; 55-64 years ;  Median extra hours preferred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</si>
  <si>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</si>
  <si>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</si>
  <si>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</si>
  <si>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Prefers less than 10 extra hours ;  Persons ;</t>
  </si>
  <si>
    <t>Australian Capital Territory ;  65 years and over ;  &gt; Prefers less than 10 extra hours ;  &gt; Males ;</t>
  </si>
  <si>
    <t>Australian Capital Territory ;  65 years and over ;  &gt; Prefers less than 10 extra hours ;  &gt; Females ;</t>
  </si>
  <si>
    <t>Australian Capital Territory ;  65 years and over ;  &gt; Prefers 10–19 extra hours ;  Persons ;</t>
  </si>
  <si>
    <t>Australian Capital Territory ;  65 years and over ;  &gt; Prefers 10–19 extra hours ;  &gt; Males ;</t>
  </si>
  <si>
    <t>Australian Capital Territory ;  65 years and over ;  &gt; Prefers 10–19 extra hours ;  &gt; Females ;</t>
  </si>
  <si>
    <t>Australian Capital Territory ;  65 years and over ;  &gt; Prefers 20–29 extra hours ;  Persons ;</t>
  </si>
  <si>
    <t>Australian Capital Territory ;  65 years and over ;  &gt; Prefers 20–29 extra hours ;  &gt; Males ;</t>
  </si>
  <si>
    <t>Australian Capital Territory ;  65 years and over ;  &gt; Prefers 20–29 extra hours ;  &gt; Females ;</t>
  </si>
  <si>
    <t>Australian Capital Territory ;  65 years and over ;  &gt; Prefers 30 extra hours or more ;  Persons ;</t>
  </si>
  <si>
    <t>Australian Capital Territory ;  65 years and over ;  &gt; Prefers 30 extra hours or more ;  &gt; Males ;</t>
  </si>
  <si>
    <t>Australian Capital Territory ;  65 years and over ;  &gt; Prefers 30 extra hours or more ;  &gt; Females ;</t>
  </si>
  <si>
    <t>Australian Capital Territory ;  65 years and over ;  Median extra hours preferred ;  Persons ;</t>
  </si>
  <si>
    <t>Australian Capital Territory ;  65 years and over ;  Median extra hours preferred ;  &gt; Males ;</t>
  </si>
  <si>
    <t>Australian Capital Territory ;  65 years and over ;  Median extra hours preferred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</si>
  <si>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</si>
  <si>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</si>
  <si>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</si>
  <si>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Prefers less than 10 extra hours ;  Persons ;</t>
  </si>
  <si>
    <t>Australian Capital Territory ;  Employee ;  &gt; Prefers less than 10 extra hours ;  &gt; Males ;</t>
  </si>
  <si>
    <t>Australian Capital Territory ;  Employee ;  &gt; Prefers less than 10 extra hours ;  &gt; Females ;</t>
  </si>
  <si>
    <t>Australian Capital Territory ;  Employee ;  &gt; Prefers 10–19 extra hours ;  Persons ;</t>
  </si>
  <si>
    <t>Australian Capital Territory ;  Employee ;  &gt; Prefers 10–19 extra hours ;  &gt; Males ;</t>
  </si>
  <si>
    <t>Australian Capital Territory ;  Employee ;  &gt; Prefers 10–19 extra hours ;  &gt; Females ;</t>
  </si>
  <si>
    <t>Australian Capital Territory ;  Employee ;  &gt; Prefers 20–29 extra hours ;  Persons ;</t>
  </si>
  <si>
    <t>Australian Capital Territory ;  Employee ;  &gt; Prefers 20–29 extra hours ;  &gt; Males ;</t>
  </si>
  <si>
    <t>Australian Capital Territory ;  Employee ;  &gt; Prefers 20–29 extra hours ;  &gt; Females ;</t>
  </si>
  <si>
    <t>Australian Capital Territory ;  Employee ;  &gt; Prefers 30 extra hours or more ;  Persons ;</t>
  </si>
  <si>
    <t>Australian Capital Territory ;  Employee ;  &gt; Prefers 30 extra hours or more ;  &gt; Males ;</t>
  </si>
  <si>
    <t>Australian Capital Territory ;  Employee ;  &gt; Prefers 30 extra hours or more ;  &gt; Females ;</t>
  </si>
  <si>
    <t>Australian Capital Territory ;  Employee ;  Median extra hours preferred ;  Persons ;</t>
  </si>
  <si>
    <t>Australian Capital Territory ;  Employee ;  Median extra hours preferred ;  &gt; Males ;</t>
  </si>
  <si>
    <t>Australian Capital Territory ;  Employee ;  Median extra hours preferred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</si>
  <si>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</si>
  <si>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</si>
  <si>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</si>
  <si>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Prefers less than 10 extra hours ;  Persons ;</t>
  </si>
  <si>
    <t>Australian Capital Territory ;  &gt; Employee with paid leave entitlements ;  &gt; Prefers less than 10 extra hours ;  &gt; Males ;</t>
  </si>
  <si>
    <t>Australian Capital Territory ;  &gt; Employee with paid leave entitlements ;  &gt; Prefers less than 10 extra hours ;  &gt; Females ;</t>
  </si>
  <si>
    <t>Australian Capital Territory ;  &gt; Employee with paid leave entitlements ;  &gt; Prefers 10–19 extra hours ;  Persons ;</t>
  </si>
  <si>
    <t>Australian Capital Territory ;  &gt; Employee with paid leave entitlements ;  &gt; Prefers 10–19 extra hours ;  &gt; Males ;</t>
  </si>
  <si>
    <t>Australian Capital Territory ;  &gt; Employee with paid leave entitlements ;  &gt; Prefers 10–19 extra hours ;  &gt; Females ;</t>
  </si>
  <si>
    <t>Australian Capital Territory ;  &gt; Employee with paid leave entitlements ;  &gt; Prefers 20–29 extra hours ;  Persons ;</t>
  </si>
  <si>
    <t>Australian Capital Territory ;  &gt; Employee with paid leave entitlements ;  &gt; Prefers 20–29 extra hours ;  &gt; Males ;</t>
  </si>
  <si>
    <t>Australian Capital Territory ;  &gt; Employee with paid leave entitlements ;  &gt; Prefers 20–29 extra hours ;  &gt; Females ;</t>
  </si>
  <si>
    <t>Australian Capital Territory ;  &gt; Employee with paid leave entitlements ;  &gt; Prefers 30 extra hours or more ;  Persons ;</t>
  </si>
  <si>
    <t>Australian Capital Territory ;  &gt; Employee with paid leave entitlements ;  &gt; Prefers 30 extra hours or more ;  &gt; Males ;</t>
  </si>
  <si>
    <t>Australian Capital Territory ;  &gt; Employee with paid leave entitlements ;  &gt; Prefers 30 extra hours or more ;  &gt; Females ;</t>
  </si>
  <si>
    <t>Australian Capital Territory ;  &gt; Employee with paid leave entitlements ;  Median extra hours preferred ;  Persons ;</t>
  </si>
  <si>
    <t>Australian Capital Territory ;  &gt; Employee with paid leave entitlements ;  Median extra hours preferred ;  &gt; Males ;</t>
  </si>
  <si>
    <t>Australian Capital Territory ;  &gt; Employee with paid leave entitlements ;  Median extra hours preferred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</si>
  <si>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</si>
  <si>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</si>
  <si>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</si>
  <si>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Prefers less than 10 extra hours ;  Persons ;</t>
  </si>
  <si>
    <t>Australian Capital Territory ;  &gt; Employee without paid leave entitlements ;  &gt; Prefers less than 10 extra hours ;  &gt; Males ;</t>
  </si>
  <si>
    <t>Australian Capital Territory ;  &gt; Employee without paid leave entitlements ;  &gt; Prefers less than 10 extra hours ;  &gt; Females ;</t>
  </si>
  <si>
    <t>Australian Capital Territory ;  &gt; Employee without paid leave entitlements ;  &gt; Prefers 10–19 extra hours ;  Persons ;</t>
  </si>
  <si>
    <t>Australian Capital Territory ;  &gt; Employee without paid leave entitlements ;  &gt; Prefers 10–19 extra hours ;  &gt; Males ;</t>
  </si>
  <si>
    <t>Australian Capital Territory ;  &gt; Employee without paid leave entitlements ;  &gt; Prefers 10–19 extra hours ;  &gt; Females ;</t>
  </si>
  <si>
    <t>Australian Capital Territory ;  &gt; Employee without paid leave entitlements ;  &gt; Prefers 20–29 extra hours ;  Persons ;</t>
  </si>
  <si>
    <t>Australian Capital Territory ;  &gt; Employee without paid leave entitlements ;  &gt; Prefers 20–29 extra hours ;  &gt; Males ;</t>
  </si>
  <si>
    <t>Australian Capital Territory ;  &gt; Employee without paid leave entitlements ;  &gt; Prefers 20–29 extra hours ;  &gt; Females ;</t>
  </si>
  <si>
    <t>Australian Capital Territory ;  &gt; Employee without paid leave entitlements ;  &gt; Prefers 30 extra hours or more ;  Persons ;</t>
  </si>
  <si>
    <t>Australian Capital Territory ;  &gt; Employee without paid leave entitlements ;  &gt; Prefers 30 extra hours or more ;  &gt; Males ;</t>
  </si>
  <si>
    <t>Australian Capital Territory ;  &gt; Employee without paid leave entitlements ;  &gt; Prefers 30 extra hours or more ;  &gt; Females ;</t>
  </si>
  <si>
    <t>Australian Capital Territory ;  &gt; Employee without paid leave entitlements ;  Median extra hours preferred ;  Persons ;</t>
  </si>
  <si>
    <t>Australian Capital Territory ;  &gt; Employee without paid leave entitlements ;  Median extra hours preferred ;  &gt; Males ;</t>
  </si>
  <si>
    <t>Australian Capital Territory ;  &gt; Employee without paid leave entitlements ;  Median extra hours preferred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</si>
  <si>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</si>
  <si>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</si>
  <si>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</si>
  <si>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Prefers less than 10 extra hours ;  Persons ;</t>
  </si>
  <si>
    <t>Australian Capital Territory ;  Not an employee ;  &gt; Prefers less than 10 extra hours ;  &gt; Males ;</t>
  </si>
  <si>
    <t>Australian Capital Territory ;  Not an employee ;  &gt; Prefers less than 10 extra hours ;  &gt; Females ;</t>
  </si>
  <si>
    <t>A125606632K</t>
  </si>
  <si>
    <t>A125600872L</t>
  </si>
  <si>
    <t>A125629672F</t>
  </si>
  <si>
    <t>A125615272K</t>
  </si>
  <si>
    <t>A125603752X</t>
  </si>
  <si>
    <t>A125632552W</t>
  </si>
  <si>
    <t>A125618152W</t>
  </si>
  <si>
    <t>A125595114W</t>
  </si>
  <si>
    <t>A125623914A</t>
  </si>
  <si>
    <t>A125609514A</t>
  </si>
  <si>
    <t>A125593928W</t>
  </si>
  <si>
    <t>A125622728C</t>
  </si>
  <si>
    <t>A125608328C</t>
  </si>
  <si>
    <t>A125596808J</t>
  </si>
  <si>
    <t>A125625608R</t>
  </si>
  <si>
    <t>A125611208V</t>
  </si>
  <si>
    <t>A125591048L</t>
  </si>
  <si>
    <t>A125619848L</t>
  </si>
  <si>
    <t>A125605448T</t>
  </si>
  <si>
    <t>A125599688F</t>
  </si>
  <si>
    <t>A125628488L</t>
  </si>
  <si>
    <t>A125614088T</t>
  </si>
  <si>
    <t>A125602568F</t>
  </si>
  <si>
    <t>A125631368C</t>
  </si>
  <si>
    <t>A125616968A</t>
  </si>
  <si>
    <t>A125593930J</t>
  </si>
  <si>
    <t>A125622730R</t>
  </si>
  <si>
    <t>A125608330R</t>
  </si>
  <si>
    <t>A125594048T</t>
  </si>
  <si>
    <t>A125622848W</t>
  </si>
  <si>
    <t>A125608448W</t>
  </si>
  <si>
    <t>A125596928A</t>
  </si>
  <si>
    <t>A125625728J</t>
  </si>
  <si>
    <t>A125611328L</t>
  </si>
  <si>
    <t>A125591168F</t>
  </si>
  <si>
    <t>A125619968F</t>
  </si>
  <si>
    <t>A125605568K</t>
  </si>
  <si>
    <t>A125599808L</t>
  </si>
  <si>
    <t>A125628608V</t>
  </si>
  <si>
    <t>A125614208X</t>
  </si>
  <si>
    <t>A125602688X</t>
  </si>
  <si>
    <t>A125631488W</t>
  </si>
  <si>
    <t>A125617088W</t>
  </si>
  <si>
    <t>A125594050C</t>
  </si>
  <si>
    <t>A125622850J</t>
  </si>
  <si>
    <t>A125608450J</t>
  </si>
  <si>
    <t>A125593936W</t>
  </si>
  <si>
    <t>A125622736C</t>
  </si>
  <si>
    <t>A125608336C</t>
  </si>
  <si>
    <t>A125596816J</t>
  </si>
  <si>
    <t>A125625616R</t>
  </si>
  <si>
    <t>A125611216V</t>
  </si>
  <si>
    <t>A125591056L</t>
  </si>
  <si>
    <t>A125619856L</t>
  </si>
  <si>
    <t>A125605456T</t>
  </si>
  <si>
    <t>A125599696F</t>
  </si>
  <si>
    <t>A125628496L</t>
  </si>
  <si>
    <t>A125614096T</t>
  </si>
  <si>
    <t>A125602576F</t>
  </si>
  <si>
    <t>A125631376C</t>
  </si>
  <si>
    <t>A125616976A</t>
  </si>
  <si>
    <t>A125593938A</t>
  </si>
  <si>
    <t>A125622738J</t>
  </si>
  <si>
    <t>A125608338J</t>
  </si>
  <si>
    <t>A125594056T</t>
  </si>
  <si>
    <t>A125622856W</t>
  </si>
  <si>
    <t>A125608456W</t>
  </si>
  <si>
    <t>A125596936A</t>
  </si>
  <si>
    <t>A125625736J</t>
  </si>
  <si>
    <t>A125611336L</t>
  </si>
  <si>
    <t>A125591176F</t>
  </si>
  <si>
    <t>A125619976F</t>
  </si>
  <si>
    <t>A125605576K</t>
  </si>
  <si>
    <t>A125599816L</t>
  </si>
  <si>
    <t>A125628616V</t>
  </si>
  <si>
    <t>A125614216X</t>
  </si>
  <si>
    <t>A125602696X</t>
  </si>
  <si>
    <t>A125631496W</t>
  </si>
  <si>
    <t>A125617096W</t>
  </si>
  <si>
    <t>A125594058W</t>
  </si>
  <si>
    <t>A125622858A</t>
  </si>
  <si>
    <t>A125608458A</t>
  </si>
  <si>
    <t>A125594064T</t>
  </si>
  <si>
    <t>A125622864W</t>
  </si>
  <si>
    <t>A125608464W</t>
  </si>
  <si>
    <t>A125596944A</t>
  </si>
  <si>
    <t>A125625744J</t>
  </si>
  <si>
    <t>A125611344L</t>
  </si>
  <si>
    <t>A125591184F</t>
  </si>
  <si>
    <t>A125619984F</t>
  </si>
  <si>
    <t>A125605584K</t>
  </si>
  <si>
    <t>A125599824L</t>
  </si>
  <si>
    <t>A125628624V</t>
  </si>
  <si>
    <t>A125614224X</t>
  </si>
  <si>
    <t>A125602704L</t>
  </si>
  <si>
    <t>A125631504K</t>
  </si>
  <si>
    <t>A125617104K</t>
  </si>
  <si>
    <t>A125594066W</t>
  </si>
  <si>
    <t>A125622866A</t>
  </si>
  <si>
    <t>A125608466A</t>
  </si>
  <si>
    <t>A125593944W</t>
  </si>
  <si>
    <t>A125622744C</t>
  </si>
  <si>
    <t>A125608344C</t>
  </si>
  <si>
    <t>A125596824J</t>
  </si>
  <si>
    <t>A125625624R</t>
  </si>
  <si>
    <t>A125611224V</t>
  </si>
  <si>
    <t>A125591064L</t>
  </si>
  <si>
    <t>A125619864L</t>
  </si>
  <si>
    <t>A125605464T</t>
  </si>
  <si>
    <t>A125599704V</t>
  </si>
  <si>
    <t>A125628504A</t>
  </si>
  <si>
    <t>A125614104F</t>
  </si>
  <si>
    <t>A125602584F</t>
  </si>
  <si>
    <t>A125631384C</t>
  </si>
  <si>
    <t>A125616984A</t>
  </si>
  <si>
    <t>A125593946A</t>
  </si>
  <si>
    <t>A125622746J</t>
  </si>
  <si>
    <t>A125608346J</t>
  </si>
  <si>
    <t>A125593952W</t>
  </si>
  <si>
    <t>A125622752C</t>
  </si>
  <si>
    <t>A125608352C</t>
  </si>
  <si>
    <t>A125596832J</t>
  </si>
  <si>
    <t>A125625632R</t>
  </si>
  <si>
    <t>A125611232V</t>
  </si>
  <si>
    <t>A125591072L</t>
  </si>
  <si>
    <t>A125619872L</t>
  </si>
  <si>
    <t>A125605472T</t>
  </si>
  <si>
    <t>A125599712V</t>
  </si>
  <si>
    <t>A125628512A</t>
  </si>
  <si>
    <t>A125614112F</t>
  </si>
  <si>
    <t>A125602592F</t>
  </si>
  <si>
    <t>A125631392C</t>
  </si>
  <si>
    <t>A125616992A</t>
  </si>
  <si>
    <t>A125593954A</t>
  </si>
  <si>
    <t>A125622754J</t>
  </si>
  <si>
    <t>A125608354J</t>
  </si>
  <si>
    <t>A125594016X</t>
  </si>
  <si>
    <t>A125622816C</t>
  </si>
  <si>
    <t>A125608416C</t>
  </si>
  <si>
    <t>A125596896V</t>
  </si>
  <si>
    <t>A125625696A</t>
  </si>
  <si>
    <t>A125611296F</t>
  </si>
  <si>
    <t>A125591136L</t>
  </si>
  <si>
    <t>A125619936L</t>
  </si>
  <si>
    <t>A125605536T</t>
  </si>
  <si>
    <t>A125599776F</t>
  </si>
  <si>
    <t>A125628576L</t>
  </si>
  <si>
    <t>A125614176T</t>
  </si>
  <si>
    <t>A125602656F</t>
  </si>
  <si>
    <t>A125631456C</t>
  </si>
  <si>
    <t>A125617056C</t>
  </si>
  <si>
    <t>A125594018C</t>
  </si>
  <si>
    <t>A125622818J</t>
  </si>
  <si>
    <t>A125608418J</t>
  </si>
  <si>
    <t>A125593880W</t>
  </si>
  <si>
    <t>A125622680C</t>
  </si>
  <si>
    <t>A125608280C</t>
  </si>
  <si>
    <t>A125596760J</t>
  </si>
  <si>
    <t>A125625560R</t>
  </si>
  <si>
    <t>A125611160V</t>
  </si>
  <si>
    <t>A125591000A</t>
  </si>
  <si>
    <t>A125619800A</t>
  </si>
  <si>
    <t>A125605400F</t>
  </si>
  <si>
    <t>A125599640V</t>
  </si>
  <si>
    <t>A125628440A</t>
  </si>
  <si>
    <t>A125614040F</t>
  </si>
  <si>
    <t>A125602520V</t>
  </si>
  <si>
    <t>A125631320T</t>
  </si>
  <si>
    <t>A125616920R</t>
  </si>
  <si>
    <t>A125593882A</t>
  </si>
  <si>
    <t>A125622682J</t>
  </si>
  <si>
    <t>A125608282J</t>
  </si>
  <si>
    <t>A125594072T</t>
  </si>
  <si>
    <t>A125622872W</t>
  </si>
  <si>
    <t>A125608472W</t>
  </si>
  <si>
    <t>A125596952A</t>
  </si>
  <si>
    <t>A125625752J</t>
  </si>
  <si>
    <t>A125611352L</t>
  </si>
  <si>
    <t>A125591192F</t>
  </si>
  <si>
    <t>A125619992F</t>
  </si>
  <si>
    <t>A125605592K</t>
  </si>
  <si>
    <t>A125599832L</t>
  </si>
  <si>
    <t>A125628632V</t>
  </si>
  <si>
    <t>A125614232X</t>
  </si>
  <si>
    <t>A125602712L</t>
  </si>
  <si>
    <t>A125631512K</t>
  </si>
  <si>
    <t>A125617112K</t>
  </si>
  <si>
    <t>A125594074W</t>
  </si>
  <si>
    <t>A125622874A</t>
  </si>
  <si>
    <t>A125608474A</t>
  </si>
  <si>
    <t>A125593960W</t>
  </si>
  <si>
    <t>A125622760C</t>
  </si>
  <si>
    <t>A125608360C</t>
  </si>
  <si>
    <t>A125596840J</t>
  </si>
  <si>
    <t>A125625640R</t>
  </si>
  <si>
    <t>A125611240V</t>
  </si>
  <si>
    <t>A125591080L</t>
  </si>
  <si>
    <t>A125619880L</t>
  </si>
  <si>
    <t>A125605480T</t>
  </si>
  <si>
    <t>A125599720V</t>
  </si>
  <si>
    <t>A125628520A</t>
  </si>
  <si>
    <t>A125614120F</t>
  </si>
  <si>
    <t>A125602600V</t>
  </si>
  <si>
    <t>A125631400T</t>
  </si>
  <si>
    <t>A125617000T</t>
  </si>
  <si>
    <t>A125593962A</t>
  </si>
  <si>
    <t>A125622762J</t>
  </si>
  <si>
    <t>A125608362J</t>
  </si>
  <si>
    <t>A125593840C</t>
  </si>
  <si>
    <t>A125622640K</t>
  </si>
  <si>
    <t>A125608240K</t>
  </si>
  <si>
    <t>A125596720R</t>
  </si>
  <si>
    <t>A125625520W</t>
  </si>
  <si>
    <t>A125611120A</t>
  </si>
  <si>
    <t>A125590960T</t>
  </si>
  <si>
    <t>A125619760V</t>
  </si>
  <si>
    <t>A125605360X</t>
  </si>
  <si>
    <t>A125599600A</t>
  </si>
  <si>
    <t>A125628400J</t>
  </si>
  <si>
    <t>A125614000L</t>
  </si>
  <si>
    <t>A125602480L</t>
  </si>
  <si>
    <t>A125631280K</t>
  </si>
  <si>
    <t>A125616880J</t>
  </si>
  <si>
    <t>A125593842J</t>
  </si>
  <si>
    <t>A125622642R</t>
  </si>
  <si>
    <t>A125608242R</t>
  </si>
  <si>
    <t>A125593968R</t>
  </si>
  <si>
    <t>A125622768W</t>
  </si>
  <si>
    <t>A125608368W</t>
  </si>
  <si>
    <t>A125596848A</t>
  </si>
  <si>
    <t>A125625648J</t>
  </si>
  <si>
    <t>A125611248L</t>
  </si>
  <si>
    <t>A125591088F</t>
  </si>
  <si>
    <t>A125619888F</t>
  </si>
  <si>
    <t>A125605488K</t>
  </si>
  <si>
    <t>A125599728L</t>
  </si>
  <si>
    <t>A125628528V</t>
  </si>
  <si>
    <t>A125614128X</t>
  </si>
  <si>
    <t>A125602608L</t>
  </si>
  <si>
    <t>A125631408K</t>
  </si>
  <si>
    <t>A125617008K</t>
  </si>
  <si>
    <t>A125593970A</t>
  </si>
  <si>
    <t>A125622770J</t>
  </si>
  <si>
    <t>A125608370J</t>
  </si>
  <si>
    <t>A125593976R</t>
  </si>
  <si>
    <t>A125622776W</t>
  </si>
  <si>
    <t>A125608376W</t>
  </si>
  <si>
    <t>A125596856A</t>
  </si>
  <si>
    <t>A125625656J</t>
  </si>
  <si>
    <t>A125611256L</t>
  </si>
  <si>
    <t>Australian Capital Territory ;  Not an employee ;  &gt; Prefers 10–19 extra hours ;  Persons ;</t>
  </si>
  <si>
    <t>Australian Capital Territory ;  Not an employee ;  &gt; Prefers 10–19 extra hours ;  &gt; Males ;</t>
  </si>
  <si>
    <t>Australian Capital Territory ;  Not an employee ;  &gt; Prefers 10–19 extra hours ;  &gt; Females ;</t>
  </si>
  <si>
    <t>Australian Capital Territory ;  Not an employee ;  &gt; Prefers 20–29 extra hours ;  Persons ;</t>
  </si>
  <si>
    <t>Australian Capital Territory ;  Not an employee ;  &gt; Prefers 20–29 extra hours ;  &gt; Males ;</t>
  </si>
  <si>
    <t>Australian Capital Territory ;  Not an employee ;  &gt; Prefers 20–29 extra hours ;  &gt; Females ;</t>
  </si>
  <si>
    <t>Australian Capital Territory ;  Not an employee ;  &gt; Prefers 30 extra hours or more ;  Persons ;</t>
  </si>
  <si>
    <t>Australian Capital Territory ;  Not an employee ;  &gt; Prefers 30 extra hours or more ;  &gt; Males ;</t>
  </si>
  <si>
    <t>Australian Capital Territory ;  Not an employee ;  &gt; Prefers 30 extra hours or more ;  &gt; Females ;</t>
  </si>
  <si>
    <t>Australian Capital Territory ;  Not an employee ;  Median extra hours preferred ;  Persons ;</t>
  </si>
  <si>
    <t>Australian Capital Territory ;  Not an employee ;  Median extra hours preferred ;  &gt; Males ;</t>
  </si>
  <si>
    <t>Australian Capital Territory ;  Not an employee ;  Median extra hours preferred ;  &gt; Females ;</t>
  </si>
  <si>
    <t>Australian Capital Territory ;  Usually does not work in main job ;  Underemployed part-time workers ;  Persons ;</t>
  </si>
  <si>
    <t>Australian Capital Territory ;  Usually does not work in main job ;  Underemployed part-time workers ;  &gt; Males ;</t>
  </si>
  <si>
    <t>Australian Capital Territory ;  Usually does not work in main job ;  Underemployed part-time workers ;  &gt; Females ;</t>
  </si>
  <si>
    <t>Australian Capital Territory ;  Usually does not work in main job ;  &gt; Prefers less than 10 extra hours ;  Persons ;</t>
  </si>
  <si>
    <t>Australian Capital Territory ;  Usually does not work in main job ;  &gt; Prefers less than 10 extra hours ;  &gt; Males ;</t>
  </si>
  <si>
    <t>Australian Capital Territory ;  Usually does not work in main job ;  &gt; Prefers less than 10 extra hours ;  &gt; Females ;</t>
  </si>
  <si>
    <t>Australian Capital Territory ;  Usually does not work in main job ;  &gt; Prefers 10–19 extra hours ;  Persons ;</t>
  </si>
  <si>
    <t>Australian Capital Territory ;  Usually does not work in main job ;  &gt; Prefers 10–19 extra hours ;  &gt; Males ;</t>
  </si>
  <si>
    <t>Australian Capital Territory ;  Usually does not work in main job ;  &gt; Prefers 10–19 extra hours ;  &gt; Females ;</t>
  </si>
  <si>
    <t>Australian Capital Territory ;  Usually does not work in main job ;  &gt; Prefers 20–29 extra hours ;  Persons ;</t>
  </si>
  <si>
    <t>Australian Capital Territory ;  Usually does not work in main job ;  &gt; Prefers 20–29 extra hours ;  &gt; Males ;</t>
  </si>
  <si>
    <t>Australian Capital Territory ;  Usually does not work in main job ;  &gt; Prefers 20–29 extra hours ;  &gt; Females ;</t>
  </si>
  <si>
    <t>Australian Capital Territory ;  Usually does not work in main job ;  &gt; Prefers 30 extra hours or more ;  Persons ;</t>
  </si>
  <si>
    <t>Australian Capital Territory ;  Usually does not work in main job ;  &gt; Prefers 30 extra hours or more ;  &gt; Males ;</t>
  </si>
  <si>
    <t>Australian Capital Territory ;  Usually does not work in main job ;  &gt; Prefers 30 extra hours or more ;  &gt; Females ;</t>
  </si>
  <si>
    <t>Australian Capital Territory ;  Usually does not work in main job ;  Median extra hours preferred ;  Persons ;</t>
  </si>
  <si>
    <t>Australian Capital Territory ;  Usually does not work in main job ;  Median extra hours preferred ;  &gt; Males ;</t>
  </si>
  <si>
    <t>Australian Capital Territory ;  Usually does not work in main job ;  Median extra hours preferred ;  &gt; Females ;</t>
  </si>
  <si>
    <t>Australian Capital Territory ;  Usually works 1-9 hours in main job ;  Underemployed part-time workers ;  Persons ;</t>
  </si>
  <si>
    <t>Australian Capital Territory ;  Usually works 1-9 hours in main job ;  Underemployed part-time workers ;  &gt; Males ;</t>
  </si>
  <si>
    <t>Australian Capital Territory ;  Usually works 1-9 hours in main job ;  Underemployed part-time workers ;  &gt; Females ;</t>
  </si>
  <si>
    <t>Australian Capital Territory ;  Usually works 1-9 hours in main job ;  &gt; Prefers less than 10 extra hours ;  Persons ;</t>
  </si>
  <si>
    <t>Australian Capital Territory ;  Usually works 1-9 hours in main job ;  &gt; Prefers less than 10 extra hours ;  &gt; Males ;</t>
  </si>
  <si>
    <t>Australian Capital Territory ;  Usually works 1-9 hours in main job ;  &gt; Prefers less than 10 extra hours ;  &gt; Females ;</t>
  </si>
  <si>
    <t>Australian Capital Territory ;  Usually works 1-9 hours in main job ;  &gt; Prefers 10–19 extra hours ;  Persons ;</t>
  </si>
  <si>
    <t>Australian Capital Territory ;  Usually works 1-9 hours in main job ;  &gt; Prefers 10–19 extra hours ;  &gt; Males ;</t>
  </si>
  <si>
    <t>Australian Capital Territory ;  Usually works 1-9 hours in main job ;  &gt; Prefers 10–19 extra hours ;  &gt; Females ;</t>
  </si>
  <si>
    <t>Australian Capital Territory ;  Usually works 1-9 hours in main job ;  &gt; Prefers 20–29 extra hours ;  Persons ;</t>
  </si>
  <si>
    <t>Australian Capital Territory ;  Usually works 1-9 hours in main job ;  &gt; Prefers 20–29 extra hours ;  &gt; Males ;</t>
  </si>
  <si>
    <t>Australian Capital Territory ;  Usually works 1-9 hours in main job ;  &gt; Prefers 20–29 extra hours ;  &gt; Females ;</t>
  </si>
  <si>
    <t>Australian Capital Territory ;  Usually works 1-9 hours in main job ;  &gt; Prefers 30 extra hours or more ;  Persons ;</t>
  </si>
  <si>
    <t>Australian Capital Territory ;  Usually works 1-9 hours in main job ;  &gt; Prefers 30 extra hours or more ;  &gt; Males ;</t>
  </si>
  <si>
    <t>Australian Capital Territory ;  Usually works 1-9 hours in main job ;  &gt; Prefers 30 extra hours or more ;  &gt; Females ;</t>
  </si>
  <si>
    <t>Australian Capital Territory ;  Usually works 1-9 hours in main job ;  Median extra hours preferred ;  Persons ;</t>
  </si>
  <si>
    <t>Australian Capital Territory ;  Usually works 1-9 hours in main job ;  Median extra hours preferred ;  &gt; Males ;</t>
  </si>
  <si>
    <t>Australian Capital Territory ;  Usually works 1-9 hours in main job ;  Median extra hours preferred ;  &gt; Females ;</t>
  </si>
  <si>
    <t>Australian Capital Territory ;  Usually works 10-19 hours in main job ;  Underemployed part-time workers ;  Persons ;</t>
  </si>
  <si>
    <t>Australian Capital Territory ;  Usually works 10-19 hours in main job ;  Underemployed part-time workers ;  &gt; Males ;</t>
  </si>
  <si>
    <t>Australian Capital Territory ;  Usually works 10-19 hours in main job ;  Underemployed part-time workers ;  &gt; Females ;</t>
  </si>
  <si>
    <t>Australian Capital Territory ;  Usually works 10-19 hours in main job ;  &gt; Prefers less than 10 extra hours ;  Persons ;</t>
  </si>
  <si>
    <t>Australian Capital Territory ;  Usually works 10-19 hours in main job ;  &gt; Prefers less than 10 extra hours ;  &gt; Males ;</t>
  </si>
  <si>
    <t>Australian Capital Territory ;  Usually works 10-19 hours in main job ;  &gt; Prefers less than 10 extra hours ;  &gt; Females ;</t>
  </si>
  <si>
    <t>Australian Capital Territory ;  Usually works 10-19 hours in main job ;  &gt; Prefers 10–19 extra hours ;  Persons ;</t>
  </si>
  <si>
    <t>Australian Capital Territory ;  Usually works 10-19 hours in main job ;  &gt; Prefers 10–19 extra hours ;  &gt; Males ;</t>
  </si>
  <si>
    <t>Australian Capital Territory ;  Usually works 10-19 hours in main job ;  &gt; Prefers 10–19 extra hours ;  &gt; Females ;</t>
  </si>
  <si>
    <t>Australian Capital Territory ;  Usually works 10-19 hours in main job ;  &gt; Prefers 20–29 extra hours ;  Persons ;</t>
  </si>
  <si>
    <t>Australian Capital Territory ;  Usually works 10-19 hours in main job ;  &gt; Prefers 20–29 extra hours ;  &gt; Males ;</t>
  </si>
  <si>
    <t>Australian Capital Territory ;  Usually works 10-19 hours in main job ;  &gt; Prefers 20–29 extra hours ;  &gt; Females ;</t>
  </si>
  <si>
    <t>Australian Capital Territory ;  Usually works 10-19 hours in main job ;  &gt; Prefers 30 extra hours or more ;  Persons ;</t>
  </si>
  <si>
    <t>Australian Capital Territory ;  Usually works 10-19 hours in main job ;  &gt; Prefers 30 extra hours or more ;  &gt; Males ;</t>
  </si>
  <si>
    <t>Australian Capital Territory ;  Usually works 10-19 hours in main job ;  &gt; Prefers 30 extra hours or more ;  &gt; Females ;</t>
  </si>
  <si>
    <t>Australian Capital Territory ;  Usually works 10-19 hours in main job ;  Median extra hours preferred ;  Persons ;</t>
  </si>
  <si>
    <t>Australian Capital Territory ;  Usually works 10-19 hours in main job ;  Median extra hours preferred ;  &gt; Males ;</t>
  </si>
  <si>
    <t>Australian Capital Territory ;  Usually works 10-19 hours in main job ;  Median extra hours preferred ;  &gt; Females ;</t>
  </si>
  <si>
    <t>Australian Capital Territory ;  Usually works 20-29 hours in main job ;  Underemployed part-time workers ;  Persons ;</t>
  </si>
  <si>
    <t>Australian Capital Territory ;  Usually works 20-29 hours in main job ;  Underemployed part-time workers ;  &gt; Males ;</t>
  </si>
  <si>
    <t>Australian Capital Territory ;  Usually works 20-29 hours in main job ;  Underemployed part-time workers ;  &gt; Females ;</t>
  </si>
  <si>
    <t>Australian Capital Territory ;  Usually works 20-29 hours in main job ;  &gt; Prefers less than 10 extra hours ;  Persons ;</t>
  </si>
  <si>
    <t>Australian Capital Territory ;  Usually works 20-29 hours in main job ;  &gt; Prefers less than 10 extra hours ;  &gt; Males ;</t>
  </si>
  <si>
    <t>Australian Capital Territory ;  Usually works 20-29 hours in main job ;  &gt; Prefers less than 10 extra hours ;  &gt; Females ;</t>
  </si>
  <si>
    <t>Australian Capital Territory ;  Usually works 20-29 hours in main job ;  &gt; Prefers 10–19 extra hours ;  Persons ;</t>
  </si>
  <si>
    <t>Australian Capital Territory ;  Usually works 20-29 hours in main job ;  &gt; Prefers 10–19 extra hours ;  &gt; Males ;</t>
  </si>
  <si>
    <t>Australian Capital Territory ;  Usually works 20-29 hours in main job ;  &gt; Prefers 10–19 extra hours ;  &gt; Females ;</t>
  </si>
  <si>
    <t>Australian Capital Territory ;  Usually works 20-29 hours in main job ;  &gt; Prefers 20–29 extra hours ;  Persons ;</t>
  </si>
  <si>
    <t>Australian Capital Territory ;  Usually works 20-29 hours in main job ;  &gt; Prefers 20–29 extra hours ;  &gt; Males ;</t>
  </si>
  <si>
    <t>Australian Capital Territory ;  Usually works 20-29 hours in main job ;  &gt; Prefers 20–29 extra hours ;  &gt; Females ;</t>
  </si>
  <si>
    <t>Australian Capital Territory ;  Usually works 20-29 hours in main job ;  &gt; Prefers 30 extra hours or more ;  Persons ;</t>
  </si>
  <si>
    <t>Australian Capital Territory ;  Usually works 20-29 hours in main job ;  &gt; Prefers 30 extra hours or more ;  &gt; Males ;</t>
  </si>
  <si>
    <t>Australian Capital Territory ;  Usually works 20-29 hours in main job ;  &gt; Prefers 30 extra hours or more ;  &gt; Females ;</t>
  </si>
  <si>
    <t>Australian Capital Territory ;  Usually works 20-29 hours in main job ;  Median extra hours preferred ;  Persons ;</t>
  </si>
  <si>
    <t>Australian Capital Territory ;  Usually works 20-29 hours in main job ;  Median extra hours preferred ;  &gt; Males ;</t>
  </si>
  <si>
    <t>Australian Capital Territory ;  Usually works 20-29 hours in main job ;  Median extra hours preferred ;  &gt; Females ;</t>
  </si>
  <si>
    <t>Australian Capital Territory ;  Usually works 30-34 hours in main job ;  Underemployed part-time workers ;  Persons ;</t>
  </si>
  <si>
    <t>Australian Capital Territory ;  Usually works 30-34 hours in main job ;  Underemployed part-time workers ;  &gt; Males ;</t>
  </si>
  <si>
    <t>Australian Capital Territory ;  Usually works 30-34 hours in main job ;  Underemployed part-time workers ;  &gt; Females ;</t>
  </si>
  <si>
    <t>Australian Capital Territory ;  Usually works 30-34 hours in main job ;  &gt; Prefers less than 10 extra hours ;  Persons ;</t>
  </si>
  <si>
    <t>Australian Capital Territory ;  Usually works 30-34 hours in main job ;  &gt; Prefers less than 10 extra hours ;  &gt; Males ;</t>
  </si>
  <si>
    <t>Australian Capital Territory ;  Usually works 30-34 hours in main job ;  &gt; Prefers less than 10 extra hours ;  &gt; Females ;</t>
  </si>
  <si>
    <t>Australian Capital Territory ;  Usually works 30-34 hours in main job ;  &gt; Prefers 10–19 extra hours ;  Persons ;</t>
  </si>
  <si>
    <t>Australian Capital Territory ;  Usually works 30-34 hours in main job ;  &gt; Prefers 10–19 extra hours ;  &gt; Males ;</t>
  </si>
  <si>
    <t>Australian Capital Territory ;  Usually works 30-34 hours in main job ;  &gt; Prefers 10–19 extra hours ;  &gt; Females ;</t>
  </si>
  <si>
    <t>Australian Capital Territory ;  Usually works 30-34 hours in main job ;  &gt; Prefers 20–29 extra hours ;  Persons ;</t>
  </si>
  <si>
    <t>Australian Capital Territory ;  Usually works 30-34 hours in main job ;  &gt; Prefers 20–29 extra hours ;  &gt; Males ;</t>
  </si>
  <si>
    <t>Australian Capital Territory ;  Usually works 30-34 hours in main job ;  &gt; Prefers 20–29 extra hours ;  &gt; Females ;</t>
  </si>
  <si>
    <t>Australian Capital Territory ;  Usually works 30-34 hours in main job ;  &gt; Prefers 30 extra hours or more ;  Persons ;</t>
  </si>
  <si>
    <t>Australian Capital Territory ;  Usually works 30-34 hours in main job ;  &gt; Prefers 30 extra hours or more ;  &gt; Males ;</t>
  </si>
  <si>
    <t>Australian Capital Territory ;  Usually works 30-34 hours in main job ;  &gt; Prefers 30 extra hours or more ;  &gt; Females ;</t>
  </si>
  <si>
    <t>Australian Capital Territory ;  Usually works 30-34 hours in main job ;  Median extra hours preferred ;  Persons ;</t>
  </si>
  <si>
    <t>Australian Capital Territory ;  Usually works 30-34 hours in main job ;  Median extra hours preferred ;  &gt; Males ;</t>
  </si>
  <si>
    <t>Australian Capital Territory ;  Usually works 30-34 hours in main job ;  Median extra hours preferred ;  &gt; Females ;</t>
  </si>
  <si>
    <t>Australian Capital Territory ;  Would move interstate if offered a job ;  Underemployed part-time workers ;  Persons ;</t>
  </si>
  <si>
    <t>Australian Capital Territory ;  Would move interstate if offered a job ;  Underemployed part-time workers ;  &gt; Males ;</t>
  </si>
  <si>
    <t>Australian Capital Territory ;  Would move interstate if offered a job ;  Underemployed part-time workers ;  &gt; Females ;</t>
  </si>
  <si>
    <t>Australian Capital Territory ;  Would move interstate if offered a job ;  &gt; Prefers less than 10 extra hours ;  Persons ;</t>
  </si>
  <si>
    <t>Australian Capital Territory ;  Would move interstate if offered a job ;  &gt; Prefers less than 10 extra hours ;  &gt; Males ;</t>
  </si>
  <si>
    <t>Australian Capital Territory ;  Would move interstate if offered a job ;  &gt; Prefers less than 10 extra hours ;  &gt; Females ;</t>
  </si>
  <si>
    <t>Australian Capital Territory ;  Would move interstate if offered a job ;  &gt; Prefers 10–19 extra hours ;  Persons ;</t>
  </si>
  <si>
    <t>Australian Capital Territory ;  Would move interstate if offered a job ;  &gt; Prefers 10–19 extra hours ;  &gt; Males ;</t>
  </si>
  <si>
    <t>Australian Capital Territory ;  Would move interstate if offered a job ;  &gt; Prefers 10–19 extra hours ;  &gt; Females ;</t>
  </si>
  <si>
    <t>Australian Capital Territory ;  Would move interstate if offered a job ;  &gt; Prefers 20–29 extra hours ;  Persons ;</t>
  </si>
  <si>
    <t>Australian Capital Territory ;  Would move interstate if offered a job ;  &gt; Prefers 20–29 extra hours ;  &gt; Males ;</t>
  </si>
  <si>
    <t>Australian Capital Territory ;  Would move interstate if offered a job ;  &gt; Prefers 20–29 extra hours ;  &gt; Females ;</t>
  </si>
  <si>
    <t>Australian Capital Territory ;  Would move interstate if offered a job ;  &gt; Prefers 30 extra hours or more ;  Persons ;</t>
  </si>
  <si>
    <t>Australian Capital Territory ;  Would move interstate if offered a job ;  &gt; Prefers 30 extra hours or more ;  &gt; Males ;</t>
  </si>
  <si>
    <t>Australian Capital Territory ;  Would move interstate if offered a job ;  &gt; Prefers 30 extra hours or more ;  &gt; Females ;</t>
  </si>
  <si>
    <t>Australian Capital Territory ;  Would move interstate if offered a job ;  Median extra hours preferred ;  Persons ;</t>
  </si>
  <si>
    <t>Australian Capital Territory ;  Would move interstate if offered a job ;  Median extra hours preferred ;  &gt; Males ;</t>
  </si>
  <si>
    <t>Australian Capital Territory ;  Would move interstate if offered a job ;  Median extra hours preferred ;  &gt; Females ;</t>
  </si>
  <si>
    <t>Australian Capital Territory ;  Would not move interstate if offered a job ;  Underemployed part-time workers ;  Persons ;</t>
  </si>
  <si>
    <t>Australian Capital Territory ;  Would not move interstate if offered a job ;  Underemployed part-time workers ;  &gt; Males ;</t>
  </si>
  <si>
    <t>Australian Capital Territory ;  Would not move interstate if offered a job ;  Underemployed part-time workers ;  &gt; Females ;</t>
  </si>
  <si>
    <t>Australian Capital Territory ;  Would not move interstate if offered a job ;  &gt; Prefers less than 10 extra hours ;  Persons ;</t>
  </si>
  <si>
    <t>Australian Capital Territory ;  Would not move interstate if offered a job ;  &gt; Prefers less than 10 extra hours ;  &gt; Males ;</t>
  </si>
  <si>
    <t>Australian Capital Territory ;  Would not move interstate if offered a job ;  &gt; Prefers less than 10 extra hours ;  &gt; Females ;</t>
  </si>
  <si>
    <t>Australian Capital Territory ;  Would not move interstate if offered a job ;  &gt; Prefers 10–19 extra hours ;  Persons ;</t>
  </si>
  <si>
    <t>Australian Capital Territory ;  Would not move interstate if offered a job ;  &gt; Prefers 10–19 extra hours ;  &gt; Males ;</t>
  </si>
  <si>
    <t>Australian Capital Territory ;  Would not move interstate if offered a job ;  &gt; Prefers 10–19 extra hours ;  &gt; Females ;</t>
  </si>
  <si>
    <t>Australian Capital Territory ;  Would not move interstate if offered a job ;  &gt; Prefers 20–29 extra hours ;  Persons ;</t>
  </si>
  <si>
    <t>Australian Capital Territory ;  Would not move interstate if offered a job ;  &gt; Prefers 20–29 extra hours ;  &gt; Males ;</t>
  </si>
  <si>
    <t>Australian Capital Territory ;  Would not move interstate if offered a job ;  &gt; Prefers 20–29 extra hours ;  &gt; Females ;</t>
  </si>
  <si>
    <t>Australian Capital Territory ;  Would not move interstate if offered a job ;  &gt; Prefers 30 extra hours or more ;  Persons ;</t>
  </si>
  <si>
    <t>Australian Capital Territory ;  Would not move interstate if offered a job ;  &gt; Prefers 30 extra hours or more ;  &gt; Males ;</t>
  </si>
  <si>
    <t>Australian Capital Territory ;  Would not move interstate if offered a job ;  &gt; Prefers 30 extra hours or more ;  &gt; Females ;</t>
  </si>
  <si>
    <t>Australian Capital Territory ;  Would not move interstate if offered a job ;  Median extra hours preferred ;  Persons ;</t>
  </si>
  <si>
    <t>Australian Capital Territory ;  Would not move interstate if offered a job ;  Median extra hours preferred ;  &gt; Males ;</t>
  </si>
  <si>
    <t>Australian Capital Territory ;  Would not move interstate if offered a job ;  Median extra hours preferred ;  &gt; Females ;</t>
  </si>
  <si>
    <t>Australian Capital Territory ;  Might move interstate if offered a job ;  Underemployed part-time workers ;  Persons ;</t>
  </si>
  <si>
    <t>Australian Capital Territory ;  Might move interstate if offered a job ;  Underemployed part-time workers ;  &gt; Males ;</t>
  </si>
  <si>
    <t>Australian Capital Territory ;  Might move interstate if offered a job ;  Underemployed part-time workers ;  &gt; Females ;</t>
  </si>
  <si>
    <t>Australian Capital Territory ;  Might move interstate if offered a job ;  &gt; Prefers less than 10 extra hours ;  Persons ;</t>
  </si>
  <si>
    <t>Australian Capital Territory ;  Might move interstate if offered a job ;  &gt; Prefers less than 10 extra hours ;  &gt; Males ;</t>
  </si>
  <si>
    <t>Australian Capital Territory ;  Might move interstate if offered a job ;  &gt; Prefers less than 10 extra hours ;  &gt; Females ;</t>
  </si>
  <si>
    <t>Australian Capital Territory ;  Might move interstate if offered a job ;  &gt; Prefers 10–19 extra hours ;  Persons ;</t>
  </si>
  <si>
    <t>Australian Capital Territory ;  Might move interstate if offered a job ;  &gt; Prefers 10–19 extra hours ;  &gt; Males ;</t>
  </si>
  <si>
    <t>Australian Capital Territory ;  Might move interstate if offered a job ;  &gt; Prefers 10–19 extra hours ;  &gt; Females ;</t>
  </si>
  <si>
    <t>Australian Capital Territory ;  Might move interstate if offered a job ;  &gt; Prefers 20–29 extra hours ;  Persons ;</t>
  </si>
  <si>
    <t>Australian Capital Territory ;  Might move interstate if offered a job ;  &gt; Prefers 20–29 extra hours ;  &gt; Males ;</t>
  </si>
  <si>
    <t>Australian Capital Territory ;  Might move interstate if offered a job ;  &gt; Prefers 20–29 extra hours ;  &gt; Females ;</t>
  </si>
  <si>
    <t>Australian Capital Territory ;  Might move interstate if offered a job ;  &gt; Prefers 30 extra hours or more ;  Persons ;</t>
  </si>
  <si>
    <t>Australian Capital Territory ;  Might move interstate if offered a job ;  &gt; Prefers 30 extra hours or more ;  &gt; Males ;</t>
  </si>
  <si>
    <t>Australian Capital Territory ;  Might move interstate if offered a job ;  &gt; Prefers 30 extra hours or more ;  &gt; Females ;</t>
  </si>
  <si>
    <t>Australian Capital Territory ;  Might move interstate if offered a job ;  Median extra hours preferred ;  Persons ;</t>
  </si>
  <si>
    <t>Australian Capital Territory ;  Might move interstate if offered a job ;  Median extra hours preferred ;  &gt; Males ;</t>
  </si>
  <si>
    <t>Australian Capital Territory ;  Might move interstate if offered a job ;  Median extra hours preferred ;  &gt; Females ;</t>
  </si>
  <si>
    <t>Australian Capital Territory ;  Not sure would move interstate if offered a job ;  Underemployed part-time workers ;  Persons ;</t>
  </si>
  <si>
    <t>Australian Capital Territory ;  Not sure would move interstate if offered a job ;  Underemployed part-time workers ;  &gt; Males ;</t>
  </si>
  <si>
    <t>Australian Capital Territory ;  Not sure would move interstate if offered a job ;  Underemployed part-time workers ;  &gt; Females ;</t>
  </si>
  <si>
    <t>Australian Capital Territory ;  Not sure would move interstate if offered a job ;  &gt; Prefers less than 10 extra hours ;  Persons ;</t>
  </si>
  <si>
    <t>Australian Capital Territory ;  Not sure would move interstate if offered a job ;  &gt; Prefers less than 10 extra hours ;  &gt; Males ;</t>
  </si>
  <si>
    <t>Australian Capital Territory ;  Not sure would move interstate if offered a job ;  &gt; Prefers less than 10 extra hours ;  &gt; Females ;</t>
  </si>
  <si>
    <t>Australian Capital Territory ;  Not sure would move interstate if offered a job ;  &gt; Prefers 10–19 extra hours ;  Persons ;</t>
  </si>
  <si>
    <t>Australian Capital Territory ;  Not sure would move interstate if offered a job ;  &gt; Prefers 10–19 extra hours ;  &gt; Males ;</t>
  </si>
  <si>
    <t>Australian Capital Territory ;  Not sure would move interstate if offered a job ;  &gt; Prefers 10–19 extra hours ;  &gt; Females ;</t>
  </si>
  <si>
    <t>Australian Capital Territory ;  Not sure would move interstate if offered a job ;  &gt; Prefers 20–29 extra hours ;  Persons ;</t>
  </si>
  <si>
    <t>Australian Capital Territory ;  Not sure would move interstate if offered a job ;  &gt; Prefers 20–29 extra hours ;  &gt; Males ;</t>
  </si>
  <si>
    <t>Australian Capital Territory ;  Not sure would move interstate if offered a job ;  &gt; Prefers 20–29 extra hours ;  &gt; Females ;</t>
  </si>
  <si>
    <t>Australian Capital Territory ;  Not sure would move interstate if offered a job ;  &gt; Prefers 30 extra hours or more ;  Persons ;</t>
  </si>
  <si>
    <t>Australian Capital Territory ;  Not sure would move interstate if offered a job ;  &gt; Prefers 30 extra hours or more ;  &gt; Males ;</t>
  </si>
  <si>
    <t>Australian Capital Territory ;  Not sure would move interstate if offered a job ;  &gt; Prefers 30 extra hours or more ;  &gt; Females ;</t>
  </si>
  <si>
    <t>Australian Capital Territory ;  Not sure would move interstate if offered a job ;  Median extra hours preferred ;  Persons ;</t>
  </si>
  <si>
    <t>Australian Capital Territory ;  Not sure would move interstate if offered a job ;  Median extra hours preferred ;  &gt; Males ;</t>
  </si>
  <si>
    <t>Australian Capital Territory ;  Not sure would move interstate if offered a job ;  Median extra hours preferred ;  &gt; Females ;</t>
  </si>
  <si>
    <t>Australian Capital Territory ;  Would move within state if offered a job ;  Underemployed part-time workers ;  Persons ;</t>
  </si>
  <si>
    <t>Australian Capital Territory ;  Would move within state if offered a job ;  Underemployed part-time workers ;  &gt; Males ;</t>
  </si>
  <si>
    <t>Australian Capital Territory ;  Would move within state if offered a job ;  Underemployed part-time workers ;  &gt; Females ;</t>
  </si>
  <si>
    <t>Australian Capital Territory ;  Would move within state if offered a job ;  &gt; Prefers less than 10 extra hours ;  Persons ;</t>
  </si>
  <si>
    <t>Australian Capital Territory ;  Would move within state if offered a job ;  &gt; Prefers less than 10 extra hours ;  &gt; Males ;</t>
  </si>
  <si>
    <t>Australian Capital Territory ;  Would move within state if offered a job ;  &gt; Prefers less than 10 extra hours ;  &gt; Females ;</t>
  </si>
  <si>
    <t>Australian Capital Territory ;  Would move within state if offered a job ;  &gt; Prefers 10–19 extra hours ;  Persons ;</t>
  </si>
  <si>
    <t>Australian Capital Territory ;  Would move within state if offered a job ;  &gt; Prefers 10–19 extra hours ;  &gt; Males ;</t>
  </si>
  <si>
    <t>Australian Capital Territory ;  Would move within state if offered a job ;  &gt; Prefers 10–19 extra hours ;  &gt; Females ;</t>
  </si>
  <si>
    <t>Australian Capital Territory ;  Would move within state if offered a job ;  &gt; Prefers 20–29 extra hours ;  Persons ;</t>
  </si>
  <si>
    <t>Australian Capital Territory ;  Would move within state if offered a job ;  &gt; Prefers 20–29 extra hours ;  &gt; Males ;</t>
  </si>
  <si>
    <t>Australian Capital Territory ;  Would move within state if offered a job ;  &gt; Prefers 20–29 extra hours ;  &gt; Females ;</t>
  </si>
  <si>
    <t>Australian Capital Territory ;  Would move within state if offered a job ;  &gt; Prefers 30 extra hours or more ;  Persons ;</t>
  </si>
  <si>
    <t>Australian Capital Territory ;  Would move within state if offered a job ;  &gt; Prefers 30 extra hours or more ;  &gt; Males ;</t>
  </si>
  <si>
    <t>Australian Capital Territory ;  Would move within state if offered a job ;  &gt; Prefers 30 extra hours or more ;  &gt; Females ;</t>
  </si>
  <si>
    <t>Australian Capital Territory ;  Would move within state if offered a job ;  Median extra hours preferred ;  Persons ;</t>
  </si>
  <si>
    <t>Australian Capital Territory ;  Would move within state if offered a job ;  Median extra hours preferred ;  &gt; Males ;</t>
  </si>
  <si>
    <t>Australian Capital Territory ;  Would move within state if offered a job ;  Median extra hours preferred ;  &gt; Females ;</t>
  </si>
  <si>
    <t>Australian Capital Territory ;  Would not move within state if offered a job ;  Underemployed part-time workers ;  Persons ;</t>
  </si>
  <si>
    <t>Australian Capital Territory ;  Would not move within state if offered a job ;  Underemployed part-time workers ;  &gt; Males ;</t>
  </si>
  <si>
    <t>Australian Capital Territory ;  Would not move within state if offered a job ;  Underemployed part-time workers ;  &gt; Females ;</t>
  </si>
  <si>
    <t>Australian Capital Territory ;  Would not move within state if offered a job ;  &gt; Prefers less than 10 extra hours ;  Persons ;</t>
  </si>
  <si>
    <t>Australian Capital Territory ;  Would not move within state if offered a job ;  &gt; Prefers less than 10 extra hours ;  &gt; Males ;</t>
  </si>
  <si>
    <t>Australian Capital Territory ;  Would not move within state if offered a job ;  &gt; Prefers less than 10 extra hours ;  &gt; Females ;</t>
  </si>
  <si>
    <t>Australian Capital Territory ;  Would not move within state if offered a job ;  &gt; Prefers 10–19 extra hours ;  Persons ;</t>
  </si>
  <si>
    <t>Australian Capital Territory ;  Would not move within state if offered a job ;  &gt; Prefers 10–19 extra hours ;  &gt; Males ;</t>
  </si>
  <si>
    <t>Australian Capital Territory ;  Would not move within state if offered a job ;  &gt; Prefers 10–19 extra hours ;  &gt; Females ;</t>
  </si>
  <si>
    <t>Australian Capital Territory ;  Would not move within state if offered a job ;  &gt; Prefers 20–29 extra hours ;  Persons ;</t>
  </si>
  <si>
    <t>Australian Capital Territory ;  Would not move within state if offered a job ;  &gt; Prefers 20–29 extra hours ;  &gt; Males ;</t>
  </si>
  <si>
    <t>Australian Capital Territory ;  Would not move within state if offered a job ;  &gt; Prefers 20–29 extra hours ;  &gt; Females ;</t>
  </si>
  <si>
    <t>Australian Capital Territory ;  Would not move within state if offered a job ;  &gt; Prefers 30 extra hours or more ;  Persons ;</t>
  </si>
  <si>
    <t>Australian Capital Territory ;  Would not move within state if offered a job ;  &gt; Prefers 30 extra hours or more ;  &gt; Males ;</t>
  </si>
  <si>
    <t>Australian Capital Territory ;  Would not move within state if offered a job ;  &gt; Prefers 30 extra hours or more ;  &gt; Females ;</t>
  </si>
  <si>
    <t>Australian Capital Territory ;  Would not move within state if offered a job ;  Median extra hours preferred ;  Persons ;</t>
  </si>
  <si>
    <t>Australian Capital Territory ;  Would not move within state if offered a job ;  Median extra hours preferred ;  &gt; Males ;</t>
  </si>
  <si>
    <t>Australian Capital Territory ;  Would not move within state if offered a job ;  Median extra hours preferred ;  &gt; Females ;</t>
  </si>
  <si>
    <t>Australian Capital Territory ;  Might move within state if offered a job ;  Underemployed part-time workers ;  Persons ;</t>
  </si>
  <si>
    <t>Australian Capital Territory ;  Might move within state if offered a job ;  Underemployed part-time workers ;  &gt; Males ;</t>
  </si>
  <si>
    <t>Australian Capital Territory ;  Might move within state if offered a job ;  Underemployed part-time workers ;  &gt; Females ;</t>
  </si>
  <si>
    <t>Australian Capital Territory ;  Might move within state if offered a job ;  &gt; Prefers less than 10 extra hours ;  Persons ;</t>
  </si>
  <si>
    <t>Australian Capital Territory ;  Might move within state if offered a job ;  &gt; Prefers less than 10 extra hours ;  &gt; Males ;</t>
  </si>
  <si>
    <t>Australian Capital Territory ;  Might move within state if offered a job ;  &gt; Prefers less than 10 extra hours ;  &gt; Females ;</t>
  </si>
  <si>
    <t>Australian Capital Territory ;  Might move within state if offered a job ;  &gt; Prefers 10–19 extra hours ;  Persons ;</t>
  </si>
  <si>
    <t>Australian Capital Territory ;  Might move within state if offered a job ;  &gt; Prefers 10–19 extra hours ;  &gt; Males ;</t>
  </si>
  <si>
    <t>Australian Capital Territory ;  Might move within state if offered a job ;  &gt; Prefers 10–19 extra hours ;  &gt; Females ;</t>
  </si>
  <si>
    <t>Australian Capital Territory ;  Might move within state if offered a job ;  &gt; Prefers 20–29 extra hours ;  Persons ;</t>
  </si>
  <si>
    <t>Australian Capital Territory ;  Might move within state if offered a job ;  &gt; Prefers 20–29 extra hours ;  &gt; Males ;</t>
  </si>
  <si>
    <t>Australian Capital Territory ;  Might move within state if offered a job ;  &gt; Prefers 20–29 extra hours ;  &gt; Females ;</t>
  </si>
  <si>
    <t>Australian Capital Territory ;  Might move within state if offered a job ;  &gt; Prefers 30 extra hours or more ;  Persons ;</t>
  </si>
  <si>
    <t>Australian Capital Territory ;  Might move within state if offered a job ;  &gt; Prefers 30 extra hours or more ;  &gt; Males ;</t>
  </si>
  <si>
    <t>Australian Capital Territory ;  Might move within state if offered a job ;  &gt; Prefers 30 extra hours or more ;  &gt; Females ;</t>
  </si>
  <si>
    <t>Australian Capital Territory ;  Might move within state if offered a job ;  Median extra hours preferred ;  Persons ;</t>
  </si>
  <si>
    <t>Australian Capital Territory ;  Might move within state if offered a job ;  Median extra hours preferred ;  &gt; Males ;</t>
  </si>
  <si>
    <t>Australian Capital Territory ;  Might move within state if offered a job ;  Median extra hours preferred ;  &gt; Females ;</t>
  </si>
  <si>
    <t>Australian Capital Territory ;  Not sure would move within state if offered a job ;  Underemployed part-time workers ;  Persons ;</t>
  </si>
  <si>
    <t>Australian Capital Territory ;  Not sure would move within state if offered a job ;  Underemployed part-time workers ;  &gt; Males ;</t>
  </si>
  <si>
    <t>Australian Capital Territory ;  Not sure would move within state if offered a job ;  Underemployed part-time workers ;  &gt; Females ;</t>
  </si>
  <si>
    <t>Australian Capital Territory ;  Not sure would move within state if offered a job ;  &gt; Prefers less than 10 extra hours ;  Persons ;</t>
  </si>
  <si>
    <t>Australian Capital Territory ;  Not sure would move within state if offered a job ;  &gt; Prefers less than 10 extra hours ;  &gt; Males ;</t>
  </si>
  <si>
    <t>Australian Capital Territory ;  Not sure would move within state if offered a job ;  &gt; Prefers less than 10 extra hours ;  &gt; Females ;</t>
  </si>
  <si>
    <t>Australian Capital Territory ;  Not sure would move within state if offered a job ;  &gt; Prefers 10–19 extra hours ;  Persons ;</t>
  </si>
  <si>
    <t>Australian Capital Territory ;  Not sure would move within state if offered a job ;  &gt; Prefers 10–19 extra hours ;  &gt; Males ;</t>
  </si>
  <si>
    <t>Australian Capital Territory ;  Not sure would move within state if offered a job ;  &gt; Prefers 10–19 extra hours ;  &gt; Females ;</t>
  </si>
  <si>
    <t>Australian Capital Territory ;  Not sure would move within state if offered a job ;  &gt; Prefers 20–29 extra hours ;  Persons ;</t>
  </si>
  <si>
    <t>Australian Capital Territory ;  Not sure would move within state if offered a job ;  &gt; Prefers 20–29 extra hours ;  &gt; Males ;</t>
  </si>
  <si>
    <t>Australian Capital Territory ;  Not sure would move within state if offered a job ;  &gt; Prefers 20–29 extra hours ;  &gt; Females ;</t>
  </si>
  <si>
    <t>Australian Capital Territory ;  Not sure would move within state if offered a job ;  &gt; Prefers 30 extra hours or more ;  Persons ;</t>
  </si>
  <si>
    <t>Australian Capital Territory ;  Not sure would move within state if offered a job ;  &gt; Prefers 30 extra hours or more ;  &gt; Males ;</t>
  </si>
  <si>
    <t>Australian Capital Territory ;  Not sure would move within state if offered a job ;  &gt; Prefers 30 extra hours or more ;  &gt; Females ;</t>
  </si>
  <si>
    <t>Australian Capital Territory ;  Not sure would move within state if offered a job ;  Median extra hours preferred ;  Persons ;</t>
  </si>
  <si>
    <t>Australian Capital Territory ;  Not sure would move within state if offered a job ;  Median extra hours preferred ;  &gt; Males ;</t>
  </si>
  <si>
    <t>Australian Capital Territory ;  Not sure would move within state if offered a job ;  Median extra hours preferred ;  &gt; Females ;</t>
  </si>
  <si>
    <t>A125591096F</t>
  </si>
  <si>
    <t>A125619896F</t>
  </si>
  <si>
    <t>A125605496K</t>
  </si>
  <si>
    <t>A125599736L</t>
  </si>
  <si>
    <t>A125628536V</t>
  </si>
  <si>
    <t>A125614136X</t>
  </si>
  <si>
    <t>A125602616L</t>
  </si>
  <si>
    <t>A125631416K</t>
  </si>
  <si>
    <t>A125617016K</t>
  </si>
  <si>
    <t>A125593978V</t>
  </si>
  <si>
    <t>A125622778A</t>
  </si>
  <si>
    <t>A125608378A</t>
  </si>
  <si>
    <t>A125594096K</t>
  </si>
  <si>
    <t>A125622896R</t>
  </si>
  <si>
    <t>A125608496R</t>
  </si>
  <si>
    <t>A125596976V</t>
  </si>
  <si>
    <t>A125625776A</t>
  </si>
  <si>
    <t>A125611376F</t>
  </si>
  <si>
    <t>A125591216L</t>
  </si>
  <si>
    <t>A125620016V</t>
  </si>
  <si>
    <t>A125605616T</t>
  </si>
  <si>
    <t>A125599856F</t>
  </si>
  <si>
    <t>A125628656L</t>
  </si>
  <si>
    <t>A125614256T</t>
  </si>
  <si>
    <t>A125602736F</t>
  </si>
  <si>
    <t>A125631536C</t>
  </si>
  <si>
    <t>A125617136C</t>
  </si>
  <si>
    <t>A125594098R</t>
  </si>
  <si>
    <t>A125622898V</t>
  </si>
  <si>
    <t>A125608498V</t>
  </si>
  <si>
    <t>A125593800K</t>
  </si>
  <si>
    <t>A125622600T</t>
  </si>
  <si>
    <t>A125608200T</t>
  </si>
  <si>
    <t>A125596680J</t>
  </si>
  <si>
    <t>A125625480R</t>
  </si>
  <si>
    <t>A125611080V</t>
  </si>
  <si>
    <t>A125590920X</t>
  </si>
  <si>
    <t>A125619720A</t>
  </si>
  <si>
    <t>A125605320F</t>
  </si>
  <si>
    <t>A125599560V</t>
  </si>
  <si>
    <t>A125628360A</t>
  </si>
  <si>
    <t>A125613960C</t>
  </si>
  <si>
    <t>A125602440V</t>
  </si>
  <si>
    <t>A125631240T</t>
  </si>
  <si>
    <t>A125616840R</t>
  </si>
  <si>
    <t>A125593802R</t>
  </si>
  <si>
    <t>A125622602W</t>
  </si>
  <si>
    <t>A125608202W</t>
  </si>
  <si>
    <t>A125594080T</t>
  </si>
  <si>
    <t>A125622880W</t>
  </si>
  <si>
    <t>A125608480W</t>
  </si>
  <si>
    <t>A125596960A</t>
  </si>
  <si>
    <t>A125625760J</t>
  </si>
  <si>
    <t>A125611360L</t>
  </si>
  <si>
    <t>A125591200V</t>
  </si>
  <si>
    <t>A125620000A</t>
  </si>
  <si>
    <t>A125605600X</t>
  </si>
  <si>
    <t>A125599840L</t>
  </si>
  <si>
    <t>A125628640V</t>
  </si>
  <si>
    <t>A125614240X</t>
  </si>
  <si>
    <t>A125602720L</t>
  </si>
  <si>
    <t>A125631520K</t>
  </si>
  <si>
    <t>A125617120K</t>
  </si>
  <si>
    <t>A125594082W</t>
  </si>
  <si>
    <t>A125622882A</t>
  </si>
  <si>
    <t>A125608482A</t>
  </si>
  <si>
    <t>A125594088K</t>
  </si>
  <si>
    <t>A125622888R</t>
  </si>
  <si>
    <t>A125608488R</t>
  </si>
  <si>
    <t>A125596968V</t>
  </si>
  <si>
    <t>A125625768A</t>
  </si>
  <si>
    <t>A125611368F</t>
  </si>
  <si>
    <t>A125591208L</t>
  </si>
  <si>
    <t>A125620008V</t>
  </si>
  <si>
    <t>A125605608T</t>
  </si>
  <si>
    <t>A125599848F</t>
  </si>
  <si>
    <t>A125628648L</t>
  </si>
  <si>
    <t>A125614248T</t>
  </si>
  <si>
    <t>A125602728F</t>
  </si>
  <si>
    <t>A125631528C</t>
  </si>
  <si>
    <t>A125617128C</t>
  </si>
  <si>
    <t>A125594090W</t>
  </si>
  <si>
    <t>A125622890A</t>
  </si>
  <si>
    <t>A125608490A</t>
  </si>
  <si>
    <t>A125593808C</t>
  </si>
  <si>
    <t>A125622608K</t>
  </si>
  <si>
    <t>A125608208K</t>
  </si>
  <si>
    <t>A125596688A</t>
  </si>
  <si>
    <t>A125625488J</t>
  </si>
  <si>
    <t>A125611088L</t>
  </si>
  <si>
    <t>A125590928T</t>
  </si>
  <si>
    <t>A125619728V</t>
  </si>
  <si>
    <t>A125605328X</t>
  </si>
  <si>
    <t>A125599568L</t>
  </si>
  <si>
    <t>A125628368V</t>
  </si>
  <si>
    <t>A125613968W</t>
  </si>
  <si>
    <t>A125602448L</t>
  </si>
  <si>
    <t>A125631248K</t>
  </si>
  <si>
    <t>A125616848J</t>
  </si>
  <si>
    <t>A125593810R</t>
  </si>
  <si>
    <t>A125622610W</t>
  </si>
  <si>
    <t>A125608210W</t>
  </si>
  <si>
    <t>A125593888R</t>
  </si>
  <si>
    <t>A125622688W</t>
  </si>
  <si>
    <t>A125608288W</t>
  </si>
  <si>
    <t>A125596768A</t>
  </si>
  <si>
    <t>A125625568J</t>
  </si>
  <si>
    <t>A125611168L</t>
  </si>
  <si>
    <t>A125591008V</t>
  </si>
  <si>
    <t>A125619808V</t>
  </si>
  <si>
    <t>A125605408X</t>
  </si>
  <si>
    <t>A125599648L</t>
  </si>
  <si>
    <t>A125628448V</t>
  </si>
  <si>
    <t>A125614048X</t>
  </si>
  <si>
    <t>A125602528L</t>
  </si>
  <si>
    <t>A125631328K</t>
  </si>
  <si>
    <t>A125616928J</t>
  </si>
  <si>
    <t>A125593890A</t>
  </si>
  <si>
    <t>A125622690J</t>
  </si>
  <si>
    <t>A125608290J</t>
  </si>
  <si>
    <t>A125593984R</t>
  </si>
  <si>
    <t>A125622784W</t>
  </si>
  <si>
    <t>A125608384W</t>
  </si>
  <si>
    <t>A125596864A</t>
  </si>
  <si>
    <t>A125625664J</t>
  </si>
  <si>
    <t>A125611264L</t>
  </si>
  <si>
    <t>A125591104V</t>
  </si>
  <si>
    <t>A125619904V</t>
  </si>
  <si>
    <t>A125605504X</t>
  </si>
  <si>
    <t>A125599744L</t>
  </si>
  <si>
    <t>A125628544V</t>
  </si>
  <si>
    <t>A125614144X</t>
  </si>
  <si>
    <t>A125602624L</t>
  </si>
  <si>
    <t>A125631424K</t>
  </si>
  <si>
    <t>A125617024K</t>
  </si>
  <si>
    <t>A125593986V</t>
  </si>
  <si>
    <t>A125622786A</t>
  </si>
  <si>
    <t>A125608386A</t>
  </si>
  <si>
    <t>A125594104X</t>
  </si>
  <si>
    <t>A125622904C</t>
  </si>
  <si>
    <t>A125608504C</t>
  </si>
  <si>
    <t>A125596984V</t>
  </si>
  <si>
    <t>A125625784A</t>
  </si>
  <si>
    <t>A125611384F</t>
  </si>
  <si>
    <t>A125591224L</t>
  </si>
  <si>
    <t>A125620024V</t>
  </si>
  <si>
    <t>A125605624T</t>
  </si>
  <si>
    <t>A125599864F</t>
  </si>
  <si>
    <t>A125628664L</t>
  </si>
  <si>
    <t>A125614264T</t>
  </si>
  <si>
    <t>A125602744F</t>
  </si>
  <si>
    <t>A125631544C</t>
  </si>
  <si>
    <t>A125617144C</t>
  </si>
  <si>
    <t>A125594106C</t>
  </si>
  <si>
    <t>A125622906J</t>
  </si>
  <si>
    <t>A125608506J</t>
  </si>
  <si>
    <t>A125593816C</t>
  </si>
  <si>
    <t>A125622616K</t>
  </si>
  <si>
    <t>A125608216K</t>
  </si>
  <si>
    <t>A125596696A</t>
  </si>
  <si>
    <t>A125625496J</t>
  </si>
  <si>
    <t>A125611096L</t>
  </si>
  <si>
    <t>A125590936T</t>
  </si>
  <si>
    <t>A125619736V</t>
  </si>
  <si>
    <t>A125605336X</t>
  </si>
  <si>
    <t>A125599576L</t>
  </si>
  <si>
    <t>A125628376V</t>
  </si>
  <si>
    <t>A125613976W</t>
  </si>
  <si>
    <t>A125602456L</t>
  </si>
  <si>
    <t>A125631256K</t>
  </si>
  <si>
    <t>A125616856J</t>
  </si>
  <si>
    <t>A125593818J</t>
  </si>
  <si>
    <t>A125622618R</t>
  </si>
  <si>
    <t>A125608218R</t>
  </si>
  <si>
    <t>A125594024X</t>
  </si>
  <si>
    <t>A125622824C</t>
  </si>
  <si>
    <t>A125608424C</t>
  </si>
  <si>
    <t>A125596904J</t>
  </si>
  <si>
    <t>A125625704R</t>
  </si>
  <si>
    <t>A125611304V</t>
  </si>
  <si>
    <t>A125591144L</t>
  </si>
  <si>
    <t>A125619944L</t>
  </si>
  <si>
    <t>A125605544T</t>
  </si>
  <si>
    <t>A125599784F</t>
  </si>
  <si>
    <t>A125628584L</t>
  </si>
  <si>
    <t>A125614184T</t>
  </si>
  <si>
    <t>A125602664F</t>
  </si>
  <si>
    <t>A125631464C</t>
  </si>
  <si>
    <t>A125617064C</t>
  </si>
  <si>
    <t>A125594026C</t>
  </si>
  <si>
    <t>A125622826J</t>
  </si>
  <si>
    <t>A125608426J</t>
  </si>
  <si>
    <t>A125594032X</t>
  </si>
  <si>
    <t>A125622832C</t>
  </si>
  <si>
    <t>A125608432C</t>
  </si>
  <si>
    <t>A125596912J</t>
  </si>
  <si>
    <t>A125625712R</t>
  </si>
  <si>
    <t>A125611312V</t>
  </si>
  <si>
    <t>A125591152L</t>
  </si>
  <si>
    <t>A125619952L</t>
  </si>
  <si>
    <t>A125605552T</t>
  </si>
  <si>
    <t>A125599792F</t>
  </si>
  <si>
    <t>A125628592L</t>
  </si>
  <si>
    <t>A125614192T</t>
  </si>
  <si>
    <t>A125602672F</t>
  </si>
  <si>
    <t>A125631472C</t>
  </si>
  <si>
    <t>A125617072C</t>
  </si>
  <si>
    <t>A125594034C</t>
  </si>
  <si>
    <t>A125622834J</t>
  </si>
  <si>
    <t>A125608434J</t>
  </si>
  <si>
    <t>A125593856W</t>
  </si>
  <si>
    <t>A125622656C</t>
  </si>
  <si>
    <t>A125608256C</t>
  </si>
  <si>
    <t>A125596736J</t>
  </si>
  <si>
    <t>A125625536R</t>
  </si>
  <si>
    <t>A125611136V</t>
  </si>
  <si>
    <t>A125590976K</t>
  </si>
  <si>
    <t>A125619776L</t>
  </si>
  <si>
    <t>A125605376T</t>
  </si>
  <si>
    <t>A125599616V</t>
  </si>
  <si>
    <t>A125628416A</t>
  </si>
  <si>
    <t>A125614016F</t>
  </si>
  <si>
    <t>A125602496F</t>
  </si>
  <si>
    <t>A125631296C</t>
  </si>
  <si>
    <t>A125616896A</t>
  </si>
  <si>
    <t>A125593858A</t>
  </si>
  <si>
    <t>A125622658J</t>
  </si>
  <si>
    <t>A125608258J</t>
  </si>
  <si>
    <t>A125593824C</t>
  </si>
  <si>
    <t>A125622624K</t>
  </si>
  <si>
    <t>A125608224K</t>
  </si>
  <si>
    <t>A125596704R</t>
  </si>
  <si>
    <t>A125625504W</t>
  </si>
  <si>
    <t>A125611104A</t>
  </si>
  <si>
    <t>A125590944T</t>
  </si>
  <si>
    <t>A125619744V</t>
  </si>
  <si>
    <t>A125605344X</t>
  </si>
  <si>
    <t>A125599584L</t>
  </si>
  <si>
    <t>A125628384V</t>
  </si>
  <si>
    <t>A125613984W</t>
  </si>
  <si>
    <t>A125602464L</t>
  </si>
  <si>
    <t>A125631264K</t>
  </si>
  <si>
    <t>A125616864J</t>
  </si>
  <si>
    <t>A125593826J</t>
  </si>
  <si>
    <t>A125622626R</t>
  </si>
  <si>
    <t>A125608226R</t>
  </si>
  <si>
    <t>A125593896R</t>
  </si>
  <si>
    <t>A125622696W</t>
  </si>
  <si>
    <t>A125608296W</t>
  </si>
  <si>
    <t>A125596776A</t>
  </si>
  <si>
    <t>Australian Capital Territory ;  Steps taken:  Had an interview with an employer ;  Underemployed part-time workers ;  Persons ;</t>
  </si>
  <si>
    <t>Australian Capital Territory ;  Steps taken:  Had an interview with an employer ;  Underemployed part-time workers ;  &gt; Males ;</t>
  </si>
  <si>
    <t>Australian Capital Territory ;  Steps taken:  Had an interview with an employer ;  Underemployed part-time workers ;  &gt; Females ;</t>
  </si>
  <si>
    <t>Australian Capital Territory ;  Steps taken:  Had an interview with an employer ;  &gt; Prefers less than 10 extra hours ;  Persons ;</t>
  </si>
  <si>
    <t>Australian Capital Territory ;  Steps taken:  Had an interview with an employer ;  &gt; Prefers less than 10 extra hours ;  &gt; Males ;</t>
  </si>
  <si>
    <t>Australian Capital Territory ;  Steps taken:  Had an interview with an employer ;  &gt; Prefers less than 10 extra hours ;  &gt; Females ;</t>
  </si>
  <si>
    <t>Australian Capital Territory ;  Steps taken:  Had an interview with an employer ;  &gt; Prefers 10–19 extra hours ;  Persons ;</t>
  </si>
  <si>
    <t>Australian Capital Territory ;  Steps taken:  Had an interview with an employer ;  &gt; Prefers 10–19 extra hours ;  &gt; Males ;</t>
  </si>
  <si>
    <t>Australian Capital Territory ;  Steps taken:  Had an interview with an employer ;  &gt; Prefers 10–19 extra hours ;  &gt; Females ;</t>
  </si>
  <si>
    <t>Australian Capital Territory ;  Steps taken:  Had an interview with an employer ;  &gt; Prefers 20–29 extra hours ;  Persons ;</t>
  </si>
  <si>
    <t>Australian Capital Territory ;  Steps taken:  Had an interview with an employer ;  &gt; Prefers 20–29 extra hours ;  &gt; Males ;</t>
  </si>
  <si>
    <t>Australian Capital Territory ;  Steps taken:  Had an interview with an employer ;  &gt; Prefers 20–29 extra hours ;  &gt; Females ;</t>
  </si>
  <si>
    <t>Australian Capital Territory ;  Steps taken:  Had an interview with an employer ;  &gt; Prefers 30 extra hours or more ;  Persons ;</t>
  </si>
  <si>
    <t>Australian Capital Territory ;  Steps taken:  Had an interview with an employer ;  &gt; Prefers 30 extra hours or more ;  &gt; Males ;</t>
  </si>
  <si>
    <t>Australian Capital Territory ;  Steps taken:  Had an interview with an employer ;  &gt; Prefers 30 extra hours or more ;  &gt; Females ;</t>
  </si>
  <si>
    <t>Australian Capital Territory ;  Steps taken:  Had an interview with an employer ;  Median extra hours preferred ;  Persons ;</t>
  </si>
  <si>
    <t>Australian Capital Territory ;  Steps taken:  Had an interview with an employer ;  Median extra hours preferred ;  &gt; Males ;</t>
  </si>
  <si>
    <t>Australian Capital Territory ;  Steps taken:  Had an interview with an employer ;  Median extra hours preferred ;  &gt; Females ;</t>
  </si>
  <si>
    <t>Australian Capital Territory ;  Steps taken:  Contacted friends or relatives ;  Underemployed part-time workers ;  Persons ;</t>
  </si>
  <si>
    <t>Australian Capital Territory ;  Steps taken:  Contacted friends or relatives ;  Underemployed part-time workers ;  &gt; Males ;</t>
  </si>
  <si>
    <t>Australian Capital Territory ;  Steps taken:  Contacted friends or relatives ;  Underemployed part-time workers ;  &gt; Females ;</t>
  </si>
  <si>
    <t>Australian Capital Territory ;  Steps taken:  Contacted friends or relatives ;  &gt; Prefers less than 10 extra hours ;  Persons ;</t>
  </si>
  <si>
    <t>Australian Capital Territory ;  Steps taken:  Contacted friends or relatives ;  &gt; Prefers less than 10 extra hours ;  &gt; Males ;</t>
  </si>
  <si>
    <t>Australian Capital Territory ;  Steps taken:  Contacted friends or relatives ;  &gt; Prefers less than 10 extra hours ;  &gt; Females ;</t>
  </si>
  <si>
    <t>Australian Capital Territory ;  Steps taken:  Contacted friends or relatives ;  &gt; Prefers 10–19 extra hours ;  Persons ;</t>
  </si>
  <si>
    <t>Australian Capital Territory ;  Steps taken:  Contacted friends or relatives ;  &gt; Prefers 10–19 extra hours ;  &gt; Males ;</t>
  </si>
  <si>
    <t>Australian Capital Territory ;  Steps taken:  Contacted friends or relatives ;  &gt; Prefers 10–19 extra hours ;  &gt; Females ;</t>
  </si>
  <si>
    <t>Australian Capital Territory ;  Steps taken:  Contacted friends or relatives ;  &gt; Prefers 20–29 extra hours ;  Persons ;</t>
  </si>
  <si>
    <t>Australian Capital Territory ;  Steps taken:  Contacted friends or relatives ;  &gt; Prefers 20–29 extra hours ;  &gt; Males ;</t>
  </si>
  <si>
    <t>Australian Capital Territory ;  Steps taken:  Contacted friends or relatives ;  &gt; Prefers 20–29 extra hours ;  &gt; Females ;</t>
  </si>
  <si>
    <t>Australian Capital Territory ;  Steps taken:  Contacted friends or relatives ;  &gt; Prefers 30 extra hours or more ;  Persons ;</t>
  </si>
  <si>
    <t>Australian Capital Territory ;  Steps taken:  Contacted friends or relatives ;  &gt; Prefers 30 extra hours or more ;  &gt; Males ;</t>
  </si>
  <si>
    <t>Australian Capital Territory ;  Steps taken:  Contacted friends or relatives ;  &gt; Prefers 30 extra hours or more ;  &gt; Females ;</t>
  </si>
  <si>
    <t>Australian Capital Territory ;  Steps taken:  Contacted friends or relatives ;  Median extra hours preferred ;  Persons ;</t>
  </si>
  <si>
    <t>Australian Capital Territory ;  Steps taken:  Contacted friends or relatives ;  Median extra hours preferred ;  &gt; Males ;</t>
  </si>
  <si>
    <t>Australian Capital Territory ;  Steps taken:  Contacted friends or relatives ;  Median extra hours preferred ;  &gt; Females ;</t>
  </si>
  <si>
    <t>Australian Capital Territory ;  Steps taken:  Took steps to purchase or start up own business ;  Underemployed part-time workers ;  Persons ;</t>
  </si>
  <si>
    <t>Australian Capital Territory ;  Steps taken:  Took steps to purchase or start up own business ;  Underemployed part-time workers ;  &gt; Males ;</t>
  </si>
  <si>
    <t>Australian Capital Territory ;  Steps taken:  Took steps to purchase or start up own business ;  Underemployed part-time workers ;  &gt; Females ;</t>
  </si>
  <si>
    <t>Australian Capital Territory ;  Steps taken:  Took steps to purchase or start up own business ;  &gt; Prefers less than 10 extra hours ;  Persons ;</t>
  </si>
  <si>
    <t>Australian Capital Territory ;  Steps taken:  Took steps to purchase or start up own business ;  &gt; Prefers less than 10 extra hours ;  &gt; Males ;</t>
  </si>
  <si>
    <t>Australian Capital Territory ;  Steps taken:  Took steps to purchase or start up own business ;  &gt; Prefers less than 10 extra hours ;  &gt; Females ;</t>
  </si>
  <si>
    <t>Australian Capital Territory ;  Steps taken:  Took steps to purchase or start up own business ;  &gt; Prefers 10–19 extra hours ;  Persons ;</t>
  </si>
  <si>
    <t>Australian Capital Territory ;  Steps taken:  Took steps to purchase or start up own business ;  &gt; Prefers 10–19 extra hours ;  &gt; Males ;</t>
  </si>
  <si>
    <t>Australian Capital Territory ;  Steps taken:  Took steps to purchase or start up own business ;  &gt; Prefers 10–19 extra hours ;  &gt; Females ;</t>
  </si>
  <si>
    <t>Australian Capital Territory ;  Steps taken:  Took steps to purchase or start up own business ;  &gt; Prefers 20–29 extra hours ;  Persons ;</t>
  </si>
  <si>
    <t>Australian Capital Territory ;  Steps taken:  Took steps to purchase or start up own business ;  &gt; Prefers 20–29 extra hours ;  &gt; Males ;</t>
  </si>
  <si>
    <t>Australian Capital Territory ;  Steps taken:  Took steps to purchase or start up own business ;  &gt; Prefers 20–29 extra hours ;  &gt; Females ;</t>
  </si>
  <si>
    <t>Australian Capital Territory ;  Steps taken:  Took steps to purchase or start up own business ;  &gt; Prefers 30 extra hours or more ;  Persons ;</t>
  </si>
  <si>
    <t>Australian Capital Territory ;  Steps taken:  Took steps to purchase or start up own business ;  &gt; Prefers 30 extra hours or more ;  &gt; Males ;</t>
  </si>
  <si>
    <t>Australian Capital Territory ;  Steps taken:  Took steps to purchase or start up own business ;  &gt; Prefers 30 extra hours or more ;  &gt; Females ;</t>
  </si>
  <si>
    <t>Australian Capital Territory ;  Steps taken:  Took steps to purchase or start up own business ;  Median extra hours preferred ;  Persons ;</t>
  </si>
  <si>
    <t>Australian Capital Territory ;  Steps taken:  Took steps to purchase or start up own business ;  Median extra hours preferred ;  &gt; Males ;</t>
  </si>
  <si>
    <t>Australian Capital Territory ;  Steps taken:  Took steps to purchase or start up own business ;  Median extra hours preferred ;  &gt; Females ;</t>
  </si>
  <si>
    <t>Australian Capital Territory ;  Steps taken:  Advertised or tendered for work ;  Underemployed part-time workers ;  Persons ;</t>
  </si>
  <si>
    <t>Australian Capital Territory ;  Steps taken:  Advertised or tendered for work ;  Underemployed part-time workers ;  &gt; Males ;</t>
  </si>
  <si>
    <t>Australian Capital Territory ;  Steps taken:  Advertised or tendered for work ;  Underemployed part-time workers ;  &gt; Females ;</t>
  </si>
  <si>
    <t>Australian Capital Territory ;  Steps taken:  Advertised or tendered for work ;  &gt; Prefers less than 10 extra hours ;  Persons ;</t>
  </si>
  <si>
    <t>Australian Capital Territory ;  Steps taken:  Advertised or tendered for work ;  &gt; Prefers less than 10 extra hours ;  &gt; Males ;</t>
  </si>
  <si>
    <t>Australian Capital Territory ;  Steps taken:  Advertised or tendered for work ;  &gt; Prefers less than 10 extra hours ;  &gt; Females ;</t>
  </si>
  <si>
    <t>Australian Capital Territory ;  Steps taken:  Advertised or tendered for work ;  &gt; Prefers 10–19 extra hours ;  Persons ;</t>
  </si>
  <si>
    <t>Australian Capital Territory ;  Steps taken:  Advertised or tendered for work ;  &gt; Prefers 10–19 extra hours ;  &gt; Males ;</t>
  </si>
  <si>
    <t>Australian Capital Territory ;  Steps taken:  Advertised or tendered for work ;  &gt; Prefers 10–19 extra hours ;  &gt; Females ;</t>
  </si>
  <si>
    <t>Australian Capital Territory ;  Steps taken:  Advertised or tendered for work ;  &gt; Prefers 20–29 extra hours ;  Persons ;</t>
  </si>
  <si>
    <t>Australian Capital Territory ;  Steps taken:  Advertised or tendered for work ;  &gt; Prefers 20–29 extra hours ;  &gt; Males ;</t>
  </si>
  <si>
    <t>Australian Capital Territory ;  Steps taken:  Advertised or tendered for work ;  &gt; Prefers 20–29 extra hours ;  &gt; Females ;</t>
  </si>
  <si>
    <t>Australian Capital Territory ;  Steps taken:  Advertised or tendered for work ;  &gt; Prefers 30 extra hours or more ;  Persons ;</t>
  </si>
  <si>
    <t>Australian Capital Territory ;  Steps taken:  Advertised or tendered for work ;  &gt; Prefers 30 extra hours or more ;  &gt; Males ;</t>
  </si>
  <si>
    <t>Australian Capital Territory ;  Steps taken:  Advertised or tendered for work ;  &gt; Prefers 30 extra hours or more ;  &gt; Females ;</t>
  </si>
  <si>
    <t>Australian Capital Territory ;  Steps taken:  Advertised or tendered for work ;  Median extra hours preferred ;  Persons ;</t>
  </si>
  <si>
    <t>Australian Capital Territory ;  Steps taken:  Advertised or tendered for work ;  Median extra hours preferred ;  &gt; Males ;</t>
  </si>
  <si>
    <t>Australian Capital Territory ;  Steps taken:  Advertised or tendered for work ;  Median extra hours preferred ;  &gt; Females ;</t>
  </si>
  <si>
    <t>A125625576J</t>
  </si>
  <si>
    <t>A125611176L</t>
  </si>
  <si>
    <t>A125591016V</t>
  </si>
  <si>
    <t>A125619816V</t>
  </si>
  <si>
    <t>A125605416X</t>
  </si>
  <si>
    <t>A125599656L</t>
  </si>
  <si>
    <t>A125628456V</t>
  </si>
  <si>
    <t>A125614056X</t>
  </si>
  <si>
    <t>A125602536L</t>
  </si>
  <si>
    <t>A125631336K</t>
  </si>
  <si>
    <t>A125616936J</t>
  </si>
  <si>
    <t>A125593898V</t>
  </si>
  <si>
    <t>A125622698A</t>
  </si>
  <si>
    <t>A125608298A</t>
  </si>
  <si>
    <t>A125593848W</t>
  </si>
  <si>
    <t>A125622648C</t>
  </si>
  <si>
    <t>A125608248C</t>
  </si>
  <si>
    <t>A125596728J</t>
  </si>
  <si>
    <t>A125625528R</t>
  </si>
  <si>
    <t>A125611128V</t>
  </si>
  <si>
    <t>A125590968K</t>
  </si>
  <si>
    <t>A125619768L</t>
  </si>
  <si>
    <t>A125605368T</t>
  </si>
  <si>
    <t>A125599608V</t>
  </si>
  <si>
    <t>A125628408A</t>
  </si>
  <si>
    <t>A125614008F</t>
  </si>
  <si>
    <t>A125602488F</t>
  </si>
  <si>
    <t>A125631288C</t>
  </si>
  <si>
    <t>A125616888A</t>
  </si>
  <si>
    <t>A125593850J</t>
  </si>
  <si>
    <t>A125622650R</t>
  </si>
  <si>
    <t>A125608250R</t>
  </si>
  <si>
    <t>A125593904C</t>
  </si>
  <si>
    <t>A125622704K</t>
  </si>
  <si>
    <t>A125608304K</t>
  </si>
  <si>
    <t>A125596784A</t>
  </si>
  <si>
    <t>A125625584J</t>
  </si>
  <si>
    <t>A125611184L</t>
  </si>
  <si>
    <t>A125591024V</t>
  </si>
  <si>
    <t>A125619824V</t>
  </si>
  <si>
    <t>A125605424X</t>
  </si>
  <si>
    <t>A125599664L</t>
  </si>
  <si>
    <t>A125628464V</t>
  </si>
  <si>
    <t>A125614064X</t>
  </si>
  <si>
    <t>A125602544L</t>
  </si>
  <si>
    <t>A125631344K</t>
  </si>
  <si>
    <t>A125616944J</t>
  </si>
  <si>
    <t>A125593906J</t>
  </si>
  <si>
    <t>A125622706R</t>
  </si>
  <si>
    <t>A125608306R</t>
  </si>
  <si>
    <t>A125593864W</t>
  </si>
  <si>
    <t>A125622664C</t>
  </si>
  <si>
    <t>A125608264C</t>
  </si>
  <si>
    <t>A125596744J</t>
  </si>
  <si>
    <t>A125625544R</t>
  </si>
  <si>
    <t>A125611144V</t>
  </si>
  <si>
    <t>A125590984K</t>
  </si>
  <si>
    <t>A125619784L</t>
  </si>
  <si>
    <t>A125605384T</t>
  </si>
  <si>
    <t>A125599624V</t>
  </si>
  <si>
    <t>A125628424A</t>
  </si>
  <si>
    <t>A125614024F</t>
  </si>
  <si>
    <t>A125602504V</t>
  </si>
  <si>
    <t>A125631304T</t>
  </si>
  <si>
    <t>A125616904R</t>
  </si>
  <si>
    <t>A125593866A</t>
  </si>
  <si>
    <t>A125622666J</t>
  </si>
  <si>
    <t>A125608266J</t>
  </si>
  <si>
    <t>A125593912C</t>
  </si>
  <si>
    <t>A125622712K</t>
  </si>
  <si>
    <t>A125608312K</t>
  </si>
  <si>
    <t>A125596792A</t>
  </si>
  <si>
    <t>A125625592J</t>
  </si>
  <si>
    <t>A125611192L</t>
  </si>
  <si>
    <t>A125591032V</t>
  </si>
  <si>
    <t>A125619832V</t>
  </si>
  <si>
    <t>A125605432X</t>
  </si>
  <si>
    <t>A125599672L</t>
  </si>
  <si>
    <t>A125628472V</t>
  </si>
  <si>
    <t>A125614072X</t>
  </si>
  <si>
    <t>A125602552L</t>
  </si>
  <si>
    <t>A125631352K</t>
  </si>
  <si>
    <t>A125616952J</t>
  </si>
  <si>
    <t>A125593914J</t>
  </si>
  <si>
    <t>A125622714R</t>
  </si>
  <si>
    <t>A125608314R</t>
  </si>
  <si>
    <t>A125593992R</t>
  </si>
  <si>
    <t>A125622792W</t>
  </si>
  <si>
    <t>A125608392W</t>
  </si>
  <si>
    <t>A125596872A</t>
  </si>
  <si>
    <t>A125625672J</t>
  </si>
  <si>
    <t>A125611272L</t>
  </si>
  <si>
    <t>A125591112V</t>
  </si>
  <si>
    <t>A125619912V</t>
  </si>
  <si>
    <t>A125605512X</t>
  </si>
  <si>
    <t>A125599752L</t>
  </si>
  <si>
    <t>A125628552V</t>
  </si>
  <si>
    <t>A125614152X</t>
  </si>
  <si>
    <t>A125602632L</t>
  </si>
  <si>
    <t>A125631432K</t>
  </si>
  <si>
    <t>A125617032K</t>
  </si>
  <si>
    <t>A125593994V</t>
  </si>
  <si>
    <t>A125622794A</t>
  </si>
  <si>
    <t>A125608394A</t>
  </si>
  <si>
    <t>A125593920C</t>
  </si>
  <si>
    <t>A125622720K</t>
  </si>
  <si>
    <t>A125608320K</t>
  </si>
  <si>
    <t>A125596800R</t>
  </si>
  <si>
    <t>A125625600W</t>
  </si>
  <si>
    <t>A125611200A</t>
  </si>
  <si>
    <t>A125591040V</t>
  </si>
  <si>
    <t>A125619840V</t>
  </si>
  <si>
    <t>A125605440X</t>
  </si>
  <si>
    <t>A125599680L</t>
  </si>
  <si>
    <t>A125628480V</t>
  </si>
  <si>
    <t>A125614080X</t>
  </si>
  <si>
    <t>A125602560L</t>
  </si>
  <si>
    <t>A125631360K</t>
  </si>
  <si>
    <t>A125616960J</t>
  </si>
  <si>
    <t>A125593922J</t>
  </si>
  <si>
    <t>A125622722R</t>
  </si>
  <si>
    <t>A125608322R</t>
  </si>
  <si>
    <t>A125593872W</t>
  </si>
  <si>
    <t>A125622672C</t>
  </si>
  <si>
    <t>A125608272C</t>
  </si>
  <si>
    <t>A125596752J</t>
  </si>
  <si>
    <t>A125625552R</t>
  </si>
  <si>
    <t>A125611152V</t>
  </si>
  <si>
    <t>A125590992K</t>
  </si>
  <si>
    <t>A125619792L</t>
  </si>
  <si>
    <t>A125605392T</t>
  </si>
  <si>
    <t>A125599632V</t>
  </si>
  <si>
    <t>A125628432A</t>
  </si>
  <si>
    <t>A125614032F</t>
  </si>
  <si>
    <t>A125602512V</t>
  </si>
  <si>
    <t>A125631312T</t>
  </si>
  <si>
    <t>A125616912R</t>
  </si>
  <si>
    <t>A125593874A</t>
  </si>
  <si>
    <t>A125622674J</t>
  </si>
  <si>
    <t>A125608274J</t>
  </si>
  <si>
    <t>A125594040X</t>
  </si>
  <si>
    <t>A125622840C</t>
  </si>
  <si>
    <t>A125608440C</t>
  </si>
  <si>
    <t>A125596920J</t>
  </si>
  <si>
    <t>A125625720R</t>
  </si>
  <si>
    <t>A125611320V</t>
  </si>
  <si>
    <t>A125591160L</t>
  </si>
  <si>
    <t>A125619960L</t>
  </si>
  <si>
    <t>A125605560T</t>
  </si>
  <si>
    <t>A125599800V</t>
  </si>
  <si>
    <t>A125628600A</t>
  </si>
  <si>
    <t>A125614200F</t>
  </si>
  <si>
    <t>A125602680F</t>
  </si>
  <si>
    <t>A125631480C</t>
  </si>
  <si>
    <t>A125617080C</t>
  </si>
  <si>
    <t>A125594042C</t>
  </si>
  <si>
    <t>A125622842J</t>
  </si>
  <si>
    <t>A125608442J</t>
  </si>
  <si>
    <t>A125594000F</t>
  </si>
  <si>
    <t>A125622800K</t>
  </si>
  <si>
    <t>A125608400K</t>
  </si>
  <si>
    <t>A125596880A</t>
  </si>
  <si>
    <t>A125625680J</t>
  </si>
  <si>
    <t>A125611280L</t>
  </si>
  <si>
    <t>A125591120V</t>
  </si>
  <si>
    <t>A125619920V</t>
  </si>
  <si>
    <t>A125605520X</t>
  </si>
  <si>
    <t>A125599760L</t>
  </si>
  <si>
    <t>A125628560V</t>
  </si>
  <si>
    <t>A125614160X</t>
  </si>
  <si>
    <t>A125602640L</t>
  </si>
  <si>
    <t>A125631440K</t>
  </si>
  <si>
    <t>A125617040K</t>
  </si>
  <si>
    <t>A125594002K</t>
  </si>
  <si>
    <t>A125622802R</t>
  </si>
  <si>
    <t>A125608402R</t>
  </si>
  <si>
    <t>A125594008X</t>
  </si>
  <si>
    <t>A125622808C</t>
  </si>
  <si>
    <t>A125608408C</t>
  </si>
  <si>
    <t>A125596888V</t>
  </si>
  <si>
    <t>A125625688A</t>
  </si>
  <si>
    <t>A125611288F</t>
  </si>
  <si>
    <t>A125591128L</t>
  </si>
  <si>
    <t>A125619928L</t>
  </si>
  <si>
    <t>A125605528T</t>
  </si>
  <si>
    <t>A125599768F</t>
  </si>
  <si>
    <t>A125628568L</t>
  </si>
  <si>
    <t>A125614168T</t>
  </si>
  <si>
    <t>A125602648F</t>
  </si>
  <si>
    <t>A125631448C</t>
  </si>
  <si>
    <t>A125617048C</t>
  </si>
  <si>
    <t>A125594010K</t>
  </si>
  <si>
    <t>A125622810R</t>
  </si>
  <si>
    <t>A125608410R</t>
  </si>
  <si>
    <t>A125594112X</t>
  </si>
  <si>
    <t>A125622912C</t>
  </si>
  <si>
    <t>A125608512C</t>
  </si>
  <si>
    <t>A125596992V</t>
  </si>
  <si>
    <t>A125625792A</t>
  </si>
  <si>
    <t>A125611392F</t>
  </si>
  <si>
    <t>A125591232L</t>
  </si>
  <si>
    <t>A125620032V</t>
  </si>
  <si>
    <t>A125605632T</t>
  </si>
  <si>
    <t>A125599872F</t>
  </si>
  <si>
    <t>A125628672L</t>
  </si>
  <si>
    <t>A125614272T</t>
  </si>
  <si>
    <t>A125602752F</t>
  </si>
  <si>
    <t>A125631552C</t>
  </si>
  <si>
    <t>A125617152C</t>
  </si>
  <si>
    <t>A125594114C</t>
  </si>
  <si>
    <t>A125622914J</t>
  </si>
  <si>
    <t>A125608514J</t>
  </si>
  <si>
    <t>A125593832C</t>
  </si>
  <si>
    <t>A125622632K</t>
  </si>
  <si>
    <t>A125608232K</t>
  </si>
  <si>
    <t>A125596712R</t>
  </si>
  <si>
    <t>A125625512W</t>
  </si>
  <si>
    <t>A125611112A</t>
  </si>
  <si>
    <t>A125590952T</t>
  </si>
  <si>
    <t>A125619752V</t>
  </si>
  <si>
    <t>A125605352X</t>
  </si>
  <si>
    <t>A125599592L</t>
  </si>
  <si>
    <t>A125628392V</t>
  </si>
  <si>
    <t>A125613992W</t>
  </si>
  <si>
    <t>A125602472L</t>
  </si>
  <si>
    <t>A125631272K</t>
  </si>
  <si>
    <t>A125616872J</t>
  </si>
  <si>
    <t>A125593834J</t>
  </si>
  <si>
    <t>A125622634R</t>
  </si>
  <si>
    <t>A125608234R</t>
  </si>
  <si>
    <t>Time Series Workbook</t>
  </si>
  <si>
    <t>6229.0 Underemployed workers</t>
  </si>
  <si>
    <t>Table 7. Number of extra weekly hours preferred by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</si>
  <si>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</si>
  <si>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</si>
  <si>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</si>
  <si>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</si>
  <si>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</si>
  <si>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</si>
  <si>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</si>
  <si>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</si>
  <si>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</si>
  <si>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Tue 29 July 2025</t>
  </si>
  <si>
    <t>Contents</t>
  </si>
  <si>
    <t>Tables</t>
  </si>
  <si>
    <t>Table 7.1 - Number of extra weekly hours preferred by underemployed part-time workers by state and territory,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</si>
  <si>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</si>
  <si>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</si>
  <si>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</si>
  <si>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2025</t>
  </si>
  <si>
    <t>Summary</t>
  </si>
  <si>
    <t>Methodology</t>
  </si>
  <si>
    <t>Select a state or territory:</t>
  </si>
  <si>
    <t>Australia</t>
  </si>
  <si>
    <t>Time Series IDs</t>
  </si>
  <si>
    <t>Preferred number of extra weekly hours</t>
  </si>
  <si>
    <t>Median extra hours preferred</t>
  </si>
  <si>
    <t>Less than 10 hours</t>
  </si>
  <si>
    <t>10–19 hours</t>
  </si>
  <si>
    <t>20–29 hours</t>
  </si>
  <si>
    <t>30 hours or more</t>
  </si>
  <si>
    <t>Total</t>
  </si>
  <si>
    <t>'000</t>
  </si>
  <si>
    <t>hours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</si>
  <si>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</si>
  <si>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</si>
  <si>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</si>
  <si>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</si>
  <si>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</si>
  <si>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</si>
  <si>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</si>
  <si>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</si>
  <si>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</si>
  <si>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</si>
  <si>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</si>
  <si>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</si>
  <si>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</si>
  <si>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</si>
  <si>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</si>
  <si>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</si>
  <si>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</si>
  <si>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</si>
  <si>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</si>
  <si>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</si>
  <si>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Status in employment of main job</t>
  </si>
  <si>
    <t>Employee</t>
  </si>
  <si>
    <t>With paid leave entitlements</t>
  </si>
  <si>
    <t>Without paid leave entitlements</t>
  </si>
  <si>
    <t>Not an employee</t>
  </si>
  <si>
    <t>Usual weekly hours in current main job</t>
  </si>
  <si>
    <t>Did not usually work (0 hours)</t>
  </si>
  <si>
    <t>1–9 hours</t>
  </si>
  <si>
    <t>30–34 hours</t>
  </si>
  <si>
    <t>Whether would move interstate if offered a suitable job</t>
  </si>
  <si>
    <t>Would move interstate</t>
  </si>
  <si>
    <t>Would not move interstate</t>
  </si>
  <si>
    <t>Might move interstate</t>
  </si>
  <si>
    <t>Did not know</t>
  </si>
  <si>
    <t>Whether would move within state if offered a suitable job</t>
  </si>
  <si>
    <t>Would move within state</t>
  </si>
  <si>
    <t>Would not move within state</t>
  </si>
  <si>
    <t>Might move within state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</si>
  <si>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</si>
  <si>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</si>
  <si>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</si>
  <si>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</si>
  <si>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a Workforce Australia provider</t>
  </si>
  <si>
    <t>Males</t>
  </si>
  <si>
    <t>Females</t>
  </si>
  <si>
    <t>Aust Capital Territory</t>
  </si>
  <si>
    <t>weeks</t>
  </si>
  <si>
    <t>All steps taken to find work or more hours in the last 4 weeks</t>
  </si>
  <si>
    <t>Other</t>
  </si>
  <si>
    <t>Contacted an employer by writing, calling or visiting in person</t>
  </si>
  <si>
    <t>Responded to a job advertisement</t>
  </si>
  <si>
    <t>Looked at job advertisements (e.g. on the Internet or in a newspaper)</t>
  </si>
  <si>
    <t>Registered a profile or uploaded a resume to an online job search platform</t>
  </si>
  <si>
    <t>Posted on professional social networks or other social media platforms for work</t>
  </si>
  <si>
    <t>Checked or registered with any other employment agency</t>
  </si>
  <si>
    <t>Contacted current or former co-workers or colleagues</t>
  </si>
  <si>
    <t>Steps taken:  Contacted an employer by writing, calling or visiting in person ;  Underemployed part-time workers ;  Persons ;</t>
  </si>
  <si>
    <t>Steps taken:  Contacted an employer by writing, calling or visiting in person ;  Underemployed part-time workers ;  &gt; Males ;</t>
  </si>
  <si>
    <t>Steps taken:  Contacted an employer by writing, calling or visiting in person ;  Underemployed part-time workers ;  &gt; Females ;</t>
  </si>
  <si>
    <t>Steps taken:  Contacted an employer by writing, calling or visiting in person ;  &gt; Prefers less than 10 extra hours ;  Persons ;</t>
  </si>
  <si>
    <t>Steps taken:  Contacted an employer by writing, calling or visiting in person ;  &gt; Prefers less than 10 extra hours ;  &gt; Males ;</t>
  </si>
  <si>
    <t>Steps taken:  Contacted an employer by writing, calling or visiting in person ;  &gt; Prefers less than 10 extra hours ;  &gt; Females ;</t>
  </si>
  <si>
    <t>Steps taken:  Contacted an employer by writing, calling or visiting in person ;  &gt; Prefers 10–19 extra hours ;  Persons ;</t>
  </si>
  <si>
    <t>Steps taken:  Contacted an employer by writing, calling or visiting in person ;  &gt; Prefers 10–19 extra hours ;  &gt; Males ;</t>
  </si>
  <si>
    <t>Steps taken:  Contacted an employer by writing, calling or visiting in person ;  &gt; Prefers 10–19 extra hours ;  &gt; Females ;</t>
  </si>
  <si>
    <t>Steps taken:  Contacted an employer by writing, calling or visiting in person ;  &gt; Prefers 20–29 extra hours ;  Persons ;</t>
  </si>
  <si>
    <t>Steps taken:  Contacted an employer by writing, calling or visiting in person ;  &gt; Prefers 20–29 extra hours ;  &gt; Males ;</t>
  </si>
  <si>
    <t>Steps taken:  Contacted an employer by writing, calling or visiting in person ;  &gt; Prefers 20–29 extra hours ;  &gt; Females ;</t>
  </si>
  <si>
    <t>Steps taken:  Contacted an employer by writing, calling or visiting in person ;  &gt; Prefers 30 extra hours or more ;  Persons ;</t>
  </si>
  <si>
    <t>Steps taken:  Contacted an employer by writing, calling or visiting in person ;  &gt; Prefers 30 extra hours or more ;  &gt; Males ;</t>
  </si>
  <si>
    <t>Steps taken:  Contacted an employer by writing, calling or visiting in person ;  &gt; Prefers 30 extra hours or more ;  &gt; Females ;</t>
  </si>
  <si>
    <t>Steps taken:  Contacted an employer by writing, calling or visiting in person ;  Median extra hours preferred ;  Persons ;</t>
  </si>
  <si>
    <t>Steps taken:  Contacted an employer by writing, calling or visiting in person ;  Median extra hours preferred ;  &gt; Males ;</t>
  </si>
  <si>
    <t>Steps taken:  Contacted an employer by writing, calling or visiting in person ;  Median extra hours preferred ;  &gt; Females ;</t>
  </si>
  <si>
    <t>New South Wales ;  Steps taken:  Contacted an employer by writing, calling or visiting in person ;  Underemployed part-time workers ;  Persons ;</t>
  </si>
  <si>
    <t>New South Wales ;  Steps taken:  Contacted an employer by writing, calling or visiting in person ;  Underemployed part-time workers ;  &gt; Males ;</t>
  </si>
  <si>
    <t>New South Wales ;  Steps taken:  Contacted an employer by writing, calling or visiting in person ;  Underemployed part-time workers ;  &gt; Females ;</t>
  </si>
  <si>
    <t>New South Wales ;  Steps taken:  Contacted an employer by writing, calling or visiting in person ;  &gt; Prefers less than 10 extra hours ;  Persons ;</t>
  </si>
  <si>
    <t>New South Wales ;  Steps taken:  Contacted an employer by writing, calling or visiting in person ;  &gt; Prefers less than 10 extra hours ;  &gt; Males ;</t>
  </si>
  <si>
    <t>New South Wales ;  Steps taken:  Contacted an employer by writing, calling or visiting in person ;  &gt; Prefers less than 10 extra hours ;  &gt; Females ;</t>
  </si>
  <si>
    <t>New South Wales ;  Steps taken:  Contacted an employer by writing, calling or visiting in person ;  &gt; Prefers 10–19 extra hours ;  Persons ;</t>
  </si>
  <si>
    <t>New South Wales ;  Steps taken:  Contacted an employer by writing, calling or visiting in person ;  &gt; Prefers 10–19 extra hours ;  &gt; Males ;</t>
  </si>
  <si>
    <t>New South Wales ;  Steps taken:  Contacted an employer by writing, calling or visiting in person ;  &gt; Prefers 10–19 extra hours ;  &gt; Females ;</t>
  </si>
  <si>
    <t>New South Wales ;  Steps taken:  Contacted an employer by writing, calling or visiting in person ;  &gt; Prefers 20–29 extra hours ;  Persons ;</t>
  </si>
  <si>
    <t>New South Wales ;  Steps taken:  Contacted an employer by writing, calling or visiting in person ;  &gt; Prefers 20–29 extra hours ;  &gt; Males ;</t>
  </si>
  <si>
    <t>New South Wales ;  Steps taken:  Contacted an employer by writing, calling or visiting in person ;  &gt; Prefers 20–29 extra hours ;  &gt; Females ;</t>
  </si>
  <si>
    <t>New South Wales ;  Steps taken:  Contacted an employer by writing, calling or visiting in person ;  &gt; Prefers 30 extra hours or more ;  Persons ;</t>
  </si>
  <si>
    <t>New South Wales ;  Steps taken:  Contacted an employer by writing, calling or visiting in person ;  &gt; Prefers 30 extra hours or more ;  &gt; Males ;</t>
  </si>
  <si>
    <t>New South Wales ;  Steps taken:  Contacted an employer by writing, calling or visiting in person ;  &gt; Prefers 30 extra hours or more ;  &gt; Females ;</t>
  </si>
  <si>
    <t>New South Wales ;  Steps taken:  Contacted an employer by writing, calling or visiting in person ;  Median extra hours preferred ;  Persons ;</t>
  </si>
  <si>
    <t>New South Wales ;  Steps taken:  Contacted an employer by writing, calling or visiting in person ;  Median extra hours preferred ;  &gt; Males ;</t>
  </si>
  <si>
    <t>New South Wales ;  Steps taken:  Contacted an employer by writing, calling or visiting in person ;  Median extra hours preferred ;  &gt; Females ;</t>
  </si>
  <si>
    <t>Victoria ;  Steps taken:  Contacted an employer by writing, calling or visiting in person ;  Underemployed part-time workers ;  Persons ;</t>
  </si>
  <si>
    <t>Victoria ;  Steps taken:  Contacted an employer by writing, calling or visiting in person ;  Underemployed part-time workers ;  &gt; Males ;</t>
  </si>
  <si>
    <t>Victoria ;  Steps taken:  Contacted an employer by writing, calling or visiting in person ;  Underemployed part-time workers ;  &gt; Females ;</t>
  </si>
  <si>
    <t>Victoria ;  Steps taken:  Contacted an employer by writing, calling or visiting in person ;  &gt; Prefers less than 10 extra hours ;  Persons ;</t>
  </si>
  <si>
    <t>Victoria ;  Steps taken:  Contacted an employer by writing, calling or visiting in person ;  &gt; Prefers less than 10 extra hours ;  &gt; Males ;</t>
  </si>
  <si>
    <t>Victoria ;  Steps taken:  Contacted an employer by writing, calling or visiting in person ;  &gt; Prefers less than 10 extra hours ;  &gt; Females ;</t>
  </si>
  <si>
    <t>Victoria ;  Steps taken:  Contacted an employer by writing, calling or visiting in person ;  &gt; Prefers 10–19 extra hours ;  Persons ;</t>
  </si>
  <si>
    <t>Victoria ;  Steps taken:  Contacted an employer by writing, calling or visiting in person ;  &gt; Prefers 10–19 extra hours ;  &gt; Males ;</t>
  </si>
  <si>
    <t>Victoria ;  Steps taken:  Contacted an employer by writing, calling or visiting in person ;  &gt; Prefers 10–19 extra hours ;  &gt; Females ;</t>
  </si>
  <si>
    <t>Victoria ;  Steps taken:  Contacted an employer by writing, calling or visiting in person ;  &gt; Prefers 20–29 extra hours ;  Persons ;</t>
  </si>
  <si>
    <t>Victoria ;  Steps taken:  Contacted an employer by writing, calling or visiting in person ;  &gt; Prefers 20–29 extra hours ;  &gt; Males ;</t>
  </si>
  <si>
    <t>Victoria ;  Steps taken:  Contacted an employer by writing, calling or visiting in person ;  &gt; Prefers 20–29 extra hours ;  &gt; Females ;</t>
  </si>
  <si>
    <t>Victoria ;  Steps taken:  Contacted an employer by writing, calling or visiting in person ;  &gt; Prefers 30 extra hours or more ;  Persons ;</t>
  </si>
  <si>
    <t>Victoria ;  Steps taken:  Contacted an employer by writing, calling or visiting in person ;  &gt; Prefers 30 extra hours or more ;  &gt; Males ;</t>
  </si>
  <si>
    <t>Victoria ;  Steps taken:  Contacted an employer by writing, calling or visiting in person ;  &gt; Prefers 30 extra hours or more ;  &gt; Females ;</t>
  </si>
  <si>
    <t>Victoria ;  Steps taken:  Contacted an employer by writing, calling or visiting in person ;  Median extra hours preferred ;  Persons ;</t>
  </si>
  <si>
    <t>Victoria ;  Steps taken:  Contacted an employer by writing, calling or visiting in person ;  Median extra hours preferred ;  &gt; Males ;</t>
  </si>
  <si>
    <t>Victoria ;  Steps taken:  Contacted an employer by writing, calling or visiting in person ;  Median extra hours preferred ;  &gt; Females ;</t>
  </si>
  <si>
    <t>Queensland ;  Steps taken:  Contacted an employer by writing, calling or visiting in person ;  Underemployed part-time workers ;  Persons ;</t>
  </si>
  <si>
    <t>Queensland ;  Steps taken:  Contacted an employer by writing, calling or visiting in person ;  Underemployed part-time workers ;  &gt; Males ;</t>
  </si>
  <si>
    <t>Queensland ;  Steps taken:  Contacted an employer by writing, calling or visiting in person ;  Underemployed part-time workers ;  &gt; Females ;</t>
  </si>
  <si>
    <t>Queensland ;  Steps taken:  Contacted an employer by writing, calling or visiting in person ;  &gt; Prefers less than 10 extra hours ;  Persons ;</t>
  </si>
  <si>
    <t>Queensland ;  Steps taken:  Contacted an employer by writing, calling or visiting in person ;  &gt; Prefers less than 10 extra hours ;  &gt; Males ;</t>
  </si>
  <si>
    <t>Queensland ;  Steps taken:  Contacted an employer by writing, calling or visiting in person ;  &gt; Prefers less than 10 extra hours ;  &gt; Females ;</t>
  </si>
  <si>
    <t>Queensland ;  Steps taken:  Contacted an employer by writing, calling or visiting in person ;  &gt; Prefers 10–19 extra hours ;  Persons ;</t>
  </si>
  <si>
    <t>Queensland ;  Steps taken:  Contacted an employer by writing, calling or visiting in person ;  &gt; Prefers 10–19 extra hours ;  &gt; Males ;</t>
  </si>
  <si>
    <t>Queensland ;  Steps taken:  Contacted an employer by writing, calling or visiting in person ;  &gt; Prefers 10–19 extra hours ;  &gt; Females ;</t>
  </si>
  <si>
    <t>Queensland ;  Steps taken:  Contacted an employer by writing, calling or visiting in person ;  &gt; Prefers 20–29 extra hours ;  Persons ;</t>
  </si>
  <si>
    <t>Queensland ;  Steps taken:  Contacted an employer by writing, calling or visiting in person ;  &gt; Prefers 20–29 extra hours ;  &gt; Males ;</t>
  </si>
  <si>
    <t>Queensland ;  Steps taken:  Contacted an employer by writing, calling or visiting in person ;  &gt; Prefers 20–29 extra hours ;  &gt; Females ;</t>
  </si>
  <si>
    <t>Queensland ;  Steps taken:  Contacted an employer by writing, calling or visiting in person ;  &gt; Prefers 30 extra hours or more ;  Persons ;</t>
  </si>
  <si>
    <t>Queensland ;  Steps taken:  Contacted an employer by writing, calling or visiting in person ;  &gt; Prefers 30 extra hours or more ;  &gt; Males ;</t>
  </si>
  <si>
    <t>Queensland ;  Steps taken:  Contacted an employer by writing, calling or visiting in person ;  &gt; Prefers 30 extra hours or more ;  &gt; Females ;</t>
  </si>
  <si>
    <t>Queensland ;  Steps taken:  Contacted an employer by writing, calling or visiting in person ;  Median extra hours preferred ;  Persons ;</t>
  </si>
  <si>
    <t>Queensland ;  Steps taken:  Contacted an employer by writing, calling or visiting in person ;  Median extra hours preferred ;  &gt; Males ;</t>
  </si>
  <si>
    <t>Queensland ;  Steps taken:  Contacted an employer by writing, calling or visiting in person ;  Median extra hours preferred ;  &gt; Females ;</t>
  </si>
  <si>
    <t>South Australia ;  Steps taken:  Contacted an employer by writing, calling or visiting in person ;  Underemployed part-time workers ;  Persons ;</t>
  </si>
  <si>
    <t>South Australia ;  Steps taken:  Contacted an employer by writing, calling or visiting in person ;  Underemployed part-time workers ;  &gt; Males ;</t>
  </si>
  <si>
    <t>South Australia ;  Steps taken:  Contacted an employer by writing, calling or visiting in person ;  Underemployed part-time workers ;  &gt; Females ;</t>
  </si>
  <si>
    <t>South Australia ;  Steps taken:  Contacted an employer by writing, calling or visiting in person ;  &gt; Prefers less than 10 extra hours ;  Persons ;</t>
  </si>
  <si>
    <t>South Australia ;  Steps taken:  Contacted an employer by writing, calling or visiting in person ;  &gt; Prefers less than 10 extra hours ;  &gt; Males ;</t>
  </si>
  <si>
    <t>South Australia ;  Steps taken:  Contacted an employer by writing, calling or visiting in person ;  &gt; Prefers less than 10 extra hours ;  &gt; Females ;</t>
  </si>
  <si>
    <t>South Australia ;  Steps taken:  Contacted an employer by writing, calling or visiting in person ;  &gt; Prefers 10–19 extra hours ;  Persons ;</t>
  </si>
  <si>
    <t>South Australia ;  Steps taken:  Contacted an employer by writing, calling or visiting in person ;  &gt; Prefers 10–19 extra hours ;  &gt; Males ;</t>
  </si>
  <si>
    <t>South Australia ;  Steps taken:  Contacted an employer by writing, calling or visiting in person ;  &gt; Prefers 10–19 extra hours ;  &gt; Females ;</t>
  </si>
  <si>
    <t>South Australia ;  Steps taken:  Contacted an employer by writing, calling or visiting in person ;  &gt; Prefers 20–29 extra hours ;  Persons ;</t>
  </si>
  <si>
    <t>South Australia ;  Steps taken:  Contacted an employer by writing, calling or visiting in person ;  &gt; Prefers 20–29 extra hours ;  &gt; Males ;</t>
  </si>
  <si>
    <t>South Australia ;  Steps taken:  Contacted an employer by writing, calling or visiting in person ;  &gt; Prefers 20–29 extra hours ;  &gt; Females ;</t>
  </si>
  <si>
    <t>South Australia ;  Steps taken:  Contacted an employer by writing, calling or visiting in person ;  &gt; Prefers 30 extra hours or more ;  Persons ;</t>
  </si>
  <si>
    <t>South Australia ;  Steps taken:  Contacted an employer by writing, calling or visiting in person ;  &gt; Prefers 30 extra hours or more ;  &gt; Males ;</t>
  </si>
  <si>
    <t>South Australia ;  Steps taken:  Contacted an employer by writing, calling or visiting in person ;  &gt; Prefers 30 extra hours or more ;  &gt; Females ;</t>
  </si>
  <si>
    <t>South Australia ;  Steps taken:  Contacted an employer by writing, calling or visiting in person ;  Median extra hours preferred ;  Persons ;</t>
  </si>
  <si>
    <t>South Australia ;  Steps taken:  Contacted an employer by writing, calling or visiting in person ;  Median extra hours preferred ;  &gt; Males ;</t>
  </si>
  <si>
    <t>South Australia ;  Steps taken:  Contacted an employer by writing, calling or visiting in person ;  Median extra hours preferred ;  &gt; Females ;</t>
  </si>
  <si>
    <t>Western Australia ;  Steps taken:  Contacted an employer by writing, calling or visiting in person ;  Underemployed part-time workers ;  Persons ;</t>
  </si>
  <si>
    <t>Western Australia ;  Steps taken:  Contacted an employer by writing, calling or visiting in person ;  Underemployed part-time workers ;  &gt; Males ;</t>
  </si>
  <si>
    <t>Western Australia ;  Steps taken:  Contacted an employer by writing, calling or visiting in person ;  Underemployed part-time workers ;  &gt; Females ;</t>
  </si>
  <si>
    <t>Western Australia ;  Steps taken:  Contacted an employer by writing, calling or visiting in person ;  &gt; Prefers less than 10 extra hours ;  Persons ;</t>
  </si>
  <si>
    <t>Western Australia ;  Steps taken:  Contacted an employer by writing, calling or visiting in person ;  &gt; Prefers less than 10 extra hours ;  &gt; Males ;</t>
  </si>
  <si>
    <t>Western Australia ;  Steps taken:  Contacted an employer by writing, calling or visiting in person ;  &gt; Prefers less than 10 extra hours ;  &gt; Females ;</t>
  </si>
  <si>
    <t>Western Australia ;  Steps taken:  Contacted an employer by writing, calling or visiting in person ;  &gt; Prefers 10–19 extra hours ;  Persons ;</t>
  </si>
  <si>
    <t>Western Australia ;  Steps taken:  Contacted an employer by writing, calling or visiting in person ;  &gt; Prefers 10–19 extra hours ;  &gt; Males ;</t>
  </si>
  <si>
    <t>Western Australia ;  Steps taken:  Contacted an employer by writing, calling or visiting in person ;  &gt; Prefers 10–19 extra hours ;  &gt; Females ;</t>
  </si>
  <si>
    <t>Western Australia ;  Steps taken:  Contacted an employer by writing, calling or visiting in person ;  &gt; Prefers 20–29 extra hours ;  Persons ;</t>
  </si>
  <si>
    <t>Western Australia ;  Steps taken:  Contacted an employer by writing, calling or visiting in person ;  &gt; Prefers 20–29 extra hours ;  &gt; Males ;</t>
  </si>
  <si>
    <t>Western Australia ;  Steps taken:  Contacted an employer by writing, calling or visiting in person ;  &gt; Prefers 20–29 extra hours ;  &gt; Females ;</t>
  </si>
  <si>
    <t>Western Australia ;  Steps taken:  Contacted an employer by writing, calling or visiting in person ;  &gt; Prefers 30 extra hours or more ;  Persons ;</t>
  </si>
  <si>
    <t>Western Australia ;  Steps taken:  Contacted an employer by writing, calling or visiting in person ;  &gt; Prefers 30 extra hours or more ;  &gt; Males ;</t>
  </si>
  <si>
    <t>Western Australia ;  Steps taken:  Contacted an employer by writing, calling or visiting in person ;  &gt; Prefers 30 extra hours or more ;  &gt; Females ;</t>
  </si>
  <si>
    <t>Western Australia ;  Steps taken:  Contacted an employer by writing, calling or visiting in person ;  Median extra hours preferred ;  Persons ;</t>
  </si>
  <si>
    <t>Western Australia ;  Steps taken:  Contacted an employer by writing, calling or visiting in person ;  Median extra hours preferred ;  &gt; Males ;</t>
  </si>
  <si>
    <t>Western Australia ;  Steps taken:  Contacted an employer by writing, calling or visiting in person ;  Median extra hours preferred ;  &gt; Females ;</t>
  </si>
  <si>
    <t>Tasmania ;  Steps taken:  Contacted an employer by writing, calling or visiting in person ;  Underemployed part-time workers ;  Persons ;</t>
  </si>
  <si>
    <t>Tasmania ;  Steps taken:  Contacted an employer by writing, calling or visiting in person ;  Underemployed part-time workers ;  &gt; Males ;</t>
  </si>
  <si>
    <t>Tasmania ;  Steps taken:  Contacted an employer by writing, calling or visiting in person ;  Underemployed part-time workers ;  &gt; Females ;</t>
  </si>
  <si>
    <t>Tasmania ;  Steps taken:  Contacted an employer by writing, calling or visiting in person ;  &gt; Prefers less than 10 extra hours ;  Persons ;</t>
  </si>
  <si>
    <t>Tasmania ;  Steps taken:  Contacted an employer by writing, calling or visiting in person ;  &gt; Prefers less than 10 extra hours ;  &gt; Males ;</t>
  </si>
  <si>
    <t>Tasmania ;  Steps taken:  Contacted an employer by writing, calling or visiting in person ;  &gt; Prefers less than 10 extra hours ;  &gt; Females ;</t>
  </si>
  <si>
    <t>Tasmania ;  Steps taken:  Contacted an employer by writing, calling or visiting in person ;  &gt; Prefers 10–19 extra hours ;  Persons ;</t>
  </si>
  <si>
    <t>Tasmania ;  Steps taken:  Contacted an employer by writing, calling or visiting in person ;  &gt; Prefers 10–19 extra hours ;  &gt; Males ;</t>
  </si>
  <si>
    <t>Tasmania ;  Steps taken:  Contacted an employer by writing, calling or visiting in person ;  &gt; Prefers 10–19 extra hours ;  &gt; Females ;</t>
  </si>
  <si>
    <t>Tasmania ;  Steps taken:  Contacted an employer by writing, calling or visiting in person ;  &gt; Prefers 20–29 extra hours ;  Persons ;</t>
  </si>
  <si>
    <t>Tasmania ;  Steps taken:  Contacted an employer by writing, calling or visiting in person ;  &gt; Prefers 20–29 extra hours ;  &gt; Males ;</t>
  </si>
  <si>
    <t>Tasmania ;  Steps taken:  Contacted an employer by writing, calling or visiting in person ;  &gt; Prefers 20–29 extra hours ;  &gt; Females ;</t>
  </si>
  <si>
    <t>Tasmania ;  Steps taken:  Contacted an employer by writing, calling or visiting in person ;  &gt; Prefers 30 extra hours or more ;  Persons ;</t>
  </si>
  <si>
    <t>Tasmania ;  Steps taken:  Contacted an employer by writing, calling or visiting in person ;  &gt; Prefers 30 extra hours or more ;  &gt; Males ;</t>
  </si>
  <si>
    <t>Tasmania ;  Steps taken:  Contacted an employer by writing, calling or visiting in person ;  &gt; Prefers 30 extra hours or more ;  &gt; Females ;</t>
  </si>
  <si>
    <t>Tasmania ;  Steps taken:  Contacted an employer by writing, calling or visiting in person ;  Median extra hours preferred ;  Persons ;</t>
  </si>
  <si>
    <t>Tasmania ;  Steps taken:  Contacted an employer by writing, calling or visiting in person ;  Median extra hours preferred ;  &gt; Males ;</t>
  </si>
  <si>
    <t>Tasmania ;  Steps taken:  Contacted an employer by writing, calling or visiting in person ;  Median extra hours preferred ;  &gt; Females ;</t>
  </si>
  <si>
    <t>Northern Territory ;  Steps taken:  Contacted an employer by writing, calling or visiting in person ;  Underemployed part-time workers ;  Persons ;</t>
  </si>
  <si>
    <t>Northern Territory ;  Steps taken:  Contacted an employer by writing, calling or visiting in person ;  Underemployed part-time workers ;  &gt; Males ;</t>
  </si>
  <si>
    <t>Northern Territory ;  Steps taken:  Contacted an employer by writing, calling or visiting in person ;  Underemployed part-time workers ;  &gt; Females ;</t>
  </si>
  <si>
    <t>Northern Territory ;  Steps taken:  Contacted an employer by writing, calling or visiting in person ;  &gt; Prefers less than 10 extra hours ;  Persons ;</t>
  </si>
  <si>
    <t>Northern Territory ;  Steps taken:  Contacted an employer by writing, calling or visiting in person ;  &gt; Prefers less than 10 extra hours ;  &gt; Males ;</t>
  </si>
  <si>
    <t>Northern Territory ;  Steps taken:  Contacted an employer by writing, calling or visiting in person ;  &gt; Prefers less than 10 extra hours ;  &gt; Females ;</t>
  </si>
  <si>
    <t>Northern Territory ;  Steps taken:  Contacted an employer by writing, calling or visiting in person ;  &gt; Prefers 10–19 extra hours ;  Persons ;</t>
  </si>
  <si>
    <t>Northern Territory ;  Steps taken:  Contacted an employer by writing, calling or visiting in person ;  &gt; Prefers 10–19 extra hours ;  &gt; Males ;</t>
  </si>
  <si>
    <t>Northern Territory ;  Steps taken:  Contacted an employer by writing, calling or visiting in person ;  &gt; Prefers 10–19 extra hours ;  &gt; Females ;</t>
  </si>
  <si>
    <t>Northern Territory ;  Steps taken:  Contacted an employer by writing, calling or visiting in person ;  &gt; Prefers 20–29 extra hours ;  Persons ;</t>
  </si>
  <si>
    <t>Northern Territory ;  Steps taken:  Contacted an employer by writing, calling or visiting in person ;  &gt; Prefers 20–29 extra hours ;  &gt; Males ;</t>
  </si>
  <si>
    <t>Northern Territory ;  Steps taken:  Contacted an employer by writing, calling or visiting in person ;  &gt; Prefers 20–29 extra hours ;  &gt; Females ;</t>
  </si>
  <si>
    <t>Northern Territory ;  Steps taken:  Contacted an employer by writing, calling or visiting in person ;  &gt; Prefers 30 extra hours or more ;  Persons ;</t>
  </si>
  <si>
    <t>Northern Territory ;  Steps taken:  Contacted an employer by writing, calling or visiting in person ;  &gt; Prefers 30 extra hours or more ;  &gt; Males ;</t>
  </si>
  <si>
    <t>Northern Territory ;  Steps taken:  Contacted an employer by writing, calling or visiting in person ;  &gt; Prefers 30 extra hours or more ;  &gt; Females ;</t>
  </si>
  <si>
    <t>Northern Territory ;  Steps taken:  Contacted an employer by writing, calling or visiting in person ;  Median extra hours preferred ;  Persons ;</t>
  </si>
  <si>
    <t>Northern Territory ;  Steps taken:  Contacted an employer by writing, calling or visiting in person ;  Median extra hours preferred ;  &gt; Males ;</t>
  </si>
  <si>
    <t>Northern Territory ;  Steps taken:  Contacted an employer by writing, calling or visiting in person ;  Median extra hours preferred ;  &gt; Females ;</t>
  </si>
  <si>
    <t>Australian Capital Territory ;  Steps taken:  Contacted an employer by writing, calling or visiting in person ;  Underemployed part-time workers ;  Persons ;</t>
  </si>
  <si>
    <t>Australian Capital Territory ;  Steps taken:  Contacted an employer by writing, calling or visiting in person ;  Underemployed part-time workers ;  &gt; Males ;</t>
  </si>
  <si>
    <t>Australian Capital Territory ;  Steps taken:  Contacted an employer by writing, calling or visiting in person ;  Underemployed part-time workers ;  &gt; Females ;</t>
  </si>
  <si>
    <t>Australian Capital Territory ;  Steps taken:  Contacted an employer by writing, calling or visiting in person ;  &gt; Prefers less than 10 extra hours ;  Persons ;</t>
  </si>
  <si>
    <t>Australian Capital Territory ;  Steps taken:  Contacted an employer by writing, calling or visiting in person ;  &gt; Prefers less than 10 extra hours ;  &gt; Males ;</t>
  </si>
  <si>
    <t>Australian Capital Territory ;  Steps taken:  Contacted an employer by writing, calling or visiting in person ;  &gt; Prefers less than 10 extra hours ;  &gt; Females ;</t>
  </si>
  <si>
    <t>Australian Capital Territory ;  Steps taken:  Contacted an employer by writing, calling or visiting in person ;  &gt; Prefers 10–19 extra hours ;  Persons ;</t>
  </si>
  <si>
    <t>Australian Capital Territory ;  Steps taken:  Contacted an employer by writing, calling or visiting in person ;  &gt; Prefers 10–19 extra hours ;  &gt; Males ;</t>
  </si>
  <si>
    <t>Australian Capital Territory ;  Steps taken:  Contacted an employer by writing, calling or visiting in person ;  &gt; Prefers 10–19 extra hours ;  &gt; Females ;</t>
  </si>
  <si>
    <t>Australian Capital Territory ;  Steps taken:  Contacted an employer by writing, calling or visiting in person ;  &gt; Prefers 20–29 extra hours ;  Persons ;</t>
  </si>
  <si>
    <t>Australian Capital Territory ;  Steps taken:  Contacted an employer by writing, calling or visiting in person ;  &gt; Prefers 20–29 extra hours ;  &gt; Males ;</t>
  </si>
  <si>
    <t>Australian Capital Territory ;  Steps taken:  Contacted an employer by writing, calling or visiting in person ;  &gt; Prefers 20–29 extra hours ;  &gt; Females ;</t>
  </si>
  <si>
    <t>Australian Capital Territory ;  Steps taken:  Contacted an employer by writing, calling or visiting in person ;  &gt; Prefers 30 extra hours or more ;  Persons ;</t>
  </si>
  <si>
    <t>Australian Capital Territory ;  Steps taken:  Contacted an employer by writing, calling or visiting in person ;  &gt; Prefers 30 extra hours or more ;  &gt; Males ;</t>
  </si>
  <si>
    <t>Australian Capital Territory ;  Steps taken:  Contacted an employer by writing, calling or visiting in person ;  &gt; Prefers 30 extra hours or more ;  &gt; Females ;</t>
  </si>
  <si>
    <t>Australian Capital Territory ;  Steps taken:  Contacted an employer by writing, calling or visiting in person ;  Median extra hours preferred ;  Persons ;</t>
  </si>
  <si>
    <t>Australian Capital Territory ;  Steps taken:  Contacted an employer by writing, calling or visiting in person ;  Median extra hours preferred ;  &gt; Males ;</t>
  </si>
  <si>
    <t>Australian Capital Territory ;  Steps taken:  Contacted an employer by writing, calling or visiting in person ;  Median extra hours preferred ;  &gt; Females ;</t>
  </si>
  <si>
    <t>Steps taken:  Registered a profile or uploaded a resume to an online job search platform ;  Underemployed part-time workers ;  Persons ;</t>
  </si>
  <si>
    <t>Steps taken:  Registered a profile or uploaded a resume to an online job search platform ;  Underemployed part-time workers ;  &gt; Males ;</t>
  </si>
  <si>
    <t>Steps taken:  Registered a profile or uploaded a resume to an online job search platform ;  Underemployed part-time workers ;  &gt; Females ;</t>
  </si>
  <si>
    <t>Steps taken:  Registered a profile or uploaded a resume to an online job search platform ;  &gt; Prefers less than 10 extra hours ;  Persons ;</t>
  </si>
  <si>
    <t>Steps taken:  Registered a profile or uploaded a resume to an online job search platform ;  &gt; Prefers less than 10 extra hours ;  &gt; Males ;</t>
  </si>
  <si>
    <t>Steps taken:  Registered a profile or uploaded a resume to an online job search platform ;  &gt; Prefers less than 10 extra hours ;  &gt; Females ;</t>
  </si>
  <si>
    <t>Steps taken:  Registered a profile or uploaded a resume to an online job search platform ;  &gt; Prefers 10–19 extra hours ;  Persons ;</t>
  </si>
  <si>
    <t>Steps taken:  Registered a profile or uploaded a resume to an online job search platform ;  &gt; Prefers 10–19 extra hours ;  &gt; Males ;</t>
  </si>
  <si>
    <t>Steps taken:  Registered a profile or uploaded a resume to an online job search platform ;  &gt; Prefers 10–19 extra hours ;  &gt; Females ;</t>
  </si>
  <si>
    <t>Steps taken:  Registered a profile or uploaded a resume to an online job search platform ;  &gt; Prefers 20–29 extra hours ;  Persons ;</t>
  </si>
  <si>
    <t>Steps taken:  Registered a profile or uploaded a resume to an online job search platform ;  &gt; Prefers 20–29 extra hours ;  &gt; Males ;</t>
  </si>
  <si>
    <t>Steps taken:  Registered a profile or uploaded a resume to an online job search platform ;  &gt; Prefers 20–29 extra hours ;  &gt; Females ;</t>
  </si>
  <si>
    <t>Steps taken:  Registered a profile or uploaded a resume to an online job search platform ;  &gt; Prefers 30 extra hours or more ;  Persons ;</t>
  </si>
  <si>
    <t>Steps taken:  Registered a profile or uploaded a resume to an online job search platform ;  &gt; Prefers 30 extra hours or more ;  &gt; Males ;</t>
  </si>
  <si>
    <t>Steps taken:  Registered a profile or uploaded a resume to an online job search platform ;  &gt; Prefers 30 extra hours or more ;  &gt; Females ;</t>
  </si>
  <si>
    <t>Steps taken:  Registered a profile or uploaded a resume to an online job search platform ;  Median extra hours preferred ;  Persons ;</t>
  </si>
  <si>
    <t>Steps taken:  Registered a profile or uploaded a resume to an online job search platform ;  Median extra hours preferred ;  &gt; Males ;</t>
  </si>
  <si>
    <t>Steps taken:  Registered a profile or uploaded a resume to an online job search platform ;  Median extra hours preferred ;  &gt; Females ;</t>
  </si>
  <si>
    <t>New South Wales ;  Steps taken:  Registered a profile or uploaded a resume to an online job search platform ;  Underemployed part-time workers ;  Persons ;</t>
  </si>
  <si>
    <t>New South Wales ;  Steps taken:  Registered a profile or uploaded a resume to an online job search platform ;  Underemployed part-time workers ;  &gt; Males ;</t>
  </si>
  <si>
    <t>New South Wales ;  Steps taken:  Registered a profile or uploaded a resume to an online job search platform ;  Underemployed part-time workers ;  &gt; Females ;</t>
  </si>
  <si>
    <t>New South Wales ;  Steps taken:  Registered a profile or uploaded a resume to an online job search platform ;  &gt; Prefers less than 10 extra hours ;  Persons ;</t>
  </si>
  <si>
    <t>New South Wales ;  Steps taken:  Registered a profile or uploaded a resume to an online job search platform ;  &gt; Prefers less than 10 extra hours ;  &gt; Males ;</t>
  </si>
  <si>
    <t>New South Wales ;  Steps taken:  Registered a profile or uploaded a resume to an online job search platform ;  &gt; Prefers less than 10 extra hours ;  &gt; Females ;</t>
  </si>
  <si>
    <t>New South Wales ;  Steps taken:  Registered a profile or uploaded a resume to an online job search platform ;  &gt; Prefers 10–19 extra hours ;  Persons ;</t>
  </si>
  <si>
    <t>New South Wales ;  Steps taken:  Registered a profile or uploaded a resume to an online job search platform ;  &gt; Prefers 10–19 extra hours ;  &gt; Males ;</t>
  </si>
  <si>
    <t>New South Wales ;  Steps taken:  Registered a profile or uploaded a resume to an online job search platform ;  &gt; Prefers 10–19 extra hours ;  &gt; Females ;</t>
  </si>
  <si>
    <t>New South Wales ;  Steps taken:  Registered a profile or uploaded a resume to an online job search platform ;  &gt; Prefers 20–29 extra hours ;  Persons ;</t>
  </si>
  <si>
    <t>New South Wales ;  Steps taken:  Registered a profile or uploaded a resume to an online job search platform ;  &gt; Prefers 20–29 extra hours ;  &gt; Males ;</t>
  </si>
  <si>
    <t>New South Wales ;  Steps taken:  Registered a profile or uploaded a resume to an online job search platform ;  &gt; Prefers 20–29 extra hours ;  &gt; Females ;</t>
  </si>
  <si>
    <t>New South Wales ;  Steps taken:  Registered a profile or uploaded a resume to an online job search platform ;  &gt; Prefers 30 extra hours or more ;  Persons ;</t>
  </si>
  <si>
    <t>New South Wales ;  Steps taken:  Registered a profile or uploaded a resume to an online job search platform ;  &gt; Prefers 30 extra hours or more ;  &gt; Males ;</t>
  </si>
  <si>
    <t>New South Wales ;  Steps taken:  Registered a profile or uploaded a resume to an online job search platform ;  &gt; Prefers 30 extra hours or more ;  &gt; Females ;</t>
  </si>
  <si>
    <t>New South Wales ;  Steps taken:  Registered a profile or uploaded a resume to an online job search platform ;  Median extra hours preferred ;  Persons ;</t>
  </si>
  <si>
    <t>New South Wales ;  Steps taken:  Registered a profile or uploaded a resume to an online job search platform ;  Median extra hours preferred ;  &gt; Males ;</t>
  </si>
  <si>
    <t>New South Wales ;  Steps taken:  Registered a profile or uploaded a resume to an online job search platform ;  Median extra hours preferred ;  &gt; Females ;</t>
  </si>
  <si>
    <t>Victoria ;  Steps taken:  Registered a profile or uploaded a resume to an online job search platform ;  Underemployed part-time workers ;  Persons ;</t>
  </si>
  <si>
    <t>Victoria ;  Steps taken:  Registered a profile or uploaded a resume to an online job search platform ;  Underemployed part-time workers ;  &gt; Males ;</t>
  </si>
  <si>
    <t>Victoria ;  Steps taken:  Registered a profile or uploaded a resume to an online job search platform ;  Underemployed part-time workers ;  &gt; Females ;</t>
  </si>
  <si>
    <t>Victoria ;  Steps taken:  Registered a profile or uploaded a resume to an online job search platform ;  &gt; Prefers less than 10 extra hours ;  Persons ;</t>
  </si>
  <si>
    <t>Victoria ;  Steps taken:  Registered a profile or uploaded a resume to an online job search platform ;  &gt; Prefers less than 10 extra hours ;  &gt; Males ;</t>
  </si>
  <si>
    <t>Victoria ;  Steps taken:  Registered a profile or uploaded a resume to an online job search platform ;  &gt; Prefers less than 10 extra hours ;  &gt; Females ;</t>
  </si>
  <si>
    <t>Victoria ;  Steps taken:  Registered a profile or uploaded a resume to an online job search platform ;  &gt; Prefers 10–19 extra hours ;  Persons ;</t>
  </si>
  <si>
    <t>Victoria ;  Steps taken:  Registered a profile or uploaded a resume to an online job search platform ;  &gt; Prefers 10–19 extra hours ;  &gt; Males ;</t>
  </si>
  <si>
    <t>Victoria ;  Steps taken:  Registered a profile or uploaded a resume to an online job search platform ;  &gt; Prefers 10–19 extra hours ;  &gt; Females ;</t>
  </si>
  <si>
    <t>Victoria ;  Steps taken:  Registered a profile or uploaded a resume to an online job search platform ;  &gt; Prefers 20–29 extra hours ;  Persons ;</t>
  </si>
  <si>
    <t>Victoria ;  Steps taken:  Registered a profile or uploaded a resume to an online job search platform ;  &gt; Prefers 20–29 extra hours ;  &gt; Males ;</t>
  </si>
  <si>
    <t>Victoria ;  Steps taken:  Registered a profile or uploaded a resume to an online job search platform ;  &gt; Prefers 20–29 extra hours ;  &gt; Females ;</t>
  </si>
  <si>
    <t>Victoria ;  Steps taken:  Registered a profile or uploaded a resume to an online job search platform ;  &gt; Prefers 30 extra hours or more ;  Persons ;</t>
  </si>
  <si>
    <t>Victoria ;  Steps taken:  Registered a profile or uploaded a resume to an online job search platform ;  &gt; Prefers 30 extra hours or more ;  &gt; Males ;</t>
  </si>
  <si>
    <t>Victoria ;  Steps taken:  Registered a profile or uploaded a resume to an online job search platform ;  &gt; Prefers 30 extra hours or more ;  &gt; Females ;</t>
  </si>
  <si>
    <t>Victoria ;  Steps taken:  Registered a profile or uploaded a resume to an online job search platform ;  Median extra hours preferred ;  Persons ;</t>
  </si>
  <si>
    <t>Victoria ;  Steps taken:  Registered a profile or uploaded a resume to an online job search platform ;  Median extra hours preferred ;  &gt; Males ;</t>
  </si>
  <si>
    <t>Victoria ;  Steps taken:  Registered a profile or uploaded a resume to an online job search platform ;  Median extra hours preferred ;  &gt; Females ;</t>
  </si>
  <si>
    <t>Queensland ;  Steps taken:  Registered a profile or uploaded a resume to an online job search platform ;  Underemployed part-time workers ;  Persons ;</t>
  </si>
  <si>
    <t>Queensland ;  Steps taken:  Registered a profile or uploaded a resume to an online job search platform ;  Underemployed part-time workers ;  &gt; Males ;</t>
  </si>
  <si>
    <t>Queensland ;  Steps taken:  Registered a profile or uploaded a resume to an online job search platform ;  Underemployed part-time workers ;  &gt; Females ;</t>
  </si>
  <si>
    <t>Queensland ;  Steps taken:  Registered a profile or uploaded a resume to an online job search platform ;  &gt; Prefers less than 10 extra hours ;  Persons ;</t>
  </si>
  <si>
    <t>Queensland ;  Steps taken:  Registered a profile or uploaded a resume to an online job search platform ;  &gt; Prefers less than 10 extra hours ;  &gt; Males ;</t>
  </si>
  <si>
    <t>Queensland ;  Steps taken:  Registered a profile or uploaded a resume to an online job search platform ;  &gt; Prefers less than 10 extra hours ;  &gt; Females ;</t>
  </si>
  <si>
    <t>Queensland ;  Steps taken:  Registered a profile or uploaded a resume to an online job search platform ;  &gt; Prefers 10–19 extra hours ;  Persons ;</t>
  </si>
  <si>
    <t>Queensland ;  Steps taken:  Registered a profile or uploaded a resume to an online job search platform ;  &gt; Prefers 10–19 extra hours ;  &gt; Males ;</t>
  </si>
  <si>
    <t>Queensland ;  Steps taken:  Registered a profile or uploaded a resume to an online job search platform ;  &gt; Prefers 10–19 extra hours ;  &gt; Females ;</t>
  </si>
  <si>
    <t>Queensland ;  Steps taken:  Registered a profile or uploaded a resume to an online job search platform ;  &gt; Prefers 20–29 extra hours ;  Persons ;</t>
  </si>
  <si>
    <t>Queensland ;  Steps taken:  Registered a profile or uploaded a resume to an online job search platform ;  &gt; Prefers 20–29 extra hours ;  &gt; Males ;</t>
  </si>
  <si>
    <t>Queensland ;  Steps taken:  Registered a profile or uploaded a resume to an online job search platform ;  &gt; Prefers 20–29 extra hours ;  &gt; Females ;</t>
  </si>
  <si>
    <t>Queensland ;  Steps taken:  Registered a profile or uploaded a resume to an online job search platform ;  &gt; Prefers 30 extra hours or more ;  Persons ;</t>
  </si>
  <si>
    <t>Queensland ;  Steps taken:  Registered a profile or uploaded a resume to an online job search platform ;  &gt; Prefers 30 extra hours or more ;  &gt; Males ;</t>
  </si>
  <si>
    <t>Queensland ;  Steps taken:  Registered a profile or uploaded a resume to an online job search platform ;  &gt; Prefers 30 extra hours or more ;  &gt; Females ;</t>
  </si>
  <si>
    <t>Queensland ;  Steps taken:  Registered a profile or uploaded a resume to an online job search platform ;  Median extra hours preferred ;  Persons ;</t>
  </si>
  <si>
    <t>Queensland ;  Steps taken:  Registered a profile or uploaded a resume to an online job search platform ;  Median extra hours preferred ;  &gt; Males ;</t>
  </si>
  <si>
    <t>Queensland ;  Steps taken:  Registered a profile or uploaded a resume to an online job search platform ;  Median extra hours preferred ;  &gt; Females ;</t>
  </si>
  <si>
    <t>South Australia ;  Steps taken:  Registered a profile or uploaded a resume to an online job search platform ;  Underemployed part-time workers ;  Persons ;</t>
  </si>
  <si>
    <t>South Australia ;  Steps taken:  Registered a profile or uploaded a resume to an online job search platform ;  Underemployed part-time workers ;  &gt; Males ;</t>
  </si>
  <si>
    <t>South Australia ;  Steps taken:  Registered a profile or uploaded a resume to an online job search platform ;  Underemployed part-time workers ;  &gt; Females ;</t>
  </si>
  <si>
    <t>South Australia ;  Steps taken:  Registered a profile or uploaded a resume to an online job search platform ;  &gt; Prefers less than 10 extra hours ;  Persons ;</t>
  </si>
  <si>
    <t>South Australia ;  Steps taken:  Registered a profile or uploaded a resume to an online job search platform ;  &gt; Prefers less than 10 extra hours ;  &gt; Males ;</t>
  </si>
  <si>
    <t>South Australia ;  Steps taken:  Registered a profile or uploaded a resume to an online job search platform ;  &gt; Prefers less than 10 extra hours ;  &gt; Females ;</t>
  </si>
  <si>
    <t>South Australia ;  Steps taken:  Registered a profile or uploaded a resume to an online job search platform ;  &gt; Prefers 10–19 extra hours ;  Persons ;</t>
  </si>
  <si>
    <t>South Australia ;  Steps taken:  Registered a profile or uploaded a resume to an online job search platform ;  &gt; Prefers 10–19 extra hours ;  &gt; Males ;</t>
  </si>
  <si>
    <t>South Australia ;  Steps taken:  Registered a profile or uploaded a resume to an online job search platform ;  &gt; Prefers 10–19 extra hours ;  &gt; Females ;</t>
  </si>
  <si>
    <t>South Australia ;  Steps taken:  Registered a profile or uploaded a resume to an online job search platform ;  &gt; Prefers 20–29 extra hours ;  Persons ;</t>
  </si>
  <si>
    <t>South Australia ;  Steps taken:  Registered a profile or uploaded a resume to an online job search platform ;  &gt; Prefers 20–29 extra hours ;  &gt; Males ;</t>
  </si>
  <si>
    <t>South Australia ;  Steps taken:  Registered a profile or uploaded a resume to an online job search platform ;  &gt; Prefers 20–29 extra hours ;  &gt; Females ;</t>
  </si>
  <si>
    <t>South Australia ;  Steps taken:  Registered a profile or uploaded a resume to an online job search platform ;  &gt; Prefers 30 extra hours or more ;  Persons ;</t>
  </si>
  <si>
    <t>South Australia ;  Steps taken:  Registered a profile or uploaded a resume to an online job search platform ;  &gt; Prefers 30 extra hours or more ;  &gt; Males ;</t>
  </si>
  <si>
    <t>South Australia ;  Steps taken:  Registered a profile or uploaded a resume to an online job search platform ;  &gt; Prefers 30 extra hours or more ;  &gt; Females ;</t>
  </si>
  <si>
    <t>South Australia ;  Steps taken:  Registered a profile or uploaded a resume to an online job search platform ;  Median extra hours preferred ;  Persons ;</t>
  </si>
  <si>
    <t>South Australia ;  Steps taken:  Registered a profile or uploaded a resume to an online job search platform ;  Median extra hours preferred ;  &gt; Males ;</t>
  </si>
  <si>
    <t>South Australia ;  Steps taken:  Registered a profile or uploaded a resume to an online job search platform ;  Median extra hours preferred ;  &gt; Females ;</t>
  </si>
  <si>
    <t>Western Australia ;  Steps taken:  Registered a profile or uploaded a resume to an online job search platform ;  Underemployed part-time workers ;  Persons ;</t>
  </si>
  <si>
    <t>Western Australia ;  Steps taken:  Registered a profile or uploaded a resume to an online job search platform ;  Underemployed part-time workers ;  &gt; Males ;</t>
  </si>
  <si>
    <t>Western Australia ;  Steps taken:  Registered a profile or uploaded a resume to an online job search platform ;  Underemployed part-time workers ;  &gt; Females ;</t>
  </si>
  <si>
    <t>Western Australia ;  Steps taken:  Registered a profile or uploaded a resume to an online job search platform ;  &gt; Prefers less than 10 extra hours ;  Persons ;</t>
  </si>
  <si>
    <t>Western Australia ;  Steps taken:  Registered a profile or uploaded a resume to an online job search platform ;  &gt; Prefers less than 10 extra hours ;  &gt; Males ;</t>
  </si>
  <si>
    <t>Western Australia ;  Steps taken:  Registered a profile or uploaded a resume to an online job search platform ;  &gt; Prefers less than 10 extra hours ;  &gt; Females ;</t>
  </si>
  <si>
    <t>Western Australia ;  Steps taken:  Registered a profile or uploaded a resume to an online job search platform ;  &gt; Prefers 10–19 extra hours ;  Persons ;</t>
  </si>
  <si>
    <t>Western Australia ;  Steps taken:  Registered a profile or uploaded a resume to an online job search platform ;  &gt; Prefers 10–19 extra hours ;  &gt; Males ;</t>
  </si>
  <si>
    <t>Western Australia ;  Steps taken:  Registered a profile or uploaded a resume to an online job search platform ;  &gt; Prefers 10–19 extra hours ;  &gt; Females ;</t>
  </si>
  <si>
    <t>Western Australia ;  Steps taken:  Registered a profile or uploaded a resume to an online job search platform ;  &gt; Prefers 20–29 extra hours ;  Persons ;</t>
  </si>
  <si>
    <t>Western Australia ;  Steps taken:  Registered a profile or uploaded a resume to an online job search platform ;  &gt; Prefers 20–29 extra hours ;  &gt; Males ;</t>
  </si>
  <si>
    <t>Western Australia ;  Steps taken:  Registered a profile or uploaded a resume to an online job search platform ;  &gt; Prefers 20–29 extra hours ;  &gt; Females ;</t>
  </si>
  <si>
    <t>Western Australia ;  Steps taken:  Registered a profile or uploaded a resume to an online job search platform ;  &gt; Prefers 30 extra hours or more ;  Persons ;</t>
  </si>
  <si>
    <t>Western Australia ;  Steps taken:  Registered a profile or uploaded a resume to an online job search platform ;  &gt; Prefers 30 extra hours or more ;  &gt; Males ;</t>
  </si>
  <si>
    <t>Western Australia ;  Steps taken:  Registered a profile or uploaded a resume to an online job search platform ;  &gt; Prefers 30 extra hours or more ;  &gt; Females ;</t>
  </si>
  <si>
    <t>Western Australia ;  Steps taken:  Registered a profile or uploaded a resume to an online job search platform ;  Median extra hours preferred ;  Persons ;</t>
  </si>
  <si>
    <t>Western Australia ;  Steps taken:  Registered a profile or uploaded a resume to an online job search platform ;  Median extra hours preferred ;  &gt; Males ;</t>
  </si>
  <si>
    <t>Western Australia ;  Steps taken:  Registered a profile or uploaded a resume to an online job search platform ;  Median extra hours preferred ;  &gt; Females ;</t>
  </si>
  <si>
    <t>Tasmania ;  Steps taken:  Registered a profile or uploaded a resume to an online job search platform ;  Underemployed part-time workers ;  Persons ;</t>
  </si>
  <si>
    <t>Tasmania ;  Steps taken:  Registered a profile or uploaded a resume to an online job search platform ;  Underemployed part-time workers ;  &gt; Males ;</t>
  </si>
  <si>
    <t>Tasmania ;  Steps taken:  Registered a profile or uploaded a resume to an online job search platform ;  Underemployed part-time workers ;  &gt; Females ;</t>
  </si>
  <si>
    <t>Tasmania ;  Steps taken:  Registered a profile or uploaded a resume to an online job search platform ;  &gt; Prefers less than 10 extra hours ;  Persons ;</t>
  </si>
  <si>
    <t>Tasmania ;  Steps taken:  Registered a profile or uploaded a resume to an online job search platform ;  &gt; Prefers less than 10 extra hours ;  &gt; Males ;</t>
  </si>
  <si>
    <t>Tasmania ;  Steps taken:  Registered a profile or uploaded a resume to an online job search platform ;  &gt; Prefers less than 10 extra hours ;  &gt; Females ;</t>
  </si>
  <si>
    <t>Tasmania ;  Steps taken:  Registered a profile or uploaded a resume to an online job search platform ;  &gt; Prefers 10–19 extra hours ;  Persons ;</t>
  </si>
  <si>
    <t>Tasmania ;  Steps taken:  Registered a profile or uploaded a resume to an online job search platform ;  &gt; Prefers 10–19 extra hours ;  &gt; Males ;</t>
  </si>
  <si>
    <t>Tasmania ;  Steps taken:  Registered a profile or uploaded a resume to an online job search platform ;  &gt; Prefers 10–19 extra hours ;  &gt; Females ;</t>
  </si>
  <si>
    <t>Tasmania ;  Steps taken:  Registered a profile or uploaded a resume to an online job search platform ;  &gt; Prefers 20–29 extra hours ;  Persons ;</t>
  </si>
  <si>
    <t>Tasmania ;  Steps taken:  Registered a profile or uploaded a resume to an online job search platform ;  &gt; Prefers 20–29 extra hours ;  &gt; Males ;</t>
  </si>
  <si>
    <t>Tasmania ;  Steps taken:  Registered a profile or uploaded a resume to an online job search platform ;  &gt; Prefers 20–29 extra hours ;  &gt; Females ;</t>
  </si>
  <si>
    <t>Tasmania ;  Steps taken:  Registered a profile or uploaded a resume to an online job search platform ;  &gt; Prefers 30 extra hours or more ;  Persons ;</t>
  </si>
  <si>
    <t>Tasmania ;  Steps taken:  Registered a profile or uploaded a resume to an online job search platform ;  &gt; Prefers 30 extra hours or more ;  &gt; Males ;</t>
  </si>
  <si>
    <t>Tasmania ;  Steps taken:  Registered a profile or uploaded a resume to an online job search platform ;  &gt; Prefers 30 extra hours or more ;  &gt; Females ;</t>
  </si>
  <si>
    <t>Tasmania ;  Steps taken:  Registered a profile or uploaded a resume to an online job search platform ;  Median extra hours preferred ;  Persons ;</t>
  </si>
  <si>
    <t>Tasmania ;  Steps taken:  Registered a profile or uploaded a resume to an online job search platform ;  Median extra hours preferred ;  &gt; Males ;</t>
  </si>
  <si>
    <t>Tasmania ;  Steps taken:  Registered a profile or uploaded a resume to an online job search platform ;  Median extra hours preferred ;  &gt; Females ;</t>
  </si>
  <si>
    <t>Northern Territory ;  Steps taken:  Registered a profile or uploaded a resume to an online job search platform ;  Underemployed part-time workers ;  Persons ;</t>
  </si>
  <si>
    <t>Northern Territory ;  Steps taken:  Registered a profile or uploaded a resume to an online job search platform ;  Underemployed part-time workers ;  &gt; Males ;</t>
  </si>
  <si>
    <t>Northern Territory ;  Steps taken:  Registered a profile or uploaded a resume to an online job search platform ;  Underemployed part-time workers ;  &gt; Females ;</t>
  </si>
  <si>
    <t>Northern Territory ;  Steps taken:  Registered a profile or uploaded a resume to an online job search platform ;  &gt; Prefers less than 10 extra hours ;  Persons ;</t>
  </si>
  <si>
    <t>Northern Territory ;  Steps taken:  Registered a profile or uploaded a resume to an online job search platform ;  &gt; Prefers less than 10 extra hours ;  &gt; Males ;</t>
  </si>
  <si>
    <t>Northern Territory ;  Steps taken:  Registered a profile or uploaded a resume to an online job search platform ;  &gt; Prefers less than 10 extra hours ;  &gt; Females ;</t>
  </si>
  <si>
    <t>Northern Territory ;  Steps taken:  Registered a profile or uploaded a resume to an online job search platform ;  &gt; Prefers 10–19 extra hours ;  Persons ;</t>
  </si>
  <si>
    <t>Northern Territory ;  Steps taken:  Registered a profile or uploaded a resume to an online job search platform ;  &gt; Prefers 10–19 extra hours ;  &gt; Males ;</t>
  </si>
  <si>
    <t>Northern Territory ;  Steps taken:  Registered a profile or uploaded a resume to an online job search platform ;  &gt; Prefers 10–19 extra hours ;  &gt; Females ;</t>
  </si>
  <si>
    <t>Northern Territory ;  Steps taken:  Registered a profile or uploaded a resume to an online job search platform ;  &gt; Prefers 20–29 extra hours ;  Persons ;</t>
  </si>
  <si>
    <t>Northern Territory ;  Steps taken:  Registered a profile or uploaded a resume to an online job search platform ;  &gt; Prefers 20–29 extra hours ;  &gt; Males ;</t>
  </si>
  <si>
    <t>Northern Territory ;  Steps taken:  Registered a profile or uploaded a resume to an online job search platform ;  &gt; Prefers 20–29 extra hours ;  &gt; Females ;</t>
  </si>
  <si>
    <t>Northern Territory ;  Steps taken:  Registered a profile or uploaded a resume to an online job search platform ;  &gt; Prefers 30 extra hours or more ;  Persons ;</t>
  </si>
  <si>
    <t>Northern Territory ;  Steps taken:  Registered a profile or uploaded a resume to an online job search platform ;  &gt; Prefers 30 extra hours or more ;  &gt; Males ;</t>
  </si>
  <si>
    <t>Northern Territory ;  Steps taken:  Registered a profile or uploaded a resume to an online job search platform ;  &gt; Prefers 30 extra hours or more ;  &gt; Females ;</t>
  </si>
  <si>
    <t>Northern Territory ;  Steps taken:  Registered a profile or uploaded a resume to an online job search platform ;  Median extra hours preferred ;  Persons ;</t>
  </si>
  <si>
    <t>Northern Territory ;  Steps taken:  Registered a profile or uploaded a resume to an online job search platform ;  Median extra hours preferred ;  &gt; Males ;</t>
  </si>
  <si>
    <t>Northern Territory ;  Steps taken:  Registered a profile or uploaded a resume to an online job search platform ;  Median extra hours preferred ;  &gt; Females ;</t>
  </si>
  <si>
    <t>Australian Capital Territory ;  Steps taken:  Registered a profile or uploaded a resume to an online job search platform ;  Underemployed part-time workers ;  Persons ;</t>
  </si>
  <si>
    <t>Australian Capital Territory ;  Steps taken:  Registered a profile or uploaded a resume to an online job search platform ;  Underemployed part-time workers ;  &gt; Males ;</t>
  </si>
  <si>
    <t>Australian Capital Territory ;  Steps taken:  Registered a profile or uploaded a resume to an online job search platform ;  Underemployed part-time workers ;  &gt; Females ;</t>
  </si>
  <si>
    <t>Australian Capital Territory ;  Steps taken:  Registered a profile or uploaded a resume to an online job search platform ;  &gt; Prefers less than 10 extra hours ;  Persons ;</t>
  </si>
  <si>
    <t>Australian Capital Territory ;  Steps taken:  Registered a profile or uploaded a resume to an online job search platform ;  &gt; Prefers less than 10 extra hours ;  &gt; Males ;</t>
  </si>
  <si>
    <t>Australian Capital Territory ;  Steps taken:  Registered a profile or uploaded a resume to an online job search platform ;  &gt; Prefers less than 10 extra hours ;  &gt; Females ;</t>
  </si>
  <si>
    <t>Australian Capital Territory ;  Steps taken:  Registered a profile or uploaded a resume to an online job search platform ;  &gt; Prefers 10–19 extra hours ;  Persons ;</t>
  </si>
  <si>
    <t>Australian Capital Territory ;  Steps taken:  Registered a profile or uploaded a resume to an online job search platform ;  &gt; Prefers 10–19 extra hours ;  &gt; Males ;</t>
  </si>
  <si>
    <t>Australian Capital Territory ;  Steps taken:  Registered a profile or uploaded a resume to an online job search platform ;  &gt; Prefers 10–19 extra hours ;  &gt; Females ;</t>
  </si>
  <si>
    <t>Australian Capital Territory ;  Steps taken:  Registered a profile or uploaded a resume to an online job search platform ;  &gt; Prefers 20–29 extra hours ;  Persons ;</t>
  </si>
  <si>
    <t>Australian Capital Territory ;  Steps taken:  Registered a profile or uploaded a resume to an online job search platform ;  &gt; Prefers 20–29 extra hours ;  &gt; Males ;</t>
  </si>
  <si>
    <t>Australian Capital Territory ;  Steps taken:  Registered a profile or uploaded a resume to an online job search platform ;  &gt; Prefers 20–29 extra hours ;  &gt; Females ;</t>
  </si>
  <si>
    <t>Australian Capital Territory ;  Steps taken:  Registered a profile or uploaded a resume to an online job search platform ;  &gt; Prefers 30 extra hours or more ;  Persons ;</t>
  </si>
  <si>
    <t>Australian Capital Territory ;  Steps taken:  Registered a profile or uploaded a resume to an online job search platform ;  &gt; Prefers 30 extra hours or more ;  &gt; Males ;</t>
  </si>
  <si>
    <t>Australian Capital Territory ;  Steps taken:  Registered a profile or uploaded a resume to an online job search platform ;  &gt; Prefers 30 extra hours or more ;  &gt; Females ;</t>
  </si>
  <si>
    <t>Australian Capital Territory ;  Steps taken:  Registered a profile or uploaded a resume to an online job search platform ;  Median extra hours preferred ;  Persons ;</t>
  </si>
  <si>
    <t>Australian Capital Territory ;  Steps taken:  Registered a profile or uploaded a resume to an online job search platform ;  Median extra hours preferred ;  &gt; Males ;</t>
  </si>
  <si>
    <t>Australian Capital Territory ;  Steps taken:  Registered a profile or uploaded a resume to an online job search platform ;  Median extra hours preferred ;  &gt; Females ;</t>
  </si>
  <si>
    <t>Steps taken:  Looked at job advertisements (e.g. on the Internet or in a newspaper) ;  Underemployed part-time workers ;  Persons ;</t>
  </si>
  <si>
    <t>Steps taken:  Looked at job advertisements (e.g. on the Internet or in a newspaper) ;  Underemployed part-time workers ;  &gt; Males ;</t>
  </si>
  <si>
    <t>Steps taken:  Looked at job advertisements (e.g. on the Internet or in a newspaper) ;  Underemployed part-time workers ;  &gt; Females ;</t>
  </si>
  <si>
    <t>Steps taken:  Looked at job advertisements (e.g. on the Internet or in a newspaper) ;  &gt; Prefers less than 10 extra hours ;  Persons ;</t>
  </si>
  <si>
    <t>Steps taken:  Looked at job advertisements (e.g. on the Internet or in a newspaper) ;  &gt; Prefers less than 10 extra hours ;  &gt; Males ;</t>
  </si>
  <si>
    <t>Steps taken:  Looked at job advertisements (e.g. on the Internet or in a newspaper) ;  &gt; Prefers less than 10 extra hours ;  &gt; Females ;</t>
  </si>
  <si>
    <t>Steps taken:  Looked at job advertisements (e.g. on the Internet or in a newspaper) ;  &gt; Prefers 10–19 extra hours ;  Persons ;</t>
  </si>
  <si>
    <t>Steps taken:  Looked at job advertisements (e.g. on the Internet or in a newspaper) ;  &gt; Prefers 10–19 extra hours ;  &gt; Males ;</t>
  </si>
  <si>
    <t>Steps taken:  Looked at job advertisements (e.g. on the Internet or in a newspaper) ;  &gt; Prefers 10–19 extra hours ;  &gt; Females ;</t>
  </si>
  <si>
    <t>Steps taken:  Looked at job advertisements (e.g. on the Internet or in a newspaper) ;  &gt; Prefers 20–29 extra hours ;  Persons ;</t>
  </si>
  <si>
    <t>Steps taken:  Looked at job advertisements (e.g. on the Internet or in a newspaper) ;  &gt; Prefers 20–29 extra hours ;  &gt; Males ;</t>
  </si>
  <si>
    <t>Steps taken:  Looked at job advertisements (e.g. on the Internet or in a newspaper) ;  &gt; Prefers 20–29 extra hours ;  &gt; Females ;</t>
  </si>
  <si>
    <t>Steps taken:  Looked at job advertisements (e.g. on the Internet or in a newspaper) ;  &gt; Prefers 30 extra hours or more ;  Persons ;</t>
  </si>
  <si>
    <t>Steps taken:  Looked at job advertisements (e.g. on the Internet or in a newspaper) ;  &gt; Prefers 30 extra hours or more ;  &gt; Males ;</t>
  </si>
  <si>
    <t>Steps taken:  Looked at job advertisements (e.g. on the Internet or in a newspaper) ;  &gt; Prefers 30 extra hours or more ;  &gt; Females ;</t>
  </si>
  <si>
    <t>Steps taken:  Looked at job advertisements (e.g. on the Internet or in a newspaper) ;  Median extra hours preferred ;  Persons ;</t>
  </si>
  <si>
    <t>Steps taken:  Looked at job advertisements (e.g. on the Internet or in a newspaper) ;  Median extra hours preferred ;  &gt; Males ;</t>
  </si>
  <si>
    <t>Steps taken:  Looked at job advertisements (e.g. on the Internet or in a newspaper) ;  Median extra hours preferred ;  &gt; Females ;</t>
  </si>
  <si>
    <t>New South Wales ;  Steps taken:  Looked at job advertisements (e.g. on the Internet or in a newspaper) ;  Underemployed part-time workers ;  Persons ;</t>
  </si>
  <si>
    <t>New South Wales ;  Steps taken:  Looked at job advertisements (e.g. on the Internet or in a newspaper) ;  Underemployed part-time workers ;  &gt; Males ;</t>
  </si>
  <si>
    <t>New South Wales ;  Steps taken:  Looked at job advertisements (e.g. on the Internet or in a newspaper) ;  Underemployed part-time workers ;  &gt; Females ;</t>
  </si>
  <si>
    <t>New South Wales ;  Steps taken:  Looked at job advertisements (e.g. on the Internet or in a newspaper) ;  &gt; Prefers less than 10 extra hours ;  Persons ;</t>
  </si>
  <si>
    <t>New South Wales ;  Steps taken:  Looked at job advertisements (e.g. on the Internet or in a newspaper) ;  &gt; Prefers less than 10 extra hours ;  &gt; Males ;</t>
  </si>
  <si>
    <t>New South Wales ;  Steps taken:  Looked at job advertisements (e.g. on the Internet or in a newspaper) ;  &gt; Prefers less than 10 extra hours ;  &gt; Females ;</t>
  </si>
  <si>
    <t>New South Wales ;  Steps taken:  Looked at job advertisements (e.g. on the Internet or in a newspaper) ;  &gt; Prefers 10–19 extra hours ;  Persons ;</t>
  </si>
  <si>
    <t>New South Wales ;  Steps taken:  Looked at job advertisements (e.g. on the Internet or in a newspaper) ;  &gt; Prefers 10–19 extra hours ;  &gt; Males ;</t>
  </si>
  <si>
    <t>New South Wales ;  Steps taken:  Looked at job advertisements (e.g. on the Internet or in a newspaper) ;  &gt; Prefers 10–19 extra hours ;  &gt; Females ;</t>
  </si>
  <si>
    <t>New South Wales ;  Steps taken:  Looked at job advertisements (e.g. on the Internet or in a newspaper) ;  &gt; Prefers 20–29 extra hours ;  Persons ;</t>
  </si>
  <si>
    <t>New South Wales ;  Steps taken:  Looked at job advertisements (e.g. on the Internet or in a newspaper) ;  &gt; Prefers 20–29 extra hours ;  &gt; Males ;</t>
  </si>
  <si>
    <t>New South Wales ;  Steps taken:  Looked at job advertisements (e.g. on the Internet or in a newspaper) ;  &gt; Prefers 20–29 extra hours ;  &gt; Females ;</t>
  </si>
  <si>
    <t>New South Wales ;  Steps taken:  Looked at job advertisements (e.g. on the Internet or in a newspaper) ;  &gt; Prefers 30 extra hours or more ;  Persons ;</t>
  </si>
  <si>
    <t>New South Wales ;  Steps taken:  Looked at job advertisements (e.g. on the Internet or in a newspaper) ;  &gt; Prefers 30 extra hours or more ;  &gt; Males ;</t>
  </si>
  <si>
    <t>New South Wales ;  Steps taken:  Looked at job advertisements (e.g. on the Internet or in a newspaper) ;  &gt; Prefers 30 extra hours or more ;  &gt; Females ;</t>
  </si>
  <si>
    <t>New South Wales ;  Steps taken:  Looked at job advertisements (e.g. on the Internet or in a newspaper) ;  Median extra hours preferred ;  Persons ;</t>
  </si>
  <si>
    <t>New South Wales ;  Steps taken:  Looked at job advertisements (e.g. on the Internet or in a newspaper) ;  Median extra hours preferred ;  &gt; Males ;</t>
  </si>
  <si>
    <t>New South Wales ;  Steps taken:  Looked at job advertisements (e.g. on the Internet or in a newspaper) ;  Median extra hours preferred ;  &gt; Females ;</t>
  </si>
  <si>
    <t>Victoria ;  Steps taken:  Looked at job advertisements (e.g. on the Internet or in a newspaper) ;  Underemployed part-time workers ;  Persons ;</t>
  </si>
  <si>
    <t>Victoria ;  Steps taken:  Looked at job advertisements (e.g. on the Internet or in a newspaper) ;  Underemployed part-time workers ;  &gt; Males ;</t>
  </si>
  <si>
    <t>Victoria ;  Steps taken:  Looked at job advertisements (e.g. on the Internet or in a newspaper) ;  Underemployed part-time workers ;  &gt; Females ;</t>
  </si>
  <si>
    <t>Victoria ;  Steps taken:  Looked at job advertisements (e.g. on the Internet or in a newspaper) ;  &gt; Prefers less than 10 extra hours ;  Persons ;</t>
  </si>
  <si>
    <t>Victoria ;  Steps taken:  Looked at job advertisements (e.g. on the Internet or in a newspaper) ;  &gt; Prefers less than 10 extra hours ;  &gt; Males ;</t>
  </si>
  <si>
    <t>Victoria ;  Steps taken:  Looked at job advertisements (e.g. on the Internet or in a newspaper) ;  &gt; Prefers less than 10 extra hours ;  &gt; Females ;</t>
  </si>
  <si>
    <t>Victoria ;  Steps taken:  Looked at job advertisements (e.g. on the Internet or in a newspaper) ;  &gt; Prefers 10–19 extra hours ;  Persons ;</t>
  </si>
  <si>
    <t>Victoria ;  Steps taken:  Looked at job advertisements (e.g. on the Internet or in a newspaper) ;  &gt; Prefers 10–19 extra hours ;  &gt; Males ;</t>
  </si>
  <si>
    <t>Victoria ;  Steps taken:  Looked at job advertisements (e.g. on the Internet or in a newspaper) ;  &gt; Prefers 10–19 extra hours ;  &gt; Females ;</t>
  </si>
  <si>
    <t>Victoria ;  Steps taken:  Looked at job advertisements (e.g. on the Internet or in a newspaper) ;  &gt; Prefers 20–29 extra hours ;  Persons ;</t>
  </si>
  <si>
    <t>Victoria ;  Steps taken:  Looked at job advertisements (e.g. on the Internet or in a newspaper) ;  &gt; Prefers 20–29 extra hours ;  &gt; Males ;</t>
  </si>
  <si>
    <t>Victoria ;  Steps taken:  Looked at job advertisements (e.g. on the Internet or in a newspaper) ;  &gt; Prefers 20–29 extra hours ;  &gt; Females ;</t>
  </si>
  <si>
    <t>Victoria ;  Steps taken:  Looked at job advertisements (e.g. on the Internet or in a newspaper) ;  &gt; Prefers 30 extra hours or more ;  Persons ;</t>
  </si>
  <si>
    <t>Victoria ;  Steps taken:  Looked at job advertisements (e.g. on the Internet or in a newspaper) ;  &gt; Prefers 30 extra hours or more ;  &gt; Males ;</t>
  </si>
  <si>
    <t>Victoria ;  Steps taken:  Looked at job advertisements (e.g. on the Internet or in a newspaper) ;  &gt; Prefers 30 extra hours or more ;  &gt; Females ;</t>
  </si>
  <si>
    <t>Victoria ;  Steps taken:  Looked at job advertisements (e.g. on the Internet or in a newspaper) ;  Median extra hours preferred ;  Persons ;</t>
  </si>
  <si>
    <t>Victoria ;  Steps taken:  Looked at job advertisements (e.g. on the Internet or in a newspaper) ;  Median extra hours preferred ;  &gt; Males ;</t>
  </si>
  <si>
    <t>Victoria ;  Steps taken:  Looked at job advertisements (e.g. on the Internet or in a newspaper) ;  Median extra hours preferred ;  &gt; Females ;</t>
  </si>
  <si>
    <t>Queensland ;  Steps taken:  Looked at job advertisements (e.g. on the Internet or in a newspaper) ;  Underemployed part-time workers ;  Persons ;</t>
  </si>
  <si>
    <t>Queensland ;  Steps taken:  Looked at job advertisements (e.g. on the Internet or in a newspaper) ;  Underemployed part-time workers ;  &gt; Males ;</t>
  </si>
  <si>
    <t>Queensland ;  Steps taken:  Looked at job advertisements (e.g. on the Internet or in a newspaper) ;  Underemployed part-time workers ;  &gt; Females ;</t>
  </si>
  <si>
    <t>Queensland ;  Steps taken:  Looked at job advertisements (e.g. on the Internet or in a newspaper) ;  &gt; Prefers less than 10 extra hours ;  Persons ;</t>
  </si>
  <si>
    <t>Queensland ;  Steps taken:  Looked at job advertisements (e.g. on the Internet or in a newspaper) ;  &gt; Prefers less than 10 extra hours ;  &gt; Males ;</t>
  </si>
  <si>
    <t>Queensland ;  Steps taken:  Looked at job advertisements (e.g. on the Internet or in a newspaper) ;  &gt; Prefers less than 10 extra hours ;  &gt; Females ;</t>
  </si>
  <si>
    <t>Queensland ;  Steps taken:  Looked at job advertisements (e.g. on the Internet or in a newspaper) ;  &gt; Prefers 10–19 extra hours ;  Persons ;</t>
  </si>
  <si>
    <t>Queensland ;  Steps taken:  Looked at job advertisements (e.g. on the Internet or in a newspaper) ;  &gt; Prefers 10–19 extra hours ;  &gt; Males ;</t>
  </si>
  <si>
    <t>Queensland ;  Steps taken:  Looked at job advertisements (e.g. on the Internet or in a newspaper) ;  &gt; Prefers 10–19 extra hours ;  &gt; Females ;</t>
  </si>
  <si>
    <t>Queensland ;  Steps taken:  Looked at job advertisements (e.g. on the Internet or in a newspaper) ;  &gt; Prefers 20–29 extra hours ;  Persons ;</t>
  </si>
  <si>
    <t>Queensland ;  Steps taken:  Looked at job advertisements (e.g. on the Internet or in a newspaper) ;  &gt; Prefers 20–29 extra hours ;  &gt; Males ;</t>
  </si>
  <si>
    <t>Queensland ;  Steps taken:  Looked at job advertisements (e.g. on the Internet or in a newspaper) ;  &gt; Prefers 20–29 extra hours ;  &gt; Females ;</t>
  </si>
  <si>
    <t>Queensland ;  Steps taken:  Looked at job advertisements (e.g. on the Internet or in a newspaper) ;  &gt; Prefers 30 extra hours or more ;  Persons ;</t>
  </si>
  <si>
    <t>Queensland ;  Steps taken:  Looked at job advertisements (e.g. on the Internet or in a newspaper) ;  &gt; Prefers 30 extra hours or more ;  &gt; Males ;</t>
  </si>
  <si>
    <t>Queensland ;  Steps taken:  Looked at job advertisements (e.g. on the Internet or in a newspaper) ;  &gt; Prefers 30 extra hours or more ;  &gt; Females ;</t>
  </si>
  <si>
    <t>Queensland ;  Steps taken:  Looked at job advertisements (e.g. on the Internet or in a newspaper) ;  Median extra hours preferred ;  Persons ;</t>
  </si>
  <si>
    <t>Queensland ;  Steps taken:  Looked at job advertisements (e.g. on the Internet or in a newspaper) ;  Median extra hours preferred ;  &gt; Males ;</t>
  </si>
  <si>
    <t>Queensland ;  Steps taken:  Looked at job advertisements (e.g. on the Internet or in a newspaper) ;  Median extra hours preferred ;  &gt; Females ;</t>
  </si>
  <si>
    <t>South Australia ;  Steps taken:  Looked at job advertisements (e.g. on the Internet or in a newspaper) ;  Underemployed part-time workers ;  Persons ;</t>
  </si>
  <si>
    <t>South Australia ;  Steps taken:  Looked at job advertisements (e.g. on the Internet or in a newspaper) ;  Underemployed part-time workers ;  &gt; Males ;</t>
  </si>
  <si>
    <t>South Australia ;  Steps taken:  Looked at job advertisements (e.g. on the Internet or in a newspaper) ;  Underemployed part-time workers ;  &gt; Females ;</t>
  </si>
  <si>
    <t>South Australia ;  Steps taken:  Looked at job advertisements (e.g. on the Internet or in a newspaper) ;  &gt; Prefers less than 10 extra hours ;  Persons ;</t>
  </si>
  <si>
    <t>South Australia ;  Steps taken:  Looked at job advertisements (e.g. on the Internet or in a newspaper) ;  &gt; Prefers less than 10 extra hours ;  &gt; Males ;</t>
  </si>
  <si>
    <t>South Australia ;  Steps taken:  Looked at job advertisements (e.g. on the Internet or in a newspaper) ;  &gt; Prefers less than 10 extra hours ;  &gt; Females ;</t>
  </si>
  <si>
    <t>South Australia ;  Steps taken:  Looked at job advertisements (e.g. on the Internet or in a newspaper) ;  &gt; Prefers 10–19 extra hours ;  Persons ;</t>
  </si>
  <si>
    <t>South Australia ;  Steps taken:  Looked at job advertisements (e.g. on the Internet or in a newspaper) ;  &gt; Prefers 10–19 extra hours ;  &gt; Males ;</t>
  </si>
  <si>
    <t>South Australia ;  Steps taken:  Looked at job advertisements (e.g. on the Internet or in a newspaper) ;  &gt; Prefers 10–19 extra hours ;  &gt; Females ;</t>
  </si>
  <si>
    <t>South Australia ;  Steps taken:  Looked at job advertisements (e.g. on the Internet or in a newspaper) ;  &gt; Prefers 20–29 extra hours ;  Persons ;</t>
  </si>
  <si>
    <t>South Australia ;  Steps taken:  Looked at job advertisements (e.g. on the Internet or in a newspaper) ;  &gt; Prefers 20–29 extra hours ;  &gt; Males ;</t>
  </si>
  <si>
    <t>South Australia ;  Steps taken:  Looked at job advertisements (e.g. on the Internet or in a newspaper) ;  &gt; Prefers 20–29 extra hours ;  &gt; Females ;</t>
  </si>
  <si>
    <t>South Australia ;  Steps taken:  Looked at job advertisements (e.g. on the Internet or in a newspaper) ;  &gt; Prefers 30 extra hours or more ;  Persons ;</t>
  </si>
  <si>
    <t>South Australia ;  Steps taken:  Looked at job advertisements (e.g. on the Internet or in a newspaper) ;  &gt; Prefers 30 extra hours or more ;  &gt; Males ;</t>
  </si>
  <si>
    <t>South Australia ;  Steps taken:  Looked at job advertisements (e.g. on the Internet or in a newspaper) ;  &gt; Prefers 30 extra hours or more ;  &gt; Females ;</t>
  </si>
  <si>
    <t>South Australia ;  Steps taken:  Looked at job advertisements (e.g. on the Internet or in a newspaper) ;  Median extra hours preferred ;  Persons ;</t>
  </si>
  <si>
    <t>South Australia ;  Steps taken:  Looked at job advertisements (e.g. on the Internet or in a newspaper) ;  Median extra hours preferred ;  &gt; Males ;</t>
  </si>
  <si>
    <t>South Australia ;  Steps taken:  Looked at job advertisements (e.g. on the Internet or in a newspaper) ;  Median extra hours preferred ;  &gt; Females ;</t>
  </si>
  <si>
    <t>Western Australia ;  Steps taken:  Looked at job advertisements (e.g. on the Internet or in a newspaper) ;  Underemployed part-time workers ;  Persons ;</t>
  </si>
  <si>
    <t>Western Australia ;  Steps taken:  Looked at job advertisements (e.g. on the Internet or in a newspaper) ;  Underemployed part-time workers ;  &gt; Males ;</t>
  </si>
  <si>
    <t>Western Australia ;  Steps taken:  Looked at job advertisements (e.g. on the Internet or in a newspaper) ;  Underemployed part-time workers ;  &gt; Females ;</t>
  </si>
  <si>
    <t>Western Australia ;  Steps taken:  Looked at job advertisements (e.g. on the Internet or in a newspaper) ;  &gt; Prefers less than 10 extra hours ;  Persons ;</t>
  </si>
  <si>
    <t>Western Australia ;  Steps taken:  Looked at job advertisements (e.g. on the Internet or in a newspaper) ;  &gt; Prefers less than 10 extra hours ;  &gt; Males ;</t>
  </si>
  <si>
    <t>Western Australia ;  Steps taken:  Looked at job advertisements (e.g. on the Internet or in a newspaper) ;  &gt; Prefers less than 10 extra hours ;  &gt; Females ;</t>
  </si>
  <si>
    <t>Western Australia ;  Steps taken:  Looked at job advertisements (e.g. on the Internet or in a newspaper) ;  &gt; Prefers 10–19 extra hours ;  Persons ;</t>
  </si>
  <si>
    <t>Western Australia ;  Steps taken:  Looked at job advertisements (e.g. on the Internet or in a newspaper) ;  &gt; Prefers 10–19 extra hours ;  &gt; Males ;</t>
  </si>
  <si>
    <t>Western Australia ;  Steps taken:  Looked at job advertisements (e.g. on the Internet or in a newspaper) ;  &gt; Prefers 10–19 extra hours ;  &gt; Females ;</t>
  </si>
  <si>
    <t>Western Australia ;  Steps taken:  Looked at job advertisements (e.g. on the Internet or in a newspaper) ;  &gt; Prefers 20–29 extra hours ;  Persons ;</t>
  </si>
  <si>
    <t>Western Australia ;  Steps taken:  Looked at job advertisements (e.g. on the Internet or in a newspaper) ;  &gt; Prefers 20–29 extra hours ;  &gt; Males ;</t>
  </si>
  <si>
    <t>Western Australia ;  Steps taken:  Looked at job advertisements (e.g. on the Internet or in a newspaper) ;  &gt; Prefers 20–29 extra hours ;  &gt; Females ;</t>
  </si>
  <si>
    <t>Western Australia ;  Steps taken:  Looked at job advertisements (e.g. on the Internet or in a newspaper) ;  &gt; Prefers 30 extra hours or more ;  Persons ;</t>
  </si>
  <si>
    <t>Western Australia ;  Steps taken:  Looked at job advertisements (e.g. on the Internet or in a newspaper) ;  &gt; Prefers 30 extra hours or more ;  &gt; Males ;</t>
  </si>
  <si>
    <t>Western Australia ;  Steps taken:  Looked at job advertisements (e.g. on the Internet or in a newspaper) ;  &gt; Prefers 30 extra hours or more ;  &gt; Females ;</t>
  </si>
  <si>
    <t>Western Australia ;  Steps taken:  Looked at job advertisements (e.g. on the Internet or in a newspaper) ;  Median extra hours preferred ;  Persons ;</t>
  </si>
  <si>
    <t>Western Australia ;  Steps taken:  Looked at job advertisements (e.g. on the Internet or in a newspaper) ;  Median extra hours preferred ;  &gt; Males ;</t>
  </si>
  <si>
    <t>Western Australia ;  Steps taken:  Looked at job advertisements (e.g. on the Internet or in a newspaper) ;  Median extra hours preferred ;  &gt; Females ;</t>
  </si>
  <si>
    <t>Tasmania ;  Steps taken:  Looked at job advertisements (e.g. on the Internet or in a newspaper) ;  Underemployed part-time workers ;  Persons ;</t>
  </si>
  <si>
    <t>Tasmania ;  Steps taken:  Looked at job advertisements (e.g. on the Internet or in a newspaper) ;  Underemployed part-time workers ;  &gt; Males ;</t>
  </si>
  <si>
    <t>Tasmania ;  Steps taken:  Looked at job advertisements (e.g. on the Internet or in a newspaper) ;  Underemployed part-time workers ;  &gt; Females ;</t>
  </si>
  <si>
    <t>Tasmania ;  Steps taken:  Looked at job advertisements (e.g. on the Internet or in a newspaper) ;  &gt; Prefers less than 10 extra hours ;  Persons ;</t>
  </si>
  <si>
    <t>Tasmania ;  Steps taken:  Looked at job advertisements (e.g. on the Internet or in a newspaper) ;  &gt; Prefers less than 10 extra hours ;  &gt; Males ;</t>
  </si>
  <si>
    <t>Tasmania ;  Steps taken:  Looked at job advertisements (e.g. on the Internet or in a newspaper) ;  &gt; Prefers less than 10 extra hours ;  &gt; Females ;</t>
  </si>
  <si>
    <t>Tasmania ;  Steps taken:  Looked at job advertisements (e.g. on the Internet or in a newspaper) ;  &gt; Prefers 10–19 extra hours ;  Persons ;</t>
  </si>
  <si>
    <t>Tasmania ;  Steps taken:  Looked at job advertisements (e.g. on the Internet or in a newspaper) ;  &gt; Prefers 10–19 extra hours ;  &gt; Males ;</t>
  </si>
  <si>
    <t>Tasmania ;  Steps taken:  Looked at job advertisements (e.g. on the Internet or in a newspaper) ;  &gt; Prefers 10–19 extra hours ;  &gt; Females ;</t>
  </si>
  <si>
    <t>Tasmania ;  Steps taken:  Looked at job advertisements (e.g. on the Internet or in a newspaper) ;  &gt; Prefers 20–29 extra hours ;  Persons ;</t>
  </si>
  <si>
    <t>Tasmania ;  Steps taken:  Looked at job advertisements (e.g. on the Internet or in a newspaper) ;  &gt; Prefers 20–29 extra hours ;  &gt; Males ;</t>
  </si>
  <si>
    <t>Tasmania ;  Steps taken:  Looked at job advertisements (e.g. on the Internet or in a newspaper) ;  &gt; Prefers 20–29 extra hours ;  &gt; Females ;</t>
  </si>
  <si>
    <t>Tasmania ;  Steps taken:  Looked at job advertisements (e.g. on the Internet or in a newspaper) ;  &gt; Prefers 30 extra hours or more ;  Persons ;</t>
  </si>
  <si>
    <t>Tasmania ;  Steps taken:  Looked at job advertisements (e.g. on the Internet or in a newspaper) ;  &gt; Prefers 30 extra hours or more ;  &gt; Males ;</t>
  </si>
  <si>
    <t>Tasmania ;  Steps taken:  Looked at job advertisements (e.g. on the Internet or in a newspaper) ;  &gt; Prefers 30 extra hours or more ;  &gt; Females ;</t>
  </si>
  <si>
    <t>Tasmania ;  Steps taken:  Looked at job advertisements (e.g. on the Internet or in a newspaper) ;  Median extra hours preferred ;  Persons ;</t>
  </si>
  <si>
    <t>Tasmania ;  Steps taken:  Looked at job advertisements (e.g. on the Internet or in a newspaper) ;  Median extra hours preferred ;  &gt; Males ;</t>
  </si>
  <si>
    <t>Tasmania ;  Steps taken:  Looked at job advertisements (e.g. on the Internet or in a newspaper) ;  Median extra hours preferred ;  &gt; Females ;</t>
  </si>
  <si>
    <t>Northern Territory ;  Steps taken:  Looked at job advertisements (e.g. on the Internet or in a newspaper) ;  Underemployed part-time workers ;  Persons ;</t>
  </si>
  <si>
    <t>Northern Territory ;  Steps taken:  Looked at job advertisements (e.g. on the Internet or in a newspaper) ;  Underemployed part-time workers ;  &gt; Males ;</t>
  </si>
  <si>
    <t>Northern Territory ;  Steps taken:  Looked at job advertisements (e.g. on the Internet or in a newspaper) ;  Underemployed part-time workers ;  &gt; Females ;</t>
  </si>
  <si>
    <t>Northern Territory ;  Steps taken:  Looked at job advertisements (e.g. on the Internet or in a newspaper) ;  &gt; Prefers less than 10 extra hours ;  Persons ;</t>
  </si>
  <si>
    <t>Northern Territory ;  Steps taken:  Looked at job advertisements (e.g. on the Internet or in a newspaper) ;  &gt; Prefers less than 10 extra hours ;  &gt; Males ;</t>
  </si>
  <si>
    <t>Northern Territory ;  Steps taken:  Looked at job advertisements (e.g. on the Internet or in a newspaper) ;  &gt; Prefers less than 10 extra hours ;  &gt; Females ;</t>
  </si>
  <si>
    <t>Northern Territory ;  Steps taken:  Looked at job advertisements (e.g. on the Internet or in a newspaper) ;  &gt; Prefers 10–19 extra hours ;  Persons ;</t>
  </si>
  <si>
    <t>Northern Territory ;  Steps taken:  Looked at job advertisements (e.g. on the Internet or in a newspaper) ;  &gt; Prefers 10–19 extra hours ;  &gt; Males ;</t>
  </si>
  <si>
    <t>Northern Territory ;  Steps taken:  Looked at job advertisements (e.g. on the Internet or in a newspaper) ;  &gt; Prefers 10–19 extra hours ;  &gt; Females ;</t>
  </si>
  <si>
    <t>Northern Territory ;  Steps taken:  Looked at job advertisements (e.g. on the Internet or in a newspaper) ;  &gt; Prefers 20–29 extra hours ;  Persons ;</t>
  </si>
  <si>
    <t>Northern Territory ;  Steps taken:  Looked at job advertisements (e.g. on the Internet or in a newspaper) ;  &gt; Prefers 20–29 extra hours ;  &gt; Males ;</t>
  </si>
  <si>
    <t>Northern Territory ;  Steps taken:  Looked at job advertisements (e.g. on the Internet or in a newspaper) ;  &gt; Prefers 20–29 extra hours ;  &gt; Females ;</t>
  </si>
  <si>
    <t>Northern Territory ;  Steps taken:  Looked at job advertisements (e.g. on the Internet or in a newspaper) ;  &gt; Prefers 30 extra hours or more ;  Persons ;</t>
  </si>
  <si>
    <t>Northern Territory ;  Steps taken:  Looked at job advertisements (e.g. on the Internet or in a newspaper) ;  &gt; Prefers 30 extra hours or more ;  &gt; Males ;</t>
  </si>
  <si>
    <t>Northern Territory ;  Steps taken:  Looked at job advertisements (e.g. on the Internet or in a newspaper) ;  &gt; Prefers 30 extra hours or more ;  &gt; Females ;</t>
  </si>
  <si>
    <t>Northern Territory ;  Steps taken:  Looked at job advertisements (e.g. on the Internet or in a newspaper) ;  Median extra hours preferred ;  Persons ;</t>
  </si>
  <si>
    <t>Northern Territory ;  Steps taken:  Looked at job advertisements (e.g. on the Internet or in a newspaper) ;  Median extra hours preferred ;  &gt; Males ;</t>
  </si>
  <si>
    <t>Northern Territory ;  Steps taken:  Looked at job advertisements (e.g. on the Internet or in a newspaper) ;  Median extra hours preferred ;  &gt; Females ;</t>
  </si>
  <si>
    <t>Australian Capital Territory ;  Steps taken:  Looked at job advertisements (e.g. on the Internet or in a newspaper) ;  Underemployed part-time workers ;  Persons ;</t>
  </si>
  <si>
    <t>Australian Capital Territory ;  Steps taken:  Looked at job advertisements (e.g. on the Internet or in a newspaper) ;  Underemployed part-time workers ;  &gt; Males ;</t>
  </si>
  <si>
    <t>Australian Capital Territory ;  Steps taken:  Looked at job advertisements (e.g. on the Internet or in a newspaper) ;  Underemployed part-time workers ;  &gt; Females ;</t>
  </si>
  <si>
    <t>Australian Capital Territory ;  Steps taken:  Looked at job advertisements (e.g. on the Internet or in a newspaper) ;  &gt; Prefers less than 10 extra hours ;  Persons ;</t>
  </si>
  <si>
    <t>Australian Capital Territory ;  Steps taken:  Looked at job advertisements (e.g. on the Internet or in a newspaper) ;  &gt; Prefers less than 10 extra hours ;  &gt; Males ;</t>
  </si>
  <si>
    <t>Australian Capital Territory ;  Steps taken:  Looked at job advertisements (e.g. on the Internet or in a newspaper) ;  &gt; Prefers less than 10 extra hours ;  &gt; Females ;</t>
  </si>
  <si>
    <t>Australian Capital Territory ;  Steps taken:  Looked at job advertisements (e.g. on the Internet or in a newspaper) ;  &gt; Prefers 10–19 extra hours ;  Persons ;</t>
  </si>
  <si>
    <t>Australian Capital Territory ;  Steps taken:  Looked at job advertisements (e.g. on the Internet or in a newspaper) ;  &gt; Prefers 10–19 extra hours ;  &gt; Males ;</t>
  </si>
  <si>
    <t>Australian Capital Territory ;  Steps taken:  Looked at job advertisements (e.g. on the Internet or in a newspaper) ;  &gt; Prefers 10–19 extra hours ;  &gt; Females ;</t>
  </si>
  <si>
    <t>Australian Capital Territory ;  Steps taken:  Looked at job advertisements (e.g. on the Internet or in a newspaper) ;  &gt; Prefers 20–29 extra hours ;  Persons ;</t>
  </si>
  <si>
    <t>Australian Capital Territory ;  Steps taken:  Looked at job advertisements (e.g. on the Internet or in a newspaper) ;  &gt; Prefers 20–29 extra hours ;  &gt; Males ;</t>
  </si>
  <si>
    <t>Australian Capital Territory ;  Steps taken:  Looked at job advertisements (e.g. on the Internet or in a newspaper) ;  &gt; Prefers 20–29 extra hours ;  &gt; Females ;</t>
  </si>
  <si>
    <t>Australian Capital Territory ;  Steps taken:  Looked at job advertisements (e.g. on the Internet or in a newspaper) ;  &gt; Prefers 30 extra hours or more ;  Persons ;</t>
  </si>
  <si>
    <t>Australian Capital Territory ;  Steps taken:  Looked at job advertisements (e.g. on the Internet or in a newspaper) ;  &gt; Prefers 30 extra hours or more ;  &gt; Males ;</t>
  </si>
  <si>
    <t>Australian Capital Territory ;  Steps taken:  Looked at job advertisements (e.g. on the Internet or in a newspaper) ;  &gt; Prefers 30 extra hours or more ;  &gt; Females ;</t>
  </si>
  <si>
    <t>Australian Capital Territory ;  Steps taken:  Looked at job advertisements (e.g. on the Internet or in a newspaper) ;  Median extra hours preferred ;  Persons ;</t>
  </si>
  <si>
    <t>Australian Capital Territory ;  Steps taken:  Looked at job advertisements (e.g. on the Internet or in a newspaper) ;  Median extra hours preferred ;  &gt; Males ;</t>
  </si>
  <si>
    <t>Australian Capital Territory ;  Steps taken:  Looked at job advertisements (e.g. on the Internet or in a newspaper) ;  Median extra hours preferred ;  &gt; Females ;</t>
  </si>
  <si>
    <t>Steps taken:  Responded to a job advertisement ;  Underemployed part-time workers ;  Persons ;</t>
  </si>
  <si>
    <t>Steps taken:  Responded to a job advertisement ;  Underemployed part-time workers ;  &gt; Males ;</t>
  </si>
  <si>
    <t>Steps taken:  Responded to a job advertisement ;  Underemployed part-time workers ;  &gt; Females ;</t>
  </si>
  <si>
    <t>Steps taken:  Responded to a job advertisement ;  &gt; Prefers less than 10 extra hours ;  Persons ;</t>
  </si>
  <si>
    <t>Steps taken:  Responded to a job advertisement ;  &gt; Prefers less than 10 extra hours ;  &gt; Males ;</t>
  </si>
  <si>
    <t>Steps taken:  Responded to a job advertisement ;  &gt; Prefers less than 10 extra hours ;  &gt; Females ;</t>
  </si>
  <si>
    <t>Steps taken:  Responded to a job advertisement ;  &gt; Prefers 10–19 extra hours ;  Persons ;</t>
  </si>
  <si>
    <t>Steps taken:  Responded to a job advertisement ;  &gt; Prefers 10–19 extra hours ;  &gt; Males ;</t>
  </si>
  <si>
    <t>Steps taken:  Responded to a job advertisement ;  &gt; Prefers 10–19 extra hours ;  &gt; Females ;</t>
  </si>
  <si>
    <t>Steps taken:  Responded to a job advertisement ;  &gt; Prefers 20–29 extra hours ;  Persons ;</t>
  </si>
  <si>
    <t>Steps taken:  Responded to a job advertisement ;  &gt; Prefers 20–29 extra hours ;  &gt; Males ;</t>
  </si>
  <si>
    <t>Steps taken:  Responded to a job advertisement ;  &gt; Prefers 20–29 extra hours ;  &gt; Females ;</t>
  </si>
  <si>
    <t>Steps taken:  Responded to a job advertisement ;  &gt; Prefers 30 extra hours or more ;  Persons ;</t>
  </si>
  <si>
    <t>Steps taken:  Responded to a job advertisement ;  &gt; Prefers 30 extra hours or more ;  &gt; Males ;</t>
  </si>
  <si>
    <t>Steps taken:  Responded to a job advertisement ;  &gt; Prefers 30 extra hours or more ;  &gt; Females ;</t>
  </si>
  <si>
    <t>Steps taken:  Responded to a job advertisement ;  Median extra hours preferred ;  Persons ;</t>
  </si>
  <si>
    <t>Steps taken:  Responded to a job advertisement ;  Median extra hours preferred ;  &gt; Males ;</t>
  </si>
  <si>
    <t>Steps taken:  Responded to a job advertisement ;  Median extra hours preferred ;  &gt; Females ;</t>
  </si>
  <si>
    <t>New South Wales ;  Steps taken:  Responded to a job advertisement ;  Underemployed part-time workers ;  Persons ;</t>
  </si>
  <si>
    <t>New South Wales ;  Steps taken:  Responded to a job advertisement ;  Underemployed part-time workers ;  &gt; Males ;</t>
  </si>
  <si>
    <t>New South Wales ;  Steps taken:  Responded to a job advertisement ;  Underemployed part-time workers ;  &gt; Females ;</t>
  </si>
  <si>
    <t>New South Wales ;  Steps taken:  Responded to a job advertisement ;  &gt; Prefers less than 10 extra hours ;  Persons ;</t>
  </si>
  <si>
    <t>New South Wales ;  Steps taken:  Responded to a job advertisement ;  &gt; Prefers less than 10 extra hours ;  &gt; Males ;</t>
  </si>
  <si>
    <t>New South Wales ;  Steps taken:  Responded to a job advertisement ;  &gt; Prefers less than 10 extra hours ;  &gt; Females ;</t>
  </si>
  <si>
    <t>New South Wales ;  Steps taken:  Responded to a job advertisement ;  &gt; Prefers 10–19 extra hours ;  Persons ;</t>
  </si>
  <si>
    <t>New South Wales ;  Steps taken:  Responded to a job advertisement ;  &gt; Prefers 10–19 extra hours ;  &gt; Males ;</t>
  </si>
  <si>
    <t>New South Wales ;  Steps taken:  Responded to a job advertisement ;  &gt; Prefers 10–19 extra hours ;  &gt; Females ;</t>
  </si>
  <si>
    <t>New South Wales ;  Steps taken:  Responded to a job advertisement ;  &gt; Prefers 20–29 extra hours ;  Persons ;</t>
  </si>
  <si>
    <t>New South Wales ;  Steps taken:  Responded to a job advertisement ;  &gt; Prefers 20–29 extra hours ;  &gt; Males ;</t>
  </si>
  <si>
    <t>New South Wales ;  Steps taken:  Responded to a job advertisement ;  &gt; Prefers 20–29 extra hours ;  &gt; Females ;</t>
  </si>
  <si>
    <t>New South Wales ;  Steps taken:  Responded to a job advertisement ;  &gt; Prefers 30 extra hours or more ;  Persons ;</t>
  </si>
  <si>
    <t>New South Wales ;  Steps taken:  Responded to a job advertisement ;  &gt; Prefers 30 extra hours or more ;  &gt; Males ;</t>
  </si>
  <si>
    <t>New South Wales ;  Steps taken:  Responded to a job advertisement ;  &gt; Prefers 30 extra hours or more ;  &gt; Females ;</t>
  </si>
  <si>
    <t>New South Wales ;  Steps taken:  Responded to a job advertisement ;  Median extra hours preferred ;  Persons ;</t>
  </si>
  <si>
    <t>New South Wales ;  Steps taken:  Responded to a job advertisement ;  Median extra hours preferred ;  &gt; Males ;</t>
  </si>
  <si>
    <t>New South Wales ;  Steps taken:  Responded to a job advertisement ;  Median extra hours preferred ;  &gt; Females ;</t>
  </si>
  <si>
    <t>Victoria ;  Steps taken:  Responded to a job advertisement ;  Underemployed part-time workers ;  Persons ;</t>
  </si>
  <si>
    <t>Victoria ;  Steps taken:  Responded to a job advertisement ;  Underemployed part-time workers ;  &gt; Males ;</t>
  </si>
  <si>
    <t>Victoria ;  Steps taken:  Responded to a job advertisement ;  Underemployed part-time workers ;  &gt; Females ;</t>
  </si>
  <si>
    <t>Victoria ;  Steps taken:  Responded to a job advertisement ;  &gt; Prefers less than 10 extra hours ;  Persons ;</t>
  </si>
  <si>
    <t>Victoria ;  Steps taken:  Responded to a job advertisement ;  &gt; Prefers less than 10 extra hours ;  &gt; Males ;</t>
  </si>
  <si>
    <t>Victoria ;  Steps taken:  Responded to a job advertisement ;  &gt; Prefers less than 10 extra hours ;  &gt; Females ;</t>
  </si>
  <si>
    <t>Victoria ;  Steps taken:  Responded to a job advertisement ;  &gt; Prefers 10–19 extra hours ;  Persons ;</t>
  </si>
  <si>
    <t>Victoria ;  Steps taken:  Responded to a job advertisement ;  &gt; Prefers 10–19 extra hours ;  &gt; Males ;</t>
  </si>
  <si>
    <t>Victoria ;  Steps taken:  Responded to a job advertisement ;  &gt; Prefers 10–19 extra hours ;  &gt; Females ;</t>
  </si>
  <si>
    <t>Victoria ;  Steps taken:  Responded to a job advertisement ;  &gt; Prefers 20–29 extra hours ;  Persons ;</t>
  </si>
  <si>
    <t>Victoria ;  Steps taken:  Responded to a job advertisement ;  &gt; Prefers 20–29 extra hours ;  &gt; Males ;</t>
  </si>
  <si>
    <t>Victoria ;  Steps taken:  Responded to a job advertisement ;  &gt; Prefers 20–29 extra hours ;  &gt; Females ;</t>
  </si>
  <si>
    <t>Victoria ;  Steps taken:  Responded to a job advertisement ;  &gt; Prefers 30 extra hours or more ;  Persons ;</t>
  </si>
  <si>
    <t>Victoria ;  Steps taken:  Responded to a job advertisement ;  &gt; Prefers 30 extra hours or more ;  &gt; Males ;</t>
  </si>
  <si>
    <t>Victoria ;  Steps taken:  Responded to a job advertisement ;  &gt; Prefers 30 extra hours or more ;  &gt; Females ;</t>
  </si>
  <si>
    <t>Victoria ;  Steps taken:  Responded to a job advertisement ;  Median extra hours preferred ;  Persons ;</t>
  </si>
  <si>
    <t>Victoria ;  Steps taken:  Responded to a job advertisement ;  Median extra hours preferred ;  &gt; Males ;</t>
  </si>
  <si>
    <t>Victoria ;  Steps taken:  Responded to a job advertisement ;  Median extra hours preferred ;  &gt; Females ;</t>
  </si>
  <si>
    <t>Queensland ;  Steps taken:  Responded to a job advertisement ;  Underemployed part-time workers ;  Persons ;</t>
  </si>
  <si>
    <t>Queensland ;  Steps taken:  Responded to a job advertisement ;  Underemployed part-time workers ;  &gt; Males ;</t>
  </si>
  <si>
    <t>Queensland ;  Steps taken:  Responded to a job advertisement ;  Underemployed part-time workers ;  &gt; Females ;</t>
  </si>
  <si>
    <t>Queensland ;  Steps taken:  Responded to a job advertisement ;  &gt; Prefers less than 10 extra hours ;  Persons ;</t>
  </si>
  <si>
    <t>Queensland ;  Steps taken:  Responded to a job advertisement ;  &gt; Prefers less than 10 extra hours ;  &gt; Males ;</t>
  </si>
  <si>
    <t>Queensland ;  Steps taken:  Responded to a job advertisement ;  &gt; Prefers less than 10 extra hours ;  &gt; Females ;</t>
  </si>
  <si>
    <t>Queensland ;  Steps taken:  Responded to a job advertisement ;  &gt; Prefers 10–19 extra hours ;  Persons ;</t>
  </si>
  <si>
    <t>Queensland ;  Steps taken:  Responded to a job advertisement ;  &gt; Prefers 10–19 extra hours ;  &gt; Males ;</t>
  </si>
  <si>
    <t>Queensland ;  Steps taken:  Responded to a job advertisement ;  &gt; Prefers 10–19 extra hours ;  &gt; Females ;</t>
  </si>
  <si>
    <t>Queensland ;  Steps taken:  Responded to a job advertisement ;  &gt; Prefers 20–29 extra hours ;  Persons ;</t>
  </si>
  <si>
    <t>Queensland ;  Steps taken:  Responded to a job advertisement ;  &gt; Prefers 20–29 extra hours ;  &gt; Males ;</t>
  </si>
  <si>
    <t>Queensland ;  Steps taken:  Responded to a job advertisement ;  &gt; Prefers 20–29 extra hours ;  &gt; Females ;</t>
  </si>
  <si>
    <t>Queensland ;  Steps taken:  Responded to a job advertisement ;  &gt; Prefers 30 extra hours or more ;  Persons ;</t>
  </si>
  <si>
    <t>Queensland ;  Steps taken:  Responded to a job advertisement ;  &gt; Prefers 30 extra hours or more ;  &gt; Males ;</t>
  </si>
  <si>
    <t>Queensland ;  Steps taken:  Responded to a job advertisement ;  &gt; Prefers 30 extra hours or more ;  &gt; Females ;</t>
  </si>
  <si>
    <t>Queensland ;  Steps taken:  Responded to a job advertisement ;  Median extra hours preferred ;  Persons ;</t>
  </si>
  <si>
    <t>Queensland ;  Steps taken:  Responded to a job advertisement ;  Median extra hours preferred ;  &gt; Males ;</t>
  </si>
  <si>
    <t>Queensland ;  Steps taken:  Responded to a job advertisement ;  Median extra hours preferred ;  &gt; Females ;</t>
  </si>
  <si>
    <t>South Australia ;  Steps taken:  Responded to a job advertisement ;  Underemployed part-time workers ;  Persons ;</t>
  </si>
  <si>
    <t>South Australia ;  Steps taken:  Responded to a job advertisement ;  Underemployed part-time workers ;  &gt; Males ;</t>
  </si>
  <si>
    <t>South Australia ;  Steps taken:  Responded to a job advertisement ;  Underemployed part-time workers ;  &gt; Females ;</t>
  </si>
  <si>
    <t>South Australia ;  Steps taken:  Responded to a job advertisement ;  &gt; Prefers less than 10 extra hours ;  Persons ;</t>
  </si>
  <si>
    <t>South Australia ;  Steps taken:  Responded to a job advertisement ;  &gt; Prefers less than 10 extra hours ;  &gt; Males ;</t>
  </si>
  <si>
    <t>South Australia ;  Steps taken:  Responded to a job advertisement ;  &gt; Prefers less than 10 extra hours ;  &gt; Females ;</t>
  </si>
  <si>
    <t>South Australia ;  Steps taken:  Responded to a job advertisement ;  &gt; Prefers 10–19 extra hours ;  Persons ;</t>
  </si>
  <si>
    <t>South Australia ;  Steps taken:  Responded to a job advertisement ;  &gt; Prefers 10–19 extra hours ;  &gt; Males ;</t>
  </si>
  <si>
    <t>South Australia ;  Steps taken:  Responded to a job advertisement ;  &gt; Prefers 10–19 extra hours ;  &gt; Females ;</t>
  </si>
  <si>
    <t>South Australia ;  Steps taken:  Responded to a job advertisement ;  &gt; Prefers 20–29 extra hours ;  Persons ;</t>
  </si>
  <si>
    <t>South Australia ;  Steps taken:  Responded to a job advertisement ;  &gt; Prefers 20–29 extra hours ;  &gt; Males ;</t>
  </si>
  <si>
    <t>South Australia ;  Steps taken:  Responded to a job advertisement ;  &gt; Prefers 20–29 extra hours ;  &gt; Females ;</t>
  </si>
  <si>
    <t>South Australia ;  Steps taken:  Responded to a job advertisement ;  &gt; Prefers 30 extra hours or more ;  Persons ;</t>
  </si>
  <si>
    <t>South Australia ;  Steps taken:  Responded to a job advertisement ;  &gt; Prefers 30 extra hours or more ;  &gt; Males ;</t>
  </si>
  <si>
    <t>South Australia ;  Steps taken:  Responded to a job advertisement ;  &gt; Prefers 30 extra hours or more ;  &gt; Females ;</t>
  </si>
  <si>
    <t>South Australia ;  Steps taken:  Responded to a job advertisement ;  Median extra hours preferred ;  Persons ;</t>
  </si>
  <si>
    <t>South Australia ;  Steps taken:  Responded to a job advertisement ;  Median extra hours preferred ;  &gt; Males ;</t>
  </si>
  <si>
    <t>South Australia ;  Steps taken:  Responded to a job advertisement ;  Median extra hours preferred ;  &gt; Females ;</t>
  </si>
  <si>
    <t>Western Australia ;  Steps taken:  Responded to a job advertisement ;  Underemployed part-time workers ;  Persons ;</t>
  </si>
  <si>
    <t>Western Australia ;  Steps taken:  Responded to a job advertisement ;  Underemployed part-time workers ;  &gt; Males ;</t>
  </si>
  <si>
    <t>Western Australia ;  Steps taken:  Responded to a job advertisement ;  Underemployed part-time workers ;  &gt; Females ;</t>
  </si>
  <si>
    <t>Western Australia ;  Steps taken:  Responded to a job advertisement ;  &gt; Prefers less than 10 extra hours ;  Persons ;</t>
  </si>
  <si>
    <t>Western Australia ;  Steps taken:  Responded to a job advertisement ;  &gt; Prefers less than 10 extra hours ;  &gt; Males ;</t>
  </si>
  <si>
    <t>Western Australia ;  Steps taken:  Responded to a job advertisement ;  &gt; Prefers less than 10 extra hours ;  &gt; Females ;</t>
  </si>
  <si>
    <t>Western Australia ;  Steps taken:  Responded to a job advertisement ;  &gt; Prefers 10–19 extra hours ;  Persons ;</t>
  </si>
  <si>
    <t>Western Australia ;  Steps taken:  Responded to a job advertisement ;  &gt; Prefers 10–19 extra hours ;  &gt; Males ;</t>
  </si>
  <si>
    <t>Western Australia ;  Steps taken:  Responded to a job advertisement ;  &gt; Prefers 10–19 extra hours ;  &gt; Females ;</t>
  </si>
  <si>
    <t>Western Australia ;  Steps taken:  Responded to a job advertisement ;  &gt; Prefers 20–29 extra hours ;  Persons ;</t>
  </si>
  <si>
    <t>Western Australia ;  Steps taken:  Responded to a job advertisement ;  &gt; Prefers 20–29 extra hours ;  &gt; Males ;</t>
  </si>
  <si>
    <t>Western Australia ;  Steps taken:  Responded to a job advertisement ;  &gt; Prefers 20–29 extra hours ;  &gt; Females ;</t>
  </si>
  <si>
    <t>Western Australia ;  Steps taken:  Responded to a job advertisement ;  &gt; Prefers 30 extra hours or more ;  Persons ;</t>
  </si>
  <si>
    <t>Western Australia ;  Steps taken:  Responded to a job advertisement ;  &gt; Prefers 30 extra hours or more ;  &gt; Males ;</t>
  </si>
  <si>
    <t>Western Australia ;  Steps taken:  Responded to a job advertisement ;  &gt; Prefers 30 extra hours or more ;  &gt; Females ;</t>
  </si>
  <si>
    <t>Western Australia ;  Steps taken:  Responded to a job advertisement ;  Median extra hours preferred ;  Persons ;</t>
  </si>
  <si>
    <t>Western Australia ;  Steps taken:  Responded to a job advertisement ;  Median extra hours preferred ;  &gt; Males ;</t>
  </si>
  <si>
    <t>Western Australia ;  Steps taken:  Responded to a job advertisement ;  Median extra hours preferred ;  &gt; Females ;</t>
  </si>
  <si>
    <t>Tasmania ;  Steps taken:  Responded to a job advertisement ;  Underemployed part-time workers ;  Persons ;</t>
  </si>
  <si>
    <t>Tasmania ;  Steps taken:  Responded to a job advertisement ;  Underemployed part-time workers ;  &gt; Males ;</t>
  </si>
  <si>
    <t>Tasmania ;  Steps taken:  Responded to a job advertisement ;  Underemployed part-time workers ;  &gt; Females ;</t>
  </si>
  <si>
    <t>Tasmania ;  Steps taken:  Responded to a job advertisement ;  &gt; Prefers less than 10 extra hours ;  Persons ;</t>
  </si>
  <si>
    <t>Tasmania ;  Steps taken:  Responded to a job advertisement ;  &gt; Prefers less than 10 extra hours ;  &gt; Males ;</t>
  </si>
  <si>
    <t>Tasmania ;  Steps taken:  Responded to a job advertisement ;  &gt; Prefers less than 10 extra hours ;  &gt; Females ;</t>
  </si>
  <si>
    <t>Tasmania ;  Steps taken:  Responded to a job advertisement ;  &gt; Prefers 10–19 extra hours ;  Persons ;</t>
  </si>
  <si>
    <t>Tasmania ;  Steps taken:  Responded to a job advertisement ;  &gt; Prefers 10–19 extra hours ;  &gt; Males ;</t>
  </si>
  <si>
    <t>Tasmania ;  Steps taken:  Responded to a job advertisement ;  &gt; Prefers 10–19 extra hours ;  &gt; Females ;</t>
  </si>
  <si>
    <t>Tasmania ;  Steps taken:  Responded to a job advertisement ;  &gt; Prefers 20–29 extra hours ;  Persons ;</t>
  </si>
  <si>
    <t>Tasmania ;  Steps taken:  Responded to a job advertisement ;  &gt; Prefers 20–29 extra hours ;  &gt; Males ;</t>
  </si>
  <si>
    <t>Tasmania ;  Steps taken:  Responded to a job advertisement ;  &gt; Prefers 20–29 extra hours ;  &gt; Females ;</t>
  </si>
  <si>
    <t>Tasmania ;  Steps taken:  Responded to a job advertisement ;  &gt; Prefers 30 extra hours or more ;  Persons ;</t>
  </si>
  <si>
    <t>Tasmania ;  Steps taken:  Responded to a job advertisement ;  &gt; Prefers 30 extra hours or more ;  &gt; Males ;</t>
  </si>
  <si>
    <t>Tasmania ;  Steps taken:  Responded to a job advertisement ;  &gt; Prefers 30 extra hours or more ;  &gt; Females ;</t>
  </si>
  <si>
    <t>Tasmania ;  Steps taken:  Responded to a job advertisement ;  Median extra hours preferred ;  Persons ;</t>
  </si>
  <si>
    <t>Tasmania ;  Steps taken:  Responded to a job advertisement ;  Median extra hours preferred ;  &gt; Males ;</t>
  </si>
  <si>
    <t>Tasmania ;  Steps taken:  Responded to a job advertisement ;  Median extra hours preferred ;  &gt; Females ;</t>
  </si>
  <si>
    <t>Northern Territory ;  Steps taken:  Responded to a job advertisement ;  Underemployed part-time workers ;  Persons ;</t>
  </si>
  <si>
    <t>Northern Territory ;  Steps taken:  Responded to a job advertisement ;  Underemployed part-time workers ;  &gt; Males ;</t>
  </si>
  <si>
    <t>Northern Territory ;  Steps taken:  Responded to a job advertisement ;  Underemployed part-time workers ;  &gt; Females ;</t>
  </si>
  <si>
    <t>Northern Territory ;  Steps taken:  Responded to a job advertisement ;  &gt; Prefers less than 10 extra hours ;  Persons ;</t>
  </si>
  <si>
    <t>Northern Territory ;  Steps taken:  Responded to a job advertisement ;  &gt; Prefers less than 10 extra hours ;  &gt; Males ;</t>
  </si>
  <si>
    <t>Northern Territory ;  Steps taken:  Responded to a job advertisement ;  &gt; Prefers less than 10 extra hours ;  &gt; Females ;</t>
  </si>
  <si>
    <t>Northern Territory ;  Steps taken:  Responded to a job advertisement ;  &gt; Prefers 10–19 extra hours ;  Persons ;</t>
  </si>
  <si>
    <t>Northern Territory ;  Steps taken:  Responded to a job advertisement ;  &gt; Prefers 10–19 extra hours ;  &gt; Males ;</t>
  </si>
  <si>
    <t>Northern Territory ;  Steps taken:  Responded to a job advertisement ;  &gt; Prefers 10–19 extra hours ;  &gt; Females ;</t>
  </si>
  <si>
    <t>Northern Territory ;  Steps taken:  Responded to a job advertisement ;  &gt; Prefers 20–29 extra hours ;  Persons ;</t>
  </si>
  <si>
    <t>Northern Territory ;  Steps taken:  Responded to a job advertisement ;  &gt; Prefers 20–29 extra hours ;  &gt; Males ;</t>
  </si>
  <si>
    <t>Northern Territory ;  Steps taken:  Responded to a job advertisement ;  &gt; Prefers 20–29 extra hours ;  &gt; Females ;</t>
  </si>
  <si>
    <t>Northern Territory ;  Steps taken:  Responded to a job advertisement ;  &gt; Prefers 30 extra hours or more ;  Persons ;</t>
  </si>
  <si>
    <t>Northern Territory ;  Steps taken:  Responded to a job advertisement ;  &gt; Prefers 30 extra hours or more ;  &gt; Males ;</t>
  </si>
  <si>
    <t>Northern Territory ;  Steps taken:  Responded to a job advertisement ;  &gt; Prefers 30 extra hours or more ;  &gt; Females ;</t>
  </si>
  <si>
    <t>Northern Territory ;  Steps taken:  Responded to a job advertisement ;  Median extra hours preferred ;  Persons ;</t>
  </si>
  <si>
    <t>Northern Territory ;  Steps taken:  Responded to a job advertisement ;  Median extra hours preferred ;  &gt; Males ;</t>
  </si>
  <si>
    <t>Northern Territory ;  Steps taken:  Responded to a job advertisement ;  Median extra hours preferred ;  &gt; Females ;</t>
  </si>
  <si>
    <t>Australian Capital Territory ;  Steps taken:  Responded to a job advertisement ;  Underemployed part-time workers ;  Persons ;</t>
  </si>
  <si>
    <t>Australian Capital Territory ;  Steps taken:  Responded to a job advertisement ;  Underemployed part-time workers ;  &gt; Males ;</t>
  </si>
  <si>
    <t>Australian Capital Territory ;  Steps taken:  Responded to a job advertisement ;  Underemployed part-time workers ;  &gt; Females ;</t>
  </si>
  <si>
    <t>Australian Capital Territory ;  Steps taken:  Responded to a job advertisement ;  &gt; Prefers less than 10 extra hours ;  Persons ;</t>
  </si>
  <si>
    <t>Australian Capital Territory ;  Steps taken:  Responded to a job advertisement ;  &gt; Prefers less than 10 extra hours ;  &gt; Males ;</t>
  </si>
  <si>
    <t>Australian Capital Territory ;  Steps taken:  Responded to a job advertisement ;  &gt; Prefers less than 10 extra hours ;  &gt; Females ;</t>
  </si>
  <si>
    <t>Australian Capital Territory ;  Steps taken:  Responded to a job advertisement ;  &gt; Prefers 10–19 extra hours ;  Persons ;</t>
  </si>
  <si>
    <t>Australian Capital Territory ;  Steps taken:  Responded to a job advertisement ;  &gt; Prefers 10–19 extra hours ;  &gt; Males ;</t>
  </si>
  <si>
    <t>Australian Capital Territory ;  Steps taken:  Responded to a job advertisement ;  &gt; Prefers 10–19 extra hours ;  &gt; Females ;</t>
  </si>
  <si>
    <t>Australian Capital Territory ;  Steps taken:  Responded to a job advertisement ;  &gt; Prefers 20–29 extra hours ;  Persons ;</t>
  </si>
  <si>
    <t>Australian Capital Territory ;  Steps taken:  Responded to a job advertisement ;  &gt; Prefers 20–29 extra hours ;  &gt; Males ;</t>
  </si>
  <si>
    <t>Australian Capital Territory ;  Steps taken:  Responded to a job advertisement ;  &gt; Prefers 20–29 extra hours ;  &gt; Females ;</t>
  </si>
  <si>
    <t>Australian Capital Territory ;  Steps taken:  Responded to a job advertisement ;  &gt; Prefers 30 extra hours or more ;  Persons ;</t>
  </si>
  <si>
    <t>Australian Capital Territory ;  Steps taken:  Responded to a job advertisement ;  &gt; Prefers 30 extra hours or more ;  &gt; Males ;</t>
  </si>
  <si>
    <t>Australian Capital Territory ;  Steps taken:  Responded to a job advertisement ;  &gt; Prefers 30 extra hours or more ;  &gt; Females ;</t>
  </si>
  <si>
    <t>Australian Capital Territory ;  Steps taken:  Responded to a job advertisement ;  Median extra hours preferred ;  Persons ;</t>
  </si>
  <si>
    <t>Australian Capital Territory ;  Steps taken:  Responded to a job advertisement ;  Median extra hours preferred ;  &gt; Males ;</t>
  </si>
  <si>
    <t>Australian Capital Territory ;  Steps taken:  Responded to a job advertisement ;  Median extra hours preferred ;  &gt; Females ;</t>
  </si>
  <si>
    <t>Steps taken:  Posted on professional social networks or other social media platforms for work ;  Underemployed part-time workers ;  Persons ;</t>
  </si>
  <si>
    <t>Steps taken:  Posted on professional social networks or other social media platforms for work ;  Underemployed part-time workers ;  &gt; Males ;</t>
  </si>
  <si>
    <t>Steps taken:  Posted on professional social networks or other social media platforms for work ;  Underemployed part-time workers ;  &gt; Females ;</t>
  </si>
  <si>
    <t>Steps taken:  Posted on professional social networks or other social media platforms for work ;  &gt; Prefers less than 10 extra hours ;  Persons ;</t>
  </si>
  <si>
    <t>Steps taken:  Posted on professional social networks or other social media platforms for work ;  &gt; Prefers less than 10 extra hours ;  &gt; Males ;</t>
  </si>
  <si>
    <t>Steps taken:  Posted on professional social networks or other social media platforms for work ;  &gt; Prefers less than 10 extra hours ;  &gt; Females ;</t>
  </si>
  <si>
    <t>Steps taken:  Posted on professional social networks or other social media platforms for work ;  &gt; Prefers 10–19 extra hours ;  Persons ;</t>
  </si>
  <si>
    <t>Steps taken:  Posted on professional social networks or other social media platforms for work ;  &gt; Prefers 10–19 extra hours ;  &gt; Males ;</t>
  </si>
  <si>
    <t>Steps taken:  Posted on professional social networks or other social media platforms for work ;  &gt; Prefers 10–19 extra hours ;  &gt; Females ;</t>
  </si>
  <si>
    <t>Steps taken:  Posted on professional social networks or other social media platforms for work ;  &gt; Prefers 20–29 extra hours ;  Persons ;</t>
  </si>
  <si>
    <t>Steps taken:  Posted on professional social networks or other social media platforms for work ;  &gt; Prefers 20–29 extra hours ;  &gt; Males ;</t>
  </si>
  <si>
    <t>Steps taken:  Posted on professional social networks or other social media platforms for work ;  &gt; Prefers 20–29 extra hours ;  &gt; Females ;</t>
  </si>
  <si>
    <t>Steps taken:  Posted on professional social networks or other social media platforms for work ;  &gt; Prefers 30 extra hours or more ;  Persons ;</t>
  </si>
  <si>
    <t>Steps taken:  Posted on professional social networks or other social media platforms for work ;  &gt; Prefers 30 extra hours or more ;  &gt; Males ;</t>
  </si>
  <si>
    <t>Steps taken:  Posted on professional social networks or other social media platforms for work ;  &gt; Prefers 30 extra hours or more ;  &gt; Females ;</t>
  </si>
  <si>
    <t>Steps taken:  Posted on professional social networks or other social media platforms for work ;  Median extra hours preferred ;  Persons ;</t>
  </si>
  <si>
    <t>Steps taken:  Posted on professional social networks or other social media platforms for work ;  Median extra hours preferred ;  &gt; Males ;</t>
  </si>
  <si>
    <t>Steps taken:  Posted on professional social networks or other social media platforms for work ;  Median extra hours preferred ;  &gt; Females ;</t>
  </si>
  <si>
    <t>New South Wales ;  Steps taken:  Posted on professional social networks or other social media platforms for work ;  Underemployed part-time workers ;  Persons ;</t>
  </si>
  <si>
    <t>New South Wales ;  Steps taken:  Posted on professional social networks or other social media platforms for work ;  Underemployed part-time workers ;  &gt; Males ;</t>
  </si>
  <si>
    <t>New South Wales ;  Steps taken:  Posted on professional social networks or other social media platforms for work ;  Underemployed part-time workers ;  &gt; Females ;</t>
  </si>
  <si>
    <t>New South Wales ;  Steps taken:  Posted on professional social networks or other social media platforms for work ;  &gt; Prefers less than 10 extra hours ;  Persons ;</t>
  </si>
  <si>
    <t>New South Wales ;  Steps taken:  Posted on professional social networks or other social media platforms for work ;  &gt; Prefers less than 10 extra hours ;  &gt; Males ;</t>
  </si>
  <si>
    <t>New South Wales ;  Steps taken:  Posted on professional social networks or other social media platforms for work ;  &gt; Prefers less than 10 extra hours ;  &gt; Females ;</t>
  </si>
  <si>
    <t>New South Wales ;  Steps taken:  Posted on professional social networks or other social media platforms for work ;  &gt; Prefers 10–19 extra hours ;  Persons ;</t>
  </si>
  <si>
    <t>New South Wales ;  Steps taken:  Posted on professional social networks or other social media platforms for work ;  &gt; Prefers 10–19 extra hours ;  &gt; Males ;</t>
  </si>
  <si>
    <t>New South Wales ;  Steps taken:  Posted on professional social networks or other social media platforms for work ;  &gt; Prefers 10–19 extra hours ;  &gt; Females ;</t>
  </si>
  <si>
    <t>New South Wales ;  Steps taken:  Posted on professional social networks or other social media platforms for work ;  &gt; Prefers 20–29 extra hours ;  Persons ;</t>
  </si>
  <si>
    <t>New South Wales ;  Steps taken:  Posted on professional social networks or other social media platforms for work ;  &gt; Prefers 20–29 extra hours ;  &gt; Males ;</t>
  </si>
  <si>
    <t>New South Wales ;  Steps taken:  Posted on professional social networks or other social media platforms for work ;  &gt; Prefers 20–29 extra hours ;  &gt; Females ;</t>
  </si>
  <si>
    <t>New South Wales ;  Steps taken:  Posted on professional social networks or other social media platforms for work ;  &gt; Prefers 30 extra hours or more ;  Persons ;</t>
  </si>
  <si>
    <t>New South Wales ;  Steps taken:  Posted on professional social networks or other social media platforms for work ;  &gt; Prefers 30 extra hours or more ;  &gt; Males ;</t>
  </si>
  <si>
    <t>New South Wales ;  Steps taken:  Posted on professional social networks or other social media platforms for work ;  &gt; Prefers 30 extra hours or more ;  &gt; Females ;</t>
  </si>
  <si>
    <t>New South Wales ;  Steps taken:  Posted on professional social networks or other social media platforms for work ;  Median extra hours preferred ;  Persons ;</t>
  </si>
  <si>
    <t>New South Wales ;  Steps taken:  Posted on professional social networks or other social media platforms for work ;  Median extra hours preferred ;  &gt; Males ;</t>
  </si>
  <si>
    <t>New South Wales ;  Steps taken:  Posted on professional social networks or other social media platforms for work ;  Median extra hours preferred ;  &gt; Females ;</t>
  </si>
  <si>
    <t>Victoria ;  Steps taken:  Posted on professional social networks or other social media platforms for work ;  Underemployed part-time workers ;  Persons ;</t>
  </si>
  <si>
    <t>Victoria ;  Steps taken:  Posted on professional social networks or other social media platforms for work ;  Underemployed part-time workers ;  &gt; Males ;</t>
  </si>
  <si>
    <t>Victoria ;  Steps taken:  Posted on professional social networks or other social media platforms for work ;  Underemployed part-time workers ;  &gt; Females ;</t>
  </si>
  <si>
    <t>Victoria ;  Steps taken:  Posted on professional social networks or other social media platforms for work ;  &gt; Prefers less than 10 extra hours ;  Persons ;</t>
  </si>
  <si>
    <t>Victoria ;  Steps taken:  Posted on professional social networks or other social media platforms for work ;  &gt; Prefers less than 10 extra hours ;  &gt; Males ;</t>
  </si>
  <si>
    <t>Victoria ;  Steps taken:  Posted on professional social networks or other social media platforms for work ;  &gt; Prefers less than 10 extra hours ;  &gt; Females ;</t>
  </si>
  <si>
    <t>Victoria ;  Steps taken:  Posted on professional social networks or other social media platforms for work ;  &gt; Prefers 10–19 extra hours ;  Persons ;</t>
  </si>
  <si>
    <t>Victoria ;  Steps taken:  Posted on professional social networks or other social media platforms for work ;  &gt; Prefers 10–19 extra hours ;  &gt; Males ;</t>
  </si>
  <si>
    <t>Victoria ;  Steps taken:  Posted on professional social networks or other social media platforms for work ;  &gt; Prefers 10–19 extra hours ;  &gt; Females ;</t>
  </si>
  <si>
    <t>Victoria ;  Steps taken:  Posted on professional social networks or other social media platforms for work ;  &gt; Prefers 20–29 extra hours ;  Persons ;</t>
  </si>
  <si>
    <t>Victoria ;  Steps taken:  Posted on professional social networks or other social media platforms for work ;  &gt; Prefers 20–29 extra hours ;  &gt; Males ;</t>
  </si>
  <si>
    <t>Victoria ;  Steps taken:  Posted on professional social networks or other social media platforms for work ;  &gt; Prefers 20–29 extra hours ;  &gt; Females ;</t>
  </si>
  <si>
    <t>Victoria ;  Steps taken:  Posted on professional social networks or other social media platforms for work ;  &gt; Prefers 30 extra hours or more ;  Persons ;</t>
  </si>
  <si>
    <t>Victoria ;  Steps taken:  Posted on professional social networks or other social media platforms for work ;  &gt; Prefers 30 extra hours or more ;  &gt; Males ;</t>
  </si>
  <si>
    <t>Victoria ;  Steps taken:  Posted on professional social networks or other social media platforms for work ;  &gt; Prefers 30 extra hours or more ;  &gt; Females ;</t>
  </si>
  <si>
    <t>Victoria ;  Steps taken:  Posted on professional social networks or other social media platforms for work ;  Median extra hours preferred ;  Persons ;</t>
  </si>
  <si>
    <t>Victoria ;  Steps taken:  Posted on professional social networks or other social media platforms for work ;  Median extra hours preferred ;  &gt; Males ;</t>
  </si>
  <si>
    <t>Victoria ;  Steps taken:  Posted on professional social networks or other social media platforms for work ;  Median extra hours preferred ;  &gt; Females ;</t>
  </si>
  <si>
    <t>Queensland ;  Steps taken:  Posted on professional social networks or other social media platforms for work ;  Underemployed part-time workers ;  Persons ;</t>
  </si>
  <si>
    <t>Queensland ;  Steps taken:  Posted on professional social networks or other social media platforms for work ;  Underemployed part-time workers ;  &gt; Males ;</t>
  </si>
  <si>
    <t>Queensland ;  Steps taken:  Posted on professional social networks or other social media platforms for work ;  Underemployed part-time workers ;  &gt; Females ;</t>
  </si>
  <si>
    <t>Queensland ;  Steps taken:  Posted on professional social networks or other social media platforms for work ;  &gt; Prefers less than 10 extra hours ;  Persons ;</t>
  </si>
  <si>
    <t>Queensland ;  Steps taken:  Posted on professional social networks or other social media platforms for work ;  &gt; Prefers less than 10 extra hours ;  &gt; Males ;</t>
  </si>
  <si>
    <t>Queensland ;  Steps taken:  Posted on professional social networks or other social media platforms for work ;  &gt; Prefers less than 10 extra hours ;  &gt; Females ;</t>
  </si>
  <si>
    <t>Queensland ;  Steps taken:  Posted on professional social networks or other social media platforms for work ;  &gt; Prefers 10–19 extra hours ;  Persons ;</t>
  </si>
  <si>
    <t>Queensland ;  Steps taken:  Posted on professional social networks or other social media platforms for work ;  &gt; Prefers 10–19 extra hours ;  &gt; Males ;</t>
  </si>
  <si>
    <t>Queensland ;  Steps taken:  Posted on professional social networks or other social media platforms for work ;  &gt; Prefers 10–19 extra hours ;  &gt; Females ;</t>
  </si>
  <si>
    <t>Queensland ;  Steps taken:  Posted on professional social networks or other social media platforms for work ;  &gt; Prefers 20–29 extra hours ;  Persons ;</t>
  </si>
  <si>
    <t>Queensland ;  Steps taken:  Posted on professional social networks or other social media platforms for work ;  &gt; Prefers 20–29 extra hours ;  &gt; Males ;</t>
  </si>
  <si>
    <t>Queensland ;  Steps taken:  Posted on professional social networks or other social media platforms for work ;  &gt; Prefers 20–29 extra hours ;  &gt; Females ;</t>
  </si>
  <si>
    <t>Queensland ;  Steps taken:  Posted on professional social networks or other social media platforms for work ;  &gt; Prefers 30 extra hours or more ;  Persons ;</t>
  </si>
  <si>
    <t>Queensland ;  Steps taken:  Posted on professional social networks or other social media platforms for work ;  &gt; Prefers 30 extra hours or more ;  &gt; Males ;</t>
  </si>
  <si>
    <t>Queensland ;  Steps taken:  Posted on professional social networks or other social media platforms for work ;  &gt; Prefers 30 extra hours or more ;  &gt; Females ;</t>
  </si>
  <si>
    <t>Queensland ;  Steps taken:  Posted on professional social networks or other social media platforms for work ;  Median extra hours preferred ;  Persons ;</t>
  </si>
  <si>
    <t>Queensland ;  Steps taken:  Posted on professional social networks or other social media platforms for work ;  Median extra hours preferred ;  &gt; Males ;</t>
  </si>
  <si>
    <t>Queensland ;  Steps taken:  Posted on professional social networks or other social media platforms for work ;  Median extra hours preferred ;  &gt; Females ;</t>
  </si>
  <si>
    <t>South Australia ;  Steps taken:  Posted on professional social networks or other social media platforms for work ;  Underemployed part-time workers ;  Persons ;</t>
  </si>
  <si>
    <t>South Australia ;  Steps taken:  Posted on professional social networks or other social media platforms for work ;  Underemployed part-time workers ;  &gt; Males ;</t>
  </si>
  <si>
    <t>South Australia ;  Steps taken:  Posted on professional social networks or other social media platforms for work ;  Underemployed part-time workers ;  &gt; Females ;</t>
  </si>
  <si>
    <t>South Australia ;  Steps taken:  Posted on professional social networks or other social media platforms for work ;  &gt; Prefers less than 10 extra hours ;  Persons ;</t>
  </si>
  <si>
    <t>South Australia ;  Steps taken:  Posted on professional social networks or other social media platforms for work ;  &gt; Prefers less than 10 extra hours ;  &gt; Males ;</t>
  </si>
  <si>
    <t>South Australia ;  Steps taken:  Posted on professional social networks or other social media platforms for work ;  &gt; Prefers less than 10 extra hours ;  &gt; Females ;</t>
  </si>
  <si>
    <t>South Australia ;  Steps taken:  Posted on professional social networks or other social media platforms for work ;  &gt; Prefers 10–19 extra hours ;  Persons ;</t>
  </si>
  <si>
    <t>South Australia ;  Steps taken:  Posted on professional social networks or other social media platforms for work ;  &gt; Prefers 10–19 extra hours ;  &gt; Males ;</t>
  </si>
  <si>
    <t>South Australia ;  Steps taken:  Posted on professional social networks or other social media platforms for work ;  &gt; Prefers 10–19 extra hours ;  &gt; Females ;</t>
  </si>
  <si>
    <t>South Australia ;  Steps taken:  Posted on professional social networks or other social media platforms for work ;  &gt; Prefers 20–29 extra hours ;  Persons ;</t>
  </si>
  <si>
    <t>South Australia ;  Steps taken:  Posted on professional social networks or other social media platforms for work ;  &gt; Prefers 20–29 extra hours ;  &gt; Males ;</t>
  </si>
  <si>
    <t>South Australia ;  Steps taken:  Posted on professional social networks or other social media platforms for work ;  &gt; Prefers 20–29 extra hours ;  &gt; Females ;</t>
  </si>
  <si>
    <t>South Australia ;  Steps taken:  Posted on professional social networks or other social media platforms for work ;  &gt; Prefers 30 extra hours or more ;  Persons ;</t>
  </si>
  <si>
    <t>South Australia ;  Steps taken:  Posted on professional social networks or other social media platforms for work ;  &gt; Prefers 30 extra hours or more ;  &gt; Males ;</t>
  </si>
  <si>
    <t>South Australia ;  Steps taken:  Posted on professional social networks or other social media platforms for work ;  &gt; Prefers 30 extra hours or more ;  &gt; Females ;</t>
  </si>
  <si>
    <t>South Australia ;  Steps taken:  Posted on professional social networks or other social media platforms for work ;  Median extra hours preferred ;  Persons ;</t>
  </si>
  <si>
    <t>South Australia ;  Steps taken:  Posted on professional social networks or other social media platforms for work ;  Median extra hours preferred ;  &gt; Males ;</t>
  </si>
  <si>
    <t>South Australia ;  Steps taken:  Posted on professional social networks or other social media platforms for work ;  Median extra hours preferred ;  &gt; Females ;</t>
  </si>
  <si>
    <t>Western Australia ;  Steps taken:  Posted on professional social networks or other social media platforms for work ;  Underemployed part-time workers ;  Persons ;</t>
  </si>
  <si>
    <t>Western Australia ;  Steps taken:  Posted on professional social networks or other social media platforms for work ;  Underemployed part-time workers ;  &gt; Males ;</t>
  </si>
  <si>
    <t>Western Australia ;  Steps taken:  Posted on professional social networks or other social media platforms for work ;  Underemployed part-time workers ;  &gt; Females ;</t>
  </si>
  <si>
    <t>Western Australia ;  Steps taken:  Posted on professional social networks or other social media platforms for work ;  &gt; Prefers less than 10 extra hours ;  Persons ;</t>
  </si>
  <si>
    <t>Western Australia ;  Steps taken:  Posted on professional social networks or other social media platforms for work ;  &gt; Prefers less than 10 extra hours ;  &gt; Males ;</t>
  </si>
  <si>
    <t>Western Australia ;  Steps taken:  Posted on professional social networks or other social media platforms for work ;  &gt; Prefers less than 10 extra hours ;  &gt; Females ;</t>
  </si>
  <si>
    <t>Western Australia ;  Steps taken:  Posted on professional social networks or other social media platforms for work ;  &gt; Prefers 10–19 extra hours ;  Persons ;</t>
  </si>
  <si>
    <t>Western Australia ;  Steps taken:  Posted on professional social networks or other social media platforms for work ;  &gt; Prefers 10–19 extra hours ;  &gt; Males ;</t>
  </si>
  <si>
    <t>Western Australia ;  Steps taken:  Posted on professional social networks or other social media platforms for work ;  &gt; Prefers 10–19 extra hours ;  &gt; Females ;</t>
  </si>
  <si>
    <t>Western Australia ;  Steps taken:  Posted on professional social networks or other social media platforms for work ;  &gt; Prefers 20–29 extra hours ;  Persons ;</t>
  </si>
  <si>
    <t>Western Australia ;  Steps taken:  Posted on professional social networks or other social media platforms for work ;  &gt; Prefers 20–29 extra hours ;  &gt; Males ;</t>
  </si>
  <si>
    <t>Western Australia ;  Steps taken:  Posted on professional social networks or other social media platforms for work ;  &gt; Prefers 20–29 extra hours ;  &gt; Females ;</t>
  </si>
  <si>
    <t>Western Australia ;  Steps taken:  Posted on professional social networks or other social media platforms for work ;  &gt; Prefers 30 extra hours or more ;  Persons ;</t>
  </si>
  <si>
    <t>Western Australia ;  Steps taken:  Posted on professional social networks or other social media platforms for work ;  &gt; Prefers 30 extra hours or more ;  &gt; Males ;</t>
  </si>
  <si>
    <t>Western Australia ;  Steps taken:  Posted on professional social networks or other social media platforms for work ;  &gt; Prefers 30 extra hours or more ;  &gt; Females ;</t>
  </si>
  <si>
    <t>Western Australia ;  Steps taken:  Posted on professional social networks or other social media platforms for work ;  Median extra hours preferred ;  Persons ;</t>
  </si>
  <si>
    <t>Western Australia ;  Steps taken:  Posted on professional social networks or other social media platforms for work ;  Median extra hours preferred ;  &gt; Males ;</t>
  </si>
  <si>
    <t>Western Australia ;  Steps taken:  Posted on professional social networks or other social media platforms for work ;  Median extra hours preferred ;  &gt; Females ;</t>
  </si>
  <si>
    <t>Tasmania ;  Steps taken:  Posted on professional social networks or other social media platforms for work ;  Underemployed part-time workers ;  Persons ;</t>
  </si>
  <si>
    <t>Tasmania ;  Steps taken:  Posted on professional social networks or other social media platforms for work ;  Underemployed part-time workers ;  &gt; Males ;</t>
  </si>
  <si>
    <t>Tasmania ;  Steps taken:  Posted on professional social networks or other social media platforms for work ;  Underemployed part-time workers ;  &gt; Females ;</t>
  </si>
  <si>
    <t>Tasmania ;  Steps taken:  Posted on professional social networks or other social media platforms for work ;  &gt; Prefers less than 10 extra hours ;  Persons ;</t>
  </si>
  <si>
    <t>Tasmania ;  Steps taken:  Posted on professional social networks or other social media platforms for work ;  &gt; Prefers less than 10 extra hours ;  &gt; Males ;</t>
  </si>
  <si>
    <t>Tasmania ;  Steps taken:  Posted on professional social networks or other social media platforms for work ;  &gt; Prefers less than 10 extra hours ;  &gt; Females ;</t>
  </si>
  <si>
    <t>Tasmania ;  Steps taken:  Posted on professional social networks or other social media platforms for work ;  &gt; Prefers 10–19 extra hours ;  Persons ;</t>
  </si>
  <si>
    <t>Tasmania ;  Steps taken:  Posted on professional social networks or other social media platforms for work ;  &gt; Prefers 10–19 extra hours ;  &gt; Males ;</t>
  </si>
  <si>
    <t>Tasmania ;  Steps taken:  Posted on professional social networks or other social media platforms for work ;  &gt; Prefers 10–19 extra hours ;  &gt; Females ;</t>
  </si>
  <si>
    <t>Tasmania ;  Steps taken:  Posted on professional social networks or other social media platforms for work ;  &gt; Prefers 20–29 extra hours ;  Persons ;</t>
  </si>
  <si>
    <t>Tasmania ;  Steps taken:  Posted on professional social networks or other social media platforms for work ;  &gt; Prefers 20–29 extra hours ;  &gt; Males ;</t>
  </si>
  <si>
    <t>Tasmania ;  Steps taken:  Posted on professional social networks or other social media platforms for work ;  &gt; Prefers 20–29 extra hours ;  &gt; Females ;</t>
  </si>
  <si>
    <t>Tasmania ;  Steps taken:  Posted on professional social networks or other social media platforms for work ;  &gt; Prefers 30 extra hours or more ;  Persons ;</t>
  </si>
  <si>
    <t>Tasmania ;  Steps taken:  Posted on professional social networks or other social media platforms for work ;  &gt; Prefers 30 extra hours or more ;  &gt; Males ;</t>
  </si>
  <si>
    <t>Tasmania ;  Steps taken:  Posted on professional social networks or other social media platforms for work ;  &gt; Prefers 30 extra hours or more ;  &gt; Females ;</t>
  </si>
  <si>
    <t>Tasmania ;  Steps taken:  Posted on professional social networks or other social media platforms for work ;  Median extra hours preferred ;  Persons ;</t>
  </si>
  <si>
    <t>Tasmania ;  Steps taken:  Posted on professional social networks or other social media platforms for work ;  Median extra hours preferred ;  &gt; Males ;</t>
  </si>
  <si>
    <t>Tasmania ;  Steps taken:  Posted on professional social networks or other social media platforms for work ;  Median extra hours preferred ;  &gt; Females ;</t>
  </si>
  <si>
    <t>Northern Territory ;  Steps taken:  Posted on professional social networks or other social media platforms for work ;  Underemployed part-time workers ;  Persons ;</t>
  </si>
  <si>
    <t>Northern Territory ;  Steps taken:  Posted on professional social networks or other social media platforms for work ;  Underemployed part-time workers ;  &gt; Males ;</t>
  </si>
  <si>
    <t>Northern Territory ;  Steps taken:  Posted on professional social networks or other social media platforms for work ;  Underemployed part-time workers ;  &gt; Females ;</t>
  </si>
  <si>
    <t>Northern Territory ;  Steps taken:  Posted on professional social networks or other social media platforms for work ;  &gt; Prefers less than 10 extra hours ;  Persons ;</t>
  </si>
  <si>
    <t>Northern Territory ;  Steps taken:  Posted on professional social networks or other social media platforms for work ;  &gt; Prefers less than 10 extra hours ;  &gt; Males ;</t>
  </si>
  <si>
    <t>Northern Territory ;  Steps taken:  Posted on professional social networks or other social media platforms for work ;  &gt; Prefers less than 10 extra hours ;  &gt; Females ;</t>
  </si>
  <si>
    <t>Northern Territory ;  Steps taken:  Posted on professional social networks or other social media platforms for work ;  &gt; Prefers 10–19 extra hours ;  Persons ;</t>
  </si>
  <si>
    <t>Northern Territory ;  Steps taken:  Posted on professional social networks or other social media platforms for work ;  &gt; Prefers 10–19 extra hours ;  &gt; Males ;</t>
  </si>
  <si>
    <t>Northern Territory ;  Steps taken:  Posted on professional social networks or other social media platforms for work ;  &gt; Prefers 10–19 extra hours ;  &gt; Females ;</t>
  </si>
  <si>
    <t>Northern Territory ;  Steps taken:  Posted on professional social networks or other social media platforms for work ;  &gt; Prefers 20–29 extra hours ;  Persons ;</t>
  </si>
  <si>
    <t>Northern Territory ;  Steps taken:  Posted on professional social networks or other social media platforms for work ;  &gt; Prefers 20–29 extra hours ;  &gt; Males ;</t>
  </si>
  <si>
    <t>Northern Territory ;  Steps taken:  Posted on professional social networks or other social media platforms for work ;  &gt; Prefers 20–29 extra hours ;  &gt; Females ;</t>
  </si>
  <si>
    <t>Northern Territory ;  Steps taken:  Posted on professional social networks or other social media platforms for work ;  &gt; Prefers 30 extra hours or more ;  Persons ;</t>
  </si>
  <si>
    <t>Northern Territory ;  Steps taken:  Posted on professional social networks or other social media platforms for work ;  &gt; Prefers 30 extra hours or more ;  &gt; Males ;</t>
  </si>
  <si>
    <t>Northern Territory ;  Steps taken:  Posted on professional social networks or other social media platforms for work ;  &gt; Prefers 30 extra hours or more ;  &gt; Females ;</t>
  </si>
  <si>
    <t>Northern Territory ;  Steps taken:  Posted on professional social networks or other social media platforms for work ;  Median extra hours preferred ;  Persons ;</t>
  </si>
  <si>
    <t>Northern Territory ;  Steps taken:  Posted on professional social networks or other social media platforms for work ;  Median extra hours preferred ;  &gt; Males ;</t>
  </si>
  <si>
    <t>Northern Territory ;  Steps taken:  Posted on professional social networks or other social media platforms for work ;  Median extra hours preferred ;  &gt; Females ;</t>
  </si>
  <si>
    <t>Australian Capital Territory ;  Steps taken:  Posted on professional social networks or other social media platforms for work ;  Underemployed part-time workers ;  Persons ;</t>
  </si>
  <si>
    <t>Australian Capital Territory ;  Steps taken:  Posted on professional social networks or other social media platforms for work ;  Underemployed part-time workers ;  &gt; Males ;</t>
  </si>
  <si>
    <t>Australian Capital Territory ;  Steps taken:  Posted on professional social networks or other social media platforms for work ;  Underemployed part-time workers ;  &gt; Females ;</t>
  </si>
  <si>
    <t>Australian Capital Territory ;  Steps taken:  Posted on professional social networks or other social media platforms for work ;  &gt; Prefers less than 10 extra hours ;  Persons ;</t>
  </si>
  <si>
    <t>Australian Capital Territory ;  Steps taken:  Posted on professional social networks or other social media platforms for work ;  &gt; Prefers less than 10 extra hours ;  &gt; Males ;</t>
  </si>
  <si>
    <t>Australian Capital Territory ;  Steps taken:  Posted on professional social networks or other social media platforms for work ;  &gt; Prefers less than 10 extra hours ;  &gt; Females ;</t>
  </si>
  <si>
    <t>Australian Capital Territory ;  Steps taken:  Posted on professional social networks or other social media platforms for work ;  &gt; Prefers 10–19 extra hours ;  Persons ;</t>
  </si>
  <si>
    <t>Australian Capital Territory ;  Steps taken:  Posted on professional social networks or other social media platforms for work ;  &gt; Prefers 10–19 extra hours ;  &gt; Males ;</t>
  </si>
  <si>
    <t>Australian Capital Territory ;  Steps taken:  Posted on professional social networks or other social media platforms for work ;  &gt; Prefers 10–19 extra hours ;  &gt; Females ;</t>
  </si>
  <si>
    <t>Australian Capital Territory ;  Steps taken:  Posted on professional social networks or other social media platforms for work ;  &gt; Prefers 20–29 extra hours ;  Persons ;</t>
  </si>
  <si>
    <t>Australian Capital Territory ;  Steps taken:  Posted on professional social networks or other social media platforms for work ;  &gt; Prefers 20–29 extra hours ;  &gt; Males ;</t>
  </si>
  <si>
    <t>Australian Capital Territory ;  Steps taken:  Posted on professional social networks or other social media platforms for work ;  &gt; Prefers 20–29 extra hours ;  &gt; Females ;</t>
  </si>
  <si>
    <t>Australian Capital Territory ;  Steps taken:  Posted on professional social networks or other social media platforms for work ;  &gt; Prefers 30 extra hours or more ;  Persons ;</t>
  </si>
  <si>
    <t>Australian Capital Territory ;  Steps taken:  Posted on professional social networks or other social media platforms for work ;  &gt; Prefers 30 extra hours or more ;  &gt; Males ;</t>
  </si>
  <si>
    <t>Australian Capital Territory ;  Steps taken:  Posted on professional social networks or other social media platforms for work ;  &gt; Prefers 30 extra hours or more ;  &gt; Females ;</t>
  </si>
  <si>
    <t>Australian Capital Territory ;  Steps taken:  Posted on professional social networks or other social media platforms for work ;  Median extra hours preferred ;  Persons ;</t>
  </si>
  <si>
    <t>Australian Capital Territory ;  Steps taken:  Posted on professional social networks or other social media platforms for work ;  Median extra hours preferred ;  &gt; Males ;</t>
  </si>
  <si>
    <t>Australian Capital Territory ;  Steps taken:  Posted on professional social networks or other social media platforms for work ;  Median extra hours preferred ;  &gt; Females ;</t>
  </si>
  <si>
    <t>Steps taken:  Checked or registered with any other employment agency ;  Underemployed part-time workers ;  Persons ;</t>
  </si>
  <si>
    <t>Steps taken:  Checked or registered with any other employment agency ;  Underemployed part-time workers ;  &gt; Males ;</t>
  </si>
  <si>
    <t>Steps taken:  Checked or registered with any other employment agency ;  Underemployed part-time workers ;  &gt; Females ;</t>
  </si>
  <si>
    <t>Steps taken:  Checked or registered with any other employment agency ;  &gt; Prefers less than 10 extra hours ;  Persons ;</t>
  </si>
  <si>
    <t>Steps taken:  Checked or registered with any other employment agency ;  &gt; Prefers less than 10 extra hours ;  &gt; Males ;</t>
  </si>
  <si>
    <t>Steps taken:  Checked or registered with any other employment agency ;  &gt; Prefers less than 10 extra hours ;  &gt; Females ;</t>
  </si>
  <si>
    <t>Steps taken:  Checked or registered with any other employment agency ;  &gt; Prefers 10–19 extra hours ;  Persons ;</t>
  </si>
  <si>
    <t>Steps taken:  Checked or registered with any other employment agency ;  &gt; Prefers 10–19 extra hours ;  &gt; Males ;</t>
  </si>
  <si>
    <t>Steps taken:  Checked or registered with any other employment agency ;  &gt; Prefers 10–19 extra hours ;  &gt; Females ;</t>
  </si>
  <si>
    <t>Steps taken:  Checked or registered with any other employment agency ;  &gt; Prefers 20–29 extra hours ;  Persons ;</t>
  </si>
  <si>
    <t>Steps taken:  Checked or registered with any other employment agency ;  &gt; Prefers 20–29 extra hours ;  &gt; Males ;</t>
  </si>
  <si>
    <t>Steps taken:  Checked or registered with any other employment agency ;  &gt; Prefers 20–29 extra hours ;  &gt; Females ;</t>
  </si>
  <si>
    <t>Steps taken:  Checked or registered with any other employment agency ;  &gt; Prefers 30 extra hours or more ;  Persons ;</t>
  </si>
  <si>
    <t>Steps taken:  Checked or registered with any other employment agency ;  &gt; Prefers 30 extra hours or more ;  &gt; Males ;</t>
  </si>
  <si>
    <t>Steps taken:  Checked or registered with any other employment agency ;  &gt; Prefers 30 extra hours or more ;  &gt; Females ;</t>
  </si>
  <si>
    <t>Steps taken:  Checked or registered with any other employment agency ;  Median extra hours preferred ;  Persons ;</t>
  </si>
  <si>
    <t>Steps taken:  Checked or registered with any other employment agency ;  Median extra hours preferred ;  &gt; Males ;</t>
  </si>
  <si>
    <t>Steps taken:  Checked or registered with any other employment agency ;  Median extra hours preferred ;  &gt; Females ;</t>
  </si>
  <si>
    <t>New South Wales ;  Steps taken:  Checked or registered with any other employment agency ;  Underemployed part-time workers ;  Persons ;</t>
  </si>
  <si>
    <t>New South Wales ;  Steps taken:  Checked or registered with any other employment agency ;  Underemployed part-time workers ;  &gt; Males ;</t>
  </si>
  <si>
    <t>New South Wales ;  Steps taken:  Checked or registered with any other employment agency ;  Underemployed part-time workers ;  &gt; Females ;</t>
  </si>
  <si>
    <t>New South Wales ;  Steps taken:  Checked or registered with any other employment agency ;  &gt; Prefers less than 10 extra hours ;  Persons ;</t>
  </si>
  <si>
    <t>New South Wales ;  Steps taken:  Checked or registered with any other employment agency ;  &gt; Prefers less than 10 extra hours ;  &gt; Males ;</t>
  </si>
  <si>
    <t>New South Wales ;  Steps taken:  Checked or registered with any other employment agency ;  &gt; Prefers less than 10 extra hours ;  &gt; Females ;</t>
  </si>
  <si>
    <t>New South Wales ;  Steps taken:  Checked or registered with any other employment agency ;  &gt; Prefers 10–19 extra hours ;  Persons ;</t>
  </si>
  <si>
    <t>New South Wales ;  Steps taken:  Checked or registered with any other employment agency ;  &gt; Prefers 10–19 extra hours ;  &gt; Males ;</t>
  </si>
  <si>
    <t>New South Wales ;  Steps taken:  Checked or registered with any other employment agency ;  &gt; Prefers 10–19 extra hours ;  &gt; Females ;</t>
  </si>
  <si>
    <t>New South Wales ;  Steps taken:  Checked or registered with any other employment agency ;  &gt; Prefers 20–29 extra hours ;  Persons ;</t>
  </si>
  <si>
    <t>New South Wales ;  Steps taken:  Checked or registered with any other employment agency ;  &gt; Prefers 20–29 extra hours ;  &gt; Males ;</t>
  </si>
  <si>
    <t>New South Wales ;  Steps taken:  Checked or registered with any other employment agency ;  &gt; Prefers 20–29 extra hours ;  &gt; Females ;</t>
  </si>
  <si>
    <t>New South Wales ;  Steps taken:  Checked or registered with any other employment agency ;  &gt; Prefers 30 extra hours or more ;  Persons ;</t>
  </si>
  <si>
    <t>New South Wales ;  Steps taken:  Checked or registered with any other employment agency ;  &gt; Prefers 30 extra hours or more ;  &gt; Males ;</t>
  </si>
  <si>
    <t>New South Wales ;  Steps taken:  Checked or registered with any other employment agency ;  &gt; Prefers 30 extra hours or more ;  &gt; Females ;</t>
  </si>
  <si>
    <t>New South Wales ;  Steps taken:  Checked or registered with any other employment agency ;  Median extra hours preferred ;  Persons ;</t>
  </si>
  <si>
    <t>New South Wales ;  Steps taken:  Checked or registered with any other employment agency ;  Median extra hours preferred ;  &gt; Males ;</t>
  </si>
  <si>
    <t>New South Wales ;  Steps taken:  Checked or registered with any other employment agency ;  Median extra hours preferred ;  &gt; Females ;</t>
  </si>
  <si>
    <t>Victoria ;  Steps taken:  Checked or registered with any other employment agency ;  Underemployed part-time workers ;  Persons ;</t>
  </si>
  <si>
    <t>Victoria ;  Steps taken:  Checked or registered with any other employment agency ;  Underemployed part-time workers ;  &gt; Males ;</t>
  </si>
  <si>
    <t>Victoria ;  Steps taken:  Checked or registered with any other employment agency ;  Underemployed part-time workers ;  &gt; Females ;</t>
  </si>
  <si>
    <t>Victoria ;  Steps taken:  Checked or registered with any other employment agency ;  &gt; Prefers less than 10 extra hours ;  Persons ;</t>
  </si>
  <si>
    <t>Victoria ;  Steps taken:  Checked or registered with any other employment agency ;  &gt; Prefers less than 10 extra hours ;  &gt; Males ;</t>
  </si>
  <si>
    <t>Victoria ;  Steps taken:  Checked or registered with any other employment agency ;  &gt; Prefers less than 10 extra hours ;  &gt; Females ;</t>
  </si>
  <si>
    <t>Victoria ;  Steps taken:  Checked or registered with any other employment agency ;  &gt; Prefers 10–19 extra hours ;  Persons ;</t>
  </si>
  <si>
    <t>Victoria ;  Steps taken:  Checked or registered with any other employment agency ;  &gt; Prefers 10–19 extra hours ;  &gt; Males ;</t>
  </si>
  <si>
    <t>Victoria ;  Steps taken:  Checked or registered with any other employment agency ;  &gt; Prefers 10–19 extra hours ;  &gt; Females ;</t>
  </si>
  <si>
    <t>Victoria ;  Steps taken:  Checked or registered with any other employment agency ;  &gt; Prefers 20–29 extra hours ;  Persons ;</t>
  </si>
  <si>
    <t>Victoria ;  Steps taken:  Checked or registered with any other employment agency ;  &gt; Prefers 20–29 extra hours ;  &gt; Males ;</t>
  </si>
  <si>
    <t>Victoria ;  Steps taken:  Checked or registered with any other employment agency ;  &gt; Prefers 20–29 extra hours ;  &gt; Females ;</t>
  </si>
  <si>
    <t>Victoria ;  Steps taken:  Checked or registered with any other employment agency ;  &gt; Prefers 30 extra hours or more ;  Persons ;</t>
  </si>
  <si>
    <t>Victoria ;  Steps taken:  Checked or registered with any other employment agency ;  &gt; Prefers 30 extra hours or more ;  &gt; Males ;</t>
  </si>
  <si>
    <t>Victoria ;  Steps taken:  Checked or registered with any other employment agency ;  &gt; Prefers 30 extra hours or more ;  &gt; Females ;</t>
  </si>
  <si>
    <t>Victoria ;  Steps taken:  Checked or registered with any other employment agency ;  Median extra hours preferred ;  Persons ;</t>
  </si>
  <si>
    <t>Victoria ;  Steps taken:  Checked or registered with any other employment agency ;  Median extra hours preferred ;  &gt; Males ;</t>
  </si>
  <si>
    <t>Victoria ;  Steps taken:  Checked or registered with any other employment agency ;  Median extra hours preferred ;  &gt; Females ;</t>
  </si>
  <si>
    <t>Queensland ;  Steps taken:  Checked or registered with any other employment agency ;  Underemployed part-time workers ;  Persons ;</t>
  </si>
  <si>
    <t>Queensland ;  Steps taken:  Checked or registered with any other employment agency ;  Underemployed part-time workers ;  &gt; Males ;</t>
  </si>
  <si>
    <t>Queensland ;  Steps taken:  Checked or registered with any other employment agency ;  Underemployed part-time workers ;  &gt; Females ;</t>
  </si>
  <si>
    <t>Queensland ;  Steps taken:  Checked or registered with any other employment agency ;  &gt; Prefers less than 10 extra hours ;  Persons ;</t>
  </si>
  <si>
    <t>Queensland ;  Steps taken:  Checked or registered with any other employment agency ;  &gt; Prefers less than 10 extra hours ;  &gt; Males ;</t>
  </si>
  <si>
    <t>Queensland ;  Steps taken:  Checked or registered with any other employment agency ;  &gt; Prefers less than 10 extra hours ;  &gt; Females ;</t>
  </si>
  <si>
    <t>Queensland ;  Steps taken:  Checked or registered with any other employment agency ;  &gt; Prefers 10–19 extra hours ;  Persons ;</t>
  </si>
  <si>
    <t>Queensland ;  Steps taken:  Checked or registered with any other employment agency ;  &gt; Prefers 10–19 extra hours ;  &gt; Males ;</t>
  </si>
  <si>
    <t>Queensland ;  Steps taken:  Checked or registered with any other employment agency ;  &gt; Prefers 10–19 extra hours ;  &gt; Females ;</t>
  </si>
  <si>
    <t>Queensland ;  Steps taken:  Checked or registered with any other employment agency ;  &gt; Prefers 20–29 extra hours ;  Persons ;</t>
  </si>
  <si>
    <t>Queensland ;  Steps taken:  Checked or registered with any other employment agency ;  &gt; Prefers 20–29 extra hours ;  &gt; Males ;</t>
  </si>
  <si>
    <t>Queensland ;  Steps taken:  Checked or registered with any other employment agency ;  &gt; Prefers 20–29 extra hours ;  &gt; Females ;</t>
  </si>
  <si>
    <t>Queensland ;  Steps taken:  Checked or registered with any other employment agency ;  &gt; Prefers 30 extra hours or more ;  Persons ;</t>
  </si>
  <si>
    <t>Queensland ;  Steps taken:  Checked or registered with any other employment agency ;  &gt; Prefers 30 extra hours or more ;  &gt; Males ;</t>
  </si>
  <si>
    <t>Queensland ;  Steps taken:  Checked or registered with any other employment agency ;  &gt; Prefers 30 extra hours or more ;  &gt; Females ;</t>
  </si>
  <si>
    <t>Queensland ;  Steps taken:  Checked or registered with any other employment agency ;  Median extra hours preferred ;  Persons ;</t>
  </si>
  <si>
    <t>Queensland ;  Steps taken:  Checked or registered with any other employment agency ;  Median extra hours preferred ;  &gt; Males ;</t>
  </si>
  <si>
    <t>Queensland ;  Steps taken:  Checked or registered with any other employment agency ;  Median extra hours preferred ;  &gt; Females ;</t>
  </si>
  <si>
    <t>South Australia ;  Steps taken:  Checked or registered with any other employment agency ;  Underemployed part-time workers ;  Persons ;</t>
  </si>
  <si>
    <t>South Australia ;  Steps taken:  Checked or registered with any other employment agency ;  Underemployed part-time workers ;  &gt; Males ;</t>
  </si>
  <si>
    <t>South Australia ;  Steps taken:  Checked or registered with any other employment agency ;  Underemployed part-time workers ;  &gt; Females ;</t>
  </si>
  <si>
    <t>South Australia ;  Steps taken:  Checked or registered with any other employment agency ;  &gt; Prefers less than 10 extra hours ;  Persons ;</t>
  </si>
  <si>
    <t>South Australia ;  Steps taken:  Checked or registered with any other employment agency ;  &gt; Prefers less than 10 extra hours ;  &gt; Males ;</t>
  </si>
  <si>
    <t>South Australia ;  Steps taken:  Checked or registered with any other employment agency ;  &gt; Prefers less than 10 extra hours ;  &gt; Females ;</t>
  </si>
  <si>
    <t>South Australia ;  Steps taken:  Checked or registered with any other employment agency ;  &gt; Prefers 10–19 extra hours ;  Persons ;</t>
  </si>
  <si>
    <t>South Australia ;  Steps taken:  Checked or registered with any other employment agency ;  &gt; Prefers 10–19 extra hours ;  &gt; Males ;</t>
  </si>
  <si>
    <t>South Australia ;  Steps taken:  Checked or registered with any other employment agency ;  &gt; Prefers 10–19 extra hours ;  &gt; Females ;</t>
  </si>
  <si>
    <t>South Australia ;  Steps taken:  Checked or registered with any other employment agency ;  &gt; Prefers 20–29 extra hours ;  Persons ;</t>
  </si>
  <si>
    <t>South Australia ;  Steps taken:  Checked or registered with any other employment agency ;  &gt; Prefers 20–29 extra hours ;  &gt; Males ;</t>
  </si>
  <si>
    <t>South Australia ;  Steps taken:  Checked or registered with any other employment agency ;  &gt; Prefers 20–29 extra hours ;  &gt; Females ;</t>
  </si>
  <si>
    <t>South Australia ;  Steps taken:  Checked or registered with any other employment agency ;  &gt; Prefers 30 extra hours or more ;  Persons ;</t>
  </si>
  <si>
    <t>South Australia ;  Steps taken:  Checked or registered with any other employment agency ;  &gt; Prefers 30 extra hours or more ;  &gt; Males ;</t>
  </si>
  <si>
    <t>South Australia ;  Steps taken:  Checked or registered with any other employment agency ;  &gt; Prefers 30 extra hours or more ;  &gt; Females ;</t>
  </si>
  <si>
    <t>South Australia ;  Steps taken:  Checked or registered with any other employment agency ;  Median extra hours preferred ;  Persons ;</t>
  </si>
  <si>
    <t>South Australia ;  Steps taken:  Checked or registered with any other employment agency ;  Median extra hours preferred ;  &gt; Males ;</t>
  </si>
  <si>
    <t>South Australia ;  Steps taken:  Checked or registered with any other employment agency ;  Median extra hours preferred ;  &gt; Females ;</t>
  </si>
  <si>
    <t>Western Australia ;  Steps taken:  Checked or registered with any other employment agency ;  Underemployed part-time workers ;  Persons ;</t>
  </si>
  <si>
    <t>Western Australia ;  Steps taken:  Checked or registered with any other employment agency ;  Underemployed part-time workers ;  &gt; Males ;</t>
  </si>
  <si>
    <t>Western Australia ;  Steps taken:  Checked or registered with any other employment agency ;  Underemployed part-time workers ;  &gt; Females ;</t>
  </si>
  <si>
    <t>Western Australia ;  Steps taken:  Checked or registered with any other employment agency ;  &gt; Prefers less than 10 extra hours ;  Persons ;</t>
  </si>
  <si>
    <t>Western Australia ;  Steps taken:  Checked or registered with any other employment agency ;  &gt; Prefers less than 10 extra hours ;  &gt; Males ;</t>
  </si>
  <si>
    <t>Western Australia ;  Steps taken:  Checked or registered with any other employment agency ;  &gt; Prefers less than 10 extra hours ;  &gt; Females ;</t>
  </si>
  <si>
    <t>Western Australia ;  Steps taken:  Checked or registered with any other employment agency ;  &gt; Prefers 10–19 extra hours ;  Persons ;</t>
  </si>
  <si>
    <t>Western Australia ;  Steps taken:  Checked or registered with any other employment agency ;  &gt; Prefers 10–19 extra hours ;  &gt; Males ;</t>
  </si>
  <si>
    <t>Western Australia ;  Steps taken:  Checked or registered with any other employment agency ;  &gt; Prefers 10–19 extra hours ;  &gt; Females ;</t>
  </si>
  <si>
    <t>Western Australia ;  Steps taken:  Checked or registered with any other employment agency ;  &gt; Prefers 20–29 extra hours ;  Persons ;</t>
  </si>
  <si>
    <t>Western Australia ;  Steps taken:  Checked or registered with any other employment agency ;  &gt; Prefers 20–29 extra hours ;  &gt; Males ;</t>
  </si>
  <si>
    <t>Western Australia ;  Steps taken:  Checked or registered with any other employment agency ;  &gt; Prefers 20–29 extra hours ;  &gt; Females ;</t>
  </si>
  <si>
    <t>Western Australia ;  Steps taken:  Checked or registered with any other employment agency ;  &gt; Prefers 30 extra hours or more ;  Persons ;</t>
  </si>
  <si>
    <t>Western Australia ;  Steps taken:  Checked or registered with any other employment agency ;  &gt; Prefers 30 extra hours or more ;  &gt; Males ;</t>
  </si>
  <si>
    <t>Western Australia ;  Steps taken:  Checked or registered with any other employment agency ;  &gt; Prefers 30 extra hours or more ;  &gt; Females ;</t>
  </si>
  <si>
    <t>Western Australia ;  Steps taken:  Checked or registered with any other employment agency ;  Median extra hours preferred ;  Persons ;</t>
  </si>
  <si>
    <t>Western Australia ;  Steps taken:  Checked or registered with any other employment agency ;  Median extra hours preferred ;  &gt; Males ;</t>
  </si>
  <si>
    <t>Western Australia ;  Steps taken:  Checked or registered with any other employment agency ;  Median extra hours preferred ;  &gt; Females ;</t>
  </si>
  <si>
    <t>Tasmania ;  Steps taken:  Checked or registered with any other employment agency ;  Underemployed part-time workers ;  Persons ;</t>
  </si>
  <si>
    <t>Tasmania ;  Steps taken:  Checked or registered with any other employment agency ;  Underemployed part-time workers ;  &gt; Males ;</t>
  </si>
  <si>
    <t>Tasmania ;  Steps taken:  Checked or registered with any other employment agency ;  Underemployed part-time workers ;  &gt; Females ;</t>
  </si>
  <si>
    <t>Tasmania ;  Steps taken:  Checked or registered with any other employment agency ;  &gt; Prefers less than 10 extra hours ;  Persons ;</t>
  </si>
  <si>
    <t>Tasmania ;  Steps taken:  Checked or registered with any other employment agency ;  &gt; Prefers less than 10 extra hours ;  &gt; Males ;</t>
  </si>
  <si>
    <t>Tasmania ;  Steps taken:  Checked or registered with any other employment agency ;  &gt; Prefers less than 10 extra hours ;  &gt; Females ;</t>
  </si>
  <si>
    <t>Tasmania ;  Steps taken:  Checked or registered with any other employment agency ;  &gt; Prefers 10–19 extra hours ;  Persons ;</t>
  </si>
  <si>
    <t>Tasmania ;  Steps taken:  Checked or registered with any other employment agency ;  &gt; Prefers 10–19 extra hours ;  &gt; Males ;</t>
  </si>
  <si>
    <t>Tasmania ;  Steps taken:  Checked or registered with any other employment agency ;  &gt; Prefers 10–19 extra hours ;  &gt; Females ;</t>
  </si>
  <si>
    <t>Tasmania ;  Steps taken:  Checked or registered with any other employment agency ;  &gt; Prefers 20–29 extra hours ;  Persons ;</t>
  </si>
  <si>
    <t>Tasmania ;  Steps taken:  Checked or registered with any other employment agency ;  &gt; Prefers 20–29 extra hours ;  &gt; Males ;</t>
  </si>
  <si>
    <t>Tasmania ;  Steps taken:  Checked or registered with any other employment agency ;  &gt; Prefers 20–29 extra hours ;  &gt; Females ;</t>
  </si>
  <si>
    <t>Tasmania ;  Steps taken:  Checked or registered with any other employment agency ;  &gt; Prefers 30 extra hours or more ;  Persons ;</t>
  </si>
  <si>
    <t>Tasmania ;  Steps taken:  Checked or registered with any other employment agency ;  &gt; Prefers 30 extra hours or more ;  &gt; Males ;</t>
  </si>
  <si>
    <t>Tasmania ;  Steps taken:  Checked or registered with any other employment agency ;  &gt; Prefers 30 extra hours or more ;  &gt; Females ;</t>
  </si>
  <si>
    <t>Tasmania ;  Steps taken:  Checked or registered with any other employment agency ;  Median extra hours preferred ;  Persons ;</t>
  </si>
  <si>
    <t>Tasmania ;  Steps taken:  Checked or registered with any other employment agency ;  Median extra hours preferred ;  &gt; Males ;</t>
  </si>
  <si>
    <t>Tasmania ;  Steps taken:  Checked or registered with any other employment agency ;  Median extra hours preferred ;  &gt; Females ;</t>
  </si>
  <si>
    <t>Northern Territory ;  Steps taken:  Checked or registered with any other employment agency ;  Underemployed part-time workers ;  Persons ;</t>
  </si>
  <si>
    <t>Northern Territory ;  Steps taken:  Checked or registered with any other employment agency ;  Underemployed part-time workers ;  &gt; Males ;</t>
  </si>
  <si>
    <t>Northern Territory ;  Steps taken:  Checked or registered with any other employment agency ;  Underemployed part-time workers ;  &gt; Females ;</t>
  </si>
  <si>
    <t>Northern Territory ;  Steps taken:  Checked or registered with any other employment agency ;  &gt; Prefers less than 10 extra hours ;  Persons ;</t>
  </si>
  <si>
    <t>Northern Territory ;  Steps taken:  Checked or registered with any other employment agency ;  &gt; Prefers less than 10 extra hours ;  &gt; Males ;</t>
  </si>
  <si>
    <t>Northern Territory ;  Steps taken:  Checked or registered with any other employment agency ;  &gt; Prefers less than 10 extra hours ;  &gt; Females ;</t>
  </si>
  <si>
    <t>Northern Territory ;  Steps taken:  Checked or registered with any other employment agency ;  &gt; Prefers 10–19 extra hours ;  Persons ;</t>
  </si>
  <si>
    <t>Northern Territory ;  Steps taken:  Checked or registered with any other employment agency ;  &gt; Prefers 10–19 extra hours ;  &gt; Males ;</t>
  </si>
  <si>
    <t>Northern Territory ;  Steps taken:  Checked or registered with any other employment agency ;  &gt; Prefers 10–19 extra hours ;  &gt; Females ;</t>
  </si>
  <si>
    <t>Northern Territory ;  Steps taken:  Checked or registered with any other employment agency ;  &gt; Prefers 20–29 extra hours ;  Persons ;</t>
  </si>
  <si>
    <t>Northern Territory ;  Steps taken:  Checked or registered with any other employment agency ;  &gt; Prefers 20–29 extra hours ;  &gt; Males ;</t>
  </si>
  <si>
    <t>Northern Territory ;  Steps taken:  Checked or registered with any other employment agency ;  &gt; Prefers 20–29 extra hours ;  &gt; Females ;</t>
  </si>
  <si>
    <t>Northern Territory ;  Steps taken:  Checked or registered with any other employment agency ;  &gt; Prefers 30 extra hours or more ;  Persons ;</t>
  </si>
  <si>
    <t>Northern Territory ;  Steps taken:  Checked or registered with any other employment agency ;  &gt; Prefers 30 extra hours or more ;  &gt; Males ;</t>
  </si>
  <si>
    <t>Northern Territory ;  Steps taken:  Checked or registered with any other employment agency ;  &gt; Prefers 30 extra hours or more ;  &gt; Females ;</t>
  </si>
  <si>
    <t>Northern Territory ;  Steps taken:  Checked or registered with any other employment agency ;  Median extra hours preferred ;  Persons ;</t>
  </si>
  <si>
    <t>Northern Territory ;  Steps taken:  Checked or registered with any other employment agency ;  Median extra hours preferred ;  &gt; Males ;</t>
  </si>
  <si>
    <t>Northern Territory ;  Steps taken:  Checked or registered with any other employment agency ;  Median extra hours preferred ;  &gt; Females ;</t>
  </si>
  <si>
    <t>Australian Capital Territory ;  Steps taken:  Checked or registered with any other employment agency ;  Underemployed part-time workers ;  Persons ;</t>
  </si>
  <si>
    <t>Australian Capital Territory ;  Steps taken:  Checked or registered with any other employment agency ;  Underemployed part-time workers ;  &gt; Males ;</t>
  </si>
  <si>
    <t>Australian Capital Territory ;  Steps taken:  Checked or registered with any other employment agency ;  Underemployed part-time workers ;  &gt; Females ;</t>
  </si>
  <si>
    <t>Australian Capital Territory ;  Steps taken:  Checked or registered with any other employment agency ;  &gt; Prefers less than 10 extra hours ;  Persons ;</t>
  </si>
  <si>
    <t>Australian Capital Territory ;  Steps taken:  Checked or registered with any other employment agency ;  &gt; Prefers less than 10 extra hours ;  &gt; Males ;</t>
  </si>
  <si>
    <t>Australian Capital Territory ;  Steps taken:  Checked or registered with any other employment agency ;  &gt; Prefers less than 10 extra hours ;  &gt; Females ;</t>
  </si>
  <si>
    <t>Australian Capital Territory ;  Steps taken:  Checked or registered with any other employment agency ;  &gt; Prefers 10–19 extra hours ;  Persons ;</t>
  </si>
  <si>
    <t>Australian Capital Territory ;  Steps taken:  Checked or registered with any other employment agency ;  &gt; Prefers 10–19 extra hours ;  &gt; Males ;</t>
  </si>
  <si>
    <t>Australian Capital Territory ;  Steps taken:  Checked or registered with any other employment agency ;  &gt; Prefers 10–19 extra hours ;  &gt; Females ;</t>
  </si>
  <si>
    <t>Australian Capital Territory ;  Steps taken:  Checked or registered with any other employment agency ;  &gt; Prefers 20–29 extra hours ;  Persons ;</t>
  </si>
  <si>
    <t>Australian Capital Territory ;  Steps taken:  Checked or registered with any other employment agency ;  &gt; Prefers 20–29 extra hours ;  &gt; Males ;</t>
  </si>
  <si>
    <t>Australian Capital Territory ;  Steps taken:  Checked or registered with any other employment agency ;  &gt; Prefers 20–29 extra hours ;  &gt; Females ;</t>
  </si>
  <si>
    <t>Australian Capital Territory ;  Steps taken:  Checked or registered with any other employment agency ;  &gt; Prefers 30 extra hours or more ;  Persons ;</t>
  </si>
  <si>
    <t>Australian Capital Territory ;  Steps taken:  Checked or registered with any other employment agency ;  &gt; Prefers 30 extra hours or more ;  &gt; Males ;</t>
  </si>
  <si>
    <t>Australian Capital Territory ;  Steps taken:  Checked or registered with any other employment agency ;  &gt; Prefers 30 extra hours or more ;  &gt; Females ;</t>
  </si>
  <si>
    <t>Australian Capital Territory ;  Steps taken:  Checked or registered with any other employment agency ;  Median extra hours preferred ;  Persons ;</t>
  </si>
  <si>
    <t>Australian Capital Territory ;  Steps taken:  Checked or registered with any other employment agency ;  Median extra hours preferred ;  &gt; Males ;</t>
  </si>
  <si>
    <t>Australian Capital Territory ;  Steps taken:  Checked or registered with any other employment agency ;  Median extra hours preferred ;  &gt; Females ;</t>
  </si>
  <si>
    <t>Steps taken:  Checked or registered with a Workforce Australia provider ;  Underemployed part-time workers ;  Persons ;</t>
  </si>
  <si>
    <t>Steps taken:  Checked or registered with a Workforce Australia provider ;  Underemployed part-time workers ;  &gt; Males ;</t>
  </si>
  <si>
    <t>Steps taken:  Checked or registered with a Workforce Australia provider ;  Underemployed part-time workers ;  &gt; Females ;</t>
  </si>
  <si>
    <t>Steps taken:  Checked or registered with a Workforce Australia provider ;  &gt; Prefers less than 10 extra hours ;  Persons ;</t>
  </si>
  <si>
    <t>Steps taken:  Checked or registered with a Workforce Australia provider ;  &gt; Prefers less than 10 extra hours ;  &gt; Males ;</t>
  </si>
  <si>
    <t>Steps taken:  Checked or registered with a Workforce Australia provider ;  &gt; Prefers less than 10 extra hours ;  &gt; Females ;</t>
  </si>
  <si>
    <t>Steps taken:  Checked or registered with a Workforce Australia provider ;  &gt; Prefers 10–19 extra hours ;  Persons ;</t>
  </si>
  <si>
    <t>Steps taken:  Checked or registered with a Workforce Australia provider ;  &gt; Prefers 10–19 extra hours ;  &gt; Males ;</t>
  </si>
  <si>
    <t>Steps taken:  Checked or registered with a Workforce Australia provider ;  &gt; Prefers 10–19 extra hours ;  &gt; Females ;</t>
  </si>
  <si>
    <t>Steps taken:  Checked or registered with a Workforce Australia provider ;  &gt; Prefers 20–29 extra hours ;  Persons ;</t>
  </si>
  <si>
    <t>Steps taken:  Checked or registered with a Workforce Australia provider ;  &gt; Prefers 20–29 extra hours ;  &gt; Males ;</t>
  </si>
  <si>
    <t>Steps taken:  Checked or registered with a Workforce Australia provider ;  &gt; Prefers 20–29 extra hours ;  &gt; Females ;</t>
  </si>
  <si>
    <t>Steps taken:  Checked or registered with a Workforce Australia provider ;  &gt; Prefers 30 extra hours or more ;  Persons ;</t>
  </si>
  <si>
    <t>Steps taken:  Checked or registered with a Workforce Australia provider ;  &gt; Prefers 30 extra hours or more ;  &gt; Males ;</t>
  </si>
  <si>
    <t>Steps taken:  Checked or registered with a Workforce Australia provider ;  &gt; Prefers 30 extra hours or more ;  &gt; Females ;</t>
  </si>
  <si>
    <t>Steps taken:  Checked or registered with a Workforce Australia provider ;  Median extra hours preferred ;  Persons ;</t>
  </si>
  <si>
    <t>Steps taken:  Checked or registered with a Workforce Australia provider ;  Median extra hours preferred ;  &gt; Males ;</t>
  </si>
  <si>
    <t>Steps taken:  Checked or registered with a Workforce Australia provider ;  Median extra hours preferred ;  &gt; Females ;</t>
  </si>
  <si>
    <t>New South Wales ;  Steps taken:  Checked or registered with a Workforce Australia provider ;  Underemployed part-time workers ;  Persons ;</t>
  </si>
  <si>
    <t>New South Wales ;  Steps taken:  Checked or registered with a Workforce Australia provider ;  Underemployed part-time workers ;  &gt; Males ;</t>
  </si>
  <si>
    <t>New South Wales ;  Steps taken:  Checked or registered with a Workforce Australia provider ;  Underemployed part-time workers ;  &gt; Females ;</t>
  </si>
  <si>
    <t>New South Wales ;  Steps taken:  Checked or registered with a Workforce Australia provider ;  &gt; Prefers less than 10 extra hours ;  Persons ;</t>
  </si>
  <si>
    <t>New South Wales ;  Steps taken:  Checked or registered with a Workforce Australia provider ;  &gt; Prefers less than 10 extra hours ;  &gt; Males ;</t>
  </si>
  <si>
    <t>New South Wales ;  Steps taken:  Checked or registered with a Workforce Australia provider ;  &gt; Prefers less than 10 extra hours ;  &gt; Females ;</t>
  </si>
  <si>
    <t>New South Wales ;  Steps taken:  Checked or registered with a Workforce Australia provider ;  &gt; Prefers 10–19 extra hours ;  Persons ;</t>
  </si>
  <si>
    <t>New South Wales ;  Steps taken:  Checked or registered with a Workforce Australia provider ;  &gt; Prefers 10–19 extra hours ;  &gt; Males ;</t>
  </si>
  <si>
    <t>New South Wales ;  Steps taken:  Checked or registered with a Workforce Australia provider ;  &gt; Prefers 10–19 extra hours ;  &gt; Females ;</t>
  </si>
  <si>
    <t>New South Wales ;  Steps taken:  Checked or registered with a Workforce Australia provider ;  &gt; Prefers 20–29 extra hours ;  Persons ;</t>
  </si>
  <si>
    <t>New South Wales ;  Steps taken:  Checked or registered with a Workforce Australia provider ;  &gt; Prefers 20–29 extra hours ;  &gt; Males ;</t>
  </si>
  <si>
    <t>New South Wales ;  Steps taken:  Checked or registered with a Workforce Australia provider ;  &gt; Prefers 20–29 extra hours ;  &gt; Females ;</t>
  </si>
  <si>
    <t>New South Wales ;  Steps taken:  Checked or registered with a Workforce Australia provider ;  &gt; Prefers 30 extra hours or more ;  Persons ;</t>
  </si>
  <si>
    <t>New South Wales ;  Steps taken:  Checked or registered with a Workforce Australia provider ;  &gt; Prefers 30 extra hours or more ;  &gt; Males ;</t>
  </si>
  <si>
    <t>New South Wales ;  Steps taken:  Checked or registered with a Workforce Australia provider ;  &gt; Prefers 30 extra hours or more ;  &gt; Females ;</t>
  </si>
  <si>
    <t>New South Wales ;  Steps taken:  Checked or registered with a Workforce Australia provider ;  Median extra hours preferred ;  Persons ;</t>
  </si>
  <si>
    <t>New South Wales ;  Steps taken:  Checked or registered with a Workforce Australia provider ;  Median extra hours preferred ;  &gt; Males ;</t>
  </si>
  <si>
    <t>New South Wales ;  Steps taken:  Checked or registered with a Workforce Australia provider ;  Median extra hours preferred ;  &gt; Females ;</t>
  </si>
  <si>
    <t>Victoria ;  Steps taken:  Checked or registered with a Workforce Australia provider ;  Underemployed part-time workers ;  Persons ;</t>
  </si>
  <si>
    <t>Victoria ;  Steps taken:  Checked or registered with a Workforce Australia provider ;  Underemployed part-time workers ;  &gt; Males ;</t>
  </si>
  <si>
    <t>Victoria ;  Steps taken:  Checked or registered with a Workforce Australia provider ;  Underemployed part-time workers ;  &gt; Females ;</t>
  </si>
  <si>
    <t>Victoria ;  Steps taken:  Checked or registered with a Workforce Australia provider ;  &gt; Prefers less than 10 extra hours ;  Persons ;</t>
  </si>
  <si>
    <t>Victoria ;  Steps taken:  Checked or registered with a Workforce Australia provider ;  &gt; Prefers less than 10 extra hours ;  &gt; Males ;</t>
  </si>
  <si>
    <t>Victoria ;  Steps taken:  Checked or registered with a Workforce Australia provider ;  &gt; Prefers less than 10 extra hours ;  &gt; Females ;</t>
  </si>
  <si>
    <t>Victoria ;  Steps taken:  Checked or registered with a Workforce Australia provider ;  &gt; Prefers 10–19 extra hours ;  Persons ;</t>
  </si>
  <si>
    <t>Victoria ;  Steps taken:  Checked or registered with a Workforce Australia provider ;  &gt; Prefers 10–19 extra hours ;  &gt; Males ;</t>
  </si>
  <si>
    <t>Victoria ;  Steps taken:  Checked or registered with a Workforce Australia provider ;  &gt; Prefers 10–19 extra hours ;  &gt; Females ;</t>
  </si>
  <si>
    <t>Victoria ;  Steps taken:  Checked or registered with a Workforce Australia provider ;  &gt; Prefers 20–29 extra hours ;  Persons ;</t>
  </si>
  <si>
    <t>Victoria ;  Steps taken:  Checked or registered with a Workforce Australia provider ;  &gt; Prefers 20–29 extra hours ;  &gt; Males ;</t>
  </si>
  <si>
    <t>Victoria ;  Steps taken:  Checked or registered with a Workforce Australia provider ;  &gt; Prefers 20–29 extra hours ;  &gt; Females ;</t>
  </si>
  <si>
    <t>Victoria ;  Steps taken:  Checked or registered with a Workforce Australia provider ;  &gt; Prefers 30 extra hours or more ;  Persons ;</t>
  </si>
  <si>
    <t>Victoria ;  Steps taken:  Checked or registered with a Workforce Australia provider ;  &gt; Prefers 30 extra hours or more ;  &gt; Males ;</t>
  </si>
  <si>
    <t>Victoria ;  Steps taken:  Checked or registered with a Workforce Australia provider ;  &gt; Prefers 30 extra hours or more ;  &gt; Females ;</t>
  </si>
  <si>
    <t>Victoria ;  Steps taken:  Checked or registered with a Workforce Australia provider ;  Median extra hours preferred ;  Persons ;</t>
  </si>
  <si>
    <t>Victoria ;  Steps taken:  Checked or registered with a Workforce Australia provider ;  Median extra hours preferred ;  &gt; Males ;</t>
  </si>
  <si>
    <t>Victoria ;  Steps taken:  Checked or registered with a Workforce Australia provider ;  Median extra hours preferred ;  &gt; Females ;</t>
  </si>
  <si>
    <t>Queensland ;  Steps taken:  Checked or registered with a Workforce Australia provider ;  Underemployed part-time workers ;  Persons ;</t>
  </si>
  <si>
    <t>Queensland ;  Steps taken:  Checked or registered with a Workforce Australia provider ;  Underemployed part-time workers ;  &gt; Males ;</t>
  </si>
  <si>
    <t>Queensland ;  Steps taken:  Checked or registered with a Workforce Australia provider ;  Underemployed part-time workers ;  &gt; Females ;</t>
  </si>
  <si>
    <t>Queensland ;  Steps taken:  Checked or registered with a Workforce Australia provider ;  &gt; Prefers less than 10 extra hours ;  Persons ;</t>
  </si>
  <si>
    <t>Queensland ;  Steps taken:  Checked or registered with a Workforce Australia provider ;  &gt; Prefers less than 10 extra hours ;  &gt; Males ;</t>
  </si>
  <si>
    <t>Queensland ;  Steps taken:  Checked or registered with a Workforce Australia provider ;  &gt; Prefers less than 10 extra hours ;  &gt; Females ;</t>
  </si>
  <si>
    <t>Queensland ;  Steps taken:  Checked or registered with a Workforce Australia provider ;  &gt; Prefers 10–19 extra hours ;  Persons ;</t>
  </si>
  <si>
    <t>Queensland ;  Steps taken:  Checked or registered with a Workforce Australia provider ;  &gt; Prefers 10–19 extra hours ;  &gt; Males ;</t>
  </si>
  <si>
    <t>Queensland ;  Steps taken:  Checked or registered with a Workforce Australia provider ;  &gt; Prefers 10–19 extra hours ;  &gt; Females ;</t>
  </si>
  <si>
    <t>Queensland ;  Steps taken:  Checked or registered with a Workforce Australia provider ;  &gt; Prefers 20–29 extra hours ;  Persons ;</t>
  </si>
  <si>
    <t>Queensland ;  Steps taken:  Checked or registered with a Workforce Australia provider ;  &gt; Prefers 20–29 extra hours ;  &gt; Males ;</t>
  </si>
  <si>
    <t>Queensland ;  Steps taken:  Checked or registered with a Workforce Australia provider ;  &gt; Prefers 20–29 extra hours ;  &gt; Females ;</t>
  </si>
  <si>
    <t>Queensland ;  Steps taken:  Checked or registered with a Workforce Australia provider ;  &gt; Prefers 30 extra hours or more ;  Persons ;</t>
  </si>
  <si>
    <t>Queensland ;  Steps taken:  Checked or registered with a Workforce Australia provider ;  &gt; Prefers 30 extra hours or more ;  &gt; Males ;</t>
  </si>
  <si>
    <t>Queensland ;  Steps taken:  Checked or registered with a Workforce Australia provider ;  &gt; Prefers 30 extra hours or more ;  &gt; Females ;</t>
  </si>
  <si>
    <t>Queensland ;  Steps taken:  Checked or registered with a Workforce Australia provider ;  Median extra hours preferred ;  Persons ;</t>
  </si>
  <si>
    <t>Queensland ;  Steps taken:  Checked or registered with a Workforce Australia provider ;  Median extra hours preferred ;  &gt; Males ;</t>
  </si>
  <si>
    <t>Queensland ;  Steps taken:  Checked or registered with a Workforce Australia provider ;  Median extra hours preferred ;  &gt; Females ;</t>
  </si>
  <si>
    <t>South Australia ;  Steps taken:  Checked or registered with a Workforce Australia provider ;  Underemployed part-time workers ;  Persons ;</t>
  </si>
  <si>
    <t>South Australia ;  Steps taken:  Checked or registered with a Workforce Australia provider ;  Underemployed part-time workers ;  &gt; Males ;</t>
  </si>
  <si>
    <t>South Australia ;  Steps taken:  Checked or registered with a Workforce Australia provider ;  Underemployed part-time workers ;  &gt; Females ;</t>
  </si>
  <si>
    <t>South Australia ;  Steps taken:  Checked or registered with a Workforce Australia provider ;  &gt; Prefers less than 10 extra hours ;  Persons ;</t>
  </si>
  <si>
    <t>South Australia ;  Steps taken:  Checked or registered with a Workforce Australia provider ;  &gt; Prefers less than 10 extra hours ;  &gt; Males ;</t>
  </si>
  <si>
    <t>South Australia ;  Steps taken:  Checked or registered with a Workforce Australia provider ;  &gt; Prefers less than 10 extra hours ;  &gt; Females ;</t>
  </si>
  <si>
    <t>South Australia ;  Steps taken:  Checked or registered with a Workforce Australia provider ;  &gt; Prefers 10–19 extra hours ;  Persons ;</t>
  </si>
  <si>
    <t>South Australia ;  Steps taken:  Checked or registered with a Workforce Australia provider ;  &gt; Prefers 10–19 extra hours ;  &gt; Males ;</t>
  </si>
  <si>
    <t>South Australia ;  Steps taken:  Checked or registered with a Workforce Australia provider ;  &gt; Prefers 10–19 extra hours ;  &gt; Females ;</t>
  </si>
  <si>
    <t>South Australia ;  Steps taken:  Checked or registered with a Workforce Australia provider ;  &gt; Prefers 20–29 extra hours ;  Persons ;</t>
  </si>
  <si>
    <t>South Australia ;  Steps taken:  Checked or registered with a Workforce Australia provider ;  &gt; Prefers 20–29 extra hours ;  &gt; Males ;</t>
  </si>
  <si>
    <t>South Australia ;  Steps taken:  Checked or registered with a Workforce Australia provider ;  &gt; Prefers 20–29 extra hours ;  &gt; Females ;</t>
  </si>
  <si>
    <t>South Australia ;  Steps taken:  Checked or registered with a Workforce Australia provider ;  &gt; Prefers 30 extra hours or more ;  Persons ;</t>
  </si>
  <si>
    <t>South Australia ;  Steps taken:  Checked or registered with a Workforce Australia provider ;  &gt; Prefers 30 extra hours or more ;  &gt; Males ;</t>
  </si>
  <si>
    <t>South Australia ;  Steps taken:  Checked or registered with a Workforce Australia provider ;  &gt; Prefers 30 extra hours or more ;  &gt; Females ;</t>
  </si>
  <si>
    <t>South Australia ;  Steps taken:  Checked or registered with a Workforce Australia provider ;  Median extra hours preferred ;  Persons ;</t>
  </si>
  <si>
    <t>South Australia ;  Steps taken:  Checked or registered with a Workforce Australia provider ;  Median extra hours preferred ;  &gt; Males ;</t>
  </si>
  <si>
    <t>South Australia ;  Steps taken:  Checked or registered with a Workforce Australia provider ;  Median extra hours preferred ;  &gt; Females ;</t>
  </si>
  <si>
    <t>Western Australia ;  Steps taken:  Checked or registered with a Workforce Australia provider ;  Underemployed part-time workers ;  Persons ;</t>
  </si>
  <si>
    <t>Western Australia ;  Steps taken:  Checked or registered with a Workforce Australia provider ;  Underemployed part-time workers ;  &gt; Males ;</t>
  </si>
  <si>
    <t>Western Australia ;  Steps taken:  Checked or registered with a Workforce Australia provider ;  Underemployed part-time workers ;  &gt; Females ;</t>
  </si>
  <si>
    <t>Western Australia ;  Steps taken:  Checked or registered with a Workforce Australia provider ;  &gt; Prefers less than 10 extra hours ;  Persons ;</t>
  </si>
  <si>
    <t>Western Australia ;  Steps taken:  Checked or registered with a Workforce Australia provider ;  &gt; Prefers less than 10 extra hours ;  &gt; Males ;</t>
  </si>
  <si>
    <t>Western Australia ;  Steps taken:  Checked or registered with a Workforce Australia provider ;  &gt; Prefers less than 10 extra hours ;  &gt; Females ;</t>
  </si>
  <si>
    <t>Western Australia ;  Steps taken:  Checked or registered with a Workforce Australia provider ;  &gt; Prefers 10–19 extra hours ;  Persons ;</t>
  </si>
  <si>
    <t>Western Australia ;  Steps taken:  Checked or registered with a Workforce Australia provider ;  &gt; Prefers 10–19 extra hours ;  &gt; Males ;</t>
  </si>
  <si>
    <t>Western Australia ;  Steps taken:  Checked or registered with a Workforce Australia provider ;  &gt; Prefers 10–19 extra hours ;  &gt; Females ;</t>
  </si>
  <si>
    <t>Western Australia ;  Steps taken:  Checked or registered with a Workforce Australia provider ;  &gt; Prefers 20–29 extra hours ;  Persons ;</t>
  </si>
  <si>
    <t>Western Australia ;  Steps taken:  Checked or registered with a Workforce Australia provider ;  &gt; Prefers 20–29 extra hours ;  &gt; Males ;</t>
  </si>
  <si>
    <t>Western Australia ;  Steps taken:  Checked or registered with a Workforce Australia provider ;  &gt; Prefers 20–29 extra hours ;  &gt; Females ;</t>
  </si>
  <si>
    <t>Western Australia ;  Steps taken:  Checked or registered with a Workforce Australia provider ;  &gt; Prefers 30 extra hours or more ;  Persons ;</t>
  </si>
  <si>
    <t>Western Australia ;  Steps taken:  Checked or registered with a Workforce Australia provider ;  &gt; Prefers 30 extra hours or more ;  &gt; Males ;</t>
  </si>
  <si>
    <t>Western Australia ;  Steps taken:  Checked or registered with a Workforce Australia provider ;  &gt; Prefers 30 extra hours or more ;  &gt; Females ;</t>
  </si>
  <si>
    <t>Western Australia ;  Steps taken:  Checked or registered with a Workforce Australia provider ;  Median extra hours preferred ;  Persons ;</t>
  </si>
  <si>
    <t>Western Australia ;  Steps taken:  Checked or registered with a Workforce Australia provider ;  Median extra hours preferred ;  &gt; Males ;</t>
  </si>
  <si>
    <t>Western Australia ;  Steps taken:  Checked or registered with a Workforce Australia provider ;  Median extra hours preferred ;  &gt; Females ;</t>
  </si>
  <si>
    <t>Tasmania ;  Steps taken:  Checked or registered with a Workforce Australia provider ;  Underemployed part-time workers ;  Persons ;</t>
  </si>
  <si>
    <t>Tasmania ;  Steps taken:  Checked or registered with a Workforce Australia provider ;  Underemployed part-time workers ;  &gt; Males ;</t>
  </si>
  <si>
    <t>Tasmania ;  Steps taken:  Checked or registered with a Workforce Australia provider ;  Underemployed part-time workers ;  &gt; Females ;</t>
  </si>
  <si>
    <t>Tasmania ;  Steps taken:  Checked or registered with a Workforce Australia provider ;  &gt; Prefers less than 10 extra hours ;  Persons ;</t>
  </si>
  <si>
    <t>Tasmania ;  Steps taken:  Checked or registered with a Workforce Australia provider ;  &gt; Prefers less than 10 extra hours ;  &gt; Males ;</t>
  </si>
  <si>
    <t>Tasmania ;  Steps taken:  Checked or registered with a Workforce Australia provider ;  &gt; Prefers less than 10 extra hours ;  &gt; Females ;</t>
  </si>
  <si>
    <t>Tasmania ;  Steps taken:  Checked or registered with a Workforce Australia provider ;  &gt; Prefers 10–19 extra hours ;  Persons ;</t>
  </si>
  <si>
    <t>Tasmania ;  Steps taken:  Checked or registered with a Workforce Australia provider ;  &gt; Prefers 10–19 extra hours ;  &gt; Males ;</t>
  </si>
  <si>
    <t>Tasmania ;  Steps taken:  Checked or registered with a Workforce Australia provider ;  &gt; Prefers 10–19 extra hours ;  &gt; Females ;</t>
  </si>
  <si>
    <t>Tasmania ;  Steps taken:  Checked or registered with a Workforce Australia provider ;  &gt; Prefers 20–29 extra hours ;  Persons ;</t>
  </si>
  <si>
    <t>Tasmania ;  Steps taken:  Checked or registered with a Workforce Australia provider ;  &gt; Prefers 20–29 extra hours ;  &gt; Males ;</t>
  </si>
  <si>
    <t>Tasmania ;  Steps taken:  Checked or registered with a Workforce Australia provider ;  &gt; Prefers 20–29 extra hours ;  &gt; Females ;</t>
  </si>
  <si>
    <t>Tasmania ;  Steps taken:  Checked or registered with a Workforce Australia provider ;  &gt; Prefers 30 extra hours or more ;  Persons ;</t>
  </si>
  <si>
    <t>Tasmania ;  Steps taken:  Checked or registered with a Workforce Australia provider ;  &gt; Prefers 30 extra hours or more ;  &gt; Males ;</t>
  </si>
  <si>
    <t>Tasmania ;  Steps taken:  Checked or registered with a Workforce Australia provider ;  &gt; Prefers 30 extra hours or more ;  &gt; Females ;</t>
  </si>
  <si>
    <t>Tasmania ;  Steps taken:  Checked or registered with a Workforce Australia provider ;  Median extra hours preferred ;  Persons ;</t>
  </si>
  <si>
    <t>Tasmania ;  Steps taken:  Checked or registered with a Workforce Australia provider ;  Median extra hours preferred ;  &gt; Males ;</t>
  </si>
  <si>
    <t>Tasmania ;  Steps taken:  Checked or registered with a Workforce Australia provider ;  Median extra hours preferred ;  &gt; Females ;</t>
  </si>
  <si>
    <t>Northern Territory ;  Steps taken:  Checked or registered with a Workforce Australia provider ;  Underemployed part-time workers ;  Persons ;</t>
  </si>
  <si>
    <t>Northern Territory ;  Steps taken:  Checked or registered with a Workforce Australia provider ;  Underemployed part-time workers ;  &gt; Males ;</t>
  </si>
  <si>
    <t>Northern Territory ;  Steps taken:  Checked or registered with a Workforce Australia provider ;  Underemployed part-time workers ;  &gt; Females ;</t>
  </si>
  <si>
    <t>Northern Territory ;  Steps taken:  Checked or registered with a Workforce Australia provider ;  &gt; Prefers less than 10 extra hours ;  Persons ;</t>
  </si>
  <si>
    <t>Northern Territory ;  Steps taken:  Checked or registered with a Workforce Australia provider ;  &gt; Prefers less than 10 extra hours ;  &gt; Males ;</t>
  </si>
  <si>
    <t>Northern Territory ;  Steps taken:  Checked or registered with a Workforce Australia provider ;  &gt; Prefers less than 10 extra hours ;  &gt; Females ;</t>
  </si>
  <si>
    <t>Northern Territory ;  Steps taken:  Checked or registered with a Workforce Australia provider ;  &gt; Prefers 10–19 extra hours ;  Persons ;</t>
  </si>
  <si>
    <t>Northern Territory ;  Steps taken:  Checked or registered with a Workforce Australia provider ;  &gt; Prefers 10–19 extra hours ;  &gt; Males ;</t>
  </si>
  <si>
    <t>Northern Territory ;  Steps taken:  Checked or registered with a Workforce Australia provider ;  &gt; Prefers 10–19 extra hours ;  &gt; Females ;</t>
  </si>
  <si>
    <t>Northern Territory ;  Steps taken:  Checked or registered with a Workforce Australia provider ;  &gt; Prefers 20–29 extra hours ;  Persons ;</t>
  </si>
  <si>
    <t>Northern Territory ;  Steps taken:  Checked or registered with a Workforce Australia provider ;  &gt; Prefers 20–29 extra hours ;  &gt; Males ;</t>
  </si>
  <si>
    <t>Northern Territory ;  Steps taken:  Checked or registered with a Workforce Australia provider ;  &gt; Prefers 20–29 extra hours ;  &gt; Females ;</t>
  </si>
  <si>
    <t>Northern Territory ;  Steps taken:  Checked or registered with a Workforce Australia provider ;  &gt; Prefers 30 extra hours or more ;  Persons ;</t>
  </si>
  <si>
    <t>Northern Territory ;  Steps taken:  Checked or registered with a Workforce Australia provider ;  &gt; Prefers 30 extra hours or more ;  &gt; Males ;</t>
  </si>
  <si>
    <t>Northern Territory ;  Steps taken:  Checked or registered with a Workforce Australia provider ;  &gt; Prefers 30 extra hours or more ;  &gt; Females ;</t>
  </si>
  <si>
    <t>Northern Territory ;  Steps taken:  Checked or registered with a Workforce Australia provider ;  Median extra hours preferred ;  Persons ;</t>
  </si>
  <si>
    <t>Northern Territory ;  Steps taken:  Checked or registered with a Workforce Australia provider ;  Median extra hours preferred ;  &gt; Males ;</t>
  </si>
  <si>
    <t>Northern Territory ;  Steps taken:  Checked or registered with a Workforce Australia provider ;  Median extra hours preferred ;  &gt; Females ;</t>
  </si>
  <si>
    <t>Australian Capital Territory ;  Steps taken:  Checked or registered with a Workforce Australia provider ;  Underemployed part-time workers ;  Persons ;</t>
  </si>
  <si>
    <t>Australian Capital Territory ;  Steps taken:  Checked or registered with a Workforce Australia provider ;  Underemployed part-time workers ;  &gt; Males ;</t>
  </si>
  <si>
    <t>Australian Capital Territory ;  Steps taken:  Checked or registered with a Workforce Australia provider ;  Underemployed part-time workers ;  &gt; Females ;</t>
  </si>
  <si>
    <t>Australian Capital Territory ;  Steps taken:  Checked or registered with a Workforce Australia provider ;  &gt; Prefers less than 10 extra hours ;  Persons ;</t>
  </si>
  <si>
    <t>Australian Capital Territory ;  Steps taken:  Checked or registered with a Workforce Australia provider ;  &gt; Prefers less than 10 extra hours ;  &gt; Males ;</t>
  </si>
  <si>
    <t>Australian Capital Territory ;  Steps taken:  Checked or registered with a Workforce Australia provider ;  &gt; Prefers less than 10 extra hours ;  &gt; Females ;</t>
  </si>
  <si>
    <t>Australian Capital Territory ;  Steps taken:  Checked or registered with a Workforce Australia provider ;  &gt; Prefers 10–19 extra hours ;  Persons ;</t>
  </si>
  <si>
    <t>Australian Capital Territory ;  Steps taken:  Checked or registered with a Workforce Australia provider ;  &gt; Prefers 10–19 extra hours ;  &gt; Males ;</t>
  </si>
  <si>
    <t>Australian Capital Territory ;  Steps taken:  Checked or registered with a Workforce Australia provider ;  &gt; Prefers 10–19 extra hours ;  &gt; Females ;</t>
  </si>
  <si>
    <t>Australian Capital Territory ;  Steps taken:  Checked or registered with a Workforce Australia provider ;  &gt; Prefers 20–29 extra hours ;  Persons ;</t>
  </si>
  <si>
    <t>Australian Capital Territory ;  Steps taken:  Checked or registered with a Workforce Australia provider ;  &gt; Prefers 20–29 extra hours ;  &gt; Males ;</t>
  </si>
  <si>
    <t>Australian Capital Territory ;  Steps taken:  Checked or registered with a Workforce Australia provider ;  &gt; Prefers 20–29 extra hours ;  &gt; Females ;</t>
  </si>
  <si>
    <t>Australian Capital Territory ;  Steps taken:  Checked or registered with a Workforce Australia provider ;  &gt; Prefers 30 extra hours or more ;  Persons ;</t>
  </si>
  <si>
    <t>Australian Capital Territory ;  Steps taken:  Checked or registered with a Workforce Australia provider ;  &gt; Prefers 30 extra hours or more ;  &gt; Males ;</t>
  </si>
  <si>
    <t>Australian Capital Territory ;  Steps taken:  Checked or registered with a Workforce Australia provider ;  &gt; Prefers 30 extra hours or more ;  &gt; Females ;</t>
  </si>
  <si>
    <t>Australian Capital Territory ;  Steps taken:  Checked or registered with a Workforce Australia provider ;  Median extra hours preferred ;  Persons ;</t>
  </si>
  <si>
    <t>Australian Capital Territory ;  Steps taken:  Checked or registered with a Workforce Australia provider ;  Median extra hours preferred ;  &gt; Males ;</t>
  </si>
  <si>
    <t>Australian Capital Territory ;  Steps taken:  Checked or registered with a Workforce Australia provider ;  Median extra hours preferred ;  &gt; Females ;</t>
  </si>
  <si>
    <t>Steps taken:  Contacted current or former co-workers or colleagues ;  Underemployed part-time workers ;  Persons ;</t>
  </si>
  <si>
    <t>Steps taken:  Contacted current or former co-workers or colleagues ;  Underemployed part-time workers ;  &gt; Males ;</t>
  </si>
  <si>
    <t>Steps taken:  Contacted current or former co-workers or colleagues ;  Underemployed part-time workers ;  &gt; Females ;</t>
  </si>
  <si>
    <t>Steps taken:  Contacted current or former co-workers or colleagues ;  &gt; Prefers less than 10 extra hours ;  Persons ;</t>
  </si>
  <si>
    <t>Steps taken:  Contacted current or former co-workers or colleagues ;  &gt; Prefers less than 10 extra hours ;  &gt; Males ;</t>
  </si>
  <si>
    <t>Steps taken:  Contacted current or former co-workers or colleagues ;  &gt; Prefers less than 10 extra hours ;  &gt; Females ;</t>
  </si>
  <si>
    <t>Steps taken:  Contacted current or former co-workers or colleagues ;  &gt; Prefers 10–19 extra hours ;  Persons ;</t>
  </si>
  <si>
    <t>Steps taken:  Contacted current or former co-workers or colleagues ;  &gt; Prefers 10–19 extra hours ;  &gt; Males ;</t>
  </si>
  <si>
    <t>Steps taken:  Contacted current or former co-workers or colleagues ;  &gt; Prefers 10–19 extra hours ;  &gt; Females ;</t>
  </si>
  <si>
    <t>Steps taken:  Contacted current or former co-workers or colleagues ;  &gt; Prefers 20–29 extra hours ;  Persons ;</t>
  </si>
  <si>
    <t>Steps taken:  Contacted current or former co-workers or colleagues ;  &gt; Prefers 20–29 extra hours ;  &gt; Males ;</t>
  </si>
  <si>
    <t>Steps taken:  Contacted current or former co-workers or colleagues ;  &gt; Prefers 20–29 extra hours ;  &gt; Females ;</t>
  </si>
  <si>
    <t>Steps taken:  Contacted current or former co-workers or colleagues ;  &gt; Prefers 30 extra hours or more ;  Persons ;</t>
  </si>
  <si>
    <t>Steps taken:  Contacted current or former co-workers or colleagues ;  &gt; Prefers 30 extra hours or more ;  &gt; Males ;</t>
  </si>
  <si>
    <t>Steps taken:  Contacted current or former co-workers or colleagues ;  &gt; Prefers 30 extra hours or more ;  &gt; Females ;</t>
  </si>
  <si>
    <t>Steps taken:  Contacted current or former co-workers or colleagues ;  Median extra hours preferred ;  Persons ;</t>
  </si>
  <si>
    <t>Steps taken:  Contacted current or former co-workers or colleagues ;  Median extra hours preferred ;  &gt; Males ;</t>
  </si>
  <si>
    <t>Steps taken:  Contacted current or former co-workers or colleagues ;  Median extra hours preferred ;  &gt; Females ;</t>
  </si>
  <si>
    <t>New South Wales ;  Steps taken:  Contacted current or former co-workers or colleagues ;  Underemployed part-time workers ;  Persons ;</t>
  </si>
  <si>
    <t>New South Wales ;  Steps taken:  Contacted current or former co-workers or colleagues ;  Underemployed part-time workers ;  &gt; Males ;</t>
  </si>
  <si>
    <t>New South Wales ;  Steps taken:  Contacted current or former co-workers or colleagues ;  Underemployed part-time workers ;  &gt; Females ;</t>
  </si>
  <si>
    <t>New South Wales ;  Steps taken:  Contacted current or former co-workers or colleagues ;  &gt; Prefers less than 10 extra hours ;  Persons ;</t>
  </si>
  <si>
    <t>New South Wales ;  Steps taken:  Contacted current or former co-workers or colleagues ;  &gt; Prefers less than 10 extra hours ;  &gt; Males ;</t>
  </si>
  <si>
    <t>New South Wales ;  Steps taken:  Contacted current or former co-workers or colleagues ;  &gt; Prefers less than 10 extra hours ;  &gt; Females ;</t>
  </si>
  <si>
    <t>New South Wales ;  Steps taken:  Contacted current or former co-workers or colleagues ;  &gt; Prefers 10–19 extra hours ;  Persons ;</t>
  </si>
  <si>
    <t>New South Wales ;  Steps taken:  Contacted current or former co-workers or colleagues ;  &gt; Prefers 10–19 extra hours ;  &gt; Males ;</t>
  </si>
  <si>
    <t>New South Wales ;  Steps taken:  Contacted current or former co-workers or colleagues ;  &gt; Prefers 10–19 extra hours ;  &gt; Females ;</t>
  </si>
  <si>
    <t>New South Wales ;  Steps taken:  Contacted current or former co-workers or colleagues ;  &gt; Prefers 20–29 extra hours ;  Persons ;</t>
  </si>
  <si>
    <t>New South Wales ;  Steps taken:  Contacted current or former co-workers or colleagues ;  &gt; Prefers 20–29 extra hours ;  &gt; Males ;</t>
  </si>
  <si>
    <t>New South Wales ;  Steps taken:  Contacted current or former co-workers or colleagues ;  &gt; Prefers 20–29 extra hours ;  &gt; Females ;</t>
  </si>
  <si>
    <t>New South Wales ;  Steps taken:  Contacted current or former co-workers or colleagues ;  &gt; Prefers 30 extra hours or more ;  Persons ;</t>
  </si>
  <si>
    <t>New South Wales ;  Steps taken:  Contacted current or former co-workers or colleagues ;  &gt; Prefers 30 extra hours or more ;  &gt; Males ;</t>
  </si>
  <si>
    <t>New South Wales ;  Steps taken:  Contacted current or former co-workers or colleagues ;  &gt; Prefers 30 extra hours or more ;  &gt; Females ;</t>
  </si>
  <si>
    <t>New South Wales ;  Steps taken:  Contacted current or former co-workers or colleagues ;  Median extra hours preferred ;  Persons ;</t>
  </si>
  <si>
    <t>New South Wales ;  Steps taken:  Contacted current or former co-workers or colleagues ;  Median extra hours preferred ;  &gt; Males ;</t>
  </si>
  <si>
    <t>New South Wales ;  Steps taken:  Contacted current or former co-workers or colleagues ;  Median extra hours preferred ;  &gt; Females ;</t>
  </si>
  <si>
    <t>Victoria ;  Steps taken:  Contacted current or former co-workers or colleagues ;  Underemployed part-time workers ;  Persons ;</t>
  </si>
  <si>
    <t>Victoria ;  Steps taken:  Contacted current or former co-workers or colleagues ;  Underemployed part-time workers ;  &gt; Males ;</t>
  </si>
  <si>
    <t>Victoria ;  Steps taken:  Contacted current or former co-workers or colleagues ;  Underemployed part-time workers ;  &gt; Females ;</t>
  </si>
  <si>
    <t>Victoria ;  Steps taken:  Contacted current or former co-workers or colleagues ;  &gt; Prefers less than 10 extra hours ;  Persons ;</t>
  </si>
  <si>
    <t>Victoria ;  Steps taken:  Contacted current or former co-workers or colleagues ;  &gt; Prefers less than 10 extra hours ;  &gt; Males ;</t>
  </si>
  <si>
    <t>Victoria ;  Steps taken:  Contacted current or former co-workers or colleagues ;  &gt; Prefers less than 10 extra hours ;  &gt; Females ;</t>
  </si>
  <si>
    <t>Victoria ;  Steps taken:  Contacted current or former co-workers or colleagues ;  &gt; Prefers 10–19 extra hours ;  Persons ;</t>
  </si>
  <si>
    <t>Victoria ;  Steps taken:  Contacted current or former co-workers or colleagues ;  &gt; Prefers 10–19 extra hours ;  &gt; Males ;</t>
  </si>
  <si>
    <t>Victoria ;  Steps taken:  Contacted current or former co-workers or colleagues ;  &gt; Prefers 10–19 extra hours ;  &gt; Females ;</t>
  </si>
  <si>
    <t>Victoria ;  Steps taken:  Contacted current or former co-workers or colleagues ;  &gt; Prefers 20–29 extra hours ;  Persons ;</t>
  </si>
  <si>
    <t>Victoria ;  Steps taken:  Contacted current or former co-workers or colleagues ;  &gt; Prefers 20–29 extra hours ;  &gt; Males ;</t>
  </si>
  <si>
    <t>Victoria ;  Steps taken:  Contacted current or former co-workers or colleagues ;  &gt; Prefers 20–29 extra hours ;  &gt; Females ;</t>
  </si>
  <si>
    <t>Victoria ;  Steps taken:  Contacted current or former co-workers or colleagues ;  &gt; Prefers 30 extra hours or more ;  Persons ;</t>
  </si>
  <si>
    <t>Victoria ;  Steps taken:  Contacted current or former co-workers or colleagues ;  &gt; Prefers 30 extra hours or more ;  &gt; Males ;</t>
  </si>
  <si>
    <t>Victoria ;  Steps taken:  Contacted current or former co-workers or colleagues ;  &gt; Prefers 30 extra hours or more ;  &gt; Females ;</t>
  </si>
  <si>
    <t>Victoria ;  Steps taken:  Contacted current or former co-workers or colleagues ;  Median extra hours preferred ;  Persons ;</t>
  </si>
  <si>
    <t>Victoria ;  Steps taken:  Contacted current or former co-workers or colleagues ;  Median extra hours preferred ;  &gt; Males ;</t>
  </si>
  <si>
    <t>Victoria ;  Steps taken:  Contacted current or former co-workers or colleagues ;  Median extra hours preferred ;  &gt; Females ;</t>
  </si>
  <si>
    <t>Queensland ;  Steps taken:  Contacted current or former co-workers or colleagues ;  Underemployed part-time workers ;  Persons ;</t>
  </si>
  <si>
    <t>Queensland ;  Steps taken:  Contacted current or former co-workers or colleagues ;  Underemployed part-time workers ;  &gt; Males ;</t>
  </si>
  <si>
    <t>Queensland ;  Steps taken:  Contacted current or former co-workers or colleagues ;  Underemployed part-time workers ;  &gt; Females ;</t>
  </si>
  <si>
    <t>Queensland ;  Steps taken:  Contacted current or former co-workers or colleagues ;  &gt; Prefers less than 10 extra hours ;  Persons ;</t>
  </si>
  <si>
    <t>Queensland ;  Steps taken:  Contacted current or former co-workers or colleagues ;  &gt; Prefers less than 10 extra hours ;  &gt; Males ;</t>
  </si>
  <si>
    <t>Queensland ;  Steps taken:  Contacted current or former co-workers or colleagues ;  &gt; Prefers less than 10 extra hours ;  &gt; Females ;</t>
  </si>
  <si>
    <t>Queensland ;  Steps taken:  Contacted current or former co-workers or colleagues ;  &gt; Prefers 10–19 extra hours ;  Persons ;</t>
  </si>
  <si>
    <t>Queensland ;  Steps taken:  Contacted current or former co-workers or colleagues ;  &gt; Prefers 10–19 extra hours ;  &gt; Males ;</t>
  </si>
  <si>
    <t>Queensland ;  Steps taken:  Contacted current or former co-workers or colleagues ;  &gt; Prefers 10–19 extra hours ;  &gt; Females ;</t>
  </si>
  <si>
    <t>Queensland ;  Steps taken:  Contacted current or former co-workers or colleagues ;  &gt; Prefers 20–29 extra hours ;  Persons ;</t>
  </si>
  <si>
    <t>Queensland ;  Steps taken:  Contacted current or former co-workers or colleagues ;  &gt; Prefers 20–29 extra hours ;  &gt; Males ;</t>
  </si>
  <si>
    <t>Queensland ;  Steps taken:  Contacted current or former co-workers or colleagues ;  &gt; Prefers 20–29 extra hours ;  &gt; Females ;</t>
  </si>
  <si>
    <t>Queensland ;  Steps taken:  Contacted current or former co-workers or colleagues ;  &gt; Prefers 30 extra hours or more ;  Persons ;</t>
  </si>
  <si>
    <t>Queensland ;  Steps taken:  Contacted current or former co-workers or colleagues ;  &gt; Prefers 30 extra hours or more ;  &gt; Males ;</t>
  </si>
  <si>
    <t>Queensland ;  Steps taken:  Contacted current or former co-workers or colleagues ;  &gt; Prefers 30 extra hours or more ;  &gt; Females ;</t>
  </si>
  <si>
    <t>Queensland ;  Steps taken:  Contacted current or former co-workers or colleagues ;  Median extra hours preferred ;  Persons ;</t>
  </si>
  <si>
    <t>Queensland ;  Steps taken:  Contacted current or former co-workers or colleagues ;  Median extra hours preferred ;  &gt; Males ;</t>
  </si>
  <si>
    <t>Queensland ;  Steps taken:  Contacted current or former co-workers or colleagues ;  Median extra hours preferred ;  &gt; Females ;</t>
  </si>
  <si>
    <t>South Australia ;  Steps taken:  Contacted current or former co-workers or colleagues ;  Underemployed part-time workers ;  Persons ;</t>
  </si>
  <si>
    <t>South Australia ;  Steps taken:  Contacted current or former co-workers or colleagues ;  Underemployed part-time workers ;  &gt; Males ;</t>
  </si>
  <si>
    <t>South Australia ;  Steps taken:  Contacted current or former co-workers or colleagues ;  Underemployed part-time workers ;  &gt; Females ;</t>
  </si>
  <si>
    <t>South Australia ;  Steps taken:  Contacted current or former co-workers or colleagues ;  &gt; Prefers less than 10 extra hours ;  Persons ;</t>
  </si>
  <si>
    <t>South Australia ;  Steps taken:  Contacted current or former co-workers or colleagues ;  &gt; Prefers less than 10 extra hours ;  &gt; Males ;</t>
  </si>
  <si>
    <t>South Australia ;  Steps taken:  Contacted current or former co-workers or colleagues ;  &gt; Prefers less than 10 extra hours ;  &gt; Females ;</t>
  </si>
  <si>
    <t>South Australia ;  Steps taken:  Contacted current or former co-workers or colleagues ;  &gt; Prefers 10–19 extra hours ;  Persons ;</t>
  </si>
  <si>
    <t>South Australia ;  Steps taken:  Contacted current or former co-workers or colleagues ;  &gt; Prefers 10–19 extra hours ;  &gt; Males ;</t>
  </si>
  <si>
    <t>South Australia ;  Steps taken:  Contacted current or former co-workers or colleagues ;  &gt; Prefers 10–19 extra hours ;  &gt; Females ;</t>
  </si>
  <si>
    <t>South Australia ;  Steps taken:  Contacted current or former co-workers or colleagues ;  &gt; Prefers 20–29 extra hours ;  Persons ;</t>
  </si>
  <si>
    <t>South Australia ;  Steps taken:  Contacted current or former co-workers or colleagues ;  &gt; Prefers 20–29 extra hours ;  &gt; Males ;</t>
  </si>
  <si>
    <t>South Australia ;  Steps taken:  Contacted current or former co-workers or colleagues ;  &gt; Prefers 20–29 extra hours ;  &gt; Females ;</t>
  </si>
  <si>
    <t>South Australia ;  Steps taken:  Contacted current or former co-workers or colleagues ;  &gt; Prefers 30 extra hours or more ;  Persons ;</t>
  </si>
  <si>
    <t>South Australia ;  Steps taken:  Contacted current or former co-workers or colleagues ;  &gt; Prefers 30 extra hours or more ;  &gt; Males ;</t>
  </si>
  <si>
    <t>South Australia ;  Steps taken:  Contacted current or former co-workers or colleagues ;  &gt; Prefers 30 extra hours or more ;  &gt; Females ;</t>
  </si>
  <si>
    <t>South Australia ;  Steps taken:  Contacted current or former co-workers or colleagues ;  Median extra hours preferred ;  Persons ;</t>
  </si>
  <si>
    <t>South Australia ;  Steps taken:  Contacted current or former co-workers or colleagues ;  Median extra hours preferred ;  &gt; Males ;</t>
  </si>
  <si>
    <t>South Australia ;  Steps taken:  Contacted current or former co-workers or colleagues ;  Median extra hours preferred ;  &gt; Females ;</t>
  </si>
  <si>
    <t>Western Australia ;  Steps taken:  Contacted current or former co-workers or colleagues ;  Underemployed part-time workers ;  Persons ;</t>
  </si>
  <si>
    <t>Western Australia ;  Steps taken:  Contacted current or former co-workers or colleagues ;  Underemployed part-time workers ;  &gt; Males ;</t>
  </si>
  <si>
    <t>Western Australia ;  Steps taken:  Contacted current or former co-workers or colleagues ;  Underemployed part-time workers ;  &gt; Females ;</t>
  </si>
  <si>
    <t>Western Australia ;  Steps taken:  Contacted current or former co-workers or colleagues ;  &gt; Prefers less than 10 extra hours ;  Persons ;</t>
  </si>
  <si>
    <t>Western Australia ;  Steps taken:  Contacted current or former co-workers or colleagues ;  &gt; Prefers less than 10 extra hours ;  &gt; Males ;</t>
  </si>
  <si>
    <t>Western Australia ;  Steps taken:  Contacted current or former co-workers or colleagues ;  &gt; Prefers less than 10 extra hours ;  &gt; Females ;</t>
  </si>
  <si>
    <t>Western Australia ;  Steps taken:  Contacted current or former co-workers or colleagues ;  &gt; Prefers 10–19 extra hours ;  Persons ;</t>
  </si>
  <si>
    <t>Western Australia ;  Steps taken:  Contacted current or former co-workers or colleagues ;  &gt; Prefers 10–19 extra hours ;  &gt; Males ;</t>
  </si>
  <si>
    <t>Western Australia ;  Steps taken:  Contacted current or former co-workers or colleagues ;  &gt; Prefers 10–19 extra hours ;  &gt; Females ;</t>
  </si>
  <si>
    <t>Western Australia ;  Steps taken:  Contacted current or former co-workers or colleagues ;  &gt; Prefers 20–29 extra hours ;  Persons ;</t>
  </si>
  <si>
    <t>Western Australia ;  Steps taken:  Contacted current or former co-workers or colleagues ;  &gt; Prefers 20–29 extra hours ;  &gt; Males ;</t>
  </si>
  <si>
    <t>Western Australia ;  Steps taken:  Contacted current or former co-workers or colleagues ;  &gt; Prefers 20–29 extra hours ;  &gt; Females ;</t>
  </si>
  <si>
    <t>Western Australia ;  Steps taken:  Contacted current or former co-workers or colleagues ;  &gt; Prefers 30 extra hours or more ;  Persons ;</t>
  </si>
  <si>
    <t>Western Australia ;  Steps taken:  Contacted current or former co-workers or colleagues ;  &gt; Prefers 30 extra hours or more ;  &gt; Males ;</t>
  </si>
  <si>
    <t>Western Australia ;  Steps taken:  Contacted current or former co-workers or colleagues ;  &gt; Prefers 30 extra hours or more ;  &gt; Females ;</t>
  </si>
  <si>
    <t>Western Australia ;  Steps taken:  Contacted current or former co-workers or colleagues ;  Median extra hours preferred ;  Persons ;</t>
  </si>
  <si>
    <t>Western Australia ;  Steps taken:  Contacted current or former co-workers or colleagues ;  Median extra hours preferred ;  &gt; Males ;</t>
  </si>
  <si>
    <t>Western Australia ;  Steps taken:  Contacted current or former co-workers or colleagues ;  Median extra hours preferred ;  &gt; Females ;</t>
  </si>
  <si>
    <t>Tasmania ;  Steps taken:  Contacted current or former co-workers or colleagues ;  Underemployed part-time workers ;  Persons ;</t>
  </si>
  <si>
    <t>Tasmania ;  Steps taken:  Contacted current or former co-workers or colleagues ;  Underemployed part-time workers ;  &gt; Males ;</t>
  </si>
  <si>
    <t>Tasmania ;  Steps taken:  Contacted current or former co-workers or colleagues ;  Underemployed part-time workers ;  &gt; Females ;</t>
  </si>
  <si>
    <t>Tasmania ;  Steps taken:  Contacted current or former co-workers or colleagues ;  &gt; Prefers less than 10 extra hours ;  Persons ;</t>
  </si>
  <si>
    <t>Tasmania ;  Steps taken:  Contacted current or former co-workers or colleagues ;  &gt; Prefers less than 10 extra hours ;  &gt; Males ;</t>
  </si>
  <si>
    <t>Tasmania ;  Steps taken:  Contacted current or former co-workers or colleagues ;  &gt; Prefers less than 10 extra hours ;  &gt; Females ;</t>
  </si>
  <si>
    <t>Tasmania ;  Steps taken:  Contacted current or former co-workers or colleagues ;  &gt; Prefers 10–19 extra hours ;  Persons ;</t>
  </si>
  <si>
    <t>Tasmania ;  Steps taken:  Contacted current or former co-workers or colleagues ;  &gt; Prefers 10–19 extra hours ;  &gt; Males ;</t>
  </si>
  <si>
    <t>Tasmania ;  Steps taken:  Contacted current or former co-workers or colleagues ;  &gt; Prefers 10–19 extra hours ;  &gt; Females ;</t>
  </si>
  <si>
    <t>Tasmania ;  Steps taken:  Contacted current or former co-workers or colleagues ;  &gt; Prefers 20–29 extra hours ;  Persons ;</t>
  </si>
  <si>
    <t>Tasmania ;  Steps taken:  Contacted current or former co-workers or colleagues ;  &gt; Prefers 20–29 extra hours ;  &gt; Males ;</t>
  </si>
  <si>
    <t>Tasmania ;  Steps taken:  Contacted current or former co-workers or colleagues ;  &gt; Prefers 20–29 extra hours ;  &gt; Females ;</t>
  </si>
  <si>
    <t>Tasmania ;  Steps taken:  Contacted current or former co-workers or colleagues ;  &gt; Prefers 30 extra hours or more ;  Persons ;</t>
  </si>
  <si>
    <t>Tasmania ;  Steps taken:  Contacted current or former co-workers or colleagues ;  &gt; Prefers 30 extra hours or more ;  &gt; Males ;</t>
  </si>
  <si>
    <t>Tasmania ;  Steps taken:  Contacted current or former co-workers or colleagues ;  &gt; Prefers 30 extra hours or more ;  &gt; Females ;</t>
  </si>
  <si>
    <t>Tasmania ;  Steps taken:  Contacted current or former co-workers or colleagues ;  Median extra hours preferred ;  Persons ;</t>
  </si>
  <si>
    <t>Tasmania ;  Steps taken:  Contacted current or former co-workers or colleagues ;  Median extra hours preferred ;  &gt; Males ;</t>
  </si>
  <si>
    <t>Tasmania ;  Steps taken:  Contacted current or former co-workers or colleagues ;  Median extra hours preferred ;  &gt; Females ;</t>
  </si>
  <si>
    <t>Northern Territory ;  Steps taken:  Contacted current or former co-workers or colleagues ;  Underemployed part-time workers ;  Persons ;</t>
  </si>
  <si>
    <t>Northern Territory ;  Steps taken:  Contacted current or former co-workers or colleagues ;  Underemployed part-time workers ;  &gt; Males ;</t>
  </si>
  <si>
    <t>Northern Territory ;  Steps taken:  Contacted current or former co-workers or colleagues ;  Underemployed part-time workers ;  &gt; Females ;</t>
  </si>
  <si>
    <t>Northern Territory ;  Steps taken:  Contacted current or former co-workers or colleagues ;  &gt; Prefers less than 10 extra hours ;  Persons ;</t>
  </si>
  <si>
    <t>Northern Territory ;  Steps taken:  Contacted current or former co-workers or colleagues ;  &gt; Prefers less than 10 extra hours ;  &gt; Males ;</t>
  </si>
  <si>
    <t>Northern Territory ;  Steps taken:  Contacted current or former co-workers or colleagues ;  &gt; Prefers less than 10 extra hours ;  &gt; Females ;</t>
  </si>
  <si>
    <t>Northern Territory ;  Steps taken:  Contacted current or former co-workers or colleagues ;  &gt; Prefers 10–19 extra hours ;  Persons ;</t>
  </si>
  <si>
    <t>Northern Territory ;  Steps taken:  Contacted current or former co-workers or colleagues ;  &gt; Prefers 10–19 extra hours ;  &gt; Males ;</t>
  </si>
  <si>
    <t>Northern Territory ;  Steps taken:  Contacted current or former co-workers or colleagues ;  &gt; Prefers 10–19 extra hours ;  &gt; Females ;</t>
  </si>
  <si>
    <t>Northern Territory ;  Steps taken:  Contacted current or former co-workers or colleagues ;  &gt; Prefers 20–29 extra hours ;  Persons ;</t>
  </si>
  <si>
    <t>Northern Territory ;  Steps taken:  Contacted current or former co-workers or colleagues ;  &gt; Prefers 20–29 extra hours ;  &gt; Males ;</t>
  </si>
  <si>
    <t>Northern Territory ;  Steps taken:  Contacted current or former co-workers or colleagues ;  &gt; Prefers 20–29 extra hours ;  &gt; Females ;</t>
  </si>
  <si>
    <t>Northern Territory ;  Steps taken:  Contacted current or former co-workers or colleagues ;  &gt; Prefers 30 extra hours or more ;  Persons ;</t>
  </si>
  <si>
    <t>Northern Territory ;  Steps taken:  Contacted current or former co-workers or colleagues ;  &gt; Prefers 30 extra hours or more ;  &gt; Males ;</t>
  </si>
  <si>
    <t>Northern Territory ;  Steps taken:  Contacted current or former co-workers or colleagues ;  &gt; Prefers 30 extra hours or more ;  &gt; Females ;</t>
  </si>
  <si>
    <t>Northern Territory ;  Steps taken:  Contacted current or former co-workers or colleagues ;  Median extra hours preferred ;  Persons ;</t>
  </si>
  <si>
    <t>Northern Territory ;  Steps taken:  Contacted current or former co-workers or colleagues ;  Median extra hours preferred ;  &gt; Males ;</t>
  </si>
  <si>
    <t>Northern Territory ;  Steps taken:  Contacted current or former co-workers or colleagues ;  Median extra hours preferred ;  &gt; Females ;</t>
  </si>
  <si>
    <t>Australian Capital Territory ;  Steps taken:  Contacted current or former co-workers or colleagues ;  Underemployed part-time workers ;  Persons ;</t>
  </si>
  <si>
    <t>Australian Capital Territory ;  Steps taken:  Contacted current or former co-workers or colleagues ;  Underemployed part-time workers ;  &gt; Males ;</t>
  </si>
  <si>
    <t>Australian Capital Territory ;  Steps taken:  Contacted current or former co-workers or colleagues ;  Underemployed part-time workers ;  &gt; Females ;</t>
  </si>
  <si>
    <t>Australian Capital Territory ;  Steps taken:  Contacted current or former co-workers or colleagues ;  &gt; Prefers less than 10 extra hours ;  Persons ;</t>
  </si>
  <si>
    <t>Australian Capital Territory ;  Steps taken:  Contacted current or former co-workers or colleagues ;  &gt; Prefers less than 10 extra hours ;  &gt; Males ;</t>
  </si>
  <si>
    <t>Australian Capital Territory ;  Steps taken:  Contacted current or former co-workers or colleagues ;  &gt; Prefers less than 10 extra hours ;  &gt; Females ;</t>
  </si>
  <si>
    <t>Australian Capital Territory ;  Steps taken:  Contacted current or former co-workers or colleagues ;  &gt; Prefers 10–19 extra hours ;  Persons ;</t>
  </si>
  <si>
    <t>Australian Capital Territory ;  Steps taken:  Contacted current or former co-workers or colleagues ;  &gt; Prefers 10–19 extra hours ;  &gt; Males ;</t>
  </si>
  <si>
    <t>Australian Capital Territory ;  Steps taken:  Contacted current or former co-workers or colleagues ;  &gt; Prefers 10–19 extra hours ;  &gt; Females ;</t>
  </si>
  <si>
    <t>Australian Capital Territory ;  Steps taken:  Contacted current or former co-workers or colleagues ;  &gt; Prefers 20–29 extra hours ;  Persons ;</t>
  </si>
  <si>
    <t>Australian Capital Territory ;  Steps taken:  Contacted current or former co-workers or colleagues ;  &gt; Prefers 20–29 extra hours ;  &gt; Males ;</t>
  </si>
  <si>
    <t>Australian Capital Territory ;  Steps taken:  Contacted current or former co-workers or colleagues ;  &gt; Prefers 20–29 extra hours ;  &gt; Females ;</t>
  </si>
  <si>
    <t>Australian Capital Territory ;  Steps taken:  Contacted current or former co-workers or colleagues ;  &gt; Prefers 30 extra hours or more ;  Persons ;</t>
  </si>
  <si>
    <t>Australian Capital Territory ;  Steps taken:  Contacted current or former co-workers or colleagues ;  &gt; Prefers 30 extra hours or more ;  &gt; Males ;</t>
  </si>
  <si>
    <t>Australian Capital Territory ;  Steps taken:  Contacted current or former co-workers or colleagues ;  &gt; Prefers 30 extra hours or more ;  &gt; Females ;</t>
  </si>
  <si>
    <t>Australian Capital Territory ;  Steps taken:  Contacted current or former co-workers or colleagues ;  Median extra hours preferred ;  Persons ;</t>
  </si>
  <si>
    <t>Australian Capital Territory ;  Steps taken:  Contacted current or former co-workers or colleagues ;  Median extra hours preferred ;  &gt; Males ;</t>
  </si>
  <si>
    <t>Australian Capital Territory ;  Steps taken:  Contacted current or former co-workers or colleagues ;  Median extra hours preferred ;  &gt; Females ;</t>
  </si>
  <si>
    <t>Steps taken: Other ;  Underemployed part-time workers ;  Persons ;</t>
  </si>
  <si>
    <t>Steps taken: Other ;  Underemployed part-time workers ;  &gt; Males ;</t>
  </si>
  <si>
    <t>Steps taken: Other ;  Underemployed part-time workers ;  &gt; Females ;</t>
  </si>
  <si>
    <t>Steps taken: Other ;  &gt; Prefers less than 10 extra hours ;  Persons ;</t>
  </si>
  <si>
    <t>Steps taken: Other ;  &gt; Prefers less than 10 extra hours ;  &gt; Males ;</t>
  </si>
  <si>
    <t>Steps taken: Other ;  &gt; Prefers less than 10 extra hours ;  &gt; Females ;</t>
  </si>
  <si>
    <t>Steps taken: Other ;  &gt; Prefers 10–19 extra hours ;  Persons ;</t>
  </si>
  <si>
    <t>Steps taken: Other ;  &gt; Prefers 10–19 extra hours ;  &gt; Males ;</t>
  </si>
  <si>
    <t>Steps taken: Other ;  &gt; Prefers 10–19 extra hours ;  &gt; Females ;</t>
  </si>
  <si>
    <t>Steps taken: Other ;  &gt; Prefers 20–29 extra hours ;  Persons ;</t>
  </si>
  <si>
    <t>Steps taken: Other ;  &gt; Prefers 20–29 extra hours ;  &gt; Males ;</t>
  </si>
  <si>
    <t>Steps taken: Other ;  &gt; Prefers 20–29 extra hours ;  &gt; Females ;</t>
  </si>
  <si>
    <t>Steps taken: Other ;  &gt; Prefers 30 extra hours or more ;  Persons ;</t>
  </si>
  <si>
    <t>Steps taken: Other ;  &gt; Prefers 30 extra hours or more ;  &gt; Males ;</t>
  </si>
  <si>
    <t>Steps taken: Other ;  &gt; Prefers 30 extra hours or more ;  &gt; Females ;</t>
  </si>
  <si>
    <t>Steps taken: Other ;  Median extra hours preferred ;  Persons ;</t>
  </si>
  <si>
    <t>Steps taken: Other ;  Median extra hours preferred ;  &gt; Males ;</t>
  </si>
  <si>
    <t>Steps taken: Other ;  Median extra hours preferred ;  &gt; Females ;</t>
  </si>
  <si>
    <t>New South Wales ;  Steps taken: Other ;  Underemployed part-time workers ;  Persons ;</t>
  </si>
  <si>
    <t>New South Wales ;  Steps taken: Other ;  Underemployed part-time workers ;  &gt; Males ;</t>
  </si>
  <si>
    <t>New South Wales ;  Steps taken: Other ;  Underemployed part-time workers ;  &gt; Females ;</t>
  </si>
  <si>
    <t>New South Wales ;  Steps taken: Other ;  &gt; Prefers less than 10 extra hours ;  Persons ;</t>
  </si>
  <si>
    <t>New South Wales ;  Steps taken: Other ;  &gt; Prefers less than 10 extra hours ;  &gt; Males ;</t>
  </si>
  <si>
    <t>New South Wales ;  Steps taken: Other ;  &gt; Prefers less than 10 extra hours ;  &gt; Females ;</t>
  </si>
  <si>
    <t>New South Wales ;  Steps taken: Other ;  &gt; Prefers 10–19 extra hours ;  Persons ;</t>
  </si>
  <si>
    <t>New South Wales ;  Steps taken: Other ;  &gt; Prefers 10–19 extra hours ;  &gt; Males ;</t>
  </si>
  <si>
    <t>New South Wales ;  Steps taken: Other ;  &gt; Prefers 10–19 extra hours ;  &gt; Females ;</t>
  </si>
  <si>
    <t>New South Wales ;  Steps taken: Other ;  &gt; Prefers 20–29 extra hours ;  Persons ;</t>
  </si>
  <si>
    <t>New South Wales ;  Steps taken: Other ;  &gt; Prefers 20–29 extra hours ;  &gt; Males ;</t>
  </si>
  <si>
    <t>New South Wales ;  Steps taken: Other ;  &gt; Prefers 20–29 extra hours ;  &gt; Females ;</t>
  </si>
  <si>
    <t>New South Wales ;  Steps taken: Other ;  &gt; Prefers 30 extra hours or more ;  Persons ;</t>
  </si>
  <si>
    <t>New South Wales ;  Steps taken: Other ;  &gt; Prefers 30 extra hours or more ;  &gt; Males ;</t>
  </si>
  <si>
    <t>New South Wales ;  Steps taken: Other ;  &gt; Prefers 30 extra hours or more ;  &gt; Females ;</t>
  </si>
  <si>
    <t>New South Wales ;  Steps taken: Other ;  Median extra hours preferred ;  Persons ;</t>
  </si>
  <si>
    <t>New South Wales ;  Steps taken: Other ;  Median extra hours preferred ;  &gt; Males ;</t>
  </si>
  <si>
    <t>New South Wales ;  Steps taken: Other ;  Median extra hours preferred ;  &gt; Females ;</t>
  </si>
  <si>
    <t>Victoria ;  Steps taken: Other ;  Underemployed part-time workers ;  Persons ;</t>
  </si>
  <si>
    <t>Victoria ;  Steps taken: Other ;  Underemployed part-time workers ;  &gt; Males ;</t>
  </si>
  <si>
    <t>Victoria ;  Steps taken: Other ;  Underemployed part-time workers ;  &gt; Females ;</t>
  </si>
  <si>
    <t>Victoria ;  Steps taken: Other ;  &gt; Prefers less than 10 extra hours ;  Persons ;</t>
  </si>
  <si>
    <t>Victoria ;  Steps taken: Other ;  &gt; Prefers less than 10 extra hours ;  &gt; Males ;</t>
  </si>
  <si>
    <t>Victoria ;  Steps taken: Other ;  &gt; Prefers less than 10 extra hours ;  &gt; Females ;</t>
  </si>
  <si>
    <t>Victoria ;  Steps taken: Other ;  &gt; Prefers 10–19 extra hours ;  Persons ;</t>
  </si>
  <si>
    <t>Victoria ;  Steps taken: Other ;  &gt; Prefers 10–19 extra hours ;  &gt; Males ;</t>
  </si>
  <si>
    <t>Victoria ;  Steps taken: Other ;  &gt; Prefers 10–19 extra hours ;  &gt; Females ;</t>
  </si>
  <si>
    <t>Victoria ;  Steps taken: Other ;  &gt; Prefers 20–29 extra hours ;  Persons ;</t>
  </si>
  <si>
    <t>Victoria ;  Steps taken: Other ;  &gt; Prefers 20–29 extra hours ;  &gt; Males ;</t>
  </si>
  <si>
    <t>Victoria ;  Steps taken: Other ;  &gt; Prefers 20–29 extra hours ;  &gt; Females ;</t>
  </si>
  <si>
    <t>Victoria ;  Steps taken: Other ;  &gt; Prefers 30 extra hours or more ;  Persons ;</t>
  </si>
  <si>
    <t>Victoria ;  Steps taken: Other ;  &gt; Prefers 30 extra hours or more ;  &gt; Males ;</t>
  </si>
  <si>
    <t>Victoria ;  Steps taken: Other ;  &gt; Prefers 30 extra hours or more ;  &gt; Females ;</t>
  </si>
  <si>
    <t>Victoria ;  Steps taken: Other ;  Median extra hours preferred ;  Persons ;</t>
  </si>
  <si>
    <t>Victoria ;  Steps taken: Other ;  Median extra hours preferred ;  &gt; Males ;</t>
  </si>
  <si>
    <t>Victoria ;  Steps taken: Other ;  Median extra hours preferred ;  &gt; Females ;</t>
  </si>
  <si>
    <t>Queensland ;  Steps taken: Other ;  Underemployed part-time workers ;  Persons ;</t>
  </si>
  <si>
    <t>Queensland ;  Steps taken: Other ;  Underemployed part-time workers ;  &gt; Males ;</t>
  </si>
  <si>
    <t>Queensland ;  Steps taken: Other ;  Underemployed part-time workers ;  &gt; Females ;</t>
  </si>
  <si>
    <t>Queensland ;  Steps taken: Other ;  &gt; Prefers less than 10 extra hours ;  Persons ;</t>
  </si>
  <si>
    <t>Queensland ;  Steps taken: Other ;  &gt; Prefers less than 10 extra hours ;  &gt; Males ;</t>
  </si>
  <si>
    <t>Queensland ;  Steps taken: Other ;  &gt; Prefers less than 10 extra hours ;  &gt; Females ;</t>
  </si>
  <si>
    <t>Queensland ;  Steps taken: Other ;  &gt; Prefers 10–19 extra hours ;  Persons ;</t>
  </si>
  <si>
    <t>Queensland ;  Steps taken: Other ;  &gt; Prefers 10–19 extra hours ;  &gt; Males ;</t>
  </si>
  <si>
    <t>Queensland ;  Steps taken: Other ;  &gt; Prefers 10–19 extra hours ;  &gt; Females ;</t>
  </si>
  <si>
    <t>Queensland ;  Steps taken: Other ;  &gt; Prefers 20–29 extra hours ;  Persons ;</t>
  </si>
  <si>
    <t>Queensland ;  Steps taken: Other ;  &gt; Prefers 20–29 extra hours ;  &gt; Males ;</t>
  </si>
  <si>
    <t>Queensland ;  Steps taken: Other ;  &gt; Prefers 20–29 extra hours ;  &gt; Females ;</t>
  </si>
  <si>
    <t>Queensland ;  Steps taken: Other ;  &gt; Prefers 30 extra hours or more ;  Persons ;</t>
  </si>
  <si>
    <t>Queensland ;  Steps taken: Other ;  &gt; Prefers 30 extra hours or more ;  &gt; Males ;</t>
  </si>
  <si>
    <t>Queensland ;  Steps taken: Other ;  &gt; Prefers 30 extra hours or more ;  &gt; Females ;</t>
  </si>
  <si>
    <t>Queensland ;  Steps taken: Other ;  Median extra hours preferred ;  Persons ;</t>
  </si>
  <si>
    <t>Queensland ;  Steps taken: Other ;  Median extra hours preferred ;  &gt; Males ;</t>
  </si>
  <si>
    <t>Queensland ;  Steps taken: Other ;  Median extra hours preferred ;  &gt; Females ;</t>
  </si>
  <si>
    <t>South Australia ;  Steps taken: Other ;  Underemployed part-time workers ;  Persons ;</t>
  </si>
  <si>
    <t>South Australia ;  Steps taken: Other ;  Underemployed part-time workers ;  &gt; Males ;</t>
  </si>
  <si>
    <t>South Australia ;  Steps taken: Other ;  Underemployed part-time workers ;  &gt; Females ;</t>
  </si>
  <si>
    <t>South Australia ;  Steps taken: Other ;  &gt; Prefers less than 10 extra hours ;  Persons ;</t>
  </si>
  <si>
    <t>South Australia ;  Steps taken: Other ;  &gt; Prefers less than 10 extra hours ;  &gt; Males ;</t>
  </si>
  <si>
    <t>South Australia ;  Steps taken: Other ;  &gt; Prefers less than 10 extra hours ;  &gt; Females ;</t>
  </si>
  <si>
    <t>South Australia ;  Steps taken: Other ;  &gt; Prefers 10–19 extra hours ;  Persons ;</t>
  </si>
  <si>
    <t>South Australia ;  Steps taken: Other ;  &gt; Prefers 10–19 extra hours ;  &gt; Males ;</t>
  </si>
  <si>
    <t>South Australia ;  Steps taken: Other ;  &gt; Prefers 10–19 extra hours ;  &gt; Females ;</t>
  </si>
  <si>
    <t>South Australia ;  Steps taken: Other ;  &gt; Prefers 20–29 extra hours ;  Persons ;</t>
  </si>
  <si>
    <t>South Australia ;  Steps taken: Other ;  &gt; Prefers 20–29 extra hours ;  &gt; Males ;</t>
  </si>
  <si>
    <t>South Australia ;  Steps taken: Other ;  &gt; Prefers 20–29 extra hours ;  &gt; Females ;</t>
  </si>
  <si>
    <t>South Australia ;  Steps taken: Other ;  &gt; Prefers 30 extra hours or more ;  Persons ;</t>
  </si>
  <si>
    <t>South Australia ;  Steps taken: Other ;  &gt; Prefers 30 extra hours or more ;  &gt; Males ;</t>
  </si>
  <si>
    <t>South Australia ;  Steps taken: Other ;  &gt; Prefers 30 extra hours or more ;  &gt; Females ;</t>
  </si>
  <si>
    <t>South Australia ;  Steps taken: Other ;  Median extra hours preferred ;  Persons ;</t>
  </si>
  <si>
    <t>South Australia ;  Steps taken: Other ;  Median extra hours preferred ;  &gt; Males ;</t>
  </si>
  <si>
    <t>South Australia ;  Steps taken: Other ;  Median extra hours preferred ;  &gt; Females ;</t>
  </si>
  <si>
    <t>Western Australia ;  Steps taken: Other ;  Underemployed part-time workers ;  Persons ;</t>
  </si>
  <si>
    <t>Western Australia ;  Steps taken: Other ;  Underemployed part-time workers ;  &gt; Males ;</t>
  </si>
  <si>
    <t>Western Australia ;  Steps taken: Other ;  Underemployed part-time workers ;  &gt; Females ;</t>
  </si>
  <si>
    <t>Western Australia ;  Steps taken: Other ;  &gt; Prefers less than 10 extra hours ;  Persons ;</t>
  </si>
  <si>
    <t>Western Australia ;  Steps taken: Other ;  &gt; Prefers less than 10 extra hours ;  &gt; Males ;</t>
  </si>
  <si>
    <t>Western Australia ;  Steps taken: Other ;  &gt; Prefers less than 10 extra hours ;  &gt; Females ;</t>
  </si>
  <si>
    <t>Western Australia ;  Steps taken: Other ;  &gt; Prefers 10–19 extra hours ;  Persons ;</t>
  </si>
  <si>
    <t>Western Australia ;  Steps taken: Other ;  &gt; Prefers 10–19 extra hours ;  &gt; Males ;</t>
  </si>
  <si>
    <t>Western Australia ;  Steps taken: Other ;  &gt; Prefers 10–19 extra hours ;  &gt; Females ;</t>
  </si>
  <si>
    <t>Western Australia ;  Steps taken: Other ;  &gt; Prefers 20–29 extra hours ;  Persons ;</t>
  </si>
  <si>
    <t>Western Australia ;  Steps taken: Other ;  &gt; Prefers 20–29 extra hours ;  &gt; Males ;</t>
  </si>
  <si>
    <t>Western Australia ;  Steps taken: Other ;  &gt; Prefers 20–29 extra hours ;  &gt; Females ;</t>
  </si>
  <si>
    <t>Western Australia ;  Steps taken: Other ;  &gt; Prefers 30 extra hours or more ;  Persons ;</t>
  </si>
  <si>
    <t>Western Australia ;  Steps taken: Other ;  &gt; Prefers 30 extra hours or more ;  &gt; Males ;</t>
  </si>
  <si>
    <t>Western Australia ;  Steps taken: Other ;  &gt; Prefers 30 extra hours or more ;  &gt; Females ;</t>
  </si>
  <si>
    <t>Western Australia ;  Steps taken: Other ;  Median extra hours preferred ;  Persons ;</t>
  </si>
  <si>
    <t>Western Australia ;  Steps taken: Other ;  Median extra hours preferred ;  &gt; Males ;</t>
  </si>
  <si>
    <t>Western Australia ;  Steps taken: Other ;  Median extra hours preferred ;  &gt; Females ;</t>
  </si>
  <si>
    <t>Tasmania ;  Steps taken: Other ;  Underemployed part-time workers ;  Persons ;</t>
  </si>
  <si>
    <t>Tasmania ;  Steps taken: Other ;  Underemployed part-time workers ;  &gt; Males ;</t>
  </si>
  <si>
    <t>Tasmania ;  Steps taken: Other ;  Underemployed part-time workers ;  &gt; Females ;</t>
  </si>
  <si>
    <t>Tasmania ;  Steps taken: Other ;  &gt; Prefers less than 10 extra hours ;  Persons ;</t>
  </si>
  <si>
    <t>Tasmania ;  Steps taken: Other ;  &gt; Prefers less than 10 extra hours ;  &gt; Males ;</t>
  </si>
  <si>
    <t>Tasmania ;  Steps taken: Other ;  &gt; Prefers less than 10 extra hours ;  &gt; Females ;</t>
  </si>
  <si>
    <t>Tasmania ;  Steps taken: Other ;  &gt; Prefers 10–19 extra hours ;  Persons ;</t>
  </si>
  <si>
    <t>Tasmania ;  Steps taken: Other ;  &gt; Prefers 10–19 extra hours ;  &gt; Males ;</t>
  </si>
  <si>
    <t>Tasmania ;  Steps taken: Other ;  &gt; Prefers 10–19 extra hours ;  &gt; Females ;</t>
  </si>
  <si>
    <t>Tasmania ;  Steps taken: Other ;  &gt; Prefers 20–29 extra hours ;  Persons ;</t>
  </si>
  <si>
    <t>Tasmania ;  Steps taken: Other ;  &gt; Prefers 20–29 extra hours ;  &gt; Males ;</t>
  </si>
  <si>
    <t>Tasmania ;  Steps taken: Other ;  &gt; Prefers 20–29 extra hours ;  &gt; Females ;</t>
  </si>
  <si>
    <t>Tasmania ;  Steps taken: Other ;  &gt; Prefers 30 extra hours or more ;  Persons ;</t>
  </si>
  <si>
    <t>Tasmania ;  Steps taken: Other ;  &gt; Prefers 30 extra hours or more ;  &gt; Males ;</t>
  </si>
  <si>
    <t>Tasmania ;  Steps taken: Other ;  &gt; Prefers 30 extra hours or more ;  &gt; Females ;</t>
  </si>
  <si>
    <t>Tasmania ;  Steps taken: Other ;  Median extra hours preferred ;  Persons ;</t>
  </si>
  <si>
    <t>Tasmania ;  Steps taken: Other ;  Median extra hours preferred ;  &gt; Males ;</t>
  </si>
  <si>
    <t>Tasmania ;  Steps taken: Other ;  Median extra hours preferred ;  &gt; Females ;</t>
  </si>
  <si>
    <t>Northern Territory ;  Steps taken: Other ;  Underemployed part-time workers ;  Persons ;</t>
  </si>
  <si>
    <t>Northern Territory ;  Steps taken: Other ;  Underemployed part-time workers ;  &gt; Males ;</t>
  </si>
  <si>
    <t>Northern Territory ;  Steps taken: Other ;  Underemployed part-time workers ;  &gt; Females ;</t>
  </si>
  <si>
    <t>Northern Territory ;  Steps taken: Other ;  &gt; Prefers less than 10 extra hours ;  Persons ;</t>
  </si>
  <si>
    <t>Northern Territory ;  Steps taken: Other ;  &gt; Prefers less than 10 extra hours ;  &gt; Males ;</t>
  </si>
  <si>
    <t>Northern Territory ;  Steps taken: Other ;  &gt; Prefers less than 10 extra hours ;  &gt; Females ;</t>
  </si>
  <si>
    <t>Northern Territory ;  Steps taken: Other ;  &gt; Prefers 10–19 extra hours ;  Persons ;</t>
  </si>
  <si>
    <t>Northern Territory ;  Steps taken: Other ;  &gt; Prefers 10–19 extra hours ;  &gt; Males ;</t>
  </si>
  <si>
    <t>Northern Territory ;  Steps taken: Other ;  &gt; Prefers 10–19 extra hours ;  &gt; Females ;</t>
  </si>
  <si>
    <t>Northern Territory ;  Steps taken: Other ;  &gt; Prefers 20–29 extra hours ;  Persons ;</t>
  </si>
  <si>
    <t>Northern Territory ;  Steps taken: Other ;  &gt; Prefers 20–29 extra hours ;  &gt; Males ;</t>
  </si>
  <si>
    <t>Northern Territory ;  Steps taken: Other ;  &gt; Prefers 20–29 extra hours ;  &gt; Females ;</t>
  </si>
  <si>
    <t>Northern Territory ;  Steps taken: Other ;  &gt; Prefers 30 extra hours or more ;  Persons ;</t>
  </si>
  <si>
    <t>Northern Territory ;  Steps taken: Other ;  &gt; Prefers 30 extra hours or more ;  &gt; Males ;</t>
  </si>
  <si>
    <t>Northern Territory ;  Steps taken: Other ;  &gt; Prefers 30 extra hours or more ;  &gt; Females ;</t>
  </si>
  <si>
    <t>Northern Territory ;  Steps taken: Other ;  Median extra hours preferred ;  Persons ;</t>
  </si>
  <si>
    <t>Northern Territory ;  Steps taken: Other ;  Median extra hours preferred ;  &gt; Males ;</t>
  </si>
  <si>
    <t>Northern Territory ;  Steps taken: Other ;  Median extra hours preferred ;  &gt; Females ;</t>
  </si>
  <si>
    <t>Australian Capital Territory ;  Steps taken: Other ;  Underemployed part-time workers ;  Persons ;</t>
  </si>
  <si>
    <t>Australian Capital Territory ;  Steps taken: Other ;  Underemployed part-time workers ;  &gt; Males ;</t>
  </si>
  <si>
    <t>Australian Capital Territory ;  Steps taken: Other ;  Underemployed part-time workers ;  &gt; Females ;</t>
  </si>
  <si>
    <t>Australian Capital Territory ;  Steps taken: Other ;  &gt; Prefers less than 10 extra hours ;  Persons ;</t>
  </si>
  <si>
    <t>Australian Capital Territory ;  Steps taken: Other ;  &gt; Prefers less than 10 extra hours ;  &gt; Males ;</t>
  </si>
  <si>
    <t>Australian Capital Territory ;  Steps taken: Other ;  &gt; Prefers less than 10 extra hours ;  &gt; Females ;</t>
  </si>
  <si>
    <t>Australian Capital Territory ;  Steps taken: Other ;  &gt; Prefers 10–19 extra hours ;  Persons ;</t>
  </si>
  <si>
    <t>Australian Capital Territory ;  Steps taken: Other ;  &gt; Prefers 10–19 extra hours ;  &gt; Males ;</t>
  </si>
  <si>
    <t>Australian Capital Territory ;  Steps taken: Other ;  &gt; Prefers 10–19 extra hours ;  &gt; Females ;</t>
  </si>
  <si>
    <t>Australian Capital Territory ;  Steps taken: Other ;  &gt; Prefers 20–29 extra hours ;  Persons ;</t>
  </si>
  <si>
    <t>Australian Capital Territory ;  Steps taken: Other ;  &gt; Prefers 20–29 extra hours ;  &gt; Males ;</t>
  </si>
  <si>
    <t>Australian Capital Territory ;  Steps taken: Other ;  &gt; Prefers 20–29 extra hours ;  &gt; Females ;</t>
  </si>
  <si>
    <t>Australian Capital Territory ;  Steps taken: Other ;  &gt; Prefers 30 extra hours or more ;  Persons ;</t>
  </si>
  <si>
    <t>Australian Capital Territory ;  Steps taken: Other ;  &gt; Prefers 30 extra hours or more ;  &gt; Males ;</t>
  </si>
  <si>
    <t>Australian Capital Territory ;  Steps taken: Other ;  &gt; Prefers 30 extra hours or more ;  &gt; Females ;</t>
  </si>
  <si>
    <t>Australian Capital Territory ;  Steps taken: Other ;  Median extra hours preferred ;  Persons ;</t>
  </si>
  <si>
    <t>Australian Capital Territory ;  Steps taken: Other ;  Median extra hours preferred ;  &gt; Males ;</t>
  </si>
  <si>
    <t>Australian Capital Territory ;  Steps taken: Other ;  Median extra hours preferred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</si>
</sst>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29" fillId="0" borderId="0" xfId="7" applyNumberFormat="1" applyFont="1" applyAlignment="1">
      <alignment horizontal="left" indent="1"/>
    </xf>
    <xf numFmtId="166" fontId="13" fillId="0" borderId="0" xfId="7" applyNumberFormat="1" applyFont="1" applyAlignment="1">
      <alignment horizontal="left" indent="1"/>
    </xf>
    <xf numFmtId="0" fontId="1" fillId="0" borderId="0" xfId="0" applyFont="1" applyAlignment="1">
      <alignment horizontal="left" indent="1"/>
    </xf>
    <xf numFmtId="166" fontId="13" fillId="0" borderId="0" xfId="0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29" fillId="0" borderId="0" xfId="0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166" fontId="21" fillId="0" borderId="0" xfId="7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0" fontId="29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B9E5FA74-C5DE-4D02-B77C-979130F6EAAB}"/>
    <cellStyle name="Normal" xfId="0" builtinId="0"/>
    <cellStyle name="Normal 10" xfId="3" xr:uid="{8F7CB2C5-CC77-4AC5-8333-7261F1950463}"/>
    <cellStyle name="Normal 2" xfId="7" xr:uid="{9F707F5A-FC60-42AE-B861-A70D38DCABDF}"/>
    <cellStyle name="Normal 2 2 2" xfId="13" xr:uid="{770D642D-CFB6-4610-BA57-EFBE4117D6BC}"/>
    <cellStyle name="Normal 2 4" xfId="4" xr:uid="{222F55D7-D4E5-4CA9-9F83-12DC419E4E80}"/>
    <cellStyle name="Normal 3 5 4" xfId="2" xr:uid="{6C3B5419-DB63-4E80-93E3-3FC540F9319D}"/>
    <cellStyle name="Style1" xfId="6" xr:uid="{E16A4B7B-591F-438C-AEE0-A7684A7B7477}"/>
    <cellStyle name="Style3" xfId="10" xr:uid="{8D95D4BB-1F72-44A7-B908-FF2BD815B632}"/>
    <cellStyle name="Style4" xfId="8" xr:uid="{DC6954A4-BA80-4D49-BB3B-AF5064B0CAE4}"/>
    <cellStyle name="Style5" xfId="9" xr:uid="{34F67631-55C3-4646-AB07-C1F13B01B8A1}"/>
    <cellStyle name="Style6" xfId="11" xr:uid="{7452D7AF-7921-48A9-A588-83EDB1498C29}"/>
    <cellStyle name="Style9" xfId="12" xr:uid="{3113FDA8-5E45-431F-9749-C186EA929E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9DE80-CBFF-4314-A46C-6DD023658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5669C0-1AF1-449C-9A37-0A5B59524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A849-7424-41D6-BC58-AC2C08E0E561}">
  <dimension ref="A1:E26"/>
  <sheetViews>
    <sheetView showGridLines="0" tabSelected="1" workbookViewId="0">
      <pane ySplit="7" topLeftCell="A8" activePane="bottomLeft" state="frozen"/>
      <selection activeCell="B12" sqref="B12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11515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11516</v>
      </c>
      <c r="C5" s="11"/>
      <c r="D5" s="11"/>
      <c r="E5" s="11"/>
    </row>
    <row r="6" spans="1:5" ht="15.75" customHeight="1">
      <c r="A6" s="11"/>
      <c r="B6" s="79" t="s">
        <v>11517</v>
      </c>
      <c r="C6" s="79"/>
      <c r="D6" s="79"/>
      <c r="E6" s="79"/>
    </row>
    <row r="7" spans="1:5" ht="15.75" customHeight="1">
      <c r="A7" s="11"/>
      <c r="B7" s="21" t="s">
        <v>11527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11528</v>
      </c>
      <c r="C9" s="24"/>
      <c r="D9" s="11"/>
      <c r="E9" s="11"/>
    </row>
    <row r="10" spans="1:5">
      <c r="A10" s="23"/>
      <c r="B10" s="25" t="s">
        <v>11529</v>
      </c>
      <c r="C10" s="23"/>
      <c r="D10" s="11"/>
      <c r="E10" s="11"/>
    </row>
    <row r="11" spans="1:5">
      <c r="A11" s="23"/>
      <c r="B11" s="26">
        <v>7.1</v>
      </c>
      <c r="C11" s="27" t="s">
        <v>11530</v>
      </c>
      <c r="D11" s="11"/>
      <c r="E11" s="11"/>
    </row>
    <row r="12" spans="1:5">
      <c r="A12" s="23"/>
      <c r="B12" s="26" t="s">
        <v>11531</v>
      </c>
      <c r="C12" s="27" t="s">
        <v>11532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80"/>
      <c r="C14" s="80"/>
      <c r="D14" s="11"/>
      <c r="E14" s="11"/>
    </row>
    <row r="15" spans="1:5" ht="15.75">
      <c r="A15" s="23"/>
      <c r="B15" s="81" t="s">
        <v>11533</v>
      </c>
      <c r="C15" s="81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11534</v>
      </c>
      <c r="C17" s="23"/>
      <c r="D17" s="11"/>
      <c r="E17" s="11"/>
    </row>
    <row r="18" spans="1:5">
      <c r="A18" s="23"/>
      <c r="B18" s="82" t="s">
        <v>11535</v>
      </c>
      <c r="C18" s="82"/>
      <c r="D18" s="11"/>
      <c r="E18" s="11"/>
    </row>
    <row r="19" spans="1:5">
      <c r="A19" s="23"/>
      <c r="B19" s="82" t="s">
        <v>11536</v>
      </c>
      <c r="C19" s="82"/>
      <c r="D19" s="11"/>
      <c r="E19" s="11"/>
    </row>
    <row r="20" spans="1:5">
      <c r="A20" s="22"/>
      <c r="B20" s="82"/>
      <c r="C20" s="82"/>
      <c r="D20" s="11"/>
      <c r="E20" s="11"/>
    </row>
    <row r="21" spans="1:5">
      <c r="A21" s="22"/>
      <c r="B21" s="15" t="s">
        <v>11518</v>
      </c>
      <c r="C21" s="11"/>
      <c r="D21" s="11"/>
      <c r="E21" s="11"/>
    </row>
    <row r="22" spans="1:5">
      <c r="A22" s="22"/>
      <c r="B22" s="78" t="s">
        <v>11526</v>
      </c>
      <c r="C22" s="78"/>
      <c r="D22" s="78"/>
      <c r="E22" s="78"/>
    </row>
    <row r="23" spans="1:5">
      <c r="A23" s="22"/>
      <c r="B23" s="78" t="s">
        <v>11525</v>
      </c>
      <c r="C23" s="78"/>
      <c r="D23" s="78"/>
      <c r="E23" s="78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2025</v>
      </c>
      <c r="C26" s="23"/>
      <c r="D26" s="11"/>
      <c r="E26" s="11"/>
    </row>
  </sheetData>
  <mergeCells count="8">
    <mergeCell ref="B23:E23"/>
    <mergeCell ref="B6:E6"/>
    <mergeCell ref="B14:C14"/>
    <mergeCell ref="B15:C15"/>
    <mergeCell ref="B18:C18"/>
    <mergeCell ref="B19:C19"/>
    <mergeCell ref="B22:E22"/>
    <mergeCell ref="B20:C20"/>
  </mergeCells>
  <hyperlinks>
    <hyperlink ref="B15" r:id="rId1" xr:uid="{413AD0B8-D68B-4E33-B345-B7605DCAEA44}"/>
    <hyperlink ref="B12" location="Index!A12" display="Index" xr:uid="{FA49E57B-77F5-4DD9-9AA9-F3700E1C2C75}"/>
    <hyperlink ref="B26" r:id="rId2" display="© Commonwealth of Australia 2015" xr:uid="{FD9E28FC-B4FA-471C-87F8-2EFF67A139FE}"/>
    <hyperlink ref="B23" r:id="rId3" display="or the Labour Surveys Branch at labour.statistics@abs.gov.au." xr:uid="{1301D075-C868-4C03-BAF0-7ECC10417B46}"/>
    <hyperlink ref="B22:E22" r:id="rId4" display="For further information about these and related statistics visit www.abs.gov.au/about/contact-us" xr:uid="{7B9EC687-4EF9-4D4E-9B64-739C9CE34E3D}"/>
    <hyperlink ref="B11" location="'Table 7.1'!C10" display="'Table 7.1'!C10" xr:uid="{457E523C-30B7-4918-9977-2030BF297FBA}"/>
    <hyperlink ref="B19" r:id="rId5" display="Explanatory Notes" xr:uid="{04BF7FE6-C647-4179-A04A-6F02D62BC1B0}"/>
    <hyperlink ref="B18" r:id="rId6" xr:uid="{035F570F-E8BB-4657-A602-3DC0D156B110}"/>
    <hyperlink ref="B18:C18" r:id="rId7" display="Summary" xr:uid="{CB901C6D-E516-4272-9116-D64326276A56}"/>
    <hyperlink ref="B19:C19" r:id="rId8" display="Methodology" xr:uid="{CB5E0818-82DE-413B-8D63-DBF72CC48BEA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2689</v>
      </c>
      <c r="C1" s="3" t="s">
        <v>2690</v>
      </c>
      <c r="D1" s="3" t="s">
        <v>2691</v>
      </c>
      <c r="E1" s="3" t="s">
        <v>2692</v>
      </c>
      <c r="F1" s="3" t="s">
        <v>2693</v>
      </c>
      <c r="G1" s="3" t="s">
        <v>2694</v>
      </c>
      <c r="H1" s="3" t="s">
        <v>2695</v>
      </c>
      <c r="I1" s="3" t="s">
        <v>2696</v>
      </c>
      <c r="J1" s="3" t="s">
        <v>2697</v>
      </c>
      <c r="K1" s="3" t="s">
        <v>2698</v>
      </c>
      <c r="L1" s="3" t="s">
        <v>2699</v>
      </c>
      <c r="M1" s="3" t="s">
        <v>2700</v>
      </c>
      <c r="N1" s="3" t="s">
        <v>2701</v>
      </c>
      <c r="O1" s="3" t="s">
        <v>2702</v>
      </c>
      <c r="P1" s="3" t="s">
        <v>2703</v>
      </c>
      <c r="Q1" s="3" t="s">
        <v>2704</v>
      </c>
      <c r="R1" s="3" t="s">
        <v>2705</v>
      </c>
      <c r="S1" s="3" t="s">
        <v>2706</v>
      </c>
      <c r="T1" s="3" t="s">
        <v>2707</v>
      </c>
      <c r="U1" s="3" t="s">
        <v>2708</v>
      </c>
      <c r="V1" s="3" t="s">
        <v>2709</v>
      </c>
      <c r="W1" s="3" t="s">
        <v>2710</v>
      </c>
      <c r="X1" s="3" t="s">
        <v>2711</v>
      </c>
      <c r="Y1" s="3" t="s">
        <v>2712</v>
      </c>
      <c r="Z1" s="3" t="s">
        <v>2713</v>
      </c>
      <c r="AA1" s="3" t="s">
        <v>2714</v>
      </c>
      <c r="AB1" s="3" t="s">
        <v>2715</v>
      </c>
      <c r="AC1" s="3" t="s">
        <v>2716</v>
      </c>
      <c r="AD1" s="3" t="s">
        <v>2717</v>
      </c>
      <c r="AE1" s="3" t="s">
        <v>2718</v>
      </c>
      <c r="AF1" s="3" t="s">
        <v>2719</v>
      </c>
      <c r="AG1" s="3" t="s">
        <v>2720</v>
      </c>
      <c r="AH1" s="3" t="s">
        <v>2721</v>
      </c>
      <c r="AI1" s="3" t="s">
        <v>2722</v>
      </c>
      <c r="AJ1" s="3" t="s">
        <v>2723</v>
      </c>
      <c r="AK1" s="3" t="s">
        <v>2724</v>
      </c>
      <c r="AL1" s="3" t="s">
        <v>2725</v>
      </c>
      <c r="AM1" s="3" t="s">
        <v>2726</v>
      </c>
      <c r="AN1" s="3" t="s">
        <v>2727</v>
      </c>
      <c r="AO1" s="3" t="s">
        <v>2728</v>
      </c>
      <c r="AP1" s="3" t="s">
        <v>2729</v>
      </c>
      <c r="AQ1" s="3" t="s">
        <v>2730</v>
      </c>
      <c r="AR1" s="3" t="s">
        <v>2731</v>
      </c>
      <c r="AS1" s="3" t="s">
        <v>2732</v>
      </c>
      <c r="AT1" s="3" t="s">
        <v>2733</v>
      </c>
      <c r="AU1" s="3" t="s">
        <v>2734</v>
      </c>
      <c r="AV1" s="3" t="s">
        <v>2735</v>
      </c>
      <c r="AW1" s="3" t="s">
        <v>2736</v>
      </c>
      <c r="AX1" s="3" t="s">
        <v>2737</v>
      </c>
      <c r="AY1" s="3" t="s">
        <v>2738</v>
      </c>
      <c r="AZ1" s="3" t="s">
        <v>2739</v>
      </c>
      <c r="BA1" s="3" t="s">
        <v>2740</v>
      </c>
      <c r="BB1" s="3" t="s">
        <v>2741</v>
      </c>
      <c r="BC1" s="3" t="s">
        <v>2742</v>
      </c>
      <c r="BD1" s="3" t="s">
        <v>2743</v>
      </c>
      <c r="BE1" s="3" t="s">
        <v>2744</v>
      </c>
      <c r="BF1" s="3" t="s">
        <v>2745</v>
      </c>
      <c r="BG1" s="3" t="s">
        <v>2746</v>
      </c>
      <c r="BH1" s="3" t="s">
        <v>2747</v>
      </c>
      <c r="BI1" s="3" t="s">
        <v>2748</v>
      </c>
      <c r="BJ1" s="3" t="s">
        <v>2749</v>
      </c>
      <c r="BK1" s="3" t="s">
        <v>2750</v>
      </c>
      <c r="BL1" s="3" t="s">
        <v>2751</v>
      </c>
      <c r="BM1" s="3" t="s">
        <v>2752</v>
      </c>
      <c r="BN1" s="3" t="s">
        <v>2753</v>
      </c>
      <c r="BO1" s="3" t="s">
        <v>2754</v>
      </c>
      <c r="BP1" s="3" t="s">
        <v>2755</v>
      </c>
      <c r="BQ1" s="3" t="s">
        <v>2756</v>
      </c>
      <c r="BR1" s="3" t="s">
        <v>2757</v>
      </c>
      <c r="BS1" s="3" t="s">
        <v>2758</v>
      </c>
      <c r="BT1" s="3" t="s">
        <v>2759</v>
      </c>
      <c r="BU1" s="3" t="s">
        <v>2760</v>
      </c>
      <c r="BV1" s="3" t="s">
        <v>2761</v>
      </c>
      <c r="BW1" s="3" t="s">
        <v>2762</v>
      </c>
      <c r="BX1" s="3" t="s">
        <v>2763</v>
      </c>
      <c r="BY1" s="3" t="s">
        <v>2764</v>
      </c>
      <c r="BZ1" s="3" t="s">
        <v>2765</v>
      </c>
      <c r="CA1" s="3" t="s">
        <v>2766</v>
      </c>
      <c r="CB1" s="3" t="s">
        <v>2767</v>
      </c>
      <c r="CC1" s="3" t="s">
        <v>2768</v>
      </c>
      <c r="CD1" s="3" t="s">
        <v>2769</v>
      </c>
      <c r="CE1" s="3" t="s">
        <v>2770</v>
      </c>
      <c r="CF1" s="3" t="s">
        <v>2771</v>
      </c>
      <c r="CG1" s="3" t="s">
        <v>2772</v>
      </c>
      <c r="CH1" s="3" t="s">
        <v>2773</v>
      </c>
      <c r="CI1" s="3" t="s">
        <v>2774</v>
      </c>
      <c r="CJ1" s="3" t="s">
        <v>2775</v>
      </c>
      <c r="CK1" s="3" t="s">
        <v>2776</v>
      </c>
      <c r="CL1" s="3" t="s">
        <v>2777</v>
      </c>
      <c r="CM1" s="3" t="s">
        <v>2778</v>
      </c>
      <c r="CN1" s="3" t="s">
        <v>2779</v>
      </c>
      <c r="CO1" s="3" t="s">
        <v>2780</v>
      </c>
      <c r="CP1" s="3" t="s">
        <v>2781</v>
      </c>
      <c r="CQ1" s="3" t="s">
        <v>2782</v>
      </c>
      <c r="CR1" s="3" t="s">
        <v>2783</v>
      </c>
      <c r="CS1" s="3" t="s">
        <v>2784</v>
      </c>
      <c r="CT1" s="3" t="s">
        <v>2785</v>
      </c>
      <c r="CU1" s="3" t="s">
        <v>2786</v>
      </c>
      <c r="CV1" s="3" t="s">
        <v>2787</v>
      </c>
      <c r="CW1" s="3" t="s">
        <v>2788</v>
      </c>
      <c r="CX1" s="3" t="s">
        <v>2789</v>
      </c>
      <c r="CY1" s="3" t="s">
        <v>2790</v>
      </c>
      <c r="CZ1" s="3" t="s">
        <v>2791</v>
      </c>
      <c r="DA1" s="3" t="s">
        <v>2792</v>
      </c>
      <c r="DB1" s="3" t="s">
        <v>2793</v>
      </c>
      <c r="DC1" s="3" t="s">
        <v>2794</v>
      </c>
      <c r="DD1" s="3" t="s">
        <v>2795</v>
      </c>
      <c r="DE1" s="3" t="s">
        <v>2796</v>
      </c>
      <c r="DF1" s="3" t="s">
        <v>2797</v>
      </c>
      <c r="DG1" s="3" t="s">
        <v>2798</v>
      </c>
      <c r="DH1" s="3" t="s">
        <v>2799</v>
      </c>
      <c r="DI1" s="3" t="s">
        <v>2800</v>
      </c>
      <c r="DJ1" s="3" t="s">
        <v>2801</v>
      </c>
      <c r="DK1" s="3" t="s">
        <v>2802</v>
      </c>
      <c r="DL1" s="3" t="s">
        <v>2803</v>
      </c>
      <c r="DM1" s="3" t="s">
        <v>2804</v>
      </c>
      <c r="DN1" s="3" t="s">
        <v>2805</v>
      </c>
      <c r="DO1" s="3" t="s">
        <v>2806</v>
      </c>
      <c r="DP1" s="3" t="s">
        <v>2807</v>
      </c>
      <c r="DQ1" s="3" t="s">
        <v>2808</v>
      </c>
      <c r="DR1" s="3" t="s">
        <v>2809</v>
      </c>
      <c r="DS1" s="3" t="s">
        <v>2810</v>
      </c>
      <c r="DT1" s="3" t="s">
        <v>2811</v>
      </c>
      <c r="DU1" s="3" t="s">
        <v>2812</v>
      </c>
      <c r="DV1" s="3" t="s">
        <v>2813</v>
      </c>
      <c r="DW1" s="3" t="s">
        <v>2814</v>
      </c>
      <c r="DX1" s="3" t="s">
        <v>2815</v>
      </c>
      <c r="DY1" s="3" t="s">
        <v>2816</v>
      </c>
      <c r="DZ1" s="3" t="s">
        <v>2817</v>
      </c>
      <c r="EA1" s="3" t="s">
        <v>2818</v>
      </c>
      <c r="EB1" s="3" t="s">
        <v>2819</v>
      </c>
      <c r="EC1" s="3" t="s">
        <v>2820</v>
      </c>
      <c r="ED1" s="3" t="s">
        <v>2821</v>
      </c>
      <c r="EE1" s="3" t="s">
        <v>2822</v>
      </c>
      <c r="EF1" s="3" t="s">
        <v>2823</v>
      </c>
      <c r="EG1" s="3" t="s">
        <v>2824</v>
      </c>
      <c r="EH1" s="3" t="s">
        <v>2825</v>
      </c>
      <c r="EI1" s="3" t="s">
        <v>2826</v>
      </c>
      <c r="EJ1" s="3" t="s">
        <v>2827</v>
      </c>
      <c r="EK1" s="3" t="s">
        <v>2828</v>
      </c>
      <c r="EL1" s="3" t="s">
        <v>2829</v>
      </c>
      <c r="EM1" s="3" t="s">
        <v>2830</v>
      </c>
      <c r="EN1" s="3" t="s">
        <v>2831</v>
      </c>
      <c r="EO1" s="3" t="s">
        <v>2832</v>
      </c>
      <c r="EP1" s="3" t="s">
        <v>2833</v>
      </c>
      <c r="EQ1" s="3" t="s">
        <v>2834</v>
      </c>
      <c r="ER1" s="3" t="s">
        <v>2835</v>
      </c>
      <c r="ES1" s="3" t="s">
        <v>2836</v>
      </c>
      <c r="ET1" s="3" t="s">
        <v>2837</v>
      </c>
      <c r="EU1" s="3" t="s">
        <v>2838</v>
      </c>
      <c r="EV1" s="3" t="s">
        <v>2839</v>
      </c>
      <c r="EW1" s="3" t="s">
        <v>2840</v>
      </c>
      <c r="EX1" s="3" t="s">
        <v>2841</v>
      </c>
      <c r="EY1" s="3" t="s">
        <v>2842</v>
      </c>
      <c r="EZ1" s="3" t="s">
        <v>2843</v>
      </c>
      <c r="FA1" s="3" t="s">
        <v>2844</v>
      </c>
      <c r="FB1" s="3" t="s">
        <v>2845</v>
      </c>
      <c r="FC1" s="3" t="s">
        <v>2846</v>
      </c>
      <c r="FD1" s="3" t="s">
        <v>2847</v>
      </c>
      <c r="FE1" s="3" t="s">
        <v>2848</v>
      </c>
      <c r="FF1" s="3" t="s">
        <v>2849</v>
      </c>
      <c r="FG1" s="3" t="s">
        <v>2850</v>
      </c>
      <c r="FH1" s="3" t="s">
        <v>2851</v>
      </c>
      <c r="FI1" s="3" t="s">
        <v>2852</v>
      </c>
      <c r="FJ1" s="3" t="s">
        <v>2853</v>
      </c>
      <c r="FK1" s="3" t="s">
        <v>2854</v>
      </c>
      <c r="FL1" s="3" t="s">
        <v>2855</v>
      </c>
      <c r="FM1" s="3" t="s">
        <v>2856</v>
      </c>
      <c r="FN1" s="3" t="s">
        <v>2857</v>
      </c>
      <c r="FO1" s="3" t="s">
        <v>2858</v>
      </c>
      <c r="FP1" s="3" t="s">
        <v>2859</v>
      </c>
      <c r="FQ1" s="3" t="s">
        <v>2860</v>
      </c>
      <c r="FR1" s="3" t="s">
        <v>2861</v>
      </c>
      <c r="FS1" s="3" t="s">
        <v>2862</v>
      </c>
      <c r="FT1" s="3" t="s">
        <v>2863</v>
      </c>
      <c r="FU1" s="3" t="s">
        <v>2864</v>
      </c>
      <c r="FV1" s="3" t="s">
        <v>2865</v>
      </c>
      <c r="FW1" s="3" t="s">
        <v>2866</v>
      </c>
      <c r="FX1" s="3" t="s">
        <v>2867</v>
      </c>
      <c r="FY1" s="3" t="s">
        <v>2868</v>
      </c>
      <c r="FZ1" s="3" t="s">
        <v>2869</v>
      </c>
      <c r="GA1" s="3" t="s">
        <v>2870</v>
      </c>
      <c r="GB1" s="3" t="s">
        <v>2871</v>
      </c>
      <c r="GC1" s="3" t="s">
        <v>2872</v>
      </c>
      <c r="GD1" s="3" t="s">
        <v>2873</v>
      </c>
      <c r="GE1" s="3" t="s">
        <v>2874</v>
      </c>
      <c r="GF1" s="3" t="s">
        <v>2875</v>
      </c>
      <c r="GG1" s="3" t="s">
        <v>2876</v>
      </c>
      <c r="GH1" s="3" t="s">
        <v>2877</v>
      </c>
      <c r="GI1" s="3" t="s">
        <v>2878</v>
      </c>
      <c r="GJ1" s="3" t="s">
        <v>2879</v>
      </c>
      <c r="GK1" s="3" t="s">
        <v>2880</v>
      </c>
      <c r="GL1" s="3" t="s">
        <v>2881</v>
      </c>
      <c r="GM1" s="3" t="s">
        <v>2882</v>
      </c>
      <c r="GN1" s="3" t="s">
        <v>2883</v>
      </c>
      <c r="GO1" s="3" t="s">
        <v>2884</v>
      </c>
      <c r="GP1" s="3" t="s">
        <v>2885</v>
      </c>
      <c r="GQ1" s="3" t="s">
        <v>2886</v>
      </c>
      <c r="GR1" s="3" t="s">
        <v>2887</v>
      </c>
      <c r="GS1" s="3" t="s">
        <v>2888</v>
      </c>
      <c r="GT1" s="3" t="s">
        <v>2889</v>
      </c>
      <c r="GU1" s="3" t="s">
        <v>2890</v>
      </c>
      <c r="GV1" s="3" t="s">
        <v>2891</v>
      </c>
      <c r="GW1" s="3" t="s">
        <v>2892</v>
      </c>
      <c r="GX1" s="3" t="s">
        <v>2893</v>
      </c>
      <c r="GY1" s="3" t="s">
        <v>2894</v>
      </c>
      <c r="GZ1" s="3" t="s">
        <v>2895</v>
      </c>
      <c r="HA1" s="3" t="s">
        <v>2896</v>
      </c>
      <c r="HB1" s="3" t="s">
        <v>2897</v>
      </c>
      <c r="HC1" s="3" t="s">
        <v>2898</v>
      </c>
      <c r="HD1" s="3" t="s">
        <v>2899</v>
      </c>
      <c r="HE1" s="3" t="s">
        <v>2900</v>
      </c>
      <c r="HF1" s="3" t="s">
        <v>2901</v>
      </c>
      <c r="HG1" s="3" t="s">
        <v>2902</v>
      </c>
      <c r="HH1" s="3" t="s">
        <v>2903</v>
      </c>
      <c r="HI1" s="3" t="s">
        <v>2904</v>
      </c>
      <c r="HJ1" s="3" t="s">
        <v>2905</v>
      </c>
      <c r="HK1" s="3" t="s">
        <v>2906</v>
      </c>
      <c r="HL1" s="3" t="s">
        <v>2907</v>
      </c>
      <c r="HM1" s="3" t="s">
        <v>2908</v>
      </c>
      <c r="HN1" s="3" t="s">
        <v>2909</v>
      </c>
      <c r="HO1" s="3" t="s">
        <v>2910</v>
      </c>
      <c r="HP1" s="3" t="s">
        <v>2911</v>
      </c>
      <c r="HQ1" s="3" t="s">
        <v>2912</v>
      </c>
      <c r="HR1" s="3" t="s">
        <v>2913</v>
      </c>
      <c r="HS1" s="3" t="s">
        <v>2914</v>
      </c>
      <c r="HT1" s="3" t="s">
        <v>2915</v>
      </c>
      <c r="HU1" s="3" t="s">
        <v>2916</v>
      </c>
      <c r="HV1" s="3" t="s">
        <v>2917</v>
      </c>
      <c r="HW1" s="3" t="s">
        <v>2918</v>
      </c>
      <c r="HX1" s="3" t="s">
        <v>2919</v>
      </c>
      <c r="HY1" s="3" t="s">
        <v>2920</v>
      </c>
      <c r="HZ1" s="3" t="s">
        <v>2921</v>
      </c>
      <c r="IA1" s="3" t="s">
        <v>2922</v>
      </c>
      <c r="IB1" s="3" t="s">
        <v>2923</v>
      </c>
      <c r="IC1" s="3" t="s">
        <v>2924</v>
      </c>
      <c r="ID1" s="3" t="s">
        <v>2925</v>
      </c>
      <c r="IE1" s="3" t="s">
        <v>2926</v>
      </c>
      <c r="IF1" s="3" t="s">
        <v>2927</v>
      </c>
      <c r="IG1" s="3" t="s">
        <v>2928</v>
      </c>
      <c r="IH1" s="3" t="s">
        <v>2929</v>
      </c>
      <c r="II1" s="3" t="s">
        <v>2930</v>
      </c>
      <c r="IJ1" s="3" t="s">
        <v>2931</v>
      </c>
      <c r="IK1" s="3" t="s">
        <v>2932</v>
      </c>
      <c r="IL1" s="3" t="s">
        <v>2933</v>
      </c>
      <c r="IM1" s="3" t="s">
        <v>2934</v>
      </c>
      <c r="IN1" s="3" t="s">
        <v>2935</v>
      </c>
      <c r="IO1" s="3" t="s">
        <v>2936</v>
      </c>
      <c r="IP1" s="3" t="s">
        <v>2937</v>
      </c>
      <c r="IQ1" s="3" t="s">
        <v>2938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2939</v>
      </c>
      <c r="C10" s="8" t="s">
        <v>2940</v>
      </c>
      <c r="D10" s="8" t="s">
        <v>2941</v>
      </c>
      <c r="E10" s="8" t="s">
        <v>2942</v>
      </c>
      <c r="F10" s="8" t="s">
        <v>2943</v>
      </c>
      <c r="G10" s="8" t="s">
        <v>2944</v>
      </c>
      <c r="H10" s="8" t="s">
        <v>2945</v>
      </c>
      <c r="I10" s="8" t="s">
        <v>2946</v>
      </c>
      <c r="J10" s="8" t="s">
        <v>2947</v>
      </c>
      <c r="K10" s="8" t="s">
        <v>2948</v>
      </c>
      <c r="L10" s="8" t="s">
        <v>2949</v>
      </c>
      <c r="M10" s="8" t="s">
        <v>2950</v>
      </c>
      <c r="N10" s="8" t="s">
        <v>2951</v>
      </c>
      <c r="O10" s="8" t="s">
        <v>2952</v>
      </c>
      <c r="P10" s="8" t="s">
        <v>2953</v>
      </c>
      <c r="Q10" s="8" t="s">
        <v>2954</v>
      </c>
      <c r="R10" s="8" t="s">
        <v>2955</v>
      </c>
      <c r="S10" s="8" t="s">
        <v>2956</v>
      </c>
      <c r="T10" s="8" t="s">
        <v>2957</v>
      </c>
      <c r="U10" s="8" t="s">
        <v>2958</v>
      </c>
      <c r="V10" s="8" t="s">
        <v>2959</v>
      </c>
      <c r="W10" s="8" t="s">
        <v>2960</v>
      </c>
      <c r="X10" s="8" t="s">
        <v>2961</v>
      </c>
      <c r="Y10" s="8" t="s">
        <v>2962</v>
      </c>
      <c r="Z10" s="8" t="s">
        <v>2963</v>
      </c>
      <c r="AA10" s="8" t="s">
        <v>2964</v>
      </c>
      <c r="AB10" s="8" t="s">
        <v>2965</v>
      </c>
      <c r="AC10" s="8" t="s">
        <v>2966</v>
      </c>
      <c r="AD10" s="8" t="s">
        <v>2967</v>
      </c>
      <c r="AE10" s="8" t="s">
        <v>2968</v>
      </c>
      <c r="AF10" s="8" t="s">
        <v>2969</v>
      </c>
      <c r="AG10" s="8" t="s">
        <v>2970</v>
      </c>
      <c r="AH10" s="8" t="s">
        <v>2971</v>
      </c>
      <c r="AI10" s="8" t="s">
        <v>2972</v>
      </c>
      <c r="AJ10" s="8" t="s">
        <v>2973</v>
      </c>
      <c r="AK10" s="8" t="s">
        <v>2974</v>
      </c>
      <c r="AL10" s="8" t="s">
        <v>2975</v>
      </c>
      <c r="AM10" s="8" t="s">
        <v>2976</v>
      </c>
      <c r="AN10" s="8" t="s">
        <v>2977</v>
      </c>
      <c r="AO10" s="8" t="s">
        <v>2978</v>
      </c>
      <c r="AP10" s="8" t="s">
        <v>2979</v>
      </c>
      <c r="AQ10" s="8" t="s">
        <v>2980</v>
      </c>
      <c r="AR10" s="8" t="s">
        <v>2981</v>
      </c>
      <c r="AS10" s="8" t="s">
        <v>2982</v>
      </c>
      <c r="AT10" s="8" t="s">
        <v>2983</v>
      </c>
      <c r="AU10" s="8" t="s">
        <v>2984</v>
      </c>
      <c r="AV10" s="8" t="s">
        <v>2985</v>
      </c>
      <c r="AW10" s="8" t="s">
        <v>2986</v>
      </c>
      <c r="AX10" s="8" t="s">
        <v>2987</v>
      </c>
      <c r="AY10" s="8" t="s">
        <v>2988</v>
      </c>
      <c r="AZ10" s="8" t="s">
        <v>2989</v>
      </c>
      <c r="BA10" s="8" t="s">
        <v>2990</v>
      </c>
      <c r="BB10" s="8" t="s">
        <v>2991</v>
      </c>
      <c r="BC10" s="8" t="s">
        <v>2992</v>
      </c>
      <c r="BD10" s="8" t="s">
        <v>2993</v>
      </c>
      <c r="BE10" s="8" t="s">
        <v>2994</v>
      </c>
      <c r="BF10" s="8" t="s">
        <v>2995</v>
      </c>
      <c r="BG10" s="8" t="s">
        <v>2996</v>
      </c>
      <c r="BH10" s="8" t="s">
        <v>2997</v>
      </c>
      <c r="BI10" s="8" t="s">
        <v>2998</v>
      </c>
      <c r="BJ10" s="8" t="s">
        <v>2999</v>
      </c>
      <c r="BK10" s="8" t="s">
        <v>3000</v>
      </c>
      <c r="BL10" s="8" t="s">
        <v>3001</v>
      </c>
      <c r="BM10" s="8" t="s">
        <v>3002</v>
      </c>
      <c r="BN10" s="8" t="s">
        <v>3003</v>
      </c>
      <c r="BO10" s="8" t="s">
        <v>3004</v>
      </c>
      <c r="BP10" s="8" t="s">
        <v>3005</v>
      </c>
      <c r="BQ10" s="8" t="s">
        <v>3006</v>
      </c>
      <c r="BR10" s="8" t="s">
        <v>3007</v>
      </c>
      <c r="BS10" s="8" t="s">
        <v>3008</v>
      </c>
      <c r="BT10" s="8" t="s">
        <v>3009</v>
      </c>
      <c r="BU10" s="8" t="s">
        <v>3010</v>
      </c>
      <c r="BV10" s="8" t="s">
        <v>3011</v>
      </c>
      <c r="BW10" s="8" t="s">
        <v>3012</v>
      </c>
      <c r="BX10" s="8" t="s">
        <v>3013</v>
      </c>
      <c r="BY10" s="8" t="s">
        <v>3014</v>
      </c>
      <c r="BZ10" s="8" t="s">
        <v>3015</v>
      </c>
      <c r="CA10" s="8" t="s">
        <v>3016</v>
      </c>
      <c r="CB10" s="8" t="s">
        <v>3017</v>
      </c>
      <c r="CC10" s="8" t="s">
        <v>3018</v>
      </c>
      <c r="CD10" s="8" t="s">
        <v>3019</v>
      </c>
      <c r="CE10" s="8" t="s">
        <v>3020</v>
      </c>
      <c r="CF10" s="8" t="s">
        <v>3021</v>
      </c>
      <c r="CG10" s="8" t="s">
        <v>3022</v>
      </c>
      <c r="CH10" s="8" t="s">
        <v>3023</v>
      </c>
      <c r="CI10" s="8" t="s">
        <v>3024</v>
      </c>
      <c r="CJ10" s="8" t="s">
        <v>3025</v>
      </c>
      <c r="CK10" s="8" t="s">
        <v>3026</v>
      </c>
      <c r="CL10" s="8" t="s">
        <v>3027</v>
      </c>
      <c r="CM10" s="8" t="s">
        <v>3028</v>
      </c>
      <c r="CN10" s="8" t="s">
        <v>3029</v>
      </c>
      <c r="CO10" s="8" t="s">
        <v>3030</v>
      </c>
      <c r="CP10" s="8" t="s">
        <v>3031</v>
      </c>
      <c r="CQ10" s="8" t="s">
        <v>3032</v>
      </c>
      <c r="CR10" s="8" t="s">
        <v>3033</v>
      </c>
      <c r="CS10" s="8" t="s">
        <v>3034</v>
      </c>
      <c r="CT10" s="8" t="s">
        <v>3035</v>
      </c>
      <c r="CU10" s="8" t="s">
        <v>3036</v>
      </c>
      <c r="CV10" s="8" t="s">
        <v>3037</v>
      </c>
      <c r="CW10" s="8" t="s">
        <v>3038</v>
      </c>
      <c r="CX10" s="8" t="s">
        <v>3039</v>
      </c>
      <c r="CY10" s="8" t="s">
        <v>3040</v>
      </c>
      <c r="CZ10" s="8" t="s">
        <v>3041</v>
      </c>
      <c r="DA10" s="8" t="s">
        <v>3042</v>
      </c>
      <c r="DB10" s="8" t="s">
        <v>3043</v>
      </c>
      <c r="DC10" s="8" t="s">
        <v>3044</v>
      </c>
      <c r="DD10" s="8" t="s">
        <v>3045</v>
      </c>
      <c r="DE10" s="8" t="s">
        <v>3046</v>
      </c>
      <c r="DF10" s="8" t="s">
        <v>3047</v>
      </c>
      <c r="DG10" s="8" t="s">
        <v>3048</v>
      </c>
      <c r="DH10" s="8" t="s">
        <v>3049</v>
      </c>
      <c r="DI10" s="8" t="s">
        <v>3050</v>
      </c>
      <c r="DJ10" s="8" t="s">
        <v>3051</v>
      </c>
      <c r="DK10" s="8" t="s">
        <v>3052</v>
      </c>
      <c r="DL10" s="8" t="s">
        <v>3053</v>
      </c>
      <c r="DM10" s="8" t="s">
        <v>3054</v>
      </c>
      <c r="DN10" s="8" t="s">
        <v>3055</v>
      </c>
      <c r="DO10" s="8" t="s">
        <v>3056</v>
      </c>
      <c r="DP10" s="8" t="s">
        <v>3057</v>
      </c>
      <c r="DQ10" s="8" t="s">
        <v>3058</v>
      </c>
      <c r="DR10" s="8" t="s">
        <v>3059</v>
      </c>
      <c r="DS10" s="8" t="s">
        <v>3060</v>
      </c>
      <c r="DT10" s="8" t="s">
        <v>3061</v>
      </c>
      <c r="DU10" s="8" t="s">
        <v>3062</v>
      </c>
      <c r="DV10" s="8" t="s">
        <v>3063</v>
      </c>
      <c r="DW10" s="8" t="s">
        <v>3064</v>
      </c>
      <c r="DX10" s="8" t="s">
        <v>3065</v>
      </c>
      <c r="DY10" s="8" t="s">
        <v>3066</v>
      </c>
      <c r="DZ10" s="8" t="s">
        <v>3067</v>
      </c>
      <c r="EA10" s="8" t="s">
        <v>3068</v>
      </c>
      <c r="EB10" s="8" t="s">
        <v>3069</v>
      </c>
      <c r="EC10" s="8" t="s">
        <v>3070</v>
      </c>
      <c r="ED10" s="8" t="s">
        <v>3071</v>
      </c>
      <c r="EE10" s="8" t="s">
        <v>3072</v>
      </c>
      <c r="EF10" s="8" t="s">
        <v>3073</v>
      </c>
      <c r="EG10" s="8" t="s">
        <v>3074</v>
      </c>
      <c r="EH10" s="8" t="s">
        <v>3075</v>
      </c>
      <c r="EI10" s="8" t="s">
        <v>3076</v>
      </c>
      <c r="EJ10" s="8" t="s">
        <v>3077</v>
      </c>
      <c r="EK10" s="8" t="s">
        <v>3078</v>
      </c>
      <c r="EL10" s="8" t="s">
        <v>3079</v>
      </c>
      <c r="EM10" s="8" t="s">
        <v>3080</v>
      </c>
      <c r="EN10" s="8" t="s">
        <v>3081</v>
      </c>
      <c r="EO10" s="8" t="s">
        <v>3082</v>
      </c>
      <c r="EP10" s="8" t="s">
        <v>3083</v>
      </c>
      <c r="EQ10" s="8" t="s">
        <v>3084</v>
      </c>
      <c r="ER10" s="8" t="s">
        <v>3085</v>
      </c>
      <c r="ES10" s="8" t="s">
        <v>3086</v>
      </c>
      <c r="ET10" s="8" t="s">
        <v>3087</v>
      </c>
      <c r="EU10" s="8" t="s">
        <v>3088</v>
      </c>
      <c r="EV10" s="8" t="s">
        <v>3089</v>
      </c>
      <c r="EW10" s="8" t="s">
        <v>3090</v>
      </c>
      <c r="EX10" s="8" t="s">
        <v>3091</v>
      </c>
      <c r="EY10" s="8" t="s">
        <v>3092</v>
      </c>
      <c r="EZ10" s="8" t="s">
        <v>3093</v>
      </c>
      <c r="FA10" s="8" t="s">
        <v>3094</v>
      </c>
      <c r="FB10" s="8" t="s">
        <v>3095</v>
      </c>
      <c r="FC10" s="8" t="s">
        <v>3096</v>
      </c>
      <c r="FD10" s="8" t="s">
        <v>3097</v>
      </c>
      <c r="FE10" s="8" t="s">
        <v>3098</v>
      </c>
      <c r="FF10" s="8" t="s">
        <v>3099</v>
      </c>
      <c r="FG10" s="8" t="s">
        <v>3100</v>
      </c>
      <c r="FH10" s="8" t="s">
        <v>3101</v>
      </c>
      <c r="FI10" s="8" t="s">
        <v>3102</v>
      </c>
      <c r="FJ10" s="8" t="s">
        <v>3103</v>
      </c>
      <c r="FK10" s="8" t="s">
        <v>3104</v>
      </c>
      <c r="FL10" s="8" t="s">
        <v>3105</v>
      </c>
      <c r="FM10" s="8" t="s">
        <v>3106</v>
      </c>
      <c r="FN10" s="8" t="s">
        <v>3107</v>
      </c>
      <c r="FO10" s="8" t="s">
        <v>3108</v>
      </c>
      <c r="FP10" s="8" t="s">
        <v>3109</v>
      </c>
      <c r="FQ10" s="8" t="s">
        <v>3110</v>
      </c>
      <c r="FR10" s="8" t="s">
        <v>3111</v>
      </c>
      <c r="FS10" s="8" t="s">
        <v>3112</v>
      </c>
      <c r="FT10" s="8" t="s">
        <v>3113</v>
      </c>
      <c r="FU10" s="8" t="s">
        <v>3114</v>
      </c>
      <c r="FV10" s="8" t="s">
        <v>3115</v>
      </c>
      <c r="FW10" s="8" t="s">
        <v>3116</v>
      </c>
      <c r="FX10" s="8" t="s">
        <v>3117</v>
      </c>
      <c r="FY10" s="8" t="s">
        <v>3118</v>
      </c>
      <c r="FZ10" s="8" t="s">
        <v>3119</v>
      </c>
      <c r="GA10" s="8" t="s">
        <v>3120</v>
      </c>
      <c r="GB10" s="8" t="s">
        <v>3121</v>
      </c>
      <c r="GC10" s="8" t="s">
        <v>3122</v>
      </c>
      <c r="GD10" s="8" t="s">
        <v>3123</v>
      </c>
      <c r="GE10" s="8" t="s">
        <v>3124</v>
      </c>
      <c r="GF10" s="8" t="s">
        <v>3125</v>
      </c>
      <c r="GG10" s="8" t="s">
        <v>3126</v>
      </c>
      <c r="GH10" s="8" t="s">
        <v>3127</v>
      </c>
      <c r="GI10" s="8" t="s">
        <v>3128</v>
      </c>
      <c r="GJ10" s="8" t="s">
        <v>3129</v>
      </c>
      <c r="GK10" s="8" t="s">
        <v>3130</v>
      </c>
      <c r="GL10" s="8" t="s">
        <v>3131</v>
      </c>
      <c r="GM10" s="8" t="s">
        <v>3132</v>
      </c>
      <c r="GN10" s="8" t="s">
        <v>3133</v>
      </c>
      <c r="GO10" s="8" t="s">
        <v>3134</v>
      </c>
      <c r="GP10" s="8" t="s">
        <v>3135</v>
      </c>
      <c r="GQ10" s="8" t="s">
        <v>3136</v>
      </c>
      <c r="GR10" s="8" t="s">
        <v>3137</v>
      </c>
      <c r="GS10" s="8" t="s">
        <v>3138</v>
      </c>
      <c r="GT10" s="8" t="s">
        <v>3139</v>
      </c>
      <c r="GU10" s="8" t="s">
        <v>3140</v>
      </c>
      <c r="GV10" s="8" t="s">
        <v>3141</v>
      </c>
      <c r="GW10" s="8" t="s">
        <v>3142</v>
      </c>
      <c r="GX10" s="8" t="s">
        <v>3143</v>
      </c>
      <c r="GY10" s="8" t="s">
        <v>3144</v>
      </c>
      <c r="GZ10" s="8" t="s">
        <v>3145</v>
      </c>
      <c r="HA10" s="8" t="s">
        <v>3146</v>
      </c>
      <c r="HB10" s="8" t="s">
        <v>3147</v>
      </c>
      <c r="HC10" s="8" t="s">
        <v>3148</v>
      </c>
      <c r="HD10" s="8" t="s">
        <v>3149</v>
      </c>
      <c r="HE10" s="8" t="s">
        <v>3150</v>
      </c>
      <c r="HF10" s="8" t="s">
        <v>3151</v>
      </c>
      <c r="HG10" s="8" t="s">
        <v>3152</v>
      </c>
      <c r="HH10" s="8" t="s">
        <v>3153</v>
      </c>
      <c r="HI10" s="8" t="s">
        <v>3154</v>
      </c>
      <c r="HJ10" s="8" t="s">
        <v>3155</v>
      </c>
      <c r="HK10" s="8" t="s">
        <v>3156</v>
      </c>
      <c r="HL10" s="8" t="s">
        <v>3157</v>
      </c>
      <c r="HM10" s="8" t="s">
        <v>3158</v>
      </c>
      <c r="HN10" s="8" t="s">
        <v>3159</v>
      </c>
      <c r="HO10" s="8" t="s">
        <v>3160</v>
      </c>
      <c r="HP10" s="8" t="s">
        <v>3161</v>
      </c>
      <c r="HQ10" s="8" t="s">
        <v>3162</v>
      </c>
      <c r="HR10" s="8" t="s">
        <v>3163</v>
      </c>
      <c r="HS10" s="8" t="s">
        <v>3164</v>
      </c>
      <c r="HT10" s="8" t="s">
        <v>3165</v>
      </c>
      <c r="HU10" s="8" t="s">
        <v>3166</v>
      </c>
      <c r="HV10" s="8" t="s">
        <v>3167</v>
      </c>
      <c r="HW10" s="8" t="s">
        <v>3168</v>
      </c>
      <c r="HX10" s="8" t="s">
        <v>3169</v>
      </c>
      <c r="HY10" s="8" t="s">
        <v>3170</v>
      </c>
      <c r="HZ10" s="8" t="s">
        <v>3171</v>
      </c>
      <c r="IA10" s="8" t="s">
        <v>3172</v>
      </c>
      <c r="IB10" s="8" t="s">
        <v>3173</v>
      </c>
      <c r="IC10" s="8" t="s">
        <v>3174</v>
      </c>
      <c r="ID10" s="8" t="s">
        <v>3175</v>
      </c>
      <c r="IE10" s="8" t="s">
        <v>3176</v>
      </c>
      <c r="IF10" s="8" t="s">
        <v>3177</v>
      </c>
      <c r="IG10" s="8" t="s">
        <v>3178</v>
      </c>
      <c r="IH10" s="8" t="s">
        <v>3179</v>
      </c>
      <c r="II10" s="8" t="s">
        <v>3180</v>
      </c>
      <c r="IJ10" s="8" t="s">
        <v>3181</v>
      </c>
      <c r="IK10" s="8" t="s">
        <v>3182</v>
      </c>
      <c r="IL10" s="8" t="s">
        <v>3183</v>
      </c>
      <c r="IM10" s="8" t="s">
        <v>3184</v>
      </c>
      <c r="IN10" s="8" t="s">
        <v>3185</v>
      </c>
      <c r="IO10" s="8" t="s">
        <v>3186</v>
      </c>
      <c r="IP10" s="8" t="s">
        <v>3187</v>
      </c>
      <c r="IQ10" s="8" t="s">
        <v>3188</v>
      </c>
    </row>
    <row r="11" spans="1:251">
      <c r="A11" s="10">
        <v>42036</v>
      </c>
      <c r="B11" s="9">
        <v>37.448</v>
      </c>
      <c r="C11" s="9">
        <v>15.718</v>
      </c>
      <c r="D11" s="9">
        <v>21.73</v>
      </c>
      <c r="E11" s="9">
        <v>23.827000000000002</v>
      </c>
      <c r="F11" s="9">
        <v>9.8859999999999992</v>
      </c>
      <c r="G11" s="9">
        <v>13.941000000000001</v>
      </c>
      <c r="H11" s="9">
        <v>5.3129999999999997</v>
      </c>
      <c r="I11" s="9">
        <v>3.7040000000000002</v>
      </c>
      <c r="J11" s="9">
        <v>1.609</v>
      </c>
      <c r="K11" s="9">
        <v>15</v>
      </c>
      <c r="L11" s="9">
        <v>16.071000000000002</v>
      </c>
      <c r="M11" s="9">
        <v>14</v>
      </c>
      <c r="N11" s="9">
        <v>46.07</v>
      </c>
      <c r="O11" s="9">
        <v>20.192</v>
      </c>
      <c r="P11" s="9">
        <v>25.878</v>
      </c>
      <c r="Q11" s="9">
        <v>8.0210000000000008</v>
      </c>
      <c r="R11" s="9">
        <v>3.367</v>
      </c>
      <c r="S11" s="9">
        <v>4.6529999999999996</v>
      </c>
      <c r="T11" s="9">
        <v>22.295999999999999</v>
      </c>
      <c r="U11" s="9">
        <v>10.576000000000001</v>
      </c>
      <c r="V11" s="9">
        <v>11.718999999999999</v>
      </c>
      <c r="W11" s="9">
        <v>12.78</v>
      </c>
      <c r="X11" s="9">
        <v>4.343</v>
      </c>
      <c r="Y11" s="9">
        <v>8.4369999999999994</v>
      </c>
      <c r="Z11" s="9">
        <v>2.9740000000000002</v>
      </c>
      <c r="AA11" s="9">
        <v>1.905</v>
      </c>
      <c r="AB11" s="9">
        <v>1.069</v>
      </c>
      <c r="AC11" s="9">
        <v>15.842000000000001</v>
      </c>
      <c r="AD11" s="9">
        <v>16</v>
      </c>
      <c r="AE11" s="9">
        <v>15</v>
      </c>
      <c r="AF11" s="9">
        <v>44.284999999999997</v>
      </c>
      <c r="AG11" s="9">
        <v>13.938000000000001</v>
      </c>
      <c r="AH11" s="9">
        <v>30.347000000000001</v>
      </c>
      <c r="AI11" s="9">
        <v>15.744999999999999</v>
      </c>
      <c r="AJ11" s="9">
        <v>1.4550000000000001</v>
      </c>
      <c r="AK11" s="9">
        <v>14.29</v>
      </c>
      <c r="AL11" s="9">
        <v>15.153</v>
      </c>
      <c r="AM11" s="9">
        <v>5.1420000000000003</v>
      </c>
      <c r="AN11" s="9">
        <v>10.010999999999999</v>
      </c>
      <c r="AO11" s="9">
        <v>11.048</v>
      </c>
      <c r="AP11" s="9">
        <v>5.5430000000000001</v>
      </c>
      <c r="AQ11" s="9">
        <v>5.5049999999999999</v>
      </c>
      <c r="AR11" s="9">
        <v>2.34</v>
      </c>
      <c r="AS11" s="9">
        <v>1.7989999999999999</v>
      </c>
      <c r="AT11" s="9">
        <v>0.54100000000000004</v>
      </c>
      <c r="AU11" s="9">
        <v>13.119</v>
      </c>
      <c r="AV11" s="9">
        <v>20</v>
      </c>
      <c r="AW11" s="9">
        <v>10</v>
      </c>
      <c r="AX11" s="9">
        <v>69.228999999999999</v>
      </c>
      <c r="AY11" s="9">
        <v>21.181999999999999</v>
      </c>
      <c r="AZ11" s="9">
        <v>48.046999999999997</v>
      </c>
      <c r="BA11" s="9">
        <v>30.347999999999999</v>
      </c>
      <c r="BB11" s="9">
        <v>7.6719999999999997</v>
      </c>
      <c r="BC11" s="9">
        <v>22.675999999999998</v>
      </c>
      <c r="BD11" s="9">
        <v>25.84</v>
      </c>
      <c r="BE11" s="9">
        <v>6.9169999999999998</v>
      </c>
      <c r="BF11" s="9">
        <v>18.922999999999998</v>
      </c>
      <c r="BG11" s="9">
        <v>8.9779999999999998</v>
      </c>
      <c r="BH11" s="9">
        <v>4.0430000000000001</v>
      </c>
      <c r="BI11" s="9">
        <v>4.9349999999999996</v>
      </c>
      <c r="BJ11" s="9">
        <v>4.0629999999999997</v>
      </c>
      <c r="BK11" s="9">
        <v>2.5499999999999998</v>
      </c>
      <c r="BL11" s="9">
        <v>1.5129999999999999</v>
      </c>
      <c r="BM11" s="9">
        <v>10</v>
      </c>
      <c r="BN11" s="9">
        <v>13.119</v>
      </c>
      <c r="BO11" s="9">
        <v>10</v>
      </c>
      <c r="BP11" s="9">
        <v>46.951000000000001</v>
      </c>
      <c r="BQ11" s="9">
        <v>12.981999999999999</v>
      </c>
      <c r="BR11" s="9">
        <v>33.969000000000001</v>
      </c>
      <c r="BS11" s="9">
        <v>21.158999999999999</v>
      </c>
      <c r="BT11" s="9">
        <v>4.407</v>
      </c>
      <c r="BU11" s="9">
        <v>16.751999999999999</v>
      </c>
      <c r="BV11" s="9">
        <v>16.803999999999998</v>
      </c>
      <c r="BW11" s="9">
        <v>5.4870000000000001</v>
      </c>
      <c r="BX11" s="9">
        <v>11.317</v>
      </c>
      <c r="BY11" s="9">
        <v>5.5190000000000001</v>
      </c>
      <c r="BZ11" s="9">
        <v>1.1319999999999999</v>
      </c>
      <c r="CA11" s="9">
        <v>4.3869999999999996</v>
      </c>
      <c r="CB11" s="9">
        <v>3.4689999999999999</v>
      </c>
      <c r="CC11" s="9">
        <v>1.956</v>
      </c>
      <c r="CD11" s="9">
        <v>1.5129999999999999</v>
      </c>
      <c r="CE11" s="9">
        <v>10</v>
      </c>
      <c r="CF11" s="9">
        <v>11.457000000000001</v>
      </c>
      <c r="CG11" s="9">
        <v>9.9329999999999998</v>
      </c>
      <c r="CH11" s="9">
        <v>22.277999999999999</v>
      </c>
      <c r="CI11" s="9">
        <v>8.2010000000000005</v>
      </c>
      <c r="CJ11" s="9">
        <v>14.077999999999999</v>
      </c>
      <c r="CK11" s="9">
        <v>9.1890000000000001</v>
      </c>
      <c r="CL11" s="9">
        <v>3.2650000000000001</v>
      </c>
      <c r="CM11" s="9">
        <v>5.9240000000000004</v>
      </c>
      <c r="CN11" s="9">
        <v>9.0359999999999996</v>
      </c>
      <c r="CO11" s="9">
        <v>1.431</v>
      </c>
      <c r="CP11" s="9">
        <v>7.6050000000000004</v>
      </c>
      <c r="CQ11" s="9">
        <v>3.4590000000000001</v>
      </c>
      <c r="CR11" s="9">
        <v>2.911</v>
      </c>
      <c r="CS11" s="9">
        <v>0.54900000000000004</v>
      </c>
      <c r="CT11" s="9">
        <v>0.59399999999999997</v>
      </c>
      <c r="CU11" s="9">
        <v>0.59399999999999997</v>
      </c>
      <c r="CV11" s="9">
        <v>0</v>
      </c>
      <c r="CW11" s="9">
        <v>10</v>
      </c>
      <c r="CX11" s="9">
        <v>14.696999999999999</v>
      </c>
      <c r="CY11" s="9">
        <v>10</v>
      </c>
      <c r="CZ11" s="9">
        <v>5.6449999999999996</v>
      </c>
      <c r="DA11" s="9">
        <v>3.0590000000000002</v>
      </c>
      <c r="DB11" s="9">
        <v>2.5859999999999999</v>
      </c>
      <c r="DC11" s="9">
        <v>3.9889999999999999</v>
      </c>
      <c r="DD11" s="9">
        <v>2.0089999999999999</v>
      </c>
      <c r="DE11" s="9">
        <v>1.98</v>
      </c>
      <c r="DF11" s="9">
        <v>1.6559999999999999</v>
      </c>
      <c r="DG11" s="9">
        <v>1.05</v>
      </c>
      <c r="DH11" s="9">
        <v>0.60599999999999998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7.2430000000000003</v>
      </c>
      <c r="DP11" s="9">
        <v>7.6280000000000001</v>
      </c>
      <c r="DQ11" s="9">
        <v>7.0640000000000001</v>
      </c>
      <c r="DR11" s="9">
        <v>221.01900000000001</v>
      </c>
      <c r="DS11" s="9">
        <v>78.475999999999999</v>
      </c>
      <c r="DT11" s="9">
        <v>142.54300000000001</v>
      </c>
      <c r="DU11" s="9">
        <v>85.897000000000006</v>
      </c>
      <c r="DV11" s="9">
        <v>25.7</v>
      </c>
      <c r="DW11" s="9">
        <v>60.197000000000003</v>
      </c>
      <c r="DX11" s="9">
        <v>79.5</v>
      </c>
      <c r="DY11" s="9">
        <v>27.396000000000001</v>
      </c>
      <c r="DZ11" s="9">
        <v>52.103000000000002</v>
      </c>
      <c r="EA11" s="9">
        <v>45.223999999999997</v>
      </c>
      <c r="EB11" s="9">
        <v>18.417999999999999</v>
      </c>
      <c r="EC11" s="9">
        <v>26.806000000000001</v>
      </c>
      <c r="ED11" s="9">
        <v>10.398</v>
      </c>
      <c r="EE11" s="9">
        <v>6.9610000000000003</v>
      </c>
      <c r="EF11" s="9">
        <v>3.4369999999999998</v>
      </c>
      <c r="EG11" s="9">
        <v>11</v>
      </c>
      <c r="EH11" s="9">
        <v>14</v>
      </c>
      <c r="EI11" s="9">
        <v>10</v>
      </c>
      <c r="EJ11" s="9">
        <v>77.031999999999996</v>
      </c>
      <c r="EK11" s="9">
        <v>19.417999999999999</v>
      </c>
      <c r="EL11" s="9">
        <v>57.613999999999997</v>
      </c>
      <c r="EM11" s="9">
        <v>40.295999999999999</v>
      </c>
      <c r="EN11" s="9">
        <v>6.734</v>
      </c>
      <c r="EO11" s="9">
        <v>33.561999999999998</v>
      </c>
      <c r="EP11" s="9">
        <v>27.224</v>
      </c>
      <c r="EQ11" s="9">
        <v>9.0340000000000007</v>
      </c>
      <c r="ER11" s="9">
        <v>18.190000000000001</v>
      </c>
      <c r="ES11" s="9">
        <v>7.7839999999999998</v>
      </c>
      <c r="ET11" s="9">
        <v>2.3479999999999999</v>
      </c>
      <c r="EU11" s="9">
        <v>5.4359999999999999</v>
      </c>
      <c r="EV11" s="9">
        <v>1.728</v>
      </c>
      <c r="EW11" s="9">
        <v>1.302</v>
      </c>
      <c r="EX11" s="9">
        <v>0.42599999999999999</v>
      </c>
      <c r="EY11" s="9">
        <v>9</v>
      </c>
      <c r="EZ11" s="9">
        <v>12.218999999999999</v>
      </c>
      <c r="FA11" s="9">
        <v>8</v>
      </c>
      <c r="FB11" s="9">
        <v>143.98699999999999</v>
      </c>
      <c r="FC11" s="9">
        <v>59.058</v>
      </c>
      <c r="FD11" s="9">
        <v>84.93</v>
      </c>
      <c r="FE11" s="9">
        <v>45.601999999999997</v>
      </c>
      <c r="FF11" s="9">
        <v>18.966000000000001</v>
      </c>
      <c r="FG11" s="9">
        <v>26.635000000000002</v>
      </c>
      <c r="FH11" s="9">
        <v>52.274999999999999</v>
      </c>
      <c r="FI11" s="9">
        <v>18.361999999999998</v>
      </c>
      <c r="FJ11" s="9">
        <v>33.914000000000001</v>
      </c>
      <c r="FK11" s="9">
        <v>37.441000000000003</v>
      </c>
      <c r="FL11" s="9">
        <v>16.071000000000002</v>
      </c>
      <c r="FM11" s="9">
        <v>21.37</v>
      </c>
      <c r="FN11" s="9">
        <v>8.67</v>
      </c>
      <c r="FO11" s="9">
        <v>5.6589999999999998</v>
      </c>
      <c r="FP11" s="9">
        <v>3.0110000000000001</v>
      </c>
      <c r="FQ11" s="9">
        <v>13.099</v>
      </c>
      <c r="FR11" s="9">
        <v>14.472</v>
      </c>
      <c r="FS11" s="9">
        <v>12</v>
      </c>
      <c r="FT11" s="9">
        <v>44.497999999999998</v>
      </c>
      <c r="FU11" s="9">
        <v>24.710999999999999</v>
      </c>
      <c r="FV11" s="9">
        <v>19.786000000000001</v>
      </c>
      <c r="FW11" s="9">
        <v>13.311999999999999</v>
      </c>
      <c r="FX11" s="9">
        <v>7.2229999999999999</v>
      </c>
      <c r="FY11" s="9">
        <v>6.0890000000000004</v>
      </c>
      <c r="FZ11" s="9">
        <v>18.039000000000001</v>
      </c>
      <c r="GA11" s="9">
        <v>8.843</v>
      </c>
      <c r="GB11" s="9">
        <v>9.1959999999999997</v>
      </c>
      <c r="GC11" s="9">
        <v>9.3209999999999997</v>
      </c>
      <c r="GD11" s="9">
        <v>5.4429999999999996</v>
      </c>
      <c r="GE11" s="9">
        <v>3.8769999999999998</v>
      </c>
      <c r="GF11" s="9">
        <v>3.8260000000000001</v>
      </c>
      <c r="GG11" s="9">
        <v>3.2029999999999998</v>
      </c>
      <c r="GH11" s="9">
        <v>0.624</v>
      </c>
      <c r="GI11" s="9">
        <v>13.512</v>
      </c>
      <c r="GJ11" s="9">
        <v>15</v>
      </c>
      <c r="GK11" s="9">
        <v>13</v>
      </c>
      <c r="GL11" s="9">
        <v>3.5110000000000001</v>
      </c>
      <c r="GM11" s="9">
        <v>2.04</v>
      </c>
      <c r="GN11" s="9">
        <v>1.47</v>
      </c>
      <c r="GO11" s="9">
        <v>0</v>
      </c>
      <c r="GP11" s="9">
        <v>0</v>
      </c>
      <c r="GQ11" s="9">
        <v>0</v>
      </c>
      <c r="GR11" s="9">
        <v>0.96399999999999997</v>
      </c>
      <c r="GS11" s="9">
        <v>0</v>
      </c>
      <c r="GT11" s="9">
        <v>0.96399999999999997</v>
      </c>
      <c r="GU11" s="9">
        <v>1.6990000000000001</v>
      </c>
      <c r="GV11" s="9">
        <v>1.1919999999999999</v>
      </c>
      <c r="GW11" s="9">
        <v>0.50600000000000001</v>
      </c>
      <c r="GX11" s="9">
        <v>0.84799999999999998</v>
      </c>
      <c r="GY11" s="9">
        <v>0.84799999999999998</v>
      </c>
      <c r="GZ11" s="9">
        <v>0</v>
      </c>
      <c r="HA11" s="9">
        <v>25</v>
      </c>
      <c r="HB11" s="9">
        <v>26.556000000000001</v>
      </c>
      <c r="HC11" s="9">
        <v>15.616</v>
      </c>
      <c r="HD11" s="9">
        <v>62.917999999999999</v>
      </c>
      <c r="HE11" s="9">
        <v>25.31</v>
      </c>
      <c r="HF11" s="9">
        <v>37.607999999999997</v>
      </c>
      <c r="HG11" s="9">
        <v>28.228000000000002</v>
      </c>
      <c r="HH11" s="9">
        <v>12.772</v>
      </c>
      <c r="HI11" s="9">
        <v>15.456</v>
      </c>
      <c r="HJ11" s="9">
        <v>19.396000000000001</v>
      </c>
      <c r="HK11" s="9">
        <v>7.1849999999999996</v>
      </c>
      <c r="HL11" s="9">
        <v>12.211</v>
      </c>
      <c r="HM11" s="9">
        <v>8.08</v>
      </c>
      <c r="HN11" s="9">
        <v>1.242</v>
      </c>
      <c r="HO11" s="9">
        <v>6.8380000000000001</v>
      </c>
      <c r="HP11" s="9">
        <v>7.2140000000000004</v>
      </c>
      <c r="HQ11" s="9">
        <v>4.1109999999999998</v>
      </c>
      <c r="HR11" s="9">
        <v>3.1030000000000002</v>
      </c>
      <c r="HS11" s="9">
        <v>11</v>
      </c>
      <c r="HT11" s="9">
        <v>9.3209999999999997</v>
      </c>
      <c r="HU11" s="9">
        <v>11.779</v>
      </c>
      <c r="HV11" s="9">
        <v>96.501999999999995</v>
      </c>
      <c r="HW11" s="9">
        <v>34.168999999999997</v>
      </c>
      <c r="HX11" s="9">
        <v>62.332999999999998</v>
      </c>
      <c r="HY11" s="9">
        <v>31.77</v>
      </c>
      <c r="HZ11" s="9">
        <v>9.2370000000000001</v>
      </c>
      <c r="IA11" s="9">
        <v>22.533000000000001</v>
      </c>
      <c r="IB11" s="9">
        <v>27.495999999999999</v>
      </c>
      <c r="IC11" s="9">
        <v>5.4320000000000004</v>
      </c>
      <c r="ID11" s="9">
        <v>22.064</v>
      </c>
      <c r="IE11" s="9">
        <v>32.805999999999997</v>
      </c>
      <c r="IF11" s="9">
        <v>16.027000000000001</v>
      </c>
      <c r="IG11" s="9">
        <v>16.779</v>
      </c>
      <c r="IH11" s="9">
        <v>4.431</v>
      </c>
      <c r="II11" s="9">
        <v>3.4729999999999999</v>
      </c>
      <c r="IJ11" s="9">
        <v>0.95699999999999996</v>
      </c>
      <c r="IK11" s="9">
        <v>15</v>
      </c>
      <c r="IL11" s="9">
        <v>20</v>
      </c>
      <c r="IM11" s="9">
        <v>12</v>
      </c>
      <c r="IN11" s="9">
        <v>75.87</v>
      </c>
      <c r="IO11" s="9">
        <v>29.003</v>
      </c>
      <c r="IP11" s="9">
        <v>46.866999999999997</v>
      </c>
      <c r="IQ11" s="9">
        <v>25.341000000000001</v>
      </c>
    </row>
    <row r="12" spans="1:251">
      <c r="A12" s="10">
        <v>42401</v>
      </c>
      <c r="B12" s="9">
        <v>37.841999999999999</v>
      </c>
      <c r="C12" s="9">
        <v>14.042999999999999</v>
      </c>
      <c r="D12" s="9">
        <v>23.8</v>
      </c>
      <c r="E12" s="9">
        <v>16.193000000000001</v>
      </c>
      <c r="F12" s="9">
        <v>7.12</v>
      </c>
      <c r="G12" s="9">
        <v>9.0739999999999998</v>
      </c>
      <c r="H12" s="9">
        <v>3.782</v>
      </c>
      <c r="I12" s="9">
        <v>3.093</v>
      </c>
      <c r="J12" s="9">
        <v>0.69</v>
      </c>
      <c r="K12" s="9">
        <v>10</v>
      </c>
      <c r="L12" s="9">
        <v>13</v>
      </c>
      <c r="M12" s="9">
        <v>10</v>
      </c>
      <c r="N12" s="9">
        <v>47.915999999999997</v>
      </c>
      <c r="O12" s="9">
        <v>19.873999999999999</v>
      </c>
      <c r="P12" s="9">
        <v>28.042999999999999</v>
      </c>
      <c r="Q12" s="9">
        <v>13.53</v>
      </c>
      <c r="R12" s="9">
        <v>2.4390000000000001</v>
      </c>
      <c r="S12" s="9">
        <v>11.090999999999999</v>
      </c>
      <c r="T12" s="9">
        <v>20.163</v>
      </c>
      <c r="U12" s="9">
        <v>9.8000000000000007</v>
      </c>
      <c r="V12" s="9">
        <v>10.363</v>
      </c>
      <c r="W12" s="9">
        <v>10.946999999999999</v>
      </c>
      <c r="X12" s="9">
        <v>5.0469999999999997</v>
      </c>
      <c r="Y12" s="9">
        <v>5.9</v>
      </c>
      <c r="Z12" s="9">
        <v>3.2770000000000001</v>
      </c>
      <c r="AA12" s="9">
        <v>2.5870000000000002</v>
      </c>
      <c r="AB12" s="9">
        <v>0.69</v>
      </c>
      <c r="AC12" s="9">
        <v>12</v>
      </c>
      <c r="AD12" s="9">
        <v>15.512</v>
      </c>
      <c r="AE12" s="9">
        <v>10</v>
      </c>
      <c r="AF12" s="9">
        <v>46.399000000000001</v>
      </c>
      <c r="AG12" s="9">
        <v>11.762</v>
      </c>
      <c r="AH12" s="9">
        <v>34.637</v>
      </c>
      <c r="AI12" s="9">
        <v>22.968</v>
      </c>
      <c r="AJ12" s="9">
        <v>4.9420000000000002</v>
      </c>
      <c r="AK12" s="9">
        <v>18.026</v>
      </c>
      <c r="AL12" s="9">
        <v>17.678999999999998</v>
      </c>
      <c r="AM12" s="9">
        <v>4.242</v>
      </c>
      <c r="AN12" s="9">
        <v>13.436999999999999</v>
      </c>
      <c r="AO12" s="9">
        <v>5.2460000000000004</v>
      </c>
      <c r="AP12" s="9">
        <v>2.0720000000000001</v>
      </c>
      <c r="AQ12" s="9">
        <v>3.1739999999999999</v>
      </c>
      <c r="AR12" s="9">
        <v>0.50600000000000001</v>
      </c>
      <c r="AS12" s="9">
        <v>0.50600000000000001</v>
      </c>
      <c r="AT12" s="9">
        <v>0</v>
      </c>
      <c r="AU12" s="9">
        <v>9.9459999999999997</v>
      </c>
      <c r="AV12" s="9">
        <v>10</v>
      </c>
      <c r="AW12" s="9">
        <v>8.3450000000000006</v>
      </c>
      <c r="AX12" s="9">
        <v>73.472999999999999</v>
      </c>
      <c r="AY12" s="9">
        <v>26.263000000000002</v>
      </c>
      <c r="AZ12" s="9">
        <v>47.210999999999999</v>
      </c>
      <c r="BA12" s="9">
        <v>20.103999999999999</v>
      </c>
      <c r="BB12" s="9">
        <v>6.17</v>
      </c>
      <c r="BC12" s="9">
        <v>13.933999999999999</v>
      </c>
      <c r="BD12" s="9">
        <v>35.384999999999998</v>
      </c>
      <c r="BE12" s="9">
        <v>11.175000000000001</v>
      </c>
      <c r="BF12" s="9">
        <v>24.209</v>
      </c>
      <c r="BG12" s="9">
        <v>12.689</v>
      </c>
      <c r="BH12" s="9">
        <v>5.2869999999999999</v>
      </c>
      <c r="BI12" s="9">
        <v>7.4020000000000001</v>
      </c>
      <c r="BJ12" s="9">
        <v>5.2949999999999999</v>
      </c>
      <c r="BK12" s="9">
        <v>3.63</v>
      </c>
      <c r="BL12" s="9">
        <v>1.665</v>
      </c>
      <c r="BM12" s="9">
        <v>12</v>
      </c>
      <c r="BN12" s="9">
        <v>15.459</v>
      </c>
      <c r="BO12" s="9">
        <v>10.662000000000001</v>
      </c>
      <c r="BP12" s="9">
        <v>48.820999999999998</v>
      </c>
      <c r="BQ12" s="9">
        <v>14.64</v>
      </c>
      <c r="BR12" s="9">
        <v>34.180999999999997</v>
      </c>
      <c r="BS12" s="9">
        <v>12.127000000000001</v>
      </c>
      <c r="BT12" s="9">
        <v>3.0350000000000001</v>
      </c>
      <c r="BU12" s="9">
        <v>9.0920000000000005</v>
      </c>
      <c r="BV12" s="9">
        <v>25.323</v>
      </c>
      <c r="BW12" s="9">
        <v>6.6619999999999999</v>
      </c>
      <c r="BX12" s="9">
        <v>18.661999999999999</v>
      </c>
      <c r="BY12" s="9">
        <v>9.0920000000000005</v>
      </c>
      <c r="BZ12" s="9">
        <v>3.823</v>
      </c>
      <c r="CA12" s="9">
        <v>5.27</v>
      </c>
      <c r="CB12" s="9">
        <v>2.278</v>
      </c>
      <c r="CC12" s="9">
        <v>1.1200000000000001</v>
      </c>
      <c r="CD12" s="9">
        <v>1.1579999999999999</v>
      </c>
      <c r="CE12" s="9">
        <v>13.375</v>
      </c>
      <c r="CF12" s="9">
        <v>16</v>
      </c>
      <c r="CG12" s="9">
        <v>11</v>
      </c>
      <c r="CH12" s="9">
        <v>24.652000000000001</v>
      </c>
      <c r="CI12" s="9">
        <v>11.622999999999999</v>
      </c>
      <c r="CJ12" s="9">
        <v>13.029</v>
      </c>
      <c r="CK12" s="9">
        <v>7.9770000000000003</v>
      </c>
      <c r="CL12" s="9">
        <v>3.1349999999999998</v>
      </c>
      <c r="CM12" s="9">
        <v>4.843</v>
      </c>
      <c r="CN12" s="9">
        <v>10.061</v>
      </c>
      <c r="CO12" s="9">
        <v>4.5140000000000002</v>
      </c>
      <c r="CP12" s="9">
        <v>5.5469999999999997</v>
      </c>
      <c r="CQ12" s="9">
        <v>3.597</v>
      </c>
      <c r="CR12" s="9">
        <v>1.464</v>
      </c>
      <c r="CS12" s="9">
        <v>2.1320000000000001</v>
      </c>
      <c r="CT12" s="9">
        <v>3.0169999999999999</v>
      </c>
      <c r="CU12" s="9">
        <v>2.5099999999999998</v>
      </c>
      <c r="CV12" s="9">
        <v>0.50700000000000001</v>
      </c>
      <c r="CW12" s="9">
        <v>12</v>
      </c>
      <c r="CX12" s="9">
        <v>14.792</v>
      </c>
      <c r="CY12" s="9">
        <v>10</v>
      </c>
      <c r="CZ12" s="9">
        <v>7.1669999999999998</v>
      </c>
      <c r="DA12" s="9">
        <v>5.5839999999999996</v>
      </c>
      <c r="DB12" s="9">
        <v>1.5820000000000001</v>
      </c>
      <c r="DC12" s="9">
        <v>3.0310000000000001</v>
      </c>
      <c r="DD12" s="9">
        <v>1.4490000000000001</v>
      </c>
      <c r="DE12" s="9">
        <v>1.5820000000000001</v>
      </c>
      <c r="DF12" s="9">
        <v>3.58</v>
      </c>
      <c r="DG12" s="9">
        <v>3.58</v>
      </c>
      <c r="DH12" s="9">
        <v>0</v>
      </c>
      <c r="DI12" s="9">
        <v>0.55500000000000005</v>
      </c>
      <c r="DJ12" s="9">
        <v>0.55500000000000005</v>
      </c>
      <c r="DK12" s="9">
        <v>0</v>
      </c>
      <c r="DL12" s="9">
        <v>0</v>
      </c>
      <c r="DM12" s="9">
        <v>0</v>
      </c>
      <c r="DN12" s="9">
        <v>0</v>
      </c>
      <c r="DO12" s="9">
        <v>10.48</v>
      </c>
      <c r="DP12" s="9">
        <v>12.555999999999999</v>
      </c>
      <c r="DQ12" s="9">
        <v>4.1280000000000001</v>
      </c>
      <c r="DR12" s="9">
        <v>229.17500000000001</v>
      </c>
      <c r="DS12" s="9">
        <v>86.811000000000007</v>
      </c>
      <c r="DT12" s="9">
        <v>142.364</v>
      </c>
      <c r="DU12" s="9">
        <v>88.320999999999998</v>
      </c>
      <c r="DV12" s="9">
        <v>30.721</v>
      </c>
      <c r="DW12" s="9">
        <v>57.6</v>
      </c>
      <c r="DX12" s="9">
        <v>93.409000000000006</v>
      </c>
      <c r="DY12" s="9">
        <v>33.56</v>
      </c>
      <c r="DZ12" s="9">
        <v>59.85</v>
      </c>
      <c r="EA12" s="9">
        <v>31.779</v>
      </c>
      <c r="EB12" s="9">
        <v>13.46</v>
      </c>
      <c r="EC12" s="9">
        <v>18.318999999999999</v>
      </c>
      <c r="ED12" s="9">
        <v>15.666</v>
      </c>
      <c r="EE12" s="9">
        <v>9.07</v>
      </c>
      <c r="EF12" s="9">
        <v>6.5960000000000001</v>
      </c>
      <c r="EG12" s="9">
        <v>10</v>
      </c>
      <c r="EH12" s="9">
        <v>11</v>
      </c>
      <c r="EI12" s="9">
        <v>10</v>
      </c>
      <c r="EJ12" s="9">
        <v>91.585999999999999</v>
      </c>
      <c r="EK12" s="9">
        <v>27.084</v>
      </c>
      <c r="EL12" s="9">
        <v>64.501999999999995</v>
      </c>
      <c r="EM12" s="9">
        <v>36.231999999999999</v>
      </c>
      <c r="EN12" s="9">
        <v>9.7260000000000009</v>
      </c>
      <c r="EO12" s="9">
        <v>26.504999999999999</v>
      </c>
      <c r="EP12" s="9">
        <v>43.905000000000001</v>
      </c>
      <c r="EQ12" s="9">
        <v>13.449</v>
      </c>
      <c r="ER12" s="9">
        <v>30.456</v>
      </c>
      <c r="ES12" s="9">
        <v>9.7170000000000005</v>
      </c>
      <c r="ET12" s="9">
        <v>2.6829999999999998</v>
      </c>
      <c r="EU12" s="9">
        <v>7.0330000000000004</v>
      </c>
      <c r="EV12" s="9">
        <v>1.7330000000000001</v>
      </c>
      <c r="EW12" s="9">
        <v>1.226</v>
      </c>
      <c r="EX12" s="9">
        <v>0.50700000000000001</v>
      </c>
      <c r="EY12" s="9">
        <v>10</v>
      </c>
      <c r="EZ12" s="9">
        <v>10</v>
      </c>
      <c r="FA12" s="9">
        <v>10</v>
      </c>
      <c r="FB12" s="9">
        <v>137.59</v>
      </c>
      <c r="FC12" s="9">
        <v>59.726999999999997</v>
      </c>
      <c r="FD12" s="9">
        <v>77.863</v>
      </c>
      <c r="FE12" s="9">
        <v>52.09</v>
      </c>
      <c r="FF12" s="9">
        <v>20.995000000000001</v>
      </c>
      <c r="FG12" s="9">
        <v>31.094999999999999</v>
      </c>
      <c r="FH12" s="9">
        <v>49.505000000000003</v>
      </c>
      <c r="FI12" s="9">
        <v>20.111000000000001</v>
      </c>
      <c r="FJ12" s="9">
        <v>29.393999999999998</v>
      </c>
      <c r="FK12" s="9">
        <v>22.062000000000001</v>
      </c>
      <c r="FL12" s="9">
        <v>10.776999999999999</v>
      </c>
      <c r="FM12" s="9">
        <v>11.286</v>
      </c>
      <c r="FN12" s="9">
        <v>13.933</v>
      </c>
      <c r="FO12" s="9">
        <v>7.8440000000000003</v>
      </c>
      <c r="FP12" s="9">
        <v>6.0890000000000004</v>
      </c>
      <c r="FQ12" s="9">
        <v>10</v>
      </c>
      <c r="FR12" s="9">
        <v>12</v>
      </c>
      <c r="FS12" s="9">
        <v>10</v>
      </c>
      <c r="FT12" s="9">
        <v>46.823999999999998</v>
      </c>
      <c r="FU12" s="9">
        <v>24.443000000000001</v>
      </c>
      <c r="FV12" s="9">
        <v>22.381</v>
      </c>
      <c r="FW12" s="9">
        <v>14.804</v>
      </c>
      <c r="FX12" s="9">
        <v>4.1879999999999997</v>
      </c>
      <c r="FY12" s="9">
        <v>10.617000000000001</v>
      </c>
      <c r="FZ12" s="9">
        <v>20.588999999999999</v>
      </c>
      <c r="GA12" s="9">
        <v>12.605</v>
      </c>
      <c r="GB12" s="9">
        <v>7.984</v>
      </c>
      <c r="GC12" s="9">
        <v>8.2080000000000002</v>
      </c>
      <c r="GD12" s="9">
        <v>5.008</v>
      </c>
      <c r="GE12" s="9">
        <v>3.2</v>
      </c>
      <c r="GF12" s="9">
        <v>3.222</v>
      </c>
      <c r="GG12" s="9">
        <v>2.6419999999999999</v>
      </c>
      <c r="GH12" s="9">
        <v>0.57999999999999996</v>
      </c>
      <c r="GI12" s="9">
        <v>12</v>
      </c>
      <c r="GJ12" s="9">
        <v>15</v>
      </c>
      <c r="GK12" s="9">
        <v>10</v>
      </c>
      <c r="GL12" s="9">
        <v>3.0779999999999998</v>
      </c>
      <c r="GM12" s="9">
        <v>1.37</v>
      </c>
      <c r="GN12" s="9">
        <v>1.708</v>
      </c>
      <c r="GO12" s="9">
        <v>0.59199999999999997</v>
      </c>
      <c r="GP12" s="9">
        <v>0.59199999999999997</v>
      </c>
      <c r="GQ12" s="9">
        <v>0</v>
      </c>
      <c r="GR12" s="9">
        <v>1.2889999999999999</v>
      </c>
      <c r="GS12" s="9">
        <v>0.77800000000000002</v>
      </c>
      <c r="GT12" s="9">
        <v>0.51100000000000001</v>
      </c>
      <c r="GU12" s="9">
        <v>0</v>
      </c>
      <c r="GV12" s="9">
        <v>0</v>
      </c>
      <c r="GW12" s="9">
        <v>0</v>
      </c>
      <c r="GX12" s="9">
        <v>1.1970000000000001</v>
      </c>
      <c r="GY12" s="9">
        <v>0</v>
      </c>
      <c r="GZ12" s="9">
        <v>1.1970000000000001</v>
      </c>
      <c r="HA12" s="9">
        <v>16.922999999999998</v>
      </c>
      <c r="HB12" s="9">
        <v>8.2710000000000008</v>
      </c>
      <c r="HC12" s="9">
        <v>34.94</v>
      </c>
      <c r="HD12" s="9">
        <v>59.838000000000001</v>
      </c>
      <c r="HE12" s="9">
        <v>28.527000000000001</v>
      </c>
      <c r="HF12" s="9">
        <v>31.312000000000001</v>
      </c>
      <c r="HG12" s="9">
        <v>22.370999999999999</v>
      </c>
      <c r="HH12" s="9">
        <v>9.218</v>
      </c>
      <c r="HI12" s="9">
        <v>13.154</v>
      </c>
      <c r="HJ12" s="9">
        <v>21.364000000000001</v>
      </c>
      <c r="HK12" s="9">
        <v>10.276</v>
      </c>
      <c r="HL12" s="9">
        <v>11.087999999999999</v>
      </c>
      <c r="HM12" s="9">
        <v>3.9990000000000001</v>
      </c>
      <c r="HN12" s="9">
        <v>1.228</v>
      </c>
      <c r="HO12" s="9">
        <v>2.7709999999999999</v>
      </c>
      <c r="HP12" s="9">
        <v>12.103999999999999</v>
      </c>
      <c r="HQ12" s="9">
        <v>7.8040000000000003</v>
      </c>
      <c r="HR12" s="9">
        <v>4.2990000000000004</v>
      </c>
      <c r="HS12" s="9">
        <v>12</v>
      </c>
      <c r="HT12" s="9">
        <v>15</v>
      </c>
      <c r="HU12" s="9">
        <v>11.946999999999999</v>
      </c>
      <c r="HV12" s="9">
        <v>105.642</v>
      </c>
      <c r="HW12" s="9">
        <v>34.991</v>
      </c>
      <c r="HX12" s="9">
        <v>70.652000000000001</v>
      </c>
      <c r="HY12" s="9">
        <v>38.076000000000001</v>
      </c>
      <c r="HZ12" s="9">
        <v>10.265000000000001</v>
      </c>
      <c r="IA12" s="9">
        <v>27.812000000000001</v>
      </c>
      <c r="IB12" s="9">
        <v>34.832999999999998</v>
      </c>
      <c r="IC12" s="9">
        <v>11.271000000000001</v>
      </c>
      <c r="ID12" s="9">
        <v>23.562000000000001</v>
      </c>
      <c r="IE12" s="9">
        <v>29.994</v>
      </c>
      <c r="IF12" s="9">
        <v>12.396000000000001</v>
      </c>
      <c r="IG12" s="9">
        <v>17.599</v>
      </c>
      <c r="IH12" s="9">
        <v>2.7389999999999999</v>
      </c>
      <c r="II12" s="9">
        <v>1.0589999999999999</v>
      </c>
      <c r="IJ12" s="9">
        <v>1.68</v>
      </c>
      <c r="IK12" s="9">
        <v>11</v>
      </c>
      <c r="IL12" s="9">
        <v>14</v>
      </c>
      <c r="IM12" s="9">
        <v>10</v>
      </c>
      <c r="IN12" s="9">
        <v>71.813000000000002</v>
      </c>
      <c r="IO12" s="9">
        <v>31.09</v>
      </c>
      <c r="IP12" s="9">
        <v>40.722999999999999</v>
      </c>
      <c r="IQ12" s="9">
        <v>23.831</v>
      </c>
    </row>
    <row r="13" spans="1:251">
      <c r="A13" s="10">
        <v>42767</v>
      </c>
      <c r="B13" s="9">
        <v>54.972999999999999</v>
      </c>
      <c r="C13" s="9">
        <v>20.466999999999999</v>
      </c>
      <c r="D13" s="9">
        <v>34.506</v>
      </c>
      <c r="E13" s="9">
        <v>16.949000000000002</v>
      </c>
      <c r="F13" s="9">
        <v>9.1769999999999996</v>
      </c>
      <c r="G13" s="9">
        <v>7.7729999999999997</v>
      </c>
      <c r="H13" s="9">
        <v>5.5810000000000004</v>
      </c>
      <c r="I13" s="9">
        <v>3.2229999999999999</v>
      </c>
      <c r="J13" s="9">
        <v>2.359</v>
      </c>
      <c r="K13" s="9">
        <v>13</v>
      </c>
      <c r="L13" s="9">
        <v>15</v>
      </c>
      <c r="M13" s="9">
        <v>11</v>
      </c>
      <c r="N13" s="9">
        <v>57.113999999999997</v>
      </c>
      <c r="O13" s="9">
        <v>24.867999999999999</v>
      </c>
      <c r="P13" s="9">
        <v>32.247</v>
      </c>
      <c r="Q13" s="9">
        <v>14.387</v>
      </c>
      <c r="R13" s="9">
        <v>4.0999999999999996</v>
      </c>
      <c r="S13" s="9">
        <v>10.287000000000001</v>
      </c>
      <c r="T13" s="9">
        <v>27.864999999999998</v>
      </c>
      <c r="U13" s="9">
        <v>12.956</v>
      </c>
      <c r="V13" s="9">
        <v>14.907999999999999</v>
      </c>
      <c r="W13" s="9">
        <v>12.689</v>
      </c>
      <c r="X13" s="9">
        <v>6.3150000000000004</v>
      </c>
      <c r="Y13" s="9">
        <v>6.3739999999999997</v>
      </c>
      <c r="Z13" s="9">
        <v>2.173</v>
      </c>
      <c r="AA13" s="9">
        <v>1.496</v>
      </c>
      <c r="AB13" s="9">
        <v>0.67800000000000005</v>
      </c>
      <c r="AC13" s="9">
        <v>14</v>
      </c>
      <c r="AD13" s="9">
        <v>17</v>
      </c>
      <c r="AE13" s="9">
        <v>14</v>
      </c>
      <c r="AF13" s="9">
        <v>49.604999999999997</v>
      </c>
      <c r="AG13" s="9">
        <v>14.337999999999999</v>
      </c>
      <c r="AH13" s="9">
        <v>35.267000000000003</v>
      </c>
      <c r="AI13" s="9">
        <v>14.829000000000001</v>
      </c>
      <c r="AJ13" s="9">
        <v>2.2389999999999999</v>
      </c>
      <c r="AK13" s="9">
        <v>12.59</v>
      </c>
      <c r="AL13" s="9">
        <v>27.108000000000001</v>
      </c>
      <c r="AM13" s="9">
        <v>7.51</v>
      </c>
      <c r="AN13" s="9">
        <v>19.597999999999999</v>
      </c>
      <c r="AO13" s="9">
        <v>4.26</v>
      </c>
      <c r="AP13" s="9">
        <v>2.8610000000000002</v>
      </c>
      <c r="AQ13" s="9">
        <v>1.399</v>
      </c>
      <c r="AR13" s="9">
        <v>3.4079999999999999</v>
      </c>
      <c r="AS13" s="9">
        <v>1.7270000000000001</v>
      </c>
      <c r="AT13" s="9">
        <v>1.681</v>
      </c>
      <c r="AU13" s="9">
        <v>10</v>
      </c>
      <c r="AV13" s="9">
        <v>14</v>
      </c>
      <c r="AW13" s="9">
        <v>10</v>
      </c>
      <c r="AX13" s="9">
        <v>73.688000000000002</v>
      </c>
      <c r="AY13" s="9">
        <v>23.105</v>
      </c>
      <c r="AZ13" s="9">
        <v>50.582999999999998</v>
      </c>
      <c r="BA13" s="9">
        <v>29.501999999999999</v>
      </c>
      <c r="BB13" s="9">
        <v>5.7990000000000004</v>
      </c>
      <c r="BC13" s="9">
        <v>23.702999999999999</v>
      </c>
      <c r="BD13" s="9">
        <v>34.595999999999997</v>
      </c>
      <c r="BE13" s="9">
        <v>13.081</v>
      </c>
      <c r="BF13" s="9">
        <v>21.515000000000001</v>
      </c>
      <c r="BG13" s="9">
        <v>6.3689999999999998</v>
      </c>
      <c r="BH13" s="9">
        <v>2.6360000000000001</v>
      </c>
      <c r="BI13" s="9">
        <v>3.7330000000000001</v>
      </c>
      <c r="BJ13" s="9">
        <v>3.2210000000000001</v>
      </c>
      <c r="BK13" s="9">
        <v>1.59</v>
      </c>
      <c r="BL13" s="9">
        <v>1.6319999999999999</v>
      </c>
      <c r="BM13" s="9">
        <v>10</v>
      </c>
      <c r="BN13" s="9">
        <v>14</v>
      </c>
      <c r="BO13" s="9">
        <v>10</v>
      </c>
      <c r="BP13" s="9">
        <v>45.578000000000003</v>
      </c>
      <c r="BQ13" s="9">
        <v>14.25</v>
      </c>
      <c r="BR13" s="9">
        <v>31.327000000000002</v>
      </c>
      <c r="BS13" s="9">
        <v>18.599</v>
      </c>
      <c r="BT13" s="9">
        <v>2.6429999999999998</v>
      </c>
      <c r="BU13" s="9">
        <v>15.956</v>
      </c>
      <c r="BV13" s="9">
        <v>21.251999999999999</v>
      </c>
      <c r="BW13" s="9">
        <v>8.4779999999999998</v>
      </c>
      <c r="BX13" s="9">
        <v>12.773999999999999</v>
      </c>
      <c r="BY13" s="9">
        <v>3.6230000000000002</v>
      </c>
      <c r="BZ13" s="9">
        <v>1.54</v>
      </c>
      <c r="CA13" s="9">
        <v>2.0840000000000001</v>
      </c>
      <c r="CB13" s="9">
        <v>2.1030000000000002</v>
      </c>
      <c r="CC13" s="9">
        <v>1.59</v>
      </c>
      <c r="CD13" s="9">
        <v>0.51300000000000001</v>
      </c>
      <c r="CE13" s="9">
        <v>10</v>
      </c>
      <c r="CF13" s="9">
        <v>15</v>
      </c>
      <c r="CG13" s="9">
        <v>8.9350000000000005</v>
      </c>
      <c r="CH13" s="9">
        <v>28.11</v>
      </c>
      <c r="CI13" s="9">
        <v>8.8550000000000004</v>
      </c>
      <c r="CJ13" s="9">
        <v>19.254999999999999</v>
      </c>
      <c r="CK13" s="9">
        <v>10.903</v>
      </c>
      <c r="CL13" s="9">
        <v>3.1560000000000001</v>
      </c>
      <c r="CM13" s="9">
        <v>7.7460000000000004</v>
      </c>
      <c r="CN13" s="9">
        <v>13.343</v>
      </c>
      <c r="CO13" s="9">
        <v>4.6029999999999998</v>
      </c>
      <c r="CP13" s="9">
        <v>8.7409999999999997</v>
      </c>
      <c r="CQ13" s="9">
        <v>2.746</v>
      </c>
      <c r="CR13" s="9">
        <v>1.0960000000000001</v>
      </c>
      <c r="CS13" s="9">
        <v>1.65</v>
      </c>
      <c r="CT13" s="9">
        <v>1.1180000000000001</v>
      </c>
      <c r="CU13" s="9">
        <v>0</v>
      </c>
      <c r="CV13" s="9">
        <v>1.1180000000000001</v>
      </c>
      <c r="CW13" s="9">
        <v>10.6</v>
      </c>
      <c r="CX13" s="9">
        <v>10.914999999999999</v>
      </c>
      <c r="CY13" s="9">
        <v>10.577999999999999</v>
      </c>
      <c r="CZ13" s="9">
        <v>2.4729999999999999</v>
      </c>
      <c r="DA13" s="9">
        <v>2.4729999999999999</v>
      </c>
      <c r="DB13" s="9">
        <v>0</v>
      </c>
      <c r="DC13" s="9">
        <v>1.218</v>
      </c>
      <c r="DD13" s="9">
        <v>1.218</v>
      </c>
      <c r="DE13" s="9">
        <v>0</v>
      </c>
      <c r="DF13" s="9">
        <v>0.66500000000000004</v>
      </c>
      <c r="DG13" s="9">
        <v>0.66500000000000004</v>
      </c>
      <c r="DH13" s="9">
        <v>0</v>
      </c>
      <c r="DI13" s="9">
        <v>0.59</v>
      </c>
      <c r="DJ13" s="9">
        <v>0.59</v>
      </c>
      <c r="DK13" s="9">
        <v>0</v>
      </c>
      <c r="DL13" s="9">
        <v>0</v>
      </c>
      <c r="DM13" s="9">
        <v>0</v>
      </c>
      <c r="DN13" s="9">
        <v>0</v>
      </c>
      <c r="DO13" s="9">
        <v>11.545</v>
      </c>
      <c r="DP13" s="9">
        <v>11.545</v>
      </c>
      <c r="DQ13" s="9">
        <v>0</v>
      </c>
      <c r="DR13" s="9">
        <v>244.29900000000001</v>
      </c>
      <c r="DS13" s="9">
        <v>91.114000000000004</v>
      </c>
      <c r="DT13" s="9">
        <v>153.184</v>
      </c>
      <c r="DU13" s="9">
        <v>91.814999999999998</v>
      </c>
      <c r="DV13" s="9">
        <v>33.159999999999997</v>
      </c>
      <c r="DW13" s="9">
        <v>58.654000000000003</v>
      </c>
      <c r="DX13" s="9">
        <v>109.009</v>
      </c>
      <c r="DY13" s="9">
        <v>37.877000000000002</v>
      </c>
      <c r="DZ13" s="9">
        <v>71.132000000000005</v>
      </c>
      <c r="EA13" s="9">
        <v>34.884</v>
      </c>
      <c r="EB13" s="9">
        <v>17.13</v>
      </c>
      <c r="EC13" s="9">
        <v>17.754000000000001</v>
      </c>
      <c r="ED13" s="9">
        <v>8.5909999999999993</v>
      </c>
      <c r="EE13" s="9">
        <v>2.9470000000000001</v>
      </c>
      <c r="EF13" s="9">
        <v>5.6440000000000001</v>
      </c>
      <c r="EG13" s="9">
        <v>10</v>
      </c>
      <c r="EH13" s="9">
        <v>12</v>
      </c>
      <c r="EI13" s="9">
        <v>10</v>
      </c>
      <c r="EJ13" s="9">
        <v>85.016999999999996</v>
      </c>
      <c r="EK13" s="9">
        <v>24.132999999999999</v>
      </c>
      <c r="EL13" s="9">
        <v>60.884</v>
      </c>
      <c r="EM13" s="9">
        <v>38.337000000000003</v>
      </c>
      <c r="EN13" s="9">
        <v>8.19</v>
      </c>
      <c r="EO13" s="9">
        <v>30.146999999999998</v>
      </c>
      <c r="EP13" s="9">
        <v>37.962000000000003</v>
      </c>
      <c r="EQ13" s="9">
        <v>11.579000000000001</v>
      </c>
      <c r="ER13" s="9">
        <v>26.382999999999999</v>
      </c>
      <c r="ES13" s="9">
        <v>6.7320000000000002</v>
      </c>
      <c r="ET13" s="9">
        <v>2.8690000000000002</v>
      </c>
      <c r="EU13" s="9">
        <v>3.863</v>
      </c>
      <c r="EV13" s="9">
        <v>1.986</v>
      </c>
      <c r="EW13" s="9">
        <v>1.496</v>
      </c>
      <c r="EX13" s="9">
        <v>0.49</v>
      </c>
      <c r="EY13" s="9">
        <v>10</v>
      </c>
      <c r="EZ13" s="9">
        <v>11</v>
      </c>
      <c r="FA13" s="9">
        <v>9.9049999999999994</v>
      </c>
      <c r="FB13" s="9">
        <v>159.28200000000001</v>
      </c>
      <c r="FC13" s="9">
        <v>66.980999999999995</v>
      </c>
      <c r="FD13" s="9">
        <v>92.301000000000002</v>
      </c>
      <c r="FE13" s="9">
        <v>53.478000000000002</v>
      </c>
      <c r="FF13" s="9">
        <v>24.971</v>
      </c>
      <c r="FG13" s="9">
        <v>28.507000000000001</v>
      </c>
      <c r="FH13" s="9">
        <v>71.046999999999997</v>
      </c>
      <c r="FI13" s="9">
        <v>26.297999999999998</v>
      </c>
      <c r="FJ13" s="9">
        <v>44.749000000000002</v>
      </c>
      <c r="FK13" s="9">
        <v>28.152999999999999</v>
      </c>
      <c r="FL13" s="9">
        <v>14.262</v>
      </c>
      <c r="FM13" s="9">
        <v>13.891</v>
      </c>
      <c r="FN13" s="9">
        <v>6.6050000000000004</v>
      </c>
      <c r="FO13" s="9">
        <v>1.4510000000000001</v>
      </c>
      <c r="FP13" s="9">
        <v>5.1539999999999999</v>
      </c>
      <c r="FQ13" s="9">
        <v>12</v>
      </c>
      <c r="FR13" s="9">
        <v>12.452</v>
      </c>
      <c r="FS13" s="9">
        <v>11</v>
      </c>
      <c r="FT13" s="9">
        <v>39.908000000000001</v>
      </c>
      <c r="FU13" s="9">
        <v>19.808</v>
      </c>
      <c r="FV13" s="9">
        <v>20.099</v>
      </c>
      <c r="FW13" s="9">
        <v>7.68</v>
      </c>
      <c r="FX13" s="9">
        <v>2.931</v>
      </c>
      <c r="FY13" s="9">
        <v>4.7489999999999997</v>
      </c>
      <c r="FZ13" s="9">
        <v>24.164000000000001</v>
      </c>
      <c r="GA13" s="9">
        <v>11.818</v>
      </c>
      <c r="GB13" s="9">
        <v>12.346</v>
      </c>
      <c r="GC13" s="9">
        <v>4.101</v>
      </c>
      <c r="GD13" s="9">
        <v>2.3140000000000001</v>
      </c>
      <c r="GE13" s="9">
        <v>1.7869999999999999</v>
      </c>
      <c r="GF13" s="9">
        <v>3.9630000000000001</v>
      </c>
      <c r="GG13" s="9">
        <v>2.7450000000000001</v>
      </c>
      <c r="GH13" s="9">
        <v>1.218</v>
      </c>
      <c r="GI13" s="9">
        <v>11.214</v>
      </c>
      <c r="GJ13" s="9">
        <v>13.724</v>
      </c>
      <c r="GK13" s="9">
        <v>10</v>
      </c>
      <c r="GL13" s="9">
        <v>2.7530000000000001</v>
      </c>
      <c r="GM13" s="9">
        <v>1.1040000000000001</v>
      </c>
      <c r="GN13" s="9">
        <v>1.649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2.7530000000000001</v>
      </c>
      <c r="GY13" s="9">
        <v>1.1040000000000001</v>
      </c>
      <c r="GZ13" s="9">
        <v>1.649</v>
      </c>
      <c r="HA13" s="9">
        <v>37.987000000000002</v>
      </c>
      <c r="HB13" s="9">
        <v>40</v>
      </c>
      <c r="HC13" s="9">
        <v>36.868000000000002</v>
      </c>
      <c r="HD13" s="9">
        <v>53.854999999999997</v>
      </c>
      <c r="HE13" s="9">
        <v>24.353000000000002</v>
      </c>
      <c r="HF13" s="9">
        <v>29.501999999999999</v>
      </c>
      <c r="HG13" s="9">
        <v>24.428000000000001</v>
      </c>
      <c r="HH13" s="9">
        <v>13.972</v>
      </c>
      <c r="HI13" s="9">
        <v>10.456</v>
      </c>
      <c r="HJ13" s="9">
        <v>18.177</v>
      </c>
      <c r="HK13" s="9">
        <v>4.8949999999999996</v>
      </c>
      <c r="HL13" s="9">
        <v>13.282999999999999</v>
      </c>
      <c r="HM13" s="9">
        <v>4.0780000000000003</v>
      </c>
      <c r="HN13" s="9">
        <v>3.0379999999999998</v>
      </c>
      <c r="HO13" s="9">
        <v>1.0409999999999999</v>
      </c>
      <c r="HP13" s="9">
        <v>7.1710000000000003</v>
      </c>
      <c r="HQ13" s="9">
        <v>2.4489999999999998</v>
      </c>
      <c r="HR13" s="9">
        <v>4.7220000000000004</v>
      </c>
      <c r="HS13" s="9">
        <v>10.130000000000001</v>
      </c>
      <c r="HT13" s="9">
        <v>8</v>
      </c>
      <c r="HU13" s="9">
        <v>12.929</v>
      </c>
      <c r="HV13" s="9">
        <v>97.927999999999997</v>
      </c>
      <c r="HW13" s="9">
        <v>35.255000000000003</v>
      </c>
      <c r="HX13" s="9">
        <v>62.673000000000002</v>
      </c>
      <c r="HY13" s="9">
        <v>27.408999999999999</v>
      </c>
      <c r="HZ13" s="9">
        <v>8.2989999999999995</v>
      </c>
      <c r="IA13" s="9">
        <v>19.109000000000002</v>
      </c>
      <c r="IB13" s="9">
        <v>43.228000000000002</v>
      </c>
      <c r="IC13" s="9">
        <v>15.047000000000001</v>
      </c>
      <c r="ID13" s="9">
        <v>28.18</v>
      </c>
      <c r="IE13" s="9">
        <v>24.663</v>
      </c>
      <c r="IF13" s="9">
        <v>9.77</v>
      </c>
      <c r="IG13" s="9">
        <v>14.893000000000001</v>
      </c>
      <c r="IH13" s="9">
        <v>2.629</v>
      </c>
      <c r="II13" s="9">
        <v>2.1389999999999998</v>
      </c>
      <c r="IJ13" s="9">
        <v>0.49</v>
      </c>
      <c r="IK13" s="9">
        <v>13</v>
      </c>
      <c r="IL13" s="9">
        <v>15</v>
      </c>
      <c r="IM13" s="9">
        <v>12</v>
      </c>
      <c r="IN13" s="9">
        <v>94.274000000000001</v>
      </c>
      <c r="IO13" s="9">
        <v>34.091000000000001</v>
      </c>
      <c r="IP13" s="9">
        <v>60.183</v>
      </c>
      <c r="IQ13" s="9">
        <v>24.709</v>
      </c>
    </row>
    <row r="14" spans="1:251">
      <c r="A14" s="10">
        <v>43132</v>
      </c>
      <c r="B14" s="9">
        <v>40.322000000000003</v>
      </c>
      <c r="C14" s="9">
        <v>20.064</v>
      </c>
      <c r="D14" s="9">
        <v>20.257999999999999</v>
      </c>
      <c r="E14" s="9">
        <v>19.675000000000001</v>
      </c>
      <c r="F14" s="9">
        <v>9.9949999999999992</v>
      </c>
      <c r="G14" s="9">
        <v>9.68</v>
      </c>
      <c r="H14" s="9">
        <v>2.9049999999999998</v>
      </c>
      <c r="I14" s="9">
        <v>0.42699999999999999</v>
      </c>
      <c r="J14" s="9">
        <v>2.4780000000000002</v>
      </c>
      <c r="K14" s="9">
        <v>11</v>
      </c>
      <c r="L14" s="9">
        <v>13.265000000000001</v>
      </c>
      <c r="M14" s="9">
        <v>10</v>
      </c>
      <c r="N14" s="9">
        <v>51.923000000000002</v>
      </c>
      <c r="O14" s="9">
        <v>23.643999999999998</v>
      </c>
      <c r="P14" s="9">
        <v>28.277999999999999</v>
      </c>
      <c r="Q14" s="9">
        <v>16.66</v>
      </c>
      <c r="R14" s="9">
        <v>3.8450000000000002</v>
      </c>
      <c r="S14" s="9">
        <v>12.815</v>
      </c>
      <c r="T14" s="9">
        <v>21.512</v>
      </c>
      <c r="U14" s="9">
        <v>12.218999999999999</v>
      </c>
      <c r="V14" s="9">
        <v>9.2929999999999993</v>
      </c>
      <c r="W14" s="9">
        <v>12.766999999999999</v>
      </c>
      <c r="X14" s="9">
        <v>7.1529999999999996</v>
      </c>
      <c r="Y14" s="9">
        <v>5.6139999999999999</v>
      </c>
      <c r="Z14" s="9">
        <v>0.98299999999999998</v>
      </c>
      <c r="AA14" s="9">
        <v>0.42699999999999999</v>
      </c>
      <c r="AB14" s="9">
        <v>0.55600000000000005</v>
      </c>
      <c r="AC14" s="9">
        <v>12</v>
      </c>
      <c r="AD14" s="9">
        <v>13.532999999999999</v>
      </c>
      <c r="AE14" s="9">
        <v>10.837</v>
      </c>
      <c r="AF14" s="9">
        <v>43.701999999999998</v>
      </c>
      <c r="AG14" s="9">
        <v>13.958</v>
      </c>
      <c r="AH14" s="9">
        <v>29.744</v>
      </c>
      <c r="AI14" s="9">
        <v>16.062999999999999</v>
      </c>
      <c r="AJ14" s="9">
        <v>3.2709999999999999</v>
      </c>
      <c r="AK14" s="9">
        <v>12.791</v>
      </c>
      <c r="AL14" s="9">
        <v>18.809999999999999</v>
      </c>
      <c r="AM14" s="9">
        <v>7.8440000000000003</v>
      </c>
      <c r="AN14" s="9">
        <v>10.965</v>
      </c>
      <c r="AO14" s="9">
        <v>6.9080000000000004</v>
      </c>
      <c r="AP14" s="9">
        <v>2.8420000000000001</v>
      </c>
      <c r="AQ14" s="9">
        <v>4.0659999999999998</v>
      </c>
      <c r="AR14" s="9">
        <v>1.9219999999999999</v>
      </c>
      <c r="AS14" s="9">
        <v>0</v>
      </c>
      <c r="AT14" s="9">
        <v>1.9219999999999999</v>
      </c>
      <c r="AU14" s="9">
        <v>10</v>
      </c>
      <c r="AV14" s="9">
        <v>11.817</v>
      </c>
      <c r="AW14" s="9">
        <v>10</v>
      </c>
      <c r="AX14" s="9">
        <v>69.688000000000002</v>
      </c>
      <c r="AY14" s="9">
        <v>25.544</v>
      </c>
      <c r="AZ14" s="9">
        <v>44.145000000000003</v>
      </c>
      <c r="BA14" s="9">
        <v>28.47</v>
      </c>
      <c r="BB14" s="9">
        <v>8.3979999999999997</v>
      </c>
      <c r="BC14" s="9">
        <v>20.071999999999999</v>
      </c>
      <c r="BD14" s="9">
        <v>26.696999999999999</v>
      </c>
      <c r="BE14" s="9">
        <v>9.5470000000000006</v>
      </c>
      <c r="BF14" s="9">
        <v>17.149999999999999</v>
      </c>
      <c r="BG14" s="9">
        <v>12.779</v>
      </c>
      <c r="BH14" s="9">
        <v>6.3079999999999998</v>
      </c>
      <c r="BI14" s="9">
        <v>6.4720000000000004</v>
      </c>
      <c r="BJ14" s="9">
        <v>1.742</v>
      </c>
      <c r="BK14" s="9">
        <v>1.29</v>
      </c>
      <c r="BL14" s="9">
        <v>0.45100000000000001</v>
      </c>
      <c r="BM14" s="9">
        <v>10</v>
      </c>
      <c r="BN14" s="9">
        <v>10</v>
      </c>
      <c r="BO14" s="9">
        <v>10</v>
      </c>
      <c r="BP14" s="9">
        <v>47.542000000000002</v>
      </c>
      <c r="BQ14" s="9">
        <v>13.537000000000001</v>
      </c>
      <c r="BR14" s="9">
        <v>34.005000000000003</v>
      </c>
      <c r="BS14" s="9">
        <v>18.210999999999999</v>
      </c>
      <c r="BT14" s="9">
        <v>3.3439999999999999</v>
      </c>
      <c r="BU14" s="9">
        <v>14.867000000000001</v>
      </c>
      <c r="BV14" s="9">
        <v>17.495000000000001</v>
      </c>
      <c r="BW14" s="9">
        <v>4.6989999999999998</v>
      </c>
      <c r="BX14" s="9">
        <v>12.795999999999999</v>
      </c>
      <c r="BY14" s="9">
        <v>10.939</v>
      </c>
      <c r="BZ14" s="9">
        <v>5.0490000000000004</v>
      </c>
      <c r="CA14" s="9">
        <v>5.891</v>
      </c>
      <c r="CB14" s="9">
        <v>0.89700000000000002</v>
      </c>
      <c r="CC14" s="9">
        <v>0.44600000000000001</v>
      </c>
      <c r="CD14" s="9">
        <v>0.45100000000000001</v>
      </c>
      <c r="CE14" s="9">
        <v>10</v>
      </c>
      <c r="CF14" s="9">
        <v>13.648</v>
      </c>
      <c r="CG14" s="9">
        <v>10</v>
      </c>
      <c r="CH14" s="9">
        <v>22.146000000000001</v>
      </c>
      <c r="CI14" s="9">
        <v>12.006</v>
      </c>
      <c r="CJ14" s="9">
        <v>10.14</v>
      </c>
      <c r="CK14" s="9">
        <v>10.259</v>
      </c>
      <c r="CL14" s="9">
        <v>5.0540000000000003</v>
      </c>
      <c r="CM14" s="9">
        <v>5.2039999999999997</v>
      </c>
      <c r="CN14" s="9">
        <v>9.202</v>
      </c>
      <c r="CO14" s="9">
        <v>4.8479999999999999</v>
      </c>
      <c r="CP14" s="9">
        <v>4.3540000000000001</v>
      </c>
      <c r="CQ14" s="9">
        <v>1.84</v>
      </c>
      <c r="CR14" s="9">
        <v>1.2589999999999999</v>
      </c>
      <c r="CS14" s="9">
        <v>0.58099999999999996</v>
      </c>
      <c r="CT14" s="9">
        <v>0.84499999999999997</v>
      </c>
      <c r="CU14" s="9">
        <v>0.84499999999999997</v>
      </c>
      <c r="CV14" s="9">
        <v>0</v>
      </c>
      <c r="CW14" s="9">
        <v>10</v>
      </c>
      <c r="CX14" s="9">
        <v>10</v>
      </c>
      <c r="CY14" s="9">
        <v>8.3130000000000006</v>
      </c>
      <c r="CZ14" s="9">
        <v>5.5380000000000003</v>
      </c>
      <c r="DA14" s="9">
        <v>3.9089999999999998</v>
      </c>
      <c r="DB14" s="9">
        <v>1.63</v>
      </c>
      <c r="DC14" s="9">
        <v>2.5049999999999999</v>
      </c>
      <c r="DD14" s="9">
        <v>1.661</v>
      </c>
      <c r="DE14" s="9">
        <v>0.84499999999999997</v>
      </c>
      <c r="DF14" s="9">
        <v>3.0329999999999999</v>
      </c>
      <c r="DG14" s="9">
        <v>2.2480000000000002</v>
      </c>
      <c r="DH14" s="9">
        <v>0.78500000000000003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10.318</v>
      </c>
      <c r="DP14" s="9">
        <v>10.632</v>
      </c>
      <c r="DQ14" s="9">
        <v>9.4659999999999993</v>
      </c>
      <c r="DR14" s="9">
        <v>226.63</v>
      </c>
      <c r="DS14" s="9">
        <v>83.927999999999997</v>
      </c>
      <c r="DT14" s="9">
        <v>142.702</v>
      </c>
      <c r="DU14" s="9">
        <v>86.403000000000006</v>
      </c>
      <c r="DV14" s="9">
        <v>26.277000000000001</v>
      </c>
      <c r="DW14" s="9">
        <v>60.125999999999998</v>
      </c>
      <c r="DX14" s="9">
        <v>94.503</v>
      </c>
      <c r="DY14" s="9">
        <v>37.332000000000001</v>
      </c>
      <c r="DZ14" s="9">
        <v>57.170999999999999</v>
      </c>
      <c r="EA14" s="9">
        <v>40.689</v>
      </c>
      <c r="EB14" s="9">
        <v>19.891999999999999</v>
      </c>
      <c r="EC14" s="9">
        <v>20.795999999999999</v>
      </c>
      <c r="ED14" s="9">
        <v>5.0350000000000001</v>
      </c>
      <c r="EE14" s="9">
        <v>0.42699999999999999</v>
      </c>
      <c r="EF14" s="9">
        <v>4.6079999999999997</v>
      </c>
      <c r="EG14" s="9">
        <v>10.59</v>
      </c>
      <c r="EH14" s="9">
        <v>11</v>
      </c>
      <c r="EI14" s="9">
        <v>10</v>
      </c>
      <c r="EJ14" s="9">
        <v>80.941000000000003</v>
      </c>
      <c r="EK14" s="9">
        <v>25.315000000000001</v>
      </c>
      <c r="EL14" s="9">
        <v>55.625999999999998</v>
      </c>
      <c r="EM14" s="9">
        <v>36.676000000000002</v>
      </c>
      <c r="EN14" s="9">
        <v>8.1389999999999993</v>
      </c>
      <c r="EO14" s="9">
        <v>28.536999999999999</v>
      </c>
      <c r="EP14" s="9">
        <v>31.661000000000001</v>
      </c>
      <c r="EQ14" s="9">
        <v>10.747</v>
      </c>
      <c r="ER14" s="9">
        <v>20.914000000000001</v>
      </c>
      <c r="ES14" s="9">
        <v>11.678000000000001</v>
      </c>
      <c r="ET14" s="9">
        <v>6.0030000000000001</v>
      </c>
      <c r="EU14" s="9">
        <v>5.6749999999999998</v>
      </c>
      <c r="EV14" s="9">
        <v>0.92600000000000005</v>
      </c>
      <c r="EW14" s="9">
        <v>0.42699999999999999</v>
      </c>
      <c r="EX14" s="9">
        <v>0.499</v>
      </c>
      <c r="EY14" s="9">
        <v>10</v>
      </c>
      <c r="EZ14" s="9">
        <v>10.250999999999999</v>
      </c>
      <c r="FA14" s="9">
        <v>8.0530000000000008</v>
      </c>
      <c r="FB14" s="9">
        <v>145.68899999999999</v>
      </c>
      <c r="FC14" s="9">
        <v>58.613</v>
      </c>
      <c r="FD14" s="9">
        <v>87.075999999999993</v>
      </c>
      <c r="FE14" s="9">
        <v>49.728000000000002</v>
      </c>
      <c r="FF14" s="9">
        <v>18.138000000000002</v>
      </c>
      <c r="FG14" s="9">
        <v>31.588999999999999</v>
      </c>
      <c r="FH14" s="9">
        <v>62.841999999999999</v>
      </c>
      <c r="FI14" s="9">
        <v>26.585000000000001</v>
      </c>
      <c r="FJ14" s="9">
        <v>36.256999999999998</v>
      </c>
      <c r="FK14" s="9">
        <v>29.010999999999999</v>
      </c>
      <c r="FL14" s="9">
        <v>13.89</v>
      </c>
      <c r="FM14" s="9">
        <v>15.121</v>
      </c>
      <c r="FN14" s="9">
        <v>4.109</v>
      </c>
      <c r="FO14" s="9">
        <v>0</v>
      </c>
      <c r="FP14" s="9">
        <v>4.109</v>
      </c>
      <c r="FQ14" s="9">
        <v>12</v>
      </c>
      <c r="FR14" s="9">
        <v>12</v>
      </c>
      <c r="FS14" s="9">
        <v>12</v>
      </c>
      <c r="FT14" s="9">
        <v>32.634999999999998</v>
      </c>
      <c r="FU14" s="9">
        <v>20.408000000000001</v>
      </c>
      <c r="FV14" s="9">
        <v>12.228</v>
      </c>
      <c r="FW14" s="9">
        <v>9.202</v>
      </c>
      <c r="FX14" s="9">
        <v>4.7450000000000001</v>
      </c>
      <c r="FY14" s="9">
        <v>4.4569999999999999</v>
      </c>
      <c r="FZ14" s="9">
        <v>14.465999999999999</v>
      </c>
      <c r="GA14" s="9">
        <v>9.875</v>
      </c>
      <c r="GB14" s="9">
        <v>4.5910000000000002</v>
      </c>
      <c r="GC14" s="9">
        <v>5.9589999999999996</v>
      </c>
      <c r="GD14" s="9">
        <v>3.831</v>
      </c>
      <c r="GE14" s="9">
        <v>2.1280000000000001</v>
      </c>
      <c r="GF14" s="9">
        <v>3.008</v>
      </c>
      <c r="GG14" s="9">
        <v>1.9570000000000001</v>
      </c>
      <c r="GH14" s="9">
        <v>1.0509999999999999</v>
      </c>
      <c r="GI14" s="9">
        <v>11.867000000000001</v>
      </c>
      <c r="GJ14" s="9">
        <v>14.965</v>
      </c>
      <c r="GK14" s="9">
        <v>10</v>
      </c>
      <c r="GL14" s="9">
        <v>1.6419999999999999</v>
      </c>
      <c r="GM14" s="9">
        <v>0.623</v>
      </c>
      <c r="GN14" s="9">
        <v>1.02</v>
      </c>
      <c r="GO14" s="9">
        <v>1.1990000000000001</v>
      </c>
      <c r="GP14" s="9">
        <v>0.623</v>
      </c>
      <c r="GQ14" s="9">
        <v>0.57599999999999996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0.44400000000000001</v>
      </c>
      <c r="GY14" s="9">
        <v>0</v>
      </c>
      <c r="GZ14" s="9">
        <v>0.44400000000000001</v>
      </c>
      <c r="HA14" s="9">
        <v>6.851</v>
      </c>
      <c r="HB14" s="9">
        <v>0</v>
      </c>
      <c r="HC14" s="9">
        <v>17.010999999999999</v>
      </c>
      <c r="HD14" s="9">
        <v>44.817</v>
      </c>
      <c r="HE14" s="9">
        <v>17.343</v>
      </c>
      <c r="HF14" s="9">
        <v>27.472999999999999</v>
      </c>
      <c r="HG14" s="9">
        <v>16.273</v>
      </c>
      <c r="HH14" s="9">
        <v>8.19</v>
      </c>
      <c r="HI14" s="9">
        <v>8.0839999999999996</v>
      </c>
      <c r="HJ14" s="9">
        <v>19.821000000000002</v>
      </c>
      <c r="HK14" s="9">
        <v>6.1669999999999998</v>
      </c>
      <c r="HL14" s="9">
        <v>13.654</v>
      </c>
      <c r="HM14" s="9">
        <v>4.3470000000000004</v>
      </c>
      <c r="HN14" s="9">
        <v>1.696</v>
      </c>
      <c r="HO14" s="9">
        <v>2.65</v>
      </c>
      <c r="HP14" s="9">
        <v>4.3760000000000003</v>
      </c>
      <c r="HQ14" s="9">
        <v>1.29</v>
      </c>
      <c r="HR14" s="9">
        <v>3.0859999999999999</v>
      </c>
      <c r="HS14" s="9">
        <v>14</v>
      </c>
      <c r="HT14" s="9">
        <v>12.592000000000001</v>
      </c>
      <c r="HU14" s="9">
        <v>14</v>
      </c>
      <c r="HV14" s="9">
        <v>91.543999999999997</v>
      </c>
      <c r="HW14" s="9">
        <v>32.048000000000002</v>
      </c>
      <c r="HX14" s="9">
        <v>59.496000000000002</v>
      </c>
      <c r="HY14" s="9">
        <v>33.183</v>
      </c>
      <c r="HZ14" s="9">
        <v>8.1739999999999995</v>
      </c>
      <c r="IA14" s="9">
        <v>25.009</v>
      </c>
      <c r="IB14" s="9">
        <v>27.849</v>
      </c>
      <c r="IC14" s="9">
        <v>9.1370000000000005</v>
      </c>
      <c r="ID14" s="9">
        <v>18.712</v>
      </c>
      <c r="IE14" s="9">
        <v>27.954999999999998</v>
      </c>
      <c r="IF14" s="9">
        <v>14.31</v>
      </c>
      <c r="IG14" s="9">
        <v>13.646000000000001</v>
      </c>
      <c r="IH14" s="9">
        <v>2.5569999999999999</v>
      </c>
      <c r="II14" s="9">
        <v>0.42699999999999999</v>
      </c>
      <c r="IJ14" s="9">
        <v>2.13</v>
      </c>
      <c r="IK14" s="9">
        <v>11.04</v>
      </c>
      <c r="IL14" s="9">
        <v>15.891999999999999</v>
      </c>
      <c r="IM14" s="9">
        <v>10</v>
      </c>
      <c r="IN14" s="9">
        <v>89.340999999999994</v>
      </c>
      <c r="IO14" s="9">
        <v>38.125</v>
      </c>
      <c r="IP14" s="9">
        <v>51.216000000000001</v>
      </c>
      <c r="IQ14" s="9">
        <v>26.295000000000002</v>
      </c>
    </row>
    <row r="15" spans="1:251">
      <c r="A15" s="10">
        <v>43497</v>
      </c>
      <c r="B15" s="9">
        <v>44.335999999999999</v>
      </c>
      <c r="C15" s="9">
        <v>17.312000000000001</v>
      </c>
      <c r="D15" s="9">
        <v>27.024000000000001</v>
      </c>
      <c r="E15" s="9">
        <v>14.93</v>
      </c>
      <c r="F15" s="9">
        <v>7.5090000000000003</v>
      </c>
      <c r="G15" s="9">
        <v>7.4210000000000003</v>
      </c>
      <c r="H15" s="9">
        <v>7.3390000000000004</v>
      </c>
      <c r="I15" s="9">
        <v>3.222</v>
      </c>
      <c r="J15" s="9">
        <v>4.117</v>
      </c>
      <c r="K15" s="9">
        <v>10.321</v>
      </c>
      <c r="L15" s="9">
        <v>12.167999999999999</v>
      </c>
      <c r="M15" s="9">
        <v>10</v>
      </c>
      <c r="N15" s="9">
        <v>52.271999999999998</v>
      </c>
      <c r="O15" s="9">
        <v>25.201000000000001</v>
      </c>
      <c r="P15" s="9">
        <v>27.07</v>
      </c>
      <c r="Q15" s="9">
        <v>15.409000000000001</v>
      </c>
      <c r="R15" s="9">
        <v>7.9</v>
      </c>
      <c r="S15" s="9">
        <v>7.508</v>
      </c>
      <c r="T15" s="9">
        <v>22.079000000000001</v>
      </c>
      <c r="U15" s="9">
        <v>9.9849999999999994</v>
      </c>
      <c r="V15" s="9">
        <v>12.093999999999999</v>
      </c>
      <c r="W15" s="9">
        <v>8.6519999999999992</v>
      </c>
      <c r="X15" s="9">
        <v>4.6870000000000003</v>
      </c>
      <c r="Y15" s="9">
        <v>3.9649999999999999</v>
      </c>
      <c r="Z15" s="9">
        <v>6.1319999999999997</v>
      </c>
      <c r="AA15" s="9">
        <v>2.629</v>
      </c>
      <c r="AB15" s="9">
        <v>3.504</v>
      </c>
      <c r="AC15" s="9">
        <v>12</v>
      </c>
      <c r="AD15" s="9">
        <v>12</v>
      </c>
      <c r="AE15" s="9">
        <v>12</v>
      </c>
      <c r="AF15" s="9">
        <v>47.578000000000003</v>
      </c>
      <c r="AG15" s="9">
        <v>14.723000000000001</v>
      </c>
      <c r="AH15" s="9">
        <v>32.854999999999997</v>
      </c>
      <c r="AI15" s="9">
        <v>17.835999999999999</v>
      </c>
      <c r="AJ15" s="9">
        <v>3.98</v>
      </c>
      <c r="AK15" s="9">
        <v>13.855</v>
      </c>
      <c r="AL15" s="9">
        <v>22.257000000000001</v>
      </c>
      <c r="AM15" s="9">
        <v>7.327</v>
      </c>
      <c r="AN15" s="9">
        <v>14.93</v>
      </c>
      <c r="AO15" s="9">
        <v>6.2779999999999996</v>
      </c>
      <c r="AP15" s="9">
        <v>2.8220000000000001</v>
      </c>
      <c r="AQ15" s="9">
        <v>3.456</v>
      </c>
      <c r="AR15" s="9">
        <v>1.2070000000000001</v>
      </c>
      <c r="AS15" s="9">
        <v>0.59299999999999997</v>
      </c>
      <c r="AT15" s="9">
        <v>0.61299999999999999</v>
      </c>
      <c r="AU15" s="9">
        <v>10</v>
      </c>
      <c r="AV15" s="9">
        <v>12.941000000000001</v>
      </c>
      <c r="AW15" s="9">
        <v>10</v>
      </c>
      <c r="AX15" s="9">
        <v>68.213999999999999</v>
      </c>
      <c r="AY15" s="9">
        <v>23.614000000000001</v>
      </c>
      <c r="AZ15" s="9">
        <v>44.6</v>
      </c>
      <c r="BA15" s="9">
        <v>26.152999999999999</v>
      </c>
      <c r="BB15" s="9">
        <v>6.8319999999999999</v>
      </c>
      <c r="BC15" s="9">
        <v>19.321000000000002</v>
      </c>
      <c r="BD15" s="9">
        <v>30.48</v>
      </c>
      <c r="BE15" s="9">
        <v>10.375999999999999</v>
      </c>
      <c r="BF15" s="9">
        <v>20.103000000000002</v>
      </c>
      <c r="BG15" s="9">
        <v>8.1069999999999993</v>
      </c>
      <c r="BH15" s="9">
        <v>4.3150000000000004</v>
      </c>
      <c r="BI15" s="9">
        <v>3.7919999999999998</v>
      </c>
      <c r="BJ15" s="9">
        <v>3.4740000000000002</v>
      </c>
      <c r="BK15" s="9">
        <v>2.0910000000000002</v>
      </c>
      <c r="BL15" s="9">
        <v>1.383</v>
      </c>
      <c r="BM15" s="9">
        <v>10</v>
      </c>
      <c r="BN15" s="9">
        <v>10</v>
      </c>
      <c r="BO15" s="9">
        <v>10</v>
      </c>
      <c r="BP15" s="9">
        <v>41.26</v>
      </c>
      <c r="BQ15" s="9">
        <v>11.722</v>
      </c>
      <c r="BR15" s="9">
        <v>29.538</v>
      </c>
      <c r="BS15" s="9">
        <v>15.106999999999999</v>
      </c>
      <c r="BT15" s="9">
        <v>2.2869999999999999</v>
      </c>
      <c r="BU15" s="9">
        <v>12.82</v>
      </c>
      <c r="BV15" s="9">
        <v>19.885000000000002</v>
      </c>
      <c r="BW15" s="9">
        <v>5.9029999999999996</v>
      </c>
      <c r="BX15" s="9">
        <v>13.981999999999999</v>
      </c>
      <c r="BY15" s="9">
        <v>4.367</v>
      </c>
      <c r="BZ15" s="9">
        <v>2.15</v>
      </c>
      <c r="CA15" s="9">
        <v>2.2170000000000001</v>
      </c>
      <c r="CB15" s="9">
        <v>1.901</v>
      </c>
      <c r="CC15" s="9">
        <v>1.3819999999999999</v>
      </c>
      <c r="CD15" s="9">
        <v>0.51900000000000002</v>
      </c>
      <c r="CE15" s="9">
        <v>10.057</v>
      </c>
      <c r="CF15" s="9">
        <v>10.295999999999999</v>
      </c>
      <c r="CG15" s="9">
        <v>10.141999999999999</v>
      </c>
      <c r="CH15" s="9">
        <v>26.954000000000001</v>
      </c>
      <c r="CI15" s="9">
        <v>11.893000000000001</v>
      </c>
      <c r="CJ15" s="9">
        <v>15.061999999999999</v>
      </c>
      <c r="CK15" s="9">
        <v>11.045999999999999</v>
      </c>
      <c r="CL15" s="9">
        <v>4.5449999999999999</v>
      </c>
      <c r="CM15" s="9">
        <v>6.5010000000000003</v>
      </c>
      <c r="CN15" s="9">
        <v>10.595000000000001</v>
      </c>
      <c r="CO15" s="9">
        <v>4.4740000000000002</v>
      </c>
      <c r="CP15" s="9">
        <v>6.1210000000000004</v>
      </c>
      <c r="CQ15" s="9">
        <v>3.74</v>
      </c>
      <c r="CR15" s="9">
        <v>2.165</v>
      </c>
      <c r="CS15" s="9">
        <v>1.575</v>
      </c>
      <c r="CT15" s="9">
        <v>1.573</v>
      </c>
      <c r="CU15" s="9">
        <v>0.70899999999999996</v>
      </c>
      <c r="CV15" s="9">
        <v>0.86499999999999999</v>
      </c>
      <c r="CW15" s="9">
        <v>10</v>
      </c>
      <c r="CX15" s="9">
        <v>10</v>
      </c>
      <c r="CY15" s="9">
        <v>10</v>
      </c>
      <c r="CZ15" s="9">
        <v>6.2859999999999996</v>
      </c>
      <c r="DA15" s="9">
        <v>4.0890000000000004</v>
      </c>
      <c r="DB15" s="9">
        <v>2.1960000000000002</v>
      </c>
      <c r="DC15" s="9">
        <v>1.2589999999999999</v>
      </c>
      <c r="DD15" s="9">
        <v>0.56899999999999995</v>
      </c>
      <c r="DE15" s="9">
        <v>0.69</v>
      </c>
      <c r="DF15" s="9">
        <v>4.0670000000000002</v>
      </c>
      <c r="DG15" s="9">
        <v>3.0190000000000001</v>
      </c>
      <c r="DH15" s="9">
        <v>1.048</v>
      </c>
      <c r="DI15" s="9">
        <v>0.45800000000000002</v>
      </c>
      <c r="DJ15" s="9">
        <v>0</v>
      </c>
      <c r="DK15" s="9">
        <v>0.45800000000000002</v>
      </c>
      <c r="DL15" s="9">
        <v>0.502</v>
      </c>
      <c r="DM15" s="9">
        <v>0.502</v>
      </c>
      <c r="DN15" s="9">
        <v>0</v>
      </c>
      <c r="DO15" s="9">
        <v>12</v>
      </c>
      <c r="DP15" s="9">
        <v>12</v>
      </c>
      <c r="DQ15" s="9">
        <v>11.454000000000001</v>
      </c>
      <c r="DR15" s="9">
        <v>222.042</v>
      </c>
      <c r="DS15" s="9">
        <v>74.090999999999994</v>
      </c>
      <c r="DT15" s="9">
        <v>147.95099999999999</v>
      </c>
      <c r="DU15" s="9">
        <v>87.585999999999999</v>
      </c>
      <c r="DV15" s="9">
        <v>25.869</v>
      </c>
      <c r="DW15" s="9">
        <v>61.716999999999999</v>
      </c>
      <c r="DX15" s="9">
        <v>91.798000000000002</v>
      </c>
      <c r="DY15" s="9">
        <v>29.885999999999999</v>
      </c>
      <c r="DZ15" s="9">
        <v>61.911999999999999</v>
      </c>
      <c r="EA15" s="9">
        <v>28.853999999999999</v>
      </c>
      <c r="EB15" s="9">
        <v>12.243</v>
      </c>
      <c r="EC15" s="9">
        <v>16.611000000000001</v>
      </c>
      <c r="ED15" s="9">
        <v>13.804</v>
      </c>
      <c r="EE15" s="9">
        <v>6.093</v>
      </c>
      <c r="EF15" s="9">
        <v>7.7110000000000003</v>
      </c>
      <c r="EG15" s="9">
        <v>10</v>
      </c>
      <c r="EH15" s="9">
        <v>11</v>
      </c>
      <c r="EI15" s="9">
        <v>10</v>
      </c>
      <c r="EJ15" s="9">
        <v>79.066999999999993</v>
      </c>
      <c r="EK15" s="9">
        <v>21.457000000000001</v>
      </c>
      <c r="EL15" s="9">
        <v>57.61</v>
      </c>
      <c r="EM15" s="9">
        <v>34.81</v>
      </c>
      <c r="EN15" s="9">
        <v>7.6379999999999999</v>
      </c>
      <c r="EO15" s="9">
        <v>27.172000000000001</v>
      </c>
      <c r="EP15" s="9">
        <v>35.142000000000003</v>
      </c>
      <c r="EQ15" s="9">
        <v>9.89</v>
      </c>
      <c r="ER15" s="9">
        <v>25.253</v>
      </c>
      <c r="ES15" s="9">
        <v>7.2119999999999997</v>
      </c>
      <c r="ET15" s="9">
        <v>2.5990000000000002</v>
      </c>
      <c r="EU15" s="9">
        <v>4.6130000000000004</v>
      </c>
      <c r="EV15" s="9">
        <v>1.9019999999999999</v>
      </c>
      <c r="EW15" s="9">
        <v>1.33</v>
      </c>
      <c r="EX15" s="9">
        <v>0.57199999999999995</v>
      </c>
      <c r="EY15" s="9">
        <v>10</v>
      </c>
      <c r="EZ15" s="9">
        <v>10.118</v>
      </c>
      <c r="FA15" s="9">
        <v>10</v>
      </c>
      <c r="FB15" s="9">
        <v>142.97499999999999</v>
      </c>
      <c r="FC15" s="9">
        <v>52.633000000000003</v>
      </c>
      <c r="FD15" s="9">
        <v>90.341999999999999</v>
      </c>
      <c r="FE15" s="9">
        <v>52.776000000000003</v>
      </c>
      <c r="FF15" s="9">
        <v>18.231000000000002</v>
      </c>
      <c r="FG15" s="9">
        <v>34.545000000000002</v>
      </c>
      <c r="FH15" s="9">
        <v>56.655999999999999</v>
      </c>
      <c r="FI15" s="9">
        <v>19.995999999999999</v>
      </c>
      <c r="FJ15" s="9">
        <v>36.659999999999997</v>
      </c>
      <c r="FK15" s="9">
        <v>21.641999999999999</v>
      </c>
      <c r="FL15" s="9">
        <v>9.6440000000000001</v>
      </c>
      <c r="FM15" s="9">
        <v>11.997999999999999</v>
      </c>
      <c r="FN15" s="9">
        <v>11.901</v>
      </c>
      <c r="FO15" s="9">
        <v>4.7629999999999999</v>
      </c>
      <c r="FP15" s="9">
        <v>7.1390000000000002</v>
      </c>
      <c r="FQ15" s="9">
        <v>11</v>
      </c>
      <c r="FR15" s="9">
        <v>11</v>
      </c>
      <c r="FS15" s="9">
        <v>10</v>
      </c>
      <c r="FT15" s="9">
        <v>51.503</v>
      </c>
      <c r="FU15" s="9">
        <v>33.106999999999999</v>
      </c>
      <c r="FV15" s="9">
        <v>18.396000000000001</v>
      </c>
      <c r="FW15" s="9">
        <v>13.465</v>
      </c>
      <c r="FX15" s="9">
        <v>8.7680000000000007</v>
      </c>
      <c r="FY15" s="9">
        <v>4.6970000000000001</v>
      </c>
      <c r="FZ15" s="9">
        <v>23.946999999999999</v>
      </c>
      <c r="GA15" s="9">
        <v>15.489000000000001</v>
      </c>
      <c r="GB15" s="9">
        <v>8.4580000000000002</v>
      </c>
      <c r="GC15" s="9">
        <v>9.6690000000000005</v>
      </c>
      <c r="GD15" s="9">
        <v>6.2460000000000004</v>
      </c>
      <c r="GE15" s="9">
        <v>3.4220000000000002</v>
      </c>
      <c r="GF15" s="9">
        <v>4.4219999999999997</v>
      </c>
      <c r="GG15" s="9">
        <v>2.6030000000000002</v>
      </c>
      <c r="GH15" s="9">
        <v>1.819</v>
      </c>
      <c r="GI15" s="9">
        <v>10.417999999999999</v>
      </c>
      <c r="GJ15" s="9">
        <v>12</v>
      </c>
      <c r="GK15" s="9">
        <v>10</v>
      </c>
      <c r="GL15" s="9">
        <v>1.49</v>
      </c>
      <c r="GM15" s="9">
        <v>0</v>
      </c>
      <c r="GN15" s="9">
        <v>1.49</v>
      </c>
      <c r="GO15" s="9">
        <v>0.69499999999999995</v>
      </c>
      <c r="GP15" s="9">
        <v>0</v>
      </c>
      <c r="GQ15" s="9">
        <v>0.69499999999999995</v>
      </c>
      <c r="GR15" s="9">
        <v>0.79500000000000004</v>
      </c>
      <c r="GS15" s="9">
        <v>0</v>
      </c>
      <c r="GT15" s="9">
        <v>0.79500000000000004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8.1340000000000003</v>
      </c>
      <c r="HB15" s="9">
        <v>0</v>
      </c>
      <c r="HC15" s="9">
        <v>8.1340000000000003</v>
      </c>
      <c r="HD15" s="9">
        <v>61.015999999999998</v>
      </c>
      <c r="HE15" s="9">
        <v>22.719000000000001</v>
      </c>
      <c r="HF15" s="9">
        <v>38.296999999999997</v>
      </c>
      <c r="HG15" s="9">
        <v>21.859000000000002</v>
      </c>
      <c r="HH15" s="9">
        <v>6.9710000000000001</v>
      </c>
      <c r="HI15" s="9">
        <v>14.888</v>
      </c>
      <c r="HJ15" s="9">
        <v>20.433</v>
      </c>
      <c r="HK15" s="9">
        <v>9.6150000000000002</v>
      </c>
      <c r="HL15" s="9">
        <v>10.819000000000001</v>
      </c>
      <c r="HM15" s="9">
        <v>6.4950000000000001</v>
      </c>
      <c r="HN15" s="9">
        <v>2.7480000000000002</v>
      </c>
      <c r="HO15" s="9">
        <v>3.7469999999999999</v>
      </c>
      <c r="HP15" s="9">
        <v>12.228</v>
      </c>
      <c r="HQ15" s="9">
        <v>3.3860000000000001</v>
      </c>
      <c r="HR15" s="9">
        <v>8.843</v>
      </c>
      <c r="HS15" s="9">
        <v>12</v>
      </c>
      <c r="HT15" s="9">
        <v>12</v>
      </c>
      <c r="HU15" s="9">
        <v>12</v>
      </c>
      <c r="HV15" s="9">
        <v>97.141000000000005</v>
      </c>
      <c r="HW15" s="9">
        <v>32.103999999999999</v>
      </c>
      <c r="HX15" s="9">
        <v>65.037000000000006</v>
      </c>
      <c r="HY15" s="9">
        <v>34.613999999999997</v>
      </c>
      <c r="HZ15" s="9">
        <v>10.305999999999999</v>
      </c>
      <c r="IA15" s="9">
        <v>24.309000000000001</v>
      </c>
      <c r="IB15" s="9">
        <v>33.765000000000001</v>
      </c>
      <c r="IC15" s="9">
        <v>7.3419999999999996</v>
      </c>
      <c r="ID15" s="9">
        <v>26.422999999999998</v>
      </c>
      <c r="IE15" s="9">
        <v>24.146999999999998</v>
      </c>
      <c r="IF15" s="9">
        <v>10.528</v>
      </c>
      <c r="IG15" s="9">
        <v>13.619</v>
      </c>
      <c r="IH15" s="9">
        <v>4.6150000000000002</v>
      </c>
      <c r="II15" s="9">
        <v>3.9279999999999999</v>
      </c>
      <c r="IJ15" s="9">
        <v>0.68600000000000005</v>
      </c>
      <c r="IK15" s="9">
        <v>12</v>
      </c>
      <c r="IL15" s="9">
        <v>15</v>
      </c>
      <c r="IM15" s="9">
        <v>11.029</v>
      </c>
      <c r="IN15" s="9">
        <v>77.015000000000001</v>
      </c>
      <c r="IO15" s="9">
        <v>32.978999999999999</v>
      </c>
      <c r="IP15" s="9">
        <v>44.036999999999999</v>
      </c>
      <c r="IQ15" s="9">
        <v>22.135999999999999</v>
      </c>
    </row>
    <row r="16" spans="1:251">
      <c r="A16" s="10">
        <v>43862</v>
      </c>
      <c r="B16" s="9">
        <v>51.247999999999998</v>
      </c>
      <c r="C16" s="9">
        <v>20.260999999999999</v>
      </c>
      <c r="D16" s="9">
        <v>30.986999999999998</v>
      </c>
      <c r="E16" s="9">
        <v>13.7</v>
      </c>
      <c r="F16" s="9">
        <v>8.92</v>
      </c>
      <c r="G16" s="9">
        <v>4.78</v>
      </c>
      <c r="H16" s="9">
        <v>5.1879999999999997</v>
      </c>
      <c r="I16" s="9">
        <v>2.407</v>
      </c>
      <c r="J16" s="9">
        <v>2.7810000000000001</v>
      </c>
      <c r="K16" s="9">
        <v>12</v>
      </c>
      <c r="L16" s="9">
        <v>15</v>
      </c>
      <c r="M16" s="9">
        <v>10</v>
      </c>
      <c r="N16" s="9">
        <v>59.478000000000002</v>
      </c>
      <c r="O16" s="9">
        <v>29.14</v>
      </c>
      <c r="P16" s="9">
        <v>30.338000000000001</v>
      </c>
      <c r="Q16" s="9">
        <v>14.952</v>
      </c>
      <c r="R16" s="9">
        <v>7.3659999999999997</v>
      </c>
      <c r="S16" s="9">
        <v>7.5860000000000003</v>
      </c>
      <c r="T16" s="9">
        <v>33.207999999999998</v>
      </c>
      <c r="U16" s="9">
        <v>15.009</v>
      </c>
      <c r="V16" s="9">
        <v>18.2</v>
      </c>
      <c r="W16" s="9">
        <v>8.7230000000000008</v>
      </c>
      <c r="X16" s="9">
        <v>5.4450000000000003</v>
      </c>
      <c r="Y16" s="9">
        <v>3.278</v>
      </c>
      <c r="Z16" s="9">
        <v>2.5950000000000002</v>
      </c>
      <c r="AA16" s="9">
        <v>1.321</v>
      </c>
      <c r="AB16" s="9">
        <v>1.274</v>
      </c>
      <c r="AC16" s="9">
        <v>14</v>
      </c>
      <c r="AD16" s="9">
        <v>14</v>
      </c>
      <c r="AE16" s="9">
        <v>12.48</v>
      </c>
      <c r="AF16" s="9">
        <v>37.396000000000001</v>
      </c>
      <c r="AG16" s="9">
        <v>11.791</v>
      </c>
      <c r="AH16" s="9">
        <v>25.605</v>
      </c>
      <c r="AI16" s="9">
        <v>11.786</v>
      </c>
      <c r="AJ16" s="9">
        <v>1.978</v>
      </c>
      <c r="AK16" s="9">
        <v>9.8089999999999993</v>
      </c>
      <c r="AL16" s="9">
        <v>18.04</v>
      </c>
      <c r="AM16" s="9">
        <v>5.2519999999999998</v>
      </c>
      <c r="AN16" s="9">
        <v>12.787000000000001</v>
      </c>
      <c r="AO16" s="9">
        <v>4.9770000000000003</v>
      </c>
      <c r="AP16" s="9">
        <v>3.4750000000000001</v>
      </c>
      <c r="AQ16" s="9">
        <v>1.502</v>
      </c>
      <c r="AR16" s="9">
        <v>2.593</v>
      </c>
      <c r="AS16" s="9">
        <v>1.0860000000000001</v>
      </c>
      <c r="AT16" s="9">
        <v>1.5069999999999999</v>
      </c>
      <c r="AU16" s="9">
        <v>10</v>
      </c>
      <c r="AV16" s="9">
        <v>15</v>
      </c>
      <c r="AW16" s="9">
        <v>10</v>
      </c>
      <c r="AX16" s="9">
        <v>71.867000000000004</v>
      </c>
      <c r="AY16" s="9">
        <v>23.074999999999999</v>
      </c>
      <c r="AZ16" s="9">
        <v>48.792000000000002</v>
      </c>
      <c r="BA16" s="9">
        <v>29.048999999999999</v>
      </c>
      <c r="BB16" s="9">
        <v>5.2510000000000003</v>
      </c>
      <c r="BC16" s="9">
        <v>23.797000000000001</v>
      </c>
      <c r="BD16" s="9">
        <v>26.771000000000001</v>
      </c>
      <c r="BE16" s="9">
        <v>9.5570000000000004</v>
      </c>
      <c r="BF16" s="9">
        <v>17.213999999999999</v>
      </c>
      <c r="BG16" s="9">
        <v>9.9039999999999999</v>
      </c>
      <c r="BH16" s="9">
        <v>5.0570000000000004</v>
      </c>
      <c r="BI16" s="9">
        <v>4.8470000000000004</v>
      </c>
      <c r="BJ16" s="9">
        <v>6.1440000000000001</v>
      </c>
      <c r="BK16" s="9">
        <v>3.21</v>
      </c>
      <c r="BL16" s="9">
        <v>2.9340000000000002</v>
      </c>
      <c r="BM16" s="9">
        <v>10.624000000000001</v>
      </c>
      <c r="BN16" s="9">
        <v>15</v>
      </c>
      <c r="BO16" s="9">
        <v>10</v>
      </c>
      <c r="BP16" s="9">
        <v>42.853000000000002</v>
      </c>
      <c r="BQ16" s="9">
        <v>13.202999999999999</v>
      </c>
      <c r="BR16" s="9">
        <v>29.65</v>
      </c>
      <c r="BS16" s="9">
        <v>20.670999999999999</v>
      </c>
      <c r="BT16" s="9">
        <v>4.72</v>
      </c>
      <c r="BU16" s="9">
        <v>15.951000000000001</v>
      </c>
      <c r="BV16" s="9">
        <v>12.443</v>
      </c>
      <c r="BW16" s="9">
        <v>4.1449999999999996</v>
      </c>
      <c r="BX16" s="9">
        <v>8.298</v>
      </c>
      <c r="BY16" s="9">
        <v>6.1970000000000001</v>
      </c>
      <c r="BZ16" s="9">
        <v>2.556</v>
      </c>
      <c r="CA16" s="9">
        <v>3.6419999999999999</v>
      </c>
      <c r="CB16" s="9">
        <v>3.5409999999999999</v>
      </c>
      <c r="CC16" s="9">
        <v>1.782</v>
      </c>
      <c r="CD16" s="9">
        <v>1.7589999999999999</v>
      </c>
      <c r="CE16" s="9">
        <v>10</v>
      </c>
      <c r="CF16" s="9">
        <v>14.305</v>
      </c>
      <c r="CG16" s="9">
        <v>8</v>
      </c>
      <c r="CH16" s="9">
        <v>29.013999999999999</v>
      </c>
      <c r="CI16" s="9">
        <v>9.8719999999999999</v>
      </c>
      <c r="CJ16" s="9">
        <v>19.141999999999999</v>
      </c>
      <c r="CK16" s="9">
        <v>8.3780000000000001</v>
      </c>
      <c r="CL16" s="9">
        <v>0.53100000000000003</v>
      </c>
      <c r="CM16" s="9">
        <v>7.8460000000000001</v>
      </c>
      <c r="CN16" s="9">
        <v>14.327999999999999</v>
      </c>
      <c r="CO16" s="9">
        <v>5.4119999999999999</v>
      </c>
      <c r="CP16" s="9">
        <v>8.9160000000000004</v>
      </c>
      <c r="CQ16" s="9">
        <v>3.7069999999999999</v>
      </c>
      <c r="CR16" s="9">
        <v>2.5009999999999999</v>
      </c>
      <c r="CS16" s="9">
        <v>1.206</v>
      </c>
      <c r="CT16" s="9">
        <v>2.6019999999999999</v>
      </c>
      <c r="CU16" s="9">
        <v>1.4279999999999999</v>
      </c>
      <c r="CV16" s="9">
        <v>1.175</v>
      </c>
      <c r="CW16" s="9">
        <v>13.532999999999999</v>
      </c>
      <c r="CX16" s="9">
        <v>15</v>
      </c>
      <c r="CY16" s="9">
        <v>10</v>
      </c>
      <c r="CZ16" s="9">
        <v>6.32</v>
      </c>
      <c r="DA16" s="9">
        <v>4.8639999999999999</v>
      </c>
      <c r="DB16" s="9">
        <v>1.456</v>
      </c>
      <c r="DC16" s="9">
        <v>3.9340000000000002</v>
      </c>
      <c r="DD16" s="9">
        <v>2.4780000000000002</v>
      </c>
      <c r="DE16" s="9">
        <v>1.456</v>
      </c>
      <c r="DF16" s="9">
        <v>2.3860000000000001</v>
      </c>
      <c r="DG16" s="9">
        <v>2.3860000000000001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8</v>
      </c>
      <c r="DP16" s="9">
        <v>9.3369999999999997</v>
      </c>
      <c r="DQ16" s="9">
        <v>8</v>
      </c>
      <c r="DR16" s="9">
        <v>232.97499999999999</v>
      </c>
      <c r="DS16" s="9">
        <v>86.236000000000004</v>
      </c>
      <c r="DT16" s="9">
        <v>146.739</v>
      </c>
      <c r="DU16" s="9">
        <v>87.075000000000003</v>
      </c>
      <c r="DV16" s="9">
        <v>22.192</v>
      </c>
      <c r="DW16" s="9">
        <v>64.882000000000005</v>
      </c>
      <c r="DX16" s="9">
        <v>103.82599999999999</v>
      </c>
      <c r="DY16" s="9">
        <v>42.384</v>
      </c>
      <c r="DZ16" s="9">
        <v>61.442</v>
      </c>
      <c r="EA16" s="9">
        <v>31.794</v>
      </c>
      <c r="EB16" s="9">
        <v>16.341999999999999</v>
      </c>
      <c r="EC16" s="9">
        <v>15.452</v>
      </c>
      <c r="ED16" s="9">
        <v>10.28</v>
      </c>
      <c r="EE16" s="9">
        <v>5.3170000000000002</v>
      </c>
      <c r="EF16" s="9">
        <v>4.9630000000000001</v>
      </c>
      <c r="EG16" s="9">
        <v>10</v>
      </c>
      <c r="EH16" s="9">
        <v>13</v>
      </c>
      <c r="EI16" s="9">
        <v>10</v>
      </c>
      <c r="EJ16" s="9">
        <v>78.668999999999997</v>
      </c>
      <c r="EK16" s="9">
        <v>26.725000000000001</v>
      </c>
      <c r="EL16" s="9">
        <v>51.942999999999998</v>
      </c>
      <c r="EM16" s="9">
        <v>31.416</v>
      </c>
      <c r="EN16" s="9">
        <v>6.5380000000000003</v>
      </c>
      <c r="EO16" s="9">
        <v>24.878</v>
      </c>
      <c r="EP16" s="9">
        <v>37.395000000000003</v>
      </c>
      <c r="EQ16" s="9">
        <v>15.597</v>
      </c>
      <c r="ER16" s="9">
        <v>21.797999999999998</v>
      </c>
      <c r="ES16" s="9">
        <v>7.2489999999999997</v>
      </c>
      <c r="ET16" s="9">
        <v>3.234</v>
      </c>
      <c r="EU16" s="9">
        <v>4.0149999999999997</v>
      </c>
      <c r="EV16" s="9">
        <v>2.6080000000000001</v>
      </c>
      <c r="EW16" s="9">
        <v>1.3560000000000001</v>
      </c>
      <c r="EX16" s="9">
        <v>1.252</v>
      </c>
      <c r="EY16" s="9">
        <v>10</v>
      </c>
      <c r="EZ16" s="9">
        <v>11.961</v>
      </c>
      <c r="FA16" s="9">
        <v>10</v>
      </c>
      <c r="FB16" s="9">
        <v>154.30600000000001</v>
      </c>
      <c r="FC16" s="9">
        <v>59.511000000000003</v>
      </c>
      <c r="FD16" s="9">
        <v>94.796000000000006</v>
      </c>
      <c r="FE16" s="9">
        <v>55.658999999999999</v>
      </c>
      <c r="FF16" s="9">
        <v>15.654</v>
      </c>
      <c r="FG16" s="9">
        <v>40.003999999999998</v>
      </c>
      <c r="FH16" s="9">
        <v>66.430999999999997</v>
      </c>
      <c r="FI16" s="9">
        <v>26.786999999999999</v>
      </c>
      <c r="FJ16" s="9">
        <v>39.643999999999998</v>
      </c>
      <c r="FK16" s="9">
        <v>24.545999999999999</v>
      </c>
      <c r="FL16" s="9">
        <v>13.108000000000001</v>
      </c>
      <c r="FM16" s="9">
        <v>11.436999999999999</v>
      </c>
      <c r="FN16" s="9">
        <v>7.6710000000000003</v>
      </c>
      <c r="FO16" s="9">
        <v>3.9609999999999999</v>
      </c>
      <c r="FP16" s="9">
        <v>3.71</v>
      </c>
      <c r="FQ16" s="9">
        <v>10</v>
      </c>
      <c r="FR16" s="9">
        <v>14</v>
      </c>
      <c r="FS16" s="9">
        <v>10</v>
      </c>
      <c r="FT16" s="9">
        <v>42.185000000000002</v>
      </c>
      <c r="FU16" s="9">
        <v>20.552</v>
      </c>
      <c r="FV16" s="9">
        <v>21.632999999999999</v>
      </c>
      <c r="FW16" s="9">
        <v>13.39</v>
      </c>
      <c r="FX16" s="9">
        <v>5.6029999999999998</v>
      </c>
      <c r="FY16" s="9">
        <v>7.7869999999999999</v>
      </c>
      <c r="FZ16" s="9">
        <v>20.332000000000001</v>
      </c>
      <c r="GA16" s="9">
        <v>9.8070000000000004</v>
      </c>
      <c r="GB16" s="9">
        <v>10.526</v>
      </c>
      <c r="GC16" s="9">
        <v>5.0789999999999997</v>
      </c>
      <c r="GD16" s="9">
        <v>3.9580000000000002</v>
      </c>
      <c r="GE16" s="9">
        <v>1.121</v>
      </c>
      <c r="GF16" s="9">
        <v>3.3839999999999999</v>
      </c>
      <c r="GG16" s="9">
        <v>1.1839999999999999</v>
      </c>
      <c r="GH16" s="9">
        <v>2.2000000000000002</v>
      </c>
      <c r="GI16" s="9">
        <v>10</v>
      </c>
      <c r="GJ16" s="9">
        <v>12.612</v>
      </c>
      <c r="GK16" s="9">
        <v>10</v>
      </c>
      <c r="GL16" s="9">
        <v>4.3259999999999996</v>
      </c>
      <c r="GM16" s="9">
        <v>1.44</v>
      </c>
      <c r="GN16" s="9">
        <v>2.887</v>
      </c>
      <c r="GO16" s="9">
        <v>0.51700000000000002</v>
      </c>
      <c r="GP16" s="9">
        <v>0</v>
      </c>
      <c r="GQ16" s="9">
        <v>0.51700000000000002</v>
      </c>
      <c r="GR16" s="9">
        <v>1.1890000000000001</v>
      </c>
      <c r="GS16" s="9">
        <v>0.70199999999999996</v>
      </c>
      <c r="GT16" s="9">
        <v>0.48699999999999999</v>
      </c>
      <c r="GU16" s="9">
        <v>0</v>
      </c>
      <c r="GV16" s="9">
        <v>0</v>
      </c>
      <c r="GW16" s="9">
        <v>0</v>
      </c>
      <c r="GX16" s="9">
        <v>2.62</v>
      </c>
      <c r="GY16" s="9">
        <v>0.73699999999999999</v>
      </c>
      <c r="GZ16" s="9">
        <v>1.883</v>
      </c>
      <c r="HA16" s="9">
        <v>37.226999999999997</v>
      </c>
      <c r="HB16" s="9">
        <v>24.341000000000001</v>
      </c>
      <c r="HC16" s="9">
        <v>37.207000000000001</v>
      </c>
      <c r="HD16" s="9">
        <v>50.186999999999998</v>
      </c>
      <c r="HE16" s="9">
        <v>23.079000000000001</v>
      </c>
      <c r="HF16" s="9">
        <v>27.108000000000001</v>
      </c>
      <c r="HG16" s="9">
        <v>20.405999999999999</v>
      </c>
      <c r="HH16" s="9">
        <v>8.2240000000000002</v>
      </c>
      <c r="HI16" s="9">
        <v>12.182</v>
      </c>
      <c r="HJ16" s="9">
        <v>15.929</v>
      </c>
      <c r="HK16" s="9">
        <v>7.6630000000000003</v>
      </c>
      <c r="HL16" s="9">
        <v>8.266</v>
      </c>
      <c r="HM16" s="9">
        <v>7.7530000000000001</v>
      </c>
      <c r="HN16" s="9">
        <v>3.3940000000000001</v>
      </c>
      <c r="HO16" s="9">
        <v>4.3579999999999997</v>
      </c>
      <c r="HP16" s="9">
        <v>6.0990000000000002</v>
      </c>
      <c r="HQ16" s="9">
        <v>3.7970000000000002</v>
      </c>
      <c r="HR16" s="9">
        <v>2.302</v>
      </c>
      <c r="HS16" s="9">
        <v>14</v>
      </c>
      <c r="HT16" s="9">
        <v>15</v>
      </c>
      <c r="HU16" s="9">
        <v>12</v>
      </c>
      <c r="HV16" s="9">
        <v>99.74</v>
      </c>
      <c r="HW16" s="9">
        <v>29.222999999999999</v>
      </c>
      <c r="HX16" s="9">
        <v>70.516999999999996</v>
      </c>
      <c r="HY16" s="9">
        <v>37.604999999999997</v>
      </c>
      <c r="HZ16" s="9">
        <v>6.6790000000000003</v>
      </c>
      <c r="IA16" s="9">
        <v>30.925000000000001</v>
      </c>
      <c r="IB16" s="9">
        <v>40.631</v>
      </c>
      <c r="IC16" s="9">
        <v>11.486000000000001</v>
      </c>
      <c r="ID16" s="9">
        <v>29.145</v>
      </c>
      <c r="IE16" s="9">
        <v>18.484999999999999</v>
      </c>
      <c r="IF16" s="9">
        <v>10.506</v>
      </c>
      <c r="IG16" s="9">
        <v>7.9790000000000001</v>
      </c>
      <c r="IH16" s="9">
        <v>3.02</v>
      </c>
      <c r="II16" s="9">
        <v>0.55200000000000005</v>
      </c>
      <c r="IJ16" s="9">
        <v>2.468</v>
      </c>
      <c r="IK16" s="9">
        <v>10</v>
      </c>
      <c r="IL16" s="9">
        <v>14.571</v>
      </c>
      <c r="IM16" s="9">
        <v>10</v>
      </c>
      <c r="IN16" s="9">
        <v>90.069000000000003</v>
      </c>
      <c r="IO16" s="9">
        <v>39.840000000000003</v>
      </c>
      <c r="IP16" s="9">
        <v>50.228999999999999</v>
      </c>
      <c r="IQ16" s="9">
        <v>24.414000000000001</v>
      </c>
    </row>
    <row r="17" spans="1:251">
      <c r="A17" s="10">
        <v>44228</v>
      </c>
      <c r="B17" s="9">
        <v>31.981999999999999</v>
      </c>
      <c r="C17" s="9">
        <v>11.2</v>
      </c>
      <c r="D17" s="9">
        <v>20.782</v>
      </c>
      <c r="E17" s="9">
        <v>20.452999999999999</v>
      </c>
      <c r="F17" s="9">
        <v>8.7010000000000005</v>
      </c>
      <c r="G17" s="9">
        <v>11.752000000000001</v>
      </c>
      <c r="H17" s="9">
        <v>7.6719999999999997</v>
      </c>
      <c r="I17" s="9">
        <v>4.2729999999999997</v>
      </c>
      <c r="J17" s="9">
        <v>3.399</v>
      </c>
      <c r="K17" s="9">
        <v>13</v>
      </c>
      <c r="L17" s="9">
        <v>15.763</v>
      </c>
      <c r="M17" s="9">
        <v>11</v>
      </c>
      <c r="N17" s="9">
        <v>45.378</v>
      </c>
      <c r="O17" s="9">
        <v>16.149000000000001</v>
      </c>
      <c r="P17" s="9">
        <v>29.228999999999999</v>
      </c>
      <c r="Q17" s="9">
        <v>15.465999999999999</v>
      </c>
      <c r="R17" s="9">
        <v>4.3280000000000003</v>
      </c>
      <c r="S17" s="9">
        <v>11.138</v>
      </c>
      <c r="T17" s="9">
        <v>15.657</v>
      </c>
      <c r="U17" s="9">
        <v>4.9630000000000001</v>
      </c>
      <c r="V17" s="9">
        <v>10.694000000000001</v>
      </c>
      <c r="W17" s="9">
        <v>10.667</v>
      </c>
      <c r="X17" s="9">
        <v>5.03</v>
      </c>
      <c r="Y17" s="9">
        <v>5.6379999999999999</v>
      </c>
      <c r="Z17" s="9">
        <v>3.5880000000000001</v>
      </c>
      <c r="AA17" s="9">
        <v>1.829</v>
      </c>
      <c r="AB17" s="9">
        <v>1.7589999999999999</v>
      </c>
      <c r="AC17" s="9">
        <v>13</v>
      </c>
      <c r="AD17" s="9">
        <v>16</v>
      </c>
      <c r="AE17" s="9">
        <v>12</v>
      </c>
      <c r="AF17" s="9">
        <v>41.125999999999998</v>
      </c>
      <c r="AG17" s="9">
        <v>14.19</v>
      </c>
      <c r="AH17" s="9">
        <v>26.934999999999999</v>
      </c>
      <c r="AI17" s="9">
        <v>10.93</v>
      </c>
      <c r="AJ17" s="9">
        <v>1.837</v>
      </c>
      <c r="AK17" s="9">
        <v>9.0939999999999994</v>
      </c>
      <c r="AL17" s="9">
        <v>16.324999999999999</v>
      </c>
      <c r="AM17" s="9">
        <v>6.2380000000000004</v>
      </c>
      <c r="AN17" s="9">
        <v>10.087999999999999</v>
      </c>
      <c r="AO17" s="9">
        <v>9.7850000000000001</v>
      </c>
      <c r="AP17" s="9">
        <v>3.6720000000000002</v>
      </c>
      <c r="AQ17" s="9">
        <v>6.1139999999999999</v>
      </c>
      <c r="AR17" s="9">
        <v>4.085</v>
      </c>
      <c r="AS17" s="9">
        <v>2.444</v>
      </c>
      <c r="AT17" s="9">
        <v>1.64</v>
      </c>
      <c r="AU17" s="9">
        <v>13</v>
      </c>
      <c r="AV17" s="9">
        <v>14.493</v>
      </c>
      <c r="AW17" s="9">
        <v>10</v>
      </c>
      <c r="AX17" s="9">
        <v>64.144000000000005</v>
      </c>
      <c r="AY17" s="9">
        <v>26.388999999999999</v>
      </c>
      <c r="AZ17" s="9">
        <v>37.755000000000003</v>
      </c>
      <c r="BA17" s="9">
        <v>27.856000000000002</v>
      </c>
      <c r="BB17" s="9">
        <v>7.2229999999999999</v>
      </c>
      <c r="BC17" s="9">
        <v>20.632999999999999</v>
      </c>
      <c r="BD17" s="9">
        <v>21.577000000000002</v>
      </c>
      <c r="BE17" s="9">
        <v>9.9109999999999996</v>
      </c>
      <c r="BF17" s="9">
        <v>11.667</v>
      </c>
      <c r="BG17" s="9">
        <v>10.86</v>
      </c>
      <c r="BH17" s="9">
        <v>7.1050000000000004</v>
      </c>
      <c r="BI17" s="9">
        <v>3.7559999999999998</v>
      </c>
      <c r="BJ17" s="9">
        <v>3.85</v>
      </c>
      <c r="BK17" s="9">
        <v>2.15</v>
      </c>
      <c r="BL17" s="9">
        <v>1.7</v>
      </c>
      <c r="BM17" s="9">
        <v>10</v>
      </c>
      <c r="BN17" s="9">
        <v>12.935</v>
      </c>
      <c r="BO17" s="9">
        <v>8</v>
      </c>
      <c r="BP17" s="9">
        <v>35.991999999999997</v>
      </c>
      <c r="BQ17" s="9">
        <v>12.851000000000001</v>
      </c>
      <c r="BR17" s="9">
        <v>23.140999999999998</v>
      </c>
      <c r="BS17" s="9">
        <v>15.583</v>
      </c>
      <c r="BT17" s="9">
        <v>2.3490000000000002</v>
      </c>
      <c r="BU17" s="9">
        <v>13.234</v>
      </c>
      <c r="BV17" s="9">
        <v>12.21</v>
      </c>
      <c r="BW17" s="9">
        <v>5.1820000000000004</v>
      </c>
      <c r="BX17" s="9">
        <v>7.0279999999999996</v>
      </c>
      <c r="BY17" s="9">
        <v>6.2450000000000001</v>
      </c>
      <c r="BZ17" s="9">
        <v>4.3079999999999998</v>
      </c>
      <c r="CA17" s="9">
        <v>1.9370000000000001</v>
      </c>
      <c r="CB17" s="9">
        <v>1.9550000000000001</v>
      </c>
      <c r="CC17" s="9">
        <v>1.0129999999999999</v>
      </c>
      <c r="CD17" s="9">
        <v>0.94199999999999995</v>
      </c>
      <c r="CE17" s="9">
        <v>10</v>
      </c>
      <c r="CF17" s="9">
        <v>15</v>
      </c>
      <c r="CG17" s="9">
        <v>7.5590000000000002</v>
      </c>
      <c r="CH17" s="9">
        <v>28.151</v>
      </c>
      <c r="CI17" s="9">
        <v>13.538</v>
      </c>
      <c r="CJ17" s="9">
        <v>14.613</v>
      </c>
      <c r="CK17" s="9">
        <v>12.273</v>
      </c>
      <c r="CL17" s="9">
        <v>4.8739999999999997</v>
      </c>
      <c r="CM17" s="9">
        <v>7.3979999999999997</v>
      </c>
      <c r="CN17" s="9">
        <v>9.3680000000000003</v>
      </c>
      <c r="CO17" s="9">
        <v>4.7290000000000001</v>
      </c>
      <c r="CP17" s="9">
        <v>4.6390000000000002</v>
      </c>
      <c r="CQ17" s="9">
        <v>4.6150000000000002</v>
      </c>
      <c r="CR17" s="9">
        <v>2.7970000000000002</v>
      </c>
      <c r="CS17" s="9">
        <v>1.819</v>
      </c>
      <c r="CT17" s="9">
        <v>1.895</v>
      </c>
      <c r="CU17" s="9">
        <v>1.1379999999999999</v>
      </c>
      <c r="CV17" s="9">
        <v>0.75700000000000001</v>
      </c>
      <c r="CW17" s="9">
        <v>10</v>
      </c>
      <c r="CX17" s="9">
        <v>11.445</v>
      </c>
      <c r="CY17" s="9">
        <v>8.86</v>
      </c>
      <c r="CZ17" s="9">
        <v>6.875</v>
      </c>
      <c r="DA17" s="9">
        <v>3.621</v>
      </c>
      <c r="DB17" s="9">
        <v>3.254</v>
      </c>
      <c r="DC17" s="9">
        <v>4.0540000000000003</v>
      </c>
      <c r="DD17" s="9">
        <v>1.722</v>
      </c>
      <c r="DE17" s="9">
        <v>2.3319999999999999</v>
      </c>
      <c r="DF17" s="9">
        <v>0.83399999999999996</v>
      </c>
      <c r="DG17" s="9">
        <v>0.50600000000000001</v>
      </c>
      <c r="DH17" s="9">
        <v>0.32800000000000001</v>
      </c>
      <c r="DI17" s="9">
        <v>1.3919999999999999</v>
      </c>
      <c r="DJ17" s="9">
        <v>1.3919999999999999</v>
      </c>
      <c r="DK17" s="9">
        <v>0</v>
      </c>
      <c r="DL17" s="9">
        <v>0.59499999999999997</v>
      </c>
      <c r="DM17" s="9">
        <v>0</v>
      </c>
      <c r="DN17" s="9">
        <v>0.59499999999999997</v>
      </c>
      <c r="DO17" s="9">
        <v>7.4729999999999999</v>
      </c>
      <c r="DP17" s="9">
        <v>12.766999999999999</v>
      </c>
      <c r="DQ17" s="9">
        <v>6.4660000000000002</v>
      </c>
      <c r="DR17" s="9">
        <v>193.642</v>
      </c>
      <c r="DS17" s="9">
        <v>72.897999999999996</v>
      </c>
      <c r="DT17" s="9">
        <v>120.744</v>
      </c>
      <c r="DU17" s="9">
        <v>76.906999999999996</v>
      </c>
      <c r="DV17" s="9">
        <v>26.963000000000001</v>
      </c>
      <c r="DW17" s="9">
        <v>49.942999999999998</v>
      </c>
      <c r="DX17" s="9">
        <v>66.917000000000002</v>
      </c>
      <c r="DY17" s="9">
        <v>24.876999999999999</v>
      </c>
      <c r="DZ17" s="9">
        <v>42.04</v>
      </c>
      <c r="EA17" s="9">
        <v>38.86</v>
      </c>
      <c r="EB17" s="9">
        <v>17.637</v>
      </c>
      <c r="EC17" s="9">
        <v>21.222999999999999</v>
      </c>
      <c r="ED17" s="9">
        <v>10.958</v>
      </c>
      <c r="EE17" s="9">
        <v>3.4209999999999998</v>
      </c>
      <c r="EF17" s="9">
        <v>7.5369999999999999</v>
      </c>
      <c r="EG17" s="9">
        <v>11</v>
      </c>
      <c r="EH17" s="9">
        <v>12</v>
      </c>
      <c r="EI17" s="9">
        <v>10</v>
      </c>
      <c r="EJ17" s="9">
        <v>70.278999999999996</v>
      </c>
      <c r="EK17" s="9">
        <v>25.472000000000001</v>
      </c>
      <c r="EL17" s="9">
        <v>44.807000000000002</v>
      </c>
      <c r="EM17" s="9">
        <v>30.390999999999998</v>
      </c>
      <c r="EN17" s="9">
        <v>10.428000000000001</v>
      </c>
      <c r="EO17" s="9">
        <v>19.963999999999999</v>
      </c>
      <c r="EP17" s="9">
        <v>27.771999999999998</v>
      </c>
      <c r="EQ17" s="9">
        <v>9.7140000000000004</v>
      </c>
      <c r="ER17" s="9">
        <v>18.058</v>
      </c>
      <c r="ES17" s="9">
        <v>11.02</v>
      </c>
      <c r="ET17" s="9">
        <v>4.8630000000000004</v>
      </c>
      <c r="EU17" s="9">
        <v>6.157</v>
      </c>
      <c r="EV17" s="9">
        <v>1.0960000000000001</v>
      </c>
      <c r="EW17" s="9">
        <v>0.46700000000000003</v>
      </c>
      <c r="EX17" s="9">
        <v>0.628</v>
      </c>
      <c r="EY17" s="9">
        <v>10</v>
      </c>
      <c r="EZ17" s="9">
        <v>10</v>
      </c>
      <c r="FA17" s="9">
        <v>10</v>
      </c>
      <c r="FB17" s="9">
        <v>123.36199999999999</v>
      </c>
      <c r="FC17" s="9">
        <v>47.426000000000002</v>
      </c>
      <c r="FD17" s="9">
        <v>75.936000000000007</v>
      </c>
      <c r="FE17" s="9">
        <v>46.515000000000001</v>
      </c>
      <c r="FF17" s="9">
        <v>16.536000000000001</v>
      </c>
      <c r="FG17" s="9">
        <v>29.98</v>
      </c>
      <c r="FH17" s="9">
        <v>39.143999999999998</v>
      </c>
      <c r="FI17" s="9">
        <v>15.162000000000001</v>
      </c>
      <c r="FJ17" s="9">
        <v>23.981999999999999</v>
      </c>
      <c r="FK17" s="9">
        <v>27.84</v>
      </c>
      <c r="FL17" s="9">
        <v>12.773999999999999</v>
      </c>
      <c r="FM17" s="9">
        <v>15.066000000000001</v>
      </c>
      <c r="FN17" s="9">
        <v>9.8629999999999995</v>
      </c>
      <c r="FO17" s="9">
        <v>2.9540000000000002</v>
      </c>
      <c r="FP17" s="9">
        <v>6.9089999999999998</v>
      </c>
      <c r="FQ17" s="9">
        <v>12</v>
      </c>
      <c r="FR17" s="9">
        <v>13</v>
      </c>
      <c r="FS17" s="9">
        <v>11</v>
      </c>
      <c r="FT17" s="9">
        <v>50.734000000000002</v>
      </c>
      <c r="FU17" s="9">
        <v>24.895</v>
      </c>
      <c r="FV17" s="9">
        <v>25.838000000000001</v>
      </c>
      <c r="FW17" s="9">
        <v>20.558</v>
      </c>
      <c r="FX17" s="9">
        <v>5.4320000000000004</v>
      </c>
      <c r="FY17" s="9">
        <v>15.125999999999999</v>
      </c>
      <c r="FZ17" s="9">
        <v>14.555</v>
      </c>
      <c r="GA17" s="9">
        <v>8.0709999999999997</v>
      </c>
      <c r="GB17" s="9">
        <v>6.484</v>
      </c>
      <c r="GC17" s="9">
        <v>7.5990000000000002</v>
      </c>
      <c r="GD17" s="9">
        <v>5.9870000000000001</v>
      </c>
      <c r="GE17" s="9">
        <v>1.613</v>
      </c>
      <c r="GF17" s="9">
        <v>8.0210000000000008</v>
      </c>
      <c r="GG17" s="9">
        <v>5.4059999999999997</v>
      </c>
      <c r="GH17" s="9">
        <v>2.6150000000000002</v>
      </c>
      <c r="GI17" s="9">
        <v>10</v>
      </c>
      <c r="GJ17" s="9">
        <v>15</v>
      </c>
      <c r="GK17" s="9">
        <v>7</v>
      </c>
      <c r="GL17" s="9">
        <v>3.0409999999999999</v>
      </c>
      <c r="GM17" s="9">
        <v>0.99299999999999999</v>
      </c>
      <c r="GN17" s="9">
        <v>2.0470000000000002</v>
      </c>
      <c r="GO17" s="9">
        <v>0</v>
      </c>
      <c r="GP17" s="9">
        <v>0</v>
      </c>
      <c r="GQ17" s="9">
        <v>0</v>
      </c>
      <c r="GR17" s="9">
        <v>0.51500000000000001</v>
      </c>
      <c r="GS17" s="9">
        <v>0</v>
      </c>
      <c r="GT17" s="9">
        <v>0.51500000000000001</v>
      </c>
      <c r="GU17" s="9">
        <v>0.96799999999999997</v>
      </c>
      <c r="GV17" s="9">
        <v>0.58499999999999996</v>
      </c>
      <c r="GW17" s="9">
        <v>0.38300000000000001</v>
      </c>
      <c r="GX17" s="9">
        <v>1.5569999999999999</v>
      </c>
      <c r="GY17" s="9">
        <v>0.40799999999999997</v>
      </c>
      <c r="GZ17" s="9">
        <v>1.149</v>
      </c>
      <c r="HA17" s="9">
        <v>29.082000000000001</v>
      </c>
      <c r="HB17" s="9">
        <v>28.233000000000001</v>
      </c>
      <c r="HC17" s="9">
        <v>28.484999999999999</v>
      </c>
      <c r="HD17" s="9">
        <v>56.451000000000001</v>
      </c>
      <c r="HE17" s="9">
        <v>20.215</v>
      </c>
      <c r="HF17" s="9">
        <v>36.237000000000002</v>
      </c>
      <c r="HG17" s="9">
        <v>27.498000000000001</v>
      </c>
      <c r="HH17" s="9">
        <v>8.3840000000000003</v>
      </c>
      <c r="HI17" s="9">
        <v>19.113</v>
      </c>
      <c r="HJ17" s="9">
        <v>13.97</v>
      </c>
      <c r="HK17" s="9">
        <v>5.4630000000000001</v>
      </c>
      <c r="HL17" s="9">
        <v>8.5069999999999997</v>
      </c>
      <c r="HM17" s="9">
        <v>2.7050000000000001</v>
      </c>
      <c r="HN17" s="9">
        <v>0.75700000000000001</v>
      </c>
      <c r="HO17" s="9">
        <v>1.948</v>
      </c>
      <c r="HP17" s="9">
        <v>12.279</v>
      </c>
      <c r="HQ17" s="9">
        <v>5.6109999999999998</v>
      </c>
      <c r="HR17" s="9">
        <v>6.6680000000000001</v>
      </c>
      <c r="HS17" s="9">
        <v>10</v>
      </c>
      <c r="HT17" s="9">
        <v>12</v>
      </c>
      <c r="HU17" s="9">
        <v>8</v>
      </c>
      <c r="HV17" s="9">
        <v>83.096000000000004</v>
      </c>
      <c r="HW17" s="9">
        <v>30.609000000000002</v>
      </c>
      <c r="HX17" s="9">
        <v>52.487000000000002</v>
      </c>
      <c r="HY17" s="9">
        <v>30.170999999999999</v>
      </c>
      <c r="HZ17" s="9">
        <v>8.0630000000000006</v>
      </c>
      <c r="IA17" s="9">
        <v>22.108000000000001</v>
      </c>
      <c r="IB17" s="9">
        <v>21.567</v>
      </c>
      <c r="IC17" s="9">
        <v>6.5780000000000003</v>
      </c>
      <c r="ID17" s="9">
        <v>14.99</v>
      </c>
      <c r="IE17" s="9">
        <v>27.928999999999998</v>
      </c>
      <c r="IF17" s="9">
        <v>13.686999999999999</v>
      </c>
      <c r="IG17" s="9">
        <v>14.242000000000001</v>
      </c>
      <c r="IH17" s="9">
        <v>3.4279999999999999</v>
      </c>
      <c r="II17" s="9">
        <v>2.2810000000000001</v>
      </c>
      <c r="IJ17" s="9">
        <v>1.147</v>
      </c>
      <c r="IK17" s="9">
        <v>12.276999999999999</v>
      </c>
      <c r="IL17" s="9">
        <v>20</v>
      </c>
      <c r="IM17" s="9">
        <v>10</v>
      </c>
      <c r="IN17" s="9">
        <v>69.409000000000006</v>
      </c>
      <c r="IO17" s="9">
        <v>29.792999999999999</v>
      </c>
      <c r="IP17" s="9">
        <v>39.616</v>
      </c>
      <c r="IQ17" s="9">
        <v>20.026</v>
      </c>
    </row>
    <row r="18" spans="1:251">
      <c r="A18" s="10">
        <v>44593</v>
      </c>
      <c r="B18" s="9">
        <v>30.584</v>
      </c>
      <c r="C18" s="9">
        <v>15.805999999999999</v>
      </c>
      <c r="D18" s="9">
        <v>14.779</v>
      </c>
      <c r="E18" s="9">
        <v>12.407999999999999</v>
      </c>
      <c r="F18" s="9">
        <v>4.0359999999999996</v>
      </c>
      <c r="G18" s="9">
        <v>8.3719999999999999</v>
      </c>
      <c r="H18" s="9">
        <v>4.17</v>
      </c>
      <c r="I18" s="9">
        <v>2.238</v>
      </c>
      <c r="J18" s="9">
        <v>1.931</v>
      </c>
      <c r="K18" s="9">
        <v>10.454000000000001</v>
      </c>
      <c r="L18" s="9">
        <v>14</v>
      </c>
      <c r="M18" s="9">
        <v>10</v>
      </c>
      <c r="N18" s="9">
        <v>37.512999999999998</v>
      </c>
      <c r="O18" s="9">
        <v>15.926</v>
      </c>
      <c r="P18" s="9">
        <v>21.587</v>
      </c>
      <c r="Q18" s="9">
        <v>11.753</v>
      </c>
      <c r="R18" s="9">
        <v>4.8810000000000002</v>
      </c>
      <c r="S18" s="9">
        <v>6.8719999999999999</v>
      </c>
      <c r="T18" s="9">
        <v>17.478000000000002</v>
      </c>
      <c r="U18" s="9">
        <v>9.2370000000000001</v>
      </c>
      <c r="V18" s="9">
        <v>8.2409999999999997</v>
      </c>
      <c r="W18" s="9">
        <v>5.6479999999999997</v>
      </c>
      <c r="X18" s="9">
        <v>1.1060000000000001</v>
      </c>
      <c r="Y18" s="9">
        <v>4.5419999999999998</v>
      </c>
      <c r="Z18" s="9">
        <v>2.6339999999999999</v>
      </c>
      <c r="AA18" s="9">
        <v>0.70199999999999996</v>
      </c>
      <c r="AB18" s="9">
        <v>1.931</v>
      </c>
      <c r="AC18" s="9">
        <v>10</v>
      </c>
      <c r="AD18" s="9">
        <v>10</v>
      </c>
      <c r="AE18" s="9">
        <v>10</v>
      </c>
      <c r="AF18" s="9">
        <v>34.469000000000001</v>
      </c>
      <c r="AG18" s="9">
        <v>12.999000000000001</v>
      </c>
      <c r="AH18" s="9">
        <v>21.47</v>
      </c>
      <c r="AI18" s="9">
        <v>13.066000000000001</v>
      </c>
      <c r="AJ18" s="9">
        <v>1.964</v>
      </c>
      <c r="AK18" s="9">
        <v>11.102</v>
      </c>
      <c r="AL18" s="9">
        <v>13.106</v>
      </c>
      <c r="AM18" s="9">
        <v>6.5679999999999996</v>
      </c>
      <c r="AN18" s="9">
        <v>6.5380000000000003</v>
      </c>
      <c r="AO18" s="9">
        <v>6.76</v>
      </c>
      <c r="AP18" s="9">
        <v>2.93</v>
      </c>
      <c r="AQ18" s="9">
        <v>3.83</v>
      </c>
      <c r="AR18" s="9">
        <v>1.536</v>
      </c>
      <c r="AS18" s="9">
        <v>1.536</v>
      </c>
      <c r="AT18" s="9">
        <v>0</v>
      </c>
      <c r="AU18" s="9">
        <v>12.752000000000001</v>
      </c>
      <c r="AV18" s="9">
        <v>15.324999999999999</v>
      </c>
      <c r="AW18" s="9">
        <v>9</v>
      </c>
      <c r="AX18" s="9">
        <v>47.671999999999997</v>
      </c>
      <c r="AY18" s="9">
        <v>14.573</v>
      </c>
      <c r="AZ18" s="9">
        <v>33.098999999999997</v>
      </c>
      <c r="BA18" s="9">
        <v>21.821000000000002</v>
      </c>
      <c r="BB18" s="9">
        <v>6.4589999999999996</v>
      </c>
      <c r="BC18" s="9">
        <v>15.362</v>
      </c>
      <c r="BD18" s="9">
        <v>17.170000000000002</v>
      </c>
      <c r="BE18" s="9">
        <v>3.9649999999999999</v>
      </c>
      <c r="BF18" s="9">
        <v>13.206</v>
      </c>
      <c r="BG18" s="9">
        <v>6.4530000000000003</v>
      </c>
      <c r="BH18" s="9">
        <v>3.556</v>
      </c>
      <c r="BI18" s="9">
        <v>2.8969999999999998</v>
      </c>
      <c r="BJ18" s="9">
        <v>2.2280000000000002</v>
      </c>
      <c r="BK18" s="9">
        <v>0.59399999999999997</v>
      </c>
      <c r="BL18" s="9">
        <v>1.6339999999999999</v>
      </c>
      <c r="BM18" s="9">
        <v>10</v>
      </c>
      <c r="BN18" s="9">
        <v>10</v>
      </c>
      <c r="BO18" s="9">
        <v>10</v>
      </c>
      <c r="BP18" s="9">
        <v>27.824000000000002</v>
      </c>
      <c r="BQ18" s="9">
        <v>5.5090000000000003</v>
      </c>
      <c r="BR18" s="9">
        <v>22.314</v>
      </c>
      <c r="BS18" s="9">
        <v>11.106</v>
      </c>
      <c r="BT18" s="9">
        <v>1.8089999999999999</v>
      </c>
      <c r="BU18" s="9">
        <v>9.2970000000000006</v>
      </c>
      <c r="BV18" s="9">
        <v>12.968999999999999</v>
      </c>
      <c r="BW18" s="9">
        <v>2.379</v>
      </c>
      <c r="BX18" s="9">
        <v>10.59</v>
      </c>
      <c r="BY18" s="9">
        <v>3.177</v>
      </c>
      <c r="BZ18" s="9">
        <v>1.3220000000000001</v>
      </c>
      <c r="CA18" s="9">
        <v>1.855</v>
      </c>
      <c r="CB18" s="9">
        <v>0.57199999999999995</v>
      </c>
      <c r="CC18" s="9">
        <v>0</v>
      </c>
      <c r="CD18" s="9">
        <v>0.57199999999999995</v>
      </c>
      <c r="CE18" s="9">
        <v>10</v>
      </c>
      <c r="CF18" s="9">
        <v>10.547000000000001</v>
      </c>
      <c r="CG18" s="9">
        <v>10</v>
      </c>
      <c r="CH18" s="9">
        <v>19.849</v>
      </c>
      <c r="CI18" s="9">
        <v>9.0640000000000001</v>
      </c>
      <c r="CJ18" s="9">
        <v>10.785</v>
      </c>
      <c r="CK18" s="9">
        <v>10.715</v>
      </c>
      <c r="CL18" s="9">
        <v>4.6500000000000004</v>
      </c>
      <c r="CM18" s="9">
        <v>6.0650000000000004</v>
      </c>
      <c r="CN18" s="9">
        <v>4.202</v>
      </c>
      <c r="CO18" s="9">
        <v>1.5860000000000001</v>
      </c>
      <c r="CP18" s="9">
        <v>2.6160000000000001</v>
      </c>
      <c r="CQ18" s="9">
        <v>3.2759999999999998</v>
      </c>
      <c r="CR18" s="9">
        <v>2.2349999999999999</v>
      </c>
      <c r="CS18" s="9">
        <v>1.0409999999999999</v>
      </c>
      <c r="CT18" s="9">
        <v>1.657</v>
      </c>
      <c r="CU18" s="9">
        <v>0.59399999999999997</v>
      </c>
      <c r="CV18" s="9">
        <v>1.0629999999999999</v>
      </c>
      <c r="CW18" s="9">
        <v>9</v>
      </c>
      <c r="CX18" s="9">
        <v>9.2289999999999992</v>
      </c>
      <c r="CY18" s="9">
        <v>9</v>
      </c>
      <c r="CZ18" s="9">
        <v>4.3029999999999999</v>
      </c>
      <c r="DA18" s="9">
        <v>2.597</v>
      </c>
      <c r="DB18" s="9">
        <v>1.706</v>
      </c>
      <c r="DC18" s="9">
        <v>3.3029999999999999</v>
      </c>
      <c r="DD18" s="9">
        <v>2.1059999999999999</v>
      </c>
      <c r="DE18" s="9">
        <v>1.1970000000000001</v>
      </c>
      <c r="DF18" s="9">
        <v>0.51</v>
      </c>
      <c r="DG18" s="9">
        <v>0</v>
      </c>
      <c r="DH18" s="9">
        <v>0.51</v>
      </c>
      <c r="DI18" s="9">
        <v>0.49099999999999999</v>
      </c>
      <c r="DJ18" s="9">
        <v>0.49099999999999999</v>
      </c>
      <c r="DK18" s="9">
        <v>0</v>
      </c>
      <c r="DL18" s="9">
        <v>0</v>
      </c>
      <c r="DM18" s="9">
        <v>0</v>
      </c>
      <c r="DN18" s="9">
        <v>0</v>
      </c>
      <c r="DO18" s="9">
        <v>8</v>
      </c>
      <c r="DP18" s="9">
        <v>8</v>
      </c>
      <c r="DQ18" s="9">
        <v>8</v>
      </c>
      <c r="DR18" s="9">
        <v>153.964</v>
      </c>
      <c r="DS18" s="9">
        <v>53.341999999999999</v>
      </c>
      <c r="DT18" s="9">
        <v>100.622</v>
      </c>
      <c r="DU18" s="9">
        <v>63.665999999999997</v>
      </c>
      <c r="DV18" s="9">
        <v>19.303999999999998</v>
      </c>
      <c r="DW18" s="9">
        <v>44.362000000000002</v>
      </c>
      <c r="DX18" s="9">
        <v>60.793999999999997</v>
      </c>
      <c r="DY18" s="9">
        <v>20.294</v>
      </c>
      <c r="DZ18" s="9">
        <v>40.5</v>
      </c>
      <c r="EA18" s="9">
        <v>18.538</v>
      </c>
      <c r="EB18" s="9">
        <v>6.3440000000000003</v>
      </c>
      <c r="EC18" s="9">
        <v>12.194000000000001</v>
      </c>
      <c r="ED18" s="9">
        <v>10.965999999999999</v>
      </c>
      <c r="EE18" s="9">
        <v>7.4</v>
      </c>
      <c r="EF18" s="9">
        <v>3.5659999999999998</v>
      </c>
      <c r="EG18" s="9">
        <v>10</v>
      </c>
      <c r="EH18" s="9">
        <v>12</v>
      </c>
      <c r="EI18" s="9">
        <v>10</v>
      </c>
      <c r="EJ18" s="9">
        <v>44.594000000000001</v>
      </c>
      <c r="EK18" s="9">
        <v>13.164999999999999</v>
      </c>
      <c r="EL18" s="9">
        <v>31.428999999999998</v>
      </c>
      <c r="EM18" s="9">
        <v>23.919</v>
      </c>
      <c r="EN18" s="9">
        <v>6.569</v>
      </c>
      <c r="EO18" s="9">
        <v>17.350000000000001</v>
      </c>
      <c r="EP18" s="9">
        <v>14.548</v>
      </c>
      <c r="EQ18" s="9">
        <v>3.431</v>
      </c>
      <c r="ER18" s="9">
        <v>11.116</v>
      </c>
      <c r="ES18" s="9">
        <v>4.9729999999999999</v>
      </c>
      <c r="ET18" s="9">
        <v>2.5419999999999998</v>
      </c>
      <c r="EU18" s="9">
        <v>2.431</v>
      </c>
      <c r="EV18" s="9">
        <v>1.1539999999999999</v>
      </c>
      <c r="EW18" s="9">
        <v>0.622</v>
      </c>
      <c r="EX18" s="9">
        <v>0.53100000000000003</v>
      </c>
      <c r="EY18" s="9">
        <v>8.4689999999999994</v>
      </c>
      <c r="EZ18" s="9">
        <v>9.4879999999999995</v>
      </c>
      <c r="FA18" s="9">
        <v>8</v>
      </c>
      <c r="FB18" s="9">
        <v>109.37</v>
      </c>
      <c r="FC18" s="9">
        <v>40.176000000000002</v>
      </c>
      <c r="FD18" s="9">
        <v>69.192999999999998</v>
      </c>
      <c r="FE18" s="9">
        <v>39.747</v>
      </c>
      <c r="FF18" s="9">
        <v>12.734</v>
      </c>
      <c r="FG18" s="9">
        <v>27.012</v>
      </c>
      <c r="FH18" s="9">
        <v>46.246000000000002</v>
      </c>
      <c r="FI18" s="9">
        <v>16.861999999999998</v>
      </c>
      <c r="FJ18" s="9">
        <v>29.384</v>
      </c>
      <c r="FK18" s="9">
        <v>13.565</v>
      </c>
      <c r="FL18" s="9">
        <v>3.802</v>
      </c>
      <c r="FM18" s="9">
        <v>9.7629999999999999</v>
      </c>
      <c r="FN18" s="9">
        <v>9.8119999999999994</v>
      </c>
      <c r="FO18" s="9">
        <v>6.7779999999999996</v>
      </c>
      <c r="FP18" s="9">
        <v>3.0339999999999998</v>
      </c>
      <c r="FQ18" s="9">
        <v>11</v>
      </c>
      <c r="FR18" s="9">
        <v>14</v>
      </c>
      <c r="FS18" s="9">
        <v>10</v>
      </c>
      <c r="FT18" s="9">
        <v>38.770000000000003</v>
      </c>
      <c r="FU18" s="9">
        <v>21.625</v>
      </c>
      <c r="FV18" s="9">
        <v>17.145</v>
      </c>
      <c r="FW18" s="9">
        <v>11.201000000000001</v>
      </c>
      <c r="FX18" s="9">
        <v>5.1449999999999996</v>
      </c>
      <c r="FY18" s="9">
        <v>6.056</v>
      </c>
      <c r="FZ18" s="9">
        <v>17.388000000000002</v>
      </c>
      <c r="GA18" s="9">
        <v>10.151999999999999</v>
      </c>
      <c r="GB18" s="9">
        <v>7.2350000000000003</v>
      </c>
      <c r="GC18" s="9">
        <v>8.202</v>
      </c>
      <c r="GD18" s="9">
        <v>5.33</v>
      </c>
      <c r="GE18" s="9">
        <v>2.871</v>
      </c>
      <c r="GF18" s="9">
        <v>1.98</v>
      </c>
      <c r="GG18" s="9">
        <v>0.997</v>
      </c>
      <c r="GH18" s="9">
        <v>0.98299999999999998</v>
      </c>
      <c r="GI18" s="9">
        <v>10</v>
      </c>
      <c r="GJ18" s="9">
        <v>14</v>
      </c>
      <c r="GK18" s="9">
        <v>10</v>
      </c>
      <c r="GL18" s="9">
        <v>3.3069999999999999</v>
      </c>
      <c r="GM18" s="9">
        <v>1.222</v>
      </c>
      <c r="GN18" s="9">
        <v>2.0840000000000001</v>
      </c>
      <c r="GO18" s="9">
        <v>0</v>
      </c>
      <c r="GP18" s="9">
        <v>0</v>
      </c>
      <c r="GQ18" s="9">
        <v>0</v>
      </c>
      <c r="GR18" s="9">
        <v>0.99</v>
      </c>
      <c r="GS18" s="9">
        <v>0</v>
      </c>
      <c r="GT18" s="9">
        <v>0.99</v>
      </c>
      <c r="GU18" s="9">
        <v>0</v>
      </c>
      <c r="GV18" s="9">
        <v>0</v>
      </c>
      <c r="GW18" s="9">
        <v>0</v>
      </c>
      <c r="GX18" s="9">
        <v>2.3170000000000002</v>
      </c>
      <c r="GY18" s="9">
        <v>1.222</v>
      </c>
      <c r="GZ18" s="9">
        <v>1.0940000000000001</v>
      </c>
      <c r="HA18" s="9">
        <v>34.948</v>
      </c>
      <c r="HB18" s="9">
        <v>37.514000000000003</v>
      </c>
      <c r="HC18" s="9">
        <v>24.283000000000001</v>
      </c>
      <c r="HD18" s="9">
        <v>35.892000000000003</v>
      </c>
      <c r="HE18" s="9">
        <v>14.763999999999999</v>
      </c>
      <c r="HF18" s="9">
        <v>21.126999999999999</v>
      </c>
      <c r="HG18" s="9">
        <v>15.61</v>
      </c>
      <c r="HH18" s="9">
        <v>5.7160000000000002</v>
      </c>
      <c r="HI18" s="9">
        <v>9.8940000000000001</v>
      </c>
      <c r="HJ18" s="9">
        <v>10.215999999999999</v>
      </c>
      <c r="HK18" s="9">
        <v>3.048</v>
      </c>
      <c r="HL18" s="9">
        <v>7.1680000000000001</v>
      </c>
      <c r="HM18" s="9">
        <v>2.5070000000000001</v>
      </c>
      <c r="HN18" s="9">
        <v>1.365</v>
      </c>
      <c r="HO18" s="9">
        <v>1.1419999999999999</v>
      </c>
      <c r="HP18" s="9">
        <v>7.5590000000000002</v>
      </c>
      <c r="HQ18" s="9">
        <v>4.6360000000000001</v>
      </c>
      <c r="HR18" s="9">
        <v>2.923</v>
      </c>
      <c r="HS18" s="9">
        <v>12</v>
      </c>
      <c r="HT18" s="9">
        <v>16.105</v>
      </c>
      <c r="HU18" s="9">
        <v>10.635999999999999</v>
      </c>
      <c r="HV18" s="9">
        <v>63.454000000000001</v>
      </c>
      <c r="HW18" s="9">
        <v>20.152999999999999</v>
      </c>
      <c r="HX18" s="9">
        <v>43.3</v>
      </c>
      <c r="HY18" s="9">
        <v>22.942</v>
      </c>
      <c r="HZ18" s="9">
        <v>5.27</v>
      </c>
      <c r="IA18" s="9">
        <v>17.672000000000001</v>
      </c>
      <c r="IB18" s="9">
        <v>21.552</v>
      </c>
      <c r="IC18" s="9">
        <v>5.7709999999999999</v>
      </c>
      <c r="ID18" s="9">
        <v>15.781000000000001</v>
      </c>
      <c r="IE18" s="9">
        <v>16.420000000000002</v>
      </c>
      <c r="IF18" s="9">
        <v>6.5730000000000004</v>
      </c>
      <c r="IG18" s="9">
        <v>9.8469999999999995</v>
      </c>
      <c r="IH18" s="9">
        <v>2.5390000000000001</v>
      </c>
      <c r="II18" s="9">
        <v>2.5390000000000001</v>
      </c>
      <c r="IJ18" s="9">
        <v>0</v>
      </c>
      <c r="IK18" s="9">
        <v>12</v>
      </c>
      <c r="IL18" s="9">
        <v>15</v>
      </c>
      <c r="IM18" s="9">
        <v>10</v>
      </c>
      <c r="IN18" s="9">
        <v>65.16</v>
      </c>
      <c r="IO18" s="9">
        <v>26.053999999999998</v>
      </c>
      <c r="IP18" s="9">
        <v>39.106000000000002</v>
      </c>
      <c r="IQ18" s="9">
        <v>23.373999999999999</v>
      </c>
    </row>
    <row r="19" spans="1:251">
      <c r="A19" s="10">
        <v>44958</v>
      </c>
      <c r="B19" s="9">
        <v>29.411000000000001</v>
      </c>
      <c r="C19" s="9">
        <v>9.5790000000000006</v>
      </c>
      <c r="D19" s="9">
        <v>19.832000000000001</v>
      </c>
      <c r="E19" s="9">
        <v>9.6820000000000004</v>
      </c>
      <c r="F19" s="9">
        <v>8.0730000000000004</v>
      </c>
      <c r="G19" s="9">
        <v>1.609</v>
      </c>
      <c r="H19" s="9">
        <v>1.03</v>
      </c>
      <c r="I19" s="9">
        <v>1.03</v>
      </c>
      <c r="J19" s="9">
        <v>0</v>
      </c>
      <c r="K19" s="9">
        <v>10</v>
      </c>
      <c r="L19" s="9">
        <v>10.803000000000001</v>
      </c>
      <c r="M19" s="9">
        <v>10</v>
      </c>
      <c r="N19" s="9">
        <v>35.673000000000002</v>
      </c>
      <c r="O19" s="9">
        <v>20.152000000000001</v>
      </c>
      <c r="P19" s="9">
        <v>15.522</v>
      </c>
      <c r="Q19" s="9">
        <v>13.994</v>
      </c>
      <c r="R19" s="9">
        <v>6.8540000000000001</v>
      </c>
      <c r="S19" s="9">
        <v>7.14</v>
      </c>
      <c r="T19" s="9">
        <v>13.972</v>
      </c>
      <c r="U19" s="9">
        <v>7.1989999999999998</v>
      </c>
      <c r="V19" s="9">
        <v>6.7729999999999997</v>
      </c>
      <c r="W19" s="9">
        <v>6.6769999999999996</v>
      </c>
      <c r="X19" s="9">
        <v>5.0679999999999996</v>
      </c>
      <c r="Y19" s="9">
        <v>1.609</v>
      </c>
      <c r="Z19" s="9">
        <v>1.03</v>
      </c>
      <c r="AA19" s="9">
        <v>1.03</v>
      </c>
      <c r="AB19" s="9">
        <v>0</v>
      </c>
      <c r="AC19" s="9">
        <v>10</v>
      </c>
      <c r="AD19" s="9">
        <v>10</v>
      </c>
      <c r="AE19" s="9">
        <v>10</v>
      </c>
      <c r="AF19" s="9">
        <v>25.422999999999998</v>
      </c>
      <c r="AG19" s="9">
        <v>5.3849999999999998</v>
      </c>
      <c r="AH19" s="9">
        <v>20.038</v>
      </c>
      <c r="AI19" s="9">
        <v>6.9790000000000001</v>
      </c>
      <c r="AJ19" s="9">
        <v>0</v>
      </c>
      <c r="AK19" s="9">
        <v>6.9790000000000001</v>
      </c>
      <c r="AL19" s="9">
        <v>15.439</v>
      </c>
      <c r="AM19" s="9">
        <v>2.38</v>
      </c>
      <c r="AN19" s="9">
        <v>13.058999999999999</v>
      </c>
      <c r="AO19" s="9">
        <v>3.0049999999999999</v>
      </c>
      <c r="AP19" s="9">
        <v>3.0049999999999999</v>
      </c>
      <c r="AQ19" s="9">
        <v>0</v>
      </c>
      <c r="AR19" s="9">
        <v>0</v>
      </c>
      <c r="AS19" s="9">
        <v>0</v>
      </c>
      <c r="AT19" s="9">
        <v>0</v>
      </c>
      <c r="AU19" s="9">
        <v>10.443</v>
      </c>
      <c r="AV19" s="9">
        <v>18.376999999999999</v>
      </c>
      <c r="AW19" s="9">
        <v>10</v>
      </c>
      <c r="AX19" s="9">
        <v>47.249000000000002</v>
      </c>
      <c r="AY19" s="9">
        <v>14.718999999999999</v>
      </c>
      <c r="AZ19" s="9">
        <v>32.529000000000003</v>
      </c>
      <c r="BA19" s="9">
        <v>22.155999999999999</v>
      </c>
      <c r="BB19" s="9">
        <v>7.5819999999999999</v>
      </c>
      <c r="BC19" s="9">
        <v>14.574</v>
      </c>
      <c r="BD19" s="9">
        <v>21.094000000000001</v>
      </c>
      <c r="BE19" s="9">
        <v>4.4850000000000003</v>
      </c>
      <c r="BF19" s="9">
        <v>16.609000000000002</v>
      </c>
      <c r="BG19" s="9">
        <v>3.9990000000000001</v>
      </c>
      <c r="BH19" s="9">
        <v>2.653</v>
      </c>
      <c r="BI19" s="9">
        <v>1.3460000000000001</v>
      </c>
      <c r="BJ19" s="9">
        <v>0</v>
      </c>
      <c r="BK19" s="9">
        <v>0</v>
      </c>
      <c r="BL19" s="9">
        <v>0</v>
      </c>
      <c r="BM19" s="9">
        <v>10</v>
      </c>
      <c r="BN19" s="9">
        <v>8.4390000000000001</v>
      </c>
      <c r="BO19" s="9">
        <v>10</v>
      </c>
      <c r="BP19" s="9">
        <v>26.385000000000002</v>
      </c>
      <c r="BQ19" s="9">
        <v>9.32</v>
      </c>
      <c r="BR19" s="9">
        <v>17.065000000000001</v>
      </c>
      <c r="BS19" s="9">
        <v>12.000999999999999</v>
      </c>
      <c r="BT19" s="9">
        <v>5.2729999999999997</v>
      </c>
      <c r="BU19" s="9">
        <v>6.7279999999999998</v>
      </c>
      <c r="BV19" s="9">
        <v>13.561999999999999</v>
      </c>
      <c r="BW19" s="9">
        <v>3.2250000000000001</v>
      </c>
      <c r="BX19" s="9">
        <v>10.337</v>
      </c>
      <c r="BY19" s="9">
        <v>0.82299999999999995</v>
      </c>
      <c r="BZ19" s="9">
        <v>0.82299999999999995</v>
      </c>
      <c r="CA19" s="9">
        <v>0</v>
      </c>
      <c r="CB19" s="9">
        <v>0</v>
      </c>
      <c r="CC19" s="9">
        <v>0</v>
      </c>
      <c r="CD19" s="9">
        <v>0</v>
      </c>
      <c r="CE19" s="9">
        <v>10</v>
      </c>
      <c r="CF19" s="9">
        <v>8</v>
      </c>
      <c r="CG19" s="9">
        <v>10</v>
      </c>
      <c r="CH19" s="9">
        <v>20.863</v>
      </c>
      <c r="CI19" s="9">
        <v>5.399</v>
      </c>
      <c r="CJ19" s="9">
        <v>15.464</v>
      </c>
      <c r="CK19" s="9">
        <v>10.154999999999999</v>
      </c>
      <c r="CL19" s="9">
        <v>2.3090000000000002</v>
      </c>
      <c r="CM19" s="9">
        <v>7.8460000000000001</v>
      </c>
      <c r="CN19" s="9">
        <v>7.5330000000000004</v>
      </c>
      <c r="CO19" s="9">
        <v>1.26</v>
      </c>
      <c r="CP19" s="9">
        <v>6.2720000000000002</v>
      </c>
      <c r="CQ19" s="9">
        <v>3.1749999999999998</v>
      </c>
      <c r="CR19" s="9">
        <v>1.83</v>
      </c>
      <c r="CS19" s="9">
        <v>1.3460000000000001</v>
      </c>
      <c r="CT19" s="9">
        <v>0</v>
      </c>
      <c r="CU19" s="9">
        <v>0</v>
      </c>
      <c r="CV19" s="9">
        <v>0</v>
      </c>
      <c r="CW19" s="9">
        <v>9.9130000000000003</v>
      </c>
      <c r="CX19" s="9">
        <v>10</v>
      </c>
      <c r="CY19" s="9">
        <v>9.3059999999999992</v>
      </c>
      <c r="CZ19" s="9">
        <v>13.414</v>
      </c>
      <c r="DA19" s="9">
        <v>8.3680000000000003</v>
      </c>
      <c r="DB19" s="9">
        <v>5.0449999999999999</v>
      </c>
      <c r="DC19" s="9">
        <v>3.23</v>
      </c>
      <c r="DD19" s="9">
        <v>2.0779999999999998</v>
      </c>
      <c r="DE19" s="9">
        <v>1.1519999999999999</v>
      </c>
      <c r="DF19" s="9">
        <v>7.9119999999999999</v>
      </c>
      <c r="DG19" s="9">
        <v>4.7789999999999999</v>
      </c>
      <c r="DH19" s="9">
        <v>3.1339999999999999</v>
      </c>
      <c r="DI19" s="9">
        <v>2.2719999999999998</v>
      </c>
      <c r="DJ19" s="9">
        <v>1.512</v>
      </c>
      <c r="DK19" s="9">
        <v>0.76</v>
      </c>
      <c r="DL19" s="9">
        <v>0</v>
      </c>
      <c r="DM19" s="9">
        <v>0</v>
      </c>
      <c r="DN19" s="9">
        <v>0</v>
      </c>
      <c r="DO19" s="9">
        <v>10.444000000000001</v>
      </c>
      <c r="DP19" s="9">
        <v>12.095000000000001</v>
      </c>
      <c r="DQ19" s="9">
        <v>10</v>
      </c>
      <c r="DR19" s="9">
        <v>170.929</v>
      </c>
      <c r="DS19" s="9">
        <v>66.247</v>
      </c>
      <c r="DT19" s="9">
        <v>104.682</v>
      </c>
      <c r="DU19" s="9">
        <v>70.769000000000005</v>
      </c>
      <c r="DV19" s="9">
        <v>28.228999999999999</v>
      </c>
      <c r="DW19" s="9">
        <v>42.54</v>
      </c>
      <c r="DX19" s="9">
        <v>85.85</v>
      </c>
      <c r="DY19" s="9">
        <v>27.459</v>
      </c>
      <c r="DZ19" s="9">
        <v>58.390999999999998</v>
      </c>
      <c r="EA19" s="9">
        <v>14.31</v>
      </c>
      <c r="EB19" s="9">
        <v>10.558999999999999</v>
      </c>
      <c r="EC19" s="9">
        <v>3.7509999999999999</v>
      </c>
      <c r="ED19" s="9">
        <v>0</v>
      </c>
      <c r="EE19" s="9">
        <v>0</v>
      </c>
      <c r="EF19" s="9">
        <v>0</v>
      </c>
      <c r="EG19" s="9">
        <v>10</v>
      </c>
      <c r="EH19" s="9">
        <v>10</v>
      </c>
      <c r="EI19" s="9">
        <v>10</v>
      </c>
      <c r="EJ19" s="9">
        <v>49.122999999999998</v>
      </c>
      <c r="EK19" s="9">
        <v>12.933999999999999</v>
      </c>
      <c r="EL19" s="9">
        <v>36.189</v>
      </c>
      <c r="EM19" s="9">
        <v>20.387</v>
      </c>
      <c r="EN19" s="9">
        <v>2.1339999999999999</v>
      </c>
      <c r="EO19" s="9">
        <v>18.253</v>
      </c>
      <c r="EP19" s="9">
        <v>24.8</v>
      </c>
      <c r="EQ19" s="9">
        <v>7.5679999999999996</v>
      </c>
      <c r="ER19" s="9">
        <v>17.231999999999999</v>
      </c>
      <c r="ES19" s="9">
        <v>3.9359999999999999</v>
      </c>
      <c r="ET19" s="9">
        <v>3.2309999999999999</v>
      </c>
      <c r="EU19" s="9">
        <v>0.70499999999999996</v>
      </c>
      <c r="EV19" s="9">
        <v>0</v>
      </c>
      <c r="EW19" s="9">
        <v>0</v>
      </c>
      <c r="EX19" s="9">
        <v>0</v>
      </c>
      <c r="EY19" s="9">
        <v>10</v>
      </c>
      <c r="EZ19" s="9">
        <v>10</v>
      </c>
      <c r="FA19" s="9">
        <v>9.2040000000000006</v>
      </c>
      <c r="FB19" s="9">
        <v>121.806</v>
      </c>
      <c r="FC19" s="9">
        <v>53.313000000000002</v>
      </c>
      <c r="FD19" s="9">
        <v>68.492999999999995</v>
      </c>
      <c r="FE19" s="9">
        <v>50.381999999999998</v>
      </c>
      <c r="FF19" s="9">
        <v>26.094999999999999</v>
      </c>
      <c r="FG19" s="9">
        <v>24.286999999999999</v>
      </c>
      <c r="FH19" s="9">
        <v>61.05</v>
      </c>
      <c r="FI19" s="9">
        <v>19.890999999999998</v>
      </c>
      <c r="FJ19" s="9">
        <v>41.158999999999999</v>
      </c>
      <c r="FK19" s="9">
        <v>10.374000000000001</v>
      </c>
      <c r="FL19" s="9">
        <v>7.3280000000000003</v>
      </c>
      <c r="FM19" s="9">
        <v>3.0459999999999998</v>
      </c>
      <c r="FN19" s="9">
        <v>0</v>
      </c>
      <c r="FO19" s="9">
        <v>0</v>
      </c>
      <c r="FP19" s="9">
        <v>0</v>
      </c>
      <c r="FQ19" s="9">
        <v>10</v>
      </c>
      <c r="FR19" s="9">
        <v>10</v>
      </c>
      <c r="FS19" s="9">
        <v>10</v>
      </c>
      <c r="FT19" s="9">
        <v>35.796999999999997</v>
      </c>
      <c r="FU19" s="9">
        <v>20.419</v>
      </c>
      <c r="FV19" s="9">
        <v>15.378</v>
      </c>
      <c r="FW19" s="9">
        <v>13.489000000000001</v>
      </c>
      <c r="FX19" s="9">
        <v>8.4930000000000003</v>
      </c>
      <c r="FY19" s="9">
        <v>4.9960000000000004</v>
      </c>
      <c r="FZ19" s="9">
        <v>13.76</v>
      </c>
      <c r="GA19" s="9">
        <v>5.867</v>
      </c>
      <c r="GB19" s="9">
        <v>7.8929999999999998</v>
      </c>
      <c r="GC19" s="9">
        <v>6.6920000000000002</v>
      </c>
      <c r="GD19" s="9">
        <v>5.0289999999999999</v>
      </c>
      <c r="GE19" s="9">
        <v>1.6639999999999999</v>
      </c>
      <c r="GF19" s="9">
        <v>1.855</v>
      </c>
      <c r="GG19" s="9">
        <v>1.03</v>
      </c>
      <c r="GH19" s="9">
        <v>0.82499999999999996</v>
      </c>
      <c r="GI19" s="9">
        <v>10</v>
      </c>
      <c r="GJ19" s="9">
        <v>11.68</v>
      </c>
      <c r="GK19" s="9">
        <v>10</v>
      </c>
      <c r="GL19" s="9">
        <v>3.1739999999999999</v>
      </c>
      <c r="GM19" s="9">
        <v>1.03</v>
      </c>
      <c r="GN19" s="9">
        <v>2.1429999999999998</v>
      </c>
      <c r="GO19" s="9">
        <v>1.2030000000000001</v>
      </c>
      <c r="GP19" s="9">
        <v>0</v>
      </c>
      <c r="GQ19" s="9">
        <v>1.2030000000000001</v>
      </c>
      <c r="GR19" s="9">
        <v>0.94</v>
      </c>
      <c r="GS19" s="9">
        <v>0</v>
      </c>
      <c r="GT19" s="9">
        <v>0.94</v>
      </c>
      <c r="GU19" s="9">
        <v>0</v>
      </c>
      <c r="GV19" s="9">
        <v>0</v>
      </c>
      <c r="GW19" s="9">
        <v>0</v>
      </c>
      <c r="GX19" s="9">
        <v>1.03</v>
      </c>
      <c r="GY19" s="9">
        <v>1.03</v>
      </c>
      <c r="GZ19" s="9">
        <v>0</v>
      </c>
      <c r="HA19" s="9">
        <v>11.574999999999999</v>
      </c>
      <c r="HB19" s="9">
        <v>0</v>
      </c>
      <c r="HC19" s="9">
        <v>9.0370000000000008</v>
      </c>
      <c r="HD19" s="9">
        <v>43.156999999999996</v>
      </c>
      <c r="HE19" s="9">
        <v>19.591999999999999</v>
      </c>
      <c r="HF19" s="9">
        <v>23.565000000000001</v>
      </c>
      <c r="HG19" s="9">
        <v>20.484000000000002</v>
      </c>
      <c r="HH19" s="9">
        <v>10.786</v>
      </c>
      <c r="HI19" s="9">
        <v>9.6980000000000004</v>
      </c>
      <c r="HJ19" s="9">
        <v>16.097999999999999</v>
      </c>
      <c r="HK19" s="9">
        <v>5.19</v>
      </c>
      <c r="HL19" s="9">
        <v>10.907999999999999</v>
      </c>
      <c r="HM19" s="9">
        <v>5.75</v>
      </c>
      <c r="HN19" s="9">
        <v>3.6160000000000001</v>
      </c>
      <c r="HO19" s="9">
        <v>2.1339999999999999</v>
      </c>
      <c r="HP19" s="9">
        <v>0.82499999999999996</v>
      </c>
      <c r="HQ19" s="9">
        <v>0</v>
      </c>
      <c r="HR19" s="9">
        <v>0.82499999999999996</v>
      </c>
      <c r="HS19" s="9">
        <v>10</v>
      </c>
      <c r="HT19" s="9">
        <v>7.37</v>
      </c>
      <c r="HU19" s="9">
        <v>11</v>
      </c>
      <c r="HV19" s="9">
        <v>55.472000000000001</v>
      </c>
      <c r="HW19" s="9">
        <v>26.062000000000001</v>
      </c>
      <c r="HX19" s="9">
        <v>29.41</v>
      </c>
      <c r="HY19" s="9">
        <v>21.983000000000001</v>
      </c>
      <c r="HZ19" s="9">
        <v>9.3640000000000008</v>
      </c>
      <c r="IA19" s="9">
        <v>12.619</v>
      </c>
      <c r="IB19" s="9">
        <v>23.513000000000002</v>
      </c>
      <c r="IC19" s="9">
        <v>10.002000000000001</v>
      </c>
      <c r="ID19" s="9">
        <v>13.510999999999999</v>
      </c>
      <c r="IE19" s="9">
        <v>9.9760000000000009</v>
      </c>
      <c r="IF19" s="9">
        <v>6.6959999999999997</v>
      </c>
      <c r="IG19" s="9">
        <v>3.28</v>
      </c>
      <c r="IH19" s="9">
        <v>0</v>
      </c>
      <c r="II19" s="9">
        <v>0</v>
      </c>
      <c r="IJ19" s="9">
        <v>0</v>
      </c>
      <c r="IK19" s="9">
        <v>10</v>
      </c>
      <c r="IL19" s="9">
        <v>10</v>
      </c>
      <c r="IM19" s="9">
        <v>10</v>
      </c>
      <c r="IN19" s="9">
        <v>75.188999999999993</v>
      </c>
      <c r="IO19" s="9">
        <v>27.236999999999998</v>
      </c>
      <c r="IP19" s="9">
        <v>47.953000000000003</v>
      </c>
      <c r="IQ19" s="9">
        <v>23.212</v>
      </c>
    </row>
    <row r="20" spans="1:251">
      <c r="A20" s="10">
        <v>45323</v>
      </c>
      <c r="B20" s="9">
        <v>38.369999999999997</v>
      </c>
      <c r="C20" s="9">
        <v>15.135999999999999</v>
      </c>
      <c r="D20" s="9">
        <v>23.234000000000002</v>
      </c>
      <c r="E20" s="9">
        <v>14.202</v>
      </c>
      <c r="F20" s="9">
        <v>5.9050000000000002</v>
      </c>
      <c r="G20" s="9">
        <v>8.2970000000000006</v>
      </c>
      <c r="H20" s="9">
        <v>6.76</v>
      </c>
      <c r="I20" s="9">
        <v>1.8380000000000001</v>
      </c>
      <c r="J20" s="9">
        <v>4.9219999999999997</v>
      </c>
      <c r="K20" s="9">
        <v>12</v>
      </c>
      <c r="L20" s="9">
        <v>13</v>
      </c>
      <c r="M20" s="9">
        <v>10</v>
      </c>
      <c r="N20" s="9">
        <v>54.521000000000001</v>
      </c>
      <c r="O20" s="9">
        <v>21.454999999999998</v>
      </c>
      <c r="P20" s="9">
        <v>33.066000000000003</v>
      </c>
      <c r="Q20" s="9">
        <v>18.736000000000001</v>
      </c>
      <c r="R20" s="9">
        <v>6.2830000000000004</v>
      </c>
      <c r="S20" s="9">
        <v>12.452999999999999</v>
      </c>
      <c r="T20" s="9">
        <v>23.396999999999998</v>
      </c>
      <c r="U20" s="9">
        <v>9.1449999999999996</v>
      </c>
      <c r="V20" s="9">
        <v>14.252000000000001</v>
      </c>
      <c r="W20" s="9">
        <v>9.1180000000000003</v>
      </c>
      <c r="X20" s="9">
        <v>5.1189999999999998</v>
      </c>
      <c r="Y20" s="9">
        <v>3.9990000000000001</v>
      </c>
      <c r="Z20" s="9">
        <v>3.2690000000000001</v>
      </c>
      <c r="AA20" s="9">
        <v>0.90800000000000003</v>
      </c>
      <c r="AB20" s="9">
        <v>2.3610000000000002</v>
      </c>
      <c r="AC20" s="9">
        <v>14</v>
      </c>
      <c r="AD20" s="9">
        <v>14</v>
      </c>
      <c r="AE20" s="9">
        <v>14</v>
      </c>
      <c r="AF20" s="9">
        <v>39.512999999999998</v>
      </c>
      <c r="AG20" s="9">
        <v>11.792</v>
      </c>
      <c r="AH20" s="9">
        <v>27.721</v>
      </c>
      <c r="AI20" s="9">
        <v>15.965999999999999</v>
      </c>
      <c r="AJ20" s="9">
        <v>4.0860000000000003</v>
      </c>
      <c r="AK20" s="9">
        <v>11.881</v>
      </c>
      <c r="AL20" s="9">
        <v>14.972</v>
      </c>
      <c r="AM20" s="9">
        <v>5.9909999999999997</v>
      </c>
      <c r="AN20" s="9">
        <v>8.9809999999999999</v>
      </c>
      <c r="AO20" s="9">
        <v>5.0839999999999996</v>
      </c>
      <c r="AP20" s="9">
        <v>0.78600000000000003</v>
      </c>
      <c r="AQ20" s="9">
        <v>4.298</v>
      </c>
      <c r="AR20" s="9">
        <v>3.49</v>
      </c>
      <c r="AS20" s="9">
        <v>0.93</v>
      </c>
      <c r="AT20" s="9">
        <v>2.5609999999999999</v>
      </c>
      <c r="AU20" s="9">
        <v>10</v>
      </c>
      <c r="AV20" s="9">
        <v>11.026</v>
      </c>
      <c r="AW20" s="9">
        <v>10</v>
      </c>
      <c r="AX20" s="9">
        <v>55.316000000000003</v>
      </c>
      <c r="AY20" s="9">
        <v>18.824999999999999</v>
      </c>
      <c r="AZ20" s="9">
        <v>36.491</v>
      </c>
      <c r="BA20" s="9">
        <v>25.672999999999998</v>
      </c>
      <c r="BB20" s="9">
        <v>6.1189999999999998</v>
      </c>
      <c r="BC20" s="9">
        <v>19.553999999999998</v>
      </c>
      <c r="BD20" s="9">
        <v>20.545000000000002</v>
      </c>
      <c r="BE20" s="9">
        <v>6.4349999999999996</v>
      </c>
      <c r="BF20" s="9">
        <v>14.111000000000001</v>
      </c>
      <c r="BG20" s="9">
        <v>6.1239999999999997</v>
      </c>
      <c r="BH20" s="9">
        <v>3.298</v>
      </c>
      <c r="BI20" s="9">
        <v>2.8260000000000001</v>
      </c>
      <c r="BJ20" s="9">
        <v>2.9729999999999999</v>
      </c>
      <c r="BK20" s="9">
        <v>2.9729999999999999</v>
      </c>
      <c r="BL20" s="9">
        <v>0</v>
      </c>
      <c r="BM20" s="9">
        <v>10</v>
      </c>
      <c r="BN20" s="9">
        <v>10</v>
      </c>
      <c r="BO20" s="9">
        <v>8.25</v>
      </c>
      <c r="BP20" s="9">
        <v>29.658999999999999</v>
      </c>
      <c r="BQ20" s="9">
        <v>10.67</v>
      </c>
      <c r="BR20" s="9">
        <v>18.989000000000001</v>
      </c>
      <c r="BS20" s="9">
        <v>13.13</v>
      </c>
      <c r="BT20" s="9">
        <v>4.9279999999999999</v>
      </c>
      <c r="BU20" s="9">
        <v>8.2029999999999994</v>
      </c>
      <c r="BV20" s="9">
        <v>12.502000000000001</v>
      </c>
      <c r="BW20" s="9">
        <v>3.43</v>
      </c>
      <c r="BX20" s="9">
        <v>9.0719999999999992</v>
      </c>
      <c r="BY20" s="9">
        <v>3.1230000000000002</v>
      </c>
      <c r="BZ20" s="9">
        <v>1.409</v>
      </c>
      <c r="CA20" s="9">
        <v>1.714</v>
      </c>
      <c r="CB20" s="9">
        <v>0.90400000000000003</v>
      </c>
      <c r="CC20" s="9">
        <v>0.90400000000000003</v>
      </c>
      <c r="CD20" s="9">
        <v>0</v>
      </c>
      <c r="CE20" s="9">
        <v>10</v>
      </c>
      <c r="CF20" s="9">
        <v>10</v>
      </c>
      <c r="CG20" s="9">
        <v>10</v>
      </c>
      <c r="CH20" s="9">
        <v>25.657</v>
      </c>
      <c r="CI20" s="9">
        <v>8.1549999999999994</v>
      </c>
      <c r="CJ20" s="9">
        <v>17.501999999999999</v>
      </c>
      <c r="CK20" s="9">
        <v>12.542999999999999</v>
      </c>
      <c r="CL20" s="9">
        <v>1.1919999999999999</v>
      </c>
      <c r="CM20" s="9">
        <v>11.352</v>
      </c>
      <c r="CN20" s="9">
        <v>8.0440000000000005</v>
      </c>
      <c r="CO20" s="9">
        <v>3.0049999999999999</v>
      </c>
      <c r="CP20" s="9">
        <v>5.0389999999999997</v>
      </c>
      <c r="CQ20" s="9">
        <v>3.0009999999999999</v>
      </c>
      <c r="CR20" s="9">
        <v>1.889</v>
      </c>
      <c r="CS20" s="9">
        <v>1.111</v>
      </c>
      <c r="CT20" s="9">
        <v>2.069</v>
      </c>
      <c r="CU20" s="9">
        <v>2.069</v>
      </c>
      <c r="CV20" s="9">
        <v>0</v>
      </c>
      <c r="CW20" s="9">
        <v>10</v>
      </c>
      <c r="CX20" s="9">
        <v>16.687999999999999</v>
      </c>
      <c r="CY20" s="9">
        <v>7.7240000000000002</v>
      </c>
      <c r="CZ20" s="9">
        <v>8.9920000000000009</v>
      </c>
      <c r="DA20" s="9">
        <v>6.3979999999999997</v>
      </c>
      <c r="DB20" s="9">
        <v>2.5939999999999999</v>
      </c>
      <c r="DC20" s="9">
        <v>3.01</v>
      </c>
      <c r="DD20" s="9">
        <v>2.1419999999999999</v>
      </c>
      <c r="DE20" s="9">
        <v>0.86799999999999999</v>
      </c>
      <c r="DF20" s="9">
        <v>3.7949999999999999</v>
      </c>
      <c r="DG20" s="9">
        <v>2.069</v>
      </c>
      <c r="DH20" s="9">
        <v>1.726</v>
      </c>
      <c r="DI20" s="9">
        <v>1.3169999999999999</v>
      </c>
      <c r="DJ20" s="9">
        <v>1.3169999999999999</v>
      </c>
      <c r="DK20" s="9">
        <v>0</v>
      </c>
      <c r="DL20" s="9">
        <v>0.86899999999999999</v>
      </c>
      <c r="DM20" s="9">
        <v>0.86899999999999999</v>
      </c>
      <c r="DN20" s="9">
        <v>0</v>
      </c>
      <c r="DO20" s="9">
        <v>13.907999999999999</v>
      </c>
      <c r="DP20" s="9">
        <v>14.653</v>
      </c>
      <c r="DQ20" s="9">
        <v>9.9629999999999992</v>
      </c>
      <c r="DR20" s="9">
        <v>213.196</v>
      </c>
      <c r="DS20" s="9">
        <v>86.88</v>
      </c>
      <c r="DT20" s="9">
        <v>126.316</v>
      </c>
      <c r="DU20" s="9">
        <v>90.846999999999994</v>
      </c>
      <c r="DV20" s="9">
        <v>32.753999999999998</v>
      </c>
      <c r="DW20" s="9">
        <v>58.093000000000004</v>
      </c>
      <c r="DX20" s="9">
        <v>88.244</v>
      </c>
      <c r="DY20" s="9">
        <v>35.71</v>
      </c>
      <c r="DZ20" s="9">
        <v>52.533999999999999</v>
      </c>
      <c r="EA20" s="9">
        <v>24.669</v>
      </c>
      <c r="EB20" s="9">
        <v>13.061</v>
      </c>
      <c r="EC20" s="9">
        <v>11.608000000000001</v>
      </c>
      <c r="ED20" s="9">
        <v>9.4359999999999999</v>
      </c>
      <c r="EE20" s="9">
        <v>5.3550000000000004</v>
      </c>
      <c r="EF20" s="9">
        <v>4.0810000000000004</v>
      </c>
      <c r="EG20" s="9">
        <v>10</v>
      </c>
      <c r="EH20" s="9">
        <v>10.156000000000001</v>
      </c>
      <c r="EI20" s="9">
        <v>10</v>
      </c>
      <c r="EJ20" s="9">
        <v>82.248999999999995</v>
      </c>
      <c r="EK20" s="9">
        <v>28.465</v>
      </c>
      <c r="EL20" s="9">
        <v>53.783999999999999</v>
      </c>
      <c r="EM20" s="9">
        <v>42.292999999999999</v>
      </c>
      <c r="EN20" s="9">
        <v>12.138</v>
      </c>
      <c r="EO20" s="9">
        <v>30.155000000000001</v>
      </c>
      <c r="EP20" s="9">
        <v>32.088999999999999</v>
      </c>
      <c r="EQ20" s="9">
        <v>10.542999999999999</v>
      </c>
      <c r="ER20" s="9">
        <v>21.545999999999999</v>
      </c>
      <c r="ES20" s="9">
        <v>6.2629999999999999</v>
      </c>
      <c r="ET20" s="9">
        <v>4.1790000000000003</v>
      </c>
      <c r="EU20" s="9">
        <v>2.0830000000000002</v>
      </c>
      <c r="EV20" s="9">
        <v>1.605</v>
      </c>
      <c r="EW20" s="9">
        <v>1.605</v>
      </c>
      <c r="EX20" s="9">
        <v>0</v>
      </c>
      <c r="EY20" s="9">
        <v>8.9149999999999991</v>
      </c>
      <c r="EZ20" s="9">
        <v>10</v>
      </c>
      <c r="FA20" s="9">
        <v>8</v>
      </c>
      <c r="FB20" s="9">
        <v>130.947</v>
      </c>
      <c r="FC20" s="9">
        <v>58.414999999999999</v>
      </c>
      <c r="FD20" s="9">
        <v>72.531999999999996</v>
      </c>
      <c r="FE20" s="9">
        <v>48.554000000000002</v>
      </c>
      <c r="FF20" s="9">
        <v>20.616</v>
      </c>
      <c r="FG20" s="9">
        <v>27.937999999999999</v>
      </c>
      <c r="FH20" s="9">
        <v>56.155000000000001</v>
      </c>
      <c r="FI20" s="9">
        <v>25.167000000000002</v>
      </c>
      <c r="FJ20" s="9">
        <v>30.988</v>
      </c>
      <c r="FK20" s="9">
        <v>18.405999999999999</v>
      </c>
      <c r="FL20" s="9">
        <v>8.8819999999999997</v>
      </c>
      <c r="FM20" s="9">
        <v>9.5250000000000004</v>
      </c>
      <c r="FN20" s="9">
        <v>7.8310000000000004</v>
      </c>
      <c r="FO20" s="9">
        <v>3.75</v>
      </c>
      <c r="FP20" s="9">
        <v>4.0810000000000004</v>
      </c>
      <c r="FQ20" s="9">
        <v>10</v>
      </c>
      <c r="FR20" s="9">
        <v>12</v>
      </c>
      <c r="FS20" s="9">
        <v>10</v>
      </c>
      <c r="FT20" s="9">
        <v>36.999000000000002</v>
      </c>
      <c r="FU20" s="9">
        <v>16.638000000000002</v>
      </c>
      <c r="FV20" s="9">
        <v>20.361999999999998</v>
      </c>
      <c r="FW20" s="9">
        <v>11.013</v>
      </c>
      <c r="FX20" s="9">
        <v>4.1079999999999997</v>
      </c>
      <c r="FY20" s="9">
        <v>6.9059999999999997</v>
      </c>
      <c r="FZ20" s="9">
        <v>10.877000000000001</v>
      </c>
      <c r="GA20" s="9">
        <v>4.601</v>
      </c>
      <c r="GB20" s="9">
        <v>6.2759999999999998</v>
      </c>
      <c r="GC20" s="9">
        <v>9.0120000000000005</v>
      </c>
      <c r="GD20" s="9">
        <v>4.55</v>
      </c>
      <c r="GE20" s="9">
        <v>4.4619999999999997</v>
      </c>
      <c r="GF20" s="9">
        <v>6.0970000000000004</v>
      </c>
      <c r="GG20" s="9">
        <v>3.379</v>
      </c>
      <c r="GH20" s="9">
        <v>2.718</v>
      </c>
      <c r="GI20" s="9">
        <v>14</v>
      </c>
      <c r="GJ20" s="9">
        <v>18.015999999999998</v>
      </c>
      <c r="GK20" s="9">
        <v>10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53.765000000000001</v>
      </c>
      <c r="HE20" s="9">
        <v>22.515999999999998</v>
      </c>
      <c r="HF20" s="9">
        <v>31.248999999999999</v>
      </c>
      <c r="HG20" s="9">
        <v>23.609000000000002</v>
      </c>
      <c r="HH20" s="9">
        <v>9.4849999999999994</v>
      </c>
      <c r="HI20" s="9">
        <v>14.124000000000001</v>
      </c>
      <c r="HJ20" s="9">
        <v>9.0370000000000008</v>
      </c>
      <c r="HK20" s="9">
        <v>2.4049999999999998</v>
      </c>
      <c r="HL20" s="9">
        <v>6.6319999999999997</v>
      </c>
      <c r="HM20" s="9">
        <v>9.2609999999999992</v>
      </c>
      <c r="HN20" s="9">
        <v>3.3639999999999999</v>
      </c>
      <c r="HO20" s="9">
        <v>5.8970000000000002</v>
      </c>
      <c r="HP20" s="9">
        <v>11.858000000000001</v>
      </c>
      <c r="HQ20" s="9">
        <v>7.2619999999999996</v>
      </c>
      <c r="HR20" s="9">
        <v>4.5960000000000001</v>
      </c>
      <c r="HS20" s="9">
        <v>12.436</v>
      </c>
      <c r="HT20" s="9">
        <v>15.61</v>
      </c>
      <c r="HU20" s="9">
        <v>10</v>
      </c>
      <c r="HV20" s="9">
        <v>63.587000000000003</v>
      </c>
      <c r="HW20" s="9">
        <v>27.018999999999998</v>
      </c>
      <c r="HX20" s="9">
        <v>36.567999999999998</v>
      </c>
      <c r="HY20" s="9">
        <v>23.183</v>
      </c>
      <c r="HZ20" s="9">
        <v>7.7489999999999997</v>
      </c>
      <c r="IA20" s="9">
        <v>15.433999999999999</v>
      </c>
      <c r="IB20" s="9">
        <v>20.856000000000002</v>
      </c>
      <c r="IC20" s="9">
        <v>10.206</v>
      </c>
      <c r="ID20" s="9">
        <v>10.65</v>
      </c>
      <c r="IE20" s="9">
        <v>16.777999999999999</v>
      </c>
      <c r="IF20" s="9">
        <v>8.4969999999999999</v>
      </c>
      <c r="IG20" s="9">
        <v>8.2810000000000006</v>
      </c>
      <c r="IH20" s="9">
        <v>2.77</v>
      </c>
      <c r="II20" s="9">
        <v>0.56699999999999995</v>
      </c>
      <c r="IJ20" s="9">
        <v>2.2029999999999998</v>
      </c>
      <c r="IK20" s="9">
        <v>10.042</v>
      </c>
      <c r="IL20" s="9">
        <v>11.284000000000001</v>
      </c>
      <c r="IM20" s="9">
        <v>10</v>
      </c>
      <c r="IN20" s="9">
        <v>101.616</v>
      </c>
      <c r="IO20" s="9">
        <v>39.863</v>
      </c>
      <c r="IP20" s="9">
        <v>61.753</v>
      </c>
      <c r="IQ20" s="9">
        <v>33.128999999999998</v>
      </c>
    </row>
    <row r="21" spans="1:251">
      <c r="A21" s="10">
        <v>45689</v>
      </c>
      <c r="B21" s="9">
        <v>29.672000000000001</v>
      </c>
      <c r="C21" s="9">
        <v>13.901999999999999</v>
      </c>
      <c r="D21" s="9">
        <v>15.77</v>
      </c>
      <c r="E21" s="9">
        <v>15.552</v>
      </c>
      <c r="F21" s="9">
        <v>3.968</v>
      </c>
      <c r="G21" s="9">
        <v>11.584</v>
      </c>
      <c r="H21" s="9">
        <v>4.5880000000000001</v>
      </c>
      <c r="I21" s="9">
        <v>3.0369999999999999</v>
      </c>
      <c r="J21" s="9">
        <v>1.552</v>
      </c>
      <c r="K21" s="9">
        <v>13</v>
      </c>
      <c r="L21" s="9">
        <v>14</v>
      </c>
      <c r="M21" s="9">
        <v>12</v>
      </c>
      <c r="N21" s="9">
        <v>43.034999999999997</v>
      </c>
      <c r="O21" s="9">
        <v>22.198</v>
      </c>
      <c r="P21" s="9">
        <v>20.835999999999999</v>
      </c>
      <c r="Q21" s="9">
        <v>14.769</v>
      </c>
      <c r="R21" s="9">
        <v>7.3410000000000002</v>
      </c>
      <c r="S21" s="9">
        <v>7.4279999999999999</v>
      </c>
      <c r="T21" s="9">
        <v>14.319000000000001</v>
      </c>
      <c r="U21" s="9">
        <v>9.7609999999999992</v>
      </c>
      <c r="V21" s="9">
        <v>4.5579999999999998</v>
      </c>
      <c r="W21" s="9">
        <v>11.898</v>
      </c>
      <c r="X21" s="9">
        <v>3.968</v>
      </c>
      <c r="Y21" s="9">
        <v>7.93</v>
      </c>
      <c r="Z21" s="9">
        <v>2.0489999999999999</v>
      </c>
      <c r="AA21" s="9">
        <v>1.1279999999999999</v>
      </c>
      <c r="AB21" s="9">
        <v>0.92100000000000004</v>
      </c>
      <c r="AC21" s="9">
        <v>15</v>
      </c>
      <c r="AD21" s="9">
        <v>14.17</v>
      </c>
      <c r="AE21" s="9">
        <v>15</v>
      </c>
      <c r="AF21" s="9">
        <v>33.918999999999997</v>
      </c>
      <c r="AG21" s="9">
        <v>8.7739999999999991</v>
      </c>
      <c r="AH21" s="9">
        <v>25.143999999999998</v>
      </c>
      <c r="AI21" s="9">
        <v>12.372</v>
      </c>
      <c r="AJ21" s="9">
        <v>2.7250000000000001</v>
      </c>
      <c r="AK21" s="9">
        <v>9.6470000000000002</v>
      </c>
      <c r="AL21" s="9">
        <v>15.353</v>
      </c>
      <c r="AM21" s="9">
        <v>4.141</v>
      </c>
      <c r="AN21" s="9">
        <v>11.212</v>
      </c>
      <c r="AO21" s="9">
        <v>3.6539999999999999</v>
      </c>
      <c r="AP21" s="9">
        <v>0</v>
      </c>
      <c r="AQ21" s="9">
        <v>3.6539999999999999</v>
      </c>
      <c r="AR21" s="9">
        <v>2.54</v>
      </c>
      <c r="AS21" s="9">
        <v>1.909</v>
      </c>
      <c r="AT21" s="9">
        <v>0.63100000000000001</v>
      </c>
      <c r="AU21" s="9">
        <v>10</v>
      </c>
      <c r="AV21" s="9">
        <v>14</v>
      </c>
      <c r="AW21" s="9">
        <v>10</v>
      </c>
      <c r="AX21" s="9">
        <v>47.271999999999998</v>
      </c>
      <c r="AY21" s="9">
        <v>21.305</v>
      </c>
      <c r="AZ21" s="9">
        <v>25.966999999999999</v>
      </c>
      <c r="BA21" s="9">
        <v>18.254999999999999</v>
      </c>
      <c r="BB21" s="9">
        <v>4.4379999999999997</v>
      </c>
      <c r="BC21" s="9">
        <v>13.817</v>
      </c>
      <c r="BD21" s="9">
        <v>19.074000000000002</v>
      </c>
      <c r="BE21" s="9">
        <v>11.571999999999999</v>
      </c>
      <c r="BF21" s="9">
        <v>7.5019999999999998</v>
      </c>
      <c r="BG21" s="9">
        <v>7.327</v>
      </c>
      <c r="BH21" s="9">
        <v>3.3250000000000002</v>
      </c>
      <c r="BI21" s="9">
        <v>4.0019999999999998</v>
      </c>
      <c r="BJ21" s="9">
        <v>2.6160000000000001</v>
      </c>
      <c r="BK21" s="9">
        <v>1.9690000000000001</v>
      </c>
      <c r="BL21" s="9">
        <v>0.64700000000000002</v>
      </c>
      <c r="BM21" s="9">
        <v>10</v>
      </c>
      <c r="BN21" s="9">
        <v>13</v>
      </c>
      <c r="BO21" s="9">
        <v>9</v>
      </c>
      <c r="BP21" s="9">
        <v>25.463000000000001</v>
      </c>
      <c r="BQ21" s="9">
        <v>10.451000000000001</v>
      </c>
      <c r="BR21" s="9">
        <v>15.013</v>
      </c>
      <c r="BS21" s="9">
        <v>9.9849999999999994</v>
      </c>
      <c r="BT21" s="9">
        <v>2.798</v>
      </c>
      <c r="BU21" s="9">
        <v>7.1870000000000003</v>
      </c>
      <c r="BV21" s="9">
        <v>11.266999999999999</v>
      </c>
      <c r="BW21" s="9">
        <v>5.2839999999999998</v>
      </c>
      <c r="BX21" s="9">
        <v>5.9829999999999997</v>
      </c>
      <c r="BY21" s="9">
        <v>2.9129999999999998</v>
      </c>
      <c r="BZ21" s="9">
        <v>1.7170000000000001</v>
      </c>
      <c r="CA21" s="9">
        <v>1.196</v>
      </c>
      <c r="CB21" s="9">
        <v>1.2989999999999999</v>
      </c>
      <c r="CC21" s="9">
        <v>0.65200000000000002</v>
      </c>
      <c r="CD21" s="9">
        <v>0.64700000000000002</v>
      </c>
      <c r="CE21" s="9">
        <v>10</v>
      </c>
      <c r="CF21" s="9">
        <v>10</v>
      </c>
      <c r="CG21" s="9">
        <v>10</v>
      </c>
      <c r="CH21" s="9">
        <v>21.809000000000001</v>
      </c>
      <c r="CI21" s="9">
        <v>10.853999999999999</v>
      </c>
      <c r="CJ21" s="9">
        <v>10.955</v>
      </c>
      <c r="CK21" s="9">
        <v>8.27</v>
      </c>
      <c r="CL21" s="9">
        <v>1.64</v>
      </c>
      <c r="CM21" s="9">
        <v>6.63</v>
      </c>
      <c r="CN21" s="9">
        <v>7.8079999999999998</v>
      </c>
      <c r="CO21" s="9">
        <v>6.2880000000000003</v>
      </c>
      <c r="CP21" s="9">
        <v>1.52</v>
      </c>
      <c r="CQ21" s="9">
        <v>4.4139999999999997</v>
      </c>
      <c r="CR21" s="9">
        <v>1.609</v>
      </c>
      <c r="CS21" s="9">
        <v>2.8050000000000002</v>
      </c>
      <c r="CT21" s="9">
        <v>1.3169999999999999</v>
      </c>
      <c r="CU21" s="9">
        <v>1.3169999999999999</v>
      </c>
      <c r="CV21" s="9">
        <v>0</v>
      </c>
      <c r="CW21" s="9">
        <v>10.089</v>
      </c>
      <c r="CX21" s="9">
        <v>14</v>
      </c>
      <c r="CY21" s="9">
        <v>8.16</v>
      </c>
      <c r="CZ21" s="9">
        <v>5.9749999999999996</v>
      </c>
      <c r="DA21" s="9">
        <v>2.2970000000000002</v>
      </c>
      <c r="DB21" s="9">
        <v>3.6779999999999999</v>
      </c>
      <c r="DC21" s="9">
        <v>2.625</v>
      </c>
      <c r="DD21" s="9">
        <v>0.626</v>
      </c>
      <c r="DE21" s="9">
        <v>1.9990000000000001</v>
      </c>
      <c r="DF21" s="9">
        <v>2.9180000000000001</v>
      </c>
      <c r="DG21" s="9">
        <v>1.238</v>
      </c>
      <c r="DH21" s="9">
        <v>1.68</v>
      </c>
      <c r="DI21" s="9">
        <v>0</v>
      </c>
      <c r="DJ21" s="9">
        <v>0</v>
      </c>
      <c r="DK21" s="9">
        <v>0</v>
      </c>
      <c r="DL21" s="9">
        <v>0.432</v>
      </c>
      <c r="DM21" s="9">
        <v>0.432</v>
      </c>
      <c r="DN21" s="9">
        <v>0</v>
      </c>
      <c r="DO21" s="9">
        <v>11.634</v>
      </c>
      <c r="DP21" s="9">
        <v>15.353</v>
      </c>
      <c r="DQ21" s="9">
        <v>8.1560000000000006</v>
      </c>
      <c r="DR21" s="9">
        <v>191.238</v>
      </c>
      <c r="DS21" s="9">
        <v>79.253</v>
      </c>
      <c r="DT21" s="9">
        <v>111.98399999999999</v>
      </c>
      <c r="DU21" s="9">
        <v>77.454999999999998</v>
      </c>
      <c r="DV21" s="9">
        <v>27.234000000000002</v>
      </c>
      <c r="DW21" s="9">
        <v>50.220999999999997</v>
      </c>
      <c r="DX21" s="9">
        <v>76.492000000000004</v>
      </c>
      <c r="DY21" s="9">
        <v>37.215000000000003</v>
      </c>
      <c r="DZ21" s="9">
        <v>39.277000000000001</v>
      </c>
      <c r="EA21" s="9">
        <v>30.66</v>
      </c>
      <c r="EB21" s="9">
        <v>11.177</v>
      </c>
      <c r="EC21" s="9">
        <v>19.483000000000001</v>
      </c>
      <c r="ED21" s="9">
        <v>6.63</v>
      </c>
      <c r="EE21" s="9">
        <v>3.6269999999999998</v>
      </c>
      <c r="EF21" s="9">
        <v>3.0030000000000001</v>
      </c>
      <c r="EG21" s="9">
        <v>10</v>
      </c>
      <c r="EH21" s="9">
        <v>12</v>
      </c>
      <c r="EI21" s="9">
        <v>10</v>
      </c>
      <c r="EJ21" s="9">
        <v>64.885999999999996</v>
      </c>
      <c r="EK21" s="9">
        <v>26.925999999999998</v>
      </c>
      <c r="EL21" s="9">
        <v>37.96</v>
      </c>
      <c r="EM21" s="9">
        <v>24.146000000000001</v>
      </c>
      <c r="EN21" s="9">
        <v>8.2509999999999994</v>
      </c>
      <c r="EO21" s="9">
        <v>15.895</v>
      </c>
      <c r="EP21" s="9">
        <v>30.373999999999999</v>
      </c>
      <c r="EQ21" s="9">
        <v>14.089</v>
      </c>
      <c r="ER21" s="9">
        <v>16.286000000000001</v>
      </c>
      <c r="ES21" s="9">
        <v>8.2560000000000002</v>
      </c>
      <c r="ET21" s="9">
        <v>3.1230000000000002</v>
      </c>
      <c r="EU21" s="9">
        <v>5.133</v>
      </c>
      <c r="EV21" s="9">
        <v>2.11</v>
      </c>
      <c r="EW21" s="9">
        <v>1.4630000000000001</v>
      </c>
      <c r="EX21" s="9">
        <v>0.64700000000000002</v>
      </c>
      <c r="EY21" s="9">
        <v>10</v>
      </c>
      <c r="EZ21" s="9">
        <v>10</v>
      </c>
      <c r="FA21" s="9">
        <v>10</v>
      </c>
      <c r="FB21" s="9">
        <v>126.352</v>
      </c>
      <c r="FC21" s="9">
        <v>52.328000000000003</v>
      </c>
      <c r="FD21" s="9">
        <v>74.024000000000001</v>
      </c>
      <c r="FE21" s="9">
        <v>53.308999999999997</v>
      </c>
      <c r="FF21" s="9">
        <v>18.983000000000001</v>
      </c>
      <c r="FG21" s="9">
        <v>34.326000000000001</v>
      </c>
      <c r="FH21" s="9">
        <v>46.118000000000002</v>
      </c>
      <c r="FI21" s="9">
        <v>23.126999999999999</v>
      </c>
      <c r="FJ21" s="9">
        <v>22.992000000000001</v>
      </c>
      <c r="FK21" s="9">
        <v>22.404</v>
      </c>
      <c r="FL21" s="9">
        <v>8.0540000000000003</v>
      </c>
      <c r="FM21" s="9">
        <v>14.35</v>
      </c>
      <c r="FN21" s="9">
        <v>4.5199999999999996</v>
      </c>
      <c r="FO21" s="9">
        <v>2.1640000000000001</v>
      </c>
      <c r="FP21" s="9">
        <v>2.3559999999999999</v>
      </c>
      <c r="FQ21" s="9">
        <v>10</v>
      </c>
      <c r="FR21" s="9">
        <v>13</v>
      </c>
      <c r="FS21" s="9">
        <v>10</v>
      </c>
      <c r="FT21" s="9">
        <v>25.335999999999999</v>
      </c>
      <c r="FU21" s="9">
        <v>14.127000000000001</v>
      </c>
      <c r="FV21" s="9">
        <v>11.21</v>
      </c>
      <c r="FW21" s="9">
        <v>10.548999999999999</v>
      </c>
      <c r="FX21" s="9">
        <v>4.1820000000000004</v>
      </c>
      <c r="FY21" s="9">
        <v>6.367</v>
      </c>
      <c r="FZ21" s="9">
        <v>9.1430000000000007</v>
      </c>
      <c r="GA21" s="9">
        <v>5.6109999999999998</v>
      </c>
      <c r="GB21" s="9">
        <v>3.5329999999999999</v>
      </c>
      <c r="GC21" s="9">
        <v>2.5049999999999999</v>
      </c>
      <c r="GD21" s="9">
        <v>1.8260000000000001</v>
      </c>
      <c r="GE21" s="9">
        <v>0.67900000000000005</v>
      </c>
      <c r="GF21" s="9">
        <v>3.1389999999999998</v>
      </c>
      <c r="GG21" s="9">
        <v>2.508</v>
      </c>
      <c r="GH21" s="9">
        <v>0.63100000000000001</v>
      </c>
      <c r="GI21" s="9">
        <v>10</v>
      </c>
      <c r="GJ21" s="9">
        <v>10.269</v>
      </c>
      <c r="GK21" s="9">
        <v>8.5120000000000005</v>
      </c>
      <c r="GL21" s="9">
        <v>1.83</v>
      </c>
      <c r="GM21" s="9">
        <v>1.1830000000000001</v>
      </c>
      <c r="GN21" s="9">
        <v>0.64700000000000002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0.73799999999999999</v>
      </c>
      <c r="GV21" s="9">
        <v>0.73799999999999999</v>
      </c>
      <c r="GW21" s="9">
        <v>0</v>
      </c>
      <c r="GX21" s="9">
        <v>1.0920000000000001</v>
      </c>
      <c r="GY21" s="9">
        <v>0.44500000000000001</v>
      </c>
      <c r="GZ21" s="9">
        <v>0.64700000000000002</v>
      </c>
      <c r="HA21" s="9">
        <v>32.679000000000002</v>
      </c>
      <c r="HB21" s="9">
        <v>28.518000000000001</v>
      </c>
      <c r="HC21" s="9">
        <v>0</v>
      </c>
      <c r="HD21" s="9">
        <v>44.363</v>
      </c>
      <c r="HE21" s="9">
        <v>15.1</v>
      </c>
      <c r="HF21" s="9">
        <v>29.262</v>
      </c>
      <c r="HG21" s="9">
        <v>18.628</v>
      </c>
      <c r="HH21" s="9">
        <v>3.7850000000000001</v>
      </c>
      <c r="HI21" s="9">
        <v>14.842000000000001</v>
      </c>
      <c r="HJ21" s="9">
        <v>15.49</v>
      </c>
      <c r="HK21" s="9">
        <v>5.5</v>
      </c>
      <c r="HL21" s="9">
        <v>9.9890000000000008</v>
      </c>
      <c r="HM21" s="9">
        <v>6</v>
      </c>
      <c r="HN21" s="9">
        <v>2.1869999999999998</v>
      </c>
      <c r="HO21" s="9">
        <v>3.8130000000000002</v>
      </c>
      <c r="HP21" s="9">
        <v>4.2460000000000004</v>
      </c>
      <c r="HQ21" s="9">
        <v>3.6280000000000001</v>
      </c>
      <c r="HR21" s="9">
        <v>0.61799999999999999</v>
      </c>
      <c r="HS21" s="9">
        <v>12</v>
      </c>
      <c r="HT21" s="9">
        <v>13</v>
      </c>
      <c r="HU21" s="9">
        <v>9.327</v>
      </c>
      <c r="HV21" s="9">
        <v>70.614999999999995</v>
      </c>
      <c r="HW21" s="9">
        <v>29.577999999999999</v>
      </c>
      <c r="HX21" s="9">
        <v>41.036999999999999</v>
      </c>
      <c r="HY21" s="9">
        <v>26.617999999999999</v>
      </c>
      <c r="HZ21" s="9">
        <v>10.57</v>
      </c>
      <c r="IA21" s="9">
        <v>16.047999999999998</v>
      </c>
      <c r="IB21" s="9">
        <v>20.466999999999999</v>
      </c>
      <c r="IC21" s="9">
        <v>10.339</v>
      </c>
      <c r="ID21" s="9">
        <v>10.128</v>
      </c>
      <c r="IE21" s="9">
        <v>19.844000000000001</v>
      </c>
      <c r="IF21" s="9">
        <v>7.3529999999999998</v>
      </c>
      <c r="IG21" s="9">
        <v>12.491</v>
      </c>
      <c r="IH21" s="9">
        <v>3.6859999999999999</v>
      </c>
      <c r="II21" s="9">
        <v>1.3169999999999999</v>
      </c>
      <c r="IJ21" s="9">
        <v>2.3690000000000002</v>
      </c>
      <c r="IK21" s="9">
        <v>13</v>
      </c>
      <c r="IL21" s="9">
        <v>13</v>
      </c>
      <c r="IM21" s="9">
        <v>13</v>
      </c>
      <c r="IN21" s="9">
        <v>64.915999999999997</v>
      </c>
      <c r="IO21" s="9">
        <v>31.035</v>
      </c>
      <c r="IP21" s="9">
        <v>33.881999999999998</v>
      </c>
      <c r="IQ21" s="9">
        <v>20.925000000000001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3189</v>
      </c>
      <c r="C1" s="3" t="s">
        <v>3190</v>
      </c>
      <c r="D1" s="3" t="s">
        <v>3191</v>
      </c>
      <c r="E1" s="3" t="s">
        <v>3192</v>
      </c>
      <c r="F1" s="3" t="s">
        <v>3193</v>
      </c>
      <c r="G1" s="3" t="s">
        <v>3194</v>
      </c>
      <c r="H1" s="3" t="s">
        <v>3195</v>
      </c>
      <c r="I1" s="3" t="s">
        <v>3196</v>
      </c>
      <c r="J1" s="3" t="s">
        <v>3197</v>
      </c>
      <c r="K1" s="3" t="s">
        <v>3198</v>
      </c>
      <c r="L1" s="3" t="s">
        <v>3199</v>
      </c>
      <c r="M1" s="3" t="s">
        <v>3200</v>
      </c>
      <c r="N1" s="3" t="s">
        <v>3201</v>
      </c>
      <c r="O1" s="3" t="s">
        <v>3202</v>
      </c>
      <c r="P1" s="3" t="s">
        <v>3203</v>
      </c>
      <c r="Q1" s="3" t="s">
        <v>3204</v>
      </c>
      <c r="R1" s="3" t="s">
        <v>3205</v>
      </c>
      <c r="S1" s="3" t="s">
        <v>3206</v>
      </c>
      <c r="T1" s="3" t="s">
        <v>3207</v>
      </c>
      <c r="U1" s="3" t="s">
        <v>3208</v>
      </c>
      <c r="V1" s="3" t="s">
        <v>3209</v>
      </c>
      <c r="W1" s="3" t="s">
        <v>3210</v>
      </c>
      <c r="X1" s="3" t="s">
        <v>3211</v>
      </c>
      <c r="Y1" s="3" t="s">
        <v>3212</v>
      </c>
      <c r="Z1" s="3" t="s">
        <v>3213</v>
      </c>
      <c r="AA1" s="3" t="s">
        <v>3214</v>
      </c>
      <c r="AB1" s="3" t="s">
        <v>3215</v>
      </c>
      <c r="AC1" s="3" t="s">
        <v>3216</v>
      </c>
      <c r="AD1" s="3" t="s">
        <v>3217</v>
      </c>
      <c r="AE1" s="3" t="s">
        <v>3218</v>
      </c>
      <c r="AF1" s="3" t="s">
        <v>3219</v>
      </c>
      <c r="AG1" s="3" t="s">
        <v>3220</v>
      </c>
      <c r="AH1" s="3" t="s">
        <v>3221</v>
      </c>
      <c r="AI1" s="3" t="s">
        <v>3222</v>
      </c>
      <c r="AJ1" s="3" t="s">
        <v>3223</v>
      </c>
      <c r="AK1" s="3" t="s">
        <v>3224</v>
      </c>
      <c r="AL1" s="3" t="s">
        <v>3225</v>
      </c>
      <c r="AM1" s="3" t="s">
        <v>3226</v>
      </c>
      <c r="AN1" s="3" t="s">
        <v>3227</v>
      </c>
      <c r="AO1" s="3" t="s">
        <v>3228</v>
      </c>
      <c r="AP1" s="3" t="s">
        <v>3229</v>
      </c>
      <c r="AQ1" s="3" t="s">
        <v>3230</v>
      </c>
      <c r="AR1" s="3" t="s">
        <v>3231</v>
      </c>
      <c r="AS1" s="3" t="s">
        <v>3232</v>
      </c>
      <c r="AT1" s="3" t="s">
        <v>3233</v>
      </c>
      <c r="AU1" s="3" t="s">
        <v>3234</v>
      </c>
      <c r="AV1" s="3" t="s">
        <v>3235</v>
      </c>
      <c r="AW1" s="3" t="s">
        <v>3236</v>
      </c>
      <c r="AX1" s="3" t="s">
        <v>3237</v>
      </c>
      <c r="AY1" s="3" t="s">
        <v>3238</v>
      </c>
      <c r="AZ1" s="3" t="s">
        <v>3239</v>
      </c>
      <c r="BA1" s="3" t="s">
        <v>3240</v>
      </c>
      <c r="BB1" s="3" t="s">
        <v>3241</v>
      </c>
      <c r="BC1" s="3" t="s">
        <v>3242</v>
      </c>
      <c r="BD1" s="3" t="s">
        <v>3243</v>
      </c>
      <c r="BE1" s="3" t="s">
        <v>3244</v>
      </c>
      <c r="BF1" s="3" t="s">
        <v>3245</v>
      </c>
      <c r="BG1" s="3" t="s">
        <v>3246</v>
      </c>
      <c r="BH1" s="3" t="s">
        <v>3247</v>
      </c>
      <c r="BI1" s="3" t="s">
        <v>3248</v>
      </c>
      <c r="BJ1" s="3" t="s">
        <v>3249</v>
      </c>
      <c r="BK1" s="3" t="s">
        <v>3250</v>
      </c>
      <c r="BL1" s="3" t="s">
        <v>3251</v>
      </c>
      <c r="BM1" s="3" t="s">
        <v>3252</v>
      </c>
      <c r="BN1" s="3" t="s">
        <v>3253</v>
      </c>
      <c r="BO1" s="3" t="s">
        <v>3254</v>
      </c>
      <c r="BP1" s="3" t="s">
        <v>3255</v>
      </c>
      <c r="BQ1" s="3" t="s">
        <v>3256</v>
      </c>
      <c r="BR1" s="3" t="s">
        <v>3257</v>
      </c>
      <c r="BS1" s="3" t="s">
        <v>3258</v>
      </c>
      <c r="BT1" s="3" t="s">
        <v>3259</v>
      </c>
      <c r="BU1" s="3" t="s">
        <v>3260</v>
      </c>
      <c r="BV1" s="3" t="s">
        <v>3261</v>
      </c>
      <c r="BW1" s="3" t="s">
        <v>3262</v>
      </c>
      <c r="BX1" s="3" t="s">
        <v>3263</v>
      </c>
      <c r="BY1" s="3" t="s">
        <v>3264</v>
      </c>
      <c r="BZ1" s="3" t="s">
        <v>3265</v>
      </c>
      <c r="CA1" s="3" t="s">
        <v>3266</v>
      </c>
      <c r="CB1" s="3" t="s">
        <v>3267</v>
      </c>
      <c r="CC1" s="3" t="s">
        <v>3268</v>
      </c>
      <c r="CD1" s="3" t="s">
        <v>3269</v>
      </c>
      <c r="CE1" s="3" t="s">
        <v>3270</v>
      </c>
      <c r="CF1" s="3" t="s">
        <v>3271</v>
      </c>
      <c r="CG1" s="3" t="s">
        <v>3272</v>
      </c>
      <c r="CH1" s="3" t="s">
        <v>3273</v>
      </c>
      <c r="CI1" s="3" t="s">
        <v>3274</v>
      </c>
      <c r="CJ1" s="3" t="s">
        <v>3275</v>
      </c>
      <c r="CK1" s="3" t="s">
        <v>3276</v>
      </c>
      <c r="CL1" s="3" t="s">
        <v>3277</v>
      </c>
      <c r="CM1" s="3" t="s">
        <v>3278</v>
      </c>
      <c r="CN1" s="3" t="s">
        <v>3279</v>
      </c>
      <c r="CO1" s="3" t="s">
        <v>3280</v>
      </c>
      <c r="CP1" s="3" t="s">
        <v>3281</v>
      </c>
      <c r="CQ1" s="3" t="s">
        <v>3282</v>
      </c>
      <c r="CR1" s="3" t="s">
        <v>3283</v>
      </c>
      <c r="CS1" s="3" t="s">
        <v>3284</v>
      </c>
      <c r="CT1" s="3" t="s">
        <v>3285</v>
      </c>
      <c r="CU1" s="3" t="s">
        <v>3286</v>
      </c>
      <c r="CV1" s="3" t="s">
        <v>3287</v>
      </c>
      <c r="CW1" s="3" t="s">
        <v>3288</v>
      </c>
      <c r="CX1" s="3" t="s">
        <v>3289</v>
      </c>
      <c r="CY1" s="3" t="s">
        <v>3290</v>
      </c>
      <c r="CZ1" s="3" t="s">
        <v>3291</v>
      </c>
      <c r="DA1" s="3" t="s">
        <v>3292</v>
      </c>
      <c r="DB1" s="3" t="s">
        <v>3293</v>
      </c>
      <c r="DC1" s="3" t="s">
        <v>3294</v>
      </c>
      <c r="DD1" s="3" t="s">
        <v>3295</v>
      </c>
      <c r="DE1" s="3" t="s">
        <v>3296</v>
      </c>
      <c r="DF1" s="3" t="s">
        <v>3297</v>
      </c>
      <c r="DG1" s="3" t="s">
        <v>3298</v>
      </c>
      <c r="DH1" s="3" t="s">
        <v>3299</v>
      </c>
      <c r="DI1" s="3" t="s">
        <v>3300</v>
      </c>
      <c r="DJ1" s="3" t="s">
        <v>3301</v>
      </c>
      <c r="DK1" s="3" t="s">
        <v>3302</v>
      </c>
      <c r="DL1" s="3" t="s">
        <v>3303</v>
      </c>
      <c r="DM1" s="3" t="s">
        <v>3304</v>
      </c>
      <c r="DN1" s="3" t="s">
        <v>3305</v>
      </c>
      <c r="DO1" s="3" t="s">
        <v>3306</v>
      </c>
      <c r="DP1" s="3" t="s">
        <v>3307</v>
      </c>
      <c r="DQ1" s="3" t="s">
        <v>3308</v>
      </c>
      <c r="DR1" s="3" t="s">
        <v>3309</v>
      </c>
      <c r="DS1" s="3" t="s">
        <v>3310</v>
      </c>
      <c r="DT1" s="3" t="s">
        <v>3311</v>
      </c>
      <c r="DU1" s="3" t="s">
        <v>3312</v>
      </c>
      <c r="DV1" s="3" t="s">
        <v>3313</v>
      </c>
      <c r="DW1" s="3" t="s">
        <v>3314</v>
      </c>
      <c r="DX1" s="3" t="s">
        <v>3315</v>
      </c>
      <c r="DY1" s="3" t="s">
        <v>3316</v>
      </c>
      <c r="DZ1" s="3" t="s">
        <v>3317</v>
      </c>
      <c r="EA1" s="3" t="s">
        <v>3318</v>
      </c>
      <c r="EB1" s="3" t="s">
        <v>3319</v>
      </c>
      <c r="EC1" s="3" t="s">
        <v>3320</v>
      </c>
      <c r="ED1" s="3" t="s">
        <v>3321</v>
      </c>
      <c r="EE1" s="3" t="s">
        <v>3322</v>
      </c>
      <c r="EF1" s="3" t="s">
        <v>3323</v>
      </c>
      <c r="EG1" s="3" t="s">
        <v>3324</v>
      </c>
      <c r="EH1" s="3" t="s">
        <v>3325</v>
      </c>
      <c r="EI1" s="3" t="s">
        <v>3326</v>
      </c>
      <c r="EJ1" s="3" t="s">
        <v>3327</v>
      </c>
      <c r="EK1" s="3" t="s">
        <v>3328</v>
      </c>
      <c r="EL1" s="3" t="s">
        <v>3329</v>
      </c>
      <c r="EM1" s="3" t="s">
        <v>3330</v>
      </c>
      <c r="EN1" s="3" t="s">
        <v>3331</v>
      </c>
      <c r="EO1" s="3" t="s">
        <v>3332</v>
      </c>
      <c r="EP1" s="3" t="s">
        <v>3333</v>
      </c>
      <c r="EQ1" s="3" t="s">
        <v>3334</v>
      </c>
      <c r="ER1" s="3" t="s">
        <v>3335</v>
      </c>
      <c r="ES1" s="3" t="s">
        <v>3336</v>
      </c>
      <c r="ET1" s="3" t="s">
        <v>3337</v>
      </c>
      <c r="EU1" s="3" t="s">
        <v>3338</v>
      </c>
      <c r="EV1" s="3" t="s">
        <v>3339</v>
      </c>
      <c r="EW1" s="3" t="s">
        <v>3340</v>
      </c>
      <c r="EX1" s="3" t="s">
        <v>3341</v>
      </c>
      <c r="EY1" s="3" t="s">
        <v>3342</v>
      </c>
      <c r="EZ1" s="3" t="s">
        <v>3343</v>
      </c>
      <c r="FA1" s="3" t="s">
        <v>3344</v>
      </c>
      <c r="FB1" s="3" t="s">
        <v>3345</v>
      </c>
      <c r="FC1" s="3" t="s">
        <v>3346</v>
      </c>
      <c r="FD1" s="3" t="s">
        <v>3347</v>
      </c>
      <c r="FE1" s="3" t="s">
        <v>3348</v>
      </c>
      <c r="FF1" s="3" t="s">
        <v>3349</v>
      </c>
      <c r="FG1" s="3" t="s">
        <v>3350</v>
      </c>
      <c r="FH1" s="3" t="s">
        <v>3351</v>
      </c>
      <c r="FI1" s="3" t="s">
        <v>3352</v>
      </c>
      <c r="FJ1" s="3" t="s">
        <v>3353</v>
      </c>
      <c r="FK1" s="3" t="s">
        <v>3354</v>
      </c>
      <c r="FL1" s="3" t="s">
        <v>3355</v>
      </c>
      <c r="FM1" s="3" t="s">
        <v>3356</v>
      </c>
      <c r="FN1" s="3" t="s">
        <v>3357</v>
      </c>
      <c r="FO1" s="3" t="s">
        <v>3358</v>
      </c>
      <c r="FP1" s="3" t="s">
        <v>3359</v>
      </c>
      <c r="FQ1" s="3" t="s">
        <v>3360</v>
      </c>
      <c r="FR1" s="3" t="s">
        <v>3361</v>
      </c>
      <c r="FS1" s="3" t="s">
        <v>3362</v>
      </c>
      <c r="FT1" s="3" t="s">
        <v>3363</v>
      </c>
      <c r="FU1" s="3" t="s">
        <v>3364</v>
      </c>
      <c r="FV1" s="3" t="s">
        <v>11641</v>
      </c>
      <c r="FW1" s="3" t="s">
        <v>11642</v>
      </c>
      <c r="FX1" s="3" t="s">
        <v>11643</v>
      </c>
      <c r="FY1" s="3" t="s">
        <v>11644</v>
      </c>
      <c r="FZ1" s="3" t="s">
        <v>11645</v>
      </c>
      <c r="GA1" s="3" t="s">
        <v>11646</v>
      </c>
      <c r="GB1" s="3" t="s">
        <v>11647</v>
      </c>
      <c r="GC1" s="3" t="s">
        <v>11648</v>
      </c>
      <c r="GD1" s="3" t="s">
        <v>11649</v>
      </c>
      <c r="GE1" s="3" t="s">
        <v>11650</v>
      </c>
      <c r="GF1" s="3" t="s">
        <v>11651</v>
      </c>
      <c r="GG1" s="3" t="s">
        <v>11652</v>
      </c>
      <c r="GH1" s="3" t="s">
        <v>11653</v>
      </c>
      <c r="GI1" s="3" t="s">
        <v>11654</v>
      </c>
      <c r="GJ1" s="3" t="s">
        <v>11655</v>
      </c>
      <c r="GK1" s="3" t="s">
        <v>11656</v>
      </c>
      <c r="GL1" s="3" t="s">
        <v>11657</v>
      </c>
      <c r="GM1" s="3" t="s">
        <v>11658</v>
      </c>
      <c r="GN1" s="3" t="s">
        <v>3365</v>
      </c>
      <c r="GO1" s="3" t="s">
        <v>3366</v>
      </c>
      <c r="GP1" s="3" t="s">
        <v>3367</v>
      </c>
      <c r="GQ1" s="3" t="s">
        <v>3368</v>
      </c>
      <c r="GR1" s="3" t="s">
        <v>3369</v>
      </c>
      <c r="GS1" s="3" t="s">
        <v>3370</v>
      </c>
      <c r="GT1" s="3" t="s">
        <v>3371</v>
      </c>
      <c r="GU1" s="3" t="s">
        <v>3372</v>
      </c>
      <c r="GV1" s="3" t="s">
        <v>3373</v>
      </c>
      <c r="GW1" s="3" t="s">
        <v>3374</v>
      </c>
      <c r="GX1" s="3" t="s">
        <v>3375</v>
      </c>
      <c r="GY1" s="3" t="s">
        <v>3376</v>
      </c>
      <c r="GZ1" s="3" t="s">
        <v>3377</v>
      </c>
      <c r="HA1" s="3" t="s">
        <v>3378</v>
      </c>
      <c r="HB1" s="3" t="s">
        <v>3379</v>
      </c>
      <c r="HC1" s="3" t="s">
        <v>3380</v>
      </c>
      <c r="HD1" s="3" t="s">
        <v>3381</v>
      </c>
      <c r="HE1" s="3" t="s">
        <v>3382</v>
      </c>
      <c r="HF1" s="3" t="s">
        <v>12127</v>
      </c>
      <c r="HG1" s="3" t="s">
        <v>12128</v>
      </c>
      <c r="HH1" s="3" t="s">
        <v>12129</v>
      </c>
      <c r="HI1" s="3" t="s">
        <v>12130</v>
      </c>
      <c r="HJ1" s="3" t="s">
        <v>12131</v>
      </c>
      <c r="HK1" s="3" t="s">
        <v>12132</v>
      </c>
      <c r="HL1" s="3" t="s">
        <v>12133</v>
      </c>
      <c r="HM1" s="3" t="s">
        <v>12134</v>
      </c>
      <c r="HN1" s="3" t="s">
        <v>12135</v>
      </c>
      <c r="HO1" s="3" t="s">
        <v>12136</v>
      </c>
      <c r="HP1" s="3" t="s">
        <v>12137</v>
      </c>
      <c r="HQ1" s="3" t="s">
        <v>12138</v>
      </c>
      <c r="HR1" s="3" t="s">
        <v>12139</v>
      </c>
      <c r="HS1" s="3" t="s">
        <v>12140</v>
      </c>
      <c r="HT1" s="3" t="s">
        <v>12141</v>
      </c>
      <c r="HU1" s="3" t="s">
        <v>12142</v>
      </c>
      <c r="HV1" s="3" t="s">
        <v>12143</v>
      </c>
      <c r="HW1" s="3" t="s">
        <v>12144</v>
      </c>
      <c r="HX1" s="3" t="s">
        <v>11965</v>
      </c>
      <c r="HY1" s="3" t="s">
        <v>11966</v>
      </c>
      <c r="HZ1" s="3" t="s">
        <v>11967</v>
      </c>
      <c r="IA1" s="3" t="s">
        <v>11968</v>
      </c>
      <c r="IB1" s="3" t="s">
        <v>11969</v>
      </c>
      <c r="IC1" s="3" t="s">
        <v>11970</v>
      </c>
      <c r="ID1" s="3" t="s">
        <v>11971</v>
      </c>
      <c r="IE1" s="3" t="s">
        <v>11972</v>
      </c>
      <c r="IF1" s="3" t="s">
        <v>11973</v>
      </c>
      <c r="IG1" s="3" t="s">
        <v>11974</v>
      </c>
      <c r="IH1" s="3" t="s">
        <v>11975</v>
      </c>
      <c r="II1" s="3" t="s">
        <v>11976</v>
      </c>
      <c r="IJ1" s="3" t="s">
        <v>11977</v>
      </c>
      <c r="IK1" s="3" t="s">
        <v>11978</v>
      </c>
      <c r="IL1" s="3" t="s">
        <v>11979</v>
      </c>
      <c r="IM1" s="3" t="s">
        <v>11980</v>
      </c>
      <c r="IN1" s="3" t="s">
        <v>11981</v>
      </c>
      <c r="IO1" s="3" t="s">
        <v>11982</v>
      </c>
      <c r="IP1" s="3" t="s">
        <v>11803</v>
      </c>
      <c r="IQ1" s="3" t="s">
        <v>11804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3385</v>
      </c>
      <c r="C10" s="8" t="s">
        <v>3386</v>
      </c>
      <c r="D10" s="8" t="s">
        <v>3387</v>
      </c>
      <c r="E10" s="8" t="s">
        <v>3388</v>
      </c>
      <c r="F10" s="8" t="s">
        <v>3389</v>
      </c>
      <c r="G10" s="8" t="s">
        <v>3390</v>
      </c>
      <c r="H10" s="8" t="s">
        <v>3391</v>
      </c>
      <c r="I10" s="8" t="s">
        <v>3392</v>
      </c>
      <c r="J10" s="8" t="s">
        <v>3393</v>
      </c>
      <c r="K10" s="8" t="s">
        <v>3394</v>
      </c>
      <c r="L10" s="8" t="s">
        <v>3395</v>
      </c>
      <c r="M10" s="8" t="s">
        <v>3396</v>
      </c>
      <c r="N10" s="8" t="s">
        <v>3397</v>
      </c>
      <c r="O10" s="8" t="s">
        <v>3398</v>
      </c>
      <c r="P10" s="8" t="s">
        <v>3399</v>
      </c>
      <c r="Q10" s="8" t="s">
        <v>3400</v>
      </c>
      <c r="R10" s="8" t="s">
        <v>3401</v>
      </c>
      <c r="S10" s="8" t="s">
        <v>3402</v>
      </c>
      <c r="T10" s="8" t="s">
        <v>3403</v>
      </c>
      <c r="U10" s="8" t="s">
        <v>3404</v>
      </c>
      <c r="V10" s="8" t="s">
        <v>3405</v>
      </c>
      <c r="W10" s="8" t="s">
        <v>3406</v>
      </c>
      <c r="X10" s="8" t="s">
        <v>3407</v>
      </c>
      <c r="Y10" s="8" t="s">
        <v>3408</v>
      </c>
      <c r="Z10" s="8" t="s">
        <v>3409</v>
      </c>
      <c r="AA10" s="8" t="s">
        <v>3410</v>
      </c>
      <c r="AB10" s="8" t="s">
        <v>3411</v>
      </c>
      <c r="AC10" s="8" t="s">
        <v>3412</v>
      </c>
      <c r="AD10" s="8" t="s">
        <v>3413</v>
      </c>
      <c r="AE10" s="8" t="s">
        <v>3414</v>
      </c>
      <c r="AF10" s="8" t="s">
        <v>3415</v>
      </c>
      <c r="AG10" s="8" t="s">
        <v>3416</v>
      </c>
      <c r="AH10" s="8" t="s">
        <v>3417</v>
      </c>
      <c r="AI10" s="8" t="s">
        <v>3418</v>
      </c>
      <c r="AJ10" s="8" t="s">
        <v>3419</v>
      </c>
      <c r="AK10" s="8" t="s">
        <v>3420</v>
      </c>
      <c r="AL10" s="8" t="s">
        <v>3421</v>
      </c>
      <c r="AM10" s="8" t="s">
        <v>3422</v>
      </c>
      <c r="AN10" s="8" t="s">
        <v>3423</v>
      </c>
      <c r="AO10" s="8" t="s">
        <v>3424</v>
      </c>
      <c r="AP10" s="8" t="s">
        <v>3425</v>
      </c>
      <c r="AQ10" s="8" t="s">
        <v>3426</v>
      </c>
      <c r="AR10" s="8" t="s">
        <v>3427</v>
      </c>
      <c r="AS10" s="8" t="s">
        <v>3428</v>
      </c>
      <c r="AT10" s="8" t="s">
        <v>3429</v>
      </c>
      <c r="AU10" s="8" t="s">
        <v>3430</v>
      </c>
      <c r="AV10" s="8" t="s">
        <v>3431</v>
      </c>
      <c r="AW10" s="8" t="s">
        <v>3432</v>
      </c>
      <c r="AX10" s="8" t="s">
        <v>3433</v>
      </c>
      <c r="AY10" s="8" t="s">
        <v>3434</v>
      </c>
      <c r="AZ10" s="8" t="s">
        <v>3435</v>
      </c>
      <c r="BA10" s="8" t="s">
        <v>3436</v>
      </c>
      <c r="BB10" s="8" t="s">
        <v>3437</v>
      </c>
      <c r="BC10" s="8" t="s">
        <v>3438</v>
      </c>
      <c r="BD10" s="8" t="s">
        <v>3439</v>
      </c>
      <c r="BE10" s="8" t="s">
        <v>3440</v>
      </c>
      <c r="BF10" s="8" t="s">
        <v>3441</v>
      </c>
      <c r="BG10" s="8" t="s">
        <v>3442</v>
      </c>
      <c r="BH10" s="8" t="s">
        <v>3443</v>
      </c>
      <c r="BI10" s="8" t="s">
        <v>3444</v>
      </c>
      <c r="BJ10" s="8" t="s">
        <v>3445</v>
      </c>
      <c r="BK10" s="8" t="s">
        <v>3446</v>
      </c>
      <c r="BL10" s="8" t="s">
        <v>3447</v>
      </c>
      <c r="BM10" s="8" t="s">
        <v>3448</v>
      </c>
      <c r="BN10" s="8" t="s">
        <v>3449</v>
      </c>
      <c r="BO10" s="8" t="s">
        <v>3450</v>
      </c>
      <c r="BP10" s="8" t="s">
        <v>3451</v>
      </c>
      <c r="BQ10" s="8" t="s">
        <v>3452</v>
      </c>
      <c r="BR10" s="8" t="s">
        <v>3453</v>
      </c>
      <c r="BS10" s="8" t="s">
        <v>3454</v>
      </c>
      <c r="BT10" s="8" t="s">
        <v>3455</v>
      </c>
      <c r="BU10" s="8" t="s">
        <v>3456</v>
      </c>
      <c r="BV10" s="8" t="s">
        <v>3457</v>
      </c>
      <c r="BW10" s="8" t="s">
        <v>3458</v>
      </c>
      <c r="BX10" s="8" t="s">
        <v>3459</v>
      </c>
      <c r="BY10" s="8" t="s">
        <v>3460</v>
      </c>
      <c r="BZ10" s="8" t="s">
        <v>3461</v>
      </c>
      <c r="CA10" s="8" t="s">
        <v>3462</v>
      </c>
      <c r="CB10" s="8" t="s">
        <v>3463</v>
      </c>
      <c r="CC10" s="8" t="s">
        <v>3464</v>
      </c>
      <c r="CD10" s="8" t="s">
        <v>3465</v>
      </c>
      <c r="CE10" s="8" t="s">
        <v>3466</v>
      </c>
      <c r="CF10" s="8" t="s">
        <v>3467</v>
      </c>
      <c r="CG10" s="8" t="s">
        <v>3468</v>
      </c>
      <c r="CH10" s="8" t="s">
        <v>3469</v>
      </c>
      <c r="CI10" s="8" t="s">
        <v>3470</v>
      </c>
      <c r="CJ10" s="8" t="s">
        <v>3471</v>
      </c>
      <c r="CK10" s="8" t="s">
        <v>3472</v>
      </c>
      <c r="CL10" s="8" t="s">
        <v>3473</v>
      </c>
      <c r="CM10" s="8" t="s">
        <v>3474</v>
      </c>
      <c r="CN10" s="8" t="s">
        <v>3475</v>
      </c>
      <c r="CO10" s="8" t="s">
        <v>3476</v>
      </c>
      <c r="CP10" s="8" t="s">
        <v>3477</v>
      </c>
      <c r="CQ10" s="8" t="s">
        <v>3478</v>
      </c>
      <c r="CR10" s="8" t="s">
        <v>3479</v>
      </c>
      <c r="CS10" s="8" t="s">
        <v>3480</v>
      </c>
      <c r="CT10" s="8" t="s">
        <v>3481</v>
      </c>
      <c r="CU10" s="8" t="s">
        <v>3482</v>
      </c>
      <c r="CV10" s="8" t="s">
        <v>3483</v>
      </c>
      <c r="CW10" s="8" t="s">
        <v>3484</v>
      </c>
      <c r="CX10" s="8" t="s">
        <v>3485</v>
      </c>
      <c r="CY10" s="8" t="s">
        <v>3486</v>
      </c>
      <c r="CZ10" s="8" t="s">
        <v>3487</v>
      </c>
      <c r="DA10" s="8" t="s">
        <v>3488</v>
      </c>
      <c r="DB10" s="8" t="s">
        <v>3489</v>
      </c>
      <c r="DC10" s="8" t="s">
        <v>3490</v>
      </c>
      <c r="DD10" s="8" t="s">
        <v>3491</v>
      </c>
      <c r="DE10" s="8" t="s">
        <v>3492</v>
      </c>
      <c r="DF10" s="8" t="s">
        <v>3493</v>
      </c>
      <c r="DG10" s="8" t="s">
        <v>3494</v>
      </c>
      <c r="DH10" s="8" t="s">
        <v>3495</v>
      </c>
      <c r="DI10" s="8" t="s">
        <v>3496</v>
      </c>
      <c r="DJ10" s="8" t="s">
        <v>3497</v>
      </c>
      <c r="DK10" s="8" t="s">
        <v>3498</v>
      </c>
      <c r="DL10" s="8" t="s">
        <v>3499</v>
      </c>
      <c r="DM10" s="8" t="s">
        <v>3500</v>
      </c>
      <c r="DN10" s="8" t="s">
        <v>3501</v>
      </c>
      <c r="DO10" s="8" t="s">
        <v>3502</v>
      </c>
      <c r="DP10" s="8" t="s">
        <v>3503</v>
      </c>
      <c r="DQ10" s="8" t="s">
        <v>3504</v>
      </c>
      <c r="DR10" s="8" t="s">
        <v>3505</v>
      </c>
      <c r="DS10" s="8" t="s">
        <v>3506</v>
      </c>
      <c r="DT10" s="8" t="s">
        <v>3507</v>
      </c>
      <c r="DU10" s="8" t="s">
        <v>3508</v>
      </c>
      <c r="DV10" s="8" t="s">
        <v>3509</v>
      </c>
      <c r="DW10" s="8" t="s">
        <v>3510</v>
      </c>
      <c r="DX10" s="8" t="s">
        <v>3511</v>
      </c>
      <c r="DY10" s="8" t="s">
        <v>3512</v>
      </c>
      <c r="DZ10" s="8" t="s">
        <v>3513</v>
      </c>
      <c r="EA10" s="8" t="s">
        <v>3514</v>
      </c>
      <c r="EB10" s="8" t="s">
        <v>3515</v>
      </c>
      <c r="EC10" s="8" t="s">
        <v>3516</v>
      </c>
      <c r="ED10" s="8" t="s">
        <v>3517</v>
      </c>
      <c r="EE10" s="8" t="s">
        <v>3518</v>
      </c>
      <c r="EF10" s="8" t="s">
        <v>3519</v>
      </c>
      <c r="EG10" s="8" t="s">
        <v>3520</v>
      </c>
      <c r="EH10" s="8" t="s">
        <v>3521</v>
      </c>
      <c r="EI10" s="8" t="s">
        <v>3522</v>
      </c>
      <c r="EJ10" s="8" t="s">
        <v>3523</v>
      </c>
      <c r="EK10" s="8" t="s">
        <v>3524</v>
      </c>
      <c r="EL10" s="8" t="s">
        <v>3525</v>
      </c>
      <c r="EM10" s="8" t="s">
        <v>3526</v>
      </c>
      <c r="EN10" s="8" t="s">
        <v>3527</v>
      </c>
      <c r="EO10" s="8" t="s">
        <v>3528</v>
      </c>
      <c r="EP10" s="8" t="s">
        <v>3529</v>
      </c>
      <c r="EQ10" s="8" t="s">
        <v>3530</v>
      </c>
      <c r="ER10" s="8" t="s">
        <v>3531</v>
      </c>
      <c r="ES10" s="8" t="s">
        <v>3532</v>
      </c>
      <c r="ET10" s="8" t="s">
        <v>3533</v>
      </c>
      <c r="EU10" s="8" t="s">
        <v>3534</v>
      </c>
      <c r="EV10" s="8" t="s">
        <v>3535</v>
      </c>
      <c r="EW10" s="8" t="s">
        <v>3536</v>
      </c>
      <c r="EX10" s="8" t="s">
        <v>3537</v>
      </c>
      <c r="EY10" s="8" t="s">
        <v>3538</v>
      </c>
      <c r="EZ10" s="8" t="s">
        <v>3539</v>
      </c>
      <c r="FA10" s="8" t="s">
        <v>3540</v>
      </c>
      <c r="FB10" s="8" t="s">
        <v>3541</v>
      </c>
      <c r="FC10" s="8" t="s">
        <v>3542</v>
      </c>
      <c r="FD10" s="8" t="s">
        <v>3543</v>
      </c>
      <c r="FE10" s="8" t="s">
        <v>3544</v>
      </c>
      <c r="FF10" s="8" t="s">
        <v>3545</v>
      </c>
      <c r="FG10" s="8" t="s">
        <v>3546</v>
      </c>
      <c r="FH10" s="8" t="s">
        <v>3547</v>
      </c>
      <c r="FI10" s="8" t="s">
        <v>3548</v>
      </c>
      <c r="FJ10" s="8" t="s">
        <v>3549</v>
      </c>
      <c r="FK10" s="8" t="s">
        <v>3550</v>
      </c>
      <c r="FL10" s="8" t="s">
        <v>3551</v>
      </c>
      <c r="FM10" s="8" t="s">
        <v>3552</v>
      </c>
      <c r="FN10" s="8" t="s">
        <v>3553</v>
      </c>
      <c r="FO10" s="8" t="s">
        <v>3554</v>
      </c>
      <c r="FP10" s="8" t="s">
        <v>3555</v>
      </c>
      <c r="FQ10" s="8" t="s">
        <v>3556</v>
      </c>
      <c r="FR10" s="8" t="s">
        <v>3557</v>
      </c>
      <c r="FS10" s="8" t="s">
        <v>3558</v>
      </c>
      <c r="FT10" s="8" t="s">
        <v>3559</v>
      </c>
      <c r="FU10" s="8" t="s">
        <v>3560</v>
      </c>
      <c r="FV10" s="8" t="s">
        <v>3561</v>
      </c>
      <c r="FW10" s="8" t="s">
        <v>3562</v>
      </c>
      <c r="FX10" s="8" t="s">
        <v>3563</v>
      </c>
      <c r="FY10" s="8" t="s">
        <v>3564</v>
      </c>
      <c r="FZ10" s="8" t="s">
        <v>3565</v>
      </c>
      <c r="GA10" s="8" t="s">
        <v>3566</v>
      </c>
      <c r="GB10" s="8" t="s">
        <v>3567</v>
      </c>
      <c r="GC10" s="8" t="s">
        <v>3568</v>
      </c>
      <c r="GD10" s="8" t="s">
        <v>3569</v>
      </c>
      <c r="GE10" s="8" t="s">
        <v>3570</v>
      </c>
      <c r="GF10" s="8" t="s">
        <v>3571</v>
      </c>
      <c r="GG10" s="8" t="s">
        <v>3572</v>
      </c>
      <c r="GH10" s="8" t="s">
        <v>3573</v>
      </c>
      <c r="GI10" s="8" t="s">
        <v>3574</v>
      </c>
      <c r="GJ10" s="8" t="s">
        <v>3575</v>
      </c>
      <c r="GK10" s="8" t="s">
        <v>3576</v>
      </c>
      <c r="GL10" s="8" t="s">
        <v>3577</v>
      </c>
      <c r="GM10" s="8" t="s">
        <v>3578</v>
      </c>
      <c r="GN10" s="8" t="s">
        <v>3579</v>
      </c>
      <c r="GO10" s="8" t="s">
        <v>3580</v>
      </c>
      <c r="GP10" s="8" t="s">
        <v>3581</v>
      </c>
      <c r="GQ10" s="8" t="s">
        <v>3582</v>
      </c>
      <c r="GR10" s="8" t="s">
        <v>3583</v>
      </c>
      <c r="GS10" s="8" t="s">
        <v>3584</v>
      </c>
      <c r="GT10" s="8" t="s">
        <v>3585</v>
      </c>
      <c r="GU10" s="8" t="s">
        <v>3586</v>
      </c>
      <c r="GV10" s="8" t="s">
        <v>3587</v>
      </c>
      <c r="GW10" s="8" t="s">
        <v>3588</v>
      </c>
      <c r="GX10" s="8" t="s">
        <v>3589</v>
      </c>
      <c r="GY10" s="8" t="s">
        <v>3590</v>
      </c>
      <c r="GZ10" s="8" t="s">
        <v>3591</v>
      </c>
      <c r="HA10" s="8" t="s">
        <v>3592</v>
      </c>
      <c r="HB10" s="8" t="s">
        <v>3593</v>
      </c>
      <c r="HC10" s="8" t="s">
        <v>3594</v>
      </c>
      <c r="HD10" s="8" t="s">
        <v>3595</v>
      </c>
      <c r="HE10" s="8" t="s">
        <v>3596</v>
      </c>
      <c r="HF10" s="8" t="s">
        <v>3597</v>
      </c>
      <c r="HG10" s="8" t="s">
        <v>3598</v>
      </c>
      <c r="HH10" s="8" t="s">
        <v>3599</v>
      </c>
      <c r="HI10" s="8" t="s">
        <v>3600</v>
      </c>
      <c r="HJ10" s="8" t="s">
        <v>3601</v>
      </c>
      <c r="HK10" s="8" t="s">
        <v>3602</v>
      </c>
      <c r="HL10" s="8" t="s">
        <v>3603</v>
      </c>
      <c r="HM10" s="8" t="s">
        <v>3604</v>
      </c>
      <c r="HN10" s="8" t="s">
        <v>3605</v>
      </c>
      <c r="HO10" s="8" t="s">
        <v>3606</v>
      </c>
      <c r="HP10" s="8" t="s">
        <v>3607</v>
      </c>
      <c r="HQ10" s="8" t="s">
        <v>3608</v>
      </c>
      <c r="HR10" s="8" t="s">
        <v>3609</v>
      </c>
      <c r="HS10" s="8" t="s">
        <v>3610</v>
      </c>
      <c r="HT10" s="8" t="s">
        <v>3611</v>
      </c>
      <c r="HU10" s="8" t="s">
        <v>3612</v>
      </c>
      <c r="HV10" s="8" t="s">
        <v>3613</v>
      </c>
      <c r="HW10" s="8" t="s">
        <v>3614</v>
      </c>
      <c r="HX10" s="8" t="s">
        <v>3615</v>
      </c>
      <c r="HY10" s="8" t="s">
        <v>3616</v>
      </c>
      <c r="HZ10" s="8" t="s">
        <v>3617</v>
      </c>
      <c r="IA10" s="8" t="s">
        <v>3618</v>
      </c>
      <c r="IB10" s="8" t="s">
        <v>3619</v>
      </c>
      <c r="IC10" s="8" t="s">
        <v>3620</v>
      </c>
      <c r="ID10" s="8" t="s">
        <v>3621</v>
      </c>
      <c r="IE10" s="8" t="s">
        <v>3622</v>
      </c>
      <c r="IF10" s="8" t="s">
        <v>3623</v>
      </c>
      <c r="IG10" s="8" t="s">
        <v>3624</v>
      </c>
      <c r="IH10" s="8" t="s">
        <v>3625</v>
      </c>
      <c r="II10" s="8" t="s">
        <v>3626</v>
      </c>
      <c r="IJ10" s="8" t="s">
        <v>3627</v>
      </c>
      <c r="IK10" s="8" t="s">
        <v>3628</v>
      </c>
      <c r="IL10" s="8" t="s">
        <v>3629</v>
      </c>
      <c r="IM10" s="8" t="s">
        <v>3630</v>
      </c>
      <c r="IN10" s="8" t="s">
        <v>3631</v>
      </c>
      <c r="IO10" s="8" t="s">
        <v>3632</v>
      </c>
      <c r="IP10" s="8" t="s">
        <v>3633</v>
      </c>
      <c r="IQ10" s="8" t="s">
        <v>3634</v>
      </c>
    </row>
    <row r="11" spans="1:251">
      <c r="A11" s="10">
        <v>42036</v>
      </c>
      <c r="B11" s="9">
        <v>5.2460000000000004</v>
      </c>
      <c r="C11" s="9">
        <v>20.094000000000001</v>
      </c>
      <c r="D11" s="9">
        <v>40.429000000000002</v>
      </c>
      <c r="E11" s="9">
        <v>19.573</v>
      </c>
      <c r="F11" s="9">
        <v>20.856999999999999</v>
      </c>
      <c r="G11" s="9">
        <v>9.5220000000000002</v>
      </c>
      <c r="H11" s="9">
        <v>3.6059999999999999</v>
      </c>
      <c r="I11" s="9">
        <v>5.9160000000000004</v>
      </c>
      <c r="J11" s="9">
        <v>0.57799999999999996</v>
      </c>
      <c r="K11" s="9">
        <v>0.57799999999999996</v>
      </c>
      <c r="L11" s="9">
        <v>0</v>
      </c>
      <c r="M11" s="9">
        <v>12</v>
      </c>
      <c r="N11" s="9">
        <v>14</v>
      </c>
      <c r="O11" s="9">
        <v>10</v>
      </c>
      <c r="P11" s="9">
        <v>26.716000000000001</v>
      </c>
      <c r="Q11" s="9">
        <v>12.664999999999999</v>
      </c>
      <c r="R11" s="9">
        <v>14.051</v>
      </c>
      <c r="S11" s="9">
        <v>13.871</v>
      </c>
      <c r="T11" s="9">
        <v>5.6680000000000001</v>
      </c>
      <c r="U11" s="9">
        <v>8.2029999999999994</v>
      </c>
      <c r="V11" s="9">
        <v>9.2530000000000001</v>
      </c>
      <c r="W11" s="9">
        <v>4.0490000000000004</v>
      </c>
      <c r="X11" s="9">
        <v>5.2039999999999997</v>
      </c>
      <c r="Y11" s="9">
        <v>2.4380000000000002</v>
      </c>
      <c r="Z11" s="9">
        <v>1.794</v>
      </c>
      <c r="AA11" s="9">
        <v>0.64500000000000002</v>
      </c>
      <c r="AB11" s="9">
        <v>1.1539999999999999</v>
      </c>
      <c r="AC11" s="9">
        <v>1.1539999999999999</v>
      </c>
      <c r="AD11" s="9">
        <v>0</v>
      </c>
      <c r="AE11" s="9">
        <v>8</v>
      </c>
      <c r="AF11" s="9">
        <v>10</v>
      </c>
      <c r="AG11" s="9">
        <v>8</v>
      </c>
      <c r="AH11" s="9">
        <v>43.628</v>
      </c>
      <c r="AI11" s="9">
        <v>22.766999999999999</v>
      </c>
      <c r="AJ11" s="9">
        <v>20.86</v>
      </c>
      <c r="AK11" s="9">
        <v>7.8730000000000002</v>
      </c>
      <c r="AL11" s="9">
        <v>4.03</v>
      </c>
      <c r="AM11" s="9">
        <v>3.843</v>
      </c>
      <c r="AN11" s="9">
        <v>18.940000000000001</v>
      </c>
      <c r="AO11" s="9">
        <v>9.1349999999999998</v>
      </c>
      <c r="AP11" s="9">
        <v>9.8049999999999997</v>
      </c>
      <c r="AQ11" s="9">
        <v>13.036</v>
      </c>
      <c r="AR11" s="9">
        <v>5.8239999999999998</v>
      </c>
      <c r="AS11" s="9">
        <v>7.2119999999999997</v>
      </c>
      <c r="AT11" s="9">
        <v>3.7789999999999999</v>
      </c>
      <c r="AU11" s="9">
        <v>3.7789999999999999</v>
      </c>
      <c r="AV11" s="9">
        <v>0</v>
      </c>
      <c r="AW11" s="9">
        <v>15</v>
      </c>
      <c r="AX11" s="9">
        <v>16</v>
      </c>
      <c r="AY11" s="9">
        <v>14.12</v>
      </c>
      <c r="AZ11" s="9">
        <v>184.36199999999999</v>
      </c>
      <c r="BA11" s="9">
        <v>61.680999999999997</v>
      </c>
      <c r="BB11" s="9">
        <v>122.681</v>
      </c>
      <c r="BC11" s="9">
        <v>75.445999999999998</v>
      </c>
      <c r="BD11" s="9">
        <v>22.417999999999999</v>
      </c>
      <c r="BE11" s="9">
        <v>53.027999999999999</v>
      </c>
      <c r="BF11" s="9">
        <v>67.356999999999999</v>
      </c>
      <c r="BG11" s="9">
        <v>21.492999999999999</v>
      </c>
      <c r="BH11" s="9">
        <v>45.863999999999997</v>
      </c>
      <c r="BI11" s="9">
        <v>32.735999999999997</v>
      </c>
      <c r="BJ11" s="9">
        <v>12.539</v>
      </c>
      <c r="BK11" s="9">
        <v>20.196999999999999</v>
      </c>
      <c r="BL11" s="9">
        <v>8.8239999999999998</v>
      </c>
      <c r="BM11" s="9">
        <v>5.2309999999999999</v>
      </c>
      <c r="BN11" s="9">
        <v>3.593</v>
      </c>
      <c r="BO11" s="9">
        <v>10</v>
      </c>
      <c r="BP11" s="9">
        <v>14</v>
      </c>
      <c r="BQ11" s="9">
        <v>10</v>
      </c>
      <c r="BR11" s="9">
        <v>26.753</v>
      </c>
      <c r="BS11" s="9">
        <v>11.874000000000001</v>
      </c>
      <c r="BT11" s="9">
        <v>14.878</v>
      </c>
      <c r="BU11" s="9">
        <v>11.035</v>
      </c>
      <c r="BV11" s="9">
        <v>3.9470000000000001</v>
      </c>
      <c r="BW11" s="9">
        <v>7.0880000000000001</v>
      </c>
      <c r="BX11" s="9">
        <v>8.16</v>
      </c>
      <c r="BY11" s="9">
        <v>3.4649999999999999</v>
      </c>
      <c r="BZ11" s="9">
        <v>4.6950000000000003</v>
      </c>
      <c r="CA11" s="9">
        <v>6.5949999999999998</v>
      </c>
      <c r="CB11" s="9">
        <v>3.968</v>
      </c>
      <c r="CC11" s="9">
        <v>2.6269999999999998</v>
      </c>
      <c r="CD11" s="9">
        <v>0.96299999999999997</v>
      </c>
      <c r="CE11" s="9">
        <v>0.495</v>
      </c>
      <c r="CF11" s="9">
        <v>0.46800000000000003</v>
      </c>
      <c r="CG11" s="9">
        <v>11.895</v>
      </c>
      <c r="CH11" s="9">
        <v>14</v>
      </c>
      <c r="CI11" s="9">
        <v>10</v>
      </c>
      <c r="CJ11" s="9">
        <v>10.775</v>
      </c>
      <c r="CK11" s="9">
        <v>6.8650000000000002</v>
      </c>
      <c r="CL11" s="9">
        <v>3.91</v>
      </c>
      <c r="CM11" s="9">
        <v>4.8559999999999999</v>
      </c>
      <c r="CN11" s="9">
        <v>2.5289999999999999</v>
      </c>
      <c r="CO11" s="9">
        <v>2.3260000000000001</v>
      </c>
      <c r="CP11" s="9">
        <v>3.081</v>
      </c>
      <c r="CQ11" s="9">
        <v>2.1459999999999999</v>
      </c>
      <c r="CR11" s="9">
        <v>0.93600000000000005</v>
      </c>
      <c r="CS11" s="9">
        <v>2.1779999999999999</v>
      </c>
      <c r="CT11" s="9">
        <v>1.53</v>
      </c>
      <c r="CU11" s="9">
        <v>0.64800000000000002</v>
      </c>
      <c r="CV11" s="9">
        <v>0.65900000000000003</v>
      </c>
      <c r="CW11" s="9">
        <v>0.65900000000000003</v>
      </c>
      <c r="CX11" s="9">
        <v>0</v>
      </c>
      <c r="CY11" s="9">
        <v>11</v>
      </c>
      <c r="CZ11" s="9">
        <v>11.771000000000001</v>
      </c>
      <c r="DA11" s="9">
        <v>8</v>
      </c>
      <c r="DB11" s="9">
        <v>60.131999999999998</v>
      </c>
      <c r="DC11" s="9">
        <v>26.321999999999999</v>
      </c>
      <c r="DD11" s="9">
        <v>33.81</v>
      </c>
      <c r="DE11" s="9">
        <v>12.843</v>
      </c>
      <c r="DF11" s="9">
        <v>4.734</v>
      </c>
      <c r="DG11" s="9">
        <v>8.109</v>
      </c>
      <c r="DH11" s="9">
        <v>24.869</v>
      </c>
      <c r="DI11" s="9">
        <v>9.9450000000000003</v>
      </c>
      <c r="DJ11" s="9">
        <v>14.923999999999999</v>
      </c>
      <c r="DK11" s="9">
        <v>17.451000000000001</v>
      </c>
      <c r="DL11" s="9">
        <v>7.2480000000000002</v>
      </c>
      <c r="DM11" s="9">
        <v>10.202999999999999</v>
      </c>
      <c r="DN11" s="9">
        <v>4.97</v>
      </c>
      <c r="DO11" s="9">
        <v>4.3949999999999996</v>
      </c>
      <c r="DP11" s="9">
        <v>0.57499999999999996</v>
      </c>
      <c r="DQ11" s="9">
        <v>15</v>
      </c>
      <c r="DR11" s="9">
        <v>16</v>
      </c>
      <c r="DS11" s="9">
        <v>14.627000000000001</v>
      </c>
      <c r="DT11" s="9">
        <v>156.58799999999999</v>
      </c>
      <c r="DU11" s="9">
        <v>52.771999999999998</v>
      </c>
      <c r="DV11" s="9">
        <v>103.816</v>
      </c>
      <c r="DW11" s="9">
        <v>64.149000000000001</v>
      </c>
      <c r="DX11" s="9">
        <v>18.981999999999999</v>
      </c>
      <c r="DY11" s="9">
        <v>45.167000000000002</v>
      </c>
      <c r="DZ11" s="9">
        <v>59.587000000000003</v>
      </c>
      <c r="EA11" s="9">
        <v>19.161999999999999</v>
      </c>
      <c r="EB11" s="9">
        <v>40.423999999999999</v>
      </c>
      <c r="EC11" s="9">
        <v>26.367000000000001</v>
      </c>
      <c r="ED11" s="9">
        <v>10.696999999999999</v>
      </c>
      <c r="EE11" s="9">
        <v>15.67</v>
      </c>
      <c r="EF11" s="9">
        <v>6.4850000000000003</v>
      </c>
      <c r="EG11" s="9">
        <v>3.93</v>
      </c>
      <c r="EH11" s="9">
        <v>2.5550000000000002</v>
      </c>
      <c r="EI11" s="9">
        <v>10</v>
      </c>
      <c r="EJ11" s="9">
        <v>14</v>
      </c>
      <c r="EK11" s="9">
        <v>10</v>
      </c>
      <c r="EL11" s="9">
        <v>38.118000000000002</v>
      </c>
      <c r="EM11" s="9">
        <v>17.437000000000001</v>
      </c>
      <c r="EN11" s="9">
        <v>20.681000000000001</v>
      </c>
      <c r="EO11" s="9">
        <v>17.216000000000001</v>
      </c>
      <c r="EP11" s="9">
        <v>6.5250000000000004</v>
      </c>
      <c r="EQ11" s="9">
        <v>10.691000000000001</v>
      </c>
      <c r="ER11" s="9">
        <v>10.576000000000001</v>
      </c>
      <c r="ES11" s="9">
        <v>5.0819999999999999</v>
      </c>
      <c r="ET11" s="9">
        <v>5.4939999999999998</v>
      </c>
      <c r="EU11" s="9">
        <v>8.2159999999999993</v>
      </c>
      <c r="EV11" s="9">
        <v>4.6509999999999998</v>
      </c>
      <c r="EW11" s="9">
        <v>3.5649999999999999</v>
      </c>
      <c r="EX11" s="9">
        <v>2.1110000000000002</v>
      </c>
      <c r="EY11" s="9">
        <v>1.18</v>
      </c>
      <c r="EZ11" s="9">
        <v>0.93100000000000005</v>
      </c>
      <c r="FA11" s="9">
        <v>10</v>
      </c>
      <c r="FB11" s="9">
        <v>14.734999999999999</v>
      </c>
      <c r="FC11" s="9">
        <v>8</v>
      </c>
      <c r="FD11" s="9">
        <v>10.68</v>
      </c>
      <c r="FE11" s="9">
        <v>6.657</v>
      </c>
      <c r="FF11" s="9">
        <v>4.0220000000000002</v>
      </c>
      <c r="FG11" s="9">
        <v>5.0010000000000003</v>
      </c>
      <c r="FH11" s="9">
        <v>2.6819999999999999</v>
      </c>
      <c r="FI11" s="9">
        <v>2.3199999999999998</v>
      </c>
      <c r="FJ11" s="9">
        <v>2.508</v>
      </c>
      <c r="FK11" s="9">
        <v>2.0499999999999998</v>
      </c>
      <c r="FL11" s="9">
        <v>0.45800000000000002</v>
      </c>
      <c r="FM11" s="9">
        <v>2.5110000000000001</v>
      </c>
      <c r="FN11" s="9">
        <v>1.266</v>
      </c>
      <c r="FO11" s="9">
        <v>1.2450000000000001</v>
      </c>
      <c r="FP11" s="9">
        <v>0.65900000000000003</v>
      </c>
      <c r="FQ11" s="9">
        <v>0.65900000000000003</v>
      </c>
      <c r="FR11" s="9">
        <v>0</v>
      </c>
      <c r="FS11" s="9">
        <v>10</v>
      </c>
      <c r="FT11" s="9">
        <v>10.71</v>
      </c>
      <c r="FU11" s="9">
        <v>8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6.3179999999999996</v>
      </c>
      <c r="C12" s="9">
        <v>17.513000000000002</v>
      </c>
      <c r="D12" s="9">
        <v>39.139000000000003</v>
      </c>
      <c r="E12" s="9">
        <v>17.079999999999998</v>
      </c>
      <c r="F12" s="9">
        <v>22.06</v>
      </c>
      <c r="G12" s="9">
        <v>5.9950000000000001</v>
      </c>
      <c r="H12" s="9">
        <v>4.8449999999999998</v>
      </c>
      <c r="I12" s="9">
        <v>1.1499999999999999</v>
      </c>
      <c r="J12" s="9">
        <v>2.8490000000000002</v>
      </c>
      <c r="K12" s="9">
        <v>2.8490000000000002</v>
      </c>
      <c r="L12" s="9">
        <v>0</v>
      </c>
      <c r="M12" s="9">
        <v>11.395</v>
      </c>
      <c r="N12" s="9">
        <v>13.438000000000001</v>
      </c>
      <c r="O12" s="9">
        <v>10</v>
      </c>
      <c r="P12" s="9">
        <v>35.628</v>
      </c>
      <c r="Q12" s="9">
        <v>15.276</v>
      </c>
      <c r="R12" s="9">
        <v>20.352</v>
      </c>
      <c r="S12" s="9">
        <v>18.254999999999999</v>
      </c>
      <c r="T12" s="9">
        <v>8.5169999999999995</v>
      </c>
      <c r="U12" s="9">
        <v>9.7379999999999995</v>
      </c>
      <c r="V12" s="9">
        <v>17.373000000000001</v>
      </c>
      <c r="W12" s="9">
        <v>6.7590000000000003</v>
      </c>
      <c r="X12" s="9">
        <v>10.613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8</v>
      </c>
      <c r="AF12" s="9">
        <v>8</v>
      </c>
      <c r="AG12" s="9">
        <v>10</v>
      </c>
      <c r="AH12" s="9">
        <v>42.354999999999997</v>
      </c>
      <c r="AI12" s="9">
        <v>19.477</v>
      </c>
      <c r="AJ12" s="9">
        <v>22.878</v>
      </c>
      <c r="AK12" s="9">
        <v>11.007999999999999</v>
      </c>
      <c r="AL12" s="9">
        <v>4.923</v>
      </c>
      <c r="AM12" s="9">
        <v>6.0839999999999996</v>
      </c>
      <c r="AN12" s="9">
        <v>19.241</v>
      </c>
      <c r="AO12" s="9">
        <v>7.3920000000000003</v>
      </c>
      <c r="AP12" s="9">
        <v>11.849</v>
      </c>
      <c r="AQ12" s="9">
        <v>7.6970000000000001</v>
      </c>
      <c r="AR12" s="9">
        <v>4.093</v>
      </c>
      <c r="AS12" s="9">
        <v>3.6040000000000001</v>
      </c>
      <c r="AT12" s="9">
        <v>4.4089999999999998</v>
      </c>
      <c r="AU12" s="9">
        <v>3.0680000000000001</v>
      </c>
      <c r="AV12" s="9">
        <v>1.341</v>
      </c>
      <c r="AW12" s="9">
        <v>12</v>
      </c>
      <c r="AX12" s="9">
        <v>14.172000000000001</v>
      </c>
      <c r="AY12" s="9">
        <v>10.526</v>
      </c>
      <c r="AZ12" s="9">
        <v>189.22800000000001</v>
      </c>
      <c r="BA12" s="9">
        <v>69.055000000000007</v>
      </c>
      <c r="BB12" s="9">
        <v>120.173</v>
      </c>
      <c r="BC12" s="9">
        <v>74.933999999999997</v>
      </c>
      <c r="BD12" s="9">
        <v>22.402999999999999</v>
      </c>
      <c r="BE12" s="9">
        <v>52.530999999999999</v>
      </c>
      <c r="BF12" s="9">
        <v>77.082999999999998</v>
      </c>
      <c r="BG12" s="9">
        <v>29.616</v>
      </c>
      <c r="BH12" s="9">
        <v>47.466999999999999</v>
      </c>
      <c r="BI12" s="9">
        <v>24.923999999999999</v>
      </c>
      <c r="BJ12" s="9">
        <v>10.584</v>
      </c>
      <c r="BK12" s="9">
        <v>14.34</v>
      </c>
      <c r="BL12" s="9">
        <v>12.287000000000001</v>
      </c>
      <c r="BM12" s="9">
        <v>6.4530000000000003</v>
      </c>
      <c r="BN12" s="9">
        <v>5.835</v>
      </c>
      <c r="BO12" s="9">
        <v>10</v>
      </c>
      <c r="BP12" s="9">
        <v>12</v>
      </c>
      <c r="BQ12" s="9">
        <v>10</v>
      </c>
      <c r="BR12" s="9">
        <v>24.841999999999999</v>
      </c>
      <c r="BS12" s="9">
        <v>12.603</v>
      </c>
      <c r="BT12" s="9">
        <v>12.239000000000001</v>
      </c>
      <c r="BU12" s="9">
        <v>6.9569999999999999</v>
      </c>
      <c r="BV12" s="9">
        <v>3.8650000000000002</v>
      </c>
      <c r="BW12" s="9">
        <v>3.0910000000000002</v>
      </c>
      <c r="BX12" s="9">
        <v>11.734999999999999</v>
      </c>
      <c r="BY12" s="9">
        <v>6.1619999999999999</v>
      </c>
      <c r="BZ12" s="9">
        <v>5.5730000000000004</v>
      </c>
      <c r="CA12" s="9">
        <v>5.08</v>
      </c>
      <c r="CB12" s="9">
        <v>1.5049999999999999</v>
      </c>
      <c r="CC12" s="9">
        <v>3.5750000000000002</v>
      </c>
      <c r="CD12" s="9">
        <v>1.071</v>
      </c>
      <c r="CE12" s="9">
        <v>1.071</v>
      </c>
      <c r="CF12" s="9">
        <v>0</v>
      </c>
      <c r="CG12" s="9">
        <v>12</v>
      </c>
      <c r="CH12" s="9">
        <v>12</v>
      </c>
      <c r="CI12" s="9">
        <v>11.611000000000001</v>
      </c>
      <c r="CJ12" s="9">
        <v>19.574000000000002</v>
      </c>
      <c r="CK12" s="9">
        <v>10.119</v>
      </c>
      <c r="CL12" s="9">
        <v>9.4550000000000001</v>
      </c>
      <c r="CM12" s="9">
        <v>10.228</v>
      </c>
      <c r="CN12" s="9">
        <v>3.718</v>
      </c>
      <c r="CO12" s="9">
        <v>6.51</v>
      </c>
      <c r="CP12" s="9">
        <v>5.9390000000000001</v>
      </c>
      <c r="CQ12" s="9">
        <v>2.9940000000000002</v>
      </c>
      <c r="CR12" s="9">
        <v>2.9449999999999998</v>
      </c>
      <c r="CS12" s="9">
        <v>2.2869999999999999</v>
      </c>
      <c r="CT12" s="9">
        <v>2.2869999999999999</v>
      </c>
      <c r="CU12" s="9">
        <v>0</v>
      </c>
      <c r="CV12" s="9">
        <v>1.1200000000000001</v>
      </c>
      <c r="CW12" s="9">
        <v>1.1200000000000001</v>
      </c>
      <c r="CX12" s="9">
        <v>0</v>
      </c>
      <c r="CY12" s="9">
        <v>8.9220000000000006</v>
      </c>
      <c r="CZ12" s="9">
        <v>10.911</v>
      </c>
      <c r="DA12" s="9">
        <v>8</v>
      </c>
      <c r="DB12" s="9">
        <v>57.997999999999998</v>
      </c>
      <c r="DC12" s="9">
        <v>23.834</v>
      </c>
      <c r="DD12" s="9">
        <v>34.164000000000001</v>
      </c>
      <c r="DE12" s="9">
        <v>16.568000000000001</v>
      </c>
      <c r="DF12" s="9">
        <v>6.2320000000000002</v>
      </c>
      <c r="DG12" s="9">
        <v>10.336</v>
      </c>
      <c r="DH12" s="9">
        <v>27.663</v>
      </c>
      <c r="DI12" s="9">
        <v>9.032</v>
      </c>
      <c r="DJ12" s="9">
        <v>18.631</v>
      </c>
      <c r="DK12" s="9">
        <v>10.28</v>
      </c>
      <c r="DL12" s="9">
        <v>5.59</v>
      </c>
      <c r="DM12" s="9">
        <v>4.6900000000000004</v>
      </c>
      <c r="DN12" s="9">
        <v>3.488</v>
      </c>
      <c r="DO12" s="9">
        <v>2.9809999999999999</v>
      </c>
      <c r="DP12" s="9">
        <v>0.50700000000000001</v>
      </c>
      <c r="DQ12" s="9">
        <v>11</v>
      </c>
      <c r="DR12" s="9">
        <v>13</v>
      </c>
      <c r="DS12" s="9">
        <v>10</v>
      </c>
      <c r="DT12" s="9">
        <v>158.62200000000001</v>
      </c>
      <c r="DU12" s="9">
        <v>59.41</v>
      </c>
      <c r="DV12" s="9">
        <v>99.212000000000003</v>
      </c>
      <c r="DW12" s="9">
        <v>65.837000000000003</v>
      </c>
      <c r="DX12" s="9">
        <v>19.745000000000001</v>
      </c>
      <c r="DY12" s="9">
        <v>46.091999999999999</v>
      </c>
      <c r="DZ12" s="9">
        <v>63.191000000000003</v>
      </c>
      <c r="EA12" s="9">
        <v>26.516999999999999</v>
      </c>
      <c r="EB12" s="9">
        <v>36.673999999999999</v>
      </c>
      <c r="EC12" s="9">
        <v>20.251999999999999</v>
      </c>
      <c r="ED12" s="9">
        <v>8.359</v>
      </c>
      <c r="EE12" s="9">
        <v>11.893000000000001</v>
      </c>
      <c r="EF12" s="9">
        <v>9.343</v>
      </c>
      <c r="EG12" s="9">
        <v>4.7889999999999997</v>
      </c>
      <c r="EH12" s="9">
        <v>4.5529999999999999</v>
      </c>
      <c r="EI12" s="9">
        <v>10</v>
      </c>
      <c r="EJ12" s="9">
        <v>11.269</v>
      </c>
      <c r="EK12" s="9">
        <v>10</v>
      </c>
      <c r="EL12" s="9">
        <v>41.901000000000003</v>
      </c>
      <c r="EM12" s="9">
        <v>19.312000000000001</v>
      </c>
      <c r="EN12" s="9">
        <v>22.588999999999999</v>
      </c>
      <c r="EO12" s="9">
        <v>11.504</v>
      </c>
      <c r="EP12" s="9">
        <v>5.5510000000000002</v>
      </c>
      <c r="EQ12" s="9">
        <v>5.9530000000000003</v>
      </c>
      <c r="ER12" s="9">
        <v>17.206</v>
      </c>
      <c r="ES12" s="9">
        <v>7.6210000000000004</v>
      </c>
      <c r="ET12" s="9">
        <v>9.5850000000000009</v>
      </c>
      <c r="EU12" s="9">
        <v>8.3420000000000005</v>
      </c>
      <c r="EV12" s="9">
        <v>3.4060000000000001</v>
      </c>
      <c r="EW12" s="9">
        <v>4.9359999999999999</v>
      </c>
      <c r="EX12" s="9">
        <v>4.8499999999999996</v>
      </c>
      <c r="EY12" s="9">
        <v>2.734</v>
      </c>
      <c r="EZ12" s="9">
        <v>2.1150000000000002</v>
      </c>
      <c r="FA12" s="9">
        <v>12.801</v>
      </c>
      <c r="FB12" s="9">
        <v>13</v>
      </c>
      <c r="FC12" s="9">
        <v>12.125999999999999</v>
      </c>
      <c r="FD12" s="9">
        <v>17.478000000000002</v>
      </c>
      <c r="FE12" s="9">
        <v>8.6969999999999992</v>
      </c>
      <c r="FF12" s="9">
        <v>8.7810000000000006</v>
      </c>
      <c r="FG12" s="9">
        <v>9.2170000000000005</v>
      </c>
      <c r="FH12" s="9">
        <v>3.3809999999999998</v>
      </c>
      <c r="FI12" s="9">
        <v>5.835</v>
      </c>
      <c r="FJ12" s="9">
        <v>5.9390000000000001</v>
      </c>
      <c r="FK12" s="9">
        <v>2.9940000000000002</v>
      </c>
      <c r="FL12" s="9">
        <v>2.9449999999999998</v>
      </c>
      <c r="FM12" s="9">
        <v>1.1140000000000001</v>
      </c>
      <c r="FN12" s="9">
        <v>1.1140000000000001</v>
      </c>
      <c r="FO12" s="9">
        <v>0</v>
      </c>
      <c r="FP12" s="9">
        <v>1.208</v>
      </c>
      <c r="FQ12" s="9">
        <v>1.208</v>
      </c>
      <c r="FR12" s="9">
        <v>0</v>
      </c>
      <c r="FS12" s="9">
        <v>8.8670000000000009</v>
      </c>
      <c r="FT12" s="9">
        <v>10</v>
      </c>
      <c r="FU12" s="9">
        <v>8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3.9769999999999999</v>
      </c>
      <c r="C13" s="9">
        <v>20.733000000000001</v>
      </c>
      <c r="D13" s="9">
        <v>60.427999999999997</v>
      </c>
      <c r="E13" s="9">
        <v>24.585999999999999</v>
      </c>
      <c r="F13" s="9">
        <v>35.843000000000004</v>
      </c>
      <c r="G13" s="9">
        <v>9.1359999999999992</v>
      </c>
      <c r="H13" s="9">
        <v>5.5289999999999999</v>
      </c>
      <c r="I13" s="9">
        <v>3.6080000000000001</v>
      </c>
      <c r="J13" s="9">
        <v>0</v>
      </c>
      <c r="K13" s="9">
        <v>0</v>
      </c>
      <c r="L13" s="9">
        <v>0</v>
      </c>
      <c r="M13" s="9">
        <v>12</v>
      </c>
      <c r="N13" s="9">
        <v>14.425000000000001</v>
      </c>
      <c r="O13" s="9">
        <v>10</v>
      </c>
      <c r="P13" s="9">
        <v>35.396999999999998</v>
      </c>
      <c r="Q13" s="9">
        <v>16.119</v>
      </c>
      <c r="R13" s="9">
        <v>19.277000000000001</v>
      </c>
      <c r="S13" s="9">
        <v>22.949000000000002</v>
      </c>
      <c r="T13" s="9">
        <v>9.8439999999999994</v>
      </c>
      <c r="U13" s="9">
        <v>13.105</v>
      </c>
      <c r="V13" s="9">
        <v>11.339</v>
      </c>
      <c r="W13" s="9">
        <v>5.1669999999999998</v>
      </c>
      <c r="X13" s="9">
        <v>6.1719999999999997</v>
      </c>
      <c r="Y13" s="9">
        <v>1.109</v>
      </c>
      <c r="Z13" s="9">
        <v>1.109</v>
      </c>
      <c r="AA13" s="9">
        <v>0</v>
      </c>
      <c r="AB13" s="9">
        <v>0</v>
      </c>
      <c r="AC13" s="9">
        <v>0</v>
      </c>
      <c r="AD13" s="9">
        <v>0</v>
      </c>
      <c r="AE13" s="9">
        <v>8</v>
      </c>
      <c r="AF13" s="9">
        <v>8</v>
      </c>
      <c r="AG13" s="9">
        <v>8</v>
      </c>
      <c r="AH13" s="9">
        <v>46.381</v>
      </c>
      <c r="AI13" s="9">
        <v>21.585999999999999</v>
      </c>
      <c r="AJ13" s="9">
        <v>24.795000000000002</v>
      </c>
      <c r="AK13" s="9">
        <v>8.6980000000000004</v>
      </c>
      <c r="AL13" s="9">
        <v>2.4430000000000001</v>
      </c>
      <c r="AM13" s="9">
        <v>6.2549999999999999</v>
      </c>
      <c r="AN13" s="9">
        <v>26.393000000000001</v>
      </c>
      <c r="AO13" s="9">
        <v>11.863</v>
      </c>
      <c r="AP13" s="9">
        <v>14.53</v>
      </c>
      <c r="AQ13" s="9">
        <v>8.0109999999999992</v>
      </c>
      <c r="AR13" s="9">
        <v>5.2519999999999998</v>
      </c>
      <c r="AS13" s="9">
        <v>2.7589999999999999</v>
      </c>
      <c r="AT13" s="9">
        <v>3.28</v>
      </c>
      <c r="AU13" s="9">
        <v>2.028</v>
      </c>
      <c r="AV13" s="9">
        <v>1.252</v>
      </c>
      <c r="AW13" s="9">
        <v>14.496</v>
      </c>
      <c r="AX13" s="9">
        <v>14.657999999999999</v>
      </c>
      <c r="AY13" s="9">
        <v>14.288</v>
      </c>
      <c r="AZ13" s="9">
        <v>201.09700000000001</v>
      </c>
      <c r="BA13" s="9">
        <v>69.277000000000001</v>
      </c>
      <c r="BB13" s="9">
        <v>131.82</v>
      </c>
      <c r="BC13" s="9">
        <v>80.198999999999998</v>
      </c>
      <c r="BD13" s="9">
        <v>27.515000000000001</v>
      </c>
      <c r="BE13" s="9">
        <v>52.683999999999997</v>
      </c>
      <c r="BF13" s="9">
        <v>88.754999999999995</v>
      </c>
      <c r="BG13" s="9">
        <v>29.393999999999998</v>
      </c>
      <c r="BH13" s="9">
        <v>59.360999999999997</v>
      </c>
      <c r="BI13" s="9">
        <v>25.093</v>
      </c>
      <c r="BJ13" s="9">
        <v>10.324</v>
      </c>
      <c r="BK13" s="9">
        <v>14.77</v>
      </c>
      <c r="BL13" s="9">
        <v>7.05</v>
      </c>
      <c r="BM13" s="9">
        <v>2.0449999999999999</v>
      </c>
      <c r="BN13" s="9">
        <v>5.0049999999999999</v>
      </c>
      <c r="BO13" s="9">
        <v>10</v>
      </c>
      <c r="BP13" s="9">
        <v>12</v>
      </c>
      <c r="BQ13" s="9">
        <v>10</v>
      </c>
      <c r="BR13" s="9">
        <v>32.817999999999998</v>
      </c>
      <c r="BS13" s="9">
        <v>17.52</v>
      </c>
      <c r="BT13" s="9">
        <v>15.298</v>
      </c>
      <c r="BU13" s="9">
        <v>9.6709999999999994</v>
      </c>
      <c r="BV13" s="9">
        <v>5.6150000000000002</v>
      </c>
      <c r="BW13" s="9">
        <v>4.0549999999999997</v>
      </c>
      <c r="BX13" s="9">
        <v>15.451000000000001</v>
      </c>
      <c r="BY13" s="9">
        <v>6.4169999999999998</v>
      </c>
      <c r="BZ13" s="9">
        <v>9.0340000000000007</v>
      </c>
      <c r="CA13" s="9">
        <v>5.4729999999999999</v>
      </c>
      <c r="CB13" s="9">
        <v>3.8690000000000002</v>
      </c>
      <c r="CC13" s="9">
        <v>1.6040000000000001</v>
      </c>
      <c r="CD13" s="9">
        <v>2.2240000000000002</v>
      </c>
      <c r="CE13" s="9">
        <v>1.619</v>
      </c>
      <c r="CF13" s="9">
        <v>0.60499999999999998</v>
      </c>
      <c r="CG13" s="9">
        <v>13</v>
      </c>
      <c r="CH13" s="9">
        <v>13.657999999999999</v>
      </c>
      <c r="CI13" s="9">
        <v>12.815</v>
      </c>
      <c r="CJ13" s="9">
        <v>3.91</v>
      </c>
      <c r="CK13" s="9">
        <v>2.5390000000000001</v>
      </c>
      <c r="CL13" s="9">
        <v>1.371</v>
      </c>
      <c r="CM13" s="9">
        <v>0.92700000000000005</v>
      </c>
      <c r="CN13" s="9">
        <v>0.51800000000000002</v>
      </c>
      <c r="CO13" s="9">
        <v>0.40899999999999997</v>
      </c>
      <c r="CP13" s="9">
        <v>2.5739999999999998</v>
      </c>
      <c r="CQ13" s="9">
        <v>2.0209999999999999</v>
      </c>
      <c r="CR13" s="9">
        <v>0.55300000000000005</v>
      </c>
      <c r="CS13" s="9">
        <v>0.40899999999999997</v>
      </c>
      <c r="CT13" s="9">
        <v>0</v>
      </c>
      <c r="CU13" s="9">
        <v>0.40899999999999997</v>
      </c>
      <c r="CV13" s="9">
        <v>0</v>
      </c>
      <c r="CW13" s="9">
        <v>0</v>
      </c>
      <c r="CX13" s="9">
        <v>0</v>
      </c>
      <c r="CY13" s="9">
        <v>15</v>
      </c>
      <c r="CZ13" s="9">
        <v>15</v>
      </c>
      <c r="DA13" s="9">
        <v>10</v>
      </c>
      <c r="DB13" s="9">
        <v>64.188000000000002</v>
      </c>
      <c r="DC13" s="9">
        <v>28.542000000000002</v>
      </c>
      <c r="DD13" s="9">
        <v>35.646000000000001</v>
      </c>
      <c r="DE13" s="9">
        <v>11.863</v>
      </c>
      <c r="DF13" s="9">
        <v>3.9830000000000001</v>
      </c>
      <c r="DG13" s="9">
        <v>7.8810000000000002</v>
      </c>
      <c r="DH13" s="9">
        <v>34.828000000000003</v>
      </c>
      <c r="DI13" s="9">
        <v>16.352</v>
      </c>
      <c r="DJ13" s="9">
        <v>18.475999999999999</v>
      </c>
      <c r="DK13" s="9">
        <v>13.396000000000001</v>
      </c>
      <c r="DL13" s="9">
        <v>7.04</v>
      </c>
      <c r="DM13" s="9">
        <v>6.3559999999999999</v>
      </c>
      <c r="DN13" s="9">
        <v>4.0999999999999996</v>
      </c>
      <c r="DO13" s="9">
        <v>1.1679999999999999</v>
      </c>
      <c r="DP13" s="9">
        <v>2.9319999999999999</v>
      </c>
      <c r="DQ13" s="9">
        <v>15</v>
      </c>
      <c r="DR13" s="9">
        <v>14.706</v>
      </c>
      <c r="DS13" s="9">
        <v>15</v>
      </c>
      <c r="DT13" s="9">
        <v>160.03399999999999</v>
      </c>
      <c r="DU13" s="9">
        <v>58.83</v>
      </c>
      <c r="DV13" s="9">
        <v>101.20399999999999</v>
      </c>
      <c r="DW13" s="9">
        <v>68.540000000000006</v>
      </c>
      <c r="DX13" s="9">
        <v>26.073</v>
      </c>
      <c r="DY13" s="9">
        <v>42.468000000000004</v>
      </c>
      <c r="DZ13" s="9">
        <v>69.936000000000007</v>
      </c>
      <c r="EA13" s="9">
        <v>24.527000000000001</v>
      </c>
      <c r="EB13" s="9">
        <v>45.408999999999999</v>
      </c>
      <c r="EC13" s="9">
        <v>17.012</v>
      </c>
      <c r="ED13" s="9">
        <v>6.7009999999999996</v>
      </c>
      <c r="EE13" s="9">
        <v>10.311</v>
      </c>
      <c r="EF13" s="9">
        <v>4.5449999999999999</v>
      </c>
      <c r="EG13" s="9">
        <v>1.5289999999999999</v>
      </c>
      <c r="EH13" s="9">
        <v>3.0169999999999999</v>
      </c>
      <c r="EI13" s="9">
        <v>10</v>
      </c>
      <c r="EJ13" s="9">
        <v>10</v>
      </c>
      <c r="EK13" s="9">
        <v>10</v>
      </c>
      <c r="EL13" s="9">
        <v>49.448</v>
      </c>
      <c r="EM13" s="9">
        <v>18.933</v>
      </c>
      <c r="EN13" s="9">
        <v>30.515000000000001</v>
      </c>
      <c r="EO13" s="9">
        <v>15.286</v>
      </c>
      <c r="EP13" s="9">
        <v>4.2939999999999996</v>
      </c>
      <c r="EQ13" s="9">
        <v>10.992000000000001</v>
      </c>
      <c r="ER13" s="9">
        <v>22.718</v>
      </c>
      <c r="ES13" s="9">
        <v>6.5720000000000001</v>
      </c>
      <c r="ET13" s="9">
        <v>16.146999999999998</v>
      </c>
      <c r="EU13" s="9">
        <v>7.5359999999999996</v>
      </c>
      <c r="EV13" s="9">
        <v>5.0709999999999997</v>
      </c>
      <c r="EW13" s="9">
        <v>2.4649999999999999</v>
      </c>
      <c r="EX13" s="9">
        <v>3.9079999999999999</v>
      </c>
      <c r="EY13" s="9">
        <v>2.996</v>
      </c>
      <c r="EZ13" s="9">
        <v>0.91200000000000003</v>
      </c>
      <c r="FA13" s="9">
        <v>12</v>
      </c>
      <c r="FB13" s="9">
        <v>17.356000000000002</v>
      </c>
      <c r="FC13" s="9">
        <v>10</v>
      </c>
      <c r="FD13" s="9">
        <v>10.536</v>
      </c>
      <c r="FE13" s="9">
        <v>4.6180000000000003</v>
      </c>
      <c r="FF13" s="9">
        <v>5.9180000000000001</v>
      </c>
      <c r="FG13" s="9">
        <v>3.8050000000000002</v>
      </c>
      <c r="FH13" s="9">
        <v>1.742</v>
      </c>
      <c r="FI13" s="9">
        <v>2.0630000000000002</v>
      </c>
      <c r="FJ13" s="9">
        <v>5.69</v>
      </c>
      <c r="FK13" s="9">
        <v>2.2429999999999999</v>
      </c>
      <c r="FL13" s="9">
        <v>3.4460000000000002</v>
      </c>
      <c r="FM13" s="9">
        <v>1.0409999999999999</v>
      </c>
      <c r="FN13" s="9">
        <v>0.63300000000000001</v>
      </c>
      <c r="FO13" s="9">
        <v>0.40899999999999997</v>
      </c>
      <c r="FP13" s="9">
        <v>0</v>
      </c>
      <c r="FQ13" s="9">
        <v>0</v>
      </c>
      <c r="FR13" s="9">
        <v>0</v>
      </c>
      <c r="FS13" s="9">
        <v>12.218</v>
      </c>
      <c r="FT13" s="9">
        <v>15</v>
      </c>
      <c r="FU13" s="9">
        <v>10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8.0950000000000006</v>
      </c>
      <c r="C14" s="9">
        <v>18.2</v>
      </c>
      <c r="D14" s="9">
        <v>49.119</v>
      </c>
      <c r="E14" s="9">
        <v>22.183</v>
      </c>
      <c r="F14" s="9">
        <v>26.936</v>
      </c>
      <c r="G14" s="9">
        <v>13.26</v>
      </c>
      <c r="H14" s="9">
        <v>7.18</v>
      </c>
      <c r="I14" s="9">
        <v>6.08</v>
      </c>
      <c r="J14" s="9">
        <v>0.66600000000000004</v>
      </c>
      <c r="K14" s="9">
        <v>0.66600000000000004</v>
      </c>
      <c r="L14" s="9">
        <v>0</v>
      </c>
      <c r="M14" s="9">
        <v>12</v>
      </c>
      <c r="N14" s="9">
        <v>13</v>
      </c>
      <c r="O14" s="9">
        <v>12</v>
      </c>
      <c r="P14" s="9">
        <v>31.922000000000001</v>
      </c>
      <c r="Q14" s="9">
        <v>16.196999999999999</v>
      </c>
      <c r="R14" s="9">
        <v>15.725</v>
      </c>
      <c r="S14" s="9">
        <v>18.655999999999999</v>
      </c>
      <c r="T14" s="9">
        <v>5.9409999999999998</v>
      </c>
      <c r="U14" s="9">
        <v>12.715</v>
      </c>
      <c r="V14" s="9">
        <v>12.18</v>
      </c>
      <c r="W14" s="9">
        <v>9.7189999999999994</v>
      </c>
      <c r="X14" s="9">
        <v>2.4609999999999999</v>
      </c>
      <c r="Y14" s="9">
        <v>1.0860000000000001</v>
      </c>
      <c r="Z14" s="9">
        <v>0.53700000000000003</v>
      </c>
      <c r="AA14" s="9">
        <v>0.54900000000000004</v>
      </c>
      <c r="AB14" s="9">
        <v>0</v>
      </c>
      <c r="AC14" s="9">
        <v>0</v>
      </c>
      <c r="AD14" s="9">
        <v>0</v>
      </c>
      <c r="AE14" s="9">
        <v>8</v>
      </c>
      <c r="AF14" s="9">
        <v>10</v>
      </c>
      <c r="AG14" s="9">
        <v>8</v>
      </c>
      <c r="AH14" s="9">
        <v>46.875</v>
      </c>
      <c r="AI14" s="9">
        <v>20.411999999999999</v>
      </c>
      <c r="AJ14" s="9">
        <v>26.463000000000001</v>
      </c>
      <c r="AK14" s="9">
        <v>14.46</v>
      </c>
      <c r="AL14" s="9">
        <v>4.4059999999999997</v>
      </c>
      <c r="AM14" s="9">
        <v>10.055</v>
      </c>
      <c r="AN14" s="9">
        <v>21.349</v>
      </c>
      <c r="AO14" s="9">
        <v>11.034000000000001</v>
      </c>
      <c r="AP14" s="9">
        <v>10.315</v>
      </c>
      <c r="AQ14" s="9">
        <v>9.1180000000000003</v>
      </c>
      <c r="AR14" s="9">
        <v>4.5460000000000003</v>
      </c>
      <c r="AS14" s="9">
        <v>4.5720000000000001</v>
      </c>
      <c r="AT14" s="9">
        <v>1.948</v>
      </c>
      <c r="AU14" s="9">
        <v>0.42699999999999999</v>
      </c>
      <c r="AV14" s="9">
        <v>1.5209999999999999</v>
      </c>
      <c r="AW14" s="9">
        <v>13.375999999999999</v>
      </c>
      <c r="AX14" s="9">
        <v>13.891</v>
      </c>
      <c r="AY14" s="9">
        <v>11.944000000000001</v>
      </c>
      <c r="AZ14" s="9">
        <v>178.14699999999999</v>
      </c>
      <c r="BA14" s="9">
        <v>69.004000000000005</v>
      </c>
      <c r="BB14" s="9">
        <v>109.143</v>
      </c>
      <c r="BC14" s="9">
        <v>69.090999999999994</v>
      </c>
      <c r="BD14" s="9">
        <v>22.266999999999999</v>
      </c>
      <c r="BE14" s="9">
        <v>46.823999999999998</v>
      </c>
      <c r="BF14" s="9">
        <v>73.661000000000001</v>
      </c>
      <c r="BG14" s="9">
        <v>28.446999999999999</v>
      </c>
      <c r="BH14" s="9">
        <v>45.213999999999999</v>
      </c>
      <c r="BI14" s="9">
        <v>30.776</v>
      </c>
      <c r="BJ14" s="9">
        <v>16.773</v>
      </c>
      <c r="BK14" s="9">
        <v>14.003</v>
      </c>
      <c r="BL14" s="9">
        <v>4.6189999999999998</v>
      </c>
      <c r="BM14" s="9">
        <v>1.5169999999999999</v>
      </c>
      <c r="BN14" s="9">
        <v>3.1019999999999999</v>
      </c>
      <c r="BO14" s="9">
        <v>10</v>
      </c>
      <c r="BP14" s="9">
        <v>10</v>
      </c>
      <c r="BQ14" s="9">
        <v>10</v>
      </c>
      <c r="BR14" s="9">
        <v>20.8</v>
      </c>
      <c r="BS14" s="9">
        <v>7.3579999999999997</v>
      </c>
      <c r="BT14" s="9">
        <v>13.441000000000001</v>
      </c>
      <c r="BU14" s="9">
        <v>7.8220000000000001</v>
      </c>
      <c r="BV14" s="9">
        <v>2.1379999999999999</v>
      </c>
      <c r="BW14" s="9">
        <v>5.6840000000000002</v>
      </c>
      <c r="BX14" s="9">
        <v>8.3680000000000003</v>
      </c>
      <c r="BY14" s="9">
        <v>4.2720000000000002</v>
      </c>
      <c r="BZ14" s="9">
        <v>4.0970000000000004</v>
      </c>
      <c r="CA14" s="9">
        <v>3.726</v>
      </c>
      <c r="CB14" s="9">
        <v>0.50900000000000001</v>
      </c>
      <c r="CC14" s="9">
        <v>3.2170000000000001</v>
      </c>
      <c r="CD14" s="9">
        <v>0.88400000000000001</v>
      </c>
      <c r="CE14" s="9">
        <v>0.44</v>
      </c>
      <c r="CF14" s="9">
        <v>0.44400000000000001</v>
      </c>
      <c r="CG14" s="9">
        <v>10</v>
      </c>
      <c r="CH14" s="9">
        <v>10.385999999999999</v>
      </c>
      <c r="CI14" s="9">
        <v>10</v>
      </c>
      <c r="CJ14" s="9">
        <v>13.443</v>
      </c>
      <c r="CK14" s="9">
        <v>7.5609999999999999</v>
      </c>
      <c r="CL14" s="9">
        <v>5.8819999999999997</v>
      </c>
      <c r="CM14" s="9">
        <v>4.2320000000000002</v>
      </c>
      <c r="CN14" s="9">
        <v>2.2120000000000002</v>
      </c>
      <c r="CO14" s="9">
        <v>2.0209999999999999</v>
      </c>
      <c r="CP14" s="9">
        <v>5.5919999999999996</v>
      </c>
      <c r="CQ14" s="9">
        <v>3.4550000000000001</v>
      </c>
      <c r="CR14" s="9">
        <v>2.137</v>
      </c>
      <c r="CS14" s="9">
        <v>3.0270000000000001</v>
      </c>
      <c r="CT14" s="9">
        <v>1.895</v>
      </c>
      <c r="CU14" s="9">
        <v>1.1319999999999999</v>
      </c>
      <c r="CV14" s="9">
        <v>0.59199999999999997</v>
      </c>
      <c r="CW14" s="9">
        <v>0</v>
      </c>
      <c r="CX14" s="9">
        <v>0.59199999999999997</v>
      </c>
      <c r="CY14" s="9">
        <v>13.558999999999999</v>
      </c>
      <c r="CZ14" s="9">
        <v>15.756</v>
      </c>
      <c r="DA14" s="9">
        <v>10.622</v>
      </c>
      <c r="DB14" s="9">
        <v>56.725000000000001</v>
      </c>
      <c r="DC14" s="9">
        <v>23.9</v>
      </c>
      <c r="DD14" s="9">
        <v>32.825000000000003</v>
      </c>
      <c r="DE14" s="9">
        <v>13.723000000000001</v>
      </c>
      <c r="DF14" s="9">
        <v>4.9450000000000003</v>
      </c>
      <c r="DG14" s="9">
        <v>8.7780000000000005</v>
      </c>
      <c r="DH14" s="9">
        <v>28.367999999999999</v>
      </c>
      <c r="DI14" s="9">
        <v>12.717000000000001</v>
      </c>
      <c r="DJ14" s="9">
        <v>15.651</v>
      </c>
      <c r="DK14" s="9">
        <v>12.686999999999999</v>
      </c>
      <c r="DL14" s="9">
        <v>5.8120000000000003</v>
      </c>
      <c r="DM14" s="9">
        <v>6.875</v>
      </c>
      <c r="DN14" s="9">
        <v>1.948</v>
      </c>
      <c r="DO14" s="9">
        <v>0.42699999999999999</v>
      </c>
      <c r="DP14" s="9">
        <v>1.5209999999999999</v>
      </c>
      <c r="DQ14" s="9">
        <v>15</v>
      </c>
      <c r="DR14" s="9">
        <v>13.031000000000001</v>
      </c>
      <c r="DS14" s="9">
        <v>15</v>
      </c>
      <c r="DT14" s="9">
        <v>158.63999999999999</v>
      </c>
      <c r="DU14" s="9">
        <v>62.008000000000003</v>
      </c>
      <c r="DV14" s="9">
        <v>96.632999999999996</v>
      </c>
      <c r="DW14" s="9">
        <v>65.286000000000001</v>
      </c>
      <c r="DX14" s="9">
        <v>20.919</v>
      </c>
      <c r="DY14" s="9">
        <v>44.366999999999997</v>
      </c>
      <c r="DZ14" s="9">
        <v>63.54</v>
      </c>
      <c r="EA14" s="9">
        <v>25.608000000000001</v>
      </c>
      <c r="EB14" s="9">
        <v>37.932000000000002</v>
      </c>
      <c r="EC14" s="9">
        <v>26.751999999999999</v>
      </c>
      <c r="ED14" s="9">
        <v>14.409000000000001</v>
      </c>
      <c r="EE14" s="9">
        <v>12.343</v>
      </c>
      <c r="EF14" s="9">
        <v>3.0609999999999999</v>
      </c>
      <c r="EG14" s="9">
        <v>1.071</v>
      </c>
      <c r="EH14" s="9">
        <v>1.99</v>
      </c>
      <c r="EI14" s="9">
        <v>10</v>
      </c>
      <c r="EJ14" s="9">
        <v>10</v>
      </c>
      <c r="EK14" s="9">
        <v>10</v>
      </c>
      <c r="EL14" s="9">
        <v>32.424999999999997</v>
      </c>
      <c r="EM14" s="9">
        <v>11.311999999999999</v>
      </c>
      <c r="EN14" s="9">
        <v>21.113</v>
      </c>
      <c r="EO14" s="9">
        <v>14.384</v>
      </c>
      <c r="EP14" s="9">
        <v>3.44</v>
      </c>
      <c r="EQ14" s="9">
        <v>10.944000000000001</v>
      </c>
      <c r="ER14" s="9">
        <v>12.02</v>
      </c>
      <c r="ES14" s="9">
        <v>5.8869999999999996</v>
      </c>
      <c r="ET14" s="9">
        <v>6.133</v>
      </c>
      <c r="EU14" s="9">
        <v>3.58</v>
      </c>
      <c r="EV14" s="9">
        <v>1.099</v>
      </c>
      <c r="EW14" s="9">
        <v>2.4809999999999999</v>
      </c>
      <c r="EX14" s="9">
        <v>2.4409999999999998</v>
      </c>
      <c r="EY14" s="9">
        <v>0.88600000000000001</v>
      </c>
      <c r="EZ14" s="9">
        <v>1.556</v>
      </c>
      <c r="FA14" s="9">
        <v>10</v>
      </c>
      <c r="FB14" s="9">
        <v>10.08</v>
      </c>
      <c r="FC14" s="9">
        <v>8.0310000000000006</v>
      </c>
      <c r="FD14" s="9">
        <v>11.475</v>
      </c>
      <c r="FE14" s="9">
        <v>7.1159999999999997</v>
      </c>
      <c r="FF14" s="9">
        <v>4.359</v>
      </c>
      <c r="FG14" s="9">
        <v>2.2120000000000002</v>
      </c>
      <c r="FH14" s="9">
        <v>1.718</v>
      </c>
      <c r="FI14" s="9">
        <v>0.49399999999999999</v>
      </c>
      <c r="FJ14" s="9">
        <v>5.0419999999999998</v>
      </c>
      <c r="FK14" s="9">
        <v>2.9940000000000002</v>
      </c>
      <c r="FL14" s="9">
        <v>2.048</v>
      </c>
      <c r="FM14" s="9">
        <v>3.629</v>
      </c>
      <c r="FN14" s="9">
        <v>2.4039999999999999</v>
      </c>
      <c r="FO14" s="9">
        <v>1.2250000000000001</v>
      </c>
      <c r="FP14" s="9">
        <v>0.59199999999999997</v>
      </c>
      <c r="FQ14" s="9">
        <v>0</v>
      </c>
      <c r="FR14" s="9">
        <v>0.59199999999999997</v>
      </c>
      <c r="FS14" s="9">
        <v>17.32</v>
      </c>
      <c r="FT14" s="9">
        <v>16.669</v>
      </c>
      <c r="FU14" s="9">
        <v>16.835999999999999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5.7889999999999997</v>
      </c>
      <c r="C15" s="9">
        <v>16.347000000000001</v>
      </c>
      <c r="D15" s="9">
        <v>45.616999999999997</v>
      </c>
      <c r="E15" s="9">
        <v>20.594000000000001</v>
      </c>
      <c r="F15" s="9">
        <v>25.023</v>
      </c>
      <c r="G15" s="9">
        <v>7.88</v>
      </c>
      <c r="H15" s="9">
        <v>5.2140000000000004</v>
      </c>
      <c r="I15" s="9">
        <v>2.6659999999999999</v>
      </c>
      <c r="J15" s="9">
        <v>1.3819999999999999</v>
      </c>
      <c r="K15" s="9">
        <v>1.3819999999999999</v>
      </c>
      <c r="L15" s="9">
        <v>0</v>
      </c>
      <c r="M15" s="9">
        <v>12</v>
      </c>
      <c r="N15" s="9">
        <v>14</v>
      </c>
      <c r="O15" s="9">
        <v>10</v>
      </c>
      <c r="P15" s="9">
        <v>36.883000000000003</v>
      </c>
      <c r="Q15" s="9">
        <v>19.396000000000001</v>
      </c>
      <c r="R15" s="9">
        <v>17.486999999999998</v>
      </c>
      <c r="S15" s="9">
        <v>21.747</v>
      </c>
      <c r="T15" s="9">
        <v>11.571999999999999</v>
      </c>
      <c r="U15" s="9">
        <v>10.175000000000001</v>
      </c>
      <c r="V15" s="9">
        <v>15.135999999999999</v>
      </c>
      <c r="W15" s="9">
        <v>7.8239999999999998</v>
      </c>
      <c r="X15" s="9">
        <v>7.3109999999999999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8</v>
      </c>
      <c r="AF15" s="9">
        <v>8</v>
      </c>
      <c r="AG15" s="9">
        <v>8</v>
      </c>
      <c r="AH15" s="9">
        <v>44.753</v>
      </c>
      <c r="AI15" s="9">
        <v>23.384</v>
      </c>
      <c r="AJ15" s="9">
        <v>21.367999999999999</v>
      </c>
      <c r="AK15" s="9">
        <v>13.738</v>
      </c>
      <c r="AL15" s="9">
        <v>8.1389999999999993</v>
      </c>
      <c r="AM15" s="9">
        <v>5.5990000000000002</v>
      </c>
      <c r="AN15" s="9">
        <v>15.141</v>
      </c>
      <c r="AO15" s="9">
        <v>7.1319999999999997</v>
      </c>
      <c r="AP15" s="9">
        <v>8.0090000000000003</v>
      </c>
      <c r="AQ15" s="9">
        <v>9.0329999999999995</v>
      </c>
      <c r="AR15" s="9">
        <v>4.2009999999999996</v>
      </c>
      <c r="AS15" s="9">
        <v>4.8310000000000004</v>
      </c>
      <c r="AT15" s="9">
        <v>6.8410000000000002</v>
      </c>
      <c r="AU15" s="9">
        <v>3.9119999999999999</v>
      </c>
      <c r="AV15" s="9">
        <v>2.9289999999999998</v>
      </c>
      <c r="AW15" s="9">
        <v>14</v>
      </c>
      <c r="AX15" s="9">
        <v>13.79</v>
      </c>
      <c r="AY15" s="9">
        <v>14.824</v>
      </c>
      <c r="AZ15" s="9">
        <v>180.40899999999999</v>
      </c>
      <c r="BA15" s="9">
        <v>64.447000000000003</v>
      </c>
      <c r="BB15" s="9">
        <v>115.962</v>
      </c>
      <c r="BC15" s="9">
        <v>73.728999999999999</v>
      </c>
      <c r="BD15" s="9">
        <v>20.715</v>
      </c>
      <c r="BE15" s="9">
        <v>53.014000000000003</v>
      </c>
      <c r="BF15" s="9">
        <v>78.013000000000005</v>
      </c>
      <c r="BG15" s="9">
        <v>30.428999999999998</v>
      </c>
      <c r="BH15" s="9">
        <v>47.584000000000003</v>
      </c>
      <c r="BI15" s="9">
        <v>22.463999999999999</v>
      </c>
      <c r="BJ15" s="9">
        <v>11.37</v>
      </c>
      <c r="BK15" s="9">
        <v>11.093</v>
      </c>
      <c r="BL15" s="9">
        <v>6.202</v>
      </c>
      <c r="BM15" s="9">
        <v>1.9330000000000001</v>
      </c>
      <c r="BN15" s="9">
        <v>4.2699999999999996</v>
      </c>
      <c r="BO15" s="9">
        <v>10</v>
      </c>
      <c r="BP15" s="9">
        <v>11</v>
      </c>
      <c r="BQ15" s="9">
        <v>10</v>
      </c>
      <c r="BR15" s="9">
        <v>30.143000000000001</v>
      </c>
      <c r="BS15" s="9">
        <v>13.997999999999999</v>
      </c>
      <c r="BT15" s="9">
        <v>16.143999999999998</v>
      </c>
      <c r="BU15" s="9">
        <v>9.3170000000000002</v>
      </c>
      <c r="BV15" s="9">
        <v>3.9020000000000001</v>
      </c>
      <c r="BW15" s="9">
        <v>5.415</v>
      </c>
      <c r="BX15" s="9">
        <v>14.125999999999999</v>
      </c>
      <c r="BY15" s="9">
        <v>6.0090000000000003</v>
      </c>
      <c r="BZ15" s="9">
        <v>8.1170000000000009</v>
      </c>
      <c r="CA15" s="9">
        <v>3.9279999999999999</v>
      </c>
      <c r="CB15" s="9">
        <v>2.4740000000000002</v>
      </c>
      <c r="CC15" s="9">
        <v>1.4550000000000001</v>
      </c>
      <c r="CD15" s="9">
        <v>2.7709999999999999</v>
      </c>
      <c r="CE15" s="9">
        <v>1.613</v>
      </c>
      <c r="CF15" s="9">
        <v>1.1579999999999999</v>
      </c>
      <c r="CG15" s="9">
        <v>11.845000000000001</v>
      </c>
      <c r="CH15" s="9">
        <v>11.180999999999999</v>
      </c>
      <c r="CI15" s="9">
        <v>11.805</v>
      </c>
      <c r="CJ15" s="9">
        <v>18.241</v>
      </c>
      <c r="CK15" s="9">
        <v>5.3680000000000003</v>
      </c>
      <c r="CL15" s="9">
        <v>12.872999999999999</v>
      </c>
      <c r="CM15" s="9">
        <v>4.2670000000000003</v>
      </c>
      <c r="CN15" s="9">
        <v>1.881</v>
      </c>
      <c r="CO15" s="9">
        <v>2.3860000000000001</v>
      </c>
      <c r="CP15" s="9">
        <v>8.4649999999999999</v>
      </c>
      <c r="CQ15" s="9">
        <v>1.804</v>
      </c>
      <c r="CR15" s="9">
        <v>6.6609999999999996</v>
      </c>
      <c r="CS15" s="9">
        <v>3.0979999999999999</v>
      </c>
      <c r="CT15" s="9">
        <v>0.44400000000000001</v>
      </c>
      <c r="CU15" s="9">
        <v>2.6539999999999999</v>
      </c>
      <c r="CV15" s="9">
        <v>2.411</v>
      </c>
      <c r="CW15" s="9">
        <v>1.2390000000000001</v>
      </c>
      <c r="CX15" s="9">
        <v>1.1719999999999999</v>
      </c>
      <c r="CY15" s="9">
        <v>13.358000000000001</v>
      </c>
      <c r="CZ15" s="9">
        <v>11.916</v>
      </c>
      <c r="DA15" s="9">
        <v>14</v>
      </c>
      <c r="DB15" s="9">
        <v>60.433</v>
      </c>
      <c r="DC15" s="9">
        <v>30.25</v>
      </c>
      <c r="DD15" s="9">
        <v>30.183</v>
      </c>
      <c r="DE15" s="9">
        <v>19.870999999999999</v>
      </c>
      <c r="DF15" s="9">
        <v>8.82</v>
      </c>
      <c r="DG15" s="9">
        <v>11.051</v>
      </c>
      <c r="DH15" s="9">
        <v>20.245000000000001</v>
      </c>
      <c r="DI15" s="9">
        <v>11.323</v>
      </c>
      <c r="DJ15" s="9">
        <v>8.9220000000000006</v>
      </c>
      <c r="DK15" s="9">
        <v>11.76</v>
      </c>
      <c r="DL15" s="9">
        <v>5.694</v>
      </c>
      <c r="DM15" s="9">
        <v>6.0659999999999998</v>
      </c>
      <c r="DN15" s="9">
        <v>8.5559999999999992</v>
      </c>
      <c r="DO15" s="9">
        <v>4.4130000000000003</v>
      </c>
      <c r="DP15" s="9">
        <v>4.1429999999999998</v>
      </c>
      <c r="DQ15" s="9">
        <v>12</v>
      </c>
      <c r="DR15" s="9">
        <v>13.541</v>
      </c>
      <c r="DS15" s="9">
        <v>10</v>
      </c>
      <c r="DT15" s="9">
        <v>154.31200000000001</v>
      </c>
      <c r="DU15" s="9">
        <v>57.155000000000001</v>
      </c>
      <c r="DV15" s="9">
        <v>97.158000000000001</v>
      </c>
      <c r="DW15" s="9">
        <v>65.494</v>
      </c>
      <c r="DX15" s="9">
        <v>20.806999999999999</v>
      </c>
      <c r="DY15" s="9">
        <v>44.686</v>
      </c>
      <c r="DZ15" s="9">
        <v>69.617999999999995</v>
      </c>
      <c r="EA15" s="9">
        <v>26.053999999999998</v>
      </c>
      <c r="EB15" s="9">
        <v>43.564</v>
      </c>
      <c r="EC15" s="9">
        <v>16.036000000000001</v>
      </c>
      <c r="ED15" s="9">
        <v>8.8620000000000001</v>
      </c>
      <c r="EE15" s="9">
        <v>7.1740000000000004</v>
      </c>
      <c r="EF15" s="9">
        <v>3.1640000000000001</v>
      </c>
      <c r="EG15" s="9">
        <v>1.431</v>
      </c>
      <c r="EH15" s="9">
        <v>1.734</v>
      </c>
      <c r="EI15" s="9">
        <v>10</v>
      </c>
      <c r="EJ15" s="9">
        <v>10</v>
      </c>
      <c r="EK15" s="9">
        <v>10</v>
      </c>
      <c r="EL15" s="9">
        <v>43.832000000000001</v>
      </c>
      <c r="EM15" s="9">
        <v>13.821</v>
      </c>
      <c r="EN15" s="9">
        <v>30.010999999999999</v>
      </c>
      <c r="EO15" s="9">
        <v>12.818</v>
      </c>
      <c r="EP15" s="9">
        <v>3.129</v>
      </c>
      <c r="EQ15" s="9">
        <v>9.6890000000000001</v>
      </c>
      <c r="ER15" s="9">
        <v>18.605</v>
      </c>
      <c r="ES15" s="9">
        <v>5.5890000000000004</v>
      </c>
      <c r="ET15" s="9">
        <v>13.016</v>
      </c>
      <c r="EU15" s="9">
        <v>7.6280000000000001</v>
      </c>
      <c r="EV15" s="9">
        <v>3.4889999999999999</v>
      </c>
      <c r="EW15" s="9">
        <v>4.1390000000000002</v>
      </c>
      <c r="EX15" s="9">
        <v>4.78</v>
      </c>
      <c r="EY15" s="9">
        <v>1.613</v>
      </c>
      <c r="EZ15" s="9">
        <v>3.1669999999999998</v>
      </c>
      <c r="FA15" s="9">
        <v>13</v>
      </c>
      <c r="FB15" s="9">
        <v>15</v>
      </c>
      <c r="FC15" s="9">
        <v>12</v>
      </c>
      <c r="FD15" s="9">
        <v>14.968</v>
      </c>
      <c r="FE15" s="9">
        <v>5.9720000000000004</v>
      </c>
      <c r="FF15" s="9">
        <v>8.9969999999999999</v>
      </c>
      <c r="FG15" s="9">
        <v>2.8679999999999999</v>
      </c>
      <c r="FH15" s="9">
        <v>1.881</v>
      </c>
      <c r="FI15" s="9">
        <v>0.98699999999999999</v>
      </c>
      <c r="FJ15" s="9">
        <v>7.2779999999999996</v>
      </c>
      <c r="FK15" s="9">
        <v>2.4079999999999999</v>
      </c>
      <c r="FL15" s="9">
        <v>4.87</v>
      </c>
      <c r="FM15" s="9">
        <v>3.0979999999999999</v>
      </c>
      <c r="FN15" s="9">
        <v>0.44400000000000001</v>
      </c>
      <c r="FO15" s="9">
        <v>2.6539999999999999</v>
      </c>
      <c r="FP15" s="9">
        <v>1.7250000000000001</v>
      </c>
      <c r="FQ15" s="9">
        <v>1.2390000000000001</v>
      </c>
      <c r="FR15" s="9">
        <v>0.48599999999999999</v>
      </c>
      <c r="FS15" s="9">
        <v>13.180999999999999</v>
      </c>
      <c r="FT15" s="9">
        <v>10.973000000000001</v>
      </c>
      <c r="FU15" s="9">
        <v>14.071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7.0030000000000001</v>
      </c>
      <c r="C16" s="9">
        <v>17.411000000000001</v>
      </c>
      <c r="D16" s="9">
        <v>53.598999999999997</v>
      </c>
      <c r="E16" s="9">
        <v>25.526</v>
      </c>
      <c r="F16" s="9">
        <v>28.073</v>
      </c>
      <c r="G16" s="9">
        <v>10.131</v>
      </c>
      <c r="H16" s="9">
        <v>5.8949999999999996</v>
      </c>
      <c r="I16" s="9">
        <v>4.2359999999999998</v>
      </c>
      <c r="J16" s="9">
        <v>1.9239999999999999</v>
      </c>
      <c r="K16" s="9">
        <v>1.415</v>
      </c>
      <c r="L16" s="9">
        <v>0.50900000000000001</v>
      </c>
      <c r="M16" s="9">
        <v>12</v>
      </c>
      <c r="N16" s="9">
        <v>12.205</v>
      </c>
      <c r="O16" s="9">
        <v>10</v>
      </c>
      <c r="P16" s="9">
        <v>30.838000000000001</v>
      </c>
      <c r="Q16" s="9">
        <v>13.206</v>
      </c>
      <c r="R16" s="9">
        <v>17.631</v>
      </c>
      <c r="S16" s="9">
        <v>17.523</v>
      </c>
      <c r="T16" s="9">
        <v>5.8890000000000002</v>
      </c>
      <c r="U16" s="9">
        <v>11.634</v>
      </c>
      <c r="V16" s="9">
        <v>12.81</v>
      </c>
      <c r="W16" s="9">
        <v>6.8129999999999997</v>
      </c>
      <c r="X16" s="9">
        <v>5.9969999999999999</v>
      </c>
      <c r="Y16" s="9">
        <v>0.505</v>
      </c>
      <c r="Z16" s="9">
        <v>0.505</v>
      </c>
      <c r="AA16" s="9">
        <v>0</v>
      </c>
      <c r="AB16" s="9">
        <v>0</v>
      </c>
      <c r="AC16" s="9">
        <v>0</v>
      </c>
      <c r="AD16" s="9">
        <v>0</v>
      </c>
      <c r="AE16" s="9">
        <v>8</v>
      </c>
      <c r="AF16" s="9">
        <v>10</v>
      </c>
      <c r="AG16" s="9">
        <v>8</v>
      </c>
      <c r="AH16" s="9">
        <v>46.384999999999998</v>
      </c>
      <c r="AI16" s="9">
        <v>21.419</v>
      </c>
      <c r="AJ16" s="9">
        <v>24.966000000000001</v>
      </c>
      <c r="AK16" s="9">
        <v>14.16</v>
      </c>
      <c r="AL16" s="9">
        <v>6.548</v>
      </c>
      <c r="AM16" s="9">
        <v>7.6120000000000001</v>
      </c>
      <c r="AN16" s="9">
        <v>16.39</v>
      </c>
      <c r="AO16" s="9">
        <v>7.9790000000000001</v>
      </c>
      <c r="AP16" s="9">
        <v>8.4109999999999996</v>
      </c>
      <c r="AQ16" s="9">
        <v>12.128</v>
      </c>
      <c r="AR16" s="9">
        <v>5.7210000000000001</v>
      </c>
      <c r="AS16" s="9">
        <v>6.4059999999999997</v>
      </c>
      <c r="AT16" s="9">
        <v>3.7069999999999999</v>
      </c>
      <c r="AU16" s="9">
        <v>1.17</v>
      </c>
      <c r="AV16" s="9">
        <v>2.5369999999999999</v>
      </c>
      <c r="AW16" s="9">
        <v>13.082000000000001</v>
      </c>
      <c r="AX16" s="9">
        <v>13</v>
      </c>
      <c r="AY16" s="9">
        <v>14.144</v>
      </c>
      <c r="AZ16" s="9">
        <v>169.96100000000001</v>
      </c>
      <c r="BA16" s="9">
        <v>56.75</v>
      </c>
      <c r="BB16" s="9">
        <v>113.211</v>
      </c>
      <c r="BC16" s="9">
        <v>65.63</v>
      </c>
      <c r="BD16" s="9">
        <v>16.366</v>
      </c>
      <c r="BE16" s="9">
        <v>49.264000000000003</v>
      </c>
      <c r="BF16" s="9">
        <v>80.507000000000005</v>
      </c>
      <c r="BG16" s="9">
        <v>27.009</v>
      </c>
      <c r="BH16" s="9">
        <v>53.497999999999998</v>
      </c>
      <c r="BI16" s="9">
        <v>17.526</v>
      </c>
      <c r="BJ16" s="9">
        <v>9.3650000000000002</v>
      </c>
      <c r="BK16" s="9">
        <v>8.1609999999999996</v>
      </c>
      <c r="BL16" s="9">
        <v>6.2990000000000004</v>
      </c>
      <c r="BM16" s="9">
        <v>4.0110000000000001</v>
      </c>
      <c r="BN16" s="9">
        <v>2.2879999999999998</v>
      </c>
      <c r="BO16" s="9">
        <v>10</v>
      </c>
      <c r="BP16" s="9">
        <v>12</v>
      </c>
      <c r="BQ16" s="9">
        <v>10</v>
      </c>
      <c r="BR16" s="9">
        <v>44.017000000000003</v>
      </c>
      <c r="BS16" s="9">
        <v>22.815999999999999</v>
      </c>
      <c r="BT16" s="9">
        <v>21.201000000000001</v>
      </c>
      <c r="BU16" s="9">
        <v>15.542999999999999</v>
      </c>
      <c r="BV16" s="9">
        <v>3.5920000000000001</v>
      </c>
      <c r="BW16" s="9">
        <v>11.951000000000001</v>
      </c>
      <c r="BX16" s="9">
        <v>19.873999999999999</v>
      </c>
      <c r="BY16" s="9">
        <v>13.271000000000001</v>
      </c>
      <c r="BZ16" s="9">
        <v>6.6040000000000001</v>
      </c>
      <c r="CA16" s="9">
        <v>5.4939999999999998</v>
      </c>
      <c r="CB16" s="9">
        <v>4.6340000000000003</v>
      </c>
      <c r="CC16" s="9">
        <v>0.86</v>
      </c>
      <c r="CD16" s="9">
        <v>3.1059999999999999</v>
      </c>
      <c r="CE16" s="9">
        <v>1.32</v>
      </c>
      <c r="CF16" s="9">
        <v>1.7849999999999999</v>
      </c>
      <c r="CG16" s="9">
        <v>10</v>
      </c>
      <c r="CH16" s="9">
        <v>15</v>
      </c>
      <c r="CI16" s="9">
        <v>8.9410000000000007</v>
      </c>
      <c r="CJ16" s="9">
        <v>14.798</v>
      </c>
      <c r="CK16" s="9">
        <v>5.8029999999999999</v>
      </c>
      <c r="CL16" s="9">
        <v>8.9949999999999992</v>
      </c>
      <c r="CM16" s="9">
        <v>5.1319999999999997</v>
      </c>
      <c r="CN16" s="9">
        <v>1.29</v>
      </c>
      <c r="CO16" s="9">
        <v>3.843</v>
      </c>
      <c r="CP16" s="9">
        <v>7.3869999999999996</v>
      </c>
      <c r="CQ16" s="9">
        <v>3.9329999999999998</v>
      </c>
      <c r="CR16" s="9">
        <v>3.4550000000000001</v>
      </c>
      <c r="CS16" s="9">
        <v>1.726</v>
      </c>
      <c r="CT16" s="9">
        <v>0.57999999999999996</v>
      </c>
      <c r="CU16" s="9">
        <v>1.1459999999999999</v>
      </c>
      <c r="CV16" s="9">
        <v>0.55200000000000005</v>
      </c>
      <c r="CW16" s="9">
        <v>0</v>
      </c>
      <c r="CX16" s="9">
        <v>0.55200000000000005</v>
      </c>
      <c r="CY16" s="9">
        <v>12</v>
      </c>
      <c r="CZ16" s="9">
        <v>12</v>
      </c>
      <c r="DA16" s="9">
        <v>11.792999999999999</v>
      </c>
      <c r="DB16" s="9">
        <v>57.579000000000001</v>
      </c>
      <c r="DC16" s="9">
        <v>28.314</v>
      </c>
      <c r="DD16" s="9">
        <v>29.265000000000001</v>
      </c>
      <c r="DE16" s="9">
        <v>18.826000000000001</v>
      </c>
      <c r="DF16" s="9">
        <v>7.7210000000000001</v>
      </c>
      <c r="DG16" s="9">
        <v>11.105</v>
      </c>
      <c r="DH16" s="9">
        <v>20.617999999999999</v>
      </c>
      <c r="DI16" s="9">
        <v>12.164</v>
      </c>
      <c r="DJ16" s="9">
        <v>8.4540000000000006</v>
      </c>
      <c r="DK16" s="9">
        <v>13.945</v>
      </c>
      <c r="DL16" s="9">
        <v>7.258</v>
      </c>
      <c r="DM16" s="9">
        <v>6.6859999999999999</v>
      </c>
      <c r="DN16" s="9">
        <v>4.1900000000000004</v>
      </c>
      <c r="DO16" s="9">
        <v>1.17</v>
      </c>
      <c r="DP16" s="9">
        <v>3.02</v>
      </c>
      <c r="DQ16" s="9">
        <v>13.339</v>
      </c>
      <c r="DR16" s="9">
        <v>14.228</v>
      </c>
      <c r="DS16" s="9">
        <v>10.522</v>
      </c>
      <c r="DT16" s="9">
        <v>144.096</v>
      </c>
      <c r="DU16" s="9">
        <v>50.347999999999999</v>
      </c>
      <c r="DV16" s="9">
        <v>93.748000000000005</v>
      </c>
      <c r="DW16" s="9">
        <v>53.987000000000002</v>
      </c>
      <c r="DX16" s="9">
        <v>13.997999999999999</v>
      </c>
      <c r="DY16" s="9">
        <v>39.988999999999997</v>
      </c>
      <c r="DZ16" s="9">
        <v>67.962999999999994</v>
      </c>
      <c r="EA16" s="9">
        <v>24.641999999999999</v>
      </c>
      <c r="EB16" s="9">
        <v>43.320999999999998</v>
      </c>
      <c r="EC16" s="9">
        <v>15.848000000000001</v>
      </c>
      <c r="ED16" s="9">
        <v>7.6980000000000004</v>
      </c>
      <c r="EE16" s="9">
        <v>8.15</v>
      </c>
      <c r="EF16" s="9">
        <v>6.2990000000000004</v>
      </c>
      <c r="EG16" s="9">
        <v>4.0110000000000001</v>
      </c>
      <c r="EH16" s="9">
        <v>2.2879999999999998</v>
      </c>
      <c r="EI16" s="9">
        <v>10</v>
      </c>
      <c r="EJ16" s="9">
        <v>12</v>
      </c>
      <c r="EK16" s="9">
        <v>10</v>
      </c>
      <c r="EL16" s="9">
        <v>59.033000000000001</v>
      </c>
      <c r="EM16" s="9">
        <v>23.585999999999999</v>
      </c>
      <c r="EN16" s="9">
        <v>35.445999999999998</v>
      </c>
      <c r="EO16" s="9">
        <v>23.271000000000001</v>
      </c>
      <c r="EP16" s="9">
        <v>5.41</v>
      </c>
      <c r="EQ16" s="9">
        <v>17.861000000000001</v>
      </c>
      <c r="ER16" s="9">
        <v>27.718</v>
      </c>
      <c r="ES16" s="9">
        <v>12.092000000000001</v>
      </c>
      <c r="ET16" s="9">
        <v>15.625</v>
      </c>
      <c r="EU16" s="9">
        <v>5.4219999999999997</v>
      </c>
      <c r="EV16" s="9">
        <v>4.7640000000000002</v>
      </c>
      <c r="EW16" s="9">
        <v>0.65800000000000003</v>
      </c>
      <c r="EX16" s="9">
        <v>2.6230000000000002</v>
      </c>
      <c r="EY16" s="9">
        <v>1.32</v>
      </c>
      <c r="EZ16" s="9">
        <v>1.3029999999999999</v>
      </c>
      <c r="FA16" s="9">
        <v>10</v>
      </c>
      <c r="FB16" s="9">
        <v>14.346</v>
      </c>
      <c r="FC16" s="9">
        <v>9.3740000000000006</v>
      </c>
      <c r="FD16" s="9">
        <v>14.452999999999999</v>
      </c>
      <c r="FE16" s="9">
        <v>4.54</v>
      </c>
      <c r="FF16" s="9">
        <v>9.9130000000000003</v>
      </c>
      <c r="FG16" s="9">
        <v>4.3810000000000002</v>
      </c>
      <c r="FH16" s="9">
        <v>0.66700000000000004</v>
      </c>
      <c r="FI16" s="9">
        <v>3.714</v>
      </c>
      <c r="FJ16" s="9">
        <v>7.86</v>
      </c>
      <c r="FK16" s="9">
        <v>3.2930000000000001</v>
      </c>
      <c r="FL16" s="9">
        <v>4.5679999999999996</v>
      </c>
      <c r="FM16" s="9">
        <v>1.66</v>
      </c>
      <c r="FN16" s="9">
        <v>0.57999999999999996</v>
      </c>
      <c r="FO16" s="9">
        <v>1.079</v>
      </c>
      <c r="FP16" s="9">
        <v>0.55200000000000005</v>
      </c>
      <c r="FQ16" s="9">
        <v>0</v>
      </c>
      <c r="FR16" s="9">
        <v>0.55200000000000005</v>
      </c>
      <c r="FS16" s="9">
        <v>14.772</v>
      </c>
      <c r="FT16" s="9">
        <v>14.5</v>
      </c>
      <c r="FU16" s="9">
        <v>14.677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6.1559999999999997</v>
      </c>
      <c r="C17" s="9">
        <v>13.87</v>
      </c>
      <c r="D17" s="9">
        <v>34.087000000000003</v>
      </c>
      <c r="E17" s="9">
        <v>15.198</v>
      </c>
      <c r="F17" s="9">
        <v>18.888999999999999</v>
      </c>
      <c r="G17" s="9">
        <v>14.173999999999999</v>
      </c>
      <c r="H17" s="9">
        <v>7.9119999999999999</v>
      </c>
      <c r="I17" s="9">
        <v>6.2619999999999996</v>
      </c>
      <c r="J17" s="9">
        <v>1.1220000000000001</v>
      </c>
      <c r="K17" s="9">
        <v>0.52700000000000002</v>
      </c>
      <c r="L17" s="9">
        <v>0.59499999999999997</v>
      </c>
      <c r="M17" s="9">
        <v>13</v>
      </c>
      <c r="N17" s="9">
        <v>14.914</v>
      </c>
      <c r="O17" s="9">
        <v>12</v>
      </c>
      <c r="P17" s="9">
        <v>32.378</v>
      </c>
      <c r="Q17" s="9">
        <v>16.183</v>
      </c>
      <c r="R17" s="9">
        <v>16.195</v>
      </c>
      <c r="S17" s="9">
        <v>19.77</v>
      </c>
      <c r="T17" s="9">
        <v>9.7919999999999998</v>
      </c>
      <c r="U17" s="9">
        <v>9.9779999999999998</v>
      </c>
      <c r="V17" s="9">
        <v>11.332000000000001</v>
      </c>
      <c r="W17" s="9">
        <v>5.7089999999999996</v>
      </c>
      <c r="X17" s="9">
        <v>5.6219999999999999</v>
      </c>
      <c r="Y17" s="9">
        <v>0.68200000000000005</v>
      </c>
      <c r="Z17" s="9">
        <v>0.68200000000000005</v>
      </c>
      <c r="AA17" s="9">
        <v>0</v>
      </c>
      <c r="AB17" s="9">
        <v>0.59399999999999997</v>
      </c>
      <c r="AC17" s="9">
        <v>0</v>
      </c>
      <c r="AD17" s="9">
        <v>0.59399999999999997</v>
      </c>
      <c r="AE17" s="9">
        <v>8</v>
      </c>
      <c r="AF17" s="9">
        <v>8</v>
      </c>
      <c r="AG17" s="9">
        <v>8</v>
      </c>
      <c r="AH17" s="9">
        <v>34.148000000000003</v>
      </c>
      <c r="AI17" s="9">
        <v>16.637</v>
      </c>
      <c r="AJ17" s="9">
        <v>17.510000000000002</v>
      </c>
      <c r="AK17" s="9">
        <v>13.363</v>
      </c>
      <c r="AL17" s="9">
        <v>4.3659999999999997</v>
      </c>
      <c r="AM17" s="9">
        <v>8.9960000000000004</v>
      </c>
      <c r="AN17" s="9">
        <v>8.9770000000000003</v>
      </c>
      <c r="AO17" s="9">
        <v>3.758</v>
      </c>
      <c r="AP17" s="9">
        <v>5.2190000000000003</v>
      </c>
      <c r="AQ17" s="9">
        <v>7.7610000000000001</v>
      </c>
      <c r="AR17" s="9">
        <v>4.8600000000000003</v>
      </c>
      <c r="AS17" s="9">
        <v>2.9009999999999998</v>
      </c>
      <c r="AT17" s="9">
        <v>4.0460000000000003</v>
      </c>
      <c r="AU17" s="9">
        <v>3.653</v>
      </c>
      <c r="AV17" s="9">
        <v>0.39400000000000002</v>
      </c>
      <c r="AW17" s="9">
        <v>13.087999999999999</v>
      </c>
      <c r="AX17" s="9">
        <v>19.597000000000001</v>
      </c>
      <c r="AY17" s="9">
        <v>8</v>
      </c>
      <c r="AZ17" s="9">
        <v>165.30600000000001</v>
      </c>
      <c r="BA17" s="9">
        <v>60.942999999999998</v>
      </c>
      <c r="BB17" s="9">
        <v>104.364</v>
      </c>
      <c r="BC17" s="9">
        <v>69.156000000000006</v>
      </c>
      <c r="BD17" s="9">
        <v>20.959</v>
      </c>
      <c r="BE17" s="9">
        <v>48.197000000000003</v>
      </c>
      <c r="BF17" s="9">
        <v>53.752000000000002</v>
      </c>
      <c r="BG17" s="9">
        <v>21.247</v>
      </c>
      <c r="BH17" s="9">
        <v>32.505000000000003</v>
      </c>
      <c r="BI17" s="9">
        <v>28.599</v>
      </c>
      <c r="BJ17" s="9">
        <v>14.093999999999999</v>
      </c>
      <c r="BK17" s="9">
        <v>14.505000000000001</v>
      </c>
      <c r="BL17" s="9">
        <v>13.798999999999999</v>
      </c>
      <c r="BM17" s="9">
        <v>4.6429999999999998</v>
      </c>
      <c r="BN17" s="9">
        <v>9.1560000000000006</v>
      </c>
      <c r="BO17" s="9">
        <v>10</v>
      </c>
      <c r="BP17" s="9">
        <v>12</v>
      </c>
      <c r="BQ17" s="9">
        <v>10</v>
      </c>
      <c r="BR17" s="9">
        <v>30.914999999999999</v>
      </c>
      <c r="BS17" s="9">
        <v>14.304</v>
      </c>
      <c r="BT17" s="9">
        <v>16.611000000000001</v>
      </c>
      <c r="BU17" s="9">
        <v>12.233000000000001</v>
      </c>
      <c r="BV17" s="9">
        <v>5.9219999999999997</v>
      </c>
      <c r="BW17" s="9">
        <v>6.3109999999999999</v>
      </c>
      <c r="BX17" s="9">
        <v>13.295999999999999</v>
      </c>
      <c r="BY17" s="9">
        <v>6.0880000000000001</v>
      </c>
      <c r="BZ17" s="9">
        <v>7.2080000000000002</v>
      </c>
      <c r="CA17" s="9">
        <v>4.2530000000000001</v>
      </c>
      <c r="CB17" s="9">
        <v>1.762</v>
      </c>
      <c r="CC17" s="9">
        <v>2.4910000000000001</v>
      </c>
      <c r="CD17" s="9">
        <v>1.1339999999999999</v>
      </c>
      <c r="CE17" s="9">
        <v>0.53200000000000003</v>
      </c>
      <c r="CF17" s="9">
        <v>0.60199999999999998</v>
      </c>
      <c r="CG17" s="9">
        <v>11.488</v>
      </c>
      <c r="CH17" s="9">
        <v>11.009</v>
      </c>
      <c r="CI17" s="9">
        <v>12.002000000000001</v>
      </c>
      <c r="CJ17" s="9">
        <v>14.007</v>
      </c>
      <c r="CK17" s="9">
        <v>5.91</v>
      </c>
      <c r="CL17" s="9">
        <v>8.0969999999999995</v>
      </c>
      <c r="CM17" s="9">
        <v>2.714</v>
      </c>
      <c r="CN17" s="9">
        <v>1.1479999999999999</v>
      </c>
      <c r="CO17" s="9">
        <v>1.5660000000000001</v>
      </c>
      <c r="CP17" s="9">
        <v>5.4470000000000001</v>
      </c>
      <c r="CQ17" s="9">
        <v>1.8540000000000001</v>
      </c>
      <c r="CR17" s="9">
        <v>3.5920000000000001</v>
      </c>
      <c r="CS17" s="9">
        <v>5.8470000000000004</v>
      </c>
      <c r="CT17" s="9">
        <v>2.9079999999999999</v>
      </c>
      <c r="CU17" s="9">
        <v>2.9390000000000001</v>
      </c>
      <c r="CV17" s="9">
        <v>0</v>
      </c>
      <c r="CW17" s="9">
        <v>0</v>
      </c>
      <c r="CX17" s="9">
        <v>0</v>
      </c>
      <c r="CY17" s="9">
        <v>15</v>
      </c>
      <c r="CZ17" s="9">
        <v>17.259</v>
      </c>
      <c r="DA17" s="9">
        <v>15</v>
      </c>
      <c r="DB17" s="9">
        <v>44.875</v>
      </c>
      <c r="DC17" s="9">
        <v>20.727</v>
      </c>
      <c r="DD17" s="9">
        <v>24.148</v>
      </c>
      <c r="DE17" s="9">
        <v>14.715999999999999</v>
      </c>
      <c r="DF17" s="9">
        <v>5.0229999999999997</v>
      </c>
      <c r="DG17" s="9">
        <v>9.6929999999999996</v>
      </c>
      <c r="DH17" s="9">
        <v>17.004999999999999</v>
      </c>
      <c r="DI17" s="9">
        <v>7.61</v>
      </c>
      <c r="DJ17" s="9">
        <v>9.3949999999999996</v>
      </c>
      <c r="DK17" s="9">
        <v>9.1069999999999993</v>
      </c>
      <c r="DL17" s="9">
        <v>4.4409999999999998</v>
      </c>
      <c r="DM17" s="9">
        <v>4.6660000000000004</v>
      </c>
      <c r="DN17" s="9">
        <v>4.0460000000000003</v>
      </c>
      <c r="DO17" s="9">
        <v>3.653</v>
      </c>
      <c r="DP17" s="9">
        <v>0.39400000000000002</v>
      </c>
      <c r="DQ17" s="9">
        <v>12.938000000000001</v>
      </c>
      <c r="DR17" s="9">
        <v>15</v>
      </c>
      <c r="DS17" s="9">
        <v>10</v>
      </c>
      <c r="DT17" s="9">
        <v>135.62</v>
      </c>
      <c r="DU17" s="9">
        <v>50.470999999999997</v>
      </c>
      <c r="DV17" s="9">
        <v>85.149000000000001</v>
      </c>
      <c r="DW17" s="9">
        <v>62.578000000000003</v>
      </c>
      <c r="DX17" s="9">
        <v>17.640999999999998</v>
      </c>
      <c r="DY17" s="9">
        <v>44.936999999999998</v>
      </c>
      <c r="DZ17" s="9">
        <v>42.673999999999999</v>
      </c>
      <c r="EA17" s="9">
        <v>17.876000000000001</v>
      </c>
      <c r="EB17" s="9">
        <v>24.797999999999998</v>
      </c>
      <c r="EC17" s="9">
        <v>19.515999999999998</v>
      </c>
      <c r="ED17" s="9">
        <v>11.372999999999999</v>
      </c>
      <c r="EE17" s="9">
        <v>8.1430000000000007</v>
      </c>
      <c r="EF17" s="9">
        <v>10.852</v>
      </c>
      <c r="EG17" s="9">
        <v>3.581</v>
      </c>
      <c r="EH17" s="9">
        <v>7.2709999999999999</v>
      </c>
      <c r="EI17" s="9">
        <v>10</v>
      </c>
      <c r="EJ17" s="9">
        <v>11.676</v>
      </c>
      <c r="EK17" s="9">
        <v>8</v>
      </c>
      <c r="EL17" s="9">
        <v>47.033999999999999</v>
      </c>
      <c r="EM17" s="9">
        <v>19.719000000000001</v>
      </c>
      <c r="EN17" s="9">
        <v>27.315000000000001</v>
      </c>
      <c r="EO17" s="9">
        <v>16.370999999999999</v>
      </c>
      <c r="EP17" s="9">
        <v>8.1180000000000003</v>
      </c>
      <c r="EQ17" s="9">
        <v>8.2539999999999996</v>
      </c>
      <c r="ER17" s="9">
        <v>15.041</v>
      </c>
      <c r="ES17" s="9">
        <v>5.5540000000000003</v>
      </c>
      <c r="ET17" s="9">
        <v>9.4860000000000007</v>
      </c>
      <c r="EU17" s="9">
        <v>11.54</v>
      </c>
      <c r="EV17" s="9">
        <v>4.4530000000000003</v>
      </c>
      <c r="EW17" s="9">
        <v>7.0869999999999997</v>
      </c>
      <c r="EX17" s="9">
        <v>4.0810000000000004</v>
      </c>
      <c r="EY17" s="9">
        <v>1.5940000000000001</v>
      </c>
      <c r="EZ17" s="9">
        <v>2.4870000000000001</v>
      </c>
      <c r="FA17" s="9">
        <v>13</v>
      </c>
      <c r="FB17" s="9">
        <v>11.010999999999999</v>
      </c>
      <c r="FC17" s="9">
        <v>14.35</v>
      </c>
      <c r="FD17" s="9">
        <v>16.847000000000001</v>
      </c>
      <c r="FE17" s="9">
        <v>6.8769999999999998</v>
      </c>
      <c r="FF17" s="9">
        <v>9.9700000000000006</v>
      </c>
      <c r="FG17" s="9">
        <v>3.7989999999999999</v>
      </c>
      <c r="FH17" s="9">
        <v>1.613</v>
      </c>
      <c r="FI17" s="9">
        <v>2.1859999999999999</v>
      </c>
      <c r="FJ17" s="9">
        <v>6.7519999999999998</v>
      </c>
      <c r="FK17" s="9">
        <v>1.9059999999999999</v>
      </c>
      <c r="FL17" s="9">
        <v>4.8449999999999998</v>
      </c>
      <c r="FM17" s="9">
        <v>6.2960000000000003</v>
      </c>
      <c r="FN17" s="9">
        <v>3.3570000000000002</v>
      </c>
      <c r="FO17" s="9">
        <v>2.9390000000000001</v>
      </c>
      <c r="FP17" s="9">
        <v>0</v>
      </c>
      <c r="FQ17" s="9">
        <v>0</v>
      </c>
      <c r="FR17" s="9">
        <v>0</v>
      </c>
      <c r="FS17" s="9">
        <v>15</v>
      </c>
      <c r="FT17" s="9">
        <v>16.866</v>
      </c>
      <c r="FU17" s="9">
        <v>15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7.19</v>
      </c>
      <c r="C18" s="9">
        <v>16.184000000000001</v>
      </c>
      <c r="D18" s="9">
        <v>35.174999999999997</v>
      </c>
      <c r="E18" s="9">
        <v>16.327999999999999</v>
      </c>
      <c r="F18" s="9">
        <v>18.847000000000001</v>
      </c>
      <c r="G18" s="9">
        <v>6.6120000000000001</v>
      </c>
      <c r="H18" s="9">
        <v>2.536</v>
      </c>
      <c r="I18" s="9">
        <v>4.0759999999999996</v>
      </c>
      <c r="J18" s="9">
        <v>0</v>
      </c>
      <c r="K18" s="9">
        <v>0</v>
      </c>
      <c r="L18" s="9">
        <v>0</v>
      </c>
      <c r="M18" s="9">
        <v>10</v>
      </c>
      <c r="N18" s="9">
        <v>13</v>
      </c>
      <c r="O18" s="9">
        <v>10</v>
      </c>
      <c r="P18" s="9">
        <v>24.920999999999999</v>
      </c>
      <c r="Q18" s="9">
        <v>12.773</v>
      </c>
      <c r="R18" s="9">
        <v>12.148999999999999</v>
      </c>
      <c r="S18" s="9">
        <v>12.941000000000001</v>
      </c>
      <c r="T18" s="9">
        <v>6.2729999999999997</v>
      </c>
      <c r="U18" s="9">
        <v>6.6680000000000001</v>
      </c>
      <c r="V18" s="9">
        <v>10.247999999999999</v>
      </c>
      <c r="W18" s="9">
        <v>5.2990000000000004</v>
      </c>
      <c r="X18" s="9">
        <v>4.9489999999999998</v>
      </c>
      <c r="Y18" s="9">
        <v>1.2010000000000001</v>
      </c>
      <c r="Z18" s="9">
        <v>1.2010000000000001</v>
      </c>
      <c r="AA18" s="9">
        <v>0</v>
      </c>
      <c r="AB18" s="9">
        <v>0.53100000000000003</v>
      </c>
      <c r="AC18" s="9">
        <v>0</v>
      </c>
      <c r="AD18" s="9">
        <v>0.53100000000000003</v>
      </c>
      <c r="AE18" s="9">
        <v>8</v>
      </c>
      <c r="AF18" s="9">
        <v>9.3439999999999994</v>
      </c>
      <c r="AG18" s="9">
        <v>8</v>
      </c>
      <c r="AH18" s="9">
        <v>24.422000000000001</v>
      </c>
      <c r="AI18" s="9">
        <v>10.53</v>
      </c>
      <c r="AJ18" s="9">
        <v>13.891999999999999</v>
      </c>
      <c r="AK18" s="9">
        <v>4.3899999999999997</v>
      </c>
      <c r="AL18" s="9">
        <v>1.7270000000000001</v>
      </c>
      <c r="AM18" s="9">
        <v>2.6640000000000001</v>
      </c>
      <c r="AN18" s="9">
        <v>11.276</v>
      </c>
      <c r="AO18" s="9">
        <v>4.8150000000000004</v>
      </c>
      <c r="AP18" s="9">
        <v>6.4610000000000003</v>
      </c>
      <c r="AQ18" s="9">
        <v>5.2430000000000003</v>
      </c>
      <c r="AR18" s="9">
        <v>1.8540000000000001</v>
      </c>
      <c r="AS18" s="9">
        <v>3.3889999999999998</v>
      </c>
      <c r="AT18" s="9">
        <v>3.5129999999999999</v>
      </c>
      <c r="AU18" s="9">
        <v>2.1339999999999999</v>
      </c>
      <c r="AV18" s="9">
        <v>1.379</v>
      </c>
      <c r="AW18" s="9">
        <v>15</v>
      </c>
      <c r="AX18" s="9">
        <v>15.443</v>
      </c>
      <c r="AY18" s="9">
        <v>15</v>
      </c>
      <c r="AZ18" s="9">
        <v>127.19799999999999</v>
      </c>
      <c r="BA18" s="9">
        <v>48.02</v>
      </c>
      <c r="BB18" s="9">
        <v>79.177000000000007</v>
      </c>
      <c r="BC18" s="9">
        <v>55.515999999999998</v>
      </c>
      <c r="BD18" s="9">
        <v>17.97</v>
      </c>
      <c r="BE18" s="9">
        <v>37.545999999999999</v>
      </c>
      <c r="BF18" s="9">
        <v>50.381</v>
      </c>
      <c r="BG18" s="9">
        <v>19.402000000000001</v>
      </c>
      <c r="BH18" s="9">
        <v>30.978999999999999</v>
      </c>
      <c r="BI18" s="9">
        <v>15.38</v>
      </c>
      <c r="BJ18" s="9">
        <v>6.915</v>
      </c>
      <c r="BK18" s="9">
        <v>8.4649999999999999</v>
      </c>
      <c r="BL18" s="9">
        <v>5.92</v>
      </c>
      <c r="BM18" s="9">
        <v>3.7330000000000001</v>
      </c>
      <c r="BN18" s="9">
        <v>2.1869999999999998</v>
      </c>
      <c r="BO18" s="9">
        <v>10</v>
      </c>
      <c r="BP18" s="9">
        <v>10</v>
      </c>
      <c r="BQ18" s="9">
        <v>10</v>
      </c>
      <c r="BR18" s="9">
        <v>30.948</v>
      </c>
      <c r="BS18" s="9">
        <v>11.999000000000001</v>
      </c>
      <c r="BT18" s="9">
        <v>18.949000000000002</v>
      </c>
      <c r="BU18" s="9">
        <v>11.351000000000001</v>
      </c>
      <c r="BV18" s="9">
        <v>3.3079999999999998</v>
      </c>
      <c r="BW18" s="9">
        <v>8.0429999999999993</v>
      </c>
      <c r="BX18" s="9">
        <v>11.032999999999999</v>
      </c>
      <c r="BY18" s="9">
        <v>3.8250000000000002</v>
      </c>
      <c r="BZ18" s="9">
        <v>7.2080000000000002</v>
      </c>
      <c r="CA18" s="9">
        <v>5.0510000000000002</v>
      </c>
      <c r="CB18" s="9">
        <v>2.3359999999999999</v>
      </c>
      <c r="CC18" s="9">
        <v>2.7149999999999999</v>
      </c>
      <c r="CD18" s="9">
        <v>3.512</v>
      </c>
      <c r="CE18" s="9">
        <v>2.5299999999999998</v>
      </c>
      <c r="CF18" s="9">
        <v>0.98299999999999998</v>
      </c>
      <c r="CG18" s="9">
        <v>12.432</v>
      </c>
      <c r="CH18" s="9">
        <v>17.271999999999998</v>
      </c>
      <c r="CI18" s="9">
        <v>10</v>
      </c>
      <c r="CJ18" s="9">
        <v>10.164999999999999</v>
      </c>
      <c r="CK18" s="9">
        <v>4.4169999999999998</v>
      </c>
      <c r="CL18" s="9">
        <v>5.7489999999999997</v>
      </c>
      <c r="CM18" s="9">
        <v>3.609</v>
      </c>
      <c r="CN18" s="9">
        <v>1.444</v>
      </c>
      <c r="CO18" s="9">
        <v>2.165</v>
      </c>
      <c r="CP18" s="9">
        <v>5.4909999999999997</v>
      </c>
      <c r="CQ18" s="9">
        <v>2.4039999999999999</v>
      </c>
      <c r="CR18" s="9">
        <v>3.0870000000000002</v>
      </c>
      <c r="CS18" s="9">
        <v>1.0649999999999999</v>
      </c>
      <c r="CT18" s="9">
        <v>0.56899999999999995</v>
      </c>
      <c r="CU18" s="9">
        <v>0.496</v>
      </c>
      <c r="CV18" s="9">
        <v>0</v>
      </c>
      <c r="CW18" s="9">
        <v>0</v>
      </c>
      <c r="CX18" s="9">
        <v>0</v>
      </c>
      <c r="CY18" s="9">
        <v>10</v>
      </c>
      <c r="CZ18" s="9">
        <v>10</v>
      </c>
      <c r="DA18" s="9">
        <v>10</v>
      </c>
      <c r="DB18" s="9">
        <v>27.966000000000001</v>
      </c>
      <c r="DC18" s="9">
        <v>13.066000000000001</v>
      </c>
      <c r="DD18" s="9">
        <v>14.9</v>
      </c>
      <c r="DE18" s="9">
        <v>7.8460000000000001</v>
      </c>
      <c r="DF18" s="9">
        <v>3.0579999999999998</v>
      </c>
      <c r="DG18" s="9">
        <v>4.7889999999999997</v>
      </c>
      <c r="DH18" s="9">
        <v>10.409000000000001</v>
      </c>
      <c r="DI18" s="9">
        <v>4.9119999999999999</v>
      </c>
      <c r="DJ18" s="9">
        <v>5.4980000000000002</v>
      </c>
      <c r="DK18" s="9">
        <v>5.5739999999999998</v>
      </c>
      <c r="DL18" s="9">
        <v>2.34</v>
      </c>
      <c r="DM18" s="9">
        <v>3.2349999999999999</v>
      </c>
      <c r="DN18" s="9">
        <v>4.1360000000000001</v>
      </c>
      <c r="DO18" s="9">
        <v>2.7570000000000001</v>
      </c>
      <c r="DP18" s="9">
        <v>1.379</v>
      </c>
      <c r="DQ18" s="9">
        <v>14.920999999999999</v>
      </c>
      <c r="DR18" s="9">
        <v>15.659000000000001</v>
      </c>
      <c r="DS18" s="9">
        <v>11.612</v>
      </c>
      <c r="DT18" s="9">
        <v>117.72499999999999</v>
      </c>
      <c r="DU18" s="9">
        <v>45.85</v>
      </c>
      <c r="DV18" s="9">
        <v>71.875</v>
      </c>
      <c r="DW18" s="9">
        <v>48.716000000000001</v>
      </c>
      <c r="DX18" s="9">
        <v>16.236000000000001</v>
      </c>
      <c r="DY18" s="9">
        <v>32.479999999999997</v>
      </c>
      <c r="DZ18" s="9">
        <v>49.164000000000001</v>
      </c>
      <c r="EA18" s="9">
        <v>19.954000000000001</v>
      </c>
      <c r="EB18" s="9">
        <v>29.21</v>
      </c>
      <c r="EC18" s="9">
        <v>13.313000000000001</v>
      </c>
      <c r="ED18" s="9">
        <v>5.3140000000000001</v>
      </c>
      <c r="EE18" s="9">
        <v>7.9989999999999997</v>
      </c>
      <c r="EF18" s="9">
        <v>6.5309999999999997</v>
      </c>
      <c r="EG18" s="9">
        <v>4.3449999999999998</v>
      </c>
      <c r="EH18" s="9">
        <v>2.1869999999999998</v>
      </c>
      <c r="EI18" s="9">
        <v>10</v>
      </c>
      <c r="EJ18" s="9">
        <v>10.564</v>
      </c>
      <c r="EK18" s="9">
        <v>10</v>
      </c>
      <c r="EL18" s="9">
        <v>35.414000000000001</v>
      </c>
      <c r="EM18" s="9">
        <v>10.967000000000001</v>
      </c>
      <c r="EN18" s="9">
        <v>24.446999999999999</v>
      </c>
      <c r="EO18" s="9">
        <v>14.278</v>
      </c>
      <c r="EP18" s="9">
        <v>4.09</v>
      </c>
      <c r="EQ18" s="9">
        <v>10.188000000000001</v>
      </c>
      <c r="ER18" s="9">
        <v>12.611000000000001</v>
      </c>
      <c r="ES18" s="9">
        <v>2.67</v>
      </c>
      <c r="ET18" s="9">
        <v>9.9410000000000007</v>
      </c>
      <c r="EU18" s="9">
        <v>6.2469999999999999</v>
      </c>
      <c r="EV18" s="9">
        <v>2.911</v>
      </c>
      <c r="EW18" s="9">
        <v>3.3359999999999999</v>
      </c>
      <c r="EX18" s="9">
        <v>2.2789999999999999</v>
      </c>
      <c r="EY18" s="9">
        <v>1.296</v>
      </c>
      <c r="EZ18" s="9">
        <v>0.98299999999999998</v>
      </c>
      <c r="FA18" s="9">
        <v>10</v>
      </c>
      <c r="FB18" s="9">
        <v>12.372999999999999</v>
      </c>
      <c r="FC18" s="9">
        <v>10</v>
      </c>
      <c r="FD18" s="9">
        <v>11.629</v>
      </c>
      <c r="FE18" s="9">
        <v>5.0839999999999996</v>
      </c>
      <c r="FF18" s="9">
        <v>6.5449999999999999</v>
      </c>
      <c r="FG18" s="9">
        <v>4.0270000000000001</v>
      </c>
      <c r="FH18" s="9">
        <v>1.0649999999999999</v>
      </c>
      <c r="FI18" s="9">
        <v>2.9609999999999999</v>
      </c>
      <c r="FJ18" s="9">
        <v>5.9969999999999999</v>
      </c>
      <c r="FK18" s="9">
        <v>2.91</v>
      </c>
      <c r="FL18" s="9">
        <v>3.0870000000000002</v>
      </c>
      <c r="FM18" s="9">
        <v>1.605</v>
      </c>
      <c r="FN18" s="9">
        <v>1.109</v>
      </c>
      <c r="FO18" s="9">
        <v>0.496</v>
      </c>
      <c r="FP18" s="9">
        <v>0</v>
      </c>
      <c r="FQ18" s="9">
        <v>0</v>
      </c>
      <c r="FR18" s="9">
        <v>0</v>
      </c>
      <c r="FS18" s="9">
        <v>10</v>
      </c>
      <c r="FT18" s="9">
        <v>12.984999999999999</v>
      </c>
      <c r="FU18" s="9">
        <v>9.7929999999999993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8.0489999999999995</v>
      </c>
      <c r="C19" s="9">
        <v>15.164</v>
      </c>
      <c r="D19" s="9">
        <v>46.701000000000001</v>
      </c>
      <c r="E19" s="9">
        <v>13.912000000000001</v>
      </c>
      <c r="F19" s="9">
        <v>32.789000000000001</v>
      </c>
      <c r="G19" s="9">
        <v>5.2759999999999998</v>
      </c>
      <c r="H19" s="9">
        <v>5.2759999999999998</v>
      </c>
      <c r="I19" s="9">
        <v>0</v>
      </c>
      <c r="J19" s="9">
        <v>0</v>
      </c>
      <c r="K19" s="9">
        <v>0</v>
      </c>
      <c r="L19" s="9">
        <v>0</v>
      </c>
      <c r="M19" s="9">
        <v>10</v>
      </c>
      <c r="N19" s="9">
        <v>13</v>
      </c>
      <c r="O19" s="9">
        <v>10</v>
      </c>
      <c r="P19" s="9">
        <v>29.734000000000002</v>
      </c>
      <c r="Q19" s="9">
        <v>12.744999999999999</v>
      </c>
      <c r="R19" s="9">
        <v>16.988</v>
      </c>
      <c r="S19" s="9">
        <v>17.375</v>
      </c>
      <c r="T19" s="9">
        <v>8.5220000000000002</v>
      </c>
      <c r="U19" s="9">
        <v>8.8529999999999998</v>
      </c>
      <c r="V19" s="9">
        <v>12.359</v>
      </c>
      <c r="W19" s="9">
        <v>4.2229999999999999</v>
      </c>
      <c r="X19" s="9">
        <v>8.1359999999999992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8</v>
      </c>
      <c r="AF19" s="9">
        <v>8</v>
      </c>
      <c r="AG19" s="9">
        <v>8.1039999999999992</v>
      </c>
      <c r="AH19" s="9">
        <v>18.852</v>
      </c>
      <c r="AI19" s="9">
        <v>12.696999999999999</v>
      </c>
      <c r="AJ19" s="9">
        <v>6.1550000000000002</v>
      </c>
      <c r="AK19" s="9">
        <v>5.3970000000000002</v>
      </c>
      <c r="AL19" s="9">
        <v>2.58</v>
      </c>
      <c r="AM19" s="9">
        <v>2.8170000000000002</v>
      </c>
      <c r="AN19" s="9">
        <v>9.3320000000000007</v>
      </c>
      <c r="AO19" s="9">
        <v>6.8179999999999996</v>
      </c>
      <c r="AP19" s="9">
        <v>2.5129999999999999</v>
      </c>
      <c r="AQ19" s="9">
        <v>3.2989999999999999</v>
      </c>
      <c r="AR19" s="9">
        <v>3.2989999999999999</v>
      </c>
      <c r="AS19" s="9">
        <v>0</v>
      </c>
      <c r="AT19" s="9">
        <v>0.82499999999999996</v>
      </c>
      <c r="AU19" s="9">
        <v>0</v>
      </c>
      <c r="AV19" s="9">
        <v>0.82499999999999996</v>
      </c>
      <c r="AW19" s="9">
        <v>10</v>
      </c>
      <c r="AX19" s="9">
        <v>11.25</v>
      </c>
      <c r="AY19" s="9">
        <v>9.6020000000000003</v>
      </c>
      <c r="AZ19" s="9">
        <v>143.184</v>
      </c>
      <c r="BA19" s="9">
        <v>55.341000000000001</v>
      </c>
      <c r="BB19" s="9">
        <v>87.843000000000004</v>
      </c>
      <c r="BC19" s="9">
        <v>61.564</v>
      </c>
      <c r="BD19" s="9">
        <v>26.195</v>
      </c>
      <c r="BE19" s="9">
        <v>35.369</v>
      </c>
      <c r="BF19" s="9">
        <v>67.909000000000006</v>
      </c>
      <c r="BG19" s="9">
        <v>18.625</v>
      </c>
      <c r="BH19" s="9">
        <v>49.283999999999999</v>
      </c>
      <c r="BI19" s="9">
        <v>12.680999999999999</v>
      </c>
      <c r="BJ19" s="9">
        <v>9.4909999999999997</v>
      </c>
      <c r="BK19" s="9">
        <v>3.19</v>
      </c>
      <c r="BL19" s="9">
        <v>1.03</v>
      </c>
      <c r="BM19" s="9">
        <v>1.03</v>
      </c>
      <c r="BN19" s="9">
        <v>0</v>
      </c>
      <c r="BO19" s="9">
        <v>10</v>
      </c>
      <c r="BP19" s="9">
        <v>10</v>
      </c>
      <c r="BQ19" s="9">
        <v>10</v>
      </c>
      <c r="BR19" s="9">
        <v>32.137</v>
      </c>
      <c r="BS19" s="9">
        <v>13.461</v>
      </c>
      <c r="BT19" s="9">
        <v>18.675999999999998</v>
      </c>
      <c r="BU19" s="9">
        <v>12.205</v>
      </c>
      <c r="BV19" s="9">
        <v>5.4359999999999999</v>
      </c>
      <c r="BW19" s="9">
        <v>6.77</v>
      </c>
      <c r="BX19" s="9">
        <v>16.43</v>
      </c>
      <c r="BY19" s="9">
        <v>5.2279999999999998</v>
      </c>
      <c r="BZ19" s="9">
        <v>11.202</v>
      </c>
      <c r="CA19" s="9">
        <v>3.5019999999999998</v>
      </c>
      <c r="CB19" s="9">
        <v>2.7970000000000002</v>
      </c>
      <c r="CC19" s="9">
        <v>0.70499999999999996</v>
      </c>
      <c r="CD19" s="9">
        <v>0</v>
      </c>
      <c r="CE19" s="9">
        <v>0</v>
      </c>
      <c r="CF19" s="9">
        <v>0</v>
      </c>
      <c r="CG19" s="9">
        <v>10</v>
      </c>
      <c r="CH19" s="9">
        <v>14.079000000000001</v>
      </c>
      <c r="CI19" s="9">
        <v>10</v>
      </c>
      <c r="CJ19" s="9">
        <v>12.552</v>
      </c>
      <c r="CK19" s="9">
        <v>5.1669999999999998</v>
      </c>
      <c r="CL19" s="9">
        <v>7.3860000000000001</v>
      </c>
      <c r="CM19" s="9">
        <v>5.0919999999999996</v>
      </c>
      <c r="CN19" s="9">
        <v>2.512</v>
      </c>
      <c r="CO19" s="9">
        <v>2.581</v>
      </c>
      <c r="CP19" s="9">
        <v>5.94</v>
      </c>
      <c r="CQ19" s="9">
        <v>2.6549999999999998</v>
      </c>
      <c r="CR19" s="9">
        <v>3.2850000000000001</v>
      </c>
      <c r="CS19" s="9">
        <v>1.52</v>
      </c>
      <c r="CT19" s="9">
        <v>0</v>
      </c>
      <c r="CU19" s="9">
        <v>1.52</v>
      </c>
      <c r="CV19" s="9">
        <v>0</v>
      </c>
      <c r="CW19" s="9">
        <v>0</v>
      </c>
      <c r="CX19" s="9">
        <v>0</v>
      </c>
      <c r="CY19" s="9">
        <v>10</v>
      </c>
      <c r="CZ19" s="9">
        <v>9.5039999999999996</v>
      </c>
      <c r="DA19" s="9">
        <v>10</v>
      </c>
      <c r="DB19" s="9">
        <v>32.445</v>
      </c>
      <c r="DC19" s="9">
        <v>16.969000000000001</v>
      </c>
      <c r="DD19" s="9">
        <v>15.476000000000001</v>
      </c>
      <c r="DE19" s="9">
        <v>10.615</v>
      </c>
      <c r="DF19" s="9">
        <v>4.7249999999999996</v>
      </c>
      <c r="DG19" s="9">
        <v>5.89</v>
      </c>
      <c r="DH19" s="9">
        <v>16.352</v>
      </c>
      <c r="DI19" s="9">
        <v>7.59</v>
      </c>
      <c r="DJ19" s="9">
        <v>8.7620000000000005</v>
      </c>
      <c r="DK19" s="9">
        <v>4.6529999999999996</v>
      </c>
      <c r="DL19" s="9">
        <v>4.6529999999999996</v>
      </c>
      <c r="DM19" s="9">
        <v>0</v>
      </c>
      <c r="DN19" s="9">
        <v>0.82499999999999996</v>
      </c>
      <c r="DO19" s="9">
        <v>0</v>
      </c>
      <c r="DP19" s="9">
        <v>0.82499999999999996</v>
      </c>
      <c r="DQ19" s="9">
        <v>10</v>
      </c>
      <c r="DR19" s="9">
        <v>10</v>
      </c>
      <c r="DS19" s="9">
        <v>10.952999999999999</v>
      </c>
      <c r="DT19" s="9">
        <v>123.63</v>
      </c>
      <c r="DU19" s="9">
        <v>45.512</v>
      </c>
      <c r="DV19" s="9">
        <v>78.119</v>
      </c>
      <c r="DW19" s="9">
        <v>53.603000000000002</v>
      </c>
      <c r="DX19" s="9">
        <v>21.491</v>
      </c>
      <c r="DY19" s="9">
        <v>32.112000000000002</v>
      </c>
      <c r="DZ19" s="9">
        <v>58.784999999999997</v>
      </c>
      <c r="EA19" s="9">
        <v>16.643999999999998</v>
      </c>
      <c r="EB19" s="9">
        <v>42.140999999999998</v>
      </c>
      <c r="EC19" s="9">
        <v>11.243</v>
      </c>
      <c r="ED19" s="9">
        <v>7.3769999999999998</v>
      </c>
      <c r="EE19" s="9">
        <v>3.8660000000000001</v>
      </c>
      <c r="EF19" s="9">
        <v>0</v>
      </c>
      <c r="EG19" s="9">
        <v>0</v>
      </c>
      <c r="EH19" s="9">
        <v>0</v>
      </c>
      <c r="EI19" s="9">
        <v>10</v>
      </c>
      <c r="EJ19" s="9">
        <v>10</v>
      </c>
      <c r="EK19" s="9">
        <v>10</v>
      </c>
      <c r="EL19" s="9">
        <v>37.832999999999998</v>
      </c>
      <c r="EM19" s="9">
        <v>20.2</v>
      </c>
      <c r="EN19" s="9">
        <v>17.632999999999999</v>
      </c>
      <c r="EO19" s="9">
        <v>16.742000000000001</v>
      </c>
      <c r="EP19" s="9">
        <v>9.1739999999999995</v>
      </c>
      <c r="EQ19" s="9">
        <v>7.5679999999999996</v>
      </c>
      <c r="ER19" s="9">
        <v>15.798</v>
      </c>
      <c r="ES19" s="9">
        <v>6.4379999999999997</v>
      </c>
      <c r="ET19" s="9">
        <v>9.3610000000000007</v>
      </c>
      <c r="EU19" s="9">
        <v>4.2619999999999996</v>
      </c>
      <c r="EV19" s="9">
        <v>3.5569999999999999</v>
      </c>
      <c r="EW19" s="9">
        <v>0.70499999999999996</v>
      </c>
      <c r="EX19" s="9">
        <v>1.03</v>
      </c>
      <c r="EY19" s="9">
        <v>1.03</v>
      </c>
      <c r="EZ19" s="9">
        <v>0</v>
      </c>
      <c r="FA19" s="9">
        <v>10</v>
      </c>
      <c r="FB19" s="9">
        <v>10</v>
      </c>
      <c r="FC19" s="9">
        <v>10</v>
      </c>
      <c r="FD19" s="9">
        <v>12.818</v>
      </c>
      <c r="FE19" s="9">
        <v>3.9860000000000002</v>
      </c>
      <c r="FF19" s="9">
        <v>8.8320000000000007</v>
      </c>
      <c r="FG19" s="9">
        <v>3.298</v>
      </c>
      <c r="FH19" s="9">
        <v>1.331</v>
      </c>
      <c r="FI19" s="9">
        <v>1.9670000000000001</v>
      </c>
      <c r="FJ19" s="9">
        <v>8.6760000000000002</v>
      </c>
      <c r="FK19" s="9">
        <v>2.6549999999999998</v>
      </c>
      <c r="FL19" s="9">
        <v>6.0209999999999999</v>
      </c>
      <c r="FM19" s="9">
        <v>0.84399999999999997</v>
      </c>
      <c r="FN19" s="9">
        <v>0</v>
      </c>
      <c r="FO19" s="9">
        <v>0.84399999999999997</v>
      </c>
      <c r="FP19" s="9">
        <v>0</v>
      </c>
      <c r="FQ19" s="9">
        <v>0</v>
      </c>
      <c r="FR19" s="9">
        <v>0</v>
      </c>
      <c r="FS19" s="9">
        <v>10.866</v>
      </c>
      <c r="FT19" s="9">
        <v>11.33</v>
      </c>
      <c r="FU19" s="9">
        <v>10.765000000000001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10.355</v>
      </c>
      <c r="C20" s="9">
        <v>22.774000000000001</v>
      </c>
      <c r="D20" s="9">
        <v>59.941000000000003</v>
      </c>
      <c r="E20" s="9">
        <v>22.853999999999999</v>
      </c>
      <c r="F20" s="9">
        <v>37.087000000000003</v>
      </c>
      <c r="G20" s="9">
        <v>7.6420000000000003</v>
      </c>
      <c r="H20" s="9">
        <v>5.7489999999999997</v>
      </c>
      <c r="I20" s="9">
        <v>1.8919999999999999</v>
      </c>
      <c r="J20" s="9">
        <v>0.90400000000000003</v>
      </c>
      <c r="K20" s="9">
        <v>0.90400000000000003</v>
      </c>
      <c r="L20" s="9">
        <v>0</v>
      </c>
      <c r="M20" s="9">
        <v>11.321999999999999</v>
      </c>
      <c r="N20" s="9">
        <v>14</v>
      </c>
      <c r="O20" s="9">
        <v>10</v>
      </c>
      <c r="P20" s="9">
        <v>31.228000000000002</v>
      </c>
      <c r="Q20" s="9">
        <v>14.12</v>
      </c>
      <c r="R20" s="9">
        <v>17.108000000000001</v>
      </c>
      <c r="S20" s="9">
        <v>21.939</v>
      </c>
      <c r="T20" s="9">
        <v>9.2729999999999997</v>
      </c>
      <c r="U20" s="9">
        <v>12.667</v>
      </c>
      <c r="V20" s="9">
        <v>9.2880000000000003</v>
      </c>
      <c r="W20" s="9">
        <v>4.8470000000000004</v>
      </c>
      <c r="X20" s="9">
        <v>4.4409999999999998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8</v>
      </c>
      <c r="AF20" s="9">
        <v>8</v>
      </c>
      <c r="AG20" s="9">
        <v>8</v>
      </c>
      <c r="AH20" s="9">
        <v>25.088999999999999</v>
      </c>
      <c r="AI20" s="9">
        <v>15.407999999999999</v>
      </c>
      <c r="AJ20" s="9">
        <v>9.6809999999999992</v>
      </c>
      <c r="AK20" s="9">
        <v>9.109</v>
      </c>
      <c r="AL20" s="9">
        <v>4.6520000000000001</v>
      </c>
      <c r="AM20" s="9">
        <v>4.4569999999999999</v>
      </c>
      <c r="AN20" s="9">
        <v>10.052</v>
      </c>
      <c r="AO20" s="9">
        <v>6.0519999999999996</v>
      </c>
      <c r="AP20" s="9">
        <v>4</v>
      </c>
      <c r="AQ20" s="9">
        <v>4.3209999999999997</v>
      </c>
      <c r="AR20" s="9">
        <v>3.7890000000000001</v>
      </c>
      <c r="AS20" s="9">
        <v>0.53200000000000003</v>
      </c>
      <c r="AT20" s="9">
        <v>1.607</v>
      </c>
      <c r="AU20" s="9">
        <v>0.91500000000000004</v>
      </c>
      <c r="AV20" s="9">
        <v>0.69199999999999995</v>
      </c>
      <c r="AW20" s="9">
        <v>11.952</v>
      </c>
      <c r="AX20" s="9">
        <v>12.195</v>
      </c>
      <c r="AY20" s="9">
        <v>10.874000000000001</v>
      </c>
      <c r="AZ20" s="9">
        <v>169.46199999999999</v>
      </c>
      <c r="BA20" s="9">
        <v>61.572000000000003</v>
      </c>
      <c r="BB20" s="9">
        <v>107.89</v>
      </c>
      <c r="BC20" s="9">
        <v>70.483000000000004</v>
      </c>
      <c r="BD20" s="9">
        <v>22.527000000000001</v>
      </c>
      <c r="BE20" s="9">
        <v>47.956000000000003</v>
      </c>
      <c r="BF20" s="9">
        <v>71.009</v>
      </c>
      <c r="BG20" s="9">
        <v>27.294</v>
      </c>
      <c r="BH20" s="9">
        <v>43.713999999999999</v>
      </c>
      <c r="BI20" s="9">
        <v>17.803000000000001</v>
      </c>
      <c r="BJ20" s="9">
        <v>5.7439999999999998</v>
      </c>
      <c r="BK20" s="9">
        <v>12.06</v>
      </c>
      <c r="BL20" s="9">
        <v>10.167</v>
      </c>
      <c r="BM20" s="9">
        <v>6.0069999999999997</v>
      </c>
      <c r="BN20" s="9">
        <v>4.16</v>
      </c>
      <c r="BO20" s="9">
        <v>10</v>
      </c>
      <c r="BP20" s="9">
        <v>10</v>
      </c>
      <c r="BQ20" s="9">
        <v>10</v>
      </c>
      <c r="BR20" s="9">
        <v>46.655000000000001</v>
      </c>
      <c r="BS20" s="9">
        <v>23.343</v>
      </c>
      <c r="BT20" s="9">
        <v>23.312000000000001</v>
      </c>
      <c r="BU20" s="9">
        <v>19.573</v>
      </c>
      <c r="BV20" s="9">
        <v>8.7530000000000001</v>
      </c>
      <c r="BW20" s="9">
        <v>10.82</v>
      </c>
      <c r="BX20" s="9">
        <v>14.132999999999999</v>
      </c>
      <c r="BY20" s="9">
        <v>6.3259999999999996</v>
      </c>
      <c r="BZ20" s="9">
        <v>7.806</v>
      </c>
      <c r="CA20" s="9">
        <v>9.1910000000000007</v>
      </c>
      <c r="CB20" s="9">
        <v>6.452</v>
      </c>
      <c r="CC20" s="9">
        <v>2.74</v>
      </c>
      <c r="CD20" s="9">
        <v>3.758</v>
      </c>
      <c r="CE20" s="9">
        <v>1.8120000000000001</v>
      </c>
      <c r="CF20" s="9">
        <v>1.946</v>
      </c>
      <c r="CG20" s="9">
        <v>11.996</v>
      </c>
      <c r="CH20" s="9">
        <v>14.273</v>
      </c>
      <c r="CI20" s="9">
        <v>10</v>
      </c>
      <c r="CJ20" s="9">
        <v>8.9890000000000008</v>
      </c>
      <c r="CK20" s="9">
        <v>3.1949999999999998</v>
      </c>
      <c r="CL20" s="9">
        <v>5.7939999999999996</v>
      </c>
      <c r="CM20" s="9">
        <v>2.6960000000000002</v>
      </c>
      <c r="CN20" s="9">
        <v>0.93</v>
      </c>
      <c r="CO20" s="9">
        <v>1.766</v>
      </c>
      <c r="CP20" s="9">
        <v>3.9279999999999999</v>
      </c>
      <c r="CQ20" s="9">
        <v>0.63900000000000001</v>
      </c>
      <c r="CR20" s="9">
        <v>3.2890000000000001</v>
      </c>
      <c r="CS20" s="9">
        <v>2.3650000000000002</v>
      </c>
      <c r="CT20" s="9">
        <v>1.6259999999999999</v>
      </c>
      <c r="CU20" s="9">
        <v>0.73899999999999999</v>
      </c>
      <c r="CV20" s="9">
        <v>0</v>
      </c>
      <c r="CW20" s="9">
        <v>0</v>
      </c>
      <c r="CX20" s="9">
        <v>0</v>
      </c>
      <c r="CY20" s="9">
        <v>13.356</v>
      </c>
      <c r="CZ20" s="9">
        <v>16.617000000000001</v>
      </c>
      <c r="DA20" s="9">
        <v>13.292</v>
      </c>
      <c r="DB20" s="9">
        <v>38.784999999999997</v>
      </c>
      <c r="DC20" s="9">
        <v>22.298999999999999</v>
      </c>
      <c r="DD20" s="9">
        <v>16.486999999999998</v>
      </c>
      <c r="DE20" s="9">
        <v>15.225</v>
      </c>
      <c r="DF20" s="9">
        <v>6.6109999999999998</v>
      </c>
      <c r="DG20" s="9">
        <v>8.6140000000000008</v>
      </c>
      <c r="DH20" s="9">
        <v>14.614000000000001</v>
      </c>
      <c r="DI20" s="9">
        <v>7.9649999999999999</v>
      </c>
      <c r="DJ20" s="9">
        <v>6.6479999999999997</v>
      </c>
      <c r="DK20" s="9">
        <v>6.4320000000000004</v>
      </c>
      <c r="DL20" s="9">
        <v>5.9</v>
      </c>
      <c r="DM20" s="9">
        <v>0.53200000000000003</v>
      </c>
      <c r="DN20" s="9">
        <v>2.5150000000000001</v>
      </c>
      <c r="DO20" s="9">
        <v>1.823</v>
      </c>
      <c r="DP20" s="9">
        <v>0.69199999999999995</v>
      </c>
      <c r="DQ20" s="9">
        <v>10</v>
      </c>
      <c r="DR20" s="9">
        <v>13.635999999999999</v>
      </c>
      <c r="DS20" s="9">
        <v>9.02</v>
      </c>
      <c r="DT20" s="9">
        <v>147.65700000000001</v>
      </c>
      <c r="DU20" s="9">
        <v>54.322000000000003</v>
      </c>
      <c r="DV20" s="9">
        <v>93.334999999999994</v>
      </c>
      <c r="DW20" s="9">
        <v>62.951999999999998</v>
      </c>
      <c r="DX20" s="9">
        <v>22.533000000000001</v>
      </c>
      <c r="DY20" s="9">
        <v>40.418999999999997</v>
      </c>
      <c r="DZ20" s="9">
        <v>58.997</v>
      </c>
      <c r="EA20" s="9">
        <v>21.596</v>
      </c>
      <c r="EB20" s="9">
        <v>37.401000000000003</v>
      </c>
      <c r="EC20" s="9">
        <v>15.625</v>
      </c>
      <c r="ED20" s="9">
        <v>4.8760000000000003</v>
      </c>
      <c r="EE20" s="9">
        <v>10.749000000000001</v>
      </c>
      <c r="EF20" s="9">
        <v>10.083</v>
      </c>
      <c r="EG20" s="9">
        <v>5.3170000000000002</v>
      </c>
      <c r="EH20" s="9">
        <v>4.766</v>
      </c>
      <c r="EI20" s="9">
        <v>10</v>
      </c>
      <c r="EJ20" s="9">
        <v>10</v>
      </c>
      <c r="EK20" s="9">
        <v>10</v>
      </c>
      <c r="EL20" s="9">
        <v>52.378999999999998</v>
      </c>
      <c r="EM20" s="9">
        <v>23.858000000000001</v>
      </c>
      <c r="EN20" s="9">
        <v>28.521000000000001</v>
      </c>
      <c r="EO20" s="9">
        <v>19.658000000000001</v>
      </c>
      <c r="EP20" s="9">
        <v>6.7889999999999997</v>
      </c>
      <c r="EQ20" s="9">
        <v>12.87</v>
      </c>
      <c r="ER20" s="9">
        <v>20.527000000000001</v>
      </c>
      <c r="ES20" s="9">
        <v>10.266999999999999</v>
      </c>
      <c r="ET20" s="9">
        <v>10.26</v>
      </c>
      <c r="EU20" s="9">
        <v>9.26</v>
      </c>
      <c r="EV20" s="9">
        <v>5.2089999999999996</v>
      </c>
      <c r="EW20" s="9">
        <v>4.0510000000000002</v>
      </c>
      <c r="EX20" s="9">
        <v>2.9340000000000002</v>
      </c>
      <c r="EY20" s="9">
        <v>1.5940000000000001</v>
      </c>
      <c r="EZ20" s="9">
        <v>1.34</v>
      </c>
      <c r="FA20" s="9">
        <v>10</v>
      </c>
      <c r="FB20" s="9">
        <v>13</v>
      </c>
      <c r="FC20" s="9">
        <v>10</v>
      </c>
      <c r="FD20" s="9">
        <v>11.374000000000001</v>
      </c>
      <c r="FE20" s="9">
        <v>3.04</v>
      </c>
      <c r="FF20" s="9">
        <v>8.3350000000000009</v>
      </c>
      <c r="FG20" s="9">
        <v>4.0250000000000004</v>
      </c>
      <c r="FH20" s="9">
        <v>0.93</v>
      </c>
      <c r="FI20" s="9">
        <v>3.0960000000000001</v>
      </c>
      <c r="FJ20" s="9">
        <v>4.984</v>
      </c>
      <c r="FK20" s="9">
        <v>0.48399999999999999</v>
      </c>
      <c r="FL20" s="9">
        <v>4.5010000000000003</v>
      </c>
      <c r="FM20" s="9">
        <v>2.3650000000000002</v>
      </c>
      <c r="FN20" s="9">
        <v>1.6259999999999999</v>
      </c>
      <c r="FO20" s="9">
        <v>0.73899999999999999</v>
      </c>
      <c r="FP20" s="9">
        <v>0</v>
      </c>
      <c r="FQ20" s="9">
        <v>0</v>
      </c>
      <c r="FR20" s="9">
        <v>0</v>
      </c>
      <c r="FS20" s="9">
        <v>10.119999999999999</v>
      </c>
      <c r="FT20" s="9">
        <v>17.919</v>
      </c>
      <c r="FU20" s="9">
        <v>10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8.7289999999999992</v>
      </c>
      <c r="C21" s="9">
        <v>12.196</v>
      </c>
      <c r="D21" s="9">
        <v>37.415999999999997</v>
      </c>
      <c r="E21" s="9">
        <v>19.588000000000001</v>
      </c>
      <c r="F21" s="9">
        <v>17.827000000000002</v>
      </c>
      <c r="G21" s="9">
        <v>5.83</v>
      </c>
      <c r="H21" s="9">
        <v>1.972</v>
      </c>
      <c r="I21" s="9">
        <v>3.8580000000000001</v>
      </c>
      <c r="J21" s="9">
        <v>0.745</v>
      </c>
      <c r="K21" s="9">
        <v>0.745</v>
      </c>
      <c r="L21" s="9">
        <v>0</v>
      </c>
      <c r="M21" s="9">
        <v>10</v>
      </c>
      <c r="N21" s="9">
        <v>12.035</v>
      </c>
      <c r="O21" s="9">
        <v>10</v>
      </c>
      <c r="P21" s="9">
        <v>34.850999999999999</v>
      </c>
      <c r="Q21" s="9">
        <v>16.484000000000002</v>
      </c>
      <c r="R21" s="9">
        <v>18.367000000000001</v>
      </c>
      <c r="S21" s="9">
        <v>21.834</v>
      </c>
      <c r="T21" s="9">
        <v>8.3320000000000007</v>
      </c>
      <c r="U21" s="9">
        <v>13.502000000000001</v>
      </c>
      <c r="V21" s="9">
        <v>12.263</v>
      </c>
      <c r="W21" s="9">
        <v>7.399</v>
      </c>
      <c r="X21" s="9">
        <v>4.8639999999999999</v>
      </c>
      <c r="Y21" s="9">
        <v>0.754</v>
      </c>
      <c r="Z21" s="9">
        <v>0.754</v>
      </c>
      <c r="AA21" s="9">
        <v>0</v>
      </c>
      <c r="AB21" s="9">
        <v>0</v>
      </c>
      <c r="AC21" s="9">
        <v>0</v>
      </c>
      <c r="AD21" s="9">
        <v>0</v>
      </c>
      <c r="AE21" s="9">
        <v>8</v>
      </c>
      <c r="AF21" s="9">
        <v>9.423</v>
      </c>
      <c r="AG21" s="9">
        <v>8</v>
      </c>
      <c r="AH21" s="9">
        <v>23.951000000000001</v>
      </c>
      <c r="AI21" s="9">
        <v>11.605</v>
      </c>
      <c r="AJ21" s="9">
        <v>12.346</v>
      </c>
      <c r="AK21" s="9">
        <v>5.7329999999999997</v>
      </c>
      <c r="AL21" s="9">
        <v>3.17</v>
      </c>
      <c r="AM21" s="9">
        <v>2.5630000000000002</v>
      </c>
      <c r="AN21" s="9">
        <v>9.1039999999999992</v>
      </c>
      <c r="AO21" s="9">
        <v>4.0960000000000001</v>
      </c>
      <c r="AP21" s="9">
        <v>5.008</v>
      </c>
      <c r="AQ21" s="9">
        <v>5.7880000000000003</v>
      </c>
      <c r="AR21" s="9">
        <v>2.5649999999999999</v>
      </c>
      <c r="AS21" s="9">
        <v>3.2229999999999999</v>
      </c>
      <c r="AT21" s="9">
        <v>3.3250000000000002</v>
      </c>
      <c r="AU21" s="9">
        <v>1.7729999999999999</v>
      </c>
      <c r="AV21" s="9">
        <v>1.552</v>
      </c>
      <c r="AW21" s="9">
        <v>15</v>
      </c>
      <c r="AX21" s="9">
        <v>15</v>
      </c>
      <c r="AY21" s="9">
        <v>17.277000000000001</v>
      </c>
      <c r="AZ21" s="9">
        <v>153.49</v>
      </c>
      <c r="BA21" s="9">
        <v>65.165000000000006</v>
      </c>
      <c r="BB21" s="9">
        <v>88.325000000000003</v>
      </c>
      <c r="BC21" s="9">
        <v>69.100999999999999</v>
      </c>
      <c r="BD21" s="9">
        <v>24.515000000000001</v>
      </c>
      <c r="BE21" s="9">
        <v>44.585999999999999</v>
      </c>
      <c r="BF21" s="9">
        <v>61.154000000000003</v>
      </c>
      <c r="BG21" s="9">
        <v>30.524999999999999</v>
      </c>
      <c r="BH21" s="9">
        <v>30.629000000000001</v>
      </c>
      <c r="BI21" s="9">
        <v>19.282</v>
      </c>
      <c r="BJ21" s="9">
        <v>6.819</v>
      </c>
      <c r="BK21" s="9">
        <v>12.462999999999999</v>
      </c>
      <c r="BL21" s="9">
        <v>3.9529999999999998</v>
      </c>
      <c r="BM21" s="9">
        <v>3.306</v>
      </c>
      <c r="BN21" s="9">
        <v>0.64700000000000002</v>
      </c>
      <c r="BO21" s="9">
        <v>10</v>
      </c>
      <c r="BP21" s="9">
        <v>10</v>
      </c>
      <c r="BQ21" s="9">
        <v>9</v>
      </c>
      <c r="BR21" s="9">
        <v>25.911000000000001</v>
      </c>
      <c r="BS21" s="9">
        <v>10.706</v>
      </c>
      <c r="BT21" s="9">
        <v>15.205</v>
      </c>
      <c r="BU21" s="9">
        <v>7.8360000000000003</v>
      </c>
      <c r="BV21" s="9">
        <v>2.2480000000000002</v>
      </c>
      <c r="BW21" s="9">
        <v>5.5890000000000004</v>
      </c>
      <c r="BX21" s="9">
        <v>10.375999999999999</v>
      </c>
      <c r="BY21" s="9">
        <v>5.9349999999999996</v>
      </c>
      <c r="BZ21" s="9">
        <v>4.4409999999999998</v>
      </c>
      <c r="CA21" s="9">
        <v>5.86</v>
      </c>
      <c r="CB21" s="9">
        <v>2.12</v>
      </c>
      <c r="CC21" s="9">
        <v>3.74</v>
      </c>
      <c r="CD21" s="9">
        <v>1.839</v>
      </c>
      <c r="CE21" s="9">
        <v>0.40300000000000002</v>
      </c>
      <c r="CF21" s="9">
        <v>1.4359999999999999</v>
      </c>
      <c r="CG21" s="9">
        <v>15</v>
      </c>
      <c r="CH21" s="9">
        <v>13.864000000000001</v>
      </c>
      <c r="CI21" s="9">
        <v>15</v>
      </c>
      <c r="CJ21" s="9">
        <v>13.222</v>
      </c>
      <c r="CK21" s="9">
        <v>5.9039999999999999</v>
      </c>
      <c r="CL21" s="9">
        <v>7.3179999999999996</v>
      </c>
      <c r="CM21" s="9">
        <v>5.3339999999999996</v>
      </c>
      <c r="CN21" s="9">
        <v>1.484</v>
      </c>
      <c r="CO21" s="9">
        <v>3.85</v>
      </c>
      <c r="CP21" s="9">
        <v>5.0010000000000003</v>
      </c>
      <c r="CQ21" s="9">
        <v>2.2690000000000001</v>
      </c>
      <c r="CR21" s="9">
        <v>2.7320000000000002</v>
      </c>
      <c r="CS21" s="9">
        <v>2.234</v>
      </c>
      <c r="CT21" s="9">
        <v>1.498</v>
      </c>
      <c r="CU21" s="9">
        <v>0.73599999999999999</v>
      </c>
      <c r="CV21" s="9">
        <v>0.65200000000000002</v>
      </c>
      <c r="CW21" s="9">
        <v>0.65200000000000002</v>
      </c>
      <c r="CX21" s="9">
        <v>0</v>
      </c>
      <c r="CY21" s="9">
        <v>10</v>
      </c>
      <c r="CZ21" s="9">
        <v>12.757</v>
      </c>
      <c r="DA21" s="9">
        <v>9.3840000000000003</v>
      </c>
      <c r="DB21" s="9">
        <v>29.335999999999999</v>
      </c>
      <c r="DC21" s="9">
        <v>15.923999999999999</v>
      </c>
      <c r="DD21" s="9">
        <v>13.412000000000001</v>
      </c>
      <c r="DE21" s="9">
        <v>7.8150000000000004</v>
      </c>
      <c r="DF21" s="9">
        <v>3.1059999999999999</v>
      </c>
      <c r="DG21" s="9">
        <v>4.7089999999999996</v>
      </c>
      <c r="DH21" s="9">
        <v>12.532999999999999</v>
      </c>
      <c r="DI21" s="9">
        <v>6.7629999999999999</v>
      </c>
      <c r="DJ21" s="9">
        <v>5.77</v>
      </c>
      <c r="DK21" s="9">
        <v>6.5540000000000003</v>
      </c>
      <c r="DL21" s="9">
        <v>4.2530000000000001</v>
      </c>
      <c r="DM21" s="9">
        <v>2.302</v>
      </c>
      <c r="DN21" s="9">
        <v>2.4329999999999998</v>
      </c>
      <c r="DO21" s="9">
        <v>1.8009999999999999</v>
      </c>
      <c r="DP21" s="9">
        <v>0.63100000000000001</v>
      </c>
      <c r="DQ21" s="9">
        <v>13.202999999999999</v>
      </c>
      <c r="DR21" s="9">
        <v>15</v>
      </c>
      <c r="DS21" s="9">
        <v>10</v>
      </c>
      <c r="DT21" s="9">
        <v>135.804</v>
      </c>
      <c r="DU21" s="9">
        <v>54.917000000000002</v>
      </c>
      <c r="DV21" s="9">
        <v>80.888000000000005</v>
      </c>
      <c r="DW21" s="9">
        <v>62.866</v>
      </c>
      <c r="DX21" s="9">
        <v>21.259</v>
      </c>
      <c r="DY21" s="9">
        <v>41.606999999999999</v>
      </c>
      <c r="DZ21" s="9">
        <v>51.375999999999998</v>
      </c>
      <c r="EA21" s="9">
        <v>24.396999999999998</v>
      </c>
      <c r="EB21" s="9">
        <v>26.978999999999999</v>
      </c>
      <c r="EC21" s="9">
        <v>17.638000000000002</v>
      </c>
      <c r="ED21" s="9">
        <v>5.9820000000000002</v>
      </c>
      <c r="EE21" s="9">
        <v>11.654999999999999</v>
      </c>
      <c r="EF21" s="9">
        <v>3.9249999999999998</v>
      </c>
      <c r="EG21" s="9">
        <v>3.278</v>
      </c>
      <c r="EH21" s="9">
        <v>0.64700000000000002</v>
      </c>
      <c r="EI21" s="9">
        <v>10</v>
      </c>
      <c r="EJ21" s="9">
        <v>10</v>
      </c>
      <c r="EK21" s="9">
        <v>9</v>
      </c>
      <c r="EL21" s="9">
        <v>39.944000000000003</v>
      </c>
      <c r="EM21" s="9">
        <v>16.920000000000002</v>
      </c>
      <c r="EN21" s="9">
        <v>23.024000000000001</v>
      </c>
      <c r="EO21" s="9">
        <v>12.907</v>
      </c>
      <c r="EP21" s="9">
        <v>5.774</v>
      </c>
      <c r="EQ21" s="9">
        <v>7.133</v>
      </c>
      <c r="ER21" s="9">
        <v>16.725000000000001</v>
      </c>
      <c r="ES21" s="9">
        <v>9.3960000000000008</v>
      </c>
      <c r="ET21" s="9">
        <v>7.3289999999999997</v>
      </c>
      <c r="EU21" s="9">
        <v>7.5519999999999996</v>
      </c>
      <c r="EV21" s="9">
        <v>1.347</v>
      </c>
      <c r="EW21" s="9">
        <v>6.2050000000000001</v>
      </c>
      <c r="EX21" s="9">
        <v>2.7589999999999999</v>
      </c>
      <c r="EY21" s="9">
        <v>0.40300000000000002</v>
      </c>
      <c r="EZ21" s="9">
        <v>2.3559999999999999</v>
      </c>
      <c r="FA21" s="9">
        <v>13</v>
      </c>
      <c r="FB21" s="9">
        <v>10</v>
      </c>
      <c r="FC21" s="9">
        <v>15</v>
      </c>
      <c r="FD21" s="9">
        <v>11.491</v>
      </c>
      <c r="FE21" s="9">
        <v>5.62</v>
      </c>
      <c r="FF21" s="9">
        <v>5.8710000000000004</v>
      </c>
      <c r="FG21" s="9">
        <v>4.4160000000000004</v>
      </c>
      <c r="FH21" s="9">
        <v>1.2769999999999999</v>
      </c>
      <c r="FI21" s="9">
        <v>3.1389999999999998</v>
      </c>
      <c r="FJ21" s="9">
        <v>5.0010000000000003</v>
      </c>
      <c r="FK21" s="9">
        <v>2.2690000000000001</v>
      </c>
      <c r="FL21" s="9">
        <v>2.7320000000000002</v>
      </c>
      <c r="FM21" s="9">
        <v>1.421</v>
      </c>
      <c r="FN21" s="9">
        <v>1.421</v>
      </c>
      <c r="FO21" s="9">
        <v>0</v>
      </c>
      <c r="FP21" s="9">
        <v>0.65200000000000002</v>
      </c>
      <c r="FQ21" s="9">
        <v>0.65200000000000002</v>
      </c>
      <c r="FR21" s="9">
        <v>0</v>
      </c>
      <c r="FS21" s="9">
        <v>10</v>
      </c>
      <c r="FT21" s="9">
        <v>13.14</v>
      </c>
      <c r="FU21" s="9">
        <v>9.3689999999999998</v>
      </c>
      <c r="FV21" s="9">
        <v>52.643999999999998</v>
      </c>
      <c r="FW21" s="9">
        <v>20.7</v>
      </c>
      <c r="FX21" s="9">
        <v>31.943999999999999</v>
      </c>
      <c r="FY21" s="9">
        <v>12.138999999999999</v>
      </c>
      <c r="FZ21" s="9">
        <v>3.0379999999999998</v>
      </c>
      <c r="GA21" s="9">
        <v>9.1</v>
      </c>
      <c r="GB21" s="9">
        <v>28.364999999999998</v>
      </c>
      <c r="GC21" s="9">
        <v>12.234999999999999</v>
      </c>
      <c r="GD21" s="9">
        <v>16.131</v>
      </c>
      <c r="GE21" s="9">
        <v>8.625</v>
      </c>
      <c r="GF21" s="9">
        <v>4.1109999999999998</v>
      </c>
      <c r="GG21" s="9">
        <v>4.5140000000000002</v>
      </c>
      <c r="GH21" s="9">
        <v>3.5150000000000001</v>
      </c>
      <c r="GI21" s="9">
        <v>1.3169999999999999</v>
      </c>
      <c r="GJ21" s="9">
        <v>2.1989999999999998</v>
      </c>
      <c r="GK21" s="9">
        <v>14</v>
      </c>
      <c r="GL21" s="9">
        <v>13</v>
      </c>
      <c r="GM21" s="9">
        <v>14.541</v>
      </c>
      <c r="GN21" s="9">
        <v>23.977</v>
      </c>
      <c r="GO21" s="9">
        <v>5.9569999999999999</v>
      </c>
      <c r="GP21" s="9">
        <v>18.021000000000001</v>
      </c>
      <c r="GQ21" s="9">
        <v>5.3479999999999999</v>
      </c>
      <c r="GR21" s="9">
        <v>0.74299999999999999</v>
      </c>
      <c r="GS21" s="9">
        <v>4.6050000000000004</v>
      </c>
      <c r="GT21" s="9">
        <v>10.922000000000001</v>
      </c>
      <c r="GU21" s="9">
        <v>2.347</v>
      </c>
      <c r="GV21" s="9">
        <v>8.5749999999999993</v>
      </c>
      <c r="GW21" s="9">
        <v>5.798</v>
      </c>
      <c r="GX21" s="9">
        <v>2.2360000000000002</v>
      </c>
      <c r="GY21" s="9">
        <v>3.5630000000000002</v>
      </c>
      <c r="GZ21" s="9">
        <v>1.909</v>
      </c>
      <c r="HA21" s="9">
        <v>0.63100000000000001</v>
      </c>
      <c r="HB21" s="9">
        <v>1.278</v>
      </c>
      <c r="HC21" s="9">
        <v>14.882999999999999</v>
      </c>
      <c r="HD21" s="9">
        <v>16.673999999999999</v>
      </c>
      <c r="HE21" s="9">
        <v>14.317</v>
      </c>
      <c r="HF21" s="9">
        <v>46.811999999999998</v>
      </c>
      <c r="HG21" s="9">
        <v>15.957000000000001</v>
      </c>
      <c r="HH21" s="9">
        <v>30.853999999999999</v>
      </c>
      <c r="HI21" s="9">
        <v>13.82</v>
      </c>
      <c r="HJ21" s="9">
        <v>2.4849999999999999</v>
      </c>
      <c r="HK21" s="9">
        <v>11.335000000000001</v>
      </c>
      <c r="HL21" s="9">
        <v>19.286999999999999</v>
      </c>
      <c r="HM21" s="9">
        <v>7.6550000000000002</v>
      </c>
      <c r="HN21" s="9">
        <v>11.632999999999999</v>
      </c>
      <c r="HO21" s="9">
        <v>9.6880000000000006</v>
      </c>
      <c r="HP21" s="9">
        <v>3.08</v>
      </c>
      <c r="HQ21" s="9">
        <v>6.609</v>
      </c>
      <c r="HR21" s="9">
        <v>4.016</v>
      </c>
      <c r="HS21" s="9">
        <v>2.738</v>
      </c>
      <c r="HT21" s="9">
        <v>1.278</v>
      </c>
      <c r="HU21" s="9">
        <v>13</v>
      </c>
      <c r="HV21" s="9">
        <v>15</v>
      </c>
      <c r="HW21" s="9">
        <v>11.307</v>
      </c>
      <c r="HX21" s="9">
        <v>71.858999999999995</v>
      </c>
      <c r="HY21" s="9">
        <v>27.689</v>
      </c>
      <c r="HZ21" s="9">
        <v>44.17</v>
      </c>
      <c r="IA21" s="9">
        <v>24.245000000000001</v>
      </c>
      <c r="IB21" s="9">
        <v>6.218</v>
      </c>
      <c r="IC21" s="9">
        <v>18.027000000000001</v>
      </c>
      <c r="ID21" s="9">
        <v>26.454999999999998</v>
      </c>
      <c r="IE21" s="9">
        <v>11.685</v>
      </c>
      <c r="IF21" s="9">
        <v>14.77</v>
      </c>
      <c r="IG21" s="9">
        <v>14.824</v>
      </c>
      <c r="IH21" s="9">
        <v>5.548</v>
      </c>
      <c r="II21" s="9">
        <v>9.2759999999999998</v>
      </c>
      <c r="IJ21" s="9">
        <v>6.335</v>
      </c>
      <c r="IK21" s="9">
        <v>4.2389999999999999</v>
      </c>
      <c r="IL21" s="9">
        <v>2.0960000000000001</v>
      </c>
      <c r="IM21" s="9">
        <v>13.929</v>
      </c>
      <c r="IN21" s="9">
        <v>15</v>
      </c>
      <c r="IO21" s="9">
        <v>13</v>
      </c>
      <c r="IP21" s="9">
        <v>26.962</v>
      </c>
      <c r="IQ21" s="9">
        <v>8.0500000000000007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11805</v>
      </c>
      <c r="C1" s="3" t="s">
        <v>11806</v>
      </c>
      <c r="D1" s="3" t="s">
        <v>11807</v>
      </c>
      <c r="E1" s="3" t="s">
        <v>11808</v>
      </c>
      <c r="F1" s="3" t="s">
        <v>11809</v>
      </c>
      <c r="G1" s="3" t="s">
        <v>11810</v>
      </c>
      <c r="H1" s="3" t="s">
        <v>11811</v>
      </c>
      <c r="I1" s="3" t="s">
        <v>11812</v>
      </c>
      <c r="J1" s="3" t="s">
        <v>11813</v>
      </c>
      <c r="K1" s="3" t="s">
        <v>11814</v>
      </c>
      <c r="L1" s="3" t="s">
        <v>11815</v>
      </c>
      <c r="M1" s="3" t="s">
        <v>11816</v>
      </c>
      <c r="N1" s="3" t="s">
        <v>11817</v>
      </c>
      <c r="O1" s="3" t="s">
        <v>11818</v>
      </c>
      <c r="P1" s="3" t="s">
        <v>11819</v>
      </c>
      <c r="Q1" s="3" t="s">
        <v>11820</v>
      </c>
      <c r="R1" s="3" t="s">
        <v>12289</v>
      </c>
      <c r="S1" s="3" t="s">
        <v>12290</v>
      </c>
      <c r="T1" s="3" t="s">
        <v>12291</v>
      </c>
      <c r="U1" s="3" t="s">
        <v>12292</v>
      </c>
      <c r="V1" s="3" t="s">
        <v>12293</v>
      </c>
      <c r="W1" s="3" t="s">
        <v>12294</v>
      </c>
      <c r="X1" s="3" t="s">
        <v>12295</v>
      </c>
      <c r="Y1" s="3" t="s">
        <v>12296</v>
      </c>
      <c r="Z1" s="3" t="s">
        <v>12297</v>
      </c>
      <c r="AA1" s="3" t="s">
        <v>12298</v>
      </c>
      <c r="AB1" s="3" t="s">
        <v>12299</v>
      </c>
      <c r="AC1" s="3" t="s">
        <v>12300</v>
      </c>
      <c r="AD1" s="3" t="s">
        <v>12301</v>
      </c>
      <c r="AE1" s="3" t="s">
        <v>12302</v>
      </c>
      <c r="AF1" s="3" t="s">
        <v>12303</v>
      </c>
      <c r="AG1" s="3" t="s">
        <v>12304</v>
      </c>
      <c r="AH1" s="3" t="s">
        <v>12305</v>
      </c>
      <c r="AI1" s="3" t="s">
        <v>12306</v>
      </c>
      <c r="AJ1" s="3" t="s">
        <v>12613</v>
      </c>
      <c r="AK1" s="3" t="s">
        <v>12614</v>
      </c>
      <c r="AL1" s="3" t="s">
        <v>12615</v>
      </c>
      <c r="AM1" s="3" t="s">
        <v>12616</v>
      </c>
      <c r="AN1" s="3" t="s">
        <v>12617</v>
      </c>
      <c r="AO1" s="3" t="s">
        <v>12618</v>
      </c>
      <c r="AP1" s="3" t="s">
        <v>12619</v>
      </c>
      <c r="AQ1" s="3" t="s">
        <v>12620</v>
      </c>
      <c r="AR1" s="3" t="s">
        <v>12621</v>
      </c>
      <c r="AS1" s="3" t="s">
        <v>12622</v>
      </c>
      <c r="AT1" s="3" t="s">
        <v>12623</v>
      </c>
      <c r="AU1" s="3" t="s">
        <v>12624</v>
      </c>
      <c r="AV1" s="3" t="s">
        <v>12625</v>
      </c>
      <c r="AW1" s="3" t="s">
        <v>12626</v>
      </c>
      <c r="AX1" s="3" t="s">
        <v>12627</v>
      </c>
      <c r="AY1" s="3" t="s">
        <v>12628</v>
      </c>
      <c r="AZ1" s="3" t="s">
        <v>12629</v>
      </c>
      <c r="BA1" s="3" t="s">
        <v>12630</v>
      </c>
      <c r="BB1" s="3" t="s">
        <v>12451</v>
      </c>
      <c r="BC1" s="3" t="s">
        <v>12452</v>
      </c>
      <c r="BD1" s="3" t="s">
        <v>12453</v>
      </c>
      <c r="BE1" s="3" t="s">
        <v>12454</v>
      </c>
      <c r="BF1" s="3" t="s">
        <v>12455</v>
      </c>
      <c r="BG1" s="3" t="s">
        <v>12456</v>
      </c>
      <c r="BH1" s="3" t="s">
        <v>12457</v>
      </c>
      <c r="BI1" s="3" t="s">
        <v>12458</v>
      </c>
      <c r="BJ1" s="3" t="s">
        <v>12459</v>
      </c>
      <c r="BK1" s="3" t="s">
        <v>12460</v>
      </c>
      <c r="BL1" s="3" t="s">
        <v>12461</v>
      </c>
      <c r="BM1" s="3" t="s">
        <v>12462</v>
      </c>
      <c r="BN1" s="3" t="s">
        <v>12463</v>
      </c>
      <c r="BO1" s="3" t="s">
        <v>12464</v>
      </c>
      <c r="BP1" s="3" t="s">
        <v>12465</v>
      </c>
      <c r="BQ1" s="3" t="s">
        <v>12466</v>
      </c>
      <c r="BR1" s="3" t="s">
        <v>12467</v>
      </c>
      <c r="BS1" s="3" t="s">
        <v>12468</v>
      </c>
      <c r="BT1" s="3" t="s">
        <v>3651</v>
      </c>
      <c r="BU1" s="3" t="s">
        <v>3652</v>
      </c>
      <c r="BV1" s="3" t="s">
        <v>3653</v>
      </c>
      <c r="BW1" s="3" t="s">
        <v>3654</v>
      </c>
      <c r="BX1" s="3" t="s">
        <v>3655</v>
      </c>
      <c r="BY1" s="3" t="s">
        <v>3656</v>
      </c>
      <c r="BZ1" s="3" t="s">
        <v>3657</v>
      </c>
      <c r="CA1" s="3" t="s">
        <v>3658</v>
      </c>
      <c r="CB1" s="3" t="s">
        <v>3659</v>
      </c>
      <c r="CC1" s="3" t="s">
        <v>3660</v>
      </c>
      <c r="CD1" s="3" t="s">
        <v>3661</v>
      </c>
      <c r="CE1" s="3" t="s">
        <v>3662</v>
      </c>
      <c r="CF1" s="3" t="s">
        <v>3663</v>
      </c>
      <c r="CG1" s="3" t="s">
        <v>3664</v>
      </c>
      <c r="CH1" s="3" t="s">
        <v>3665</v>
      </c>
      <c r="CI1" s="3" t="s">
        <v>3666</v>
      </c>
      <c r="CJ1" s="3" t="s">
        <v>3667</v>
      </c>
      <c r="CK1" s="3" t="s">
        <v>3668</v>
      </c>
      <c r="CL1" s="3" t="s">
        <v>3669</v>
      </c>
      <c r="CM1" s="3" t="s">
        <v>3670</v>
      </c>
      <c r="CN1" s="3" t="s">
        <v>3671</v>
      </c>
      <c r="CO1" s="3" t="s">
        <v>3672</v>
      </c>
      <c r="CP1" s="3" t="s">
        <v>3673</v>
      </c>
      <c r="CQ1" s="3" t="s">
        <v>3674</v>
      </c>
      <c r="CR1" s="3" t="s">
        <v>3675</v>
      </c>
      <c r="CS1" s="3" t="s">
        <v>3676</v>
      </c>
      <c r="CT1" s="3" t="s">
        <v>3677</v>
      </c>
      <c r="CU1" s="3" t="s">
        <v>3678</v>
      </c>
      <c r="CV1" s="3" t="s">
        <v>3679</v>
      </c>
      <c r="CW1" s="3" t="s">
        <v>3680</v>
      </c>
      <c r="CX1" s="3" t="s">
        <v>3681</v>
      </c>
      <c r="CY1" s="3" t="s">
        <v>3682</v>
      </c>
      <c r="CZ1" s="3" t="s">
        <v>3683</v>
      </c>
      <c r="DA1" s="3" t="s">
        <v>3684</v>
      </c>
      <c r="DB1" s="3" t="s">
        <v>3685</v>
      </c>
      <c r="DC1" s="3" t="s">
        <v>3686</v>
      </c>
      <c r="DD1" s="3" t="s">
        <v>12775</v>
      </c>
      <c r="DE1" s="3" t="s">
        <v>12776</v>
      </c>
      <c r="DF1" s="3" t="s">
        <v>12777</v>
      </c>
      <c r="DG1" s="3" t="s">
        <v>12778</v>
      </c>
      <c r="DH1" s="3" t="s">
        <v>12779</v>
      </c>
      <c r="DI1" s="3" t="s">
        <v>12780</v>
      </c>
      <c r="DJ1" s="3" t="s">
        <v>12781</v>
      </c>
      <c r="DK1" s="3" t="s">
        <v>12782</v>
      </c>
      <c r="DL1" s="3" t="s">
        <v>12783</v>
      </c>
      <c r="DM1" s="3" t="s">
        <v>12784</v>
      </c>
      <c r="DN1" s="3" t="s">
        <v>12785</v>
      </c>
      <c r="DO1" s="3" t="s">
        <v>12786</v>
      </c>
      <c r="DP1" s="3" t="s">
        <v>12787</v>
      </c>
      <c r="DQ1" s="3" t="s">
        <v>12788</v>
      </c>
      <c r="DR1" s="3" t="s">
        <v>12789</v>
      </c>
      <c r="DS1" s="3" t="s">
        <v>12790</v>
      </c>
      <c r="DT1" s="3" t="s">
        <v>12791</v>
      </c>
      <c r="DU1" s="3" t="s">
        <v>12792</v>
      </c>
      <c r="DV1" s="3" t="s">
        <v>3383</v>
      </c>
      <c r="DW1" s="3" t="s">
        <v>3384</v>
      </c>
      <c r="DX1" s="3" t="s">
        <v>3635</v>
      </c>
      <c r="DY1" s="3" t="s">
        <v>3636</v>
      </c>
      <c r="DZ1" s="3" t="s">
        <v>3637</v>
      </c>
      <c r="EA1" s="3" t="s">
        <v>3638</v>
      </c>
      <c r="EB1" s="3" t="s">
        <v>3639</v>
      </c>
      <c r="EC1" s="3" t="s">
        <v>3640</v>
      </c>
      <c r="ED1" s="3" t="s">
        <v>3641</v>
      </c>
      <c r="EE1" s="3" t="s">
        <v>3642</v>
      </c>
      <c r="EF1" s="3" t="s">
        <v>3643</v>
      </c>
      <c r="EG1" s="3" t="s">
        <v>3644</v>
      </c>
      <c r="EH1" s="3" t="s">
        <v>3645</v>
      </c>
      <c r="EI1" s="3" t="s">
        <v>3646</v>
      </c>
      <c r="EJ1" s="3" t="s">
        <v>3647</v>
      </c>
      <c r="EK1" s="3" t="s">
        <v>3648</v>
      </c>
      <c r="EL1" s="3" t="s">
        <v>3649</v>
      </c>
      <c r="EM1" s="3" t="s">
        <v>3650</v>
      </c>
      <c r="EN1" s="3" t="s">
        <v>12937</v>
      </c>
      <c r="EO1" s="3" t="s">
        <v>12938</v>
      </c>
      <c r="EP1" s="3" t="s">
        <v>12939</v>
      </c>
      <c r="EQ1" s="3" t="s">
        <v>12940</v>
      </c>
      <c r="ER1" s="3" t="s">
        <v>12941</v>
      </c>
      <c r="ES1" s="3" t="s">
        <v>12942</v>
      </c>
      <c r="ET1" s="3" t="s">
        <v>12943</v>
      </c>
      <c r="EU1" s="3" t="s">
        <v>12944</v>
      </c>
      <c r="EV1" s="3" t="s">
        <v>12945</v>
      </c>
      <c r="EW1" s="3" t="s">
        <v>12946</v>
      </c>
      <c r="EX1" s="3" t="s">
        <v>12947</v>
      </c>
      <c r="EY1" s="3" t="s">
        <v>12948</v>
      </c>
      <c r="EZ1" s="3" t="s">
        <v>12949</v>
      </c>
      <c r="FA1" s="3" t="s">
        <v>12950</v>
      </c>
      <c r="FB1" s="3" t="s">
        <v>12951</v>
      </c>
      <c r="FC1" s="3" t="s">
        <v>12952</v>
      </c>
      <c r="FD1" s="3" t="s">
        <v>12953</v>
      </c>
      <c r="FE1" s="3" t="s">
        <v>12954</v>
      </c>
      <c r="FF1" s="3" t="s">
        <v>3687</v>
      </c>
      <c r="FG1" s="3" t="s">
        <v>3688</v>
      </c>
      <c r="FH1" s="3" t="s">
        <v>3689</v>
      </c>
      <c r="FI1" s="3" t="s">
        <v>3690</v>
      </c>
      <c r="FJ1" s="3" t="s">
        <v>3691</v>
      </c>
      <c r="FK1" s="3" t="s">
        <v>3692</v>
      </c>
      <c r="FL1" s="3" t="s">
        <v>3693</v>
      </c>
      <c r="FM1" s="3" t="s">
        <v>3694</v>
      </c>
      <c r="FN1" s="3" t="s">
        <v>3695</v>
      </c>
      <c r="FO1" s="3" t="s">
        <v>3696</v>
      </c>
      <c r="FP1" s="3" t="s">
        <v>3697</v>
      </c>
      <c r="FQ1" s="3" t="s">
        <v>3698</v>
      </c>
      <c r="FR1" s="3" t="s">
        <v>3699</v>
      </c>
      <c r="FS1" s="3" t="s">
        <v>3700</v>
      </c>
      <c r="FT1" s="3" t="s">
        <v>3701</v>
      </c>
      <c r="FU1" s="3" t="s">
        <v>3702</v>
      </c>
      <c r="FV1" s="3" t="s">
        <v>3703</v>
      </c>
      <c r="FW1" s="3" t="s">
        <v>3704</v>
      </c>
      <c r="FX1" s="3" t="s">
        <v>3705</v>
      </c>
      <c r="FY1" s="3" t="s">
        <v>3706</v>
      </c>
      <c r="FZ1" s="3" t="s">
        <v>3707</v>
      </c>
      <c r="GA1" s="3" t="s">
        <v>3708</v>
      </c>
      <c r="GB1" s="3" t="s">
        <v>3709</v>
      </c>
      <c r="GC1" s="3" t="s">
        <v>3710</v>
      </c>
      <c r="GD1" s="3" t="s">
        <v>3711</v>
      </c>
      <c r="GE1" s="3" t="s">
        <v>3712</v>
      </c>
      <c r="GF1" s="3" t="s">
        <v>3713</v>
      </c>
      <c r="GG1" s="3" t="s">
        <v>3714</v>
      </c>
      <c r="GH1" s="3" t="s">
        <v>3715</v>
      </c>
      <c r="GI1" s="3" t="s">
        <v>3716</v>
      </c>
      <c r="GJ1" s="3" t="s">
        <v>3717</v>
      </c>
      <c r="GK1" s="3" t="s">
        <v>3718</v>
      </c>
      <c r="GL1" s="3" t="s">
        <v>3719</v>
      </c>
      <c r="GM1" s="3" t="s">
        <v>3720</v>
      </c>
      <c r="GN1" s="3" t="s">
        <v>3721</v>
      </c>
      <c r="GO1" s="3" t="s">
        <v>3722</v>
      </c>
      <c r="GP1" s="3" t="s">
        <v>3723</v>
      </c>
      <c r="GQ1" s="3" t="s">
        <v>3724</v>
      </c>
      <c r="GR1" s="3" t="s">
        <v>3725</v>
      </c>
      <c r="GS1" s="3" t="s">
        <v>3726</v>
      </c>
      <c r="GT1" s="3" t="s">
        <v>3727</v>
      </c>
      <c r="GU1" s="3" t="s">
        <v>3728</v>
      </c>
      <c r="GV1" s="3" t="s">
        <v>3729</v>
      </c>
      <c r="GW1" s="3" t="s">
        <v>3730</v>
      </c>
      <c r="GX1" s="3" t="s">
        <v>3731</v>
      </c>
      <c r="GY1" s="3" t="s">
        <v>3732</v>
      </c>
      <c r="GZ1" s="3" t="s">
        <v>3733</v>
      </c>
      <c r="HA1" s="3" t="s">
        <v>3734</v>
      </c>
      <c r="HB1" s="3" t="s">
        <v>3735</v>
      </c>
      <c r="HC1" s="3" t="s">
        <v>3736</v>
      </c>
      <c r="HD1" s="3" t="s">
        <v>3737</v>
      </c>
      <c r="HE1" s="3" t="s">
        <v>3738</v>
      </c>
      <c r="HF1" s="3" t="s">
        <v>3739</v>
      </c>
      <c r="HG1" s="3" t="s">
        <v>3740</v>
      </c>
      <c r="HH1" s="3" t="s">
        <v>3741</v>
      </c>
      <c r="HI1" s="3" t="s">
        <v>3742</v>
      </c>
      <c r="HJ1" s="3" t="s">
        <v>3743</v>
      </c>
      <c r="HK1" s="3" t="s">
        <v>3744</v>
      </c>
      <c r="HL1" s="3" t="s">
        <v>3745</v>
      </c>
      <c r="HM1" s="3" t="s">
        <v>3746</v>
      </c>
      <c r="HN1" s="3" t="s">
        <v>3747</v>
      </c>
      <c r="HO1" s="3" t="s">
        <v>3748</v>
      </c>
      <c r="HP1" s="3" t="s">
        <v>3749</v>
      </c>
      <c r="HQ1" s="3" t="s">
        <v>3750</v>
      </c>
      <c r="HR1" s="3" t="s">
        <v>3751</v>
      </c>
      <c r="HS1" s="3" t="s">
        <v>3752</v>
      </c>
      <c r="HT1" s="3" t="s">
        <v>3753</v>
      </c>
      <c r="HU1" s="3" t="s">
        <v>3754</v>
      </c>
      <c r="HV1" s="3" t="s">
        <v>3755</v>
      </c>
      <c r="HW1" s="3" t="s">
        <v>3756</v>
      </c>
      <c r="HX1" s="3" t="s">
        <v>3757</v>
      </c>
      <c r="HY1" s="3" t="s">
        <v>3758</v>
      </c>
      <c r="HZ1" s="3" t="s">
        <v>3759</v>
      </c>
      <c r="IA1" s="3" t="s">
        <v>3760</v>
      </c>
      <c r="IB1" s="3" t="s">
        <v>3761</v>
      </c>
      <c r="IC1" s="3" t="s">
        <v>3762</v>
      </c>
      <c r="ID1" s="3" t="s">
        <v>3763</v>
      </c>
      <c r="IE1" s="3" t="s">
        <v>3764</v>
      </c>
      <c r="IF1" s="3" t="s">
        <v>3765</v>
      </c>
      <c r="IG1" s="3" t="s">
        <v>3766</v>
      </c>
      <c r="IH1" s="3" t="s">
        <v>3767</v>
      </c>
      <c r="II1" s="3" t="s">
        <v>3768</v>
      </c>
      <c r="IJ1" s="3" t="s">
        <v>3769</v>
      </c>
      <c r="IK1" s="3" t="s">
        <v>3770</v>
      </c>
      <c r="IL1" s="3" t="s">
        <v>3771</v>
      </c>
      <c r="IM1" s="3" t="s">
        <v>3772</v>
      </c>
      <c r="IN1" s="3" t="s">
        <v>3773</v>
      </c>
      <c r="IO1" s="3" t="s">
        <v>3774</v>
      </c>
      <c r="IP1" s="3" t="s">
        <v>3775</v>
      </c>
      <c r="IQ1" s="3" t="s">
        <v>3776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3777</v>
      </c>
      <c r="C10" s="8" t="s">
        <v>3778</v>
      </c>
      <c r="D10" s="8" t="s">
        <v>3779</v>
      </c>
      <c r="E10" s="8" t="s">
        <v>3780</v>
      </c>
      <c r="F10" s="8" t="s">
        <v>3781</v>
      </c>
      <c r="G10" s="8" t="s">
        <v>3782</v>
      </c>
      <c r="H10" s="8" t="s">
        <v>3783</v>
      </c>
      <c r="I10" s="8" t="s">
        <v>3784</v>
      </c>
      <c r="J10" s="8" t="s">
        <v>3785</v>
      </c>
      <c r="K10" s="8" t="s">
        <v>3786</v>
      </c>
      <c r="L10" s="8" t="s">
        <v>3787</v>
      </c>
      <c r="M10" s="8" t="s">
        <v>3788</v>
      </c>
      <c r="N10" s="8" t="s">
        <v>3789</v>
      </c>
      <c r="O10" s="8" t="s">
        <v>3790</v>
      </c>
      <c r="P10" s="8" t="s">
        <v>3791</v>
      </c>
      <c r="Q10" s="8" t="s">
        <v>3792</v>
      </c>
      <c r="R10" s="8" t="s">
        <v>3793</v>
      </c>
      <c r="S10" s="8" t="s">
        <v>3794</v>
      </c>
      <c r="T10" s="8" t="s">
        <v>3795</v>
      </c>
      <c r="U10" s="8" t="s">
        <v>3796</v>
      </c>
      <c r="V10" s="8" t="s">
        <v>3797</v>
      </c>
      <c r="W10" s="8" t="s">
        <v>3798</v>
      </c>
      <c r="X10" s="8" t="s">
        <v>3799</v>
      </c>
      <c r="Y10" s="8" t="s">
        <v>3800</v>
      </c>
      <c r="Z10" s="8" t="s">
        <v>3801</v>
      </c>
      <c r="AA10" s="8" t="s">
        <v>3802</v>
      </c>
      <c r="AB10" s="8" t="s">
        <v>3803</v>
      </c>
      <c r="AC10" s="8" t="s">
        <v>3804</v>
      </c>
      <c r="AD10" s="8" t="s">
        <v>3805</v>
      </c>
      <c r="AE10" s="8" t="s">
        <v>3806</v>
      </c>
      <c r="AF10" s="8" t="s">
        <v>3807</v>
      </c>
      <c r="AG10" s="8" t="s">
        <v>3808</v>
      </c>
      <c r="AH10" s="8" t="s">
        <v>3809</v>
      </c>
      <c r="AI10" s="8" t="s">
        <v>3810</v>
      </c>
      <c r="AJ10" s="8" t="s">
        <v>3811</v>
      </c>
      <c r="AK10" s="8" t="s">
        <v>3812</v>
      </c>
      <c r="AL10" s="8" t="s">
        <v>3813</v>
      </c>
      <c r="AM10" s="8" t="s">
        <v>3814</v>
      </c>
      <c r="AN10" s="8" t="s">
        <v>3815</v>
      </c>
      <c r="AO10" s="8" t="s">
        <v>3816</v>
      </c>
      <c r="AP10" s="8" t="s">
        <v>3817</v>
      </c>
      <c r="AQ10" s="8" t="s">
        <v>3818</v>
      </c>
      <c r="AR10" s="8" t="s">
        <v>3819</v>
      </c>
      <c r="AS10" s="8" t="s">
        <v>3820</v>
      </c>
      <c r="AT10" s="8" t="s">
        <v>3821</v>
      </c>
      <c r="AU10" s="8" t="s">
        <v>3822</v>
      </c>
      <c r="AV10" s="8" t="s">
        <v>3823</v>
      </c>
      <c r="AW10" s="8" t="s">
        <v>3824</v>
      </c>
      <c r="AX10" s="8" t="s">
        <v>3825</v>
      </c>
      <c r="AY10" s="8" t="s">
        <v>3826</v>
      </c>
      <c r="AZ10" s="8" t="s">
        <v>3827</v>
      </c>
      <c r="BA10" s="8" t="s">
        <v>3828</v>
      </c>
      <c r="BB10" s="8" t="s">
        <v>3829</v>
      </c>
      <c r="BC10" s="8" t="s">
        <v>3830</v>
      </c>
      <c r="BD10" s="8" t="s">
        <v>3831</v>
      </c>
      <c r="BE10" s="8" t="s">
        <v>3832</v>
      </c>
      <c r="BF10" s="8" t="s">
        <v>3833</v>
      </c>
      <c r="BG10" s="8" t="s">
        <v>3834</v>
      </c>
      <c r="BH10" s="8" t="s">
        <v>3835</v>
      </c>
      <c r="BI10" s="8" t="s">
        <v>3836</v>
      </c>
      <c r="BJ10" s="8" t="s">
        <v>3837</v>
      </c>
      <c r="BK10" s="8" t="s">
        <v>3838</v>
      </c>
      <c r="BL10" s="8" t="s">
        <v>3839</v>
      </c>
      <c r="BM10" s="8" t="s">
        <v>3840</v>
      </c>
      <c r="BN10" s="8" t="s">
        <v>3841</v>
      </c>
      <c r="BO10" s="8" t="s">
        <v>3842</v>
      </c>
      <c r="BP10" s="8" t="s">
        <v>3843</v>
      </c>
      <c r="BQ10" s="8" t="s">
        <v>3844</v>
      </c>
      <c r="BR10" s="8" t="s">
        <v>3845</v>
      </c>
      <c r="BS10" s="8" t="s">
        <v>3846</v>
      </c>
      <c r="BT10" s="8" t="s">
        <v>3847</v>
      </c>
      <c r="BU10" s="8" t="s">
        <v>3848</v>
      </c>
      <c r="BV10" s="8" t="s">
        <v>3849</v>
      </c>
      <c r="BW10" s="8" t="s">
        <v>3850</v>
      </c>
      <c r="BX10" s="8" t="s">
        <v>3851</v>
      </c>
      <c r="BY10" s="8" t="s">
        <v>3852</v>
      </c>
      <c r="BZ10" s="8" t="s">
        <v>3853</v>
      </c>
      <c r="CA10" s="8" t="s">
        <v>3854</v>
      </c>
      <c r="CB10" s="8" t="s">
        <v>3855</v>
      </c>
      <c r="CC10" s="8" t="s">
        <v>3856</v>
      </c>
      <c r="CD10" s="8" t="s">
        <v>3857</v>
      </c>
      <c r="CE10" s="8" t="s">
        <v>3858</v>
      </c>
      <c r="CF10" s="8" t="s">
        <v>3859</v>
      </c>
      <c r="CG10" s="8" t="s">
        <v>3860</v>
      </c>
      <c r="CH10" s="8" t="s">
        <v>3861</v>
      </c>
      <c r="CI10" s="8" t="s">
        <v>3862</v>
      </c>
      <c r="CJ10" s="8" t="s">
        <v>3863</v>
      </c>
      <c r="CK10" s="8" t="s">
        <v>3864</v>
      </c>
      <c r="CL10" s="8" t="s">
        <v>3865</v>
      </c>
      <c r="CM10" s="8" t="s">
        <v>3866</v>
      </c>
      <c r="CN10" s="8" t="s">
        <v>3867</v>
      </c>
      <c r="CO10" s="8" t="s">
        <v>3868</v>
      </c>
      <c r="CP10" s="8" t="s">
        <v>3869</v>
      </c>
      <c r="CQ10" s="8" t="s">
        <v>3870</v>
      </c>
      <c r="CR10" s="8" t="s">
        <v>3871</v>
      </c>
      <c r="CS10" s="8" t="s">
        <v>3872</v>
      </c>
      <c r="CT10" s="8" t="s">
        <v>3873</v>
      </c>
      <c r="CU10" s="8" t="s">
        <v>3874</v>
      </c>
      <c r="CV10" s="8" t="s">
        <v>3875</v>
      </c>
      <c r="CW10" s="8" t="s">
        <v>3876</v>
      </c>
      <c r="CX10" s="8" t="s">
        <v>3877</v>
      </c>
      <c r="CY10" s="8" t="s">
        <v>3878</v>
      </c>
      <c r="CZ10" s="8" t="s">
        <v>3879</v>
      </c>
      <c r="DA10" s="8" t="s">
        <v>3880</v>
      </c>
      <c r="DB10" s="8" t="s">
        <v>3881</v>
      </c>
      <c r="DC10" s="8" t="s">
        <v>3882</v>
      </c>
      <c r="DD10" s="8" t="s">
        <v>3883</v>
      </c>
      <c r="DE10" s="8" t="s">
        <v>3884</v>
      </c>
      <c r="DF10" s="8" t="s">
        <v>3885</v>
      </c>
      <c r="DG10" s="8" t="s">
        <v>3886</v>
      </c>
      <c r="DH10" s="8" t="s">
        <v>3887</v>
      </c>
      <c r="DI10" s="8" t="s">
        <v>3888</v>
      </c>
      <c r="DJ10" s="8" t="s">
        <v>3889</v>
      </c>
      <c r="DK10" s="8" t="s">
        <v>3890</v>
      </c>
      <c r="DL10" s="8" t="s">
        <v>3891</v>
      </c>
      <c r="DM10" s="8" t="s">
        <v>3892</v>
      </c>
      <c r="DN10" s="8" t="s">
        <v>3893</v>
      </c>
      <c r="DO10" s="8" t="s">
        <v>3894</v>
      </c>
      <c r="DP10" s="8" t="s">
        <v>3895</v>
      </c>
      <c r="DQ10" s="8" t="s">
        <v>3896</v>
      </c>
      <c r="DR10" s="8" t="s">
        <v>3897</v>
      </c>
      <c r="DS10" s="8" t="s">
        <v>3898</v>
      </c>
      <c r="DT10" s="8" t="s">
        <v>3899</v>
      </c>
      <c r="DU10" s="8" t="s">
        <v>3900</v>
      </c>
      <c r="DV10" s="8" t="s">
        <v>3901</v>
      </c>
      <c r="DW10" s="8" t="s">
        <v>3902</v>
      </c>
      <c r="DX10" s="8" t="s">
        <v>3903</v>
      </c>
      <c r="DY10" s="8" t="s">
        <v>3904</v>
      </c>
      <c r="DZ10" s="8" t="s">
        <v>3905</v>
      </c>
      <c r="EA10" s="8" t="s">
        <v>3906</v>
      </c>
      <c r="EB10" s="8" t="s">
        <v>3907</v>
      </c>
      <c r="EC10" s="8" t="s">
        <v>3908</v>
      </c>
      <c r="ED10" s="8" t="s">
        <v>3909</v>
      </c>
      <c r="EE10" s="8" t="s">
        <v>3910</v>
      </c>
      <c r="EF10" s="8" t="s">
        <v>3911</v>
      </c>
      <c r="EG10" s="8" t="s">
        <v>3912</v>
      </c>
      <c r="EH10" s="8" t="s">
        <v>3913</v>
      </c>
      <c r="EI10" s="8" t="s">
        <v>3914</v>
      </c>
      <c r="EJ10" s="8" t="s">
        <v>3915</v>
      </c>
      <c r="EK10" s="8" t="s">
        <v>3916</v>
      </c>
      <c r="EL10" s="8" t="s">
        <v>3917</v>
      </c>
      <c r="EM10" s="8" t="s">
        <v>3918</v>
      </c>
      <c r="EN10" s="8" t="s">
        <v>3919</v>
      </c>
      <c r="EO10" s="8" t="s">
        <v>3920</v>
      </c>
      <c r="EP10" s="8" t="s">
        <v>3921</v>
      </c>
      <c r="EQ10" s="8" t="s">
        <v>3922</v>
      </c>
      <c r="ER10" s="8" t="s">
        <v>3923</v>
      </c>
      <c r="ES10" s="8" t="s">
        <v>3924</v>
      </c>
      <c r="ET10" s="8" t="s">
        <v>3925</v>
      </c>
      <c r="EU10" s="8" t="s">
        <v>3926</v>
      </c>
      <c r="EV10" s="8" t="s">
        <v>3927</v>
      </c>
      <c r="EW10" s="8" t="s">
        <v>3928</v>
      </c>
      <c r="EX10" s="8" t="s">
        <v>3929</v>
      </c>
      <c r="EY10" s="8" t="s">
        <v>3930</v>
      </c>
      <c r="EZ10" s="8" t="s">
        <v>3931</v>
      </c>
      <c r="FA10" s="8" t="s">
        <v>3932</v>
      </c>
      <c r="FB10" s="8" t="s">
        <v>3933</v>
      </c>
      <c r="FC10" s="8" t="s">
        <v>3934</v>
      </c>
      <c r="FD10" s="8" t="s">
        <v>3935</v>
      </c>
      <c r="FE10" s="8" t="s">
        <v>3936</v>
      </c>
      <c r="FF10" s="8" t="s">
        <v>3937</v>
      </c>
      <c r="FG10" s="8" t="s">
        <v>3938</v>
      </c>
      <c r="FH10" s="8" t="s">
        <v>3939</v>
      </c>
      <c r="FI10" s="8" t="s">
        <v>3940</v>
      </c>
      <c r="FJ10" s="8" t="s">
        <v>3941</v>
      </c>
      <c r="FK10" s="8" t="s">
        <v>3942</v>
      </c>
      <c r="FL10" s="8" t="s">
        <v>3943</v>
      </c>
      <c r="FM10" s="8" t="s">
        <v>3944</v>
      </c>
      <c r="FN10" s="8" t="s">
        <v>3945</v>
      </c>
      <c r="FO10" s="8" t="s">
        <v>3946</v>
      </c>
      <c r="FP10" s="8" t="s">
        <v>3947</v>
      </c>
      <c r="FQ10" s="8" t="s">
        <v>3948</v>
      </c>
      <c r="FR10" s="8" t="s">
        <v>3949</v>
      </c>
      <c r="FS10" s="8" t="s">
        <v>3950</v>
      </c>
      <c r="FT10" s="8" t="s">
        <v>3951</v>
      </c>
      <c r="FU10" s="8" t="s">
        <v>3952</v>
      </c>
      <c r="FV10" s="8" t="s">
        <v>3953</v>
      </c>
      <c r="FW10" s="8" t="s">
        <v>3954</v>
      </c>
      <c r="FX10" s="8" t="s">
        <v>3955</v>
      </c>
      <c r="FY10" s="8" t="s">
        <v>3956</v>
      </c>
      <c r="FZ10" s="8" t="s">
        <v>3957</v>
      </c>
      <c r="GA10" s="8" t="s">
        <v>3958</v>
      </c>
      <c r="GB10" s="8" t="s">
        <v>3959</v>
      </c>
      <c r="GC10" s="8" t="s">
        <v>3960</v>
      </c>
      <c r="GD10" s="8" t="s">
        <v>3961</v>
      </c>
      <c r="GE10" s="8" t="s">
        <v>3962</v>
      </c>
      <c r="GF10" s="8" t="s">
        <v>3963</v>
      </c>
      <c r="GG10" s="8" t="s">
        <v>3964</v>
      </c>
      <c r="GH10" s="8" t="s">
        <v>3965</v>
      </c>
      <c r="GI10" s="8" t="s">
        <v>3966</v>
      </c>
      <c r="GJ10" s="8" t="s">
        <v>3967</v>
      </c>
      <c r="GK10" s="8" t="s">
        <v>3968</v>
      </c>
      <c r="GL10" s="8" t="s">
        <v>3969</v>
      </c>
      <c r="GM10" s="8" t="s">
        <v>3970</v>
      </c>
      <c r="GN10" s="8" t="s">
        <v>3971</v>
      </c>
      <c r="GO10" s="8" t="s">
        <v>3972</v>
      </c>
      <c r="GP10" s="8" t="s">
        <v>3973</v>
      </c>
      <c r="GQ10" s="8" t="s">
        <v>3974</v>
      </c>
      <c r="GR10" s="8" t="s">
        <v>3975</v>
      </c>
      <c r="GS10" s="8" t="s">
        <v>3976</v>
      </c>
      <c r="GT10" s="8" t="s">
        <v>3977</v>
      </c>
      <c r="GU10" s="8" t="s">
        <v>3978</v>
      </c>
      <c r="GV10" s="8" t="s">
        <v>3979</v>
      </c>
      <c r="GW10" s="8" t="s">
        <v>3980</v>
      </c>
      <c r="GX10" s="8" t="s">
        <v>3981</v>
      </c>
      <c r="GY10" s="8" t="s">
        <v>3982</v>
      </c>
      <c r="GZ10" s="8" t="s">
        <v>3983</v>
      </c>
      <c r="HA10" s="8" t="s">
        <v>3984</v>
      </c>
      <c r="HB10" s="8" t="s">
        <v>3985</v>
      </c>
      <c r="HC10" s="8" t="s">
        <v>3986</v>
      </c>
      <c r="HD10" s="8" t="s">
        <v>3987</v>
      </c>
      <c r="HE10" s="8" t="s">
        <v>3988</v>
      </c>
      <c r="HF10" s="8" t="s">
        <v>3989</v>
      </c>
      <c r="HG10" s="8" t="s">
        <v>3990</v>
      </c>
      <c r="HH10" s="8" t="s">
        <v>3991</v>
      </c>
      <c r="HI10" s="8" t="s">
        <v>3992</v>
      </c>
      <c r="HJ10" s="8" t="s">
        <v>3993</v>
      </c>
      <c r="HK10" s="8" t="s">
        <v>3994</v>
      </c>
      <c r="HL10" s="8" t="s">
        <v>3995</v>
      </c>
      <c r="HM10" s="8" t="s">
        <v>3996</v>
      </c>
      <c r="HN10" s="8" t="s">
        <v>3997</v>
      </c>
      <c r="HO10" s="8" t="s">
        <v>3998</v>
      </c>
      <c r="HP10" s="8" t="s">
        <v>3999</v>
      </c>
      <c r="HQ10" s="8" t="s">
        <v>4000</v>
      </c>
      <c r="HR10" s="8" t="s">
        <v>4001</v>
      </c>
      <c r="HS10" s="8" t="s">
        <v>4002</v>
      </c>
      <c r="HT10" s="8" t="s">
        <v>4003</v>
      </c>
      <c r="HU10" s="8" t="s">
        <v>4004</v>
      </c>
      <c r="HV10" s="8" t="s">
        <v>4005</v>
      </c>
      <c r="HW10" s="8" t="s">
        <v>4006</v>
      </c>
      <c r="HX10" s="8" t="s">
        <v>4007</v>
      </c>
      <c r="HY10" s="8" t="s">
        <v>4008</v>
      </c>
      <c r="HZ10" s="8" t="s">
        <v>4009</v>
      </c>
      <c r="IA10" s="8" t="s">
        <v>4010</v>
      </c>
      <c r="IB10" s="8" t="s">
        <v>4011</v>
      </c>
      <c r="IC10" s="8" t="s">
        <v>4012</v>
      </c>
      <c r="ID10" s="8" t="s">
        <v>4013</v>
      </c>
      <c r="IE10" s="8" t="s">
        <v>4014</v>
      </c>
      <c r="IF10" s="8" t="s">
        <v>4015</v>
      </c>
      <c r="IG10" s="8" t="s">
        <v>4016</v>
      </c>
      <c r="IH10" s="8" t="s">
        <v>4017</v>
      </c>
      <c r="II10" s="8" t="s">
        <v>4018</v>
      </c>
      <c r="IJ10" s="8" t="s">
        <v>4019</v>
      </c>
      <c r="IK10" s="8" t="s">
        <v>4020</v>
      </c>
      <c r="IL10" s="8" t="s">
        <v>4021</v>
      </c>
      <c r="IM10" s="8" t="s">
        <v>4022</v>
      </c>
      <c r="IN10" s="8" t="s">
        <v>4023</v>
      </c>
      <c r="IO10" s="8" t="s">
        <v>4024</v>
      </c>
      <c r="IP10" s="8" t="s">
        <v>4025</v>
      </c>
      <c r="IQ10" s="8" t="s">
        <v>4026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201.63300000000001</v>
      </c>
      <c r="FG11" s="9">
        <v>77.850999999999999</v>
      </c>
      <c r="FH11" s="9">
        <v>123.78100000000001</v>
      </c>
      <c r="FI11" s="9">
        <v>64.197999999999993</v>
      </c>
      <c r="FJ11" s="9">
        <v>20.384</v>
      </c>
      <c r="FK11" s="9">
        <v>43.814</v>
      </c>
      <c r="FL11" s="9">
        <v>92.948999999999998</v>
      </c>
      <c r="FM11" s="9">
        <v>34.244</v>
      </c>
      <c r="FN11" s="9">
        <v>58.704999999999998</v>
      </c>
      <c r="FO11" s="9">
        <v>30.283000000000001</v>
      </c>
      <c r="FP11" s="9">
        <v>14.839</v>
      </c>
      <c r="FQ11" s="9">
        <v>15.445</v>
      </c>
      <c r="FR11" s="9">
        <v>14.202</v>
      </c>
      <c r="FS11" s="9">
        <v>8.3849999999999998</v>
      </c>
      <c r="FT11" s="9">
        <v>5.8170000000000002</v>
      </c>
      <c r="FU11" s="9">
        <v>12</v>
      </c>
      <c r="FV11" s="9">
        <v>13.118</v>
      </c>
      <c r="FW11" s="9">
        <v>10</v>
      </c>
      <c r="FX11" s="9">
        <v>196.61799999999999</v>
      </c>
      <c r="FY11" s="9">
        <v>73.963999999999999</v>
      </c>
      <c r="FZ11" s="9">
        <v>122.65300000000001</v>
      </c>
      <c r="GA11" s="9">
        <v>62.444000000000003</v>
      </c>
      <c r="GB11" s="9">
        <v>19.396000000000001</v>
      </c>
      <c r="GC11" s="9">
        <v>43.048000000000002</v>
      </c>
      <c r="GD11" s="9">
        <v>90.918999999999997</v>
      </c>
      <c r="GE11" s="9">
        <v>32.213999999999999</v>
      </c>
      <c r="GF11" s="9">
        <v>58.704999999999998</v>
      </c>
      <c r="GG11" s="9">
        <v>29.414999999999999</v>
      </c>
      <c r="GH11" s="9">
        <v>13.97</v>
      </c>
      <c r="GI11" s="9">
        <v>15.445</v>
      </c>
      <c r="GJ11" s="9">
        <v>13.839</v>
      </c>
      <c r="GK11" s="9">
        <v>8.3849999999999998</v>
      </c>
      <c r="GL11" s="9">
        <v>5.4539999999999997</v>
      </c>
      <c r="GM11" s="9">
        <v>12</v>
      </c>
      <c r="GN11" s="9">
        <v>14</v>
      </c>
      <c r="GO11" s="9">
        <v>10</v>
      </c>
      <c r="GP11" s="9">
        <v>70.683000000000007</v>
      </c>
      <c r="GQ11" s="9">
        <v>35.613</v>
      </c>
      <c r="GR11" s="9">
        <v>35.07</v>
      </c>
      <c r="GS11" s="9">
        <v>26.3</v>
      </c>
      <c r="GT11" s="9">
        <v>14.7</v>
      </c>
      <c r="GU11" s="9">
        <v>11.599</v>
      </c>
      <c r="GV11" s="9">
        <v>30.335000000000001</v>
      </c>
      <c r="GW11" s="9">
        <v>13.236000000000001</v>
      </c>
      <c r="GX11" s="9">
        <v>17.099</v>
      </c>
      <c r="GY11" s="9">
        <v>9.1760000000000002</v>
      </c>
      <c r="GZ11" s="9">
        <v>4.9379999999999997</v>
      </c>
      <c r="HA11" s="9">
        <v>4.2380000000000004</v>
      </c>
      <c r="HB11" s="9">
        <v>4.8719999999999999</v>
      </c>
      <c r="HC11" s="9">
        <v>2.738</v>
      </c>
      <c r="HD11" s="9">
        <v>2.1339999999999999</v>
      </c>
      <c r="HE11" s="9">
        <v>11</v>
      </c>
      <c r="HF11" s="9">
        <v>10.853999999999999</v>
      </c>
      <c r="HG11" s="9">
        <v>11.394</v>
      </c>
      <c r="HH11" s="9">
        <v>66.491</v>
      </c>
      <c r="HI11" s="9">
        <v>21.381</v>
      </c>
      <c r="HJ11" s="9">
        <v>45.109000000000002</v>
      </c>
      <c r="HK11" s="9">
        <v>15.75</v>
      </c>
      <c r="HL11" s="9">
        <v>1.3009999999999999</v>
      </c>
      <c r="HM11" s="9">
        <v>14.449</v>
      </c>
      <c r="HN11" s="9">
        <v>33.509</v>
      </c>
      <c r="HO11" s="9">
        <v>10.88</v>
      </c>
      <c r="HP11" s="9">
        <v>22.629000000000001</v>
      </c>
      <c r="HQ11" s="9">
        <v>11.404</v>
      </c>
      <c r="HR11" s="9">
        <v>5.33</v>
      </c>
      <c r="HS11" s="9">
        <v>6.0739999999999998</v>
      </c>
      <c r="HT11" s="9">
        <v>5.827</v>
      </c>
      <c r="HU11" s="9">
        <v>3.87</v>
      </c>
      <c r="HV11" s="9">
        <v>1.9570000000000001</v>
      </c>
      <c r="HW11" s="9">
        <v>13</v>
      </c>
      <c r="HX11" s="9">
        <v>16</v>
      </c>
      <c r="HY11" s="9">
        <v>10.798</v>
      </c>
      <c r="HZ11" s="9">
        <v>35.389000000000003</v>
      </c>
      <c r="IA11" s="9">
        <v>12.199</v>
      </c>
      <c r="IB11" s="9">
        <v>23.19</v>
      </c>
      <c r="IC11" s="9">
        <v>6.16</v>
      </c>
      <c r="ID11" s="9">
        <v>0.435</v>
      </c>
      <c r="IE11" s="9">
        <v>5.7249999999999996</v>
      </c>
      <c r="IF11" s="9">
        <v>17.375</v>
      </c>
      <c r="IG11" s="9">
        <v>5.593</v>
      </c>
      <c r="IH11" s="9">
        <v>11.782</v>
      </c>
      <c r="II11" s="9">
        <v>9.1199999999999992</v>
      </c>
      <c r="IJ11" s="9">
        <v>3.97</v>
      </c>
      <c r="IK11" s="9">
        <v>5.15</v>
      </c>
      <c r="IL11" s="9">
        <v>2.734</v>
      </c>
      <c r="IM11" s="9">
        <v>2.2010000000000001</v>
      </c>
      <c r="IN11" s="9">
        <v>0.53300000000000003</v>
      </c>
      <c r="IO11" s="9">
        <v>15</v>
      </c>
      <c r="IP11" s="9">
        <v>19.568000000000001</v>
      </c>
      <c r="IQ11" s="9">
        <v>12.425000000000001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186.80099999999999</v>
      </c>
      <c r="FG12" s="9">
        <v>75.146000000000001</v>
      </c>
      <c r="FH12" s="9">
        <v>111.655</v>
      </c>
      <c r="FI12" s="9">
        <v>56.661000000000001</v>
      </c>
      <c r="FJ12" s="9">
        <v>18.722000000000001</v>
      </c>
      <c r="FK12" s="9">
        <v>37.939</v>
      </c>
      <c r="FL12" s="9">
        <v>78.361999999999995</v>
      </c>
      <c r="FM12" s="9">
        <v>33.271000000000001</v>
      </c>
      <c r="FN12" s="9">
        <v>45.091999999999999</v>
      </c>
      <c r="FO12" s="9">
        <v>37.887</v>
      </c>
      <c r="FP12" s="9">
        <v>16.577000000000002</v>
      </c>
      <c r="FQ12" s="9">
        <v>21.31</v>
      </c>
      <c r="FR12" s="9">
        <v>13.891</v>
      </c>
      <c r="FS12" s="9">
        <v>6.5759999999999996</v>
      </c>
      <c r="FT12" s="9">
        <v>7.3140000000000001</v>
      </c>
      <c r="FU12" s="9">
        <v>12.39</v>
      </c>
      <c r="FV12" s="9">
        <v>15</v>
      </c>
      <c r="FW12" s="9">
        <v>11</v>
      </c>
      <c r="FX12" s="9">
        <v>184.83600000000001</v>
      </c>
      <c r="FY12" s="9">
        <v>74.001999999999995</v>
      </c>
      <c r="FZ12" s="9">
        <v>110.834</v>
      </c>
      <c r="GA12" s="9">
        <v>55.771999999999998</v>
      </c>
      <c r="GB12" s="9">
        <v>18.248999999999999</v>
      </c>
      <c r="GC12" s="9">
        <v>37.521999999999998</v>
      </c>
      <c r="GD12" s="9">
        <v>78.361999999999995</v>
      </c>
      <c r="GE12" s="9">
        <v>33.271000000000001</v>
      </c>
      <c r="GF12" s="9">
        <v>45.091999999999999</v>
      </c>
      <c r="GG12" s="9">
        <v>36.811</v>
      </c>
      <c r="GH12" s="9">
        <v>15.906000000000001</v>
      </c>
      <c r="GI12" s="9">
        <v>20.905999999999999</v>
      </c>
      <c r="GJ12" s="9">
        <v>13.891</v>
      </c>
      <c r="GK12" s="9">
        <v>6.5759999999999996</v>
      </c>
      <c r="GL12" s="9">
        <v>7.3140000000000001</v>
      </c>
      <c r="GM12" s="9">
        <v>12.202</v>
      </c>
      <c r="GN12" s="9">
        <v>15</v>
      </c>
      <c r="GO12" s="9">
        <v>11</v>
      </c>
      <c r="GP12" s="9">
        <v>72.286000000000001</v>
      </c>
      <c r="GQ12" s="9">
        <v>34.780999999999999</v>
      </c>
      <c r="GR12" s="9">
        <v>37.505000000000003</v>
      </c>
      <c r="GS12" s="9">
        <v>24.797000000000001</v>
      </c>
      <c r="GT12" s="9">
        <v>11.127000000000001</v>
      </c>
      <c r="GU12" s="9">
        <v>13.67</v>
      </c>
      <c r="GV12" s="9">
        <v>27.728000000000002</v>
      </c>
      <c r="GW12" s="9">
        <v>13.837</v>
      </c>
      <c r="GX12" s="9">
        <v>13.891</v>
      </c>
      <c r="GY12" s="9">
        <v>14.343</v>
      </c>
      <c r="GZ12" s="9">
        <v>6.5570000000000004</v>
      </c>
      <c r="HA12" s="9">
        <v>7.7859999999999996</v>
      </c>
      <c r="HB12" s="9">
        <v>5.4180000000000001</v>
      </c>
      <c r="HC12" s="9">
        <v>3.2589999999999999</v>
      </c>
      <c r="HD12" s="9">
        <v>2.1589999999999998</v>
      </c>
      <c r="HE12" s="9">
        <v>12</v>
      </c>
      <c r="HF12" s="9">
        <v>13</v>
      </c>
      <c r="HG12" s="9">
        <v>11</v>
      </c>
      <c r="HH12" s="9">
        <v>58.439</v>
      </c>
      <c r="HI12" s="9">
        <v>18.564</v>
      </c>
      <c r="HJ12" s="9">
        <v>39.875</v>
      </c>
      <c r="HK12" s="9">
        <v>14.647</v>
      </c>
      <c r="HL12" s="9">
        <v>2.758</v>
      </c>
      <c r="HM12" s="9">
        <v>11.89</v>
      </c>
      <c r="HN12" s="9">
        <v>26.311</v>
      </c>
      <c r="HO12" s="9">
        <v>10.976000000000001</v>
      </c>
      <c r="HP12" s="9">
        <v>15.335000000000001</v>
      </c>
      <c r="HQ12" s="9">
        <v>12.108000000000001</v>
      </c>
      <c r="HR12" s="9">
        <v>3.1080000000000001</v>
      </c>
      <c r="HS12" s="9">
        <v>9</v>
      </c>
      <c r="HT12" s="9">
        <v>5.3730000000000002</v>
      </c>
      <c r="HU12" s="9">
        <v>1.7230000000000001</v>
      </c>
      <c r="HV12" s="9">
        <v>3.65</v>
      </c>
      <c r="HW12" s="9">
        <v>15</v>
      </c>
      <c r="HX12" s="9">
        <v>15</v>
      </c>
      <c r="HY12" s="9">
        <v>14</v>
      </c>
      <c r="HZ12" s="9">
        <v>30.491</v>
      </c>
      <c r="IA12" s="9">
        <v>13.394</v>
      </c>
      <c r="IB12" s="9">
        <v>17.096</v>
      </c>
      <c r="IC12" s="9">
        <v>6.1059999999999999</v>
      </c>
      <c r="ID12" s="9">
        <v>2.3919999999999999</v>
      </c>
      <c r="IE12" s="9">
        <v>3.714</v>
      </c>
      <c r="IF12" s="9">
        <v>17.419</v>
      </c>
      <c r="IG12" s="9">
        <v>9.0730000000000004</v>
      </c>
      <c r="IH12" s="9">
        <v>8.3469999999999995</v>
      </c>
      <c r="II12" s="9">
        <v>4.6989999999999998</v>
      </c>
      <c r="IJ12" s="9">
        <v>1.425</v>
      </c>
      <c r="IK12" s="9">
        <v>3.2749999999999999</v>
      </c>
      <c r="IL12" s="9">
        <v>2.266</v>
      </c>
      <c r="IM12" s="9">
        <v>0.505</v>
      </c>
      <c r="IN12" s="9">
        <v>1.7609999999999999</v>
      </c>
      <c r="IO12" s="9">
        <v>14.773999999999999</v>
      </c>
      <c r="IP12" s="9">
        <v>14.565</v>
      </c>
      <c r="IQ12" s="9">
        <v>14.663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191.851</v>
      </c>
      <c r="FG13" s="9">
        <v>76.525999999999996</v>
      </c>
      <c r="FH13" s="9">
        <v>115.325</v>
      </c>
      <c r="FI13" s="9">
        <v>62.289000000000001</v>
      </c>
      <c r="FJ13" s="9">
        <v>13.925000000000001</v>
      </c>
      <c r="FK13" s="9">
        <v>48.363999999999997</v>
      </c>
      <c r="FL13" s="9">
        <v>77.75</v>
      </c>
      <c r="FM13" s="9">
        <v>31.344000000000001</v>
      </c>
      <c r="FN13" s="9">
        <v>46.406999999999996</v>
      </c>
      <c r="FO13" s="9">
        <v>37.478999999999999</v>
      </c>
      <c r="FP13" s="9">
        <v>20.027000000000001</v>
      </c>
      <c r="FQ13" s="9">
        <v>17.452000000000002</v>
      </c>
      <c r="FR13" s="9">
        <v>14.332000000000001</v>
      </c>
      <c r="FS13" s="9">
        <v>11.23</v>
      </c>
      <c r="FT13" s="9">
        <v>3.1019999999999999</v>
      </c>
      <c r="FU13" s="9">
        <v>12</v>
      </c>
      <c r="FV13" s="9">
        <v>16</v>
      </c>
      <c r="FW13" s="9">
        <v>10</v>
      </c>
      <c r="FX13" s="9">
        <v>188.55500000000001</v>
      </c>
      <c r="FY13" s="9">
        <v>74.858000000000004</v>
      </c>
      <c r="FZ13" s="9">
        <v>113.697</v>
      </c>
      <c r="GA13" s="9">
        <v>59.972000000000001</v>
      </c>
      <c r="GB13" s="9">
        <v>12.788</v>
      </c>
      <c r="GC13" s="9">
        <v>47.183999999999997</v>
      </c>
      <c r="GD13" s="9">
        <v>76.772000000000006</v>
      </c>
      <c r="GE13" s="9">
        <v>30.812999999999999</v>
      </c>
      <c r="GF13" s="9">
        <v>45.959000000000003</v>
      </c>
      <c r="GG13" s="9">
        <v>37.478999999999999</v>
      </c>
      <c r="GH13" s="9">
        <v>20.027000000000001</v>
      </c>
      <c r="GI13" s="9">
        <v>17.452000000000002</v>
      </c>
      <c r="GJ13" s="9">
        <v>14.332000000000001</v>
      </c>
      <c r="GK13" s="9">
        <v>11.23</v>
      </c>
      <c r="GL13" s="9">
        <v>3.1019999999999999</v>
      </c>
      <c r="GM13" s="9">
        <v>12</v>
      </c>
      <c r="GN13" s="9">
        <v>16</v>
      </c>
      <c r="GO13" s="9">
        <v>10</v>
      </c>
      <c r="GP13" s="9">
        <v>76.953999999999994</v>
      </c>
      <c r="GQ13" s="9">
        <v>36.637</v>
      </c>
      <c r="GR13" s="9">
        <v>40.317</v>
      </c>
      <c r="GS13" s="9">
        <v>26.068000000000001</v>
      </c>
      <c r="GT13" s="9">
        <v>7.7859999999999996</v>
      </c>
      <c r="GU13" s="9">
        <v>18.283000000000001</v>
      </c>
      <c r="GV13" s="9">
        <v>30.195</v>
      </c>
      <c r="GW13" s="9">
        <v>15.768000000000001</v>
      </c>
      <c r="GX13" s="9">
        <v>14.427</v>
      </c>
      <c r="GY13" s="9">
        <v>13.891</v>
      </c>
      <c r="GZ13" s="9">
        <v>8.5890000000000004</v>
      </c>
      <c r="HA13" s="9">
        <v>5.3019999999999996</v>
      </c>
      <c r="HB13" s="9">
        <v>6.8</v>
      </c>
      <c r="HC13" s="9">
        <v>4.4939999999999998</v>
      </c>
      <c r="HD13" s="9">
        <v>2.306</v>
      </c>
      <c r="HE13" s="9">
        <v>11</v>
      </c>
      <c r="HF13" s="9">
        <v>15</v>
      </c>
      <c r="HG13" s="9">
        <v>10</v>
      </c>
      <c r="HH13" s="9">
        <v>63.281999999999996</v>
      </c>
      <c r="HI13" s="9">
        <v>20.858000000000001</v>
      </c>
      <c r="HJ13" s="9">
        <v>42.423999999999999</v>
      </c>
      <c r="HK13" s="9">
        <v>16.393000000000001</v>
      </c>
      <c r="HL13" s="9">
        <v>3</v>
      </c>
      <c r="HM13" s="9">
        <v>13.393000000000001</v>
      </c>
      <c r="HN13" s="9">
        <v>26.646999999999998</v>
      </c>
      <c r="HO13" s="9">
        <v>8.4960000000000004</v>
      </c>
      <c r="HP13" s="9">
        <v>18.151</v>
      </c>
      <c r="HQ13" s="9">
        <v>17.077000000000002</v>
      </c>
      <c r="HR13" s="9">
        <v>6.9930000000000003</v>
      </c>
      <c r="HS13" s="9">
        <v>10.084</v>
      </c>
      <c r="HT13" s="9">
        <v>3.1659999999999999</v>
      </c>
      <c r="HU13" s="9">
        <v>2.3690000000000002</v>
      </c>
      <c r="HV13" s="9">
        <v>0.79600000000000004</v>
      </c>
      <c r="HW13" s="9">
        <v>13.598000000000001</v>
      </c>
      <c r="HX13" s="9">
        <v>16</v>
      </c>
      <c r="HY13" s="9">
        <v>11.308</v>
      </c>
      <c r="HZ13" s="9">
        <v>37.383000000000003</v>
      </c>
      <c r="IA13" s="9">
        <v>11.705</v>
      </c>
      <c r="IB13" s="9">
        <v>25.678000000000001</v>
      </c>
      <c r="IC13" s="9">
        <v>10.292</v>
      </c>
      <c r="ID13" s="9">
        <v>2.4750000000000001</v>
      </c>
      <c r="IE13" s="9">
        <v>7.8170000000000002</v>
      </c>
      <c r="IF13" s="9">
        <v>15.66</v>
      </c>
      <c r="IG13" s="9">
        <v>4.6429999999999998</v>
      </c>
      <c r="IH13" s="9">
        <v>11.016999999999999</v>
      </c>
      <c r="II13" s="9">
        <v>9.8089999999999993</v>
      </c>
      <c r="IJ13" s="9">
        <v>3.762</v>
      </c>
      <c r="IK13" s="9">
        <v>6.0469999999999997</v>
      </c>
      <c r="IL13" s="9">
        <v>1.621</v>
      </c>
      <c r="IM13" s="9">
        <v>0.82499999999999996</v>
      </c>
      <c r="IN13" s="9">
        <v>0.79600000000000004</v>
      </c>
      <c r="IO13" s="9">
        <v>12.657</v>
      </c>
      <c r="IP13" s="9">
        <v>15</v>
      </c>
      <c r="IQ13" s="9">
        <v>12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213.41300000000001</v>
      </c>
      <c r="FG14" s="9">
        <v>79.748999999999995</v>
      </c>
      <c r="FH14" s="9">
        <v>133.66399999999999</v>
      </c>
      <c r="FI14" s="9">
        <v>69.236000000000004</v>
      </c>
      <c r="FJ14" s="9">
        <v>22.597000000000001</v>
      </c>
      <c r="FK14" s="9">
        <v>46.639000000000003</v>
      </c>
      <c r="FL14" s="9">
        <v>89.984999999999999</v>
      </c>
      <c r="FM14" s="9">
        <v>32.734999999999999</v>
      </c>
      <c r="FN14" s="9">
        <v>57.25</v>
      </c>
      <c r="FO14" s="9">
        <v>42.755000000000003</v>
      </c>
      <c r="FP14" s="9">
        <v>17.933</v>
      </c>
      <c r="FQ14" s="9">
        <v>24.821999999999999</v>
      </c>
      <c r="FR14" s="9">
        <v>11.436999999999999</v>
      </c>
      <c r="FS14" s="9">
        <v>6.4850000000000003</v>
      </c>
      <c r="FT14" s="9">
        <v>4.9530000000000003</v>
      </c>
      <c r="FU14" s="9">
        <v>12</v>
      </c>
      <c r="FV14" s="9">
        <v>12</v>
      </c>
      <c r="FW14" s="9">
        <v>11</v>
      </c>
      <c r="FX14" s="9">
        <v>209.565</v>
      </c>
      <c r="FY14" s="9">
        <v>77.221999999999994</v>
      </c>
      <c r="FZ14" s="9">
        <v>132.34299999999999</v>
      </c>
      <c r="GA14" s="9">
        <v>67.793999999999997</v>
      </c>
      <c r="GB14" s="9">
        <v>21.873999999999999</v>
      </c>
      <c r="GC14" s="9">
        <v>45.92</v>
      </c>
      <c r="GD14" s="9">
        <v>88.290999999999997</v>
      </c>
      <c r="GE14" s="9">
        <v>31.643000000000001</v>
      </c>
      <c r="GF14" s="9">
        <v>56.649000000000001</v>
      </c>
      <c r="GG14" s="9">
        <v>42.427</v>
      </c>
      <c r="GH14" s="9">
        <v>17.605</v>
      </c>
      <c r="GI14" s="9">
        <v>24.821999999999999</v>
      </c>
      <c r="GJ14" s="9">
        <v>11.053000000000001</v>
      </c>
      <c r="GK14" s="9">
        <v>6.1</v>
      </c>
      <c r="GL14" s="9">
        <v>4.9530000000000003</v>
      </c>
      <c r="GM14" s="9">
        <v>12</v>
      </c>
      <c r="GN14" s="9">
        <v>12</v>
      </c>
      <c r="GO14" s="9">
        <v>11</v>
      </c>
      <c r="GP14" s="9">
        <v>79.171999999999997</v>
      </c>
      <c r="GQ14" s="9">
        <v>36.085000000000001</v>
      </c>
      <c r="GR14" s="9">
        <v>43.085999999999999</v>
      </c>
      <c r="GS14" s="9">
        <v>29.966999999999999</v>
      </c>
      <c r="GT14" s="9">
        <v>15.057</v>
      </c>
      <c r="GU14" s="9">
        <v>14.91</v>
      </c>
      <c r="GV14" s="9">
        <v>25.263000000000002</v>
      </c>
      <c r="GW14" s="9">
        <v>10.16</v>
      </c>
      <c r="GX14" s="9">
        <v>15.103</v>
      </c>
      <c r="GY14" s="9">
        <v>18.678000000000001</v>
      </c>
      <c r="GZ14" s="9">
        <v>7.9340000000000002</v>
      </c>
      <c r="HA14" s="9">
        <v>10.744</v>
      </c>
      <c r="HB14" s="9">
        <v>5.2640000000000002</v>
      </c>
      <c r="HC14" s="9">
        <v>2.9350000000000001</v>
      </c>
      <c r="HD14" s="9">
        <v>2.3290000000000002</v>
      </c>
      <c r="HE14" s="9">
        <v>12</v>
      </c>
      <c r="HF14" s="9">
        <v>10</v>
      </c>
      <c r="HG14" s="9">
        <v>12.201000000000001</v>
      </c>
      <c r="HH14" s="9">
        <v>69.747</v>
      </c>
      <c r="HI14" s="9">
        <v>25.888000000000002</v>
      </c>
      <c r="HJ14" s="9">
        <v>43.86</v>
      </c>
      <c r="HK14" s="9">
        <v>16.646000000000001</v>
      </c>
      <c r="HL14" s="9">
        <v>2.7280000000000002</v>
      </c>
      <c r="HM14" s="9">
        <v>13.917999999999999</v>
      </c>
      <c r="HN14" s="9">
        <v>36.582000000000001</v>
      </c>
      <c r="HO14" s="9">
        <v>15.234999999999999</v>
      </c>
      <c r="HP14" s="9">
        <v>21.347000000000001</v>
      </c>
      <c r="HQ14" s="9">
        <v>14.368</v>
      </c>
      <c r="HR14" s="9">
        <v>6.8639999999999999</v>
      </c>
      <c r="HS14" s="9">
        <v>7.5030000000000001</v>
      </c>
      <c r="HT14" s="9">
        <v>2.1509999999999998</v>
      </c>
      <c r="HU14" s="9">
        <v>1.06</v>
      </c>
      <c r="HV14" s="9">
        <v>1.091</v>
      </c>
      <c r="HW14" s="9">
        <v>12.577</v>
      </c>
      <c r="HX14" s="9">
        <v>15</v>
      </c>
      <c r="HY14" s="9">
        <v>11.241</v>
      </c>
      <c r="HZ14" s="9">
        <v>38.238999999999997</v>
      </c>
      <c r="IA14" s="9">
        <v>14.84</v>
      </c>
      <c r="IB14" s="9">
        <v>23.399000000000001</v>
      </c>
      <c r="IC14" s="9">
        <v>7.649</v>
      </c>
      <c r="ID14" s="9">
        <v>2.1019999999999999</v>
      </c>
      <c r="IE14" s="9">
        <v>5.5469999999999997</v>
      </c>
      <c r="IF14" s="9">
        <v>20.039000000000001</v>
      </c>
      <c r="IG14" s="9">
        <v>7.85</v>
      </c>
      <c r="IH14" s="9">
        <v>12.189</v>
      </c>
      <c r="II14" s="9">
        <v>9.4949999999999992</v>
      </c>
      <c r="IJ14" s="9">
        <v>4.375</v>
      </c>
      <c r="IK14" s="9">
        <v>5.12</v>
      </c>
      <c r="IL14" s="9">
        <v>1.0549999999999999</v>
      </c>
      <c r="IM14" s="9">
        <v>0.51100000000000001</v>
      </c>
      <c r="IN14" s="9">
        <v>0.54300000000000004</v>
      </c>
      <c r="IO14" s="9">
        <v>13</v>
      </c>
      <c r="IP14" s="9">
        <v>13.747</v>
      </c>
      <c r="IQ14" s="9">
        <v>12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213.73400000000001</v>
      </c>
      <c r="FG15" s="9">
        <v>82.869</v>
      </c>
      <c r="FH15" s="9">
        <v>130.86500000000001</v>
      </c>
      <c r="FI15" s="9">
        <v>76.162999999999997</v>
      </c>
      <c r="FJ15" s="9">
        <v>27.925999999999998</v>
      </c>
      <c r="FK15" s="9">
        <v>48.237000000000002</v>
      </c>
      <c r="FL15" s="9">
        <v>90.403999999999996</v>
      </c>
      <c r="FM15" s="9">
        <v>34.459000000000003</v>
      </c>
      <c r="FN15" s="9">
        <v>55.945</v>
      </c>
      <c r="FO15" s="9">
        <v>35.768999999999998</v>
      </c>
      <c r="FP15" s="9">
        <v>16.035</v>
      </c>
      <c r="FQ15" s="9">
        <v>19.734000000000002</v>
      </c>
      <c r="FR15" s="9">
        <v>11.398</v>
      </c>
      <c r="FS15" s="9">
        <v>4.4489999999999998</v>
      </c>
      <c r="FT15" s="9">
        <v>6.9489999999999998</v>
      </c>
      <c r="FU15" s="9">
        <v>11</v>
      </c>
      <c r="FV15" s="9">
        <v>12</v>
      </c>
      <c r="FW15" s="9">
        <v>10.38</v>
      </c>
      <c r="FX15" s="9">
        <v>210.47499999999999</v>
      </c>
      <c r="FY15" s="9">
        <v>81.454999999999998</v>
      </c>
      <c r="FZ15" s="9">
        <v>129.02000000000001</v>
      </c>
      <c r="GA15" s="9">
        <v>74.043000000000006</v>
      </c>
      <c r="GB15" s="9">
        <v>27.001999999999999</v>
      </c>
      <c r="GC15" s="9">
        <v>47.040999999999997</v>
      </c>
      <c r="GD15" s="9">
        <v>89.754999999999995</v>
      </c>
      <c r="GE15" s="9">
        <v>34.459000000000003</v>
      </c>
      <c r="GF15" s="9">
        <v>55.295999999999999</v>
      </c>
      <c r="GG15" s="9">
        <v>35.768999999999998</v>
      </c>
      <c r="GH15" s="9">
        <v>16.035</v>
      </c>
      <c r="GI15" s="9">
        <v>19.734000000000002</v>
      </c>
      <c r="GJ15" s="9">
        <v>10.907999999999999</v>
      </c>
      <c r="GK15" s="9">
        <v>3.9590000000000001</v>
      </c>
      <c r="GL15" s="9">
        <v>6.9489999999999998</v>
      </c>
      <c r="GM15" s="9">
        <v>11.188000000000001</v>
      </c>
      <c r="GN15" s="9">
        <v>12</v>
      </c>
      <c r="GO15" s="9">
        <v>10.717000000000001</v>
      </c>
      <c r="GP15" s="9">
        <v>80.459000000000003</v>
      </c>
      <c r="GQ15" s="9">
        <v>34.54</v>
      </c>
      <c r="GR15" s="9">
        <v>45.918999999999997</v>
      </c>
      <c r="GS15" s="9">
        <v>25.436</v>
      </c>
      <c r="GT15" s="9">
        <v>12.981</v>
      </c>
      <c r="GU15" s="9">
        <v>12.456</v>
      </c>
      <c r="GV15" s="9">
        <v>34.261000000000003</v>
      </c>
      <c r="GW15" s="9">
        <v>13.878</v>
      </c>
      <c r="GX15" s="9">
        <v>20.382999999999999</v>
      </c>
      <c r="GY15" s="9">
        <v>15.913</v>
      </c>
      <c r="GZ15" s="9">
        <v>5.843</v>
      </c>
      <c r="HA15" s="9">
        <v>10.07</v>
      </c>
      <c r="HB15" s="9">
        <v>4.8479999999999999</v>
      </c>
      <c r="HC15" s="9">
        <v>1.8380000000000001</v>
      </c>
      <c r="HD15" s="9">
        <v>3.01</v>
      </c>
      <c r="HE15" s="9">
        <v>13</v>
      </c>
      <c r="HF15" s="9">
        <v>10</v>
      </c>
      <c r="HG15" s="9">
        <v>13.682</v>
      </c>
      <c r="HH15" s="9">
        <v>73.269000000000005</v>
      </c>
      <c r="HI15" s="9">
        <v>28.343</v>
      </c>
      <c r="HJ15" s="9">
        <v>44.926000000000002</v>
      </c>
      <c r="HK15" s="9">
        <v>32.085000000000001</v>
      </c>
      <c r="HL15" s="9">
        <v>10.387</v>
      </c>
      <c r="HM15" s="9">
        <v>21.698</v>
      </c>
      <c r="HN15" s="9">
        <v>26.971</v>
      </c>
      <c r="HO15" s="9">
        <v>11.307</v>
      </c>
      <c r="HP15" s="9">
        <v>15.664</v>
      </c>
      <c r="HQ15" s="9">
        <v>11.87</v>
      </c>
      <c r="HR15" s="9">
        <v>5.5579999999999998</v>
      </c>
      <c r="HS15" s="9">
        <v>6.3109999999999999</v>
      </c>
      <c r="HT15" s="9">
        <v>2.3439999999999999</v>
      </c>
      <c r="HU15" s="9">
        <v>1.091</v>
      </c>
      <c r="HV15" s="9">
        <v>1.2529999999999999</v>
      </c>
      <c r="HW15" s="9">
        <v>10</v>
      </c>
      <c r="HX15" s="9">
        <v>12</v>
      </c>
      <c r="HY15" s="9">
        <v>10</v>
      </c>
      <c r="HZ15" s="9">
        <v>46.121000000000002</v>
      </c>
      <c r="IA15" s="9">
        <v>19.803000000000001</v>
      </c>
      <c r="IB15" s="9">
        <v>26.318000000000001</v>
      </c>
      <c r="IC15" s="9">
        <v>19.504999999999999</v>
      </c>
      <c r="ID15" s="9">
        <v>6.6310000000000002</v>
      </c>
      <c r="IE15" s="9">
        <v>12.874000000000001</v>
      </c>
      <c r="IF15" s="9">
        <v>15.319000000000001</v>
      </c>
      <c r="IG15" s="9">
        <v>6.9939999999999998</v>
      </c>
      <c r="IH15" s="9">
        <v>8.3249999999999993</v>
      </c>
      <c r="II15" s="9">
        <v>9.4250000000000007</v>
      </c>
      <c r="IJ15" s="9">
        <v>5.5579999999999998</v>
      </c>
      <c r="IK15" s="9">
        <v>3.867</v>
      </c>
      <c r="IL15" s="9">
        <v>1.873</v>
      </c>
      <c r="IM15" s="9">
        <v>0.62</v>
      </c>
      <c r="IN15" s="9">
        <v>1.2529999999999999</v>
      </c>
      <c r="IO15" s="9">
        <v>10</v>
      </c>
      <c r="IP15" s="9">
        <v>12</v>
      </c>
      <c r="IQ15" s="9">
        <v>9.8450000000000006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220.26</v>
      </c>
      <c r="FG16" s="9">
        <v>82.215000000000003</v>
      </c>
      <c r="FH16" s="9">
        <v>138.04400000000001</v>
      </c>
      <c r="FI16" s="9">
        <v>89.052999999999997</v>
      </c>
      <c r="FJ16" s="9">
        <v>30.404</v>
      </c>
      <c r="FK16" s="9">
        <v>58.649000000000001</v>
      </c>
      <c r="FL16" s="9">
        <v>84.465000000000003</v>
      </c>
      <c r="FM16" s="9">
        <v>29.962</v>
      </c>
      <c r="FN16" s="9">
        <v>54.503</v>
      </c>
      <c r="FO16" s="9">
        <v>37.664000000000001</v>
      </c>
      <c r="FP16" s="9">
        <v>16.920999999999999</v>
      </c>
      <c r="FQ16" s="9">
        <v>20.742000000000001</v>
      </c>
      <c r="FR16" s="9">
        <v>9.0779999999999994</v>
      </c>
      <c r="FS16" s="9">
        <v>4.9279999999999999</v>
      </c>
      <c r="FT16" s="9">
        <v>4.1500000000000004</v>
      </c>
      <c r="FU16" s="9">
        <v>10</v>
      </c>
      <c r="FV16" s="9">
        <v>10.464</v>
      </c>
      <c r="FW16" s="9">
        <v>10</v>
      </c>
      <c r="FX16" s="9">
        <v>219.56899999999999</v>
      </c>
      <c r="FY16" s="9">
        <v>81.525000000000006</v>
      </c>
      <c r="FZ16" s="9">
        <v>138.04400000000001</v>
      </c>
      <c r="GA16" s="9">
        <v>89.052999999999997</v>
      </c>
      <c r="GB16" s="9">
        <v>30.404</v>
      </c>
      <c r="GC16" s="9">
        <v>58.649000000000001</v>
      </c>
      <c r="GD16" s="9">
        <v>84.465000000000003</v>
      </c>
      <c r="GE16" s="9">
        <v>29.962</v>
      </c>
      <c r="GF16" s="9">
        <v>54.503</v>
      </c>
      <c r="GG16" s="9">
        <v>37.664000000000001</v>
      </c>
      <c r="GH16" s="9">
        <v>16.920999999999999</v>
      </c>
      <c r="GI16" s="9">
        <v>20.742000000000001</v>
      </c>
      <c r="GJ16" s="9">
        <v>8.3879999999999999</v>
      </c>
      <c r="GK16" s="9">
        <v>4.2380000000000004</v>
      </c>
      <c r="GL16" s="9">
        <v>4.1500000000000004</v>
      </c>
      <c r="GM16" s="9">
        <v>10</v>
      </c>
      <c r="GN16" s="9">
        <v>10</v>
      </c>
      <c r="GO16" s="9">
        <v>10</v>
      </c>
      <c r="GP16" s="9">
        <v>77.578999999999994</v>
      </c>
      <c r="GQ16" s="9">
        <v>34.244</v>
      </c>
      <c r="GR16" s="9">
        <v>43.334000000000003</v>
      </c>
      <c r="GS16" s="9">
        <v>31.396999999999998</v>
      </c>
      <c r="GT16" s="9">
        <v>15.506</v>
      </c>
      <c r="GU16" s="9">
        <v>15.891</v>
      </c>
      <c r="GV16" s="9">
        <v>29.149000000000001</v>
      </c>
      <c r="GW16" s="9">
        <v>11.07</v>
      </c>
      <c r="GX16" s="9">
        <v>18.079000000000001</v>
      </c>
      <c r="GY16" s="9">
        <v>13.677</v>
      </c>
      <c r="GZ16" s="9">
        <v>6.3330000000000002</v>
      </c>
      <c r="HA16" s="9">
        <v>7.3440000000000003</v>
      </c>
      <c r="HB16" s="9">
        <v>3.3559999999999999</v>
      </c>
      <c r="HC16" s="9">
        <v>1.335</v>
      </c>
      <c r="HD16" s="9">
        <v>2.0209999999999999</v>
      </c>
      <c r="HE16" s="9">
        <v>10</v>
      </c>
      <c r="HF16" s="9">
        <v>10</v>
      </c>
      <c r="HG16" s="9">
        <v>10</v>
      </c>
      <c r="HH16" s="9">
        <v>76.44</v>
      </c>
      <c r="HI16" s="9">
        <v>25.242000000000001</v>
      </c>
      <c r="HJ16" s="9">
        <v>51.198</v>
      </c>
      <c r="HK16" s="9">
        <v>30.873999999999999</v>
      </c>
      <c r="HL16" s="9">
        <v>7.641</v>
      </c>
      <c r="HM16" s="9">
        <v>23.233000000000001</v>
      </c>
      <c r="HN16" s="9">
        <v>31.943000000000001</v>
      </c>
      <c r="HO16" s="9">
        <v>11.82</v>
      </c>
      <c r="HP16" s="9">
        <v>20.123999999999999</v>
      </c>
      <c r="HQ16" s="9">
        <v>10.112</v>
      </c>
      <c r="HR16" s="9">
        <v>3.9340000000000002</v>
      </c>
      <c r="HS16" s="9">
        <v>6.1779999999999999</v>
      </c>
      <c r="HT16" s="9">
        <v>3.5110000000000001</v>
      </c>
      <c r="HU16" s="9">
        <v>1.8480000000000001</v>
      </c>
      <c r="HV16" s="9">
        <v>1.6639999999999999</v>
      </c>
      <c r="HW16" s="9">
        <v>10</v>
      </c>
      <c r="HX16" s="9">
        <v>11.603999999999999</v>
      </c>
      <c r="HY16" s="9">
        <v>10</v>
      </c>
      <c r="HZ16" s="9">
        <v>44.456000000000003</v>
      </c>
      <c r="IA16" s="9">
        <v>14.457000000000001</v>
      </c>
      <c r="IB16" s="9">
        <v>29.998999999999999</v>
      </c>
      <c r="IC16" s="9">
        <v>20.254999999999999</v>
      </c>
      <c r="ID16" s="9">
        <v>4.6820000000000004</v>
      </c>
      <c r="IE16" s="9">
        <v>15.573</v>
      </c>
      <c r="IF16" s="9">
        <v>16.788</v>
      </c>
      <c r="IG16" s="9">
        <v>7.4249999999999998</v>
      </c>
      <c r="IH16" s="9">
        <v>9.3629999999999995</v>
      </c>
      <c r="II16" s="9">
        <v>7.4130000000000003</v>
      </c>
      <c r="IJ16" s="9">
        <v>2.35</v>
      </c>
      <c r="IK16" s="9">
        <v>5.0640000000000001</v>
      </c>
      <c r="IL16" s="9">
        <v>0</v>
      </c>
      <c r="IM16" s="9">
        <v>0</v>
      </c>
      <c r="IN16" s="9">
        <v>0</v>
      </c>
      <c r="IO16" s="9">
        <v>10</v>
      </c>
      <c r="IP16" s="9">
        <v>10.19</v>
      </c>
      <c r="IQ16" s="9">
        <v>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214.53399999999999</v>
      </c>
      <c r="FG17" s="9">
        <v>86.777000000000001</v>
      </c>
      <c r="FH17" s="9">
        <v>127.75700000000001</v>
      </c>
      <c r="FI17" s="9">
        <v>64.185000000000002</v>
      </c>
      <c r="FJ17" s="9">
        <v>20.701000000000001</v>
      </c>
      <c r="FK17" s="9">
        <v>43.484000000000002</v>
      </c>
      <c r="FL17" s="9">
        <v>107.59</v>
      </c>
      <c r="FM17" s="9">
        <v>42.552</v>
      </c>
      <c r="FN17" s="9">
        <v>65.037000000000006</v>
      </c>
      <c r="FO17" s="9">
        <v>31.550999999999998</v>
      </c>
      <c r="FP17" s="9">
        <v>15.602</v>
      </c>
      <c r="FQ17" s="9">
        <v>15.95</v>
      </c>
      <c r="FR17" s="9">
        <v>11.208</v>
      </c>
      <c r="FS17" s="9">
        <v>7.923</v>
      </c>
      <c r="FT17" s="9">
        <v>3.286</v>
      </c>
      <c r="FU17" s="9">
        <v>11</v>
      </c>
      <c r="FV17" s="9">
        <v>14</v>
      </c>
      <c r="FW17" s="9">
        <v>10</v>
      </c>
      <c r="FX17" s="9">
        <v>208.68899999999999</v>
      </c>
      <c r="FY17" s="9">
        <v>83.236999999999995</v>
      </c>
      <c r="FZ17" s="9">
        <v>125.452</v>
      </c>
      <c r="GA17" s="9">
        <v>61.753999999999998</v>
      </c>
      <c r="GB17" s="9">
        <v>19.341999999999999</v>
      </c>
      <c r="GC17" s="9">
        <v>42.411000000000001</v>
      </c>
      <c r="GD17" s="9">
        <v>106.339</v>
      </c>
      <c r="GE17" s="9">
        <v>41.866</v>
      </c>
      <c r="GF17" s="9">
        <v>64.472999999999999</v>
      </c>
      <c r="GG17" s="9">
        <v>29.388000000000002</v>
      </c>
      <c r="GH17" s="9">
        <v>14.106</v>
      </c>
      <c r="GI17" s="9">
        <v>15.282</v>
      </c>
      <c r="GJ17" s="9">
        <v>11.208</v>
      </c>
      <c r="GK17" s="9">
        <v>7.923</v>
      </c>
      <c r="GL17" s="9">
        <v>3.286</v>
      </c>
      <c r="GM17" s="9">
        <v>11</v>
      </c>
      <c r="GN17" s="9">
        <v>14</v>
      </c>
      <c r="GO17" s="9">
        <v>10</v>
      </c>
      <c r="GP17" s="9">
        <v>63.847000000000001</v>
      </c>
      <c r="GQ17" s="9">
        <v>33.301000000000002</v>
      </c>
      <c r="GR17" s="9">
        <v>30.545999999999999</v>
      </c>
      <c r="GS17" s="9">
        <v>20.536000000000001</v>
      </c>
      <c r="GT17" s="9">
        <v>7.5620000000000003</v>
      </c>
      <c r="GU17" s="9">
        <v>12.974</v>
      </c>
      <c r="GV17" s="9">
        <v>30.707000000000001</v>
      </c>
      <c r="GW17" s="9">
        <v>18.010999999999999</v>
      </c>
      <c r="GX17" s="9">
        <v>12.696</v>
      </c>
      <c r="GY17" s="9">
        <v>9.16</v>
      </c>
      <c r="GZ17" s="9">
        <v>6.0069999999999997</v>
      </c>
      <c r="HA17" s="9">
        <v>3.153</v>
      </c>
      <c r="HB17" s="9">
        <v>3.4430000000000001</v>
      </c>
      <c r="HC17" s="9">
        <v>1.7210000000000001</v>
      </c>
      <c r="HD17" s="9">
        <v>1.722</v>
      </c>
      <c r="HE17" s="9">
        <v>10</v>
      </c>
      <c r="HF17" s="9">
        <v>11.263999999999999</v>
      </c>
      <c r="HG17" s="9">
        <v>10</v>
      </c>
      <c r="HH17" s="9">
        <v>84.037000000000006</v>
      </c>
      <c r="HI17" s="9">
        <v>28.135999999999999</v>
      </c>
      <c r="HJ17" s="9">
        <v>55.901000000000003</v>
      </c>
      <c r="HK17" s="9">
        <v>19.315999999999999</v>
      </c>
      <c r="HL17" s="9">
        <v>6.2809999999999997</v>
      </c>
      <c r="HM17" s="9">
        <v>13.034000000000001</v>
      </c>
      <c r="HN17" s="9">
        <v>47.805</v>
      </c>
      <c r="HO17" s="9">
        <v>14.077</v>
      </c>
      <c r="HP17" s="9">
        <v>33.728000000000002</v>
      </c>
      <c r="HQ17" s="9">
        <v>12.134</v>
      </c>
      <c r="HR17" s="9">
        <v>3.9279999999999999</v>
      </c>
      <c r="HS17" s="9">
        <v>8.2050000000000001</v>
      </c>
      <c r="HT17" s="9">
        <v>4.7830000000000004</v>
      </c>
      <c r="HU17" s="9">
        <v>3.85</v>
      </c>
      <c r="HV17" s="9">
        <v>0.93300000000000005</v>
      </c>
      <c r="HW17" s="9">
        <v>12</v>
      </c>
      <c r="HX17" s="9">
        <v>13</v>
      </c>
      <c r="HY17" s="9">
        <v>11</v>
      </c>
      <c r="HZ17" s="9">
        <v>52.237000000000002</v>
      </c>
      <c r="IA17" s="9">
        <v>19.013999999999999</v>
      </c>
      <c r="IB17" s="9">
        <v>33.222999999999999</v>
      </c>
      <c r="IC17" s="9">
        <v>13.215999999999999</v>
      </c>
      <c r="ID17" s="9">
        <v>5.4770000000000003</v>
      </c>
      <c r="IE17" s="9">
        <v>7.7389999999999999</v>
      </c>
      <c r="IF17" s="9">
        <v>30.541</v>
      </c>
      <c r="IG17" s="9">
        <v>8.766</v>
      </c>
      <c r="IH17" s="9">
        <v>21.774999999999999</v>
      </c>
      <c r="II17" s="9">
        <v>6.9340000000000002</v>
      </c>
      <c r="IJ17" s="9">
        <v>3.2250000000000001</v>
      </c>
      <c r="IK17" s="9">
        <v>3.7090000000000001</v>
      </c>
      <c r="IL17" s="9">
        <v>1.546</v>
      </c>
      <c r="IM17" s="9">
        <v>1.546</v>
      </c>
      <c r="IN17" s="9">
        <v>0</v>
      </c>
      <c r="IO17" s="9">
        <v>12</v>
      </c>
      <c r="IP17" s="9">
        <v>13</v>
      </c>
      <c r="IQ17" s="9">
        <v>11.023999999999999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175.51400000000001</v>
      </c>
      <c r="FG18" s="9">
        <v>71.16</v>
      </c>
      <c r="FH18" s="9">
        <v>104.354</v>
      </c>
      <c r="FI18" s="9">
        <v>73.561999999999998</v>
      </c>
      <c r="FJ18" s="9">
        <v>27.363</v>
      </c>
      <c r="FK18" s="9">
        <v>46.198999999999998</v>
      </c>
      <c r="FL18" s="9">
        <v>80.097999999999999</v>
      </c>
      <c r="FM18" s="9">
        <v>34.374000000000002</v>
      </c>
      <c r="FN18" s="9">
        <v>45.723999999999997</v>
      </c>
      <c r="FO18" s="9">
        <v>18.734999999999999</v>
      </c>
      <c r="FP18" s="9">
        <v>8.3710000000000004</v>
      </c>
      <c r="FQ18" s="9">
        <v>10.364000000000001</v>
      </c>
      <c r="FR18" s="9">
        <v>3.1190000000000002</v>
      </c>
      <c r="FS18" s="9">
        <v>1.052</v>
      </c>
      <c r="FT18" s="9">
        <v>2.0670000000000002</v>
      </c>
      <c r="FU18" s="9">
        <v>10</v>
      </c>
      <c r="FV18" s="9">
        <v>10</v>
      </c>
      <c r="FW18" s="9">
        <v>10</v>
      </c>
      <c r="FX18" s="9">
        <v>174.42699999999999</v>
      </c>
      <c r="FY18" s="9">
        <v>70.533000000000001</v>
      </c>
      <c r="FZ18" s="9">
        <v>103.89400000000001</v>
      </c>
      <c r="GA18" s="9">
        <v>73.561999999999998</v>
      </c>
      <c r="GB18" s="9">
        <v>27.363</v>
      </c>
      <c r="GC18" s="9">
        <v>46.198999999999998</v>
      </c>
      <c r="GD18" s="9">
        <v>79.010999999999996</v>
      </c>
      <c r="GE18" s="9">
        <v>33.746000000000002</v>
      </c>
      <c r="GF18" s="9">
        <v>45.265000000000001</v>
      </c>
      <c r="GG18" s="9">
        <v>18.734999999999999</v>
      </c>
      <c r="GH18" s="9">
        <v>8.3710000000000004</v>
      </c>
      <c r="GI18" s="9">
        <v>10.364000000000001</v>
      </c>
      <c r="GJ18" s="9">
        <v>3.1190000000000002</v>
      </c>
      <c r="GK18" s="9">
        <v>1.052</v>
      </c>
      <c r="GL18" s="9">
        <v>2.0670000000000002</v>
      </c>
      <c r="GM18" s="9">
        <v>10</v>
      </c>
      <c r="GN18" s="9">
        <v>10</v>
      </c>
      <c r="GO18" s="9">
        <v>10</v>
      </c>
      <c r="GP18" s="9">
        <v>70.623999999999995</v>
      </c>
      <c r="GQ18" s="9">
        <v>34.954999999999998</v>
      </c>
      <c r="GR18" s="9">
        <v>35.668999999999997</v>
      </c>
      <c r="GS18" s="9">
        <v>32.433999999999997</v>
      </c>
      <c r="GT18" s="9">
        <v>16.113</v>
      </c>
      <c r="GU18" s="9">
        <v>16.321000000000002</v>
      </c>
      <c r="GV18" s="9">
        <v>31.367999999999999</v>
      </c>
      <c r="GW18" s="9">
        <v>15.897</v>
      </c>
      <c r="GX18" s="9">
        <v>15.471</v>
      </c>
      <c r="GY18" s="9">
        <v>4.9050000000000002</v>
      </c>
      <c r="GZ18" s="9">
        <v>2.3570000000000002</v>
      </c>
      <c r="HA18" s="9">
        <v>2.5470000000000002</v>
      </c>
      <c r="HB18" s="9">
        <v>1.917</v>
      </c>
      <c r="HC18" s="9">
        <v>0.58799999999999997</v>
      </c>
      <c r="HD18" s="9">
        <v>1.329</v>
      </c>
      <c r="HE18" s="9">
        <v>10</v>
      </c>
      <c r="HF18" s="9">
        <v>10</v>
      </c>
      <c r="HG18" s="9">
        <v>10</v>
      </c>
      <c r="HH18" s="9">
        <v>60.972000000000001</v>
      </c>
      <c r="HI18" s="9">
        <v>20.297999999999998</v>
      </c>
      <c r="HJ18" s="9">
        <v>40.673999999999999</v>
      </c>
      <c r="HK18" s="9">
        <v>22.276</v>
      </c>
      <c r="HL18" s="9">
        <v>6.548</v>
      </c>
      <c r="HM18" s="9">
        <v>15.727</v>
      </c>
      <c r="HN18" s="9">
        <v>28.716000000000001</v>
      </c>
      <c r="HO18" s="9">
        <v>10.858000000000001</v>
      </c>
      <c r="HP18" s="9">
        <v>17.858000000000001</v>
      </c>
      <c r="HQ18" s="9">
        <v>9.2420000000000009</v>
      </c>
      <c r="HR18" s="9">
        <v>2.891</v>
      </c>
      <c r="HS18" s="9">
        <v>6.351</v>
      </c>
      <c r="HT18" s="9">
        <v>0.73699999999999999</v>
      </c>
      <c r="HU18" s="9">
        <v>0</v>
      </c>
      <c r="HV18" s="9">
        <v>0.73699999999999999</v>
      </c>
      <c r="HW18" s="9">
        <v>10</v>
      </c>
      <c r="HX18" s="9">
        <v>10</v>
      </c>
      <c r="HY18" s="9">
        <v>10</v>
      </c>
      <c r="HZ18" s="9">
        <v>35.069000000000003</v>
      </c>
      <c r="IA18" s="9">
        <v>14.454000000000001</v>
      </c>
      <c r="IB18" s="9">
        <v>20.614999999999998</v>
      </c>
      <c r="IC18" s="9">
        <v>13.667</v>
      </c>
      <c r="ID18" s="9">
        <v>5.4349999999999996</v>
      </c>
      <c r="IE18" s="9">
        <v>8.2319999999999993</v>
      </c>
      <c r="IF18" s="9">
        <v>16.731999999999999</v>
      </c>
      <c r="IG18" s="9">
        <v>7.3650000000000002</v>
      </c>
      <c r="IH18" s="9">
        <v>9.3680000000000003</v>
      </c>
      <c r="II18" s="9">
        <v>3.9319999999999999</v>
      </c>
      <c r="IJ18" s="9">
        <v>1.6539999999999999</v>
      </c>
      <c r="IK18" s="9">
        <v>2.278</v>
      </c>
      <c r="IL18" s="9">
        <v>0.73699999999999999</v>
      </c>
      <c r="IM18" s="9">
        <v>0</v>
      </c>
      <c r="IN18" s="9">
        <v>0.73699999999999999</v>
      </c>
      <c r="IO18" s="9">
        <v>10</v>
      </c>
      <c r="IP18" s="9">
        <v>10</v>
      </c>
      <c r="IQ18" s="9">
        <v>10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175.26900000000001</v>
      </c>
      <c r="FG19" s="9">
        <v>65.912000000000006</v>
      </c>
      <c r="FH19" s="9">
        <v>109.35599999999999</v>
      </c>
      <c r="FI19" s="9">
        <v>74.572999999999993</v>
      </c>
      <c r="FJ19" s="9">
        <v>24.84</v>
      </c>
      <c r="FK19" s="9">
        <v>49.732999999999997</v>
      </c>
      <c r="FL19" s="9">
        <v>83.015000000000001</v>
      </c>
      <c r="FM19" s="9">
        <v>30.934999999999999</v>
      </c>
      <c r="FN19" s="9">
        <v>52.08</v>
      </c>
      <c r="FO19" s="9">
        <v>15.212</v>
      </c>
      <c r="FP19" s="9">
        <v>8.0950000000000006</v>
      </c>
      <c r="FQ19" s="9">
        <v>7.1159999999999997</v>
      </c>
      <c r="FR19" s="9">
        <v>2.4689999999999999</v>
      </c>
      <c r="FS19" s="9">
        <v>2.0419999999999998</v>
      </c>
      <c r="FT19" s="9">
        <v>0.42799999999999999</v>
      </c>
      <c r="FU19" s="9">
        <v>10</v>
      </c>
      <c r="FV19" s="9">
        <v>10</v>
      </c>
      <c r="FW19" s="9">
        <v>10</v>
      </c>
      <c r="FX19" s="9">
        <v>166.64699999999999</v>
      </c>
      <c r="FY19" s="9">
        <v>61.362000000000002</v>
      </c>
      <c r="FZ19" s="9">
        <v>105.285</v>
      </c>
      <c r="GA19" s="9">
        <v>72.42</v>
      </c>
      <c r="GB19" s="9">
        <v>23.881</v>
      </c>
      <c r="GC19" s="9">
        <v>48.539000000000001</v>
      </c>
      <c r="GD19" s="9">
        <v>77.616</v>
      </c>
      <c r="GE19" s="9">
        <v>28.414000000000001</v>
      </c>
      <c r="GF19" s="9">
        <v>49.201999999999998</v>
      </c>
      <c r="GG19" s="9">
        <v>14.141999999999999</v>
      </c>
      <c r="GH19" s="9">
        <v>7.0259999999999998</v>
      </c>
      <c r="GI19" s="9">
        <v>7.1159999999999997</v>
      </c>
      <c r="GJ19" s="9">
        <v>2.4689999999999999</v>
      </c>
      <c r="GK19" s="9">
        <v>2.0419999999999998</v>
      </c>
      <c r="GL19" s="9">
        <v>0.42799999999999999</v>
      </c>
      <c r="GM19" s="9">
        <v>10</v>
      </c>
      <c r="GN19" s="9">
        <v>10</v>
      </c>
      <c r="GO19" s="9">
        <v>10</v>
      </c>
      <c r="GP19" s="9">
        <v>68.320999999999998</v>
      </c>
      <c r="GQ19" s="9">
        <v>27.149000000000001</v>
      </c>
      <c r="GR19" s="9">
        <v>41.171999999999997</v>
      </c>
      <c r="GS19" s="9">
        <v>34.548000000000002</v>
      </c>
      <c r="GT19" s="9">
        <v>13.29</v>
      </c>
      <c r="GU19" s="9">
        <v>21.259</v>
      </c>
      <c r="GV19" s="9">
        <v>30.356000000000002</v>
      </c>
      <c r="GW19" s="9">
        <v>12.97</v>
      </c>
      <c r="GX19" s="9">
        <v>17.385000000000002</v>
      </c>
      <c r="GY19" s="9">
        <v>2.528</v>
      </c>
      <c r="GZ19" s="9">
        <v>0</v>
      </c>
      <c r="HA19" s="9">
        <v>2.528</v>
      </c>
      <c r="HB19" s="9">
        <v>0.88900000000000001</v>
      </c>
      <c r="HC19" s="9">
        <v>0.88900000000000001</v>
      </c>
      <c r="HD19" s="9">
        <v>0</v>
      </c>
      <c r="HE19" s="9">
        <v>8.6999999999999993</v>
      </c>
      <c r="HF19" s="9">
        <v>9.6170000000000009</v>
      </c>
      <c r="HG19" s="9">
        <v>8.1590000000000007</v>
      </c>
      <c r="HH19" s="9">
        <v>61.362000000000002</v>
      </c>
      <c r="HI19" s="9">
        <v>23.026</v>
      </c>
      <c r="HJ19" s="9">
        <v>38.335999999999999</v>
      </c>
      <c r="HK19" s="9">
        <v>21.742000000000001</v>
      </c>
      <c r="HL19" s="9">
        <v>6.7279999999999998</v>
      </c>
      <c r="HM19" s="9">
        <v>15.013999999999999</v>
      </c>
      <c r="HN19" s="9">
        <v>29.463000000000001</v>
      </c>
      <c r="HO19" s="9">
        <v>10.236000000000001</v>
      </c>
      <c r="HP19" s="9">
        <v>19.227</v>
      </c>
      <c r="HQ19" s="9">
        <v>9.7240000000000002</v>
      </c>
      <c r="HR19" s="9">
        <v>5.6289999999999996</v>
      </c>
      <c r="HS19" s="9">
        <v>4.0949999999999998</v>
      </c>
      <c r="HT19" s="9">
        <v>0.433</v>
      </c>
      <c r="HU19" s="9">
        <v>0.433</v>
      </c>
      <c r="HV19" s="9">
        <v>0</v>
      </c>
      <c r="HW19" s="9">
        <v>10</v>
      </c>
      <c r="HX19" s="9">
        <v>15</v>
      </c>
      <c r="HY19" s="9">
        <v>10</v>
      </c>
      <c r="HZ19" s="9">
        <v>35.268999999999998</v>
      </c>
      <c r="IA19" s="9">
        <v>13.846</v>
      </c>
      <c r="IB19" s="9">
        <v>21.422999999999998</v>
      </c>
      <c r="IC19" s="9">
        <v>11.875</v>
      </c>
      <c r="ID19" s="9">
        <v>3.8650000000000002</v>
      </c>
      <c r="IE19" s="9">
        <v>8.01</v>
      </c>
      <c r="IF19" s="9">
        <v>18.739999999999998</v>
      </c>
      <c r="IG19" s="9">
        <v>6.4850000000000003</v>
      </c>
      <c r="IH19" s="9">
        <v>12.254</v>
      </c>
      <c r="II19" s="9">
        <v>4.6539999999999999</v>
      </c>
      <c r="IJ19" s="9">
        <v>3.4950000000000001</v>
      </c>
      <c r="IK19" s="9">
        <v>1.159</v>
      </c>
      <c r="IL19" s="9">
        <v>0</v>
      </c>
      <c r="IM19" s="9">
        <v>0</v>
      </c>
      <c r="IN19" s="9">
        <v>0</v>
      </c>
      <c r="IO19" s="9">
        <v>10</v>
      </c>
      <c r="IP19" s="9">
        <v>17.41</v>
      </c>
      <c r="IQ19" s="9">
        <v>10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188.001</v>
      </c>
      <c r="FG20" s="9">
        <v>75.182000000000002</v>
      </c>
      <c r="FH20" s="9">
        <v>112.819</v>
      </c>
      <c r="FI20" s="9">
        <v>80.793000000000006</v>
      </c>
      <c r="FJ20" s="9">
        <v>32.616999999999997</v>
      </c>
      <c r="FK20" s="9">
        <v>48.176000000000002</v>
      </c>
      <c r="FL20" s="9">
        <v>77.412000000000006</v>
      </c>
      <c r="FM20" s="9">
        <v>29.805</v>
      </c>
      <c r="FN20" s="9">
        <v>47.606000000000002</v>
      </c>
      <c r="FO20" s="9">
        <v>23.369</v>
      </c>
      <c r="FP20" s="9">
        <v>9.3800000000000008</v>
      </c>
      <c r="FQ20" s="9">
        <v>13.99</v>
      </c>
      <c r="FR20" s="9">
        <v>6.4279999999999999</v>
      </c>
      <c r="FS20" s="9">
        <v>3.38</v>
      </c>
      <c r="FT20" s="9">
        <v>3.0470000000000002</v>
      </c>
      <c r="FU20" s="9">
        <v>10</v>
      </c>
      <c r="FV20" s="9">
        <v>10</v>
      </c>
      <c r="FW20" s="9">
        <v>10</v>
      </c>
      <c r="FX20" s="9">
        <v>179.19399999999999</v>
      </c>
      <c r="FY20" s="9">
        <v>70.308999999999997</v>
      </c>
      <c r="FZ20" s="9">
        <v>108.88500000000001</v>
      </c>
      <c r="GA20" s="9">
        <v>76.117999999999995</v>
      </c>
      <c r="GB20" s="9">
        <v>30.92</v>
      </c>
      <c r="GC20" s="9">
        <v>45.198999999999998</v>
      </c>
      <c r="GD20" s="9">
        <v>73.936999999999998</v>
      </c>
      <c r="GE20" s="9">
        <v>27.288</v>
      </c>
      <c r="GF20" s="9">
        <v>46.649000000000001</v>
      </c>
      <c r="GG20" s="9">
        <v>22.710999999999999</v>
      </c>
      <c r="GH20" s="9">
        <v>8.7210000000000001</v>
      </c>
      <c r="GI20" s="9">
        <v>13.99</v>
      </c>
      <c r="GJ20" s="9">
        <v>6.4279999999999999</v>
      </c>
      <c r="GK20" s="9">
        <v>3.38</v>
      </c>
      <c r="GL20" s="9">
        <v>3.0470000000000002</v>
      </c>
      <c r="GM20" s="9">
        <v>10</v>
      </c>
      <c r="GN20" s="9">
        <v>10</v>
      </c>
      <c r="GO20" s="9">
        <v>10</v>
      </c>
      <c r="GP20" s="9">
        <v>85.632999999999996</v>
      </c>
      <c r="GQ20" s="9">
        <v>39.948</v>
      </c>
      <c r="GR20" s="9">
        <v>45.685000000000002</v>
      </c>
      <c r="GS20" s="9">
        <v>37.281999999999996</v>
      </c>
      <c r="GT20" s="9">
        <v>16.532</v>
      </c>
      <c r="GU20" s="9">
        <v>20.748999999999999</v>
      </c>
      <c r="GV20" s="9">
        <v>34.271000000000001</v>
      </c>
      <c r="GW20" s="9">
        <v>15.949</v>
      </c>
      <c r="GX20" s="9">
        <v>18.321999999999999</v>
      </c>
      <c r="GY20" s="9">
        <v>10.372999999999999</v>
      </c>
      <c r="GZ20" s="9">
        <v>5.5359999999999996</v>
      </c>
      <c r="HA20" s="9">
        <v>4.8369999999999997</v>
      </c>
      <c r="HB20" s="9">
        <v>3.7080000000000002</v>
      </c>
      <c r="HC20" s="9">
        <v>1.9319999999999999</v>
      </c>
      <c r="HD20" s="9">
        <v>1.776</v>
      </c>
      <c r="HE20" s="9">
        <v>10</v>
      </c>
      <c r="HF20" s="9">
        <v>10</v>
      </c>
      <c r="HG20" s="9">
        <v>10</v>
      </c>
      <c r="HH20" s="9">
        <v>53.731999999999999</v>
      </c>
      <c r="HI20" s="9">
        <v>20.861000000000001</v>
      </c>
      <c r="HJ20" s="9">
        <v>32.871000000000002</v>
      </c>
      <c r="HK20" s="9">
        <v>21.623999999999999</v>
      </c>
      <c r="HL20" s="9">
        <v>9.5879999999999992</v>
      </c>
      <c r="HM20" s="9">
        <v>12.036</v>
      </c>
      <c r="HN20" s="9">
        <v>21.981999999999999</v>
      </c>
      <c r="HO20" s="9">
        <v>7.2869999999999999</v>
      </c>
      <c r="HP20" s="9">
        <v>14.695</v>
      </c>
      <c r="HQ20" s="9">
        <v>8.7159999999999993</v>
      </c>
      <c r="HR20" s="9">
        <v>3.1850000000000001</v>
      </c>
      <c r="HS20" s="9">
        <v>5.53</v>
      </c>
      <c r="HT20" s="9">
        <v>1.41</v>
      </c>
      <c r="HU20" s="9">
        <v>0.8</v>
      </c>
      <c r="HV20" s="9">
        <v>0.61</v>
      </c>
      <c r="HW20" s="9">
        <v>10</v>
      </c>
      <c r="HX20" s="9">
        <v>10</v>
      </c>
      <c r="HY20" s="9">
        <v>12.021000000000001</v>
      </c>
      <c r="HZ20" s="9">
        <v>24.212</v>
      </c>
      <c r="IA20" s="9">
        <v>11.518000000000001</v>
      </c>
      <c r="IB20" s="9">
        <v>12.693</v>
      </c>
      <c r="IC20" s="9">
        <v>12.18</v>
      </c>
      <c r="ID20" s="9">
        <v>6.5010000000000003</v>
      </c>
      <c r="IE20" s="9">
        <v>5.6790000000000003</v>
      </c>
      <c r="IF20" s="9">
        <v>6.9290000000000003</v>
      </c>
      <c r="IG20" s="9">
        <v>3.3039999999999998</v>
      </c>
      <c r="IH20" s="9">
        <v>3.625</v>
      </c>
      <c r="II20" s="9">
        <v>5.1029999999999998</v>
      </c>
      <c r="IJ20" s="9">
        <v>1.7130000000000001</v>
      </c>
      <c r="IK20" s="9">
        <v>3.39</v>
      </c>
      <c r="IL20" s="9">
        <v>0</v>
      </c>
      <c r="IM20" s="9">
        <v>0</v>
      </c>
      <c r="IN20" s="9">
        <v>0</v>
      </c>
      <c r="IO20" s="9">
        <v>9.3889999999999993</v>
      </c>
      <c r="IP20" s="9">
        <v>8</v>
      </c>
      <c r="IQ20" s="9">
        <v>10.638999999999999</v>
      </c>
    </row>
    <row r="21" spans="1:251">
      <c r="A21" s="10">
        <v>45689</v>
      </c>
      <c r="B21" s="9">
        <v>18.913</v>
      </c>
      <c r="C21" s="9">
        <v>5.6219999999999999</v>
      </c>
      <c r="D21" s="9">
        <v>0.46</v>
      </c>
      <c r="E21" s="9">
        <v>5.1619999999999999</v>
      </c>
      <c r="F21" s="9">
        <v>12.233000000000001</v>
      </c>
      <c r="G21" s="9">
        <v>4.9649999999999999</v>
      </c>
      <c r="H21" s="9">
        <v>7.2670000000000003</v>
      </c>
      <c r="I21" s="9">
        <v>7.1440000000000001</v>
      </c>
      <c r="J21" s="9">
        <v>1.9390000000000001</v>
      </c>
      <c r="K21" s="9">
        <v>5.2050000000000001</v>
      </c>
      <c r="L21" s="9">
        <v>1.9630000000000001</v>
      </c>
      <c r="M21" s="9">
        <v>0.68500000000000005</v>
      </c>
      <c r="N21" s="9">
        <v>1.278</v>
      </c>
      <c r="O21" s="9">
        <v>15</v>
      </c>
      <c r="P21" s="9">
        <v>15</v>
      </c>
      <c r="Q21" s="9">
        <v>15</v>
      </c>
      <c r="R21" s="9">
        <v>7.4340000000000002</v>
      </c>
      <c r="S21" s="9">
        <v>3.512</v>
      </c>
      <c r="T21" s="9">
        <v>3.9220000000000002</v>
      </c>
      <c r="U21" s="9">
        <v>2.7709999999999999</v>
      </c>
      <c r="V21" s="9">
        <v>1.077</v>
      </c>
      <c r="W21" s="9">
        <v>1.694</v>
      </c>
      <c r="X21" s="9">
        <v>0.54400000000000004</v>
      </c>
      <c r="Y21" s="9">
        <v>0.54400000000000004</v>
      </c>
      <c r="Z21" s="9">
        <v>0</v>
      </c>
      <c r="AA21" s="9">
        <v>1.3540000000000001</v>
      </c>
      <c r="AB21" s="9">
        <v>0.57499999999999996</v>
      </c>
      <c r="AC21" s="9">
        <v>0.77900000000000003</v>
      </c>
      <c r="AD21" s="9">
        <v>2.7650000000000001</v>
      </c>
      <c r="AE21" s="9">
        <v>1.3169999999999999</v>
      </c>
      <c r="AF21" s="9">
        <v>1.4490000000000001</v>
      </c>
      <c r="AG21" s="9">
        <v>26.169</v>
      </c>
      <c r="AH21" s="9">
        <v>22.466000000000001</v>
      </c>
      <c r="AI21" s="9">
        <v>24.544</v>
      </c>
      <c r="AJ21" s="9">
        <v>8.8719999999999999</v>
      </c>
      <c r="AK21" s="9">
        <v>1.5580000000000001</v>
      </c>
      <c r="AL21" s="9">
        <v>7.3140000000000001</v>
      </c>
      <c r="AM21" s="9">
        <v>1.028</v>
      </c>
      <c r="AN21" s="9">
        <v>0</v>
      </c>
      <c r="AO21" s="9">
        <v>1.028</v>
      </c>
      <c r="AP21" s="9">
        <v>4.91</v>
      </c>
      <c r="AQ21" s="9">
        <v>0.71899999999999997</v>
      </c>
      <c r="AR21" s="9">
        <v>4.1900000000000004</v>
      </c>
      <c r="AS21" s="9">
        <v>0.435</v>
      </c>
      <c r="AT21" s="9">
        <v>0.435</v>
      </c>
      <c r="AU21" s="9">
        <v>0</v>
      </c>
      <c r="AV21" s="9">
        <v>2.4990000000000001</v>
      </c>
      <c r="AW21" s="9">
        <v>0.40300000000000002</v>
      </c>
      <c r="AX21" s="9">
        <v>2.0960000000000001</v>
      </c>
      <c r="AY21" s="9">
        <v>13.613</v>
      </c>
      <c r="AZ21" s="9">
        <v>21.989000000000001</v>
      </c>
      <c r="BA21" s="9">
        <v>13</v>
      </c>
      <c r="BB21" s="9">
        <v>10.260999999999999</v>
      </c>
      <c r="BC21" s="9">
        <v>1.353</v>
      </c>
      <c r="BD21" s="9">
        <v>8.9079999999999995</v>
      </c>
      <c r="BE21" s="9">
        <v>3.9129999999999998</v>
      </c>
      <c r="BF21" s="9">
        <v>0.74299999999999999</v>
      </c>
      <c r="BG21" s="9">
        <v>3.17</v>
      </c>
      <c r="BH21" s="9">
        <v>3.5529999999999999</v>
      </c>
      <c r="BI21" s="9">
        <v>0</v>
      </c>
      <c r="BJ21" s="9">
        <v>3.5529999999999999</v>
      </c>
      <c r="BK21" s="9">
        <v>1.3460000000000001</v>
      </c>
      <c r="BL21" s="9">
        <v>0.61</v>
      </c>
      <c r="BM21" s="9">
        <v>0.73599999999999999</v>
      </c>
      <c r="BN21" s="9">
        <v>1.4490000000000001</v>
      </c>
      <c r="BO21" s="9">
        <v>0</v>
      </c>
      <c r="BP21" s="9">
        <v>1.4490000000000001</v>
      </c>
      <c r="BQ21" s="9">
        <v>13.015000000000001</v>
      </c>
      <c r="BR21" s="9">
        <v>14.766</v>
      </c>
      <c r="BS21" s="9">
        <v>13.084</v>
      </c>
      <c r="BT21" s="9">
        <v>2.9510000000000001</v>
      </c>
      <c r="BU21" s="9">
        <v>0</v>
      </c>
      <c r="BV21" s="9">
        <v>2.9510000000000001</v>
      </c>
      <c r="BW21" s="9">
        <v>0</v>
      </c>
      <c r="BX21" s="9">
        <v>0</v>
      </c>
      <c r="BY21" s="9">
        <v>0</v>
      </c>
      <c r="BZ21" s="9">
        <v>2.3199999999999998</v>
      </c>
      <c r="CA21" s="9">
        <v>0</v>
      </c>
      <c r="CB21" s="9">
        <v>2.3199999999999998</v>
      </c>
      <c r="CC21" s="9">
        <v>0</v>
      </c>
      <c r="CD21" s="9">
        <v>0</v>
      </c>
      <c r="CE21" s="9">
        <v>0</v>
      </c>
      <c r="CF21" s="9">
        <v>0.63100000000000001</v>
      </c>
      <c r="CG21" s="9">
        <v>0</v>
      </c>
      <c r="CH21" s="9">
        <v>0.63100000000000001</v>
      </c>
      <c r="CI21" s="9">
        <v>15</v>
      </c>
      <c r="CJ21" s="9">
        <v>0</v>
      </c>
      <c r="CK21" s="9">
        <v>15</v>
      </c>
      <c r="CL21" s="9">
        <v>4.88</v>
      </c>
      <c r="CM21" s="9">
        <v>3.6259999999999999</v>
      </c>
      <c r="CN21" s="9">
        <v>1.254</v>
      </c>
      <c r="CO21" s="9">
        <v>1.24</v>
      </c>
      <c r="CP21" s="9">
        <v>0.61699999999999999</v>
      </c>
      <c r="CQ21" s="9">
        <v>0.623</v>
      </c>
      <c r="CR21" s="9">
        <v>1.6240000000000001</v>
      </c>
      <c r="CS21" s="9">
        <v>1.6240000000000001</v>
      </c>
      <c r="CT21" s="9">
        <v>0</v>
      </c>
      <c r="CU21" s="9">
        <v>0.754</v>
      </c>
      <c r="CV21" s="9">
        <v>0.754</v>
      </c>
      <c r="CW21" s="9">
        <v>0</v>
      </c>
      <c r="CX21" s="9">
        <v>1.262</v>
      </c>
      <c r="CY21" s="9">
        <v>0.63100000000000001</v>
      </c>
      <c r="CZ21" s="9">
        <v>0.63100000000000001</v>
      </c>
      <c r="DA21" s="9">
        <v>10</v>
      </c>
      <c r="DB21" s="9">
        <v>10</v>
      </c>
      <c r="DC21" s="9">
        <v>20.074000000000002</v>
      </c>
      <c r="DD21" s="9">
        <v>25.992000000000001</v>
      </c>
      <c r="DE21" s="9">
        <v>7.29</v>
      </c>
      <c r="DF21" s="9">
        <v>18.702000000000002</v>
      </c>
      <c r="DG21" s="9">
        <v>9.1679999999999993</v>
      </c>
      <c r="DH21" s="9">
        <v>2.6309999999999998</v>
      </c>
      <c r="DI21" s="9">
        <v>6.5359999999999996</v>
      </c>
      <c r="DJ21" s="9">
        <v>9.6419999999999995</v>
      </c>
      <c r="DK21" s="9">
        <v>3.4169999999999998</v>
      </c>
      <c r="DL21" s="9">
        <v>6.2249999999999996</v>
      </c>
      <c r="DM21" s="9">
        <v>5.1020000000000003</v>
      </c>
      <c r="DN21" s="9">
        <v>0.61</v>
      </c>
      <c r="DO21" s="9">
        <v>4.492</v>
      </c>
      <c r="DP21" s="9">
        <v>2.08</v>
      </c>
      <c r="DQ21" s="9">
        <v>0.63100000000000001</v>
      </c>
      <c r="DR21" s="9">
        <v>1.4490000000000001</v>
      </c>
      <c r="DS21" s="9">
        <v>13</v>
      </c>
      <c r="DT21" s="9">
        <v>14</v>
      </c>
      <c r="DU21" s="9">
        <v>13</v>
      </c>
      <c r="DV21" s="9">
        <v>34.822000000000003</v>
      </c>
      <c r="DW21" s="9">
        <v>12.217000000000001</v>
      </c>
      <c r="DX21" s="9">
        <v>22.605</v>
      </c>
      <c r="DY21" s="9">
        <v>9.093</v>
      </c>
      <c r="DZ21" s="9">
        <v>0.93</v>
      </c>
      <c r="EA21" s="9">
        <v>8.1630000000000003</v>
      </c>
      <c r="EB21" s="9">
        <v>13.664</v>
      </c>
      <c r="EC21" s="9">
        <v>6.2220000000000004</v>
      </c>
      <c r="ED21" s="9">
        <v>7.4420000000000002</v>
      </c>
      <c r="EE21" s="9">
        <v>7.51</v>
      </c>
      <c r="EF21" s="9">
        <v>2.6059999999999999</v>
      </c>
      <c r="EG21" s="9">
        <v>4.9039999999999999</v>
      </c>
      <c r="EH21" s="9">
        <v>4.5540000000000003</v>
      </c>
      <c r="EI21" s="9">
        <v>2.4590000000000001</v>
      </c>
      <c r="EJ21" s="9">
        <v>2.0960000000000001</v>
      </c>
      <c r="EK21" s="9">
        <v>15</v>
      </c>
      <c r="EL21" s="9">
        <v>18</v>
      </c>
      <c r="EM21" s="9">
        <v>13.487</v>
      </c>
      <c r="EN21" s="9">
        <v>17.859000000000002</v>
      </c>
      <c r="EO21" s="9">
        <v>9.8390000000000004</v>
      </c>
      <c r="EP21" s="9">
        <v>8.02</v>
      </c>
      <c r="EQ21" s="9">
        <v>6.0739999999999998</v>
      </c>
      <c r="ER21" s="9">
        <v>3.1619999999999999</v>
      </c>
      <c r="ES21" s="9">
        <v>2.9119999999999999</v>
      </c>
      <c r="ET21" s="9">
        <v>8.5990000000000002</v>
      </c>
      <c r="EU21" s="9">
        <v>4.99</v>
      </c>
      <c r="EV21" s="9">
        <v>3.6080000000000001</v>
      </c>
      <c r="EW21" s="9">
        <v>3.1859999999999999</v>
      </c>
      <c r="EX21" s="9">
        <v>1.6859999999999999</v>
      </c>
      <c r="EY21" s="9">
        <v>1.5</v>
      </c>
      <c r="EZ21" s="9">
        <v>0</v>
      </c>
      <c r="FA21" s="9">
        <v>0</v>
      </c>
      <c r="FB21" s="9">
        <v>0</v>
      </c>
      <c r="FC21" s="9">
        <v>11.563000000000001</v>
      </c>
      <c r="FD21" s="9">
        <v>12</v>
      </c>
      <c r="FE21" s="9">
        <v>10</v>
      </c>
      <c r="FF21" s="9">
        <v>174.03200000000001</v>
      </c>
      <c r="FG21" s="9">
        <v>70.930000000000007</v>
      </c>
      <c r="FH21" s="9">
        <v>103.102</v>
      </c>
      <c r="FI21" s="9">
        <v>75.808999999999997</v>
      </c>
      <c r="FJ21" s="9">
        <v>31.555</v>
      </c>
      <c r="FK21" s="9">
        <v>44.253</v>
      </c>
      <c r="FL21" s="9">
        <v>76.363</v>
      </c>
      <c r="FM21" s="9">
        <v>32.076999999999998</v>
      </c>
      <c r="FN21" s="9">
        <v>44.286000000000001</v>
      </c>
      <c r="FO21" s="9">
        <v>18.966000000000001</v>
      </c>
      <c r="FP21" s="9">
        <v>4.97</v>
      </c>
      <c r="FQ21" s="9">
        <v>13.996</v>
      </c>
      <c r="FR21" s="9">
        <v>2.8929999999999998</v>
      </c>
      <c r="FS21" s="9">
        <v>2.327</v>
      </c>
      <c r="FT21" s="9">
        <v>0.56699999999999995</v>
      </c>
      <c r="FU21" s="9">
        <v>10</v>
      </c>
      <c r="FV21" s="9">
        <v>10</v>
      </c>
      <c r="FW21" s="9">
        <v>10</v>
      </c>
      <c r="FX21" s="9">
        <v>166.63399999999999</v>
      </c>
      <c r="FY21" s="9">
        <v>65.697000000000003</v>
      </c>
      <c r="FZ21" s="9">
        <v>100.937</v>
      </c>
      <c r="GA21" s="9">
        <v>71.486999999999995</v>
      </c>
      <c r="GB21" s="9">
        <v>28.518000000000001</v>
      </c>
      <c r="GC21" s="9">
        <v>42.97</v>
      </c>
      <c r="GD21" s="9">
        <v>73.287000000000006</v>
      </c>
      <c r="GE21" s="9">
        <v>29.882000000000001</v>
      </c>
      <c r="GF21" s="9">
        <v>43.404000000000003</v>
      </c>
      <c r="GG21" s="9">
        <v>18.966000000000001</v>
      </c>
      <c r="GH21" s="9">
        <v>4.97</v>
      </c>
      <c r="GI21" s="9">
        <v>13.996</v>
      </c>
      <c r="GJ21" s="9">
        <v>2.8929999999999998</v>
      </c>
      <c r="GK21" s="9">
        <v>2.327</v>
      </c>
      <c r="GL21" s="9">
        <v>0.56699999999999995</v>
      </c>
      <c r="GM21" s="9">
        <v>10</v>
      </c>
      <c r="GN21" s="9">
        <v>10</v>
      </c>
      <c r="GO21" s="9">
        <v>10</v>
      </c>
      <c r="GP21" s="9">
        <v>74.733999999999995</v>
      </c>
      <c r="GQ21" s="9">
        <v>32.125999999999998</v>
      </c>
      <c r="GR21" s="9">
        <v>42.607999999999997</v>
      </c>
      <c r="GS21" s="9">
        <v>41.031999999999996</v>
      </c>
      <c r="GT21" s="9">
        <v>18.361000000000001</v>
      </c>
      <c r="GU21" s="9">
        <v>22.670999999999999</v>
      </c>
      <c r="GV21" s="9">
        <v>24.491</v>
      </c>
      <c r="GW21" s="9">
        <v>10.599</v>
      </c>
      <c r="GX21" s="9">
        <v>13.891999999999999</v>
      </c>
      <c r="GY21" s="9">
        <v>8.2409999999999997</v>
      </c>
      <c r="GZ21" s="9">
        <v>2.1970000000000001</v>
      </c>
      <c r="HA21" s="9">
        <v>6.0439999999999996</v>
      </c>
      <c r="HB21" s="9">
        <v>0.96899999999999997</v>
      </c>
      <c r="HC21" s="9">
        <v>0.96899999999999997</v>
      </c>
      <c r="HD21" s="9">
        <v>0</v>
      </c>
      <c r="HE21" s="9">
        <v>8</v>
      </c>
      <c r="HF21" s="9">
        <v>8</v>
      </c>
      <c r="HG21" s="9">
        <v>9</v>
      </c>
      <c r="HH21" s="9">
        <v>58.320999999999998</v>
      </c>
      <c r="HI21" s="9">
        <v>22.797000000000001</v>
      </c>
      <c r="HJ21" s="9">
        <v>35.524999999999999</v>
      </c>
      <c r="HK21" s="9">
        <v>18.231000000000002</v>
      </c>
      <c r="HL21" s="9">
        <v>6.0069999999999997</v>
      </c>
      <c r="HM21" s="9">
        <v>12.224</v>
      </c>
      <c r="HN21" s="9">
        <v>30.95</v>
      </c>
      <c r="HO21" s="9">
        <v>13.795</v>
      </c>
      <c r="HP21" s="9">
        <v>17.155000000000001</v>
      </c>
      <c r="HQ21" s="9">
        <v>7.7830000000000004</v>
      </c>
      <c r="HR21" s="9">
        <v>1.637</v>
      </c>
      <c r="HS21" s="9">
        <v>6.1459999999999999</v>
      </c>
      <c r="HT21" s="9">
        <v>1.357</v>
      </c>
      <c r="HU21" s="9">
        <v>1.357</v>
      </c>
      <c r="HV21" s="9">
        <v>0</v>
      </c>
      <c r="HW21" s="9">
        <v>10</v>
      </c>
      <c r="HX21" s="9">
        <v>10.351000000000001</v>
      </c>
      <c r="HY21" s="9">
        <v>10</v>
      </c>
      <c r="HZ21" s="9">
        <v>40.347000000000001</v>
      </c>
      <c r="IA21" s="9">
        <v>18.381</v>
      </c>
      <c r="IB21" s="9">
        <v>21.966999999999999</v>
      </c>
      <c r="IC21" s="9">
        <v>12.946999999999999</v>
      </c>
      <c r="ID21" s="9">
        <v>4.5060000000000002</v>
      </c>
      <c r="IE21" s="9">
        <v>8.4410000000000007</v>
      </c>
      <c r="IF21" s="9">
        <v>20.148</v>
      </c>
      <c r="IG21" s="9">
        <v>11.542999999999999</v>
      </c>
      <c r="IH21" s="9">
        <v>8.6050000000000004</v>
      </c>
      <c r="II21" s="9">
        <v>6.5570000000000004</v>
      </c>
      <c r="IJ21" s="9">
        <v>1.637</v>
      </c>
      <c r="IK21" s="9">
        <v>4.92</v>
      </c>
      <c r="IL21" s="9">
        <v>0.69399999999999995</v>
      </c>
      <c r="IM21" s="9">
        <v>0.69399999999999995</v>
      </c>
      <c r="IN21" s="9">
        <v>0</v>
      </c>
      <c r="IO21" s="9">
        <v>10</v>
      </c>
      <c r="IP21" s="9">
        <v>10.212999999999999</v>
      </c>
      <c r="IQ21" s="9">
        <v>10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4027</v>
      </c>
      <c r="C1" s="3" t="s">
        <v>4028</v>
      </c>
      <c r="D1" s="3" t="s">
        <v>4029</v>
      </c>
      <c r="E1" s="3" t="s">
        <v>4030</v>
      </c>
      <c r="F1" s="3" t="s">
        <v>4031</v>
      </c>
      <c r="G1" s="3" t="s">
        <v>4032</v>
      </c>
      <c r="H1" s="3" t="s">
        <v>4033</v>
      </c>
      <c r="I1" s="3" t="s">
        <v>4034</v>
      </c>
      <c r="J1" s="3" t="s">
        <v>4035</v>
      </c>
      <c r="K1" s="3" t="s">
        <v>4036</v>
      </c>
      <c r="L1" s="3" t="s">
        <v>4037</v>
      </c>
      <c r="M1" s="3" t="s">
        <v>4038</v>
      </c>
      <c r="N1" s="3" t="s">
        <v>4039</v>
      </c>
      <c r="O1" s="3" t="s">
        <v>4040</v>
      </c>
      <c r="P1" s="3" t="s">
        <v>4041</v>
      </c>
      <c r="Q1" s="3" t="s">
        <v>4042</v>
      </c>
      <c r="R1" s="3" t="s">
        <v>4043</v>
      </c>
      <c r="S1" s="3" t="s">
        <v>4044</v>
      </c>
      <c r="T1" s="3" t="s">
        <v>4045</v>
      </c>
      <c r="U1" s="3" t="s">
        <v>4046</v>
      </c>
      <c r="V1" s="3" t="s">
        <v>4047</v>
      </c>
      <c r="W1" s="3" t="s">
        <v>4048</v>
      </c>
      <c r="X1" s="3" t="s">
        <v>4049</v>
      </c>
      <c r="Y1" s="3" t="s">
        <v>4050</v>
      </c>
      <c r="Z1" s="3" t="s">
        <v>4051</v>
      </c>
      <c r="AA1" s="3" t="s">
        <v>4052</v>
      </c>
      <c r="AB1" s="3" t="s">
        <v>4053</v>
      </c>
      <c r="AC1" s="3" t="s">
        <v>4054</v>
      </c>
      <c r="AD1" s="3" t="s">
        <v>4055</v>
      </c>
      <c r="AE1" s="3" t="s">
        <v>4056</v>
      </c>
      <c r="AF1" s="3" t="s">
        <v>4057</v>
      </c>
      <c r="AG1" s="3" t="s">
        <v>4058</v>
      </c>
      <c r="AH1" s="3" t="s">
        <v>4059</v>
      </c>
      <c r="AI1" s="3" t="s">
        <v>4060</v>
      </c>
      <c r="AJ1" s="3" t="s">
        <v>4061</v>
      </c>
      <c r="AK1" s="3" t="s">
        <v>4062</v>
      </c>
      <c r="AL1" s="3" t="s">
        <v>4063</v>
      </c>
      <c r="AM1" s="3" t="s">
        <v>4064</v>
      </c>
      <c r="AN1" s="3" t="s">
        <v>4065</v>
      </c>
      <c r="AO1" s="3" t="s">
        <v>4066</v>
      </c>
      <c r="AP1" s="3" t="s">
        <v>4067</v>
      </c>
      <c r="AQ1" s="3" t="s">
        <v>4068</v>
      </c>
      <c r="AR1" s="3" t="s">
        <v>4069</v>
      </c>
      <c r="AS1" s="3" t="s">
        <v>4070</v>
      </c>
      <c r="AT1" s="3" t="s">
        <v>4071</v>
      </c>
      <c r="AU1" s="3" t="s">
        <v>4072</v>
      </c>
      <c r="AV1" s="3" t="s">
        <v>4073</v>
      </c>
      <c r="AW1" s="3" t="s">
        <v>4074</v>
      </c>
      <c r="AX1" s="3" t="s">
        <v>4075</v>
      </c>
      <c r="AY1" s="3" t="s">
        <v>4076</v>
      </c>
      <c r="AZ1" s="3" t="s">
        <v>4077</v>
      </c>
      <c r="BA1" s="3" t="s">
        <v>4078</v>
      </c>
      <c r="BB1" s="3" t="s">
        <v>4079</v>
      </c>
      <c r="BC1" s="3" t="s">
        <v>4080</v>
      </c>
      <c r="BD1" s="3" t="s">
        <v>4081</v>
      </c>
      <c r="BE1" s="3" t="s">
        <v>4082</v>
      </c>
      <c r="BF1" s="3" t="s">
        <v>4083</v>
      </c>
      <c r="BG1" s="3" t="s">
        <v>4084</v>
      </c>
      <c r="BH1" s="3" t="s">
        <v>4085</v>
      </c>
      <c r="BI1" s="3" t="s">
        <v>4086</v>
      </c>
      <c r="BJ1" s="3" t="s">
        <v>4087</v>
      </c>
      <c r="BK1" s="3" t="s">
        <v>4088</v>
      </c>
      <c r="BL1" s="3" t="s">
        <v>4089</v>
      </c>
      <c r="BM1" s="3" t="s">
        <v>4090</v>
      </c>
      <c r="BN1" s="3" t="s">
        <v>4091</v>
      </c>
      <c r="BO1" s="3" t="s">
        <v>4092</v>
      </c>
      <c r="BP1" s="3" t="s">
        <v>4093</v>
      </c>
      <c r="BQ1" s="3" t="s">
        <v>4094</v>
      </c>
      <c r="BR1" s="3" t="s">
        <v>4095</v>
      </c>
      <c r="BS1" s="3" t="s">
        <v>4096</v>
      </c>
      <c r="BT1" s="3" t="s">
        <v>4097</v>
      </c>
      <c r="BU1" s="3" t="s">
        <v>4098</v>
      </c>
      <c r="BV1" s="3" t="s">
        <v>4099</v>
      </c>
      <c r="BW1" s="3" t="s">
        <v>4100</v>
      </c>
      <c r="BX1" s="3" t="s">
        <v>4101</v>
      </c>
      <c r="BY1" s="3" t="s">
        <v>4102</v>
      </c>
      <c r="BZ1" s="3" t="s">
        <v>4103</v>
      </c>
      <c r="CA1" s="3" t="s">
        <v>4104</v>
      </c>
      <c r="CB1" s="3" t="s">
        <v>4105</v>
      </c>
      <c r="CC1" s="3" t="s">
        <v>4106</v>
      </c>
      <c r="CD1" s="3" t="s">
        <v>4107</v>
      </c>
      <c r="CE1" s="3" t="s">
        <v>4108</v>
      </c>
      <c r="CF1" s="3" t="s">
        <v>4109</v>
      </c>
      <c r="CG1" s="3" t="s">
        <v>4110</v>
      </c>
      <c r="CH1" s="3" t="s">
        <v>4111</v>
      </c>
      <c r="CI1" s="3" t="s">
        <v>4112</v>
      </c>
      <c r="CJ1" s="3" t="s">
        <v>4113</v>
      </c>
      <c r="CK1" s="3" t="s">
        <v>4114</v>
      </c>
      <c r="CL1" s="3" t="s">
        <v>4115</v>
      </c>
      <c r="CM1" s="3" t="s">
        <v>4116</v>
      </c>
      <c r="CN1" s="3" t="s">
        <v>4117</v>
      </c>
      <c r="CO1" s="3" t="s">
        <v>4118</v>
      </c>
      <c r="CP1" s="3" t="s">
        <v>4119</v>
      </c>
      <c r="CQ1" s="3" t="s">
        <v>4120</v>
      </c>
      <c r="CR1" s="3" t="s">
        <v>4121</v>
      </c>
      <c r="CS1" s="3" t="s">
        <v>4122</v>
      </c>
      <c r="CT1" s="3" t="s">
        <v>4123</v>
      </c>
      <c r="CU1" s="3" t="s">
        <v>4124</v>
      </c>
      <c r="CV1" s="3" t="s">
        <v>4125</v>
      </c>
      <c r="CW1" s="3" t="s">
        <v>4126</v>
      </c>
      <c r="CX1" s="3" t="s">
        <v>4127</v>
      </c>
      <c r="CY1" s="3" t="s">
        <v>4128</v>
      </c>
      <c r="CZ1" s="3" t="s">
        <v>4129</v>
      </c>
      <c r="DA1" s="3" t="s">
        <v>4130</v>
      </c>
      <c r="DB1" s="3" t="s">
        <v>4131</v>
      </c>
      <c r="DC1" s="3" t="s">
        <v>4132</v>
      </c>
      <c r="DD1" s="3" t="s">
        <v>4133</v>
      </c>
      <c r="DE1" s="3" t="s">
        <v>4134</v>
      </c>
      <c r="DF1" s="3" t="s">
        <v>4135</v>
      </c>
      <c r="DG1" s="3" t="s">
        <v>4136</v>
      </c>
      <c r="DH1" s="3" t="s">
        <v>4137</v>
      </c>
      <c r="DI1" s="3" t="s">
        <v>4138</v>
      </c>
      <c r="DJ1" s="3" t="s">
        <v>4139</v>
      </c>
      <c r="DK1" s="3" t="s">
        <v>4140</v>
      </c>
      <c r="DL1" s="3" t="s">
        <v>4141</v>
      </c>
      <c r="DM1" s="3" t="s">
        <v>4142</v>
      </c>
      <c r="DN1" s="3" t="s">
        <v>4143</v>
      </c>
      <c r="DO1" s="3" t="s">
        <v>4144</v>
      </c>
      <c r="DP1" s="3" t="s">
        <v>4145</v>
      </c>
      <c r="DQ1" s="3" t="s">
        <v>4146</v>
      </c>
      <c r="DR1" s="3" t="s">
        <v>4147</v>
      </c>
      <c r="DS1" s="3" t="s">
        <v>4148</v>
      </c>
      <c r="DT1" s="3" t="s">
        <v>4149</v>
      </c>
      <c r="DU1" s="3" t="s">
        <v>4150</v>
      </c>
      <c r="DV1" s="3" t="s">
        <v>4151</v>
      </c>
      <c r="DW1" s="3" t="s">
        <v>4152</v>
      </c>
      <c r="DX1" s="3" t="s">
        <v>4153</v>
      </c>
      <c r="DY1" s="3" t="s">
        <v>4154</v>
      </c>
      <c r="DZ1" s="3" t="s">
        <v>4155</v>
      </c>
      <c r="EA1" s="3" t="s">
        <v>4156</v>
      </c>
      <c r="EB1" s="3" t="s">
        <v>4157</v>
      </c>
      <c r="EC1" s="3" t="s">
        <v>4158</v>
      </c>
      <c r="ED1" s="3" t="s">
        <v>4159</v>
      </c>
      <c r="EE1" s="3" t="s">
        <v>4160</v>
      </c>
      <c r="EF1" s="3" t="s">
        <v>4161</v>
      </c>
      <c r="EG1" s="3" t="s">
        <v>4162</v>
      </c>
      <c r="EH1" s="3" t="s">
        <v>4163</v>
      </c>
      <c r="EI1" s="3" t="s">
        <v>4164</v>
      </c>
      <c r="EJ1" s="3" t="s">
        <v>4165</v>
      </c>
      <c r="EK1" s="3" t="s">
        <v>4166</v>
      </c>
      <c r="EL1" s="3" t="s">
        <v>4167</v>
      </c>
      <c r="EM1" s="3" t="s">
        <v>4168</v>
      </c>
      <c r="EN1" s="3" t="s">
        <v>4169</v>
      </c>
      <c r="EO1" s="3" t="s">
        <v>4170</v>
      </c>
      <c r="EP1" s="3" t="s">
        <v>4171</v>
      </c>
      <c r="EQ1" s="3" t="s">
        <v>4172</v>
      </c>
      <c r="ER1" s="3" t="s">
        <v>4173</v>
      </c>
      <c r="ES1" s="3" t="s">
        <v>4174</v>
      </c>
      <c r="ET1" s="3" t="s">
        <v>4175</v>
      </c>
      <c r="EU1" s="3" t="s">
        <v>4176</v>
      </c>
      <c r="EV1" s="3" t="s">
        <v>4177</v>
      </c>
      <c r="EW1" s="3" t="s">
        <v>4178</v>
      </c>
      <c r="EX1" s="3" t="s">
        <v>4179</v>
      </c>
      <c r="EY1" s="3" t="s">
        <v>4180</v>
      </c>
      <c r="EZ1" s="3" t="s">
        <v>4181</v>
      </c>
      <c r="FA1" s="3" t="s">
        <v>4182</v>
      </c>
      <c r="FB1" s="3" t="s">
        <v>4183</v>
      </c>
      <c r="FC1" s="3" t="s">
        <v>4184</v>
      </c>
      <c r="FD1" s="3" t="s">
        <v>4185</v>
      </c>
      <c r="FE1" s="3" t="s">
        <v>4186</v>
      </c>
      <c r="FF1" s="3" t="s">
        <v>4187</v>
      </c>
      <c r="FG1" s="3" t="s">
        <v>4188</v>
      </c>
      <c r="FH1" s="3" t="s">
        <v>4189</v>
      </c>
      <c r="FI1" s="3" t="s">
        <v>4190</v>
      </c>
      <c r="FJ1" s="3" t="s">
        <v>4191</v>
      </c>
      <c r="FK1" s="3" t="s">
        <v>4192</v>
      </c>
      <c r="FL1" s="3" t="s">
        <v>4193</v>
      </c>
      <c r="FM1" s="3" t="s">
        <v>4194</v>
      </c>
      <c r="FN1" s="3" t="s">
        <v>4195</v>
      </c>
      <c r="FO1" s="3" t="s">
        <v>4196</v>
      </c>
      <c r="FP1" s="3" t="s">
        <v>4197</v>
      </c>
      <c r="FQ1" s="3" t="s">
        <v>4198</v>
      </c>
      <c r="FR1" s="3" t="s">
        <v>4199</v>
      </c>
      <c r="FS1" s="3" t="s">
        <v>4200</v>
      </c>
      <c r="FT1" s="3" t="s">
        <v>4201</v>
      </c>
      <c r="FU1" s="3" t="s">
        <v>4202</v>
      </c>
      <c r="FV1" s="3" t="s">
        <v>4203</v>
      </c>
      <c r="FW1" s="3" t="s">
        <v>4204</v>
      </c>
      <c r="FX1" s="3" t="s">
        <v>4205</v>
      </c>
      <c r="FY1" s="3" t="s">
        <v>4206</v>
      </c>
      <c r="FZ1" s="3" t="s">
        <v>4207</v>
      </c>
      <c r="GA1" s="3" t="s">
        <v>4208</v>
      </c>
      <c r="GB1" s="3" t="s">
        <v>4209</v>
      </c>
      <c r="GC1" s="3" t="s">
        <v>4210</v>
      </c>
      <c r="GD1" s="3" t="s">
        <v>4211</v>
      </c>
      <c r="GE1" s="3" t="s">
        <v>4212</v>
      </c>
      <c r="GF1" s="3" t="s">
        <v>4213</v>
      </c>
      <c r="GG1" s="3" t="s">
        <v>4214</v>
      </c>
      <c r="GH1" s="3" t="s">
        <v>4215</v>
      </c>
      <c r="GI1" s="3" t="s">
        <v>4216</v>
      </c>
      <c r="GJ1" s="3" t="s">
        <v>4217</v>
      </c>
      <c r="GK1" s="3" t="s">
        <v>4218</v>
      </c>
      <c r="GL1" s="3" t="s">
        <v>4219</v>
      </c>
      <c r="GM1" s="3" t="s">
        <v>4220</v>
      </c>
      <c r="GN1" s="3" t="s">
        <v>4221</v>
      </c>
      <c r="GO1" s="3" t="s">
        <v>4222</v>
      </c>
      <c r="GP1" s="3" t="s">
        <v>4223</v>
      </c>
      <c r="GQ1" s="3" t="s">
        <v>4224</v>
      </c>
      <c r="GR1" s="3" t="s">
        <v>4225</v>
      </c>
      <c r="GS1" s="3" t="s">
        <v>4226</v>
      </c>
      <c r="GT1" s="3" t="s">
        <v>4227</v>
      </c>
      <c r="GU1" s="3" t="s">
        <v>4228</v>
      </c>
      <c r="GV1" s="3" t="s">
        <v>4229</v>
      </c>
      <c r="GW1" s="3" t="s">
        <v>4230</v>
      </c>
      <c r="GX1" s="3" t="s">
        <v>4231</v>
      </c>
      <c r="GY1" s="3" t="s">
        <v>4232</v>
      </c>
      <c r="GZ1" s="3" t="s">
        <v>4233</v>
      </c>
      <c r="HA1" s="3" t="s">
        <v>4234</v>
      </c>
      <c r="HB1" s="3" t="s">
        <v>4235</v>
      </c>
      <c r="HC1" s="3" t="s">
        <v>4236</v>
      </c>
      <c r="HD1" s="3" t="s">
        <v>4237</v>
      </c>
      <c r="HE1" s="3" t="s">
        <v>4238</v>
      </c>
      <c r="HF1" s="3" t="s">
        <v>4239</v>
      </c>
      <c r="HG1" s="3" t="s">
        <v>4240</v>
      </c>
      <c r="HH1" s="3" t="s">
        <v>4241</v>
      </c>
      <c r="HI1" s="3" t="s">
        <v>4242</v>
      </c>
      <c r="HJ1" s="3" t="s">
        <v>4243</v>
      </c>
      <c r="HK1" s="3" t="s">
        <v>4244</v>
      </c>
      <c r="HL1" s="3" t="s">
        <v>4245</v>
      </c>
      <c r="HM1" s="3" t="s">
        <v>4246</v>
      </c>
      <c r="HN1" s="3" t="s">
        <v>4247</v>
      </c>
      <c r="HO1" s="3" t="s">
        <v>4248</v>
      </c>
      <c r="HP1" s="3" t="s">
        <v>4249</v>
      </c>
      <c r="HQ1" s="3" t="s">
        <v>4250</v>
      </c>
      <c r="HR1" s="3" t="s">
        <v>4251</v>
      </c>
      <c r="HS1" s="3" t="s">
        <v>4252</v>
      </c>
      <c r="HT1" s="3" t="s">
        <v>4253</v>
      </c>
      <c r="HU1" s="3" t="s">
        <v>4254</v>
      </c>
      <c r="HV1" s="3" t="s">
        <v>4255</v>
      </c>
      <c r="HW1" s="3" t="s">
        <v>4256</v>
      </c>
      <c r="HX1" s="3" t="s">
        <v>4257</v>
      </c>
      <c r="HY1" s="3" t="s">
        <v>4258</v>
      </c>
      <c r="HZ1" s="3" t="s">
        <v>4259</v>
      </c>
      <c r="IA1" s="3" t="s">
        <v>4260</v>
      </c>
      <c r="IB1" s="3" t="s">
        <v>4261</v>
      </c>
      <c r="IC1" s="3" t="s">
        <v>4262</v>
      </c>
      <c r="ID1" s="3" t="s">
        <v>4263</v>
      </c>
      <c r="IE1" s="3" t="s">
        <v>4264</v>
      </c>
      <c r="IF1" s="3" t="s">
        <v>4265</v>
      </c>
      <c r="IG1" s="3" t="s">
        <v>4266</v>
      </c>
      <c r="IH1" s="3" t="s">
        <v>4267</v>
      </c>
      <c r="II1" s="3" t="s">
        <v>4268</v>
      </c>
      <c r="IJ1" s="3" t="s">
        <v>4269</v>
      </c>
      <c r="IK1" s="3" t="s">
        <v>4270</v>
      </c>
      <c r="IL1" s="3" t="s">
        <v>4271</v>
      </c>
      <c r="IM1" s="3" t="s">
        <v>4272</v>
      </c>
      <c r="IN1" s="3" t="s">
        <v>4273</v>
      </c>
      <c r="IO1" s="3" t="s">
        <v>4274</v>
      </c>
      <c r="IP1" s="3" t="s">
        <v>4275</v>
      </c>
      <c r="IQ1" s="3" t="s">
        <v>4276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4277</v>
      </c>
      <c r="C10" s="8" t="s">
        <v>4278</v>
      </c>
      <c r="D10" s="8" t="s">
        <v>4279</v>
      </c>
      <c r="E10" s="8" t="s">
        <v>4280</v>
      </c>
      <c r="F10" s="8" t="s">
        <v>4281</v>
      </c>
      <c r="G10" s="8" t="s">
        <v>4282</v>
      </c>
      <c r="H10" s="8" t="s">
        <v>4283</v>
      </c>
      <c r="I10" s="8" t="s">
        <v>4284</v>
      </c>
      <c r="J10" s="8" t="s">
        <v>4285</v>
      </c>
      <c r="K10" s="8" t="s">
        <v>4286</v>
      </c>
      <c r="L10" s="8" t="s">
        <v>4287</v>
      </c>
      <c r="M10" s="8" t="s">
        <v>4288</v>
      </c>
      <c r="N10" s="8" t="s">
        <v>4289</v>
      </c>
      <c r="O10" s="8" t="s">
        <v>4290</v>
      </c>
      <c r="P10" s="8" t="s">
        <v>4291</v>
      </c>
      <c r="Q10" s="8" t="s">
        <v>4292</v>
      </c>
      <c r="R10" s="8" t="s">
        <v>4293</v>
      </c>
      <c r="S10" s="8" t="s">
        <v>4294</v>
      </c>
      <c r="T10" s="8" t="s">
        <v>4295</v>
      </c>
      <c r="U10" s="8" t="s">
        <v>4296</v>
      </c>
      <c r="V10" s="8" t="s">
        <v>4297</v>
      </c>
      <c r="W10" s="8" t="s">
        <v>4298</v>
      </c>
      <c r="X10" s="8" t="s">
        <v>4299</v>
      </c>
      <c r="Y10" s="8" t="s">
        <v>4300</v>
      </c>
      <c r="Z10" s="8" t="s">
        <v>4301</v>
      </c>
      <c r="AA10" s="8" t="s">
        <v>4302</v>
      </c>
      <c r="AB10" s="8" t="s">
        <v>4303</v>
      </c>
      <c r="AC10" s="8" t="s">
        <v>4304</v>
      </c>
      <c r="AD10" s="8" t="s">
        <v>4305</v>
      </c>
      <c r="AE10" s="8" t="s">
        <v>4306</v>
      </c>
      <c r="AF10" s="8" t="s">
        <v>4307</v>
      </c>
      <c r="AG10" s="8" t="s">
        <v>4308</v>
      </c>
      <c r="AH10" s="8" t="s">
        <v>4309</v>
      </c>
      <c r="AI10" s="8" t="s">
        <v>4310</v>
      </c>
      <c r="AJ10" s="8" t="s">
        <v>4311</v>
      </c>
      <c r="AK10" s="8" t="s">
        <v>4312</v>
      </c>
      <c r="AL10" s="8" t="s">
        <v>4313</v>
      </c>
      <c r="AM10" s="8" t="s">
        <v>4314</v>
      </c>
      <c r="AN10" s="8" t="s">
        <v>4315</v>
      </c>
      <c r="AO10" s="8" t="s">
        <v>4316</v>
      </c>
      <c r="AP10" s="8" t="s">
        <v>4317</v>
      </c>
      <c r="AQ10" s="8" t="s">
        <v>4318</v>
      </c>
      <c r="AR10" s="8" t="s">
        <v>4319</v>
      </c>
      <c r="AS10" s="8" t="s">
        <v>4320</v>
      </c>
      <c r="AT10" s="8" t="s">
        <v>4321</v>
      </c>
      <c r="AU10" s="8" t="s">
        <v>4322</v>
      </c>
      <c r="AV10" s="8" t="s">
        <v>4323</v>
      </c>
      <c r="AW10" s="8" t="s">
        <v>4324</v>
      </c>
      <c r="AX10" s="8" t="s">
        <v>4325</v>
      </c>
      <c r="AY10" s="8" t="s">
        <v>4326</v>
      </c>
      <c r="AZ10" s="8" t="s">
        <v>4327</v>
      </c>
      <c r="BA10" s="8" t="s">
        <v>4328</v>
      </c>
      <c r="BB10" s="8" t="s">
        <v>4329</v>
      </c>
      <c r="BC10" s="8" t="s">
        <v>4330</v>
      </c>
      <c r="BD10" s="8" t="s">
        <v>4331</v>
      </c>
      <c r="BE10" s="8" t="s">
        <v>4332</v>
      </c>
      <c r="BF10" s="8" t="s">
        <v>4333</v>
      </c>
      <c r="BG10" s="8" t="s">
        <v>4334</v>
      </c>
      <c r="BH10" s="8" t="s">
        <v>4335</v>
      </c>
      <c r="BI10" s="8" t="s">
        <v>4336</v>
      </c>
      <c r="BJ10" s="8" t="s">
        <v>4337</v>
      </c>
      <c r="BK10" s="8" t="s">
        <v>4338</v>
      </c>
      <c r="BL10" s="8" t="s">
        <v>4339</v>
      </c>
      <c r="BM10" s="8" t="s">
        <v>4340</v>
      </c>
      <c r="BN10" s="8" t="s">
        <v>4341</v>
      </c>
      <c r="BO10" s="8" t="s">
        <v>4342</v>
      </c>
      <c r="BP10" s="8" t="s">
        <v>4343</v>
      </c>
      <c r="BQ10" s="8" t="s">
        <v>4344</v>
      </c>
      <c r="BR10" s="8" t="s">
        <v>4345</v>
      </c>
      <c r="BS10" s="8" t="s">
        <v>4346</v>
      </c>
      <c r="BT10" s="8" t="s">
        <v>4347</v>
      </c>
      <c r="BU10" s="8" t="s">
        <v>4348</v>
      </c>
      <c r="BV10" s="8" t="s">
        <v>4349</v>
      </c>
      <c r="BW10" s="8" t="s">
        <v>4350</v>
      </c>
      <c r="BX10" s="8" t="s">
        <v>4351</v>
      </c>
      <c r="BY10" s="8" t="s">
        <v>4352</v>
      </c>
      <c r="BZ10" s="8" t="s">
        <v>4353</v>
      </c>
      <c r="CA10" s="8" t="s">
        <v>4354</v>
      </c>
      <c r="CB10" s="8" t="s">
        <v>4355</v>
      </c>
      <c r="CC10" s="8" t="s">
        <v>4356</v>
      </c>
      <c r="CD10" s="8" t="s">
        <v>4357</v>
      </c>
      <c r="CE10" s="8" t="s">
        <v>4358</v>
      </c>
      <c r="CF10" s="8" t="s">
        <v>4359</v>
      </c>
      <c r="CG10" s="8" t="s">
        <v>4360</v>
      </c>
      <c r="CH10" s="8" t="s">
        <v>4361</v>
      </c>
      <c r="CI10" s="8" t="s">
        <v>4362</v>
      </c>
      <c r="CJ10" s="8" t="s">
        <v>4363</v>
      </c>
      <c r="CK10" s="8" t="s">
        <v>4364</v>
      </c>
      <c r="CL10" s="8" t="s">
        <v>4365</v>
      </c>
      <c r="CM10" s="8" t="s">
        <v>4366</v>
      </c>
      <c r="CN10" s="8" t="s">
        <v>4367</v>
      </c>
      <c r="CO10" s="8" t="s">
        <v>4368</v>
      </c>
      <c r="CP10" s="8" t="s">
        <v>4369</v>
      </c>
      <c r="CQ10" s="8" t="s">
        <v>4370</v>
      </c>
      <c r="CR10" s="8" t="s">
        <v>4371</v>
      </c>
      <c r="CS10" s="8" t="s">
        <v>4372</v>
      </c>
      <c r="CT10" s="8" t="s">
        <v>4373</v>
      </c>
      <c r="CU10" s="8" t="s">
        <v>4374</v>
      </c>
      <c r="CV10" s="8" t="s">
        <v>4375</v>
      </c>
      <c r="CW10" s="8" t="s">
        <v>4376</v>
      </c>
      <c r="CX10" s="8" t="s">
        <v>4377</v>
      </c>
      <c r="CY10" s="8" t="s">
        <v>4378</v>
      </c>
      <c r="CZ10" s="8" t="s">
        <v>4379</v>
      </c>
      <c r="DA10" s="8" t="s">
        <v>4380</v>
      </c>
      <c r="DB10" s="8" t="s">
        <v>4381</v>
      </c>
      <c r="DC10" s="8" t="s">
        <v>4382</v>
      </c>
      <c r="DD10" s="8" t="s">
        <v>4383</v>
      </c>
      <c r="DE10" s="8" t="s">
        <v>4384</v>
      </c>
      <c r="DF10" s="8" t="s">
        <v>4385</v>
      </c>
      <c r="DG10" s="8" t="s">
        <v>4386</v>
      </c>
      <c r="DH10" s="8" t="s">
        <v>4387</v>
      </c>
      <c r="DI10" s="8" t="s">
        <v>4388</v>
      </c>
      <c r="DJ10" s="8" t="s">
        <v>4389</v>
      </c>
      <c r="DK10" s="8" t="s">
        <v>4390</v>
      </c>
      <c r="DL10" s="8" t="s">
        <v>4391</v>
      </c>
      <c r="DM10" s="8" t="s">
        <v>4392</v>
      </c>
      <c r="DN10" s="8" t="s">
        <v>4393</v>
      </c>
      <c r="DO10" s="8" t="s">
        <v>4394</v>
      </c>
      <c r="DP10" s="8" t="s">
        <v>4395</v>
      </c>
      <c r="DQ10" s="8" t="s">
        <v>4396</v>
      </c>
      <c r="DR10" s="8" t="s">
        <v>4397</v>
      </c>
      <c r="DS10" s="8" t="s">
        <v>4398</v>
      </c>
      <c r="DT10" s="8" t="s">
        <v>4399</v>
      </c>
      <c r="DU10" s="8" t="s">
        <v>4400</v>
      </c>
      <c r="DV10" s="8" t="s">
        <v>4401</v>
      </c>
      <c r="DW10" s="8" t="s">
        <v>4402</v>
      </c>
      <c r="DX10" s="8" t="s">
        <v>4403</v>
      </c>
      <c r="DY10" s="8" t="s">
        <v>4404</v>
      </c>
      <c r="DZ10" s="8" t="s">
        <v>4405</v>
      </c>
      <c r="EA10" s="8" t="s">
        <v>4406</v>
      </c>
      <c r="EB10" s="8" t="s">
        <v>4407</v>
      </c>
      <c r="EC10" s="8" t="s">
        <v>4408</v>
      </c>
      <c r="ED10" s="8" t="s">
        <v>4409</v>
      </c>
      <c r="EE10" s="8" t="s">
        <v>4410</v>
      </c>
      <c r="EF10" s="8" t="s">
        <v>4411</v>
      </c>
      <c r="EG10" s="8" t="s">
        <v>4412</v>
      </c>
      <c r="EH10" s="8" t="s">
        <v>4413</v>
      </c>
      <c r="EI10" s="8" t="s">
        <v>4414</v>
      </c>
      <c r="EJ10" s="8" t="s">
        <v>4415</v>
      </c>
      <c r="EK10" s="8" t="s">
        <v>4416</v>
      </c>
      <c r="EL10" s="8" t="s">
        <v>4417</v>
      </c>
      <c r="EM10" s="8" t="s">
        <v>4418</v>
      </c>
      <c r="EN10" s="8" t="s">
        <v>4419</v>
      </c>
      <c r="EO10" s="8" t="s">
        <v>4420</v>
      </c>
      <c r="EP10" s="8" t="s">
        <v>4421</v>
      </c>
      <c r="EQ10" s="8" t="s">
        <v>4422</v>
      </c>
      <c r="ER10" s="8" t="s">
        <v>4423</v>
      </c>
      <c r="ES10" s="8" t="s">
        <v>4424</v>
      </c>
      <c r="ET10" s="8" t="s">
        <v>4425</v>
      </c>
      <c r="EU10" s="8" t="s">
        <v>4426</v>
      </c>
      <c r="EV10" s="8" t="s">
        <v>4427</v>
      </c>
      <c r="EW10" s="8" t="s">
        <v>4428</v>
      </c>
      <c r="EX10" s="8" t="s">
        <v>4429</v>
      </c>
      <c r="EY10" s="8" t="s">
        <v>4430</v>
      </c>
      <c r="EZ10" s="8" t="s">
        <v>4431</v>
      </c>
      <c r="FA10" s="8" t="s">
        <v>4432</v>
      </c>
      <c r="FB10" s="8" t="s">
        <v>4433</v>
      </c>
      <c r="FC10" s="8" t="s">
        <v>4434</v>
      </c>
      <c r="FD10" s="8" t="s">
        <v>4435</v>
      </c>
      <c r="FE10" s="8" t="s">
        <v>4436</v>
      </c>
      <c r="FF10" s="8" t="s">
        <v>4437</v>
      </c>
      <c r="FG10" s="8" t="s">
        <v>4438</v>
      </c>
      <c r="FH10" s="8" t="s">
        <v>4439</v>
      </c>
      <c r="FI10" s="8" t="s">
        <v>4440</v>
      </c>
      <c r="FJ10" s="8" t="s">
        <v>4441</v>
      </c>
      <c r="FK10" s="8" t="s">
        <v>4442</v>
      </c>
      <c r="FL10" s="8" t="s">
        <v>4443</v>
      </c>
      <c r="FM10" s="8" t="s">
        <v>4444</v>
      </c>
      <c r="FN10" s="8" t="s">
        <v>4445</v>
      </c>
      <c r="FO10" s="8" t="s">
        <v>4446</v>
      </c>
      <c r="FP10" s="8" t="s">
        <v>4447</v>
      </c>
      <c r="FQ10" s="8" t="s">
        <v>4448</v>
      </c>
      <c r="FR10" s="8" t="s">
        <v>4449</v>
      </c>
      <c r="FS10" s="8" t="s">
        <v>4450</v>
      </c>
      <c r="FT10" s="8" t="s">
        <v>4451</v>
      </c>
      <c r="FU10" s="8" t="s">
        <v>4452</v>
      </c>
      <c r="FV10" s="8" t="s">
        <v>4453</v>
      </c>
      <c r="FW10" s="8" t="s">
        <v>4454</v>
      </c>
      <c r="FX10" s="8" t="s">
        <v>4455</v>
      </c>
      <c r="FY10" s="8" t="s">
        <v>4456</v>
      </c>
      <c r="FZ10" s="8" t="s">
        <v>4457</v>
      </c>
      <c r="GA10" s="8" t="s">
        <v>4458</v>
      </c>
      <c r="GB10" s="8" t="s">
        <v>4459</v>
      </c>
      <c r="GC10" s="8" t="s">
        <v>4460</v>
      </c>
      <c r="GD10" s="8" t="s">
        <v>4461</v>
      </c>
      <c r="GE10" s="8" t="s">
        <v>4462</v>
      </c>
      <c r="GF10" s="8" t="s">
        <v>4463</v>
      </c>
      <c r="GG10" s="8" t="s">
        <v>4464</v>
      </c>
      <c r="GH10" s="8" t="s">
        <v>4465</v>
      </c>
      <c r="GI10" s="8" t="s">
        <v>4466</v>
      </c>
      <c r="GJ10" s="8" t="s">
        <v>4467</v>
      </c>
      <c r="GK10" s="8" t="s">
        <v>4468</v>
      </c>
      <c r="GL10" s="8" t="s">
        <v>4469</v>
      </c>
      <c r="GM10" s="8" t="s">
        <v>4470</v>
      </c>
      <c r="GN10" s="8" t="s">
        <v>4471</v>
      </c>
      <c r="GO10" s="8" t="s">
        <v>4472</v>
      </c>
      <c r="GP10" s="8" t="s">
        <v>4473</v>
      </c>
      <c r="GQ10" s="8" t="s">
        <v>4474</v>
      </c>
      <c r="GR10" s="8" t="s">
        <v>4475</v>
      </c>
      <c r="GS10" s="8" t="s">
        <v>4476</v>
      </c>
      <c r="GT10" s="8" t="s">
        <v>4477</v>
      </c>
      <c r="GU10" s="8" t="s">
        <v>4478</v>
      </c>
      <c r="GV10" s="8" t="s">
        <v>4479</v>
      </c>
      <c r="GW10" s="8" t="s">
        <v>4480</v>
      </c>
      <c r="GX10" s="8" t="s">
        <v>4481</v>
      </c>
      <c r="GY10" s="8" t="s">
        <v>4482</v>
      </c>
      <c r="GZ10" s="8" t="s">
        <v>4483</v>
      </c>
      <c r="HA10" s="8" t="s">
        <v>4484</v>
      </c>
      <c r="HB10" s="8" t="s">
        <v>4485</v>
      </c>
      <c r="HC10" s="8" t="s">
        <v>4486</v>
      </c>
      <c r="HD10" s="8" t="s">
        <v>4487</v>
      </c>
      <c r="HE10" s="8" t="s">
        <v>4488</v>
      </c>
      <c r="HF10" s="8" t="s">
        <v>4489</v>
      </c>
      <c r="HG10" s="8" t="s">
        <v>4490</v>
      </c>
      <c r="HH10" s="8" t="s">
        <v>4491</v>
      </c>
      <c r="HI10" s="8" t="s">
        <v>4492</v>
      </c>
      <c r="HJ10" s="8" t="s">
        <v>4493</v>
      </c>
      <c r="HK10" s="8" t="s">
        <v>4494</v>
      </c>
      <c r="HL10" s="8" t="s">
        <v>4495</v>
      </c>
      <c r="HM10" s="8" t="s">
        <v>4496</v>
      </c>
      <c r="HN10" s="8" t="s">
        <v>4497</v>
      </c>
      <c r="HO10" s="8" t="s">
        <v>4498</v>
      </c>
      <c r="HP10" s="8" t="s">
        <v>4499</v>
      </c>
      <c r="HQ10" s="8" t="s">
        <v>4500</v>
      </c>
      <c r="HR10" s="8" t="s">
        <v>4501</v>
      </c>
      <c r="HS10" s="8" t="s">
        <v>4502</v>
      </c>
      <c r="HT10" s="8" t="s">
        <v>4503</v>
      </c>
      <c r="HU10" s="8" t="s">
        <v>4504</v>
      </c>
      <c r="HV10" s="8" t="s">
        <v>4505</v>
      </c>
      <c r="HW10" s="8" t="s">
        <v>4506</v>
      </c>
      <c r="HX10" s="8" t="s">
        <v>4507</v>
      </c>
      <c r="HY10" s="8" t="s">
        <v>4508</v>
      </c>
      <c r="HZ10" s="8" t="s">
        <v>4509</v>
      </c>
      <c r="IA10" s="8" t="s">
        <v>4510</v>
      </c>
      <c r="IB10" s="8" t="s">
        <v>4511</v>
      </c>
      <c r="IC10" s="8" t="s">
        <v>4512</v>
      </c>
      <c r="ID10" s="8" t="s">
        <v>4513</v>
      </c>
      <c r="IE10" s="8" t="s">
        <v>4514</v>
      </c>
      <c r="IF10" s="8" t="s">
        <v>4515</v>
      </c>
      <c r="IG10" s="8" t="s">
        <v>4516</v>
      </c>
      <c r="IH10" s="8" t="s">
        <v>4517</v>
      </c>
      <c r="II10" s="8" t="s">
        <v>4518</v>
      </c>
      <c r="IJ10" s="8" t="s">
        <v>4519</v>
      </c>
      <c r="IK10" s="8" t="s">
        <v>4520</v>
      </c>
      <c r="IL10" s="8" t="s">
        <v>4521</v>
      </c>
      <c r="IM10" s="8" t="s">
        <v>4522</v>
      </c>
      <c r="IN10" s="8" t="s">
        <v>4523</v>
      </c>
      <c r="IO10" s="8" t="s">
        <v>4524</v>
      </c>
      <c r="IP10" s="8" t="s">
        <v>4525</v>
      </c>
      <c r="IQ10" s="8" t="s">
        <v>4526</v>
      </c>
    </row>
    <row r="11" spans="1:251">
      <c r="A11" s="10">
        <v>42036</v>
      </c>
      <c r="B11" s="9">
        <v>31.100999999999999</v>
      </c>
      <c r="C11" s="9">
        <v>9.1820000000000004</v>
      </c>
      <c r="D11" s="9">
        <v>21.919</v>
      </c>
      <c r="E11" s="9">
        <v>9.59</v>
      </c>
      <c r="F11" s="9">
        <v>0.86599999999999999</v>
      </c>
      <c r="G11" s="9">
        <v>8.7240000000000002</v>
      </c>
      <c r="H11" s="9">
        <v>16.134</v>
      </c>
      <c r="I11" s="9">
        <v>5.2869999999999999</v>
      </c>
      <c r="J11" s="9">
        <v>10.847</v>
      </c>
      <c r="K11" s="9">
        <v>2.2839999999999998</v>
      </c>
      <c r="L11" s="9">
        <v>1.36</v>
      </c>
      <c r="M11" s="9">
        <v>0.92400000000000004</v>
      </c>
      <c r="N11" s="9">
        <v>3.093</v>
      </c>
      <c r="O11" s="9">
        <v>1.669</v>
      </c>
      <c r="P11" s="9">
        <v>1.4239999999999999</v>
      </c>
      <c r="Q11" s="9">
        <v>12</v>
      </c>
      <c r="R11" s="9">
        <v>16</v>
      </c>
      <c r="S11" s="9">
        <v>10</v>
      </c>
      <c r="T11" s="9">
        <v>59.444000000000003</v>
      </c>
      <c r="U11" s="9">
        <v>16.971</v>
      </c>
      <c r="V11" s="9">
        <v>42.473999999999997</v>
      </c>
      <c r="W11" s="9">
        <v>20.393999999999998</v>
      </c>
      <c r="X11" s="9">
        <v>3.3940000000000001</v>
      </c>
      <c r="Y11" s="9">
        <v>17</v>
      </c>
      <c r="Z11" s="9">
        <v>27.074999999999999</v>
      </c>
      <c r="AA11" s="9">
        <v>8.0969999999999995</v>
      </c>
      <c r="AB11" s="9">
        <v>18.978000000000002</v>
      </c>
      <c r="AC11" s="9">
        <v>8.8350000000000009</v>
      </c>
      <c r="AD11" s="9">
        <v>3.702</v>
      </c>
      <c r="AE11" s="9">
        <v>5.133</v>
      </c>
      <c r="AF11" s="9">
        <v>3.141</v>
      </c>
      <c r="AG11" s="9">
        <v>1.778</v>
      </c>
      <c r="AH11" s="9">
        <v>1.363</v>
      </c>
      <c r="AI11" s="9">
        <v>11</v>
      </c>
      <c r="AJ11" s="9">
        <v>15</v>
      </c>
      <c r="AK11" s="9">
        <v>10</v>
      </c>
      <c r="AL11" s="9">
        <v>34.155999999999999</v>
      </c>
      <c r="AM11" s="9">
        <v>8.9949999999999992</v>
      </c>
      <c r="AN11" s="9">
        <v>25.161000000000001</v>
      </c>
      <c r="AO11" s="9">
        <v>9.016</v>
      </c>
      <c r="AP11" s="9">
        <v>1.4039999999999999</v>
      </c>
      <c r="AQ11" s="9">
        <v>7.6120000000000001</v>
      </c>
      <c r="AR11" s="9">
        <v>17.082999999999998</v>
      </c>
      <c r="AS11" s="9">
        <v>4.452</v>
      </c>
      <c r="AT11" s="9">
        <v>12.631</v>
      </c>
      <c r="AU11" s="9">
        <v>6.694</v>
      </c>
      <c r="AV11" s="9">
        <v>3.1389999999999998</v>
      </c>
      <c r="AW11" s="9">
        <v>3.5550000000000002</v>
      </c>
      <c r="AX11" s="9">
        <v>1.363</v>
      </c>
      <c r="AY11" s="9">
        <v>0</v>
      </c>
      <c r="AZ11" s="9">
        <v>1.363</v>
      </c>
      <c r="BA11" s="9">
        <v>12</v>
      </c>
      <c r="BB11" s="9">
        <v>15.573</v>
      </c>
      <c r="BC11" s="9">
        <v>10.884</v>
      </c>
      <c r="BD11" s="9">
        <v>25.288</v>
      </c>
      <c r="BE11" s="9">
        <v>7.9749999999999996</v>
      </c>
      <c r="BF11" s="9">
        <v>17.312999999999999</v>
      </c>
      <c r="BG11" s="9">
        <v>11.378</v>
      </c>
      <c r="BH11" s="9">
        <v>1.99</v>
      </c>
      <c r="BI11" s="9">
        <v>9.3879999999999999</v>
      </c>
      <c r="BJ11" s="9">
        <v>9.9920000000000009</v>
      </c>
      <c r="BK11" s="9">
        <v>3.645</v>
      </c>
      <c r="BL11" s="9">
        <v>6.3470000000000004</v>
      </c>
      <c r="BM11" s="9">
        <v>2.141</v>
      </c>
      <c r="BN11" s="9">
        <v>0.56299999999999994</v>
      </c>
      <c r="BO11" s="9">
        <v>1.5780000000000001</v>
      </c>
      <c r="BP11" s="9">
        <v>1.778</v>
      </c>
      <c r="BQ11" s="9">
        <v>1.778</v>
      </c>
      <c r="BR11" s="9">
        <v>0</v>
      </c>
      <c r="BS11" s="9">
        <v>10</v>
      </c>
      <c r="BT11" s="9">
        <v>15</v>
      </c>
      <c r="BU11" s="9">
        <v>9</v>
      </c>
      <c r="BV11" s="9">
        <v>5.0149999999999997</v>
      </c>
      <c r="BW11" s="9">
        <v>3.887</v>
      </c>
      <c r="BX11" s="9">
        <v>1.1279999999999999</v>
      </c>
      <c r="BY11" s="9">
        <v>1.754</v>
      </c>
      <c r="BZ11" s="9">
        <v>0.98799999999999999</v>
      </c>
      <c r="CA11" s="9">
        <v>0.76500000000000001</v>
      </c>
      <c r="CB11" s="9">
        <v>2.0299999999999998</v>
      </c>
      <c r="CC11" s="9">
        <v>2.0299999999999998</v>
      </c>
      <c r="CD11" s="9">
        <v>0</v>
      </c>
      <c r="CE11" s="9">
        <v>0.86899999999999999</v>
      </c>
      <c r="CF11" s="9">
        <v>0.86899999999999999</v>
      </c>
      <c r="CG11" s="9">
        <v>0</v>
      </c>
      <c r="CH11" s="9">
        <v>0.36299999999999999</v>
      </c>
      <c r="CI11" s="9">
        <v>0</v>
      </c>
      <c r="CJ11" s="9">
        <v>0.36299999999999999</v>
      </c>
      <c r="CK11" s="9">
        <v>10</v>
      </c>
      <c r="CL11" s="9">
        <v>10</v>
      </c>
      <c r="CM11" s="9">
        <v>7.8109999999999999</v>
      </c>
      <c r="CN11" s="9">
        <v>173.64500000000001</v>
      </c>
      <c r="CO11" s="9">
        <v>62.359000000000002</v>
      </c>
      <c r="CP11" s="9">
        <v>111.286</v>
      </c>
      <c r="CQ11" s="9">
        <v>58.241</v>
      </c>
      <c r="CR11" s="9">
        <v>17.387</v>
      </c>
      <c r="CS11" s="9">
        <v>40.853999999999999</v>
      </c>
      <c r="CT11" s="9">
        <v>78.465000000000003</v>
      </c>
      <c r="CU11" s="9">
        <v>26.242999999999999</v>
      </c>
      <c r="CV11" s="9">
        <v>52.222000000000001</v>
      </c>
      <c r="CW11" s="9">
        <v>25.582999999999998</v>
      </c>
      <c r="CX11" s="9">
        <v>12.128</v>
      </c>
      <c r="CY11" s="9">
        <v>13.455</v>
      </c>
      <c r="CZ11" s="9">
        <v>11.356</v>
      </c>
      <c r="DA11" s="9">
        <v>6.601</v>
      </c>
      <c r="DB11" s="9">
        <v>4.7549999999999999</v>
      </c>
      <c r="DC11" s="9">
        <v>12</v>
      </c>
      <c r="DD11" s="9">
        <v>13.768000000000001</v>
      </c>
      <c r="DE11" s="9">
        <v>10</v>
      </c>
      <c r="DF11" s="9">
        <v>48.186999999999998</v>
      </c>
      <c r="DG11" s="9">
        <v>8.6150000000000002</v>
      </c>
      <c r="DH11" s="9">
        <v>39.570999999999998</v>
      </c>
      <c r="DI11" s="9">
        <v>15.83</v>
      </c>
      <c r="DJ11" s="9">
        <v>1.208</v>
      </c>
      <c r="DK11" s="9">
        <v>14.622</v>
      </c>
      <c r="DL11" s="9">
        <v>25.91</v>
      </c>
      <c r="DM11" s="9">
        <v>4.9249999999999998</v>
      </c>
      <c r="DN11" s="9">
        <v>20.986000000000001</v>
      </c>
      <c r="DO11" s="9">
        <v>6.0270000000000001</v>
      </c>
      <c r="DP11" s="9">
        <v>2.0630000000000002</v>
      </c>
      <c r="DQ11" s="9">
        <v>3.964</v>
      </c>
      <c r="DR11" s="9">
        <v>0.42</v>
      </c>
      <c r="DS11" s="9">
        <v>0.42</v>
      </c>
      <c r="DT11" s="9">
        <v>0</v>
      </c>
      <c r="DU11" s="9">
        <v>10</v>
      </c>
      <c r="DV11" s="9">
        <v>13</v>
      </c>
      <c r="DW11" s="9">
        <v>10</v>
      </c>
      <c r="DX11" s="9">
        <v>125.458</v>
      </c>
      <c r="DY11" s="9">
        <v>53.744</v>
      </c>
      <c r="DZ11" s="9">
        <v>71.715000000000003</v>
      </c>
      <c r="EA11" s="9">
        <v>42.411000000000001</v>
      </c>
      <c r="EB11" s="9">
        <v>16.178999999999998</v>
      </c>
      <c r="EC11" s="9">
        <v>26.231999999999999</v>
      </c>
      <c r="ED11" s="9">
        <v>52.555</v>
      </c>
      <c r="EE11" s="9">
        <v>21.318000000000001</v>
      </c>
      <c r="EF11" s="9">
        <v>31.236999999999998</v>
      </c>
      <c r="EG11" s="9">
        <v>19.556000000000001</v>
      </c>
      <c r="EH11" s="9">
        <v>10.065</v>
      </c>
      <c r="EI11" s="9">
        <v>9.4909999999999997</v>
      </c>
      <c r="EJ11" s="9">
        <v>10.936</v>
      </c>
      <c r="EK11" s="9">
        <v>6.181</v>
      </c>
      <c r="EL11" s="9">
        <v>4.7549999999999999</v>
      </c>
      <c r="EM11" s="9">
        <v>13</v>
      </c>
      <c r="EN11" s="9">
        <v>14</v>
      </c>
      <c r="EO11" s="9">
        <v>12</v>
      </c>
      <c r="EP11" s="9">
        <v>27.986999999999998</v>
      </c>
      <c r="EQ11" s="9">
        <v>15.492000000000001</v>
      </c>
      <c r="ER11" s="9">
        <v>12.494999999999999</v>
      </c>
      <c r="ES11" s="9">
        <v>5.9560000000000004</v>
      </c>
      <c r="ET11" s="9">
        <v>2.996</v>
      </c>
      <c r="EU11" s="9">
        <v>2.96</v>
      </c>
      <c r="EV11" s="9">
        <v>14.484</v>
      </c>
      <c r="EW11" s="9">
        <v>8.0009999999999994</v>
      </c>
      <c r="EX11" s="9">
        <v>6.4829999999999997</v>
      </c>
      <c r="EY11" s="9">
        <v>4.7</v>
      </c>
      <c r="EZ11" s="9">
        <v>2.71</v>
      </c>
      <c r="FA11" s="9">
        <v>1.99</v>
      </c>
      <c r="FB11" s="9">
        <v>2.8460000000000001</v>
      </c>
      <c r="FC11" s="9">
        <v>1.784</v>
      </c>
      <c r="FD11" s="9">
        <v>1.0620000000000001</v>
      </c>
      <c r="FE11" s="9">
        <v>12.666</v>
      </c>
      <c r="FF11" s="9">
        <v>11</v>
      </c>
      <c r="FG11" s="9">
        <v>13.952</v>
      </c>
      <c r="FH11" s="9">
        <v>2.6320000000000001</v>
      </c>
      <c r="FI11" s="9">
        <v>2.0990000000000002</v>
      </c>
      <c r="FJ11" s="9">
        <v>0.53300000000000003</v>
      </c>
      <c r="FK11" s="9">
        <v>0</v>
      </c>
      <c r="FL11" s="9">
        <v>0</v>
      </c>
      <c r="FM11" s="9">
        <v>0</v>
      </c>
      <c r="FN11" s="9">
        <v>0.45300000000000001</v>
      </c>
      <c r="FO11" s="9">
        <v>0.45300000000000001</v>
      </c>
      <c r="FP11" s="9">
        <v>0</v>
      </c>
      <c r="FQ11" s="9">
        <v>0.499</v>
      </c>
      <c r="FR11" s="9">
        <v>0.499</v>
      </c>
      <c r="FS11" s="9">
        <v>0</v>
      </c>
      <c r="FT11" s="9">
        <v>1.681</v>
      </c>
      <c r="FU11" s="9">
        <v>1.147</v>
      </c>
      <c r="FV11" s="9">
        <v>0.53300000000000003</v>
      </c>
      <c r="FW11" s="9">
        <v>38.347000000000001</v>
      </c>
      <c r="FX11" s="9">
        <v>34.533999999999999</v>
      </c>
      <c r="FY11" s="9">
        <v>0</v>
      </c>
      <c r="FZ11" s="9">
        <v>40.466000000000001</v>
      </c>
      <c r="GA11" s="9">
        <v>20.103000000000002</v>
      </c>
      <c r="GB11" s="9">
        <v>20.363</v>
      </c>
      <c r="GC11" s="9">
        <v>15.378</v>
      </c>
      <c r="GD11" s="9">
        <v>7.516</v>
      </c>
      <c r="GE11" s="9">
        <v>7.8620000000000001</v>
      </c>
      <c r="GF11" s="9">
        <v>11.635</v>
      </c>
      <c r="GG11" s="9">
        <v>5.056</v>
      </c>
      <c r="GH11" s="9">
        <v>6.58</v>
      </c>
      <c r="GI11" s="9">
        <v>3.851</v>
      </c>
      <c r="GJ11" s="9">
        <v>1.7689999999999999</v>
      </c>
      <c r="GK11" s="9">
        <v>2.081</v>
      </c>
      <c r="GL11" s="9">
        <v>9.6020000000000003</v>
      </c>
      <c r="GM11" s="9">
        <v>5.7629999999999999</v>
      </c>
      <c r="GN11" s="9">
        <v>3.839</v>
      </c>
      <c r="GO11" s="9">
        <v>12</v>
      </c>
      <c r="GP11" s="9">
        <v>12.358000000000001</v>
      </c>
      <c r="GQ11" s="9">
        <v>12</v>
      </c>
      <c r="GR11" s="9">
        <v>59.183999999999997</v>
      </c>
      <c r="GS11" s="9">
        <v>21.094999999999999</v>
      </c>
      <c r="GT11" s="9">
        <v>38.088999999999999</v>
      </c>
      <c r="GU11" s="9">
        <v>18.733000000000001</v>
      </c>
      <c r="GV11" s="9">
        <v>4.6360000000000001</v>
      </c>
      <c r="GW11" s="9">
        <v>14.097</v>
      </c>
      <c r="GX11" s="9">
        <v>18.414000000000001</v>
      </c>
      <c r="GY11" s="9">
        <v>5.7670000000000003</v>
      </c>
      <c r="GZ11" s="9">
        <v>12.647</v>
      </c>
      <c r="HA11" s="9">
        <v>19.550999999999998</v>
      </c>
      <c r="HB11" s="9">
        <v>9.2170000000000005</v>
      </c>
      <c r="HC11" s="9">
        <v>10.335000000000001</v>
      </c>
      <c r="HD11" s="9">
        <v>2.4849999999999999</v>
      </c>
      <c r="HE11" s="9">
        <v>1.4750000000000001</v>
      </c>
      <c r="HF11" s="9">
        <v>1.01</v>
      </c>
      <c r="HG11" s="9">
        <v>14</v>
      </c>
      <c r="HH11" s="9">
        <v>19.672999999999998</v>
      </c>
      <c r="HI11" s="9">
        <v>12</v>
      </c>
      <c r="HJ11" s="9">
        <v>72.846999999999994</v>
      </c>
      <c r="HK11" s="9">
        <v>26.817</v>
      </c>
      <c r="HL11" s="9">
        <v>46.03</v>
      </c>
      <c r="HM11" s="9">
        <v>14.494999999999999</v>
      </c>
      <c r="HN11" s="9">
        <v>3.702</v>
      </c>
      <c r="HO11" s="9">
        <v>10.792999999999999</v>
      </c>
      <c r="HP11" s="9">
        <v>52.643999999999998</v>
      </c>
      <c r="HQ11" s="9">
        <v>20.335999999999999</v>
      </c>
      <c r="HR11" s="9">
        <v>32.307000000000002</v>
      </c>
      <c r="HS11" s="9">
        <v>5.274</v>
      </c>
      <c r="HT11" s="9">
        <v>2.778</v>
      </c>
      <c r="HU11" s="9">
        <v>2.496</v>
      </c>
      <c r="HV11" s="9">
        <v>0.434</v>
      </c>
      <c r="HW11" s="9">
        <v>0</v>
      </c>
      <c r="HX11" s="9">
        <v>0.434</v>
      </c>
      <c r="HY11" s="9">
        <v>13</v>
      </c>
      <c r="HZ11" s="9">
        <v>14</v>
      </c>
      <c r="IA11" s="9">
        <v>13</v>
      </c>
      <c r="IB11" s="9">
        <v>26.503</v>
      </c>
      <c r="IC11" s="9">
        <v>7.7370000000000001</v>
      </c>
      <c r="ID11" s="9">
        <v>18.765999999999998</v>
      </c>
      <c r="IE11" s="9">
        <v>15.590999999999999</v>
      </c>
      <c r="IF11" s="9">
        <v>4.53</v>
      </c>
      <c r="IG11" s="9">
        <v>11.061999999999999</v>
      </c>
      <c r="IH11" s="9">
        <v>9.8040000000000003</v>
      </c>
      <c r="II11" s="9">
        <v>2.6320000000000001</v>
      </c>
      <c r="IJ11" s="9">
        <v>7.1719999999999997</v>
      </c>
      <c r="IK11" s="9">
        <v>1.1080000000000001</v>
      </c>
      <c r="IL11" s="9">
        <v>0.57499999999999996</v>
      </c>
      <c r="IM11" s="9">
        <v>0.53300000000000003</v>
      </c>
      <c r="IN11" s="9">
        <v>0</v>
      </c>
      <c r="IO11" s="9">
        <v>0</v>
      </c>
      <c r="IP11" s="9">
        <v>0</v>
      </c>
      <c r="IQ11" s="9">
        <v>8</v>
      </c>
    </row>
    <row r="12" spans="1:251">
      <c r="A12" s="10">
        <v>42401</v>
      </c>
      <c r="B12" s="9">
        <v>27.949000000000002</v>
      </c>
      <c r="C12" s="9">
        <v>5.17</v>
      </c>
      <c r="D12" s="9">
        <v>22.779</v>
      </c>
      <c r="E12" s="9">
        <v>8.5410000000000004</v>
      </c>
      <c r="F12" s="9">
        <v>0.36499999999999999</v>
      </c>
      <c r="G12" s="9">
        <v>8.1760000000000002</v>
      </c>
      <c r="H12" s="9">
        <v>8.891</v>
      </c>
      <c r="I12" s="9">
        <v>1.903</v>
      </c>
      <c r="J12" s="9">
        <v>6.9880000000000004</v>
      </c>
      <c r="K12" s="9">
        <v>7.4089999999999998</v>
      </c>
      <c r="L12" s="9">
        <v>1.6830000000000001</v>
      </c>
      <c r="M12" s="9">
        <v>5.726</v>
      </c>
      <c r="N12" s="9">
        <v>3.1070000000000002</v>
      </c>
      <c r="O12" s="9">
        <v>1.218</v>
      </c>
      <c r="P12" s="9">
        <v>1.889</v>
      </c>
      <c r="Q12" s="9">
        <v>15.208</v>
      </c>
      <c r="R12" s="9">
        <v>20</v>
      </c>
      <c r="S12" s="9">
        <v>10</v>
      </c>
      <c r="T12" s="9">
        <v>54.110999999999997</v>
      </c>
      <c r="U12" s="9">
        <v>20.657</v>
      </c>
      <c r="V12" s="9">
        <v>33.454000000000001</v>
      </c>
      <c r="W12" s="9">
        <v>16.327999999999999</v>
      </c>
      <c r="X12" s="9">
        <v>4.3650000000000002</v>
      </c>
      <c r="Y12" s="9">
        <v>11.962999999999999</v>
      </c>
      <c r="Z12" s="9">
        <v>24.323</v>
      </c>
      <c r="AA12" s="9">
        <v>8.4570000000000007</v>
      </c>
      <c r="AB12" s="9">
        <v>15.866</v>
      </c>
      <c r="AC12" s="9">
        <v>10.36</v>
      </c>
      <c r="AD12" s="9">
        <v>6.2409999999999997</v>
      </c>
      <c r="AE12" s="9">
        <v>4.1189999999999998</v>
      </c>
      <c r="AF12" s="9">
        <v>3.1</v>
      </c>
      <c r="AG12" s="9">
        <v>1.5940000000000001</v>
      </c>
      <c r="AH12" s="9">
        <v>1.506</v>
      </c>
      <c r="AI12" s="9">
        <v>12</v>
      </c>
      <c r="AJ12" s="9">
        <v>15</v>
      </c>
      <c r="AK12" s="9">
        <v>10</v>
      </c>
      <c r="AL12" s="9">
        <v>33.781999999999996</v>
      </c>
      <c r="AM12" s="9">
        <v>9.2710000000000008</v>
      </c>
      <c r="AN12" s="9">
        <v>24.512</v>
      </c>
      <c r="AO12" s="9">
        <v>10.172000000000001</v>
      </c>
      <c r="AP12" s="9">
        <v>1.768</v>
      </c>
      <c r="AQ12" s="9">
        <v>8.4049999999999994</v>
      </c>
      <c r="AR12" s="9">
        <v>15.858000000000001</v>
      </c>
      <c r="AS12" s="9">
        <v>4.2619999999999996</v>
      </c>
      <c r="AT12" s="9">
        <v>11.596</v>
      </c>
      <c r="AU12" s="9">
        <v>6.4320000000000004</v>
      </c>
      <c r="AV12" s="9">
        <v>2.8010000000000002</v>
      </c>
      <c r="AW12" s="9">
        <v>3.6309999999999998</v>
      </c>
      <c r="AX12" s="9">
        <v>1.32</v>
      </c>
      <c r="AY12" s="9">
        <v>0.44</v>
      </c>
      <c r="AZ12" s="9">
        <v>0.88</v>
      </c>
      <c r="BA12" s="9">
        <v>12</v>
      </c>
      <c r="BB12" s="9">
        <v>15.407999999999999</v>
      </c>
      <c r="BC12" s="9">
        <v>10</v>
      </c>
      <c r="BD12" s="9">
        <v>20.329000000000001</v>
      </c>
      <c r="BE12" s="9">
        <v>11.387</v>
      </c>
      <c r="BF12" s="9">
        <v>8.9420000000000002</v>
      </c>
      <c r="BG12" s="9">
        <v>6.1559999999999997</v>
      </c>
      <c r="BH12" s="9">
        <v>2.597</v>
      </c>
      <c r="BI12" s="9">
        <v>3.5579999999999998</v>
      </c>
      <c r="BJ12" s="9">
        <v>8.4649999999999999</v>
      </c>
      <c r="BK12" s="9">
        <v>4.1950000000000003</v>
      </c>
      <c r="BL12" s="9">
        <v>4.2699999999999996</v>
      </c>
      <c r="BM12" s="9">
        <v>3.9279999999999999</v>
      </c>
      <c r="BN12" s="9">
        <v>3.44</v>
      </c>
      <c r="BO12" s="9">
        <v>0.48799999999999999</v>
      </c>
      <c r="BP12" s="9">
        <v>1.78</v>
      </c>
      <c r="BQ12" s="9">
        <v>1.1539999999999999</v>
      </c>
      <c r="BR12" s="9">
        <v>0.626</v>
      </c>
      <c r="BS12" s="9">
        <v>12</v>
      </c>
      <c r="BT12" s="9">
        <v>14.839</v>
      </c>
      <c r="BU12" s="9">
        <v>10</v>
      </c>
      <c r="BV12" s="9">
        <v>1.9650000000000001</v>
      </c>
      <c r="BW12" s="9">
        <v>1.1439999999999999</v>
      </c>
      <c r="BX12" s="9">
        <v>0.82099999999999995</v>
      </c>
      <c r="BY12" s="9">
        <v>0.88900000000000001</v>
      </c>
      <c r="BZ12" s="9">
        <v>0.47199999999999998</v>
      </c>
      <c r="CA12" s="9">
        <v>0.41699999999999998</v>
      </c>
      <c r="CB12" s="9">
        <v>0</v>
      </c>
      <c r="CC12" s="9">
        <v>0</v>
      </c>
      <c r="CD12" s="9">
        <v>0</v>
      </c>
      <c r="CE12" s="9">
        <v>1.0760000000000001</v>
      </c>
      <c r="CF12" s="9">
        <v>0.67200000000000004</v>
      </c>
      <c r="CG12" s="9">
        <v>0.40400000000000003</v>
      </c>
      <c r="CH12" s="9">
        <v>0</v>
      </c>
      <c r="CI12" s="9">
        <v>0</v>
      </c>
      <c r="CJ12" s="9">
        <v>0</v>
      </c>
      <c r="CK12" s="9">
        <v>18.785</v>
      </c>
      <c r="CL12" s="9">
        <v>16.568000000000001</v>
      </c>
      <c r="CM12" s="9">
        <v>12.847</v>
      </c>
      <c r="CN12" s="9">
        <v>167.07499999999999</v>
      </c>
      <c r="CO12" s="9">
        <v>64.513000000000005</v>
      </c>
      <c r="CP12" s="9">
        <v>102.56100000000001</v>
      </c>
      <c r="CQ12" s="9">
        <v>53.911999999999999</v>
      </c>
      <c r="CR12" s="9">
        <v>16.850999999999999</v>
      </c>
      <c r="CS12" s="9">
        <v>37.06</v>
      </c>
      <c r="CT12" s="9">
        <v>67.451999999999998</v>
      </c>
      <c r="CU12" s="9">
        <v>27.516999999999999</v>
      </c>
      <c r="CV12" s="9">
        <v>39.935000000000002</v>
      </c>
      <c r="CW12" s="9">
        <v>35.720999999999997</v>
      </c>
      <c r="CX12" s="9">
        <v>15.435</v>
      </c>
      <c r="CY12" s="9">
        <v>20.286000000000001</v>
      </c>
      <c r="CZ12" s="9">
        <v>9.99</v>
      </c>
      <c r="DA12" s="9">
        <v>4.7089999999999996</v>
      </c>
      <c r="DB12" s="9">
        <v>5.28</v>
      </c>
      <c r="DC12" s="9">
        <v>12</v>
      </c>
      <c r="DD12" s="9">
        <v>15</v>
      </c>
      <c r="DE12" s="9">
        <v>10.407999999999999</v>
      </c>
      <c r="DF12" s="9">
        <v>47.003999999999998</v>
      </c>
      <c r="DG12" s="9">
        <v>14.255000000000001</v>
      </c>
      <c r="DH12" s="9">
        <v>32.749000000000002</v>
      </c>
      <c r="DI12" s="9">
        <v>21.495000000000001</v>
      </c>
      <c r="DJ12" s="9">
        <v>4.976</v>
      </c>
      <c r="DK12" s="9">
        <v>16.518999999999998</v>
      </c>
      <c r="DL12" s="9">
        <v>18.117999999999999</v>
      </c>
      <c r="DM12" s="9">
        <v>6.0519999999999996</v>
      </c>
      <c r="DN12" s="9">
        <v>12.066000000000001</v>
      </c>
      <c r="DO12" s="9">
        <v>5.3609999999999998</v>
      </c>
      <c r="DP12" s="9">
        <v>2.2170000000000001</v>
      </c>
      <c r="DQ12" s="9">
        <v>3.1440000000000001</v>
      </c>
      <c r="DR12" s="9">
        <v>2.0299999999999998</v>
      </c>
      <c r="DS12" s="9">
        <v>1.0109999999999999</v>
      </c>
      <c r="DT12" s="9">
        <v>1.0189999999999999</v>
      </c>
      <c r="DU12" s="9">
        <v>10</v>
      </c>
      <c r="DV12" s="9">
        <v>12.336</v>
      </c>
      <c r="DW12" s="9">
        <v>9.2040000000000006</v>
      </c>
      <c r="DX12" s="9">
        <v>120.071</v>
      </c>
      <c r="DY12" s="9">
        <v>50.258000000000003</v>
      </c>
      <c r="DZ12" s="9">
        <v>69.813000000000002</v>
      </c>
      <c r="EA12" s="9">
        <v>32.415999999999997</v>
      </c>
      <c r="EB12" s="9">
        <v>11.875</v>
      </c>
      <c r="EC12" s="9">
        <v>20.541</v>
      </c>
      <c r="ED12" s="9">
        <v>49.334000000000003</v>
      </c>
      <c r="EE12" s="9">
        <v>21.465</v>
      </c>
      <c r="EF12" s="9">
        <v>27.869</v>
      </c>
      <c r="EG12" s="9">
        <v>30.361000000000001</v>
      </c>
      <c r="EH12" s="9">
        <v>13.218</v>
      </c>
      <c r="EI12" s="9">
        <v>17.141999999999999</v>
      </c>
      <c r="EJ12" s="9">
        <v>7.96</v>
      </c>
      <c r="EK12" s="9">
        <v>3.6989999999999998</v>
      </c>
      <c r="EL12" s="9">
        <v>4.2610000000000001</v>
      </c>
      <c r="EM12" s="9">
        <v>14</v>
      </c>
      <c r="EN12" s="9">
        <v>15</v>
      </c>
      <c r="EO12" s="9">
        <v>12</v>
      </c>
      <c r="EP12" s="9">
        <v>19.725999999999999</v>
      </c>
      <c r="EQ12" s="9">
        <v>10.632999999999999</v>
      </c>
      <c r="ER12" s="9">
        <v>9.0939999999999994</v>
      </c>
      <c r="ES12" s="9">
        <v>2.7490000000000001</v>
      </c>
      <c r="ET12" s="9">
        <v>1.87</v>
      </c>
      <c r="EU12" s="9">
        <v>0.879</v>
      </c>
      <c r="EV12" s="9">
        <v>10.91</v>
      </c>
      <c r="EW12" s="9">
        <v>5.7530000000000001</v>
      </c>
      <c r="EX12" s="9">
        <v>5.157</v>
      </c>
      <c r="EY12" s="9">
        <v>2.1659999999999999</v>
      </c>
      <c r="EZ12" s="9">
        <v>1.1419999999999999</v>
      </c>
      <c r="FA12" s="9">
        <v>1.024</v>
      </c>
      <c r="FB12" s="9">
        <v>3.9009999999999998</v>
      </c>
      <c r="FC12" s="9">
        <v>1.867</v>
      </c>
      <c r="FD12" s="9">
        <v>2.0339999999999998</v>
      </c>
      <c r="FE12" s="9">
        <v>15</v>
      </c>
      <c r="FF12" s="9">
        <v>15</v>
      </c>
      <c r="FG12" s="9">
        <v>14.305999999999999</v>
      </c>
      <c r="FH12" s="9">
        <v>2.6640000000000001</v>
      </c>
      <c r="FI12" s="9">
        <v>2.149</v>
      </c>
      <c r="FJ12" s="9">
        <v>0.51500000000000001</v>
      </c>
      <c r="FK12" s="9">
        <v>0</v>
      </c>
      <c r="FL12" s="9">
        <v>0</v>
      </c>
      <c r="FM12" s="9">
        <v>0</v>
      </c>
      <c r="FN12" s="9">
        <v>0.51600000000000001</v>
      </c>
      <c r="FO12" s="9">
        <v>0.51600000000000001</v>
      </c>
      <c r="FP12" s="9">
        <v>0</v>
      </c>
      <c r="FQ12" s="9">
        <v>0.51500000000000001</v>
      </c>
      <c r="FR12" s="9">
        <v>0</v>
      </c>
      <c r="FS12" s="9">
        <v>0.51500000000000001</v>
      </c>
      <c r="FT12" s="9">
        <v>1.633</v>
      </c>
      <c r="FU12" s="9">
        <v>1.633</v>
      </c>
      <c r="FV12" s="9">
        <v>0</v>
      </c>
      <c r="FW12" s="9">
        <v>40</v>
      </c>
      <c r="FX12" s="9">
        <v>40</v>
      </c>
      <c r="FY12" s="9">
        <v>0</v>
      </c>
      <c r="FZ12" s="9">
        <v>40.612000000000002</v>
      </c>
      <c r="GA12" s="9">
        <v>15.743</v>
      </c>
      <c r="GB12" s="9">
        <v>24.867999999999999</v>
      </c>
      <c r="GC12" s="9">
        <v>10.621</v>
      </c>
      <c r="GD12" s="9">
        <v>4.1740000000000004</v>
      </c>
      <c r="GE12" s="9">
        <v>6.4459999999999997</v>
      </c>
      <c r="GF12" s="9">
        <v>15.178000000000001</v>
      </c>
      <c r="GG12" s="9">
        <v>5.6680000000000001</v>
      </c>
      <c r="GH12" s="9">
        <v>9.5109999999999992</v>
      </c>
      <c r="GI12" s="9">
        <v>5.0919999999999996</v>
      </c>
      <c r="GJ12" s="9">
        <v>1.37</v>
      </c>
      <c r="GK12" s="9">
        <v>3.722</v>
      </c>
      <c r="GL12" s="9">
        <v>9.7210000000000001</v>
      </c>
      <c r="GM12" s="9">
        <v>4.532</v>
      </c>
      <c r="GN12" s="9">
        <v>5.1890000000000001</v>
      </c>
      <c r="GO12" s="9">
        <v>14</v>
      </c>
      <c r="GP12" s="9">
        <v>15.461</v>
      </c>
      <c r="GQ12" s="9">
        <v>14</v>
      </c>
      <c r="GR12" s="9">
        <v>52.148000000000003</v>
      </c>
      <c r="GS12" s="9">
        <v>17.559000000000001</v>
      </c>
      <c r="GT12" s="9">
        <v>34.588999999999999</v>
      </c>
      <c r="GU12" s="9">
        <v>16.018999999999998</v>
      </c>
      <c r="GV12" s="9">
        <v>4.4710000000000001</v>
      </c>
      <c r="GW12" s="9">
        <v>11.548</v>
      </c>
      <c r="GX12" s="9">
        <v>12.96</v>
      </c>
      <c r="GY12" s="9">
        <v>3.419</v>
      </c>
      <c r="GZ12" s="9">
        <v>9.5410000000000004</v>
      </c>
      <c r="HA12" s="9">
        <v>21.236000000000001</v>
      </c>
      <c r="HB12" s="9">
        <v>9.2569999999999997</v>
      </c>
      <c r="HC12" s="9">
        <v>11.978999999999999</v>
      </c>
      <c r="HD12" s="9">
        <v>1.9319999999999999</v>
      </c>
      <c r="HE12" s="9">
        <v>0.41099999999999998</v>
      </c>
      <c r="HF12" s="9">
        <v>1.5209999999999999</v>
      </c>
      <c r="HG12" s="9">
        <v>15</v>
      </c>
      <c r="HH12" s="9">
        <v>20</v>
      </c>
      <c r="HI12" s="9">
        <v>12</v>
      </c>
      <c r="HJ12" s="9">
        <v>66.494</v>
      </c>
      <c r="HK12" s="9">
        <v>30.013000000000002</v>
      </c>
      <c r="HL12" s="9">
        <v>36.481000000000002</v>
      </c>
      <c r="HM12" s="9">
        <v>15.85</v>
      </c>
      <c r="HN12" s="9">
        <v>5.9089999999999998</v>
      </c>
      <c r="HO12" s="9">
        <v>9.9410000000000007</v>
      </c>
      <c r="HP12" s="9">
        <v>38.996000000000002</v>
      </c>
      <c r="HQ12" s="9">
        <v>18.154</v>
      </c>
      <c r="HR12" s="9">
        <v>20.841999999999999</v>
      </c>
      <c r="HS12" s="9">
        <v>11.044</v>
      </c>
      <c r="HT12" s="9">
        <v>5.95</v>
      </c>
      <c r="HU12" s="9">
        <v>5.0940000000000003</v>
      </c>
      <c r="HV12" s="9">
        <v>0.60399999999999998</v>
      </c>
      <c r="HW12" s="9">
        <v>0</v>
      </c>
      <c r="HX12" s="9">
        <v>0.60399999999999998</v>
      </c>
      <c r="HY12" s="9">
        <v>14</v>
      </c>
      <c r="HZ12" s="9">
        <v>15</v>
      </c>
      <c r="IA12" s="9">
        <v>13</v>
      </c>
      <c r="IB12" s="9">
        <v>24.882999999999999</v>
      </c>
      <c r="IC12" s="9">
        <v>9.6809999999999992</v>
      </c>
      <c r="ID12" s="9">
        <v>15.202</v>
      </c>
      <c r="IE12" s="9">
        <v>14.170999999999999</v>
      </c>
      <c r="IF12" s="9">
        <v>4.1669999999999998</v>
      </c>
      <c r="IG12" s="9">
        <v>10.003</v>
      </c>
      <c r="IH12" s="9">
        <v>10.712</v>
      </c>
      <c r="II12" s="9">
        <v>5.5129999999999999</v>
      </c>
      <c r="IJ12" s="9">
        <v>5.1989999999999998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8</v>
      </c>
    </row>
    <row r="13" spans="1:251">
      <c r="A13" s="10">
        <v>42767</v>
      </c>
      <c r="B13" s="9">
        <v>25.899000000000001</v>
      </c>
      <c r="C13" s="9">
        <v>9.1530000000000005</v>
      </c>
      <c r="D13" s="9">
        <v>16.745999999999999</v>
      </c>
      <c r="E13" s="9">
        <v>6.101</v>
      </c>
      <c r="F13" s="9">
        <v>0.52500000000000002</v>
      </c>
      <c r="G13" s="9">
        <v>5.5759999999999996</v>
      </c>
      <c r="H13" s="9">
        <v>10.986000000000001</v>
      </c>
      <c r="I13" s="9">
        <v>3.8530000000000002</v>
      </c>
      <c r="J13" s="9">
        <v>7.1340000000000003</v>
      </c>
      <c r="K13" s="9">
        <v>7.2679999999999998</v>
      </c>
      <c r="L13" s="9">
        <v>3.2309999999999999</v>
      </c>
      <c r="M13" s="9">
        <v>4.0369999999999999</v>
      </c>
      <c r="N13" s="9">
        <v>1.544</v>
      </c>
      <c r="O13" s="9">
        <v>1.544</v>
      </c>
      <c r="P13" s="9">
        <v>0</v>
      </c>
      <c r="Q13" s="9">
        <v>14.894</v>
      </c>
      <c r="R13" s="9">
        <v>19.829000000000001</v>
      </c>
      <c r="S13" s="9">
        <v>10</v>
      </c>
      <c r="T13" s="9">
        <v>48.319000000000003</v>
      </c>
      <c r="U13" s="9">
        <v>17.363</v>
      </c>
      <c r="V13" s="9">
        <v>30.956</v>
      </c>
      <c r="W13" s="9">
        <v>17.510999999999999</v>
      </c>
      <c r="X13" s="9">
        <v>2.0030000000000001</v>
      </c>
      <c r="Y13" s="9">
        <v>15.507999999999999</v>
      </c>
      <c r="Z13" s="9">
        <v>19.93</v>
      </c>
      <c r="AA13" s="9">
        <v>6.548</v>
      </c>
      <c r="AB13" s="9">
        <v>13.382</v>
      </c>
      <c r="AC13" s="9">
        <v>6.5119999999999996</v>
      </c>
      <c r="AD13" s="9">
        <v>4.4450000000000003</v>
      </c>
      <c r="AE13" s="9">
        <v>2.0670000000000002</v>
      </c>
      <c r="AF13" s="9">
        <v>4.3659999999999997</v>
      </c>
      <c r="AG13" s="9">
        <v>4.3659999999999997</v>
      </c>
      <c r="AH13" s="9">
        <v>0</v>
      </c>
      <c r="AI13" s="9">
        <v>11</v>
      </c>
      <c r="AJ13" s="9">
        <v>19.577999999999999</v>
      </c>
      <c r="AK13" s="9">
        <v>8.8529999999999998</v>
      </c>
      <c r="AL13" s="9">
        <v>32.216999999999999</v>
      </c>
      <c r="AM13" s="9">
        <v>10.19</v>
      </c>
      <c r="AN13" s="9">
        <v>22.027999999999999</v>
      </c>
      <c r="AO13" s="9">
        <v>10.629</v>
      </c>
      <c r="AP13" s="9">
        <v>1.113</v>
      </c>
      <c r="AQ13" s="9">
        <v>9.516</v>
      </c>
      <c r="AR13" s="9">
        <v>14.984999999999999</v>
      </c>
      <c r="AS13" s="9">
        <v>4.54</v>
      </c>
      <c r="AT13" s="9">
        <v>10.445</v>
      </c>
      <c r="AU13" s="9">
        <v>5.2229999999999999</v>
      </c>
      <c r="AV13" s="9">
        <v>3.157</v>
      </c>
      <c r="AW13" s="9">
        <v>2.0670000000000002</v>
      </c>
      <c r="AX13" s="9">
        <v>1.381</v>
      </c>
      <c r="AY13" s="9">
        <v>1.381</v>
      </c>
      <c r="AZ13" s="9">
        <v>0</v>
      </c>
      <c r="BA13" s="9">
        <v>11.244</v>
      </c>
      <c r="BB13" s="9">
        <v>16.297000000000001</v>
      </c>
      <c r="BC13" s="9">
        <v>10</v>
      </c>
      <c r="BD13" s="9">
        <v>16.100999999999999</v>
      </c>
      <c r="BE13" s="9">
        <v>7.173</v>
      </c>
      <c r="BF13" s="9">
        <v>8.9280000000000008</v>
      </c>
      <c r="BG13" s="9">
        <v>6.8819999999999997</v>
      </c>
      <c r="BH13" s="9">
        <v>0.89</v>
      </c>
      <c r="BI13" s="9">
        <v>5.992</v>
      </c>
      <c r="BJ13" s="9">
        <v>4.9450000000000003</v>
      </c>
      <c r="BK13" s="9">
        <v>2.0089999999999999</v>
      </c>
      <c r="BL13" s="9">
        <v>2.9359999999999999</v>
      </c>
      <c r="BM13" s="9">
        <v>1.288</v>
      </c>
      <c r="BN13" s="9">
        <v>1.288</v>
      </c>
      <c r="BO13" s="9">
        <v>0</v>
      </c>
      <c r="BP13" s="9">
        <v>2.9860000000000002</v>
      </c>
      <c r="BQ13" s="9">
        <v>2.9860000000000002</v>
      </c>
      <c r="BR13" s="9">
        <v>0</v>
      </c>
      <c r="BS13" s="9">
        <v>10.157999999999999</v>
      </c>
      <c r="BT13" s="9">
        <v>23.048999999999999</v>
      </c>
      <c r="BU13" s="9">
        <v>8</v>
      </c>
      <c r="BV13" s="9">
        <v>3.2959999999999998</v>
      </c>
      <c r="BW13" s="9">
        <v>1.6679999999999999</v>
      </c>
      <c r="BX13" s="9">
        <v>1.6279999999999999</v>
      </c>
      <c r="BY13" s="9">
        <v>2.3170000000000002</v>
      </c>
      <c r="BZ13" s="9">
        <v>1.137</v>
      </c>
      <c r="CA13" s="9">
        <v>1.18</v>
      </c>
      <c r="CB13" s="9">
        <v>0.97899999999999998</v>
      </c>
      <c r="CC13" s="9">
        <v>0.53100000000000003</v>
      </c>
      <c r="CD13" s="9">
        <v>0.44800000000000001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6.8460000000000001</v>
      </c>
      <c r="CL13" s="9">
        <v>6.87</v>
      </c>
      <c r="CM13" s="9">
        <v>7.2060000000000004</v>
      </c>
      <c r="CN13" s="9">
        <v>164.32599999999999</v>
      </c>
      <c r="CO13" s="9">
        <v>62.511000000000003</v>
      </c>
      <c r="CP13" s="9">
        <v>101.815</v>
      </c>
      <c r="CQ13" s="9">
        <v>53.808999999999997</v>
      </c>
      <c r="CR13" s="9">
        <v>11.991</v>
      </c>
      <c r="CS13" s="9">
        <v>41.819000000000003</v>
      </c>
      <c r="CT13" s="9">
        <v>66.804000000000002</v>
      </c>
      <c r="CU13" s="9">
        <v>25.884</v>
      </c>
      <c r="CV13" s="9">
        <v>40.92</v>
      </c>
      <c r="CW13" s="9">
        <v>32.408999999999999</v>
      </c>
      <c r="CX13" s="9">
        <v>16.434000000000001</v>
      </c>
      <c r="CY13" s="9">
        <v>15.974</v>
      </c>
      <c r="CZ13" s="9">
        <v>11.303000000000001</v>
      </c>
      <c r="DA13" s="9">
        <v>8.2010000000000005</v>
      </c>
      <c r="DB13" s="9">
        <v>3.1019999999999999</v>
      </c>
      <c r="DC13" s="9">
        <v>12</v>
      </c>
      <c r="DD13" s="9">
        <v>16</v>
      </c>
      <c r="DE13" s="9">
        <v>10</v>
      </c>
      <c r="DF13" s="9">
        <v>43.314999999999998</v>
      </c>
      <c r="DG13" s="9">
        <v>11.965999999999999</v>
      </c>
      <c r="DH13" s="9">
        <v>31.349</v>
      </c>
      <c r="DI13" s="9">
        <v>17.960999999999999</v>
      </c>
      <c r="DJ13" s="9">
        <v>4.2110000000000003</v>
      </c>
      <c r="DK13" s="9">
        <v>13.75</v>
      </c>
      <c r="DL13" s="9">
        <v>17.385000000000002</v>
      </c>
      <c r="DM13" s="9">
        <v>3.3650000000000002</v>
      </c>
      <c r="DN13" s="9">
        <v>14.02</v>
      </c>
      <c r="DO13" s="9">
        <v>6.7969999999999997</v>
      </c>
      <c r="DP13" s="9">
        <v>3.7189999999999999</v>
      </c>
      <c r="DQ13" s="9">
        <v>3.0779999999999998</v>
      </c>
      <c r="DR13" s="9">
        <v>1.1719999999999999</v>
      </c>
      <c r="DS13" s="9">
        <v>0.67100000000000004</v>
      </c>
      <c r="DT13" s="9">
        <v>0.5</v>
      </c>
      <c r="DU13" s="9">
        <v>10</v>
      </c>
      <c r="DV13" s="9">
        <v>13.054</v>
      </c>
      <c r="DW13" s="9">
        <v>10</v>
      </c>
      <c r="DX13" s="9">
        <v>121.011</v>
      </c>
      <c r="DY13" s="9">
        <v>50.545000000000002</v>
      </c>
      <c r="DZ13" s="9">
        <v>70.465999999999994</v>
      </c>
      <c r="EA13" s="9">
        <v>35.847999999999999</v>
      </c>
      <c r="EB13" s="9">
        <v>7.78</v>
      </c>
      <c r="EC13" s="9">
        <v>28.068000000000001</v>
      </c>
      <c r="ED13" s="9">
        <v>49.418999999999997</v>
      </c>
      <c r="EE13" s="9">
        <v>22.52</v>
      </c>
      <c r="EF13" s="9">
        <v>26.9</v>
      </c>
      <c r="EG13" s="9">
        <v>25.611999999999998</v>
      </c>
      <c r="EH13" s="9">
        <v>12.715</v>
      </c>
      <c r="EI13" s="9">
        <v>12.896000000000001</v>
      </c>
      <c r="EJ13" s="9">
        <v>10.132</v>
      </c>
      <c r="EK13" s="9">
        <v>7.53</v>
      </c>
      <c r="EL13" s="9">
        <v>2.6019999999999999</v>
      </c>
      <c r="EM13" s="9">
        <v>13.574999999999999</v>
      </c>
      <c r="EN13" s="9">
        <v>16</v>
      </c>
      <c r="EO13" s="9">
        <v>10</v>
      </c>
      <c r="EP13" s="9">
        <v>27.524999999999999</v>
      </c>
      <c r="EQ13" s="9">
        <v>14.015000000000001</v>
      </c>
      <c r="ER13" s="9">
        <v>13.51</v>
      </c>
      <c r="ES13" s="9">
        <v>8.4789999999999992</v>
      </c>
      <c r="ET13" s="9">
        <v>1.9339999999999999</v>
      </c>
      <c r="EU13" s="9">
        <v>6.5449999999999999</v>
      </c>
      <c r="EV13" s="9">
        <v>10.946</v>
      </c>
      <c r="EW13" s="9">
        <v>5.4589999999999996</v>
      </c>
      <c r="EX13" s="9">
        <v>5.4870000000000001</v>
      </c>
      <c r="EY13" s="9">
        <v>5.07</v>
      </c>
      <c r="EZ13" s="9">
        <v>3.5920000000000001</v>
      </c>
      <c r="FA13" s="9">
        <v>1.478</v>
      </c>
      <c r="FB13" s="9">
        <v>3.0289999999999999</v>
      </c>
      <c r="FC13" s="9">
        <v>3.0289999999999999</v>
      </c>
      <c r="FD13" s="9">
        <v>0</v>
      </c>
      <c r="FE13" s="9">
        <v>12.762</v>
      </c>
      <c r="FF13" s="9">
        <v>15</v>
      </c>
      <c r="FG13" s="9">
        <v>10</v>
      </c>
      <c r="FH13" s="9">
        <v>1.897</v>
      </c>
      <c r="FI13" s="9">
        <v>1.897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1.897</v>
      </c>
      <c r="FU13" s="9">
        <v>1.897</v>
      </c>
      <c r="FV13" s="9">
        <v>0</v>
      </c>
      <c r="FW13" s="9">
        <v>39.079000000000001</v>
      </c>
      <c r="FX13" s="9">
        <v>39.079000000000001</v>
      </c>
      <c r="FY13" s="9">
        <v>0</v>
      </c>
      <c r="FZ13" s="9">
        <v>40.710999999999999</v>
      </c>
      <c r="GA13" s="9">
        <v>16.033000000000001</v>
      </c>
      <c r="GB13" s="9">
        <v>24.678999999999998</v>
      </c>
      <c r="GC13" s="9">
        <v>13.151999999999999</v>
      </c>
      <c r="GD13" s="9">
        <v>5.4870000000000001</v>
      </c>
      <c r="GE13" s="9">
        <v>7.665</v>
      </c>
      <c r="GF13" s="9">
        <v>11.295999999999999</v>
      </c>
      <c r="GG13" s="9">
        <v>3.7389999999999999</v>
      </c>
      <c r="GH13" s="9">
        <v>7.5570000000000004</v>
      </c>
      <c r="GI13" s="9">
        <v>8.9450000000000003</v>
      </c>
      <c r="GJ13" s="9">
        <v>2.59</v>
      </c>
      <c r="GK13" s="9">
        <v>6.3550000000000004</v>
      </c>
      <c r="GL13" s="9">
        <v>7.319</v>
      </c>
      <c r="GM13" s="9">
        <v>4.2169999999999996</v>
      </c>
      <c r="GN13" s="9">
        <v>3.1019999999999999</v>
      </c>
      <c r="GO13" s="9">
        <v>15</v>
      </c>
      <c r="GP13" s="9">
        <v>15.391999999999999</v>
      </c>
      <c r="GQ13" s="9">
        <v>14.835000000000001</v>
      </c>
      <c r="GR13" s="9">
        <v>55.463000000000001</v>
      </c>
      <c r="GS13" s="9">
        <v>17.373999999999999</v>
      </c>
      <c r="GT13" s="9">
        <v>38.088999999999999</v>
      </c>
      <c r="GU13" s="9">
        <v>17.286999999999999</v>
      </c>
      <c r="GV13" s="9">
        <v>0.78400000000000003</v>
      </c>
      <c r="GW13" s="9">
        <v>16.503</v>
      </c>
      <c r="GX13" s="9">
        <v>16.757999999999999</v>
      </c>
      <c r="GY13" s="9">
        <v>3.843</v>
      </c>
      <c r="GZ13" s="9">
        <v>12.914999999999999</v>
      </c>
      <c r="HA13" s="9">
        <v>17.629000000000001</v>
      </c>
      <c r="HB13" s="9">
        <v>8.9580000000000002</v>
      </c>
      <c r="HC13" s="9">
        <v>8.67</v>
      </c>
      <c r="HD13" s="9">
        <v>3.7890000000000001</v>
      </c>
      <c r="HE13" s="9">
        <v>3.7890000000000001</v>
      </c>
      <c r="HF13" s="9">
        <v>0</v>
      </c>
      <c r="HG13" s="9">
        <v>15</v>
      </c>
      <c r="HH13" s="9">
        <v>24</v>
      </c>
      <c r="HI13" s="9">
        <v>10</v>
      </c>
      <c r="HJ13" s="9">
        <v>72.305000000000007</v>
      </c>
      <c r="HK13" s="9">
        <v>31.193000000000001</v>
      </c>
      <c r="HL13" s="9">
        <v>41.112000000000002</v>
      </c>
      <c r="HM13" s="9">
        <v>19.207999999999998</v>
      </c>
      <c r="HN13" s="9">
        <v>3.6930000000000001</v>
      </c>
      <c r="HO13" s="9">
        <v>15.515000000000001</v>
      </c>
      <c r="HP13" s="9">
        <v>42.345999999999997</v>
      </c>
      <c r="HQ13" s="9">
        <v>19.175999999999998</v>
      </c>
      <c r="HR13" s="9">
        <v>23.17</v>
      </c>
      <c r="HS13" s="9">
        <v>9.4239999999999995</v>
      </c>
      <c r="HT13" s="9">
        <v>6.9969999999999999</v>
      </c>
      <c r="HU13" s="9">
        <v>2.427</v>
      </c>
      <c r="HV13" s="9">
        <v>1.327</v>
      </c>
      <c r="HW13" s="9">
        <v>1.327</v>
      </c>
      <c r="HX13" s="9">
        <v>0</v>
      </c>
      <c r="HY13" s="9">
        <v>12</v>
      </c>
      <c r="HZ13" s="9">
        <v>15</v>
      </c>
      <c r="IA13" s="9">
        <v>10</v>
      </c>
      <c r="IB13" s="9">
        <v>21.475000000000001</v>
      </c>
      <c r="IC13" s="9">
        <v>10.029</v>
      </c>
      <c r="ID13" s="9">
        <v>11.446</v>
      </c>
      <c r="IE13" s="9">
        <v>12.641999999999999</v>
      </c>
      <c r="IF13" s="9">
        <v>3.9609999999999999</v>
      </c>
      <c r="IG13" s="9">
        <v>8.6809999999999992</v>
      </c>
      <c r="IH13" s="9">
        <v>7.351</v>
      </c>
      <c r="II13" s="9">
        <v>4.5860000000000003</v>
      </c>
      <c r="IJ13" s="9">
        <v>2.7650000000000001</v>
      </c>
      <c r="IK13" s="9">
        <v>1.482</v>
      </c>
      <c r="IL13" s="9">
        <v>1.482</v>
      </c>
      <c r="IM13" s="9">
        <v>0</v>
      </c>
      <c r="IN13" s="9">
        <v>0</v>
      </c>
      <c r="IO13" s="9">
        <v>0</v>
      </c>
      <c r="IP13" s="9">
        <v>0</v>
      </c>
      <c r="IQ13" s="9">
        <v>8</v>
      </c>
    </row>
    <row r="14" spans="1:251">
      <c r="A14" s="10">
        <v>43132</v>
      </c>
      <c r="B14" s="9">
        <v>31.509</v>
      </c>
      <c r="C14" s="9">
        <v>11.048</v>
      </c>
      <c r="D14" s="9">
        <v>20.460999999999999</v>
      </c>
      <c r="E14" s="9">
        <v>8.9969999999999999</v>
      </c>
      <c r="F14" s="9">
        <v>0.626</v>
      </c>
      <c r="G14" s="9">
        <v>8.3710000000000004</v>
      </c>
      <c r="H14" s="9">
        <v>16.542999999999999</v>
      </c>
      <c r="I14" s="9">
        <v>7.3849999999999998</v>
      </c>
      <c r="J14" s="9">
        <v>9.1579999999999995</v>
      </c>
      <c r="K14" s="9">
        <v>4.8730000000000002</v>
      </c>
      <c r="L14" s="9">
        <v>2.4889999999999999</v>
      </c>
      <c r="M14" s="9">
        <v>2.3839999999999999</v>
      </c>
      <c r="N14" s="9">
        <v>1.097</v>
      </c>
      <c r="O14" s="9">
        <v>0.54800000000000004</v>
      </c>
      <c r="P14" s="9">
        <v>0.54800000000000004</v>
      </c>
      <c r="Q14" s="9">
        <v>12</v>
      </c>
      <c r="R14" s="9">
        <v>16.460999999999999</v>
      </c>
      <c r="S14" s="9">
        <v>10</v>
      </c>
      <c r="T14" s="9">
        <v>60.646000000000001</v>
      </c>
      <c r="U14" s="9">
        <v>15.249000000000001</v>
      </c>
      <c r="V14" s="9">
        <v>45.396999999999998</v>
      </c>
      <c r="W14" s="9">
        <v>21.181000000000001</v>
      </c>
      <c r="X14" s="9">
        <v>4.0890000000000004</v>
      </c>
      <c r="Y14" s="9">
        <v>17.091999999999999</v>
      </c>
      <c r="Z14" s="9">
        <v>26.446000000000002</v>
      </c>
      <c r="AA14" s="9">
        <v>6.2480000000000002</v>
      </c>
      <c r="AB14" s="9">
        <v>20.198</v>
      </c>
      <c r="AC14" s="9">
        <v>9.3810000000000002</v>
      </c>
      <c r="AD14" s="9">
        <v>2.806</v>
      </c>
      <c r="AE14" s="9">
        <v>6.5750000000000002</v>
      </c>
      <c r="AF14" s="9">
        <v>3.6379999999999999</v>
      </c>
      <c r="AG14" s="9">
        <v>2.1059999999999999</v>
      </c>
      <c r="AH14" s="9">
        <v>1.532</v>
      </c>
      <c r="AI14" s="9">
        <v>10</v>
      </c>
      <c r="AJ14" s="9">
        <v>10.246</v>
      </c>
      <c r="AK14" s="9">
        <v>10</v>
      </c>
      <c r="AL14" s="9">
        <v>40.414999999999999</v>
      </c>
      <c r="AM14" s="9">
        <v>9.048</v>
      </c>
      <c r="AN14" s="9">
        <v>31.366</v>
      </c>
      <c r="AO14" s="9">
        <v>13.952</v>
      </c>
      <c r="AP14" s="9">
        <v>2.2090000000000001</v>
      </c>
      <c r="AQ14" s="9">
        <v>11.743</v>
      </c>
      <c r="AR14" s="9">
        <v>18.123000000000001</v>
      </c>
      <c r="AS14" s="9">
        <v>4.08</v>
      </c>
      <c r="AT14" s="9">
        <v>14.042999999999999</v>
      </c>
      <c r="AU14" s="9">
        <v>7.0659999999999998</v>
      </c>
      <c r="AV14" s="9">
        <v>1.925</v>
      </c>
      <c r="AW14" s="9">
        <v>5.141</v>
      </c>
      <c r="AX14" s="9">
        <v>1.274</v>
      </c>
      <c r="AY14" s="9">
        <v>0.83499999999999996</v>
      </c>
      <c r="AZ14" s="9">
        <v>0.439</v>
      </c>
      <c r="BA14" s="9">
        <v>10</v>
      </c>
      <c r="BB14" s="9">
        <v>10</v>
      </c>
      <c r="BC14" s="9">
        <v>10</v>
      </c>
      <c r="BD14" s="9">
        <v>20.231000000000002</v>
      </c>
      <c r="BE14" s="9">
        <v>6.2</v>
      </c>
      <c r="BF14" s="9">
        <v>14.031000000000001</v>
      </c>
      <c r="BG14" s="9">
        <v>7.2290000000000001</v>
      </c>
      <c r="BH14" s="9">
        <v>1.88</v>
      </c>
      <c r="BI14" s="9">
        <v>5.3490000000000002</v>
      </c>
      <c r="BJ14" s="9">
        <v>8.3219999999999992</v>
      </c>
      <c r="BK14" s="9">
        <v>2.1680000000000001</v>
      </c>
      <c r="BL14" s="9">
        <v>6.1550000000000002</v>
      </c>
      <c r="BM14" s="9">
        <v>2.3159999999999998</v>
      </c>
      <c r="BN14" s="9">
        <v>0.88200000000000001</v>
      </c>
      <c r="BO14" s="9">
        <v>1.4339999999999999</v>
      </c>
      <c r="BP14" s="9">
        <v>2.3639999999999999</v>
      </c>
      <c r="BQ14" s="9">
        <v>1.2709999999999999</v>
      </c>
      <c r="BR14" s="9">
        <v>1.093</v>
      </c>
      <c r="BS14" s="9">
        <v>10</v>
      </c>
      <c r="BT14" s="9">
        <v>12</v>
      </c>
      <c r="BU14" s="9">
        <v>10</v>
      </c>
      <c r="BV14" s="9">
        <v>3.8479999999999999</v>
      </c>
      <c r="BW14" s="9">
        <v>2.528</v>
      </c>
      <c r="BX14" s="9">
        <v>1.321</v>
      </c>
      <c r="BY14" s="9">
        <v>1.4419999999999999</v>
      </c>
      <c r="BZ14" s="9">
        <v>0.72299999999999998</v>
      </c>
      <c r="CA14" s="9">
        <v>0.71899999999999997</v>
      </c>
      <c r="CB14" s="9">
        <v>1.694</v>
      </c>
      <c r="CC14" s="9">
        <v>1.093</v>
      </c>
      <c r="CD14" s="9">
        <v>0.60099999999999998</v>
      </c>
      <c r="CE14" s="9">
        <v>0.32700000000000001</v>
      </c>
      <c r="CF14" s="9">
        <v>0.32700000000000001</v>
      </c>
      <c r="CG14" s="9">
        <v>0</v>
      </c>
      <c r="CH14" s="9">
        <v>0.38400000000000001</v>
      </c>
      <c r="CI14" s="9">
        <v>0.38400000000000001</v>
      </c>
      <c r="CJ14" s="9">
        <v>0</v>
      </c>
      <c r="CK14" s="9">
        <v>12</v>
      </c>
      <c r="CL14" s="9">
        <v>15</v>
      </c>
      <c r="CM14" s="9">
        <v>10.366</v>
      </c>
      <c r="CN14" s="9">
        <v>183.59100000000001</v>
      </c>
      <c r="CO14" s="9">
        <v>64.096000000000004</v>
      </c>
      <c r="CP14" s="9">
        <v>119.494</v>
      </c>
      <c r="CQ14" s="9">
        <v>60.319000000000003</v>
      </c>
      <c r="CR14" s="9">
        <v>19.382000000000001</v>
      </c>
      <c r="CS14" s="9">
        <v>40.936999999999998</v>
      </c>
      <c r="CT14" s="9">
        <v>78.558000000000007</v>
      </c>
      <c r="CU14" s="9">
        <v>25.706</v>
      </c>
      <c r="CV14" s="9">
        <v>52.851999999999997</v>
      </c>
      <c r="CW14" s="9">
        <v>35.819000000000003</v>
      </c>
      <c r="CX14" s="9">
        <v>14.032</v>
      </c>
      <c r="CY14" s="9">
        <v>21.786999999999999</v>
      </c>
      <c r="CZ14" s="9">
        <v>8.8940000000000001</v>
      </c>
      <c r="DA14" s="9">
        <v>4.976</v>
      </c>
      <c r="DB14" s="9">
        <v>3.9180000000000001</v>
      </c>
      <c r="DC14" s="9">
        <v>12</v>
      </c>
      <c r="DD14" s="9">
        <v>12</v>
      </c>
      <c r="DE14" s="9">
        <v>11.189</v>
      </c>
      <c r="DF14" s="9">
        <v>59.000999999999998</v>
      </c>
      <c r="DG14" s="9">
        <v>15.694000000000001</v>
      </c>
      <c r="DH14" s="9">
        <v>43.308</v>
      </c>
      <c r="DI14" s="9">
        <v>23.890999999999998</v>
      </c>
      <c r="DJ14" s="9">
        <v>4.7919999999999998</v>
      </c>
      <c r="DK14" s="9">
        <v>19.099</v>
      </c>
      <c r="DL14" s="9">
        <v>28.335000000000001</v>
      </c>
      <c r="DM14" s="9">
        <v>8.3030000000000008</v>
      </c>
      <c r="DN14" s="9">
        <v>20.030999999999999</v>
      </c>
      <c r="DO14" s="9">
        <v>6.3259999999999996</v>
      </c>
      <c r="DP14" s="9">
        <v>2.1480000000000001</v>
      </c>
      <c r="DQ14" s="9">
        <v>4.1769999999999996</v>
      </c>
      <c r="DR14" s="9">
        <v>0.45</v>
      </c>
      <c r="DS14" s="9">
        <v>0.45</v>
      </c>
      <c r="DT14" s="9">
        <v>0</v>
      </c>
      <c r="DU14" s="9">
        <v>10</v>
      </c>
      <c r="DV14" s="9">
        <v>11</v>
      </c>
      <c r="DW14" s="9">
        <v>10</v>
      </c>
      <c r="DX14" s="9">
        <v>124.589</v>
      </c>
      <c r="DY14" s="9">
        <v>48.402999999999999</v>
      </c>
      <c r="DZ14" s="9">
        <v>76.186999999999998</v>
      </c>
      <c r="EA14" s="9">
        <v>36.427999999999997</v>
      </c>
      <c r="EB14" s="9">
        <v>14.59</v>
      </c>
      <c r="EC14" s="9">
        <v>21.838000000000001</v>
      </c>
      <c r="ED14" s="9">
        <v>50.223999999999997</v>
      </c>
      <c r="EE14" s="9">
        <v>17.402999999999999</v>
      </c>
      <c r="EF14" s="9">
        <v>32.82</v>
      </c>
      <c r="EG14" s="9">
        <v>29.494</v>
      </c>
      <c r="EH14" s="9">
        <v>11.884</v>
      </c>
      <c r="EI14" s="9">
        <v>17.61</v>
      </c>
      <c r="EJ14" s="9">
        <v>8.4440000000000008</v>
      </c>
      <c r="EK14" s="9">
        <v>4.5259999999999998</v>
      </c>
      <c r="EL14" s="9">
        <v>3.9180000000000001</v>
      </c>
      <c r="EM14" s="9">
        <v>12</v>
      </c>
      <c r="EN14" s="9">
        <v>12</v>
      </c>
      <c r="EO14" s="9">
        <v>12</v>
      </c>
      <c r="EP14" s="9">
        <v>29.821999999999999</v>
      </c>
      <c r="EQ14" s="9">
        <v>15.653</v>
      </c>
      <c r="ER14" s="9">
        <v>14.169</v>
      </c>
      <c r="ES14" s="9">
        <v>8.9169999999999998</v>
      </c>
      <c r="ET14" s="9">
        <v>3.2149999999999999</v>
      </c>
      <c r="EU14" s="9">
        <v>5.702</v>
      </c>
      <c r="EV14" s="9">
        <v>11.427</v>
      </c>
      <c r="EW14" s="9">
        <v>7.0289999999999999</v>
      </c>
      <c r="EX14" s="9">
        <v>4.3979999999999997</v>
      </c>
      <c r="EY14" s="9">
        <v>6.9359999999999999</v>
      </c>
      <c r="EZ14" s="9">
        <v>3.9009999999999998</v>
      </c>
      <c r="FA14" s="9">
        <v>3.0350000000000001</v>
      </c>
      <c r="FB14" s="9">
        <v>2.5430000000000001</v>
      </c>
      <c r="FC14" s="9">
        <v>1.508</v>
      </c>
      <c r="FD14" s="9">
        <v>1.0349999999999999</v>
      </c>
      <c r="FE14" s="9">
        <v>12.561</v>
      </c>
      <c r="FF14" s="9">
        <v>14.265000000000001</v>
      </c>
      <c r="FG14" s="9">
        <v>10.052</v>
      </c>
      <c r="FH14" s="9">
        <v>1.7769999999999999</v>
      </c>
      <c r="FI14" s="9">
        <v>0.76300000000000001</v>
      </c>
      <c r="FJ14" s="9">
        <v>1.014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0.41899999999999998</v>
      </c>
      <c r="FR14" s="9">
        <v>0</v>
      </c>
      <c r="FS14" s="9">
        <v>0.41899999999999998</v>
      </c>
      <c r="FT14" s="9">
        <v>1.3580000000000001</v>
      </c>
      <c r="FU14" s="9">
        <v>0.76300000000000001</v>
      </c>
      <c r="FV14" s="9">
        <v>0.59599999999999997</v>
      </c>
      <c r="FW14" s="9">
        <v>37.356000000000002</v>
      </c>
      <c r="FX14" s="9">
        <v>39.024000000000001</v>
      </c>
      <c r="FY14" s="9">
        <v>31.632999999999999</v>
      </c>
      <c r="FZ14" s="9">
        <v>40.305999999999997</v>
      </c>
      <c r="GA14" s="9">
        <v>16.295999999999999</v>
      </c>
      <c r="GB14" s="9">
        <v>24.01</v>
      </c>
      <c r="GC14" s="9">
        <v>15.654999999999999</v>
      </c>
      <c r="GD14" s="9">
        <v>7.4320000000000004</v>
      </c>
      <c r="GE14" s="9">
        <v>8.2230000000000008</v>
      </c>
      <c r="GF14" s="9">
        <v>9.5190000000000001</v>
      </c>
      <c r="GG14" s="9">
        <v>2.464</v>
      </c>
      <c r="GH14" s="9">
        <v>7.056</v>
      </c>
      <c r="GI14" s="9">
        <v>5.8970000000000002</v>
      </c>
      <c r="GJ14" s="9">
        <v>1.5229999999999999</v>
      </c>
      <c r="GK14" s="9">
        <v>4.3739999999999997</v>
      </c>
      <c r="GL14" s="9">
        <v>9.234</v>
      </c>
      <c r="GM14" s="9">
        <v>4.8769999999999998</v>
      </c>
      <c r="GN14" s="9">
        <v>4.3570000000000002</v>
      </c>
      <c r="GO14" s="9">
        <v>12</v>
      </c>
      <c r="GP14" s="9">
        <v>12</v>
      </c>
      <c r="GQ14" s="9">
        <v>13.129</v>
      </c>
      <c r="GR14" s="9">
        <v>64.040000000000006</v>
      </c>
      <c r="GS14" s="9">
        <v>23.212</v>
      </c>
      <c r="GT14" s="9">
        <v>40.828000000000003</v>
      </c>
      <c r="GU14" s="9">
        <v>20.88</v>
      </c>
      <c r="GV14" s="9">
        <v>6.2510000000000003</v>
      </c>
      <c r="GW14" s="9">
        <v>14.629</v>
      </c>
      <c r="GX14" s="9">
        <v>19.579999999999998</v>
      </c>
      <c r="GY14" s="9">
        <v>6.2489999999999997</v>
      </c>
      <c r="GZ14" s="9">
        <v>13.331</v>
      </c>
      <c r="HA14" s="9">
        <v>23.149000000000001</v>
      </c>
      <c r="HB14" s="9">
        <v>10.281000000000001</v>
      </c>
      <c r="HC14" s="9">
        <v>12.868</v>
      </c>
      <c r="HD14" s="9">
        <v>0.43099999999999999</v>
      </c>
      <c r="HE14" s="9">
        <v>0.43099999999999999</v>
      </c>
      <c r="HF14" s="9">
        <v>0</v>
      </c>
      <c r="HG14" s="9">
        <v>13</v>
      </c>
      <c r="HH14" s="9">
        <v>18.411000000000001</v>
      </c>
      <c r="HI14" s="9">
        <v>12.471</v>
      </c>
      <c r="HJ14" s="9">
        <v>77.010999999999996</v>
      </c>
      <c r="HK14" s="9">
        <v>26.175000000000001</v>
      </c>
      <c r="HL14" s="9">
        <v>50.835000000000001</v>
      </c>
      <c r="HM14" s="9">
        <v>13.611000000000001</v>
      </c>
      <c r="HN14" s="9">
        <v>1.9330000000000001</v>
      </c>
      <c r="HO14" s="9">
        <v>11.678000000000001</v>
      </c>
      <c r="HP14" s="9">
        <v>49.695999999999998</v>
      </c>
      <c r="HQ14" s="9">
        <v>17.7</v>
      </c>
      <c r="HR14" s="9">
        <v>31.995000000000001</v>
      </c>
      <c r="HS14" s="9">
        <v>13.29</v>
      </c>
      <c r="HT14" s="9">
        <v>6.1280000000000001</v>
      </c>
      <c r="HU14" s="9">
        <v>7.1619999999999999</v>
      </c>
      <c r="HV14" s="9">
        <v>0.41399999999999998</v>
      </c>
      <c r="HW14" s="9">
        <v>0.41399999999999998</v>
      </c>
      <c r="HX14" s="9">
        <v>0</v>
      </c>
      <c r="HY14" s="9">
        <v>12.529</v>
      </c>
      <c r="HZ14" s="9">
        <v>14</v>
      </c>
      <c r="IA14" s="9">
        <v>12</v>
      </c>
      <c r="IB14" s="9">
        <v>30.279</v>
      </c>
      <c r="IC14" s="9">
        <v>13.303000000000001</v>
      </c>
      <c r="ID14" s="9">
        <v>16.975999999999999</v>
      </c>
      <c r="IE14" s="9">
        <v>19.088999999999999</v>
      </c>
      <c r="IF14" s="9">
        <v>6.9809999999999999</v>
      </c>
      <c r="IG14" s="9">
        <v>12.108000000000001</v>
      </c>
      <c r="IH14" s="9">
        <v>11.19</v>
      </c>
      <c r="II14" s="9">
        <v>6.3220000000000001</v>
      </c>
      <c r="IJ14" s="9">
        <v>4.8680000000000003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8</v>
      </c>
    </row>
    <row r="15" spans="1:251">
      <c r="A15" s="10">
        <v>43497</v>
      </c>
      <c r="B15" s="9">
        <v>27.148</v>
      </c>
      <c r="C15" s="9">
        <v>8.5399999999999991</v>
      </c>
      <c r="D15" s="9">
        <v>18.608000000000001</v>
      </c>
      <c r="E15" s="9">
        <v>12.58</v>
      </c>
      <c r="F15" s="9">
        <v>3.7570000000000001</v>
      </c>
      <c r="G15" s="9">
        <v>8.8239999999999998</v>
      </c>
      <c r="H15" s="9">
        <v>11.651999999999999</v>
      </c>
      <c r="I15" s="9">
        <v>4.3129999999999997</v>
      </c>
      <c r="J15" s="9">
        <v>7.3390000000000004</v>
      </c>
      <c r="K15" s="9">
        <v>2.4449999999999998</v>
      </c>
      <c r="L15" s="9">
        <v>0</v>
      </c>
      <c r="M15" s="9">
        <v>2.4449999999999998</v>
      </c>
      <c r="N15" s="9">
        <v>0.47099999999999997</v>
      </c>
      <c r="O15" s="9">
        <v>0.47099999999999997</v>
      </c>
      <c r="P15" s="9">
        <v>0</v>
      </c>
      <c r="Q15" s="9">
        <v>10</v>
      </c>
      <c r="R15" s="9">
        <v>10</v>
      </c>
      <c r="S15" s="9">
        <v>10</v>
      </c>
      <c r="T15" s="9">
        <v>56.746000000000002</v>
      </c>
      <c r="U15" s="9">
        <v>18.571999999999999</v>
      </c>
      <c r="V15" s="9">
        <v>38.173999999999999</v>
      </c>
      <c r="W15" s="9">
        <v>16.521999999999998</v>
      </c>
      <c r="X15" s="9">
        <v>3.6339999999999999</v>
      </c>
      <c r="Y15" s="9">
        <v>12.887</v>
      </c>
      <c r="Z15" s="9">
        <v>28.523</v>
      </c>
      <c r="AA15" s="9">
        <v>9.2739999999999991</v>
      </c>
      <c r="AB15" s="9">
        <v>19.248999999999999</v>
      </c>
      <c r="AC15" s="9">
        <v>7.9859999999999998</v>
      </c>
      <c r="AD15" s="9">
        <v>4.6340000000000003</v>
      </c>
      <c r="AE15" s="9">
        <v>3.3519999999999999</v>
      </c>
      <c r="AF15" s="9">
        <v>3.7160000000000002</v>
      </c>
      <c r="AG15" s="9">
        <v>1.03</v>
      </c>
      <c r="AH15" s="9">
        <v>2.6859999999999999</v>
      </c>
      <c r="AI15" s="9">
        <v>12</v>
      </c>
      <c r="AJ15" s="9">
        <v>14.172000000000001</v>
      </c>
      <c r="AK15" s="9">
        <v>11</v>
      </c>
      <c r="AL15" s="9">
        <v>34.552</v>
      </c>
      <c r="AM15" s="9">
        <v>10.535</v>
      </c>
      <c r="AN15" s="9">
        <v>24.016999999999999</v>
      </c>
      <c r="AO15" s="9">
        <v>9.0850000000000009</v>
      </c>
      <c r="AP15" s="9">
        <v>2.2469999999999999</v>
      </c>
      <c r="AQ15" s="9">
        <v>6.8369999999999997</v>
      </c>
      <c r="AR15" s="9">
        <v>17.699000000000002</v>
      </c>
      <c r="AS15" s="9">
        <v>5.28</v>
      </c>
      <c r="AT15" s="9">
        <v>12.419</v>
      </c>
      <c r="AU15" s="9">
        <v>4.6580000000000004</v>
      </c>
      <c r="AV15" s="9">
        <v>1.978</v>
      </c>
      <c r="AW15" s="9">
        <v>2.68</v>
      </c>
      <c r="AX15" s="9">
        <v>3.11</v>
      </c>
      <c r="AY15" s="9">
        <v>1.03</v>
      </c>
      <c r="AZ15" s="9">
        <v>2.08</v>
      </c>
      <c r="BA15" s="9">
        <v>12.414</v>
      </c>
      <c r="BB15" s="9">
        <v>14.154</v>
      </c>
      <c r="BC15" s="9">
        <v>12</v>
      </c>
      <c r="BD15" s="9">
        <v>22.195</v>
      </c>
      <c r="BE15" s="9">
        <v>8.0370000000000008</v>
      </c>
      <c r="BF15" s="9">
        <v>14.157</v>
      </c>
      <c r="BG15" s="9">
        <v>7.4370000000000003</v>
      </c>
      <c r="BH15" s="9">
        <v>1.387</v>
      </c>
      <c r="BI15" s="9">
        <v>6.05</v>
      </c>
      <c r="BJ15" s="9">
        <v>10.823</v>
      </c>
      <c r="BK15" s="9">
        <v>3.9940000000000002</v>
      </c>
      <c r="BL15" s="9">
        <v>6.8289999999999997</v>
      </c>
      <c r="BM15" s="9">
        <v>3.3279999999999998</v>
      </c>
      <c r="BN15" s="9">
        <v>2.6560000000000001</v>
      </c>
      <c r="BO15" s="9">
        <v>0.67200000000000004</v>
      </c>
      <c r="BP15" s="9">
        <v>0.60599999999999998</v>
      </c>
      <c r="BQ15" s="9">
        <v>0</v>
      </c>
      <c r="BR15" s="9">
        <v>0.60599999999999998</v>
      </c>
      <c r="BS15" s="9">
        <v>10</v>
      </c>
      <c r="BT15" s="9">
        <v>12.336</v>
      </c>
      <c r="BU15" s="9">
        <v>10</v>
      </c>
      <c r="BV15" s="9">
        <v>3.2589999999999999</v>
      </c>
      <c r="BW15" s="9">
        <v>1.4139999999999999</v>
      </c>
      <c r="BX15" s="9">
        <v>1.845</v>
      </c>
      <c r="BY15" s="9">
        <v>2.12</v>
      </c>
      <c r="BZ15" s="9">
        <v>0.92300000000000004</v>
      </c>
      <c r="CA15" s="9">
        <v>1.196</v>
      </c>
      <c r="CB15" s="9">
        <v>0.64900000000000002</v>
      </c>
      <c r="CC15" s="9">
        <v>0</v>
      </c>
      <c r="CD15" s="9">
        <v>0.64900000000000002</v>
      </c>
      <c r="CE15" s="9">
        <v>0</v>
      </c>
      <c r="CF15" s="9">
        <v>0</v>
      </c>
      <c r="CG15" s="9">
        <v>0</v>
      </c>
      <c r="CH15" s="9">
        <v>0.49</v>
      </c>
      <c r="CI15" s="9">
        <v>0.49</v>
      </c>
      <c r="CJ15" s="9">
        <v>0</v>
      </c>
      <c r="CK15" s="9">
        <v>8.0540000000000003</v>
      </c>
      <c r="CL15" s="9">
        <v>13.669</v>
      </c>
      <c r="CM15" s="9">
        <v>9.109</v>
      </c>
      <c r="CN15" s="9">
        <v>182.67400000000001</v>
      </c>
      <c r="CO15" s="9">
        <v>68.796000000000006</v>
      </c>
      <c r="CP15" s="9">
        <v>113.878</v>
      </c>
      <c r="CQ15" s="9">
        <v>67.066000000000003</v>
      </c>
      <c r="CR15" s="9">
        <v>23.923999999999999</v>
      </c>
      <c r="CS15" s="9">
        <v>43.142000000000003</v>
      </c>
      <c r="CT15" s="9">
        <v>77.471999999999994</v>
      </c>
      <c r="CU15" s="9">
        <v>28.873000000000001</v>
      </c>
      <c r="CV15" s="9">
        <v>48.598999999999997</v>
      </c>
      <c r="CW15" s="9">
        <v>28.541</v>
      </c>
      <c r="CX15" s="9">
        <v>11.55</v>
      </c>
      <c r="CY15" s="9">
        <v>16.992000000000001</v>
      </c>
      <c r="CZ15" s="9">
        <v>9.5950000000000006</v>
      </c>
      <c r="DA15" s="9">
        <v>4.4489999999999998</v>
      </c>
      <c r="DB15" s="9">
        <v>5.1470000000000002</v>
      </c>
      <c r="DC15" s="9">
        <v>10</v>
      </c>
      <c r="DD15" s="9">
        <v>12</v>
      </c>
      <c r="DE15" s="9">
        <v>10</v>
      </c>
      <c r="DF15" s="9">
        <v>54.192999999999998</v>
      </c>
      <c r="DG15" s="9">
        <v>15.855</v>
      </c>
      <c r="DH15" s="9">
        <v>38.338000000000001</v>
      </c>
      <c r="DI15" s="9">
        <v>24.507000000000001</v>
      </c>
      <c r="DJ15" s="9">
        <v>5.54</v>
      </c>
      <c r="DK15" s="9">
        <v>18.966000000000001</v>
      </c>
      <c r="DL15" s="9">
        <v>25.535</v>
      </c>
      <c r="DM15" s="9">
        <v>9.6890000000000001</v>
      </c>
      <c r="DN15" s="9">
        <v>15.846</v>
      </c>
      <c r="DO15" s="9">
        <v>4.1520000000000001</v>
      </c>
      <c r="DP15" s="9">
        <v>0.627</v>
      </c>
      <c r="DQ15" s="9">
        <v>3.5249999999999999</v>
      </c>
      <c r="DR15" s="9">
        <v>0</v>
      </c>
      <c r="DS15" s="9">
        <v>0</v>
      </c>
      <c r="DT15" s="9">
        <v>0</v>
      </c>
      <c r="DU15" s="9">
        <v>10</v>
      </c>
      <c r="DV15" s="9">
        <v>11.518000000000001</v>
      </c>
      <c r="DW15" s="9">
        <v>9.8640000000000008</v>
      </c>
      <c r="DX15" s="9">
        <v>128.48099999999999</v>
      </c>
      <c r="DY15" s="9">
        <v>52.941000000000003</v>
      </c>
      <c r="DZ15" s="9">
        <v>75.540000000000006</v>
      </c>
      <c r="EA15" s="9">
        <v>42.558999999999997</v>
      </c>
      <c r="EB15" s="9">
        <v>18.384</v>
      </c>
      <c r="EC15" s="9">
        <v>24.175000000000001</v>
      </c>
      <c r="ED15" s="9">
        <v>51.936999999999998</v>
      </c>
      <c r="EE15" s="9">
        <v>19.184999999999999</v>
      </c>
      <c r="EF15" s="9">
        <v>32.752000000000002</v>
      </c>
      <c r="EG15" s="9">
        <v>24.39</v>
      </c>
      <c r="EH15" s="9">
        <v>10.923</v>
      </c>
      <c r="EI15" s="9">
        <v>13.465999999999999</v>
      </c>
      <c r="EJ15" s="9">
        <v>9.5950000000000006</v>
      </c>
      <c r="EK15" s="9">
        <v>4.4489999999999998</v>
      </c>
      <c r="EL15" s="9">
        <v>5.1470000000000002</v>
      </c>
      <c r="EM15" s="9">
        <v>12</v>
      </c>
      <c r="EN15" s="9">
        <v>12</v>
      </c>
      <c r="EO15" s="9">
        <v>12</v>
      </c>
      <c r="EP15" s="9">
        <v>31.06</v>
      </c>
      <c r="EQ15" s="9">
        <v>14.073</v>
      </c>
      <c r="ER15" s="9">
        <v>16.986999999999998</v>
      </c>
      <c r="ES15" s="9">
        <v>9.0969999999999995</v>
      </c>
      <c r="ET15" s="9">
        <v>4.0019999999999998</v>
      </c>
      <c r="EU15" s="9">
        <v>5.0949999999999998</v>
      </c>
      <c r="EV15" s="9">
        <v>12.932</v>
      </c>
      <c r="EW15" s="9">
        <v>5.585</v>
      </c>
      <c r="EX15" s="9">
        <v>7.3470000000000004</v>
      </c>
      <c r="EY15" s="9">
        <v>7.2279999999999998</v>
      </c>
      <c r="EZ15" s="9">
        <v>4.4859999999999998</v>
      </c>
      <c r="FA15" s="9">
        <v>2.742</v>
      </c>
      <c r="FB15" s="9">
        <v>1.8029999999999999</v>
      </c>
      <c r="FC15" s="9">
        <v>0</v>
      </c>
      <c r="FD15" s="9">
        <v>1.8029999999999999</v>
      </c>
      <c r="FE15" s="9">
        <v>11.846</v>
      </c>
      <c r="FF15" s="9">
        <v>11.481999999999999</v>
      </c>
      <c r="FG15" s="9">
        <v>12.887</v>
      </c>
      <c r="FH15" s="9">
        <v>2.9660000000000002</v>
      </c>
      <c r="FI15" s="9">
        <v>1.1419999999999999</v>
      </c>
      <c r="FJ15" s="9">
        <v>1.8240000000000001</v>
      </c>
      <c r="FK15" s="9">
        <v>0.57999999999999996</v>
      </c>
      <c r="FL15" s="9">
        <v>0</v>
      </c>
      <c r="FM15" s="9">
        <v>0.57999999999999996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2.3860000000000001</v>
      </c>
      <c r="FU15" s="9">
        <v>1.1419999999999999</v>
      </c>
      <c r="FV15" s="9">
        <v>1.244</v>
      </c>
      <c r="FW15" s="9">
        <v>32.892000000000003</v>
      </c>
      <c r="FX15" s="9">
        <v>0</v>
      </c>
      <c r="FY15" s="9">
        <v>37.207999999999998</v>
      </c>
      <c r="FZ15" s="9">
        <v>39.078000000000003</v>
      </c>
      <c r="GA15" s="9">
        <v>15.667</v>
      </c>
      <c r="GB15" s="9">
        <v>23.411000000000001</v>
      </c>
      <c r="GC15" s="9">
        <v>14.135</v>
      </c>
      <c r="GD15" s="9">
        <v>5.9119999999999999</v>
      </c>
      <c r="GE15" s="9">
        <v>8.2230000000000008</v>
      </c>
      <c r="GF15" s="9">
        <v>9.4309999999999992</v>
      </c>
      <c r="GG15" s="9">
        <v>3.4889999999999999</v>
      </c>
      <c r="GH15" s="9">
        <v>5.9420000000000002</v>
      </c>
      <c r="GI15" s="9">
        <v>7.5720000000000001</v>
      </c>
      <c r="GJ15" s="9">
        <v>4.0309999999999997</v>
      </c>
      <c r="GK15" s="9">
        <v>3.5409999999999999</v>
      </c>
      <c r="GL15" s="9">
        <v>7.94</v>
      </c>
      <c r="GM15" s="9">
        <v>2.2349999999999999</v>
      </c>
      <c r="GN15" s="9">
        <v>5.7050000000000001</v>
      </c>
      <c r="GO15" s="9">
        <v>14.968</v>
      </c>
      <c r="GP15" s="9">
        <v>14.265000000000001</v>
      </c>
      <c r="GQ15" s="9">
        <v>15</v>
      </c>
      <c r="GR15" s="9">
        <v>74.52</v>
      </c>
      <c r="GS15" s="9">
        <v>25.91</v>
      </c>
      <c r="GT15" s="9">
        <v>48.61</v>
      </c>
      <c r="GU15" s="9">
        <v>25.15</v>
      </c>
      <c r="GV15" s="9">
        <v>6.9219999999999997</v>
      </c>
      <c r="GW15" s="9">
        <v>18.228000000000002</v>
      </c>
      <c r="GX15" s="9">
        <v>24.760999999999999</v>
      </c>
      <c r="GY15" s="9">
        <v>8.1340000000000003</v>
      </c>
      <c r="GZ15" s="9">
        <v>16.626999999999999</v>
      </c>
      <c r="HA15" s="9">
        <v>23.536999999999999</v>
      </c>
      <c r="HB15" s="9">
        <v>9.782</v>
      </c>
      <c r="HC15" s="9">
        <v>13.756</v>
      </c>
      <c r="HD15" s="9">
        <v>1.0720000000000001</v>
      </c>
      <c r="HE15" s="9">
        <v>1.0720000000000001</v>
      </c>
      <c r="HF15" s="9">
        <v>0</v>
      </c>
      <c r="HG15" s="9">
        <v>12</v>
      </c>
      <c r="HH15" s="9">
        <v>15</v>
      </c>
      <c r="HI15" s="9">
        <v>10</v>
      </c>
      <c r="HJ15" s="9">
        <v>67.673000000000002</v>
      </c>
      <c r="HK15" s="9">
        <v>25.785</v>
      </c>
      <c r="HL15" s="9">
        <v>41.887</v>
      </c>
      <c r="HM15" s="9">
        <v>20.111000000000001</v>
      </c>
      <c r="HN15" s="9">
        <v>7.0369999999999999</v>
      </c>
      <c r="HO15" s="9">
        <v>13.073</v>
      </c>
      <c r="HP15" s="9">
        <v>43.271000000000001</v>
      </c>
      <c r="HQ15" s="9">
        <v>16.893999999999998</v>
      </c>
      <c r="HR15" s="9">
        <v>26.376999999999999</v>
      </c>
      <c r="HS15" s="9">
        <v>4.2919999999999998</v>
      </c>
      <c r="HT15" s="9">
        <v>1.8540000000000001</v>
      </c>
      <c r="HU15" s="9">
        <v>2.4369999999999998</v>
      </c>
      <c r="HV15" s="9">
        <v>0</v>
      </c>
      <c r="HW15" s="9">
        <v>0</v>
      </c>
      <c r="HX15" s="9">
        <v>0</v>
      </c>
      <c r="HY15" s="9">
        <v>12</v>
      </c>
      <c r="HZ15" s="9">
        <v>12</v>
      </c>
      <c r="IA15" s="9">
        <v>13</v>
      </c>
      <c r="IB15" s="9">
        <v>29.495999999999999</v>
      </c>
      <c r="IC15" s="9">
        <v>14.364000000000001</v>
      </c>
      <c r="ID15" s="9">
        <v>15.132</v>
      </c>
      <c r="IE15" s="9">
        <v>16.187000000000001</v>
      </c>
      <c r="IF15" s="9">
        <v>8.0540000000000003</v>
      </c>
      <c r="IG15" s="9">
        <v>8.1329999999999991</v>
      </c>
      <c r="IH15" s="9">
        <v>12.942</v>
      </c>
      <c r="II15" s="9">
        <v>5.9420000000000002</v>
      </c>
      <c r="IJ15" s="9">
        <v>7</v>
      </c>
      <c r="IK15" s="9">
        <v>0.36799999999999999</v>
      </c>
      <c r="IL15" s="9">
        <v>0.36799999999999999</v>
      </c>
      <c r="IM15" s="9">
        <v>0</v>
      </c>
      <c r="IN15" s="9">
        <v>0</v>
      </c>
      <c r="IO15" s="9">
        <v>0</v>
      </c>
      <c r="IP15" s="9">
        <v>0</v>
      </c>
      <c r="IQ15" s="9">
        <v>8</v>
      </c>
    </row>
    <row r="16" spans="1:251">
      <c r="A16" s="10">
        <v>43862</v>
      </c>
      <c r="B16" s="9">
        <v>31.984000000000002</v>
      </c>
      <c r="C16" s="9">
        <v>10.785</v>
      </c>
      <c r="D16" s="9">
        <v>21.199000000000002</v>
      </c>
      <c r="E16" s="9">
        <v>10.619</v>
      </c>
      <c r="F16" s="9">
        <v>2.9590000000000001</v>
      </c>
      <c r="G16" s="9">
        <v>7.66</v>
      </c>
      <c r="H16" s="9">
        <v>15.154999999999999</v>
      </c>
      <c r="I16" s="9">
        <v>4.3940000000000001</v>
      </c>
      <c r="J16" s="9">
        <v>10.760999999999999</v>
      </c>
      <c r="K16" s="9">
        <v>2.698</v>
      </c>
      <c r="L16" s="9">
        <v>1.5840000000000001</v>
      </c>
      <c r="M16" s="9">
        <v>1.1140000000000001</v>
      </c>
      <c r="N16" s="9">
        <v>3.5110000000000001</v>
      </c>
      <c r="O16" s="9">
        <v>1.8480000000000001</v>
      </c>
      <c r="P16" s="9">
        <v>1.6639999999999999</v>
      </c>
      <c r="Q16" s="9">
        <v>11.874000000000001</v>
      </c>
      <c r="R16" s="9">
        <v>12.75</v>
      </c>
      <c r="S16" s="9">
        <v>11.371</v>
      </c>
      <c r="T16" s="9">
        <v>65.55</v>
      </c>
      <c r="U16" s="9">
        <v>22.038</v>
      </c>
      <c r="V16" s="9">
        <v>43.512</v>
      </c>
      <c r="W16" s="9">
        <v>26.782</v>
      </c>
      <c r="X16" s="9">
        <v>7.2569999999999997</v>
      </c>
      <c r="Y16" s="9">
        <v>19.524999999999999</v>
      </c>
      <c r="Z16" s="9">
        <v>23.373000000000001</v>
      </c>
      <c r="AA16" s="9">
        <v>7.0720000000000001</v>
      </c>
      <c r="AB16" s="9">
        <v>16.300999999999998</v>
      </c>
      <c r="AC16" s="9">
        <v>13.875</v>
      </c>
      <c r="AD16" s="9">
        <v>6.6539999999999999</v>
      </c>
      <c r="AE16" s="9">
        <v>7.2210000000000001</v>
      </c>
      <c r="AF16" s="9">
        <v>1.52</v>
      </c>
      <c r="AG16" s="9">
        <v>1.0549999999999999</v>
      </c>
      <c r="AH16" s="9">
        <v>0.46500000000000002</v>
      </c>
      <c r="AI16" s="9">
        <v>10</v>
      </c>
      <c r="AJ16" s="9">
        <v>14</v>
      </c>
      <c r="AK16" s="9">
        <v>10</v>
      </c>
      <c r="AL16" s="9">
        <v>36.450000000000003</v>
      </c>
      <c r="AM16" s="9">
        <v>11.331</v>
      </c>
      <c r="AN16" s="9">
        <v>25.119</v>
      </c>
      <c r="AO16" s="9">
        <v>14.061</v>
      </c>
      <c r="AP16" s="9">
        <v>3.4159999999999999</v>
      </c>
      <c r="AQ16" s="9">
        <v>10.645</v>
      </c>
      <c r="AR16" s="9">
        <v>13.398999999999999</v>
      </c>
      <c r="AS16" s="9">
        <v>3.7149999999999999</v>
      </c>
      <c r="AT16" s="9">
        <v>9.6839999999999993</v>
      </c>
      <c r="AU16" s="9">
        <v>7.9829999999999997</v>
      </c>
      <c r="AV16" s="9">
        <v>3.6579999999999999</v>
      </c>
      <c r="AW16" s="9">
        <v>4.3250000000000002</v>
      </c>
      <c r="AX16" s="9">
        <v>1.0069999999999999</v>
      </c>
      <c r="AY16" s="9">
        <v>0.54200000000000004</v>
      </c>
      <c r="AZ16" s="9">
        <v>0.46500000000000002</v>
      </c>
      <c r="BA16" s="9">
        <v>11.474</v>
      </c>
      <c r="BB16" s="9">
        <v>14</v>
      </c>
      <c r="BC16" s="9">
        <v>10.443</v>
      </c>
      <c r="BD16" s="9">
        <v>29.1</v>
      </c>
      <c r="BE16" s="9">
        <v>10.707000000000001</v>
      </c>
      <c r="BF16" s="9">
        <v>18.393000000000001</v>
      </c>
      <c r="BG16" s="9">
        <v>12.72</v>
      </c>
      <c r="BH16" s="9">
        <v>3.8410000000000002</v>
      </c>
      <c r="BI16" s="9">
        <v>8.8800000000000008</v>
      </c>
      <c r="BJ16" s="9">
        <v>9.9740000000000002</v>
      </c>
      <c r="BK16" s="9">
        <v>3.3570000000000002</v>
      </c>
      <c r="BL16" s="9">
        <v>6.617</v>
      </c>
      <c r="BM16" s="9">
        <v>5.8929999999999998</v>
      </c>
      <c r="BN16" s="9">
        <v>2.996</v>
      </c>
      <c r="BO16" s="9">
        <v>2.8959999999999999</v>
      </c>
      <c r="BP16" s="9">
        <v>0.51300000000000001</v>
      </c>
      <c r="BQ16" s="9">
        <v>0.51300000000000001</v>
      </c>
      <c r="BR16" s="9">
        <v>0</v>
      </c>
      <c r="BS16" s="9">
        <v>10</v>
      </c>
      <c r="BT16" s="9">
        <v>11.250999999999999</v>
      </c>
      <c r="BU16" s="9">
        <v>9.9689999999999994</v>
      </c>
      <c r="BV16" s="9">
        <v>0.69</v>
      </c>
      <c r="BW16" s="9">
        <v>0.69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0.69</v>
      </c>
      <c r="CI16" s="9">
        <v>0.69</v>
      </c>
      <c r="CJ16" s="9">
        <v>0</v>
      </c>
      <c r="CK16" s="9">
        <v>0</v>
      </c>
      <c r="CL16" s="9">
        <v>0</v>
      </c>
      <c r="CM16" s="9">
        <v>0</v>
      </c>
      <c r="CN16" s="9">
        <v>195.00800000000001</v>
      </c>
      <c r="CO16" s="9">
        <v>70.376999999999995</v>
      </c>
      <c r="CP16" s="9">
        <v>124.631</v>
      </c>
      <c r="CQ16" s="9">
        <v>81.004999999999995</v>
      </c>
      <c r="CR16" s="9">
        <v>27.099</v>
      </c>
      <c r="CS16" s="9">
        <v>53.905999999999999</v>
      </c>
      <c r="CT16" s="9">
        <v>72.106999999999999</v>
      </c>
      <c r="CU16" s="9">
        <v>24.475000000000001</v>
      </c>
      <c r="CV16" s="9">
        <v>47.631999999999998</v>
      </c>
      <c r="CW16" s="9">
        <v>34.584000000000003</v>
      </c>
      <c r="CX16" s="9">
        <v>14.473000000000001</v>
      </c>
      <c r="CY16" s="9">
        <v>20.111999999999998</v>
      </c>
      <c r="CZ16" s="9">
        <v>7.3120000000000003</v>
      </c>
      <c r="DA16" s="9">
        <v>4.3310000000000004</v>
      </c>
      <c r="DB16" s="9">
        <v>2.9809999999999999</v>
      </c>
      <c r="DC16" s="9">
        <v>10</v>
      </c>
      <c r="DD16" s="9">
        <v>11</v>
      </c>
      <c r="DE16" s="9">
        <v>10</v>
      </c>
      <c r="DF16" s="9">
        <v>53.439</v>
      </c>
      <c r="DG16" s="9">
        <v>18.38</v>
      </c>
      <c r="DH16" s="9">
        <v>35.058</v>
      </c>
      <c r="DI16" s="9">
        <v>23.87</v>
      </c>
      <c r="DJ16" s="9">
        <v>5.8419999999999996</v>
      </c>
      <c r="DK16" s="9">
        <v>18.027999999999999</v>
      </c>
      <c r="DL16" s="9">
        <v>22.925000000000001</v>
      </c>
      <c r="DM16" s="9">
        <v>9.6229999999999993</v>
      </c>
      <c r="DN16" s="9">
        <v>13.302</v>
      </c>
      <c r="DO16" s="9">
        <v>6.0190000000000001</v>
      </c>
      <c r="DP16" s="9">
        <v>2.29</v>
      </c>
      <c r="DQ16" s="9">
        <v>3.7290000000000001</v>
      </c>
      <c r="DR16" s="9">
        <v>0.625</v>
      </c>
      <c r="DS16" s="9">
        <v>0.625</v>
      </c>
      <c r="DT16" s="9">
        <v>0</v>
      </c>
      <c r="DU16" s="9">
        <v>10</v>
      </c>
      <c r="DV16" s="9">
        <v>10</v>
      </c>
      <c r="DW16" s="9">
        <v>8</v>
      </c>
      <c r="DX16" s="9">
        <v>141.57</v>
      </c>
      <c r="DY16" s="9">
        <v>51.996000000000002</v>
      </c>
      <c r="DZ16" s="9">
        <v>89.572999999999993</v>
      </c>
      <c r="EA16" s="9">
        <v>57.136000000000003</v>
      </c>
      <c r="EB16" s="9">
        <v>21.257000000000001</v>
      </c>
      <c r="EC16" s="9">
        <v>35.878999999999998</v>
      </c>
      <c r="ED16" s="9">
        <v>49.180999999999997</v>
      </c>
      <c r="EE16" s="9">
        <v>14.851000000000001</v>
      </c>
      <c r="EF16" s="9">
        <v>34.33</v>
      </c>
      <c r="EG16" s="9">
        <v>28.565999999999999</v>
      </c>
      <c r="EH16" s="9">
        <v>12.183</v>
      </c>
      <c r="EI16" s="9">
        <v>16.382999999999999</v>
      </c>
      <c r="EJ16" s="9">
        <v>6.6870000000000003</v>
      </c>
      <c r="EK16" s="9">
        <v>3.706</v>
      </c>
      <c r="EL16" s="9">
        <v>2.9809999999999999</v>
      </c>
      <c r="EM16" s="9">
        <v>10</v>
      </c>
      <c r="EN16" s="9">
        <v>12</v>
      </c>
      <c r="EO16" s="9">
        <v>10</v>
      </c>
      <c r="EP16" s="9">
        <v>25.251000000000001</v>
      </c>
      <c r="EQ16" s="9">
        <v>11.837999999999999</v>
      </c>
      <c r="ER16" s="9">
        <v>13.413</v>
      </c>
      <c r="ES16" s="9">
        <v>8.048</v>
      </c>
      <c r="ET16" s="9">
        <v>3.3050000000000002</v>
      </c>
      <c r="EU16" s="9">
        <v>4.7430000000000003</v>
      </c>
      <c r="EV16" s="9">
        <v>12.358000000000001</v>
      </c>
      <c r="EW16" s="9">
        <v>5.4870000000000001</v>
      </c>
      <c r="EX16" s="9">
        <v>6.8710000000000004</v>
      </c>
      <c r="EY16" s="9">
        <v>3.0790000000000002</v>
      </c>
      <c r="EZ16" s="9">
        <v>2.4489999999999998</v>
      </c>
      <c r="FA16" s="9">
        <v>0.63100000000000001</v>
      </c>
      <c r="FB16" s="9">
        <v>1.766</v>
      </c>
      <c r="FC16" s="9">
        <v>0.59799999999999998</v>
      </c>
      <c r="FD16" s="9">
        <v>1.1679999999999999</v>
      </c>
      <c r="FE16" s="9">
        <v>10</v>
      </c>
      <c r="FF16" s="9">
        <v>10</v>
      </c>
      <c r="FG16" s="9">
        <v>10</v>
      </c>
      <c r="FH16" s="9">
        <v>3.0249999999999999</v>
      </c>
      <c r="FI16" s="9">
        <v>2.214</v>
      </c>
      <c r="FJ16" s="9">
        <v>0.81100000000000005</v>
      </c>
      <c r="FK16" s="9">
        <v>0</v>
      </c>
      <c r="FL16" s="9">
        <v>0</v>
      </c>
      <c r="FM16" s="9">
        <v>0</v>
      </c>
      <c r="FN16" s="9">
        <v>0.48599999999999999</v>
      </c>
      <c r="FO16" s="9">
        <v>0</v>
      </c>
      <c r="FP16" s="9">
        <v>0.48599999999999999</v>
      </c>
      <c r="FQ16" s="9">
        <v>0.45100000000000001</v>
      </c>
      <c r="FR16" s="9">
        <v>0.45100000000000001</v>
      </c>
      <c r="FS16" s="9">
        <v>0</v>
      </c>
      <c r="FT16" s="9">
        <v>2.089</v>
      </c>
      <c r="FU16" s="9">
        <v>1.7629999999999999</v>
      </c>
      <c r="FV16" s="9">
        <v>0.32500000000000001</v>
      </c>
      <c r="FW16" s="9">
        <v>34.485999999999997</v>
      </c>
      <c r="FX16" s="9">
        <v>35.615000000000002</v>
      </c>
      <c r="FY16" s="9">
        <v>24.222000000000001</v>
      </c>
      <c r="FZ16" s="9">
        <v>40.652000000000001</v>
      </c>
      <c r="GA16" s="9">
        <v>15.069000000000001</v>
      </c>
      <c r="GB16" s="9">
        <v>25.582999999999998</v>
      </c>
      <c r="GC16" s="9">
        <v>21.312999999999999</v>
      </c>
      <c r="GD16" s="9">
        <v>9.9280000000000008</v>
      </c>
      <c r="GE16" s="9">
        <v>11.384</v>
      </c>
      <c r="GF16" s="9">
        <v>13.717000000000001</v>
      </c>
      <c r="GG16" s="9">
        <v>3.9910000000000001</v>
      </c>
      <c r="GH16" s="9">
        <v>9.7260000000000009</v>
      </c>
      <c r="GI16" s="9">
        <v>1.5740000000000001</v>
      </c>
      <c r="GJ16" s="9">
        <v>0.43</v>
      </c>
      <c r="GK16" s="9">
        <v>1.143</v>
      </c>
      <c r="GL16" s="9">
        <v>4.0490000000000004</v>
      </c>
      <c r="GM16" s="9">
        <v>0.71899999999999997</v>
      </c>
      <c r="GN16" s="9">
        <v>3.3290000000000002</v>
      </c>
      <c r="GO16" s="9">
        <v>9</v>
      </c>
      <c r="GP16" s="9">
        <v>7.742</v>
      </c>
      <c r="GQ16" s="9">
        <v>12.906000000000001</v>
      </c>
      <c r="GR16" s="9">
        <v>74.432000000000002</v>
      </c>
      <c r="GS16" s="9">
        <v>18.885000000000002</v>
      </c>
      <c r="GT16" s="9">
        <v>55.546999999999997</v>
      </c>
      <c r="GU16" s="9">
        <v>28.128</v>
      </c>
      <c r="GV16" s="9">
        <v>5.7670000000000003</v>
      </c>
      <c r="GW16" s="9">
        <v>22.361000000000001</v>
      </c>
      <c r="GX16" s="9">
        <v>23.71</v>
      </c>
      <c r="GY16" s="9">
        <v>5.827</v>
      </c>
      <c r="GZ16" s="9">
        <v>17.884</v>
      </c>
      <c r="HA16" s="9">
        <v>21.408000000000001</v>
      </c>
      <c r="HB16" s="9">
        <v>6.6020000000000003</v>
      </c>
      <c r="HC16" s="9">
        <v>14.807</v>
      </c>
      <c r="HD16" s="9">
        <v>1.1859999999999999</v>
      </c>
      <c r="HE16" s="9">
        <v>0.69</v>
      </c>
      <c r="HF16" s="9">
        <v>0.495</v>
      </c>
      <c r="HG16" s="9">
        <v>11.795999999999999</v>
      </c>
      <c r="HH16" s="9">
        <v>15.35</v>
      </c>
      <c r="HI16" s="9">
        <v>10</v>
      </c>
      <c r="HJ16" s="9">
        <v>70.057000000000002</v>
      </c>
      <c r="HK16" s="9">
        <v>30.94</v>
      </c>
      <c r="HL16" s="9">
        <v>39.116999999999997</v>
      </c>
      <c r="HM16" s="9">
        <v>20.518999999999998</v>
      </c>
      <c r="HN16" s="9">
        <v>6.2460000000000004</v>
      </c>
      <c r="HO16" s="9">
        <v>14.273</v>
      </c>
      <c r="HP16" s="9">
        <v>36.814</v>
      </c>
      <c r="HQ16" s="9">
        <v>15.313000000000001</v>
      </c>
      <c r="HR16" s="9">
        <v>21.501000000000001</v>
      </c>
      <c r="HS16" s="9">
        <v>10.968999999999999</v>
      </c>
      <c r="HT16" s="9">
        <v>7.6260000000000003</v>
      </c>
      <c r="HU16" s="9">
        <v>3.343</v>
      </c>
      <c r="HV16" s="9">
        <v>1.7549999999999999</v>
      </c>
      <c r="HW16" s="9">
        <v>1.7549999999999999</v>
      </c>
      <c r="HX16" s="9">
        <v>0</v>
      </c>
      <c r="HY16" s="9">
        <v>11.601000000000001</v>
      </c>
      <c r="HZ16" s="9">
        <v>14</v>
      </c>
      <c r="IA16" s="9">
        <v>10</v>
      </c>
      <c r="IB16" s="9">
        <v>32.093000000000004</v>
      </c>
      <c r="IC16" s="9">
        <v>15.106</v>
      </c>
      <c r="ID16" s="9">
        <v>16.986999999999998</v>
      </c>
      <c r="IE16" s="9">
        <v>19.094000000000001</v>
      </c>
      <c r="IF16" s="9">
        <v>8.4629999999999992</v>
      </c>
      <c r="IG16" s="9">
        <v>10.631</v>
      </c>
      <c r="IH16" s="9">
        <v>9.7379999999999995</v>
      </c>
      <c r="II16" s="9">
        <v>4.8310000000000004</v>
      </c>
      <c r="IJ16" s="9">
        <v>4.907</v>
      </c>
      <c r="IK16" s="9">
        <v>3.262</v>
      </c>
      <c r="IL16" s="9">
        <v>1.8120000000000001</v>
      </c>
      <c r="IM16" s="9">
        <v>1.45</v>
      </c>
      <c r="IN16" s="9">
        <v>0</v>
      </c>
      <c r="IO16" s="9">
        <v>0</v>
      </c>
      <c r="IP16" s="9">
        <v>0</v>
      </c>
      <c r="IQ16" s="9">
        <v>8</v>
      </c>
    </row>
    <row r="17" spans="1:251">
      <c r="A17" s="10">
        <v>44228</v>
      </c>
      <c r="B17" s="9">
        <v>31.8</v>
      </c>
      <c r="C17" s="9">
        <v>9.1219999999999999</v>
      </c>
      <c r="D17" s="9">
        <v>22.678000000000001</v>
      </c>
      <c r="E17" s="9">
        <v>6.1</v>
      </c>
      <c r="F17" s="9">
        <v>0.80400000000000005</v>
      </c>
      <c r="G17" s="9">
        <v>5.2960000000000003</v>
      </c>
      <c r="H17" s="9">
        <v>17.263999999999999</v>
      </c>
      <c r="I17" s="9">
        <v>5.3109999999999999</v>
      </c>
      <c r="J17" s="9">
        <v>11.952999999999999</v>
      </c>
      <c r="K17" s="9">
        <v>5.1989999999999998</v>
      </c>
      <c r="L17" s="9">
        <v>0.70299999999999996</v>
      </c>
      <c r="M17" s="9">
        <v>4.4960000000000004</v>
      </c>
      <c r="N17" s="9">
        <v>3.2370000000000001</v>
      </c>
      <c r="O17" s="9">
        <v>2.3039999999999998</v>
      </c>
      <c r="P17" s="9">
        <v>0.93300000000000005</v>
      </c>
      <c r="Q17" s="9">
        <v>11.95</v>
      </c>
      <c r="R17" s="9">
        <v>12.667999999999999</v>
      </c>
      <c r="S17" s="9">
        <v>10.756</v>
      </c>
      <c r="T17" s="9">
        <v>60.805</v>
      </c>
      <c r="U17" s="9">
        <v>21.798999999999999</v>
      </c>
      <c r="V17" s="9">
        <v>39.005000000000003</v>
      </c>
      <c r="W17" s="9">
        <v>21.902000000000001</v>
      </c>
      <c r="X17" s="9">
        <v>5.4989999999999997</v>
      </c>
      <c r="Y17" s="9">
        <v>16.402999999999999</v>
      </c>
      <c r="Z17" s="9">
        <v>27.827000000000002</v>
      </c>
      <c r="AA17" s="9">
        <v>9.7769999999999992</v>
      </c>
      <c r="AB17" s="9">
        <v>18.048999999999999</v>
      </c>
      <c r="AC17" s="9">
        <v>8.0939999999999994</v>
      </c>
      <c r="AD17" s="9">
        <v>4.1710000000000003</v>
      </c>
      <c r="AE17" s="9">
        <v>3.923</v>
      </c>
      <c r="AF17" s="9">
        <v>2.9830000000000001</v>
      </c>
      <c r="AG17" s="9">
        <v>2.3519999999999999</v>
      </c>
      <c r="AH17" s="9">
        <v>0.63100000000000001</v>
      </c>
      <c r="AI17" s="9">
        <v>10</v>
      </c>
      <c r="AJ17" s="9">
        <v>15.893000000000001</v>
      </c>
      <c r="AK17" s="9">
        <v>10</v>
      </c>
      <c r="AL17" s="9">
        <v>33.533999999999999</v>
      </c>
      <c r="AM17" s="9">
        <v>9.7569999999999997</v>
      </c>
      <c r="AN17" s="9">
        <v>23.777000000000001</v>
      </c>
      <c r="AO17" s="9">
        <v>12.332000000000001</v>
      </c>
      <c r="AP17" s="9">
        <v>2.7010000000000001</v>
      </c>
      <c r="AQ17" s="9">
        <v>9.6310000000000002</v>
      </c>
      <c r="AR17" s="9">
        <v>14.932</v>
      </c>
      <c r="AS17" s="9">
        <v>3.88</v>
      </c>
      <c r="AT17" s="9">
        <v>11.052</v>
      </c>
      <c r="AU17" s="9">
        <v>4.3710000000000004</v>
      </c>
      <c r="AV17" s="9">
        <v>1.9079999999999999</v>
      </c>
      <c r="AW17" s="9">
        <v>2.4630000000000001</v>
      </c>
      <c r="AX17" s="9">
        <v>1.899</v>
      </c>
      <c r="AY17" s="9">
        <v>1.268</v>
      </c>
      <c r="AZ17" s="9">
        <v>0.63100000000000001</v>
      </c>
      <c r="BA17" s="9">
        <v>10</v>
      </c>
      <c r="BB17" s="9">
        <v>16.068000000000001</v>
      </c>
      <c r="BC17" s="9">
        <v>10</v>
      </c>
      <c r="BD17" s="9">
        <v>27.271000000000001</v>
      </c>
      <c r="BE17" s="9">
        <v>12.042</v>
      </c>
      <c r="BF17" s="9">
        <v>15.228999999999999</v>
      </c>
      <c r="BG17" s="9">
        <v>9.57</v>
      </c>
      <c r="BH17" s="9">
        <v>2.798</v>
      </c>
      <c r="BI17" s="9">
        <v>6.7720000000000002</v>
      </c>
      <c r="BJ17" s="9">
        <v>12.894</v>
      </c>
      <c r="BK17" s="9">
        <v>5.8970000000000002</v>
      </c>
      <c r="BL17" s="9">
        <v>6.9969999999999999</v>
      </c>
      <c r="BM17" s="9">
        <v>3.7229999999999999</v>
      </c>
      <c r="BN17" s="9">
        <v>2.2629999999999999</v>
      </c>
      <c r="BO17" s="9">
        <v>1.46</v>
      </c>
      <c r="BP17" s="9">
        <v>1.0840000000000001</v>
      </c>
      <c r="BQ17" s="9">
        <v>1.0840000000000001</v>
      </c>
      <c r="BR17" s="9">
        <v>0</v>
      </c>
      <c r="BS17" s="9">
        <v>12</v>
      </c>
      <c r="BT17" s="9">
        <v>15.209</v>
      </c>
      <c r="BU17" s="9">
        <v>10</v>
      </c>
      <c r="BV17" s="9">
        <v>5.8460000000000001</v>
      </c>
      <c r="BW17" s="9">
        <v>3.54</v>
      </c>
      <c r="BX17" s="9">
        <v>2.3050000000000002</v>
      </c>
      <c r="BY17" s="9">
        <v>2.431</v>
      </c>
      <c r="BZ17" s="9">
        <v>1.3580000000000001</v>
      </c>
      <c r="CA17" s="9">
        <v>1.073</v>
      </c>
      <c r="CB17" s="9">
        <v>1.2509999999999999</v>
      </c>
      <c r="CC17" s="9">
        <v>0.68700000000000006</v>
      </c>
      <c r="CD17" s="9">
        <v>0.56399999999999995</v>
      </c>
      <c r="CE17" s="9">
        <v>2.1629999999999998</v>
      </c>
      <c r="CF17" s="9">
        <v>1.4950000000000001</v>
      </c>
      <c r="CG17" s="9">
        <v>0.66800000000000004</v>
      </c>
      <c r="CH17" s="9">
        <v>0</v>
      </c>
      <c r="CI17" s="9">
        <v>0</v>
      </c>
      <c r="CJ17" s="9">
        <v>0</v>
      </c>
      <c r="CK17" s="9">
        <v>11.185</v>
      </c>
      <c r="CL17" s="9">
        <v>11.259</v>
      </c>
      <c r="CM17" s="9">
        <v>12.185</v>
      </c>
      <c r="CN17" s="9">
        <v>181.363</v>
      </c>
      <c r="CO17" s="9">
        <v>68.009</v>
      </c>
      <c r="CP17" s="9">
        <v>113.354</v>
      </c>
      <c r="CQ17" s="9">
        <v>55.292000000000002</v>
      </c>
      <c r="CR17" s="9">
        <v>16.042000000000002</v>
      </c>
      <c r="CS17" s="9">
        <v>39.25</v>
      </c>
      <c r="CT17" s="9">
        <v>94.703000000000003</v>
      </c>
      <c r="CU17" s="9">
        <v>35.414000000000001</v>
      </c>
      <c r="CV17" s="9">
        <v>59.289000000000001</v>
      </c>
      <c r="CW17" s="9">
        <v>22.652999999999999</v>
      </c>
      <c r="CX17" s="9">
        <v>10.493</v>
      </c>
      <c r="CY17" s="9">
        <v>12.16</v>
      </c>
      <c r="CZ17" s="9">
        <v>8.7149999999999999</v>
      </c>
      <c r="DA17" s="9">
        <v>6.06</v>
      </c>
      <c r="DB17" s="9">
        <v>2.6549999999999998</v>
      </c>
      <c r="DC17" s="9">
        <v>10</v>
      </c>
      <c r="DD17" s="9">
        <v>13</v>
      </c>
      <c r="DE17" s="9">
        <v>10</v>
      </c>
      <c r="DF17" s="9">
        <v>60.478999999999999</v>
      </c>
      <c r="DG17" s="9">
        <v>18.489000000000001</v>
      </c>
      <c r="DH17" s="9">
        <v>41.99</v>
      </c>
      <c r="DI17" s="9">
        <v>17.241</v>
      </c>
      <c r="DJ17" s="9">
        <v>3.895</v>
      </c>
      <c r="DK17" s="9">
        <v>13.346</v>
      </c>
      <c r="DL17" s="9">
        <v>35.744</v>
      </c>
      <c r="DM17" s="9">
        <v>11.634</v>
      </c>
      <c r="DN17" s="9">
        <v>24.11</v>
      </c>
      <c r="DO17" s="9">
        <v>6.8010000000000002</v>
      </c>
      <c r="DP17" s="9">
        <v>2.96</v>
      </c>
      <c r="DQ17" s="9">
        <v>3.8420000000000001</v>
      </c>
      <c r="DR17" s="9">
        <v>0.69199999999999995</v>
      </c>
      <c r="DS17" s="9">
        <v>0</v>
      </c>
      <c r="DT17" s="9">
        <v>0.69199999999999995</v>
      </c>
      <c r="DU17" s="9">
        <v>11</v>
      </c>
      <c r="DV17" s="9">
        <v>12.385</v>
      </c>
      <c r="DW17" s="9">
        <v>10</v>
      </c>
      <c r="DX17" s="9">
        <v>120.884</v>
      </c>
      <c r="DY17" s="9">
        <v>49.52</v>
      </c>
      <c r="DZ17" s="9">
        <v>71.364000000000004</v>
      </c>
      <c r="EA17" s="9">
        <v>38.051000000000002</v>
      </c>
      <c r="EB17" s="9">
        <v>12.147</v>
      </c>
      <c r="EC17" s="9">
        <v>25.904</v>
      </c>
      <c r="ED17" s="9">
        <v>58.957999999999998</v>
      </c>
      <c r="EE17" s="9">
        <v>23.78</v>
      </c>
      <c r="EF17" s="9">
        <v>35.179000000000002</v>
      </c>
      <c r="EG17" s="9">
        <v>15.851000000000001</v>
      </c>
      <c r="EH17" s="9">
        <v>7.5330000000000004</v>
      </c>
      <c r="EI17" s="9">
        <v>8.3179999999999996</v>
      </c>
      <c r="EJ17" s="9">
        <v>8.0239999999999991</v>
      </c>
      <c r="EK17" s="9">
        <v>6.06</v>
      </c>
      <c r="EL17" s="9">
        <v>1.964</v>
      </c>
      <c r="EM17" s="9">
        <v>10</v>
      </c>
      <c r="EN17" s="9">
        <v>13.048</v>
      </c>
      <c r="EO17" s="9">
        <v>10</v>
      </c>
      <c r="EP17" s="9">
        <v>33.170999999999999</v>
      </c>
      <c r="EQ17" s="9">
        <v>18.768000000000001</v>
      </c>
      <c r="ER17" s="9">
        <v>14.403</v>
      </c>
      <c r="ES17" s="9">
        <v>8.8930000000000007</v>
      </c>
      <c r="ET17" s="9">
        <v>4.6589999999999998</v>
      </c>
      <c r="EU17" s="9">
        <v>4.234</v>
      </c>
      <c r="EV17" s="9">
        <v>12.887</v>
      </c>
      <c r="EW17" s="9">
        <v>7.1379999999999999</v>
      </c>
      <c r="EX17" s="9">
        <v>5.7480000000000002</v>
      </c>
      <c r="EY17" s="9">
        <v>8.8989999999999991</v>
      </c>
      <c r="EZ17" s="9">
        <v>5.109</v>
      </c>
      <c r="FA17" s="9">
        <v>3.79</v>
      </c>
      <c r="FB17" s="9">
        <v>2.4929999999999999</v>
      </c>
      <c r="FC17" s="9">
        <v>1.8620000000000001</v>
      </c>
      <c r="FD17" s="9">
        <v>0.63100000000000001</v>
      </c>
      <c r="FE17" s="9">
        <v>14.884</v>
      </c>
      <c r="FF17" s="9">
        <v>16.091999999999999</v>
      </c>
      <c r="FG17" s="9">
        <v>10</v>
      </c>
      <c r="FH17" s="9">
        <v>2.8730000000000002</v>
      </c>
      <c r="FI17" s="9">
        <v>1.71</v>
      </c>
      <c r="FJ17" s="9">
        <v>1.1639999999999999</v>
      </c>
      <c r="FK17" s="9">
        <v>0</v>
      </c>
      <c r="FL17" s="9">
        <v>0</v>
      </c>
      <c r="FM17" s="9">
        <v>0</v>
      </c>
      <c r="FN17" s="9">
        <v>0.61199999999999999</v>
      </c>
      <c r="FO17" s="9">
        <v>0.61199999999999999</v>
      </c>
      <c r="FP17" s="9">
        <v>0</v>
      </c>
      <c r="FQ17" s="9">
        <v>0</v>
      </c>
      <c r="FR17" s="9">
        <v>0</v>
      </c>
      <c r="FS17" s="9">
        <v>0</v>
      </c>
      <c r="FT17" s="9">
        <v>2.2610000000000001</v>
      </c>
      <c r="FU17" s="9">
        <v>1.097</v>
      </c>
      <c r="FV17" s="9">
        <v>1.1639999999999999</v>
      </c>
      <c r="FW17" s="9">
        <v>38</v>
      </c>
      <c r="FX17" s="9">
        <v>36.054000000000002</v>
      </c>
      <c r="FY17" s="9">
        <v>38.811999999999998</v>
      </c>
      <c r="FZ17" s="9">
        <v>31.722999999999999</v>
      </c>
      <c r="GA17" s="9">
        <v>12.222</v>
      </c>
      <c r="GB17" s="9">
        <v>19.5</v>
      </c>
      <c r="GC17" s="9">
        <v>9.4740000000000002</v>
      </c>
      <c r="GD17" s="9">
        <v>2.242</v>
      </c>
      <c r="GE17" s="9">
        <v>7.2320000000000002</v>
      </c>
      <c r="GF17" s="9">
        <v>12.859</v>
      </c>
      <c r="GG17" s="9">
        <v>4.0339999999999998</v>
      </c>
      <c r="GH17" s="9">
        <v>8.8239999999999998</v>
      </c>
      <c r="GI17" s="9">
        <v>3.5830000000000002</v>
      </c>
      <c r="GJ17" s="9">
        <v>1.0589999999999999</v>
      </c>
      <c r="GK17" s="9">
        <v>2.524</v>
      </c>
      <c r="GL17" s="9">
        <v>5.8070000000000004</v>
      </c>
      <c r="GM17" s="9">
        <v>4.8869999999999996</v>
      </c>
      <c r="GN17" s="9">
        <v>0.92</v>
      </c>
      <c r="GO17" s="9">
        <v>15</v>
      </c>
      <c r="GP17" s="9">
        <v>19.782</v>
      </c>
      <c r="GQ17" s="9">
        <v>11</v>
      </c>
      <c r="GR17" s="9">
        <v>69.040000000000006</v>
      </c>
      <c r="GS17" s="9">
        <v>26.937999999999999</v>
      </c>
      <c r="GT17" s="9">
        <v>42.101999999999997</v>
      </c>
      <c r="GU17" s="9">
        <v>26.163</v>
      </c>
      <c r="GV17" s="9">
        <v>10.154999999999999</v>
      </c>
      <c r="GW17" s="9">
        <v>16.007999999999999</v>
      </c>
      <c r="GX17" s="9">
        <v>22.962</v>
      </c>
      <c r="GY17" s="9">
        <v>6.2709999999999999</v>
      </c>
      <c r="GZ17" s="9">
        <v>16.690000000000001</v>
      </c>
      <c r="HA17" s="9">
        <v>17.405000000000001</v>
      </c>
      <c r="HB17" s="9">
        <v>8.5730000000000004</v>
      </c>
      <c r="HC17" s="9">
        <v>8.8320000000000007</v>
      </c>
      <c r="HD17" s="9">
        <v>2.5089999999999999</v>
      </c>
      <c r="HE17" s="9">
        <v>1.9379999999999999</v>
      </c>
      <c r="HF17" s="9">
        <v>0.57199999999999995</v>
      </c>
      <c r="HG17" s="9">
        <v>10</v>
      </c>
      <c r="HH17" s="9">
        <v>12.180999999999999</v>
      </c>
      <c r="HI17" s="9">
        <v>10</v>
      </c>
      <c r="HJ17" s="9">
        <v>85.563999999999993</v>
      </c>
      <c r="HK17" s="9">
        <v>35.667000000000002</v>
      </c>
      <c r="HL17" s="9">
        <v>49.896999999999998</v>
      </c>
      <c r="HM17" s="9">
        <v>16.209</v>
      </c>
      <c r="HN17" s="9">
        <v>3.4940000000000002</v>
      </c>
      <c r="HO17" s="9">
        <v>12.715</v>
      </c>
      <c r="HP17" s="9">
        <v>58.16</v>
      </c>
      <c r="HQ17" s="9">
        <v>26.202999999999999</v>
      </c>
      <c r="HR17" s="9">
        <v>31.957000000000001</v>
      </c>
      <c r="HS17" s="9">
        <v>10.563000000000001</v>
      </c>
      <c r="HT17" s="9">
        <v>5.97</v>
      </c>
      <c r="HU17" s="9">
        <v>4.5940000000000003</v>
      </c>
      <c r="HV17" s="9">
        <v>0.63100000000000001</v>
      </c>
      <c r="HW17" s="9">
        <v>0</v>
      </c>
      <c r="HX17" s="9">
        <v>0.63100000000000001</v>
      </c>
      <c r="HY17" s="9">
        <v>13</v>
      </c>
      <c r="HZ17" s="9">
        <v>14</v>
      </c>
      <c r="IA17" s="9">
        <v>11.945</v>
      </c>
      <c r="IB17" s="9">
        <v>25.335000000000001</v>
      </c>
      <c r="IC17" s="9">
        <v>10.24</v>
      </c>
      <c r="ID17" s="9">
        <v>15.095000000000001</v>
      </c>
      <c r="IE17" s="9">
        <v>12.337999999999999</v>
      </c>
      <c r="IF17" s="9">
        <v>4.8090000000000002</v>
      </c>
      <c r="IG17" s="9">
        <v>7.53</v>
      </c>
      <c r="IH17" s="9">
        <v>12.996</v>
      </c>
      <c r="II17" s="9">
        <v>5.431</v>
      </c>
      <c r="IJ17" s="9">
        <v>7.5650000000000004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9.9939999999999998</v>
      </c>
    </row>
    <row r="18" spans="1:251">
      <c r="A18" s="10">
        <v>44593</v>
      </c>
      <c r="B18" s="9">
        <v>25.902999999999999</v>
      </c>
      <c r="C18" s="9">
        <v>5.8440000000000003</v>
      </c>
      <c r="D18" s="9">
        <v>20.059000000000001</v>
      </c>
      <c r="E18" s="9">
        <v>8.609</v>
      </c>
      <c r="F18" s="9">
        <v>1.1140000000000001</v>
      </c>
      <c r="G18" s="9">
        <v>7.4960000000000004</v>
      </c>
      <c r="H18" s="9">
        <v>11.984</v>
      </c>
      <c r="I18" s="9">
        <v>3.4929999999999999</v>
      </c>
      <c r="J18" s="9">
        <v>8.4909999999999997</v>
      </c>
      <c r="K18" s="9">
        <v>5.31</v>
      </c>
      <c r="L18" s="9">
        <v>1.2370000000000001</v>
      </c>
      <c r="M18" s="9">
        <v>4.0730000000000004</v>
      </c>
      <c r="N18" s="9">
        <v>0</v>
      </c>
      <c r="O18" s="9">
        <v>0</v>
      </c>
      <c r="P18" s="9">
        <v>0</v>
      </c>
      <c r="Q18" s="9">
        <v>10</v>
      </c>
      <c r="R18" s="9">
        <v>11.295</v>
      </c>
      <c r="S18" s="9">
        <v>10</v>
      </c>
      <c r="T18" s="9">
        <v>42.831000000000003</v>
      </c>
      <c r="U18" s="9">
        <v>15.28</v>
      </c>
      <c r="V18" s="9">
        <v>27.550999999999998</v>
      </c>
      <c r="W18" s="9">
        <v>18.852</v>
      </c>
      <c r="X18" s="9">
        <v>4.702</v>
      </c>
      <c r="Y18" s="9">
        <v>14.15</v>
      </c>
      <c r="Z18" s="9">
        <v>18.927</v>
      </c>
      <c r="AA18" s="9">
        <v>6.9909999999999997</v>
      </c>
      <c r="AB18" s="9">
        <v>11.936</v>
      </c>
      <c r="AC18" s="9">
        <v>4.5880000000000001</v>
      </c>
      <c r="AD18" s="9">
        <v>3.1219999999999999</v>
      </c>
      <c r="AE18" s="9">
        <v>1.466</v>
      </c>
      <c r="AF18" s="9">
        <v>0.46500000000000002</v>
      </c>
      <c r="AG18" s="9">
        <v>0.46500000000000002</v>
      </c>
      <c r="AH18" s="9">
        <v>0</v>
      </c>
      <c r="AI18" s="9">
        <v>10</v>
      </c>
      <c r="AJ18" s="9">
        <v>10</v>
      </c>
      <c r="AK18" s="9">
        <v>8</v>
      </c>
      <c r="AL18" s="9">
        <v>24.599</v>
      </c>
      <c r="AM18" s="9">
        <v>8.8550000000000004</v>
      </c>
      <c r="AN18" s="9">
        <v>15.744</v>
      </c>
      <c r="AO18" s="9">
        <v>11.298999999999999</v>
      </c>
      <c r="AP18" s="9">
        <v>3.1269999999999998</v>
      </c>
      <c r="AQ18" s="9">
        <v>8.173</v>
      </c>
      <c r="AR18" s="9">
        <v>10.398</v>
      </c>
      <c r="AS18" s="9">
        <v>3.7250000000000001</v>
      </c>
      <c r="AT18" s="9">
        <v>6.673</v>
      </c>
      <c r="AU18" s="9">
        <v>2.4359999999999999</v>
      </c>
      <c r="AV18" s="9">
        <v>1.538</v>
      </c>
      <c r="AW18" s="9">
        <v>0.89900000000000002</v>
      </c>
      <c r="AX18" s="9">
        <v>0.46500000000000002</v>
      </c>
      <c r="AY18" s="9">
        <v>0.46500000000000002</v>
      </c>
      <c r="AZ18" s="9">
        <v>0</v>
      </c>
      <c r="BA18" s="9">
        <v>10</v>
      </c>
      <c r="BB18" s="9">
        <v>10</v>
      </c>
      <c r="BC18" s="9">
        <v>8.0109999999999992</v>
      </c>
      <c r="BD18" s="9">
        <v>18.231999999999999</v>
      </c>
      <c r="BE18" s="9">
        <v>6.4249999999999998</v>
      </c>
      <c r="BF18" s="9">
        <v>11.807</v>
      </c>
      <c r="BG18" s="9">
        <v>7.5529999999999999</v>
      </c>
      <c r="BH18" s="9">
        <v>1.575</v>
      </c>
      <c r="BI18" s="9">
        <v>5.9770000000000003</v>
      </c>
      <c r="BJ18" s="9">
        <v>8.5280000000000005</v>
      </c>
      <c r="BK18" s="9">
        <v>3.266</v>
      </c>
      <c r="BL18" s="9">
        <v>5.2629999999999999</v>
      </c>
      <c r="BM18" s="9">
        <v>2.1509999999999998</v>
      </c>
      <c r="BN18" s="9">
        <v>1.5840000000000001</v>
      </c>
      <c r="BO18" s="9">
        <v>0.56699999999999995</v>
      </c>
      <c r="BP18" s="9">
        <v>0</v>
      </c>
      <c r="BQ18" s="9">
        <v>0</v>
      </c>
      <c r="BR18" s="9">
        <v>0</v>
      </c>
      <c r="BS18" s="9">
        <v>10</v>
      </c>
      <c r="BT18" s="9">
        <v>10</v>
      </c>
      <c r="BU18" s="9">
        <v>8.718</v>
      </c>
      <c r="BV18" s="9">
        <v>1.087</v>
      </c>
      <c r="BW18" s="9">
        <v>0.628</v>
      </c>
      <c r="BX18" s="9">
        <v>0.45900000000000002</v>
      </c>
      <c r="BY18" s="9">
        <v>0</v>
      </c>
      <c r="BZ18" s="9">
        <v>0</v>
      </c>
      <c r="CA18" s="9">
        <v>0</v>
      </c>
      <c r="CB18" s="9">
        <v>1.087</v>
      </c>
      <c r="CC18" s="9">
        <v>0.628</v>
      </c>
      <c r="CD18" s="9">
        <v>0.45900000000000002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14.619</v>
      </c>
      <c r="CL18" s="9">
        <v>0</v>
      </c>
      <c r="CM18" s="9">
        <v>0</v>
      </c>
      <c r="CN18" s="9">
        <v>157.846</v>
      </c>
      <c r="CO18" s="9">
        <v>62.176000000000002</v>
      </c>
      <c r="CP18" s="9">
        <v>95.668999999999997</v>
      </c>
      <c r="CQ18" s="9">
        <v>67.322999999999993</v>
      </c>
      <c r="CR18" s="9">
        <v>24.759</v>
      </c>
      <c r="CS18" s="9">
        <v>42.564</v>
      </c>
      <c r="CT18" s="9">
        <v>71.478999999999999</v>
      </c>
      <c r="CU18" s="9">
        <v>30.141999999999999</v>
      </c>
      <c r="CV18" s="9">
        <v>41.337000000000003</v>
      </c>
      <c r="CW18" s="9">
        <v>15.923999999999999</v>
      </c>
      <c r="CX18" s="9">
        <v>6.2229999999999999</v>
      </c>
      <c r="CY18" s="9">
        <v>9.7010000000000005</v>
      </c>
      <c r="CZ18" s="9">
        <v>3.1190000000000002</v>
      </c>
      <c r="DA18" s="9">
        <v>1.052</v>
      </c>
      <c r="DB18" s="9">
        <v>2.0670000000000002</v>
      </c>
      <c r="DC18" s="9">
        <v>10</v>
      </c>
      <c r="DD18" s="9">
        <v>10</v>
      </c>
      <c r="DE18" s="9">
        <v>10</v>
      </c>
      <c r="DF18" s="9">
        <v>44.146000000000001</v>
      </c>
      <c r="DG18" s="9">
        <v>13.073</v>
      </c>
      <c r="DH18" s="9">
        <v>31.073</v>
      </c>
      <c r="DI18" s="9">
        <v>19.189</v>
      </c>
      <c r="DJ18" s="9">
        <v>3.649</v>
      </c>
      <c r="DK18" s="9">
        <v>15.54</v>
      </c>
      <c r="DL18" s="9">
        <v>20.367999999999999</v>
      </c>
      <c r="DM18" s="9">
        <v>7.39</v>
      </c>
      <c r="DN18" s="9">
        <v>12.978</v>
      </c>
      <c r="DO18" s="9">
        <v>4.0620000000000003</v>
      </c>
      <c r="DP18" s="9">
        <v>2.0339999999999998</v>
      </c>
      <c r="DQ18" s="9">
        <v>2.0270000000000001</v>
      </c>
      <c r="DR18" s="9">
        <v>0.52700000000000002</v>
      </c>
      <c r="DS18" s="9">
        <v>0</v>
      </c>
      <c r="DT18" s="9">
        <v>0.52700000000000002</v>
      </c>
      <c r="DU18" s="9">
        <v>10</v>
      </c>
      <c r="DV18" s="9">
        <v>10</v>
      </c>
      <c r="DW18" s="9">
        <v>9.577</v>
      </c>
      <c r="DX18" s="9">
        <v>113.7</v>
      </c>
      <c r="DY18" s="9">
        <v>49.103000000000002</v>
      </c>
      <c r="DZ18" s="9">
        <v>64.596999999999994</v>
      </c>
      <c r="EA18" s="9">
        <v>48.134</v>
      </c>
      <c r="EB18" s="9">
        <v>21.11</v>
      </c>
      <c r="EC18" s="9">
        <v>27.024000000000001</v>
      </c>
      <c r="ED18" s="9">
        <v>51.110999999999997</v>
      </c>
      <c r="EE18" s="9">
        <v>22.751999999999999</v>
      </c>
      <c r="EF18" s="9">
        <v>28.359000000000002</v>
      </c>
      <c r="EG18" s="9">
        <v>11.863</v>
      </c>
      <c r="EH18" s="9">
        <v>4.1890000000000001</v>
      </c>
      <c r="EI18" s="9">
        <v>7.6740000000000004</v>
      </c>
      <c r="EJ18" s="9">
        <v>2.5920000000000001</v>
      </c>
      <c r="EK18" s="9">
        <v>1.052</v>
      </c>
      <c r="EL18" s="9">
        <v>1.5389999999999999</v>
      </c>
      <c r="EM18" s="9">
        <v>10</v>
      </c>
      <c r="EN18" s="9">
        <v>10</v>
      </c>
      <c r="EO18" s="9">
        <v>10</v>
      </c>
      <c r="EP18" s="9">
        <v>17.667999999999999</v>
      </c>
      <c r="EQ18" s="9">
        <v>8.984</v>
      </c>
      <c r="ER18" s="9">
        <v>8.6839999999999993</v>
      </c>
      <c r="ES18" s="9">
        <v>6.2389999999999999</v>
      </c>
      <c r="ET18" s="9">
        <v>2.6040000000000001</v>
      </c>
      <c r="EU18" s="9">
        <v>3.6349999999999998</v>
      </c>
      <c r="EV18" s="9">
        <v>8.6189999999999998</v>
      </c>
      <c r="EW18" s="9">
        <v>4.2320000000000002</v>
      </c>
      <c r="EX18" s="9">
        <v>4.3869999999999996</v>
      </c>
      <c r="EY18" s="9">
        <v>2.81</v>
      </c>
      <c r="EZ18" s="9">
        <v>2.1480000000000001</v>
      </c>
      <c r="FA18" s="9">
        <v>0.66200000000000003</v>
      </c>
      <c r="FB18" s="9">
        <v>0</v>
      </c>
      <c r="FC18" s="9">
        <v>0</v>
      </c>
      <c r="FD18" s="9">
        <v>0</v>
      </c>
      <c r="FE18" s="9">
        <v>10</v>
      </c>
      <c r="FF18" s="9">
        <v>10.59</v>
      </c>
      <c r="FG18" s="9">
        <v>10</v>
      </c>
      <c r="FH18" s="9">
        <v>2.37</v>
      </c>
      <c r="FI18" s="9">
        <v>1.1439999999999999</v>
      </c>
      <c r="FJ18" s="9">
        <v>1.226</v>
      </c>
      <c r="FK18" s="9">
        <v>0.57599999999999996</v>
      </c>
      <c r="FL18" s="9">
        <v>0.57599999999999996</v>
      </c>
      <c r="FM18" s="9">
        <v>0</v>
      </c>
      <c r="FN18" s="9">
        <v>0.65200000000000002</v>
      </c>
      <c r="FO18" s="9">
        <v>0</v>
      </c>
      <c r="FP18" s="9">
        <v>0.65200000000000002</v>
      </c>
      <c r="FQ18" s="9">
        <v>1.1419999999999999</v>
      </c>
      <c r="FR18" s="9">
        <v>0.56799999999999995</v>
      </c>
      <c r="FS18" s="9">
        <v>0.57299999999999995</v>
      </c>
      <c r="FT18" s="9">
        <v>0</v>
      </c>
      <c r="FU18" s="9">
        <v>0</v>
      </c>
      <c r="FV18" s="9">
        <v>0</v>
      </c>
      <c r="FW18" s="9">
        <v>14.613</v>
      </c>
      <c r="FX18" s="9">
        <v>15.433</v>
      </c>
      <c r="FY18" s="9">
        <v>14.679</v>
      </c>
      <c r="FZ18" s="9">
        <v>26.704000000000001</v>
      </c>
      <c r="GA18" s="9">
        <v>11.156000000000001</v>
      </c>
      <c r="GB18" s="9">
        <v>15.548999999999999</v>
      </c>
      <c r="GC18" s="9">
        <v>13.551</v>
      </c>
      <c r="GD18" s="9">
        <v>6.069</v>
      </c>
      <c r="GE18" s="9">
        <v>7.4820000000000002</v>
      </c>
      <c r="GF18" s="9">
        <v>8.6370000000000005</v>
      </c>
      <c r="GG18" s="9">
        <v>3.3780000000000001</v>
      </c>
      <c r="GH18" s="9">
        <v>5.258</v>
      </c>
      <c r="GI18" s="9">
        <v>1.925</v>
      </c>
      <c r="GJ18" s="9">
        <v>0.65600000000000003</v>
      </c>
      <c r="GK18" s="9">
        <v>1.2689999999999999</v>
      </c>
      <c r="GL18" s="9">
        <v>2.5920000000000001</v>
      </c>
      <c r="GM18" s="9">
        <v>1.052</v>
      </c>
      <c r="GN18" s="9">
        <v>1.5389999999999999</v>
      </c>
      <c r="GO18" s="9">
        <v>9.3849999999999998</v>
      </c>
      <c r="GP18" s="9">
        <v>6.5410000000000004</v>
      </c>
      <c r="GQ18" s="9">
        <v>10.026999999999999</v>
      </c>
      <c r="GR18" s="9">
        <v>50.53</v>
      </c>
      <c r="GS18" s="9">
        <v>17.84</v>
      </c>
      <c r="GT18" s="9">
        <v>32.689</v>
      </c>
      <c r="GU18" s="9">
        <v>18.969000000000001</v>
      </c>
      <c r="GV18" s="9">
        <v>5.3310000000000004</v>
      </c>
      <c r="GW18" s="9">
        <v>13.638</v>
      </c>
      <c r="GX18" s="9">
        <v>21.018999999999998</v>
      </c>
      <c r="GY18" s="9">
        <v>7.2910000000000004</v>
      </c>
      <c r="GZ18" s="9">
        <v>13.727</v>
      </c>
      <c r="HA18" s="9">
        <v>10.542</v>
      </c>
      <c r="HB18" s="9">
        <v>5.218</v>
      </c>
      <c r="HC18" s="9">
        <v>5.3239999999999998</v>
      </c>
      <c r="HD18" s="9">
        <v>0</v>
      </c>
      <c r="HE18" s="9">
        <v>0</v>
      </c>
      <c r="HF18" s="9">
        <v>0</v>
      </c>
      <c r="HG18" s="9">
        <v>10</v>
      </c>
      <c r="HH18" s="9">
        <v>11.336</v>
      </c>
      <c r="HI18" s="9">
        <v>10</v>
      </c>
      <c r="HJ18" s="9">
        <v>69.319000000000003</v>
      </c>
      <c r="HK18" s="9">
        <v>26.638000000000002</v>
      </c>
      <c r="HL18" s="9">
        <v>42.680999999999997</v>
      </c>
      <c r="HM18" s="9">
        <v>23.599</v>
      </c>
      <c r="HN18" s="9">
        <v>8.0719999999999992</v>
      </c>
      <c r="HO18" s="9">
        <v>15.526999999999999</v>
      </c>
      <c r="HP18" s="9">
        <v>40.645000000000003</v>
      </c>
      <c r="HQ18" s="9">
        <v>17.215</v>
      </c>
      <c r="HR18" s="9">
        <v>23.43</v>
      </c>
      <c r="HS18" s="9">
        <v>4.5469999999999997</v>
      </c>
      <c r="HT18" s="9">
        <v>1.35</v>
      </c>
      <c r="HU18" s="9">
        <v>3.1970000000000001</v>
      </c>
      <c r="HV18" s="9">
        <v>0.52700000000000002</v>
      </c>
      <c r="HW18" s="9">
        <v>0</v>
      </c>
      <c r="HX18" s="9">
        <v>0.52700000000000002</v>
      </c>
      <c r="HY18" s="9">
        <v>10</v>
      </c>
      <c r="HZ18" s="9">
        <v>10</v>
      </c>
      <c r="IA18" s="9">
        <v>10</v>
      </c>
      <c r="IB18" s="9">
        <v>26.591000000000001</v>
      </c>
      <c r="IC18" s="9">
        <v>14.382</v>
      </c>
      <c r="ID18" s="9">
        <v>12.209</v>
      </c>
      <c r="IE18" s="9">
        <v>16.867000000000001</v>
      </c>
      <c r="IF18" s="9">
        <v>7.3150000000000004</v>
      </c>
      <c r="IG18" s="9">
        <v>9.5519999999999996</v>
      </c>
      <c r="IH18" s="9">
        <v>9.1460000000000008</v>
      </c>
      <c r="II18" s="9">
        <v>6.4889999999999999</v>
      </c>
      <c r="IJ18" s="9">
        <v>2.6560000000000001</v>
      </c>
      <c r="IK18" s="9">
        <v>0.57799999999999996</v>
      </c>
      <c r="IL18" s="9">
        <v>0.57799999999999996</v>
      </c>
      <c r="IM18" s="9">
        <v>0</v>
      </c>
      <c r="IN18" s="9">
        <v>0</v>
      </c>
      <c r="IO18" s="9">
        <v>0</v>
      </c>
      <c r="IP18" s="9">
        <v>0</v>
      </c>
      <c r="IQ18" s="9">
        <v>8</v>
      </c>
    </row>
    <row r="19" spans="1:251">
      <c r="A19" s="10">
        <v>44958</v>
      </c>
      <c r="B19" s="9">
        <v>26.094000000000001</v>
      </c>
      <c r="C19" s="9">
        <v>9.18</v>
      </c>
      <c r="D19" s="9">
        <v>16.914000000000001</v>
      </c>
      <c r="E19" s="9">
        <v>9.8670000000000009</v>
      </c>
      <c r="F19" s="9">
        <v>2.863</v>
      </c>
      <c r="G19" s="9">
        <v>7.0039999999999996</v>
      </c>
      <c r="H19" s="9">
        <v>10.724</v>
      </c>
      <c r="I19" s="9">
        <v>3.7509999999999999</v>
      </c>
      <c r="J19" s="9">
        <v>6.9729999999999999</v>
      </c>
      <c r="K19" s="9">
        <v>5.07</v>
      </c>
      <c r="L19" s="9">
        <v>2.1339999999999999</v>
      </c>
      <c r="M19" s="9">
        <v>2.9359999999999999</v>
      </c>
      <c r="N19" s="9">
        <v>0.433</v>
      </c>
      <c r="O19" s="9">
        <v>0.433</v>
      </c>
      <c r="P19" s="9">
        <v>0</v>
      </c>
      <c r="Q19" s="9">
        <v>10</v>
      </c>
      <c r="R19" s="9">
        <v>10</v>
      </c>
      <c r="S19" s="9">
        <v>10</v>
      </c>
      <c r="T19" s="9">
        <v>36.963999999999999</v>
      </c>
      <c r="U19" s="9">
        <v>11.186</v>
      </c>
      <c r="V19" s="9">
        <v>25.777000000000001</v>
      </c>
      <c r="W19" s="9">
        <v>16.13</v>
      </c>
      <c r="X19" s="9">
        <v>3.863</v>
      </c>
      <c r="Y19" s="9">
        <v>12.266999999999999</v>
      </c>
      <c r="Z19" s="9">
        <v>17.797000000000001</v>
      </c>
      <c r="AA19" s="9">
        <v>5.2080000000000002</v>
      </c>
      <c r="AB19" s="9">
        <v>12.59</v>
      </c>
      <c r="AC19" s="9">
        <v>1.89</v>
      </c>
      <c r="AD19" s="9">
        <v>1.3959999999999999</v>
      </c>
      <c r="AE19" s="9">
        <v>0.49399999999999999</v>
      </c>
      <c r="AF19" s="9">
        <v>1.147</v>
      </c>
      <c r="AG19" s="9">
        <v>0.71899999999999997</v>
      </c>
      <c r="AH19" s="9">
        <v>0.42799999999999999</v>
      </c>
      <c r="AI19" s="9">
        <v>10</v>
      </c>
      <c r="AJ19" s="9">
        <v>10</v>
      </c>
      <c r="AK19" s="9">
        <v>10</v>
      </c>
      <c r="AL19" s="9">
        <v>24.259</v>
      </c>
      <c r="AM19" s="9">
        <v>6.4429999999999996</v>
      </c>
      <c r="AN19" s="9">
        <v>17.815999999999999</v>
      </c>
      <c r="AO19" s="9">
        <v>12.391999999999999</v>
      </c>
      <c r="AP19" s="9">
        <v>2.5489999999999999</v>
      </c>
      <c r="AQ19" s="9">
        <v>9.843</v>
      </c>
      <c r="AR19" s="9">
        <v>9.9779999999999998</v>
      </c>
      <c r="AS19" s="9">
        <v>2.4980000000000002</v>
      </c>
      <c r="AT19" s="9">
        <v>7.48</v>
      </c>
      <c r="AU19" s="9">
        <v>1.89</v>
      </c>
      <c r="AV19" s="9">
        <v>1.3959999999999999</v>
      </c>
      <c r="AW19" s="9">
        <v>0.49399999999999999</v>
      </c>
      <c r="AX19" s="9">
        <v>0</v>
      </c>
      <c r="AY19" s="9">
        <v>0</v>
      </c>
      <c r="AZ19" s="9">
        <v>0</v>
      </c>
      <c r="BA19" s="9">
        <v>8.5609999999999999</v>
      </c>
      <c r="BB19" s="9">
        <v>10</v>
      </c>
      <c r="BC19" s="9">
        <v>8</v>
      </c>
      <c r="BD19" s="9">
        <v>12.704000000000001</v>
      </c>
      <c r="BE19" s="9">
        <v>4.7430000000000003</v>
      </c>
      <c r="BF19" s="9">
        <v>7.9610000000000003</v>
      </c>
      <c r="BG19" s="9">
        <v>3.738</v>
      </c>
      <c r="BH19" s="9">
        <v>1.3140000000000001</v>
      </c>
      <c r="BI19" s="9">
        <v>2.4239999999999999</v>
      </c>
      <c r="BJ19" s="9">
        <v>7.819</v>
      </c>
      <c r="BK19" s="9">
        <v>2.71</v>
      </c>
      <c r="BL19" s="9">
        <v>5.1100000000000003</v>
      </c>
      <c r="BM19" s="9">
        <v>0</v>
      </c>
      <c r="BN19" s="9">
        <v>0</v>
      </c>
      <c r="BO19" s="9">
        <v>0</v>
      </c>
      <c r="BP19" s="9">
        <v>1.147</v>
      </c>
      <c r="BQ19" s="9">
        <v>0.71899999999999997</v>
      </c>
      <c r="BR19" s="9">
        <v>0.42799999999999999</v>
      </c>
      <c r="BS19" s="9">
        <v>10</v>
      </c>
      <c r="BT19" s="9">
        <v>10.788</v>
      </c>
      <c r="BU19" s="9">
        <v>10</v>
      </c>
      <c r="BV19" s="9">
        <v>8.6219999999999999</v>
      </c>
      <c r="BW19" s="9">
        <v>4.55</v>
      </c>
      <c r="BX19" s="9">
        <v>4.0709999999999997</v>
      </c>
      <c r="BY19" s="9">
        <v>2.153</v>
      </c>
      <c r="BZ19" s="9">
        <v>0.96</v>
      </c>
      <c r="CA19" s="9">
        <v>1.1930000000000001</v>
      </c>
      <c r="CB19" s="9">
        <v>5.399</v>
      </c>
      <c r="CC19" s="9">
        <v>2.5209999999999999</v>
      </c>
      <c r="CD19" s="9">
        <v>2.8780000000000001</v>
      </c>
      <c r="CE19" s="9">
        <v>1.07</v>
      </c>
      <c r="CF19" s="9">
        <v>1.07</v>
      </c>
      <c r="CG19" s="9">
        <v>0</v>
      </c>
      <c r="CH19" s="9">
        <v>0</v>
      </c>
      <c r="CI19" s="9">
        <v>0</v>
      </c>
      <c r="CJ19" s="9">
        <v>0</v>
      </c>
      <c r="CK19" s="9">
        <v>10.275</v>
      </c>
      <c r="CL19" s="9">
        <v>14.117000000000001</v>
      </c>
      <c r="CM19" s="9">
        <v>10</v>
      </c>
      <c r="CN19" s="9">
        <v>151.72</v>
      </c>
      <c r="CO19" s="9">
        <v>55.420999999999999</v>
      </c>
      <c r="CP19" s="9">
        <v>96.299000000000007</v>
      </c>
      <c r="CQ19" s="9">
        <v>68.165999999999997</v>
      </c>
      <c r="CR19" s="9">
        <v>21.933</v>
      </c>
      <c r="CS19" s="9">
        <v>46.234000000000002</v>
      </c>
      <c r="CT19" s="9">
        <v>69.846000000000004</v>
      </c>
      <c r="CU19" s="9">
        <v>25.605</v>
      </c>
      <c r="CV19" s="9">
        <v>44.241</v>
      </c>
      <c r="CW19" s="9">
        <v>11.666</v>
      </c>
      <c r="CX19" s="9">
        <v>5.8419999999999996</v>
      </c>
      <c r="CY19" s="9">
        <v>5.8239999999999998</v>
      </c>
      <c r="CZ19" s="9">
        <v>2.0419999999999998</v>
      </c>
      <c r="DA19" s="9">
        <v>2.0419999999999998</v>
      </c>
      <c r="DB19" s="9">
        <v>0</v>
      </c>
      <c r="DC19" s="9">
        <v>10</v>
      </c>
      <c r="DD19" s="9">
        <v>10</v>
      </c>
      <c r="DE19" s="9">
        <v>10</v>
      </c>
      <c r="DF19" s="9">
        <v>39.420999999999999</v>
      </c>
      <c r="DG19" s="9">
        <v>10.09</v>
      </c>
      <c r="DH19" s="9">
        <v>29.331</v>
      </c>
      <c r="DI19" s="9">
        <v>16.687000000000001</v>
      </c>
      <c r="DJ19" s="9">
        <v>2.5950000000000002</v>
      </c>
      <c r="DK19" s="9">
        <v>14.092000000000001</v>
      </c>
      <c r="DL19" s="9">
        <v>18.548999999999999</v>
      </c>
      <c r="DM19" s="9">
        <v>5.1230000000000002</v>
      </c>
      <c r="DN19" s="9">
        <v>13.426</v>
      </c>
      <c r="DO19" s="9">
        <v>3.7839999999999998</v>
      </c>
      <c r="DP19" s="9">
        <v>1.9710000000000001</v>
      </c>
      <c r="DQ19" s="9">
        <v>1.8129999999999999</v>
      </c>
      <c r="DR19" s="9">
        <v>0.40100000000000002</v>
      </c>
      <c r="DS19" s="9">
        <v>0.40100000000000002</v>
      </c>
      <c r="DT19" s="9">
        <v>0</v>
      </c>
      <c r="DU19" s="9">
        <v>10</v>
      </c>
      <c r="DV19" s="9">
        <v>10.545</v>
      </c>
      <c r="DW19" s="9">
        <v>10</v>
      </c>
      <c r="DX19" s="9">
        <v>112.3</v>
      </c>
      <c r="DY19" s="9">
        <v>45.331000000000003</v>
      </c>
      <c r="DZ19" s="9">
        <v>66.968000000000004</v>
      </c>
      <c r="EA19" s="9">
        <v>51.48</v>
      </c>
      <c r="EB19" s="9">
        <v>19.338000000000001</v>
      </c>
      <c r="EC19" s="9">
        <v>32.142000000000003</v>
      </c>
      <c r="ED19" s="9">
        <v>51.298000000000002</v>
      </c>
      <c r="EE19" s="9">
        <v>20.481999999999999</v>
      </c>
      <c r="EF19" s="9">
        <v>30.815000000000001</v>
      </c>
      <c r="EG19" s="9">
        <v>7.8819999999999997</v>
      </c>
      <c r="EH19" s="9">
        <v>3.871</v>
      </c>
      <c r="EI19" s="9">
        <v>4.0110000000000001</v>
      </c>
      <c r="EJ19" s="9">
        <v>1.641</v>
      </c>
      <c r="EK19" s="9">
        <v>1.641</v>
      </c>
      <c r="EL19" s="9">
        <v>0</v>
      </c>
      <c r="EM19" s="9">
        <v>10</v>
      </c>
      <c r="EN19" s="9">
        <v>10</v>
      </c>
      <c r="EO19" s="9">
        <v>10</v>
      </c>
      <c r="EP19" s="9">
        <v>23.547999999999998</v>
      </c>
      <c r="EQ19" s="9">
        <v>10.491</v>
      </c>
      <c r="ER19" s="9">
        <v>13.057</v>
      </c>
      <c r="ES19" s="9">
        <v>6.407</v>
      </c>
      <c r="ET19" s="9">
        <v>2.9079999999999999</v>
      </c>
      <c r="EU19" s="9">
        <v>3.4990000000000001</v>
      </c>
      <c r="EV19" s="9">
        <v>13.169</v>
      </c>
      <c r="EW19" s="9">
        <v>5.33</v>
      </c>
      <c r="EX19" s="9">
        <v>7.8390000000000004</v>
      </c>
      <c r="EY19" s="9">
        <v>3.5449999999999999</v>
      </c>
      <c r="EZ19" s="9">
        <v>2.2530000000000001</v>
      </c>
      <c r="FA19" s="9">
        <v>1.292</v>
      </c>
      <c r="FB19" s="9">
        <v>0.42799999999999999</v>
      </c>
      <c r="FC19" s="9">
        <v>0</v>
      </c>
      <c r="FD19" s="9">
        <v>0.42799999999999999</v>
      </c>
      <c r="FE19" s="9">
        <v>12</v>
      </c>
      <c r="FF19" s="9">
        <v>15</v>
      </c>
      <c r="FG19" s="9">
        <v>12</v>
      </c>
      <c r="FH19" s="9">
        <v>0.86099999999999999</v>
      </c>
      <c r="FI19" s="9">
        <v>0.40100000000000002</v>
      </c>
      <c r="FJ19" s="9">
        <v>0.46</v>
      </c>
      <c r="FK19" s="9">
        <v>0</v>
      </c>
      <c r="FL19" s="9">
        <v>0</v>
      </c>
      <c r="FM19" s="9">
        <v>0</v>
      </c>
      <c r="FN19" s="9">
        <v>0.46</v>
      </c>
      <c r="FO19" s="9">
        <v>0</v>
      </c>
      <c r="FP19" s="9">
        <v>0.46</v>
      </c>
      <c r="FQ19" s="9">
        <v>0</v>
      </c>
      <c r="FR19" s="9">
        <v>0</v>
      </c>
      <c r="FS19" s="9">
        <v>0</v>
      </c>
      <c r="FT19" s="9">
        <v>0.40100000000000002</v>
      </c>
      <c r="FU19" s="9">
        <v>0.40100000000000002</v>
      </c>
      <c r="FV19" s="9">
        <v>0</v>
      </c>
      <c r="FW19" s="9">
        <v>25.042999999999999</v>
      </c>
      <c r="FX19" s="9">
        <v>0</v>
      </c>
      <c r="FY19" s="9">
        <v>0</v>
      </c>
      <c r="FZ19" s="9">
        <v>35.545999999999999</v>
      </c>
      <c r="GA19" s="9">
        <v>11.792999999999999</v>
      </c>
      <c r="GB19" s="9">
        <v>23.753</v>
      </c>
      <c r="GC19" s="9">
        <v>16.888999999999999</v>
      </c>
      <c r="GD19" s="9">
        <v>5.4829999999999997</v>
      </c>
      <c r="GE19" s="9">
        <v>11.406000000000001</v>
      </c>
      <c r="GF19" s="9">
        <v>13.856999999999999</v>
      </c>
      <c r="GG19" s="9">
        <v>3.665</v>
      </c>
      <c r="GH19" s="9">
        <v>10.192</v>
      </c>
      <c r="GI19" s="9">
        <v>3.653</v>
      </c>
      <c r="GJ19" s="9">
        <v>1.9259999999999999</v>
      </c>
      <c r="GK19" s="9">
        <v>1.7270000000000001</v>
      </c>
      <c r="GL19" s="9">
        <v>1.147</v>
      </c>
      <c r="GM19" s="9">
        <v>0.71899999999999997</v>
      </c>
      <c r="GN19" s="9">
        <v>0.42799999999999999</v>
      </c>
      <c r="GO19" s="9">
        <v>10.28</v>
      </c>
      <c r="GP19" s="9">
        <v>10.648999999999999</v>
      </c>
      <c r="GQ19" s="9">
        <v>10.468999999999999</v>
      </c>
      <c r="GR19" s="9">
        <v>51.682000000000002</v>
      </c>
      <c r="GS19" s="9">
        <v>17.734000000000002</v>
      </c>
      <c r="GT19" s="9">
        <v>33.948999999999998</v>
      </c>
      <c r="GU19" s="9">
        <v>20.276</v>
      </c>
      <c r="GV19" s="9">
        <v>6.5970000000000004</v>
      </c>
      <c r="GW19" s="9">
        <v>13.679</v>
      </c>
      <c r="GX19" s="9">
        <v>23.125</v>
      </c>
      <c r="GY19" s="9">
        <v>6.8639999999999999</v>
      </c>
      <c r="GZ19" s="9">
        <v>16.260999999999999</v>
      </c>
      <c r="HA19" s="9">
        <v>7.36</v>
      </c>
      <c r="HB19" s="9">
        <v>3.351</v>
      </c>
      <c r="HC19" s="9">
        <v>4.01</v>
      </c>
      <c r="HD19" s="9">
        <v>0.92100000000000004</v>
      </c>
      <c r="HE19" s="9">
        <v>0.92100000000000004</v>
      </c>
      <c r="HF19" s="9">
        <v>0</v>
      </c>
      <c r="HG19" s="9">
        <v>10</v>
      </c>
      <c r="HH19" s="9">
        <v>10</v>
      </c>
      <c r="HI19" s="9">
        <v>10</v>
      </c>
      <c r="HJ19" s="9">
        <v>59.622999999999998</v>
      </c>
      <c r="HK19" s="9">
        <v>23.814</v>
      </c>
      <c r="HL19" s="9">
        <v>35.808999999999997</v>
      </c>
      <c r="HM19" s="9">
        <v>20.722999999999999</v>
      </c>
      <c r="HN19" s="9">
        <v>5.5949999999999998</v>
      </c>
      <c r="HO19" s="9">
        <v>15.128</v>
      </c>
      <c r="HP19" s="9">
        <v>35.095999999999997</v>
      </c>
      <c r="HQ19" s="9">
        <v>15.401</v>
      </c>
      <c r="HR19" s="9">
        <v>19.695</v>
      </c>
      <c r="HS19" s="9">
        <v>3.8039999999999998</v>
      </c>
      <c r="HT19" s="9">
        <v>2.8180000000000001</v>
      </c>
      <c r="HU19" s="9">
        <v>0.98599999999999999</v>
      </c>
      <c r="HV19" s="9">
        <v>0</v>
      </c>
      <c r="HW19" s="9">
        <v>0</v>
      </c>
      <c r="HX19" s="9">
        <v>0</v>
      </c>
      <c r="HY19" s="9">
        <v>10</v>
      </c>
      <c r="HZ19" s="9">
        <v>13.539</v>
      </c>
      <c r="IA19" s="9">
        <v>10</v>
      </c>
      <c r="IB19" s="9">
        <v>27.556999999999999</v>
      </c>
      <c r="IC19" s="9">
        <v>12.170999999999999</v>
      </c>
      <c r="ID19" s="9">
        <v>15.385999999999999</v>
      </c>
      <c r="IE19" s="9">
        <v>16.684999999999999</v>
      </c>
      <c r="IF19" s="9">
        <v>7.1660000000000004</v>
      </c>
      <c r="IG19" s="9">
        <v>9.5190000000000001</v>
      </c>
      <c r="IH19" s="9">
        <v>10.478</v>
      </c>
      <c r="II19" s="9">
        <v>5.0049999999999999</v>
      </c>
      <c r="IJ19" s="9">
        <v>5.4720000000000004</v>
      </c>
      <c r="IK19" s="9">
        <v>0.39400000000000002</v>
      </c>
      <c r="IL19" s="9">
        <v>0</v>
      </c>
      <c r="IM19" s="9">
        <v>0.39400000000000002</v>
      </c>
      <c r="IN19" s="9">
        <v>0</v>
      </c>
      <c r="IO19" s="9">
        <v>0</v>
      </c>
      <c r="IP19" s="9">
        <v>0</v>
      </c>
      <c r="IQ19" s="9">
        <v>8</v>
      </c>
    </row>
    <row r="20" spans="1:251">
      <c r="A20" s="10">
        <v>45323</v>
      </c>
      <c r="B20" s="9">
        <v>29.52</v>
      </c>
      <c r="C20" s="9">
        <v>9.3420000000000005</v>
      </c>
      <c r="D20" s="9">
        <v>20.178000000000001</v>
      </c>
      <c r="E20" s="9">
        <v>9.4440000000000008</v>
      </c>
      <c r="F20" s="9">
        <v>3.0870000000000002</v>
      </c>
      <c r="G20" s="9">
        <v>6.3570000000000002</v>
      </c>
      <c r="H20" s="9">
        <v>15.053000000000001</v>
      </c>
      <c r="I20" s="9">
        <v>3.9830000000000001</v>
      </c>
      <c r="J20" s="9">
        <v>11.07</v>
      </c>
      <c r="K20" s="9">
        <v>3.613</v>
      </c>
      <c r="L20" s="9">
        <v>1.472</v>
      </c>
      <c r="M20" s="9">
        <v>2.14</v>
      </c>
      <c r="N20" s="9">
        <v>1.41</v>
      </c>
      <c r="O20" s="9">
        <v>0.8</v>
      </c>
      <c r="P20" s="9">
        <v>0.61</v>
      </c>
      <c r="Q20" s="9">
        <v>14</v>
      </c>
      <c r="R20" s="9">
        <v>15</v>
      </c>
      <c r="S20" s="9">
        <v>13.262</v>
      </c>
      <c r="T20" s="9">
        <v>39.829000000000001</v>
      </c>
      <c r="U20" s="9">
        <v>9.5009999999999994</v>
      </c>
      <c r="V20" s="9">
        <v>30.327999999999999</v>
      </c>
      <c r="W20" s="9">
        <v>17.213000000000001</v>
      </c>
      <c r="X20" s="9">
        <v>4.7990000000000004</v>
      </c>
      <c r="Y20" s="9">
        <v>12.413</v>
      </c>
      <c r="Z20" s="9">
        <v>17.684000000000001</v>
      </c>
      <c r="AA20" s="9">
        <v>4.0519999999999996</v>
      </c>
      <c r="AB20" s="9">
        <v>13.632</v>
      </c>
      <c r="AC20" s="9">
        <v>3.6219999999999999</v>
      </c>
      <c r="AD20" s="9">
        <v>0</v>
      </c>
      <c r="AE20" s="9">
        <v>3.6219999999999999</v>
      </c>
      <c r="AF20" s="9">
        <v>1.31</v>
      </c>
      <c r="AG20" s="9">
        <v>0.64900000000000002</v>
      </c>
      <c r="AH20" s="9">
        <v>0.66100000000000003</v>
      </c>
      <c r="AI20" s="9">
        <v>10</v>
      </c>
      <c r="AJ20" s="9">
        <v>8.8279999999999994</v>
      </c>
      <c r="AK20" s="9">
        <v>10</v>
      </c>
      <c r="AL20" s="9">
        <v>20.606999999999999</v>
      </c>
      <c r="AM20" s="9">
        <v>3.1739999999999999</v>
      </c>
      <c r="AN20" s="9">
        <v>17.433</v>
      </c>
      <c r="AO20" s="9">
        <v>9.5050000000000008</v>
      </c>
      <c r="AP20" s="9">
        <v>1.173</v>
      </c>
      <c r="AQ20" s="9">
        <v>8.3320000000000007</v>
      </c>
      <c r="AR20" s="9">
        <v>9.3030000000000008</v>
      </c>
      <c r="AS20" s="9">
        <v>2.0009999999999999</v>
      </c>
      <c r="AT20" s="9">
        <v>7.3019999999999996</v>
      </c>
      <c r="AU20" s="9">
        <v>1.7989999999999999</v>
      </c>
      <c r="AV20" s="9">
        <v>0</v>
      </c>
      <c r="AW20" s="9">
        <v>1.7989999999999999</v>
      </c>
      <c r="AX20" s="9">
        <v>0</v>
      </c>
      <c r="AY20" s="9">
        <v>0</v>
      </c>
      <c r="AZ20" s="9">
        <v>0</v>
      </c>
      <c r="BA20" s="9">
        <v>10</v>
      </c>
      <c r="BB20" s="9">
        <v>13.275</v>
      </c>
      <c r="BC20" s="9">
        <v>10</v>
      </c>
      <c r="BD20" s="9">
        <v>19.222000000000001</v>
      </c>
      <c r="BE20" s="9">
        <v>6.3259999999999996</v>
      </c>
      <c r="BF20" s="9">
        <v>12.896000000000001</v>
      </c>
      <c r="BG20" s="9">
        <v>7.7080000000000002</v>
      </c>
      <c r="BH20" s="9">
        <v>3.6259999999999999</v>
      </c>
      <c r="BI20" s="9">
        <v>4.0810000000000004</v>
      </c>
      <c r="BJ20" s="9">
        <v>8.3810000000000002</v>
      </c>
      <c r="BK20" s="9">
        <v>2.0510000000000002</v>
      </c>
      <c r="BL20" s="9">
        <v>6.33</v>
      </c>
      <c r="BM20" s="9">
        <v>1.823</v>
      </c>
      <c r="BN20" s="9">
        <v>0</v>
      </c>
      <c r="BO20" s="9">
        <v>1.823</v>
      </c>
      <c r="BP20" s="9">
        <v>1.31</v>
      </c>
      <c r="BQ20" s="9">
        <v>0.64900000000000002</v>
      </c>
      <c r="BR20" s="9">
        <v>0.66100000000000003</v>
      </c>
      <c r="BS20" s="9">
        <v>10</v>
      </c>
      <c r="BT20" s="9">
        <v>7.5439999999999996</v>
      </c>
      <c r="BU20" s="9">
        <v>10.551</v>
      </c>
      <c r="BV20" s="9">
        <v>8.8079999999999998</v>
      </c>
      <c r="BW20" s="9">
        <v>4.8730000000000002</v>
      </c>
      <c r="BX20" s="9">
        <v>3.9340000000000002</v>
      </c>
      <c r="BY20" s="9">
        <v>4.6740000000000004</v>
      </c>
      <c r="BZ20" s="9">
        <v>1.6970000000000001</v>
      </c>
      <c r="CA20" s="9">
        <v>2.9769999999999999</v>
      </c>
      <c r="CB20" s="9">
        <v>3.4750000000000001</v>
      </c>
      <c r="CC20" s="9">
        <v>2.5169999999999999</v>
      </c>
      <c r="CD20" s="9">
        <v>0.95699999999999996</v>
      </c>
      <c r="CE20" s="9">
        <v>0.65900000000000003</v>
      </c>
      <c r="CF20" s="9">
        <v>0.65900000000000003</v>
      </c>
      <c r="CG20" s="9">
        <v>0</v>
      </c>
      <c r="CH20" s="9">
        <v>0</v>
      </c>
      <c r="CI20" s="9">
        <v>0</v>
      </c>
      <c r="CJ20" s="9">
        <v>0</v>
      </c>
      <c r="CK20" s="9">
        <v>8.9320000000000004</v>
      </c>
      <c r="CL20" s="9">
        <v>13</v>
      </c>
      <c r="CM20" s="9">
        <v>8</v>
      </c>
      <c r="CN20" s="9">
        <v>164.33</v>
      </c>
      <c r="CO20" s="9">
        <v>64.459000000000003</v>
      </c>
      <c r="CP20" s="9">
        <v>99.870999999999995</v>
      </c>
      <c r="CQ20" s="9">
        <v>69.762</v>
      </c>
      <c r="CR20" s="9">
        <v>27.899000000000001</v>
      </c>
      <c r="CS20" s="9">
        <v>41.863</v>
      </c>
      <c r="CT20" s="9">
        <v>68.251999999999995</v>
      </c>
      <c r="CU20" s="9">
        <v>25.167999999999999</v>
      </c>
      <c r="CV20" s="9">
        <v>43.084000000000003</v>
      </c>
      <c r="CW20" s="9">
        <v>19.888999999999999</v>
      </c>
      <c r="CX20" s="9">
        <v>8.0120000000000005</v>
      </c>
      <c r="CY20" s="9">
        <v>11.877000000000001</v>
      </c>
      <c r="CZ20" s="9">
        <v>6.4279999999999999</v>
      </c>
      <c r="DA20" s="9">
        <v>3.38</v>
      </c>
      <c r="DB20" s="9">
        <v>3.0470000000000002</v>
      </c>
      <c r="DC20" s="9">
        <v>10</v>
      </c>
      <c r="DD20" s="9">
        <v>10</v>
      </c>
      <c r="DE20" s="9">
        <v>10</v>
      </c>
      <c r="DF20" s="9">
        <v>42.723999999999997</v>
      </c>
      <c r="DG20" s="9">
        <v>15.215</v>
      </c>
      <c r="DH20" s="9">
        <v>27.51</v>
      </c>
      <c r="DI20" s="9">
        <v>17.672000000000001</v>
      </c>
      <c r="DJ20" s="9">
        <v>5.72</v>
      </c>
      <c r="DK20" s="9">
        <v>11.952</v>
      </c>
      <c r="DL20" s="9">
        <v>21.91</v>
      </c>
      <c r="DM20" s="9">
        <v>9.4949999999999992</v>
      </c>
      <c r="DN20" s="9">
        <v>12.414999999999999</v>
      </c>
      <c r="DO20" s="9">
        <v>3.1429999999999998</v>
      </c>
      <c r="DP20" s="9">
        <v>0</v>
      </c>
      <c r="DQ20" s="9">
        <v>3.1429999999999998</v>
      </c>
      <c r="DR20" s="9">
        <v>0</v>
      </c>
      <c r="DS20" s="9">
        <v>0</v>
      </c>
      <c r="DT20" s="9">
        <v>0</v>
      </c>
      <c r="DU20" s="9">
        <v>10</v>
      </c>
      <c r="DV20" s="9">
        <v>10</v>
      </c>
      <c r="DW20" s="9">
        <v>10.207000000000001</v>
      </c>
      <c r="DX20" s="9">
        <v>121.60599999999999</v>
      </c>
      <c r="DY20" s="9">
        <v>49.244</v>
      </c>
      <c r="DZ20" s="9">
        <v>72.361000000000004</v>
      </c>
      <c r="EA20" s="9">
        <v>52.09</v>
      </c>
      <c r="EB20" s="9">
        <v>22.18</v>
      </c>
      <c r="EC20" s="9">
        <v>29.91</v>
      </c>
      <c r="ED20" s="9">
        <v>46.341999999999999</v>
      </c>
      <c r="EE20" s="9">
        <v>15.673</v>
      </c>
      <c r="EF20" s="9">
        <v>30.669</v>
      </c>
      <c r="EG20" s="9">
        <v>16.745999999999999</v>
      </c>
      <c r="EH20" s="9">
        <v>8.0120000000000005</v>
      </c>
      <c r="EI20" s="9">
        <v>8.734</v>
      </c>
      <c r="EJ20" s="9">
        <v>6.4279999999999999</v>
      </c>
      <c r="EK20" s="9">
        <v>3.38</v>
      </c>
      <c r="EL20" s="9">
        <v>3.0470000000000002</v>
      </c>
      <c r="EM20" s="9">
        <v>10</v>
      </c>
      <c r="EN20" s="9">
        <v>10</v>
      </c>
      <c r="EO20" s="9">
        <v>10</v>
      </c>
      <c r="EP20" s="9">
        <v>23.670999999999999</v>
      </c>
      <c r="EQ20" s="9">
        <v>10.723000000000001</v>
      </c>
      <c r="ER20" s="9">
        <v>12.948</v>
      </c>
      <c r="ES20" s="9">
        <v>11.031000000000001</v>
      </c>
      <c r="ET20" s="9">
        <v>4.718</v>
      </c>
      <c r="EU20" s="9">
        <v>6.3129999999999997</v>
      </c>
      <c r="EV20" s="9">
        <v>9.16</v>
      </c>
      <c r="EW20" s="9">
        <v>4.6369999999999996</v>
      </c>
      <c r="EX20" s="9">
        <v>4.5220000000000002</v>
      </c>
      <c r="EY20" s="9">
        <v>3.4809999999999999</v>
      </c>
      <c r="EZ20" s="9">
        <v>1.3680000000000001</v>
      </c>
      <c r="FA20" s="9">
        <v>2.113</v>
      </c>
      <c r="FB20" s="9">
        <v>0</v>
      </c>
      <c r="FC20" s="9">
        <v>0</v>
      </c>
      <c r="FD20" s="9">
        <v>0</v>
      </c>
      <c r="FE20" s="9">
        <v>10</v>
      </c>
      <c r="FF20" s="9">
        <v>10</v>
      </c>
      <c r="FG20" s="9">
        <v>9.6839999999999993</v>
      </c>
      <c r="FH20" s="9">
        <v>1.5249999999999999</v>
      </c>
      <c r="FI20" s="9">
        <v>0.80400000000000005</v>
      </c>
      <c r="FJ20" s="9">
        <v>0.72199999999999998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0.72199999999999998</v>
      </c>
      <c r="FR20" s="9">
        <v>0</v>
      </c>
      <c r="FS20" s="9">
        <v>0.72199999999999998</v>
      </c>
      <c r="FT20" s="9">
        <v>0.80400000000000005</v>
      </c>
      <c r="FU20" s="9">
        <v>0.80400000000000005</v>
      </c>
      <c r="FV20" s="9">
        <v>0</v>
      </c>
      <c r="FW20" s="9">
        <v>32.902999999999999</v>
      </c>
      <c r="FX20" s="9">
        <v>0</v>
      </c>
      <c r="FY20" s="9">
        <v>0</v>
      </c>
      <c r="FZ20" s="9">
        <v>40.167999999999999</v>
      </c>
      <c r="GA20" s="9">
        <v>19.448</v>
      </c>
      <c r="GB20" s="9">
        <v>20.72</v>
      </c>
      <c r="GC20" s="9">
        <v>23.719000000000001</v>
      </c>
      <c r="GD20" s="9">
        <v>12.961</v>
      </c>
      <c r="GE20" s="9">
        <v>10.757999999999999</v>
      </c>
      <c r="GF20" s="9">
        <v>9.4280000000000008</v>
      </c>
      <c r="GG20" s="9">
        <v>3.3959999999999999</v>
      </c>
      <c r="GH20" s="9">
        <v>6.032</v>
      </c>
      <c r="GI20" s="9">
        <v>3.7549999999999999</v>
      </c>
      <c r="GJ20" s="9">
        <v>1.7689999999999999</v>
      </c>
      <c r="GK20" s="9">
        <v>1.986</v>
      </c>
      <c r="GL20" s="9">
        <v>3.266</v>
      </c>
      <c r="GM20" s="9">
        <v>1.321</v>
      </c>
      <c r="GN20" s="9">
        <v>1.9450000000000001</v>
      </c>
      <c r="GO20" s="9">
        <v>7</v>
      </c>
      <c r="GP20" s="9">
        <v>6.1829999999999998</v>
      </c>
      <c r="GQ20" s="9">
        <v>8</v>
      </c>
      <c r="GR20" s="9">
        <v>65.757999999999996</v>
      </c>
      <c r="GS20" s="9">
        <v>22.876999999999999</v>
      </c>
      <c r="GT20" s="9">
        <v>42.881</v>
      </c>
      <c r="GU20" s="9">
        <v>27.725000000000001</v>
      </c>
      <c r="GV20" s="9">
        <v>8.907</v>
      </c>
      <c r="GW20" s="9">
        <v>18.818000000000001</v>
      </c>
      <c r="GX20" s="9">
        <v>18.936</v>
      </c>
      <c r="GY20" s="9">
        <v>6.766</v>
      </c>
      <c r="GZ20" s="9">
        <v>12.17</v>
      </c>
      <c r="HA20" s="9">
        <v>17.231000000000002</v>
      </c>
      <c r="HB20" s="9">
        <v>5.9480000000000004</v>
      </c>
      <c r="HC20" s="9">
        <v>11.282999999999999</v>
      </c>
      <c r="HD20" s="9">
        <v>1.865</v>
      </c>
      <c r="HE20" s="9">
        <v>1.256</v>
      </c>
      <c r="HF20" s="9">
        <v>0.61</v>
      </c>
      <c r="HG20" s="9">
        <v>10</v>
      </c>
      <c r="HH20" s="9">
        <v>13.731</v>
      </c>
      <c r="HI20" s="9">
        <v>10</v>
      </c>
      <c r="HJ20" s="9">
        <v>53.320999999999998</v>
      </c>
      <c r="HK20" s="9">
        <v>20.945</v>
      </c>
      <c r="HL20" s="9">
        <v>32.377000000000002</v>
      </c>
      <c r="HM20" s="9">
        <v>13.827999999999999</v>
      </c>
      <c r="HN20" s="9">
        <v>5.5309999999999997</v>
      </c>
      <c r="HO20" s="9">
        <v>8.2970000000000006</v>
      </c>
      <c r="HP20" s="9">
        <v>37.338000000000001</v>
      </c>
      <c r="HQ20" s="9">
        <v>13.752000000000001</v>
      </c>
      <c r="HR20" s="9">
        <v>23.587</v>
      </c>
      <c r="HS20" s="9">
        <v>1.6619999999999999</v>
      </c>
      <c r="HT20" s="9">
        <v>1.6619999999999999</v>
      </c>
      <c r="HU20" s="9">
        <v>0</v>
      </c>
      <c r="HV20" s="9">
        <v>0.49299999999999999</v>
      </c>
      <c r="HW20" s="9">
        <v>0</v>
      </c>
      <c r="HX20" s="9">
        <v>0.49299999999999999</v>
      </c>
      <c r="HY20" s="9">
        <v>13</v>
      </c>
      <c r="HZ20" s="9">
        <v>14</v>
      </c>
      <c r="IA20" s="9">
        <v>12.016999999999999</v>
      </c>
      <c r="IB20" s="9">
        <v>27.228999999999999</v>
      </c>
      <c r="IC20" s="9">
        <v>11.109</v>
      </c>
      <c r="ID20" s="9">
        <v>16.12</v>
      </c>
      <c r="IE20" s="9">
        <v>15.52</v>
      </c>
      <c r="IF20" s="9">
        <v>5.218</v>
      </c>
      <c r="IG20" s="9">
        <v>10.303000000000001</v>
      </c>
      <c r="IH20" s="9">
        <v>11.708</v>
      </c>
      <c r="II20" s="9">
        <v>5.891</v>
      </c>
      <c r="IJ20" s="9">
        <v>5.8170000000000002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8</v>
      </c>
    </row>
    <row r="21" spans="1:251">
      <c r="A21" s="10">
        <v>45689</v>
      </c>
      <c r="B21" s="9">
        <v>17.974</v>
      </c>
      <c r="C21" s="9">
        <v>4.4160000000000004</v>
      </c>
      <c r="D21" s="9">
        <v>13.558</v>
      </c>
      <c r="E21" s="9">
        <v>5.2839999999999998</v>
      </c>
      <c r="F21" s="9">
        <v>1.502</v>
      </c>
      <c r="G21" s="9">
        <v>3.7829999999999999</v>
      </c>
      <c r="H21" s="9">
        <v>10.801</v>
      </c>
      <c r="I21" s="9">
        <v>2.2519999999999998</v>
      </c>
      <c r="J21" s="9">
        <v>8.5500000000000007</v>
      </c>
      <c r="K21" s="9">
        <v>1.2250000000000001</v>
      </c>
      <c r="L21" s="9">
        <v>0</v>
      </c>
      <c r="M21" s="9">
        <v>1.2250000000000001</v>
      </c>
      <c r="N21" s="9">
        <v>0.66300000000000003</v>
      </c>
      <c r="O21" s="9">
        <v>0.66300000000000003</v>
      </c>
      <c r="P21" s="9">
        <v>0</v>
      </c>
      <c r="Q21" s="9">
        <v>11.397</v>
      </c>
      <c r="R21" s="9">
        <v>14.157</v>
      </c>
      <c r="S21" s="9">
        <v>10.680999999999999</v>
      </c>
      <c r="T21" s="9">
        <v>33.578000000000003</v>
      </c>
      <c r="U21" s="9">
        <v>10.773999999999999</v>
      </c>
      <c r="V21" s="9">
        <v>22.803999999999998</v>
      </c>
      <c r="W21" s="9">
        <v>12.224</v>
      </c>
      <c r="X21" s="9">
        <v>4.149</v>
      </c>
      <c r="Y21" s="9">
        <v>8.0749999999999993</v>
      </c>
      <c r="Z21" s="9">
        <v>17.846</v>
      </c>
      <c r="AA21" s="9">
        <v>5.4889999999999999</v>
      </c>
      <c r="AB21" s="9">
        <v>12.356999999999999</v>
      </c>
      <c r="AC21" s="9">
        <v>2.9420000000000002</v>
      </c>
      <c r="AD21" s="9">
        <v>1.1359999999999999</v>
      </c>
      <c r="AE21" s="9">
        <v>1.806</v>
      </c>
      <c r="AF21" s="9">
        <v>0.56699999999999995</v>
      </c>
      <c r="AG21" s="9">
        <v>0</v>
      </c>
      <c r="AH21" s="9">
        <v>0.56699999999999995</v>
      </c>
      <c r="AI21" s="9">
        <v>10</v>
      </c>
      <c r="AJ21" s="9">
        <v>10</v>
      </c>
      <c r="AK21" s="9">
        <v>10.881</v>
      </c>
      <c r="AL21" s="9">
        <v>20.428000000000001</v>
      </c>
      <c r="AM21" s="9">
        <v>5.7169999999999996</v>
      </c>
      <c r="AN21" s="9">
        <v>14.712</v>
      </c>
      <c r="AO21" s="9">
        <v>7.8360000000000003</v>
      </c>
      <c r="AP21" s="9">
        <v>2.4710000000000001</v>
      </c>
      <c r="AQ21" s="9">
        <v>5.3650000000000002</v>
      </c>
      <c r="AR21" s="9">
        <v>9.0830000000000002</v>
      </c>
      <c r="AS21" s="9">
        <v>2.11</v>
      </c>
      <c r="AT21" s="9">
        <v>6.9740000000000002</v>
      </c>
      <c r="AU21" s="9">
        <v>2.9420000000000002</v>
      </c>
      <c r="AV21" s="9">
        <v>1.1359999999999999</v>
      </c>
      <c r="AW21" s="9">
        <v>1.806</v>
      </c>
      <c r="AX21" s="9">
        <v>0.56699999999999995</v>
      </c>
      <c r="AY21" s="9">
        <v>0</v>
      </c>
      <c r="AZ21" s="9">
        <v>0.56699999999999995</v>
      </c>
      <c r="BA21" s="9">
        <v>11.817</v>
      </c>
      <c r="BB21" s="9">
        <v>10</v>
      </c>
      <c r="BC21" s="9">
        <v>12</v>
      </c>
      <c r="BD21" s="9">
        <v>13.15</v>
      </c>
      <c r="BE21" s="9">
        <v>5.0570000000000004</v>
      </c>
      <c r="BF21" s="9">
        <v>8.093</v>
      </c>
      <c r="BG21" s="9">
        <v>4.3869999999999996</v>
      </c>
      <c r="BH21" s="9">
        <v>1.6779999999999999</v>
      </c>
      <c r="BI21" s="9">
        <v>2.7090000000000001</v>
      </c>
      <c r="BJ21" s="9">
        <v>8.7629999999999999</v>
      </c>
      <c r="BK21" s="9">
        <v>3.379</v>
      </c>
      <c r="BL21" s="9">
        <v>5.383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10</v>
      </c>
      <c r="BT21" s="9">
        <v>10</v>
      </c>
      <c r="BU21" s="9">
        <v>10</v>
      </c>
      <c r="BV21" s="9">
        <v>7.3979999999999997</v>
      </c>
      <c r="BW21" s="9">
        <v>5.2329999999999997</v>
      </c>
      <c r="BX21" s="9">
        <v>2.165</v>
      </c>
      <c r="BY21" s="9">
        <v>4.3220000000000001</v>
      </c>
      <c r="BZ21" s="9">
        <v>3.0379999999999998</v>
      </c>
      <c r="CA21" s="9">
        <v>1.284</v>
      </c>
      <c r="CB21" s="9">
        <v>3.077</v>
      </c>
      <c r="CC21" s="9">
        <v>2.1949999999999998</v>
      </c>
      <c r="CD21" s="9">
        <v>0.88200000000000001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7.5979999999999999</v>
      </c>
      <c r="CL21" s="9">
        <v>7.875</v>
      </c>
      <c r="CM21" s="9">
        <v>6.6820000000000004</v>
      </c>
      <c r="CN21" s="9">
        <v>147.732</v>
      </c>
      <c r="CO21" s="9">
        <v>59.460999999999999</v>
      </c>
      <c r="CP21" s="9">
        <v>88.272000000000006</v>
      </c>
      <c r="CQ21" s="9">
        <v>68.463999999999999</v>
      </c>
      <c r="CR21" s="9">
        <v>28.071999999999999</v>
      </c>
      <c r="CS21" s="9">
        <v>40.390999999999998</v>
      </c>
      <c r="CT21" s="9">
        <v>62.561</v>
      </c>
      <c r="CU21" s="9">
        <v>26.012</v>
      </c>
      <c r="CV21" s="9">
        <v>36.548999999999999</v>
      </c>
      <c r="CW21" s="9">
        <v>15.738</v>
      </c>
      <c r="CX21" s="9">
        <v>4.407</v>
      </c>
      <c r="CY21" s="9">
        <v>11.331</v>
      </c>
      <c r="CZ21" s="9">
        <v>0.96899999999999997</v>
      </c>
      <c r="DA21" s="9">
        <v>0.96899999999999997</v>
      </c>
      <c r="DB21" s="9">
        <v>0</v>
      </c>
      <c r="DC21" s="9">
        <v>10</v>
      </c>
      <c r="DD21" s="9">
        <v>10</v>
      </c>
      <c r="DE21" s="9">
        <v>10</v>
      </c>
      <c r="DF21" s="9">
        <v>41.118000000000002</v>
      </c>
      <c r="DG21" s="9">
        <v>12.959</v>
      </c>
      <c r="DH21" s="9">
        <v>28.158999999999999</v>
      </c>
      <c r="DI21" s="9">
        <v>21.831</v>
      </c>
      <c r="DJ21" s="9">
        <v>7.1219999999999999</v>
      </c>
      <c r="DK21" s="9">
        <v>14.709</v>
      </c>
      <c r="DL21" s="9">
        <v>15.233000000000001</v>
      </c>
      <c r="DM21" s="9">
        <v>5.2569999999999997</v>
      </c>
      <c r="DN21" s="9">
        <v>9.9760000000000009</v>
      </c>
      <c r="DO21" s="9">
        <v>4.0540000000000003</v>
      </c>
      <c r="DP21" s="9">
        <v>0.58099999999999996</v>
      </c>
      <c r="DQ21" s="9">
        <v>3.4729999999999999</v>
      </c>
      <c r="DR21" s="9">
        <v>0</v>
      </c>
      <c r="DS21" s="9">
        <v>0</v>
      </c>
      <c r="DT21" s="9">
        <v>0</v>
      </c>
      <c r="DU21" s="9">
        <v>8</v>
      </c>
      <c r="DV21" s="9">
        <v>8.1449999999999996</v>
      </c>
      <c r="DW21" s="9">
        <v>8.4700000000000006</v>
      </c>
      <c r="DX21" s="9">
        <v>106.614</v>
      </c>
      <c r="DY21" s="9">
        <v>46.500999999999998</v>
      </c>
      <c r="DZ21" s="9">
        <v>60.113</v>
      </c>
      <c r="EA21" s="9">
        <v>46.633000000000003</v>
      </c>
      <c r="EB21" s="9">
        <v>20.951000000000001</v>
      </c>
      <c r="EC21" s="9">
        <v>25.681999999999999</v>
      </c>
      <c r="ED21" s="9">
        <v>47.328000000000003</v>
      </c>
      <c r="EE21" s="9">
        <v>20.754999999999999</v>
      </c>
      <c r="EF21" s="9">
        <v>26.573</v>
      </c>
      <c r="EG21" s="9">
        <v>11.683999999999999</v>
      </c>
      <c r="EH21" s="9">
        <v>3.8260000000000001</v>
      </c>
      <c r="EI21" s="9">
        <v>7.8579999999999997</v>
      </c>
      <c r="EJ21" s="9">
        <v>0.96899999999999997</v>
      </c>
      <c r="EK21" s="9">
        <v>0.96899999999999997</v>
      </c>
      <c r="EL21" s="9">
        <v>0</v>
      </c>
      <c r="EM21" s="9">
        <v>10</v>
      </c>
      <c r="EN21" s="9">
        <v>10</v>
      </c>
      <c r="EO21" s="9">
        <v>10</v>
      </c>
      <c r="EP21" s="9">
        <v>26.3</v>
      </c>
      <c r="EQ21" s="9">
        <v>11.468999999999999</v>
      </c>
      <c r="ER21" s="9">
        <v>14.831</v>
      </c>
      <c r="ES21" s="9">
        <v>7.3449999999999998</v>
      </c>
      <c r="ET21" s="9">
        <v>3.4830000000000001</v>
      </c>
      <c r="EU21" s="9">
        <v>3.8620000000000001</v>
      </c>
      <c r="EV21" s="9">
        <v>13.803000000000001</v>
      </c>
      <c r="EW21" s="9">
        <v>6.0659999999999998</v>
      </c>
      <c r="EX21" s="9">
        <v>7.7370000000000001</v>
      </c>
      <c r="EY21" s="9">
        <v>3.2280000000000002</v>
      </c>
      <c r="EZ21" s="9">
        <v>0.56299999999999994</v>
      </c>
      <c r="FA21" s="9">
        <v>2.665</v>
      </c>
      <c r="FB21" s="9">
        <v>1.9239999999999999</v>
      </c>
      <c r="FC21" s="9">
        <v>1.357</v>
      </c>
      <c r="FD21" s="9">
        <v>0.56699999999999995</v>
      </c>
      <c r="FE21" s="9">
        <v>10</v>
      </c>
      <c r="FF21" s="9">
        <v>10</v>
      </c>
      <c r="FG21" s="9">
        <v>10.361000000000001</v>
      </c>
      <c r="FH21" s="9">
        <v>1.5269999999999999</v>
      </c>
      <c r="FI21" s="9">
        <v>0.83099999999999996</v>
      </c>
      <c r="FJ21" s="9">
        <v>0.69599999999999995</v>
      </c>
      <c r="FK21" s="9">
        <v>0.69599999999999995</v>
      </c>
      <c r="FL21" s="9">
        <v>0</v>
      </c>
      <c r="FM21" s="9">
        <v>0.69599999999999995</v>
      </c>
      <c r="FN21" s="9">
        <v>0.83099999999999996</v>
      </c>
      <c r="FO21" s="9">
        <v>0.83099999999999996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11.441000000000001</v>
      </c>
      <c r="FX21" s="9">
        <v>0</v>
      </c>
      <c r="FY21" s="9">
        <v>0</v>
      </c>
      <c r="FZ21" s="9">
        <v>39.848999999999997</v>
      </c>
      <c r="GA21" s="9">
        <v>17.635999999999999</v>
      </c>
      <c r="GB21" s="9">
        <v>22.213000000000001</v>
      </c>
      <c r="GC21" s="9">
        <v>20.882999999999999</v>
      </c>
      <c r="GD21" s="9">
        <v>10.923</v>
      </c>
      <c r="GE21" s="9">
        <v>9.9600000000000009</v>
      </c>
      <c r="GF21" s="9">
        <v>10.023</v>
      </c>
      <c r="GG21" s="9">
        <v>2.0249999999999999</v>
      </c>
      <c r="GH21" s="9">
        <v>7.9980000000000002</v>
      </c>
      <c r="GI21" s="9">
        <v>6.05</v>
      </c>
      <c r="GJ21" s="9">
        <v>2.3610000000000002</v>
      </c>
      <c r="GK21" s="9">
        <v>3.6890000000000001</v>
      </c>
      <c r="GL21" s="9">
        <v>2.8929999999999998</v>
      </c>
      <c r="GM21" s="9">
        <v>2.327</v>
      </c>
      <c r="GN21" s="9">
        <v>0.56699999999999995</v>
      </c>
      <c r="GO21" s="9">
        <v>8.7530000000000001</v>
      </c>
      <c r="GP21" s="9">
        <v>7</v>
      </c>
      <c r="GQ21" s="9">
        <v>10</v>
      </c>
      <c r="GR21" s="9">
        <v>52.046999999999997</v>
      </c>
      <c r="GS21" s="9">
        <v>16.129000000000001</v>
      </c>
      <c r="GT21" s="9">
        <v>35.917999999999999</v>
      </c>
      <c r="GU21" s="9">
        <v>17.087</v>
      </c>
      <c r="GV21" s="9">
        <v>5.7169999999999996</v>
      </c>
      <c r="GW21" s="9">
        <v>11.371</v>
      </c>
      <c r="GX21" s="9">
        <v>23.774000000000001</v>
      </c>
      <c r="GY21" s="9">
        <v>8.3829999999999991</v>
      </c>
      <c r="GZ21" s="9">
        <v>15.391</v>
      </c>
      <c r="HA21" s="9">
        <v>11.186</v>
      </c>
      <c r="HB21" s="9">
        <v>2.0289999999999999</v>
      </c>
      <c r="HC21" s="9">
        <v>9.1560000000000006</v>
      </c>
      <c r="HD21" s="9">
        <v>0</v>
      </c>
      <c r="HE21" s="9">
        <v>0</v>
      </c>
      <c r="HF21" s="9">
        <v>0</v>
      </c>
      <c r="HG21" s="9">
        <v>10</v>
      </c>
      <c r="HH21" s="9">
        <v>10</v>
      </c>
      <c r="HI21" s="9">
        <v>12</v>
      </c>
      <c r="HJ21" s="9">
        <v>56.277000000000001</v>
      </c>
      <c r="HK21" s="9">
        <v>23.227</v>
      </c>
      <c r="HL21" s="9">
        <v>33.048999999999999</v>
      </c>
      <c r="HM21" s="9">
        <v>18.783000000000001</v>
      </c>
      <c r="HN21" s="9">
        <v>5.7569999999999997</v>
      </c>
      <c r="HO21" s="9">
        <v>13.026</v>
      </c>
      <c r="HP21" s="9">
        <v>35.762999999999998</v>
      </c>
      <c r="HQ21" s="9">
        <v>16.89</v>
      </c>
      <c r="HR21" s="9">
        <v>18.873000000000001</v>
      </c>
      <c r="HS21" s="9">
        <v>1.7310000000000001</v>
      </c>
      <c r="HT21" s="9">
        <v>0.58099999999999996</v>
      </c>
      <c r="HU21" s="9">
        <v>1.1499999999999999</v>
      </c>
      <c r="HV21" s="9">
        <v>0</v>
      </c>
      <c r="HW21" s="9">
        <v>0</v>
      </c>
      <c r="HX21" s="9">
        <v>0</v>
      </c>
      <c r="HY21" s="9">
        <v>10</v>
      </c>
      <c r="HZ21" s="9">
        <v>10</v>
      </c>
      <c r="IA21" s="9">
        <v>10</v>
      </c>
      <c r="IB21" s="9">
        <v>24.332000000000001</v>
      </c>
      <c r="IC21" s="9">
        <v>13.106999999999999</v>
      </c>
      <c r="ID21" s="9">
        <v>11.225</v>
      </c>
      <c r="IE21" s="9">
        <v>18.36</v>
      </c>
      <c r="IF21" s="9">
        <v>9.1579999999999995</v>
      </c>
      <c r="IG21" s="9">
        <v>9.2010000000000005</v>
      </c>
      <c r="IH21" s="9">
        <v>5.9720000000000004</v>
      </c>
      <c r="II21" s="9">
        <v>3.948</v>
      </c>
      <c r="IJ21" s="9">
        <v>2.024</v>
      </c>
      <c r="IK21" s="9">
        <v>0</v>
      </c>
      <c r="IL21" s="9">
        <v>0</v>
      </c>
      <c r="IM21" s="9">
        <v>0</v>
      </c>
      <c r="IN21" s="9">
        <v>0</v>
      </c>
      <c r="IO21" s="9">
        <v>0</v>
      </c>
      <c r="IP21" s="9">
        <v>0</v>
      </c>
      <c r="IQ21" s="9">
        <v>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4527</v>
      </c>
      <c r="C1" s="3" t="s">
        <v>4528</v>
      </c>
      <c r="D1" s="3" t="s">
        <v>4529</v>
      </c>
      <c r="E1" s="3" t="s">
        <v>4530</v>
      </c>
      <c r="F1" s="3" t="s">
        <v>4531</v>
      </c>
      <c r="G1" s="3" t="s">
        <v>4532</v>
      </c>
      <c r="H1" s="3" t="s">
        <v>4533</v>
      </c>
      <c r="I1" s="3" t="s">
        <v>4534</v>
      </c>
      <c r="J1" s="3" t="s">
        <v>4535</v>
      </c>
      <c r="K1" s="3" t="s">
        <v>4536</v>
      </c>
      <c r="L1" s="3" t="s">
        <v>4537</v>
      </c>
      <c r="M1" s="3" t="s">
        <v>4538</v>
      </c>
      <c r="N1" s="3" t="s">
        <v>4539</v>
      </c>
      <c r="O1" s="3" t="s">
        <v>4540</v>
      </c>
      <c r="P1" s="3" t="s">
        <v>4541</v>
      </c>
      <c r="Q1" s="3" t="s">
        <v>4542</v>
      </c>
      <c r="R1" s="3" t="s">
        <v>4543</v>
      </c>
      <c r="S1" s="3" t="s">
        <v>4544</v>
      </c>
      <c r="T1" s="3" t="s">
        <v>4545</v>
      </c>
      <c r="U1" s="3" t="s">
        <v>4546</v>
      </c>
      <c r="V1" s="3" t="s">
        <v>4547</v>
      </c>
      <c r="W1" s="3" t="s">
        <v>4548</v>
      </c>
      <c r="X1" s="3" t="s">
        <v>4549</v>
      </c>
      <c r="Y1" s="3" t="s">
        <v>4550</v>
      </c>
      <c r="Z1" s="3" t="s">
        <v>4551</v>
      </c>
      <c r="AA1" s="3" t="s">
        <v>4552</v>
      </c>
      <c r="AB1" s="3" t="s">
        <v>4553</v>
      </c>
      <c r="AC1" s="3" t="s">
        <v>4554</v>
      </c>
      <c r="AD1" s="3" t="s">
        <v>4555</v>
      </c>
      <c r="AE1" s="3" t="s">
        <v>4556</v>
      </c>
      <c r="AF1" s="3" t="s">
        <v>4557</v>
      </c>
      <c r="AG1" s="3" t="s">
        <v>4558</v>
      </c>
      <c r="AH1" s="3" t="s">
        <v>4559</v>
      </c>
      <c r="AI1" s="3" t="s">
        <v>4560</v>
      </c>
      <c r="AJ1" s="3" t="s">
        <v>4561</v>
      </c>
      <c r="AK1" s="3" t="s">
        <v>4562</v>
      </c>
      <c r="AL1" s="3" t="s">
        <v>4563</v>
      </c>
      <c r="AM1" s="3" t="s">
        <v>4564</v>
      </c>
      <c r="AN1" s="3" t="s">
        <v>4565</v>
      </c>
      <c r="AO1" s="3" t="s">
        <v>4566</v>
      </c>
      <c r="AP1" s="3" t="s">
        <v>4567</v>
      </c>
      <c r="AQ1" s="3" t="s">
        <v>4568</v>
      </c>
      <c r="AR1" s="3" t="s">
        <v>4569</v>
      </c>
      <c r="AS1" s="3" t="s">
        <v>4570</v>
      </c>
      <c r="AT1" s="3" t="s">
        <v>4571</v>
      </c>
      <c r="AU1" s="3" t="s">
        <v>4572</v>
      </c>
      <c r="AV1" s="3" t="s">
        <v>4573</v>
      </c>
      <c r="AW1" s="3" t="s">
        <v>4574</v>
      </c>
      <c r="AX1" s="3" t="s">
        <v>4575</v>
      </c>
      <c r="AY1" s="3" t="s">
        <v>4576</v>
      </c>
      <c r="AZ1" s="3" t="s">
        <v>4577</v>
      </c>
      <c r="BA1" s="3" t="s">
        <v>4578</v>
      </c>
      <c r="BB1" s="3" t="s">
        <v>4579</v>
      </c>
      <c r="BC1" s="3" t="s">
        <v>4580</v>
      </c>
      <c r="BD1" s="3" t="s">
        <v>4581</v>
      </c>
      <c r="BE1" s="3" t="s">
        <v>4582</v>
      </c>
      <c r="BF1" s="3" t="s">
        <v>4583</v>
      </c>
      <c r="BG1" s="3" t="s">
        <v>4584</v>
      </c>
      <c r="BH1" s="3" t="s">
        <v>4585</v>
      </c>
      <c r="BI1" s="3" t="s">
        <v>4586</v>
      </c>
      <c r="BJ1" s="3" t="s">
        <v>4587</v>
      </c>
      <c r="BK1" s="3" t="s">
        <v>4588</v>
      </c>
      <c r="BL1" s="3" t="s">
        <v>4589</v>
      </c>
      <c r="BM1" s="3" t="s">
        <v>4590</v>
      </c>
      <c r="BN1" s="3" t="s">
        <v>4591</v>
      </c>
      <c r="BO1" s="3" t="s">
        <v>4592</v>
      </c>
      <c r="BP1" s="3" t="s">
        <v>4593</v>
      </c>
      <c r="BQ1" s="3" t="s">
        <v>4594</v>
      </c>
      <c r="BR1" s="3" t="s">
        <v>4595</v>
      </c>
      <c r="BS1" s="3" t="s">
        <v>4596</v>
      </c>
      <c r="BT1" s="3" t="s">
        <v>4597</v>
      </c>
      <c r="BU1" s="3" t="s">
        <v>4598</v>
      </c>
      <c r="BV1" s="3" t="s">
        <v>4599</v>
      </c>
      <c r="BW1" s="3" t="s">
        <v>4600</v>
      </c>
      <c r="BX1" s="3" t="s">
        <v>4601</v>
      </c>
      <c r="BY1" s="3" t="s">
        <v>4602</v>
      </c>
      <c r="BZ1" s="3" t="s">
        <v>4603</v>
      </c>
      <c r="CA1" s="3" t="s">
        <v>4604</v>
      </c>
      <c r="CB1" s="3" t="s">
        <v>4605</v>
      </c>
      <c r="CC1" s="3" t="s">
        <v>4606</v>
      </c>
      <c r="CD1" s="3" t="s">
        <v>4607</v>
      </c>
      <c r="CE1" s="3" t="s">
        <v>4608</v>
      </c>
      <c r="CF1" s="3" t="s">
        <v>4609</v>
      </c>
      <c r="CG1" s="3" t="s">
        <v>4610</v>
      </c>
      <c r="CH1" s="3" t="s">
        <v>4611</v>
      </c>
      <c r="CI1" s="3" t="s">
        <v>4612</v>
      </c>
      <c r="CJ1" s="3" t="s">
        <v>4613</v>
      </c>
      <c r="CK1" s="3" t="s">
        <v>4614</v>
      </c>
      <c r="CL1" s="3" t="s">
        <v>4615</v>
      </c>
      <c r="CM1" s="3" t="s">
        <v>4616</v>
      </c>
      <c r="CN1" s="3" t="s">
        <v>4617</v>
      </c>
      <c r="CO1" s="3" t="s">
        <v>4618</v>
      </c>
      <c r="CP1" s="3" t="s">
        <v>4619</v>
      </c>
      <c r="CQ1" s="3" t="s">
        <v>4620</v>
      </c>
      <c r="CR1" s="3" t="s">
        <v>4621</v>
      </c>
      <c r="CS1" s="3" t="s">
        <v>4622</v>
      </c>
      <c r="CT1" s="3" t="s">
        <v>4623</v>
      </c>
      <c r="CU1" s="3" t="s">
        <v>4624</v>
      </c>
      <c r="CV1" s="3" t="s">
        <v>4625</v>
      </c>
      <c r="CW1" s="3" t="s">
        <v>4626</v>
      </c>
      <c r="CX1" s="3" t="s">
        <v>4627</v>
      </c>
      <c r="CY1" s="3" t="s">
        <v>4628</v>
      </c>
      <c r="CZ1" s="3" t="s">
        <v>4629</v>
      </c>
      <c r="DA1" s="3" t="s">
        <v>4630</v>
      </c>
      <c r="DB1" s="3" t="s">
        <v>4631</v>
      </c>
      <c r="DC1" s="3" t="s">
        <v>4632</v>
      </c>
      <c r="DD1" s="3" t="s">
        <v>4633</v>
      </c>
      <c r="DE1" s="3" t="s">
        <v>4634</v>
      </c>
      <c r="DF1" s="3" t="s">
        <v>4635</v>
      </c>
      <c r="DG1" s="3" t="s">
        <v>4636</v>
      </c>
      <c r="DH1" s="3" t="s">
        <v>4637</v>
      </c>
      <c r="DI1" s="3" t="s">
        <v>4638</v>
      </c>
      <c r="DJ1" s="3" t="s">
        <v>4639</v>
      </c>
      <c r="DK1" s="3" t="s">
        <v>4640</v>
      </c>
      <c r="DL1" s="3" t="s">
        <v>4641</v>
      </c>
      <c r="DM1" s="3" t="s">
        <v>4642</v>
      </c>
      <c r="DN1" s="3" t="s">
        <v>4643</v>
      </c>
      <c r="DO1" s="3" t="s">
        <v>4644</v>
      </c>
      <c r="DP1" s="3" t="s">
        <v>4645</v>
      </c>
      <c r="DQ1" s="3" t="s">
        <v>4646</v>
      </c>
      <c r="DR1" s="3" t="s">
        <v>4647</v>
      </c>
      <c r="DS1" s="3" t="s">
        <v>4648</v>
      </c>
      <c r="DT1" s="3" t="s">
        <v>4649</v>
      </c>
      <c r="DU1" s="3" t="s">
        <v>4650</v>
      </c>
      <c r="DV1" s="3" t="s">
        <v>4651</v>
      </c>
      <c r="DW1" s="3" t="s">
        <v>4652</v>
      </c>
      <c r="DX1" s="3" t="s">
        <v>4653</v>
      </c>
      <c r="DY1" s="3" t="s">
        <v>4654</v>
      </c>
      <c r="DZ1" s="3" t="s">
        <v>4655</v>
      </c>
      <c r="EA1" s="3" t="s">
        <v>4656</v>
      </c>
      <c r="EB1" s="3" t="s">
        <v>4657</v>
      </c>
      <c r="EC1" s="3" t="s">
        <v>4658</v>
      </c>
      <c r="ED1" s="3" t="s">
        <v>4659</v>
      </c>
      <c r="EE1" s="3" t="s">
        <v>4660</v>
      </c>
      <c r="EF1" s="3" t="s">
        <v>4661</v>
      </c>
      <c r="EG1" s="3" t="s">
        <v>4662</v>
      </c>
      <c r="EH1" s="3" t="s">
        <v>4663</v>
      </c>
      <c r="EI1" s="3" t="s">
        <v>4664</v>
      </c>
      <c r="EJ1" s="3" t="s">
        <v>4665</v>
      </c>
      <c r="EK1" s="3" t="s">
        <v>4666</v>
      </c>
      <c r="EL1" s="3" t="s">
        <v>4667</v>
      </c>
      <c r="EM1" s="3" t="s">
        <v>4668</v>
      </c>
      <c r="EN1" s="3" t="s">
        <v>4669</v>
      </c>
      <c r="EO1" s="3" t="s">
        <v>4670</v>
      </c>
      <c r="EP1" s="3" t="s">
        <v>4671</v>
      </c>
      <c r="EQ1" s="3" t="s">
        <v>4672</v>
      </c>
      <c r="ER1" s="3" t="s">
        <v>11659</v>
      </c>
      <c r="ES1" s="3" t="s">
        <v>11660</v>
      </c>
      <c r="ET1" s="3" t="s">
        <v>11661</v>
      </c>
      <c r="EU1" s="3" t="s">
        <v>11662</v>
      </c>
      <c r="EV1" s="3" t="s">
        <v>11663</v>
      </c>
      <c r="EW1" s="3" t="s">
        <v>11664</v>
      </c>
      <c r="EX1" s="3" t="s">
        <v>11665</v>
      </c>
      <c r="EY1" s="3" t="s">
        <v>11666</v>
      </c>
      <c r="EZ1" s="3" t="s">
        <v>11667</v>
      </c>
      <c r="FA1" s="3" t="s">
        <v>11668</v>
      </c>
      <c r="FB1" s="3" t="s">
        <v>11669</v>
      </c>
      <c r="FC1" s="3" t="s">
        <v>11670</v>
      </c>
      <c r="FD1" s="3" t="s">
        <v>11671</v>
      </c>
      <c r="FE1" s="3" t="s">
        <v>11672</v>
      </c>
      <c r="FF1" s="3" t="s">
        <v>11673</v>
      </c>
      <c r="FG1" s="3" t="s">
        <v>11674</v>
      </c>
      <c r="FH1" s="3" t="s">
        <v>11675</v>
      </c>
      <c r="FI1" s="3" t="s">
        <v>11676</v>
      </c>
      <c r="FJ1" s="3" t="s">
        <v>4673</v>
      </c>
      <c r="FK1" s="3" t="s">
        <v>4674</v>
      </c>
      <c r="FL1" s="3" t="s">
        <v>4675</v>
      </c>
      <c r="FM1" s="3" t="s">
        <v>4676</v>
      </c>
      <c r="FN1" s="3" t="s">
        <v>4677</v>
      </c>
      <c r="FO1" s="3" t="s">
        <v>4678</v>
      </c>
      <c r="FP1" s="3" t="s">
        <v>4679</v>
      </c>
      <c r="FQ1" s="3" t="s">
        <v>4680</v>
      </c>
      <c r="FR1" s="3" t="s">
        <v>4681</v>
      </c>
      <c r="FS1" s="3" t="s">
        <v>4682</v>
      </c>
      <c r="FT1" s="3" t="s">
        <v>4683</v>
      </c>
      <c r="FU1" s="3" t="s">
        <v>4684</v>
      </c>
      <c r="FV1" s="3" t="s">
        <v>4685</v>
      </c>
      <c r="FW1" s="3" t="s">
        <v>4686</v>
      </c>
      <c r="FX1" s="3" t="s">
        <v>4687</v>
      </c>
      <c r="FY1" s="3" t="s">
        <v>4688</v>
      </c>
      <c r="FZ1" s="3" t="s">
        <v>4689</v>
      </c>
      <c r="GA1" s="3" t="s">
        <v>4690</v>
      </c>
      <c r="GB1" s="3" t="s">
        <v>12145</v>
      </c>
      <c r="GC1" s="3" t="s">
        <v>12146</v>
      </c>
      <c r="GD1" s="3" t="s">
        <v>12147</v>
      </c>
      <c r="GE1" s="3" t="s">
        <v>12148</v>
      </c>
      <c r="GF1" s="3" t="s">
        <v>12149</v>
      </c>
      <c r="GG1" s="3" t="s">
        <v>12150</v>
      </c>
      <c r="GH1" s="3" t="s">
        <v>12151</v>
      </c>
      <c r="GI1" s="3" t="s">
        <v>12152</v>
      </c>
      <c r="GJ1" s="3" t="s">
        <v>12153</v>
      </c>
      <c r="GK1" s="3" t="s">
        <v>12154</v>
      </c>
      <c r="GL1" s="3" t="s">
        <v>12155</v>
      </c>
      <c r="GM1" s="3" t="s">
        <v>12156</v>
      </c>
      <c r="GN1" s="3" t="s">
        <v>12157</v>
      </c>
      <c r="GO1" s="3" t="s">
        <v>12158</v>
      </c>
      <c r="GP1" s="3" t="s">
        <v>12159</v>
      </c>
      <c r="GQ1" s="3" t="s">
        <v>12160</v>
      </c>
      <c r="GR1" s="3" t="s">
        <v>12161</v>
      </c>
      <c r="GS1" s="3" t="s">
        <v>12162</v>
      </c>
      <c r="GT1" s="3" t="s">
        <v>11983</v>
      </c>
      <c r="GU1" s="3" t="s">
        <v>11984</v>
      </c>
      <c r="GV1" s="3" t="s">
        <v>11985</v>
      </c>
      <c r="GW1" s="3" t="s">
        <v>11986</v>
      </c>
      <c r="GX1" s="3" t="s">
        <v>11987</v>
      </c>
      <c r="GY1" s="3" t="s">
        <v>11988</v>
      </c>
      <c r="GZ1" s="3" t="s">
        <v>11989</v>
      </c>
      <c r="HA1" s="3" t="s">
        <v>11990</v>
      </c>
      <c r="HB1" s="3" t="s">
        <v>11991</v>
      </c>
      <c r="HC1" s="3" t="s">
        <v>11992</v>
      </c>
      <c r="HD1" s="3" t="s">
        <v>11993</v>
      </c>
      <c r="HE1" s="3" t="s">
        <v>11994</v>
      </c>
      <c r="HF1" s="3" t="s">
        <v>11995</v>
      </c>
      <c r="HG1" s="3" t="s">
        <v>11996</v>
      </c>
      <c r="HH1" s="3" t="s">
        <v>11997</v>
      </c>
      <c r="HI1" s="3" t="s">
        <v>11998</v>
      </c>
      <c r="HJ1" s="3" t="s">
        <v>11999</v>
      </c>
      <c r="HK1" s="3" t="s">
        <v>12000</v>
      </c>
      <c r="HL1" s="3" t="s">
        <v>11821</v>
      </c>
      <c r="HM1" s="3" t="s">
        <v>11822</v>
      </c>
      <c r="HN1" s="3" t="s">
        <v>11823</v>
      </c>
      <c r="HO1" s="3" t="s">
        <v>11824</v>
      </c>
      <c r="HP1" s="3" t="s">
        <v>11825</v>
      </c>
      <c r="HQ1" s="3" t="s">
        <v>11826</v>
      </c>
      <c r="HR1" s="3" t="s">
        <v>11827</v>
      </c>
      <c r="HS1" s="3" t="s">
        <v>11828</v>
      </c>
      <c r="HT1" s="3" t="s">
        <v>11829</v>
      </c>
      <c r="HU1" s="3" t="s">
        <v>11830</v>
      </c>
      <c r="HV1" s="3" t="s">
        <v>11831</v>
      </c>
      <c r="HW1" s="3" t="s">
        <v>11832</v>
      </c>
      <c r="HX1" s="3" t="s">
        <v>11833</v>
      </c>
      <c r="HY1" s="3" t="s">
        <v>11834</v>
      </c>
      <c r="HZ1" s="3" t="s">
        <v>11835</v>
      </c>
      <c r="IA1" s="3" t="s">
        <v>11836</v>
      </c>
      <c r="IB1" s="3" t="s">
        <v>11837</v>
      </c>
      <c r="IC1" s="3" t="s">
        <v>11838</v>
      </c>
      <c r="ID1" s="3" t="s">
        <v>12307</v>
      </c>
      <c r="IE1" s="3" t="s">
        <v>12308</v>
      </c>
      <c r="IF1" s="3" t="s">
        <v>12309</v>
      </c>
      <c r="IG1" s="3" t="s">
        <v>12310</v>
      </c>
      <c r="IH1" s="3" t="s">
        <v>12311</v>
      </c>
      <c r="II1" s="3" t="s">
        <v>12312</v>
      </c>
      <c r="IJ1" s="3" t="s">
        <v>12313</v>
      </c>
      <c r="IK1" s="3" t="s">
        <v>12314</v>
      </c>
      <c r="IL1" s="3" t="s">
        <v>12315</v>
      </c>
      <c r="IM1" s="3" t="s">
        <v>12316</v>
      </c>
      <c r="IN1" s="3" t="s">
        <v>12317</v>
      </c>
      <c r="IO1" s="3" t="s">
        <v>12318</v>
      </c>
      <c r="IP1" s="3" t="s">
        <v>12319</v>
      </c>
      <c r="IQ1" s="3" t="s">
        <v>12320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4723</v>
      </c>
      <c r="C10" s="8" t="s">
        <v>4724</v>
      </c>
      <c r="D10" s="8" t="s">
        <v>4725</v>
      </c>
      <c r="E10" s="8" t="s">
        <v>4726</v>
      </c>
      <c r="F10" s="8" t="s">
        <v>4727</v>
      </c>
      <c r="G10" s="8" t="s">
        <v>4728</v>
      </c>
      <c r="H10" s="8" t="s">
        <v>4729</v>
      </c>
      <c r="I10" s="8" t="s">
        <v>4730</v>
      </c>
      <c r="J10" s="8" t="s">
        <v>4731</v>
      </c>
      <c r="K10" s="8" t="s">
        <v>4732</v>
      </c>
      <c r="L10" s="8" t="s">
        <v>4733</v>
      </c>
      <c r="M10" s="8" t="s">
        <v>4734</v>
      </c>
      <c r="N10" s="8" t="s">
        <v>4735</v>
      </c>
      <c r="O10" s="8" t="s">
        <v>4736</v>
      </c>
      <c r="P10" s="8" t="s">
        <v>4737</v>
      </c>
      <c r="Q10" s="8" t="s">
        <v>4738</v>
      </c>
      <c r="R10" s="8" t="s">
        <v>4739</v>
      </c>
      <c r="S10" s="8" t="s">
        <v>4740</v>
      </c>
      <c r="T10" s="8" t="s">
        <v>4741</v>
      </c>
      <c r="U10" s="8" t="s">
        <v>4742</v>
      </c>
      <c r="V10" s="8" t="s">
        <v>4743</v>
      </c>
      <c r="W10" s="8" t="s">
        <v>4744</v>
      </c>
      <c r="X10" s="8" t="s">
        <v>4745</v>
      </c>
      <c r="Y10" s="8" t="s">
        <v>4746</v>
      </c>
      <c r="Z10" s="8" t="s">
        <v>4747</v>
      </c>
      <c r="AA10" s="8" t="s">
        <v>4748</v>
      </c>
      <c r="AB10" s="8" t="s">
        <v>4749</v>
      </c>
      <c r="AC10" s="8" t="s">
        <v>4750</v>
      </c>
      <c r="AD10" s="8" t="s">
        <v>4751</v>
      </c>
      <c r="AE10" s="8" t="s">
        <v>4752</v>
      </c>
      <c r="AF10" s="8" t="s">
        <v>4753</v>
      </c>
      <c r="AG10" s="8" t="s">
        <v>4754</v>
      </c>
      <c r="AH10" s="8" t="s">
        <v>4755</v>
      </c>
      <c r="AI10" s="8" t="s">
        <v>4756</v>
      </c>
      <c r="AJ10" s="8" t="s">
        <v>4757</v>
      </c>
      <c r="AK10" s="8" t="s">
        <v>4758</v>
      </c>
      <c r="AL10" s="8" t="s">
        <v>4759</v>
      </c>
      <c r="AM10" s="8" t="s">
        <v>4760</v>
      </c>
      <c r="AN10" s="8" t="s">
        <v>4761</v>
      </c>
      <c r="AO10" s="8" t="s">
        <v>4762</v>
      </c>
      <c r="AP10" s="8" t="s">
        <v>4763</v>
      </c>
      <c r="AQ10" s="8" t="s">
        <v>4764</v>
      </c>
      <c r="AR10" s="8" t="s">
        <v>4765</v>
      </c>
      <c r="AS10" s="8" t="s">
        <v>4766</v>
      </c>
      <c r="AT10" s="8" t="s">
        <v>4767</v>
      </c>
      <c r="AU10" s="8" t="s">
        <v>4768</v>
      </c>
      <c r="AV10" s="8" t="s">
        <v>4769</v>
      </c>
      <c r="AW10" s="8" t="s">
        <v>4770</v>
      </c>
      <c r="AX10" s="8" t="s">
        <v>4771</v>
      </c>
      <c r="AY10" s="8" t="s">
        <v>4772</v>
      </c>
      <c r="AZ10" s="8" t="s">
        <v>4773</v>
      </c>
      <c r="BA10" s="8" t="s">
        <v>4774</v>
      </c>
      <c r="BB10" s="8" t="s">
        <v>4775</v>
      </c>
      <c r="BC10" s="8" t="s">
        <v>4776</v>
      </c>
      <c r="BD10" s="8" t="s">
        <v>4777</v>
      </c>
      <c r="BE10" s="8" t="s">
        <v>4778</v>
      </c>
      <c r="BF10" s="8" t="s">
        <v>4779</v>
      </c>
      <c r="BG10" s="8" t="s">
        <v>4780</v>
      </c>
      <c r="BH10" s="8" t="s">
        <v>4781</v>
      </c>
      <c r="BI10" s="8" t="s">
        <v>4782</v>
      </c>
      <c r="BJ10" s="8" t="s">
        <v>4783</v>
      </c>
      <c r="BK10" s="8" t="s">
        <v>4784</v>
      </c>
      <c r="BL10" s="8" t="s">
        <v>4785</v>
      </c>
      <c r="BM10" s="8" t="s">
        <v>4786</v>
      </c>
      <c r="BN10" s="8" t="s">
        <v>4787</v>
      </c>
      <c r="BO10" s="8" t="s">
        <v>4788</v>
      </c>
      <c r="BP10" s="8" t="s">
        <v>4789</v>
      </c>
      <c r="BQ10" s="8" t="s">
        <v>4790</v>
      </c>
      <c r="BR10" s="8" t="s">
        <v>4791</v>
      </c>
      <c r="BS10" s="8" t="s">
        <v>4792</v>
      </c>
      <c r="BT10" s="8" t="s">
        <v>4793</v>
      </c>
      <c r="BU10" s="8" t="s">
        <v>4794</v>
      </c>
      <c r="BV10" s="8" t="s">
        <v>4795</v>
      </c>
      <c r="BW10" s="8" t="s">
        <v>4796</v>
      </c>
      <c r="BX10" s="8" t="s">
        <v>4797</v>
      </c>
      <c r="BY10" s="8" t="s">
        <v>4798</v>
      </c>
      <c r="BZ10" s="8" t="s">
        <v>4799</v>
      </c>
      <c r="CA10" s="8" t="s">
        <v>4800</v>
      </c>
      <c r="CB10" s="8" t="s">
        <v>4801</v>
      </c>
      <c r="CC10" s="8" t="s">
        <v>4802</v>
      </c>
      <c r="CD10" s="8" t="s">
        <v>4803</v>
      </c>
      <c r="CE10" s="8" t="s">
        <v>4804</v>
      </c>
      <c r="CF10" s="8" t="s">
        <v>4805</v>
      </c>
      <c r="CG10" s="8" t="s">
        <v>4806</v>
      </c>
      <c r="CH10" s="8" t="s">
        <v>4807</v>
      </c>
      <c r="CI10" s="8" t="s">
        <v>4808</v>
      </c>
      <c r="CJ10" s="8" t="s">
        <v>4809</v>
      </c>
      <c r="CK10" s="8" t="s">
        <v>4810</v>
      </c>
      <c r="CL10" s="8" t="s">
        <v>4811</v>
      </c>
      <c r="CM10" s="8" t="s">
        <v>4812</v>
      </c>
      <c r="CN10" s="8" t="s">
        <v>4813</v>
      </c>
      <c r="CO10" s="8" t="s">
        <v>4814</v>
      </c>
      <c r="CP10" s="8" t="s">
        <v>4815</v>
      </c>
      <c r="CQ10" s="8" t="s">
        <v>4816</v>
      </c>
      <c r="CR10" s="8" t="s">
        <v>4817</v>
      </c>
      <c r="CS10" s="8" t="s">
        <v>4818</v>
      </c>
      <c r="CT10" s="8" t="s">
        <v>4819</v>
      </c>
      <c r="CU10" s="8" t="s">
        <v>4820</v>
      </c>
      <c r="CV10" s="8" t="s">
        <v>4821</v>
      </c>
      <c r="CW10" s="8" t="s">
        <v>4822</v>
      </c>
      <c r="CX10" s="8" t="s">
        <v>4823</v>
      </c>
      <c r="CY10" s="8" t="s">
        <v>4824</v>
      </c>
      <c r="CZ10" s="8" t="s">
        <v>4825</v>
      </c>
      <c r="DA10" s="8" t="s">
        <v>4826</v>
      </c>
      <c r="DB10" s="8" t="s">
        <v>4827</v>
      </c>
      <c r="DC10" s="8" t="s">
        <v>4828</v>
      </c>
      <c r="DD10" s="8" t="s">
        <v>4829</v>
      </c>
      <c r="DE10" s="8" t="s">
        <v>4830</v>
      </c>
      <c r="DF10" s="8" t="s">
        <v>4831</v>
      </c>
      <c r="DG10" s="8" t="s">
        <v>4832</v>
      </c>
      <c r="DH10" s="8" t="s">
        <v>4833</v>
      </c>
      <c r="DI10" s="8" t="s">
        <v>4834</v>
      </c>
      <c r="DJ10" s="8" t="s">
        <v>4835</v>
      </c>
      <c r="DK10" s="8" t="s">
        <v>4836</v>
      </c>
      <c r="DL10" s="8" t="s">
        <v>4837</v>
      </c>
      <c r="DM10" s="8" t="s">
        <v>4838</v>
      </c>
      <c r="DN10" s="8" t="s">
        <v>4839</v>
      </c>
      <c r="DO10" s="8" t="s">
        <v>4840</v>
      </c>
      <c r="DP10" s="8" t="s">
        <v>4841</v>
      </c>
      <c r="DQ10" s="8" t="s">
        <v>4842</v>
      </c>
      <c r="DR10" s="8" t="s">
        <v>4843</v>
      </c>
      <c r="DS10" s="8" t="s">
        <v>4844</v>
      </c>
      <c r="DT10" s="8" t="s">
        <v>4845</v>
      </c>
      <c r="DU10" s="8" t="s">
        <v>4846</v>
      </c>
      <c r="DV10" s="8" t="s">
        <v>4847</v>
      </c>
      <c r="DW10" s="8" t="s">
        <v>4848</v>
      </c>
      <c r="DX10" s="8" t="s">
        <v>4849</v>
      </c>
      <c r="DY10" s="8" t="s">
        <v>4850</v>
      </c>
      <c r="DZ10" s="8" t="s">
        <v>4851</v>
      </c>
      <c r="EA10" s="8" t="s">
        <v>4852</v>
      </c>
      <c r="EB10" s="8" t="s">
        <v>4853</v>
      </c>
      <c r="EC10" s="8" t="s">
        <v>4854</v>
      </c>
      <c r="ED10" s="8" t="s">
        <v>4855</v>
      </c>
      <c r="EE10" s="8" t="s">
        <v>4856</v>
      </c>
      <c r="EF10" s="8" t="s">
        <v>4857</v>
      </c>
      <c r="EG10" s="8" t="s">
        <v>4858</v>
      </c>
      <c r="EH10" s="8" t="s">
        <v>4859</v>
      </c>
      <c r="EI10" s="8" t="s">
        <v>4860</v>
      </c>
      <c r="EJ10" s="8" t="s">
        <v>4861</v>
      </c>
      <c r="EK10" s="8" t="s">
        <v>4862</v>
      </c>
      <c r="EL10" s="8" t="s">
        <v>4863</v>
      </c>
      <c r="EM10" s="8" t="s">
        <v>4864</v>
      </c>
      <c r="EN10" s="8" t="s">
        <v>4865</v>
      </c>
      <c r="EO10" s="8" t="s">
        <v>4866</v>
      </c>
      <c r="EP10" s="8" t="s">
        <v>4867</v>
      </c>
      <c r="EQ10" s="8" t="s">
        <v>4868</v>
      </c>
      <c r="ER10" s="8" t="s">
        <v>4869</v>
      </c>
      <c r="ES10" s="8" t="s">
        <v>4870</v>
      </c>
      <c r="ET10" s="8" t="s">
        <v>4871</v>
      </c>
      <c r="EU10" s="8" t="s">
        <v>4872</v>
      </c>
      <c r="EV10" s="8" t="s">
        <v>4873</v>
      </c>
      <c r="EW10" s="8" t="s">
        <v>4874</v>
      </c>
      <c r="EX10" s="8" t="s">
        <v>4875</v>
      </c>
      <c r="EY10" s="8" t="s">
        <v>4876</v>
      </c>
      <c r="EZ10" s="8" t="s">
        <v>4877</v>
      </c>
      <c r="FA10" s="8" t="s">
        <v>4878</v>
      </c>
      <c r="FB10" s="8" t="s">
        <v>4879</v>
      </c>
      <c r="FC10" s="8" t="s">
        <v>4880</v>
      </c>
      <c r="FD10" s="8" t="s">
        <v>4881</v>
      </c>
      <c r="FE10" s="8" t="s">
        <v>4882</v>
      </c>
      <c r="FF10" s="8" t="s">
        <v>4883</v>
      </c>
      <c r="FG10" s="8" t="s">
        <v>4884</v>
      </c>
      <c r="FH10" s="8" t="s">
        <v>4885</v>
      </c>
      <c r="FI10" s="8" t="s">
        <v>4886</v>
      </c>
      <c r="FJ10" s="8" t="s">
        <v>4887</v>
      </c>
      <c r="FK10" s="8" t="s">
        <v>4888</v>
      </c>
      <c r="FL10" s="8" t="s">
        <v>4889</v>
      </c>
      <c r="FM10" s="8" t="s">
        <v>4890</v>
      </c>
      <c r="FN10" s="8" t="s">
        <v>4891</v>
      </c>
      <c r="FO10" s="8" t="s">
        <v>4892</v>
      </c>
      <c r="FP10" s="8" t="s">
        <v>4893</v>
      </c>
      <c r="FQ10" s="8" t="s">
        <v>4894</v>
      </c>
      <c r="FR10" s="8" t="s">
        <v>4895</v>
      </c>
      <c r="FS10" s="8" t="s">
        <v>4896</v>
      </c>
      <c r="FT10" s="8" t="s">
        <v>4897</v>
      </c>
      <c r="FU10" s="8" t="s">
        <v>4898</v>
      </c>
      <c r="FV10" s="8" t="s">
        <v>4899</v>
      </c>
      <c r="FW10" s="8" t="s">
        <v>4900</v>
      </c>
      <c r="FX10" s="8" t="s">
        <v>4901</v>
      </c>
      <c r="FY10" s="8" t="s">
        <v>4902</v>
      </c>
      <c r="FZ10" s="8" t="s">
        <v>4903</v>
      </c>
      <c r="GA10" s="8" t="s">
        <v>4904</v>
      </c>
      <c r="GB10" s="8" t="s">
        <v>4905</v>
      </c>
      <c r="GC10" s="8" t="s">
        <v>4906</v>
      </c>
      <c r="GD10" s="8" t="s">
        <v>4907</v>
      </c>
      <c r="GE10" s="8" t="s">
        <v>4908</v>
      </c>
      <c r="GF10" s="8" t="s">
        <v>4909</v>
      </c>
      <c r="GG10" s="8" t="s">
        <v>4910</v>
      </c>
      <c r="GH10" s="8" t="s">
        <v>4911</v>
      </c>
      <c r="GI10" s="8" t="s">
        <v>4912</v>
      </c>
      <c r="GJ10" s="8" t="s">
        <v>4913</v>
      </c>
      <c r="GK10" s="8" t="s">
        <v>4914</v>
      </c>
      <c r="GL10" s="8" t="s">
        <v>4915</v>
      </c>
      <c r="GM10" s="8" t="s">
        <v>4916</v>
      </c>
      <c r="GN10" s="8" t="s">
        <v>4917</v>
      </c>
      <c r="GO10" s="8" t="s">
        <v>4918</v>
      </c>
      <c r="GP10" s="8" t="s">
        <v>4919</v>
      </c>
      <c r="GQ10" s="8" t="s">
        <v>4920</v>
      </c>
      <c r="GR10" s="8" t="s">
        <v>4921</v>
      </c>
      <c r="GS10" s="8" t="s">
        <v>4922</v>
      </c>
      <c r="GT10" s="8" t="s">
        <v>4923</v>
      </c>
      <c r="GU10" s="8" t="s">
        <v>4924</v>
      </c>
      <c r="GV10" s="8" t="s">
        <v>4925</v>
      </c>
      <c r="GW10" s="8" t="s">
        <v>4926</v>
      </c>
      <c r="GX10" s="8" t="s">
        <v>4927</v>
      </c>
      <c r="GY10" s="8" t="s">
        <v>4928</v>
      </c>
      <c r="GZ10" s="8" t="s">
        <v>4929</v>
      </c>
      <c r="HA10" s="8" t="s">
        <v>4930</v>
      </c>
      <c r="HB10" s="8" t="s">
        <v>4931</v>
      </c>
      <c r="HC10" s="8" t="s">
        <v>4932</v>
      </c>
      <c r="HD10" s="8" t="s">
        <v>4933</v>
      </c>
      <c r="HE10" s="8" t="s">
        <v>4934</v>
      </c>
      <c r="HF10" s="8" t="s">
        <v>4935</v>
      </c>
      <c r="HG10" s="8" t="s">
        <v>4936</v>
      </c>
      <c r="HH10" s="8" t="s">
        <v>4937</v>
      </c>
      <c r="HI10" s="8" t="s">
        <v>4938</v>
      </c>
      <c r="HJ10" s="8" t="s">
        <v>4939</v>
      </c>
      <c r="HK10" s="8" t="s">
        <v>4940</v>
      </c>
      <c r="HL10" s="8" t="s">
        <v>4941</v>
      </c>
      <c r="HM10" s="8" t="s">
        <v>4942</v>
      </c>
      <c r="HN10" s="8" t="s">
        <v>4943</v>
      </c>
      <c r="HO10" s="8" t="s">
        <v>4944</v>
      </c>
      <c r="HP10" s="8" t="s">
        <v>4945</v>
      </c>
      <c r="HQ10" s="8" t="s">
        <v>4946</v>
      </c>
      <c r="HR10" s="8" t="s">
        <v>4947</v>
      </c>
      <c r="HS10" s="8" t="s">
        <v>4948</v>
      </c>
      <c r="HT10" s="8" t="s">
        <v>4949</v>
      </c>
      <c r="HU10" s="8" t="s">
        <v>4950</v>
      </c>
      <c r="HV10" s="8" t="s">
        <v>4951</v>
      </c>
      <c r="HW10" s="8" t="s">
        <v>4952</v>
      </c>
      <c r="HX10" s="8" t="s">
        <v>4953</v>
      </c>
      <c r="HY10" s="8" t="s">
        <v>4954</v>
      </c>
      <c r="HZ10" s="8" t="s">
        <v>4955</v>
      </c>
      <c r="IA10" s="8" t="s">
        <v>4956</v>
      </c>
      <c r="IB10" s="8" t="s">
        <v>4957</v>
      </c>
      <c r="IC10" s="8" t="s">
        <v>4958</v>
      </c>
      <c r="ID10" s="8" t="s">
        <v>4959</v>
      </c>
      <c r="IE10" s="8" t="s">
        <v>4960</v>
      </c>
      <c r="IF10" s="8" t="s">
        <v>4961</v>
      </c>
      <c r="IG10" s="8" t="s">
        <v>4962</v>
      </c>
      <c r="IH10" s="8" t="s">
        <v>4963</v>
      </c>
      <c r="II10" s="8" t="s">
        <v>4964</v>
      </c>
      <c r="IJ10" s="8" t="s">
        <v>4965</v>
      </c>
      <c r="IK10" s="8" t="s">
        <v>4966</v>
      </c>
      <c r="IL10" s="8" t="s">
        <v>4967</v>
      </c>
      <c r="IM10" s="8" t="s">
        <v>4968</v>
      </c>
      <c r="IN10" s="8" t="s">
        <v>4969</v>
      </c>
      <c r="IO10" s="8" t="s">
        <v>4970</v>
      </c>
      <c r="IP10" s="8" t="s">
        <v>4971</v>
      </c>
      <c r="IQ10" s="8" t="s">
        <v>4972</v>
      </c>
    </row>
    <row r="11" spans="1:251">
      <c r="A11" s="10">
        <v>42036</v>
      </c>
      <c r="B11" s="9">
        <v>8</v>
      </c>
      <c r="C11" s="9">
        <v>8</v>
      </c>
      <c r="D11" s="9">
        <v>32.401000000000003</v>
      </c>
      <c r="E11" s="9">
        <v>16.300999999999998</v>
      </c>
      <c r="F11" s="9">
        <v>16.100000000000001</v>
      </c>
      <c r="G11" s="9">
        <v>5.7859999999999996</v>
      </c>
      <c r="H11" s="9">
        <v>3.2919999999999998</v>
      </c>
      <c r="I11" s="9">
        <v>2.4940000000000002</v>
      </c>
      <c r="J11" s="9">
        <v>16.603999999999999</v>
      </c>
      <c r="K11" s="9">
        <v>7.3710000000000004</v>
      </c>
      <c r="L11" s="9">
        <v>9.2330000000000005</v>
      </c>
      <c r="M11" s="9">
        <v>7.2560000000000002</v>
      </c>
      <c r="N11" s="9">
        <v>3.4169999999999998</v>
      </c>
      <c r="O11" s="9">
        <v>3.839</v>
      </c>
      <c r="P11" s="9">
        <v>2.7549999999999999</v>
      </c>
      <c r="Q11" s="9">
        <v>2.222</v>
      </c>
      <c r="R11" s="9">
        <v>0.53300000000000003</v>
      </c>
      <c r="S11" s="9">
        <v>13.448</v>
      </c>
      <c r="T11" s="9">
        <v>15</v>
      </c>
      <c r="U11" s="9">
        <v>13</v>
      </c>
      <c r="V11" s="9">
        <v>132.01</v>
      </c>
      <c r="W11" s="9">
        <v>44.113999999999997</v>
      </c>
      <c r="X11" s="9">
        <v>87.896000000000001</v>
      </c>
      <c r="Y11" s="9">
        <v>52.93</v>
      </c>
      <c r="Z11" s="9">
        <v>15.525</v>
      </c>
      <c r="AA11" s="9">
        <v>37.405000000000001</v>
      </c>
      <c r="AB11" s="9">
        <v>58.780999999999999</v>
      </c>
      <c r="AC11" s="9">
        <v>19.722999999999999</v>
      </c>
      <c r="AD11" s="9">
        <v>39.058</v>
      </c>
      <c r="AE11" s="9">
        <v>14.297000000000001</v>
      </c>
      <c r="AF11" s="9">
        <v>6.3689999999999998</v>
      </c>
      <c r="AG11" s="9">
        <v>7.9279999999999999</v>
      </c>
      <c r="AH11" s="9">
        <v>6.0030000000000001</v>
      </c>
      <c r="AI11" s="9">
        <v>2.4969999999999999</v>
      </c>
      <c r="AJ11" s="9">
        <v>3.5049999999999999</v>
      </c>
      <c r="AK11" s="9">
        <v>10</v>
      </c>
      <c r="AL11" s="9">
        <v>11</v>
      </c>
      <c r="AM11" s="9">
        <v>10</v>
      </c>
      <c r="AN11" s="9">
        <v>25.099</v>
      </c>
      <c r="AO11" s="9">
        <v>12.003</v>
      </c>
      <c r="AP11" s="9">
        <v>13.097</v>
      </c>
      <c r="AQ11" s="9">
        <v>3.746</v>
      </c>
      <c r="AR11" s="9">
        <v>1.264</v>
      </c>
      <c r="AS11" s="9">
        <v>2.4820000000000002</v>
      </c>
      <c r="AT11" s="9">
        <v>13.161</v>
      </c>
      <c r="AU11" s="9">
        <v>5.0679999999999996</v>
      </c>
      <c r="AV11" s="9">
        <v>8.0939999999999994</v>
      </c>
      <c r="AW11" s="9">
        <v>6.1580000000000004</v>
      </c>
      <c r="AX11" s="9">
        <v>4.0549999999999997</v>
      </c>
      <c r="AY11" s="9">
        <v>2.1030000000000002</v>
      </c>
      <c r="AZ11" s="9">
        <v>2.0339999999999998</v>
      </c>
      <c r="BA11" s="9">
        <v>1.6160000000000001</v>
      </c>
      <c r="BB11" s="9">
        <v>0.41799999999999998</v>
      </c>
      <c r="BC11" s="9">
        <v>15</v>
      </c>
      <c r="BD11" s="9">
        <v>18.161999999999999</v>
      </c>
      <c r="BE11" s="9">
        <v>11.14</v>
      </c>
      <c r="BF11" s="9">
        <v>12.122</v>
      </c>
      <c r="BG11" s="9">
        <v>5.4329999999999998</v>
      </c>
      <c r="BH11" s="9">
        <v>6.6890000000000001</v>
      </c>
      <c r="BI11" s="9">
        <v>1.736</v>
      </c>
      <c r="BJ11" s="9">
        <v>0.30299999999999999</v>
      </c>
      <c r="BK11" s="9">
        <v>1.4330000000000001</v>
      </c>
      <c r="BL11" s="9">
        <v>4.4029999999999996</v>
      </c>
      <c r="BM11" s="9">
        <v>2.0819999999999999</v>
      </c>
      <c r="BN11" s="9">
        <v>2.3210000000000002</v>
      </c>
      <c r="BO11" s="9">
        <v>2.573</v>
      </c>
      <c r="BP11" s="9">
        <v>0.998</v>
      </c>
      <c r="BQ11" s="9">
        <v>1.575</v>
      </c>
      <c r="BR11" s="9">
        <v>3.411</v>
      </c>
      <c r="BS11" s="9">
        <v>2.0499999999999998</v>
      </c>
      <c r="BT11" s="9">
        <v>1.361</v>
      </c>
      <c r="BU11" s="9">
        <v>18.832999999999998</v>
      </c>
      <c r="BV11" s="9">
        <v>21.141999999999999</v>
      </c>
      <c r="BW11" s="9">
        <v>16.785</v>
      </c>
      <c r="BX11" s="9">
        <v>45.009</v>
      </c>
      <c r="BY11" s="9">
        <v>22.146999999999998</v>
      </c>
      <c r="BZ11" s="9">
        <v>22.861999999999998</v>
      </c>
      <c r="CA11" s="9">
        <v>9.5990000000000002</v>
      </c>
      <c r="CB11" s="9">
        <v>3.6989999999999998</v>
      </c>
      <c r="CC11" s="9">
        <v>5.9</v>
      </c>
      <c r="CD11" s="9">
        <v>20.931999999999999</v>
      </c>
      <c r="CE11" s="9">
        <v>9.8940000000000001</v>
      </c>
      <c r="CF11" s="9">
        <v>11.038</v>
      </c>
      <c r="CG11" s="9">
        <v>9.8620000000000001</v>
      </c>
      <c r="CH11" s="9">
        <v>5.3179999999999996</v>
      </c>
      <c r="CI11" s="9">
        <v>4.5439999999999996</v>
      </c>
      <c r="CJ11" s="9">
        <v>4.6159999999999997</v>
      </c>
      <c r="CK11" s="9">
        <v>3.2360000000000002</v>
      </c>
      <c r="CL11" s="9">
        <v>1.38</v>
      </c>
      <c r="CM11" s="9">
        <v>13.702</v>
      </c>
      <c r="CN11" s="9">
        <v>15</v>
      </c>
      <c r="CO11" s="9">
        <v>10.074</v>
      </c>
      <c r="CP11" s="9">
        <v>116.80800000000001</v>
      </c>
      <c r="CQ11" s="9">
        <v>37.276000000000003</v>
      </c>
      <c r="CR11" s="9">
        <v>79.531999999999996</v>
      </c>
      <c r="CS11" s="9">
        <v>46.783999999999999</v>
      </c>
      <c r="CT11" s="9">
        <v>13.97</v>
      </c>
      <c r="CU11" s="9">
        <v>32.814</v>
      </c>
      <c r="CV11" s="9">
        <v>53.988999999999997</v>
      </c>
      <c r="CW11" s="9">
        <v>17.824999999999999</v>
      </c>
      <c r="CX11" s="9">
        <v>36.164000000000001</v>
      </c>
      <c r="CY11" s="9">
        <v>10.526999999999999</v>
      </c>
      <c r="CZ11" s="9">
        <v>3.4780000000000002</v>
      </c>
      <c r="DA11" s="9">
        <v>7.0490000000000004</v>
      </c>
      <c r="DB11" s="9">
        <v>5.508</v>
      </c>
      <c r="DC11" s="9">
        <v>2.0030000000000001</v>
      </c>
      <c r="DD11" s="9">
        <v>3.5049999999999999</v>
      </c>
      <c r="DE11" s="9">
        <v>10</v>
      </c>
      <c r="DF11" s="9">
        <v>10</v>
      </c>
      <c r="DG11" s="9">
        <v>10</v>
      </c>
      <c r="DH11" s="9">
        <v>27.378</v>
      </c>
      <c r="DI11" s="9">
        <v>12.778</v>
      </c>
      <c r="DJ11" s="9">
        <v>14.599</v>
      </c>
      <c r="DK11" s="9">
        <v>5.1689999999999996</v>
      </c>
      <c r="DL11" s="9">
        <v>1.929</v>
      </c>
      <c r="DM11" s="9">
        <v>3.24</v>
      </c>
      <c r="DN11" s="9">
        <v>13.228999999999999</v>
      </c>
      <c r="DO11" s="9">
        <v>4.0469999999999997</v>
      </c>
      <c r="DP11" s="9">
        <v>9.1820000000000004</v>
      </c>
      <c r="DQ11" s="9">
        <v>7.367</v>
      </c>
      <c r="DR11" s="9">
        <v>5.6070000000000002</v>
      </c>
      <c r="DS11" s="9">
        <v>1.7589999999999999</v>
      </c>
      <c r="DT11" s="9">
        <v>1.6140000000000001</v>
      </c>
      <c r="DU11" s="9">
        <v>1.196</v>
      </c>
      <c r="DV11" s="9">
        <v>0.41799999999999998</v>
      </c>
      <c r="DW11" s="9">
        <v>14.807</v>
      </c>
      <c r="DX11" s="9">
        <v>20</v>
      </c>
      <c r="DY11" s="9">
        <v>12</v>
      </c>
      <c r="DZ11" s="9">
        <v>12.438000000000001</v>
      </c>
      <c r="EA11" s="9">
        <v>5.65</v>
      </c>
      <c r="EB11" s="9">
        <v>6.7880000000000003</v>
      </c>
      <c r="EC11" s="9">
        <v>2.6459999999999999</v>
      </c>
      <c r="ED11" s="9">
        <v>0.78600000000000003</v>
      </c>
      <c r="EE11" s="9">
        <v>1.86</v>
      </c>
      <c r="EF11" s="9">
        <v>4.7990000000000004</v>
      </c>
      <c r="EG11" s="9">
        <v>2.4780000000000002</v>
      </c>
      <c r="EH11" s="9">
        <v>2.3210000000000002</v>
      </c>
      <c r="EI11" s="9">
        <v>2.528</v>
      </c>
      <c r="EJ11" s="9">
        <v>0.436</v>
      </c>
      <c r="EK11" s="9">
        <v>2.0920000000000001</v>
      </c>
      <c r="EL11" s="9">
        <v>2.4649999999999999</v>
      </c>
      <c r="EM11" s="9">
        <v>1.95</v>
      </c>
      <c r="EN11" s="9">
        <v>0.51400000000000001</v>
      </c>
      <c r="EO11" s="9">
        <v>15.057</v>
      </c>
      <c r="EP11" s="9">
        <v>15.512</v>
      </c>
      <c r="EQ11" s="9">
        <v>13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10</v>
      </c>
      <c r="C12" s="9">
        <v>8</v>
      </c>
      <c r="D12" s="9">
        <v>32.012</v>
      </c>
      <c r="E12" s="9">
        <v>16.338000000000001</v>
      </c>
      <c r="F12" s="9">
        <v>15.673999999999999</v>
      </c>
      <c r="G12" s="9">
        <v>6.8209999999999997</v>
      </c>
      <c r="H12" s="9">
        <v>3.93</v>
      </c>
      <c r="I12" s="9">
        <v>2.891</v>
      </c>
      <c r="J12" s="9">
        <v>12.266</v>
      </c>
      <c r="K12" s="9">
        <v>6.5350000000000001</v>
      </c>
      <c r="L12" s="9">
        <v>5.7309999999999999</v>
      </c>
      <c r="M12" s="9">
        <v>9.8350000000000009</v>
      </c>
      <c r="N12" s="9">
        <v>5.0010000000000003</v>
      </c>
      <c r="O12" s="9">
        <v>4.8339999999999996</v>
      </c>
      <c r="P12" s="9">
        <v>3.09</v>
      </c>
      <c r="Q12" s="9">
        <v>0.872</v>
      </c>
      <c r="R12" s="9">
        <v>2.218</v>
      </c>
      <c r="S12" s="9">
        <v>16.986999999999998</v>
      </c>
      <c r="T12" s="9">
        <v>16.413</v>
      </c>
      <c r="U12" s="9">
        <v>17.936</v>
      </c>
      <c r="V12" s="9">
        <v>125.361</v>
      </c>
      <c r="W12" s="9">
        <v>44.825000000000003</v>
      </c>
      <c r="X12" s="9">
        <v>80.536000000000001</v>
      </c>
      <c r="Y12" s="9">
        <v>41.648000000000003</v>
      </c>
      <c r="Z12" s="9">
        <v>12.335000000000001</v>
      </c>
      <c r="AA12" s="9">
        <v>29.312999999999999</v>
      </c>
      <c r="AB12" s="9">
        <v>52.667000000000002</v>
      </c>
      <c r="AC12" s="9">
        <v>20.257999999999999</v>
      </c>
      <c r="AD12" s="9">
        <v>32.408999999999999</v>
      </c>
      <c r="AE12" s="9">
        <v>23.931999999999999</v>
      </c>
      <c r="AF12" s="9">
        <v>9.0510000000000002</v>
      </c>
      <c r="AG12" s="9">
        <v>14.881</v>
      </c>
      <c r="AH12" s="9">
        <v>7.1150000000000002</v>
      </c>
      <c r="AI12" s="9">
        <v>3.1819999999999999</v>
      </c>
      <c r="AJ12" s="9">
        <v>3.9319999999999999</v>
      </c>
      <c r="AK12" s="9">
        <v>12</v>
      </c>
      <c r="AL12" s="9">
        <v>14.657</v>
      </c>
      <c r="AM12" s="9">
        <v>10</v>
      </c>
      <c r="AN12" s="9">
        <v>19.251000000000001</v>
      </c>
      <c r="AO12" s="9">
        <v>11.481999999999999</v>
      </c>
      <c r="AP12" s="9">
        <v>7.7690000000000001</v>
      </c>
      <c r="AQ12" s="9">
        <v>4.9649999999999999</v>
      </c>
      <c r="AR12" s="9">
        <v>1.9259999999999999</v>
      </c>
      <c r="AS12" s="9">
        <v>3.0390000000000001</v>
      </c>
      <c r="AT12" s="9">
        <v>8.0069999999999997</v>
      </c>
      <c r="AU12" s="9">
        <v>4.5069999999999997</v>
      </c>
      <c r="AV12" s="9">
        <v>3.5</v>
      </c>
      <c r="AW12" s="9">
        <v>3.0790000000000002</v>
      </c>
      <c r="AX12" s="9">
        <v>2.5259999999999998</v>
      </c>
      <c r="AY12" s="9">
        <v>0.55300000000000005</v>
      </c>
      <c r="AZ12" s="9">
        <v>3.2</v>
      </c>
      <c r="BA12" s="9">
        <v>2.5219999999999998</v>
      </c>
      <c r="BB12" s="9">
        <v>0.67800000000000005</v>
      </c>
      <c r="BC12" s="9">
        <v>14.266</v>
      </c>
      <c r="BD12" s="9">
        <v>17.341999999999999</v>
      </c>
      <c r="BE12" s="9">
        <v>11.019</v>
      </c>
      <c r="BF12" s="9">
        <v>10.177</v>
      </c>
      <c r="BG12" s="9">
        <v>2.5009999999999999</v>
      </c>
      <c r="BH12" s="9">
        <v>7.6760000000000002</v>
      </c>
      <c r="BI12" s="9">
        <v>3.2269999999999999</v>
      </c>
      <c r="BJ12" s="9">
        <v>0.53100000000000003</v>
      </c>
      <c r="BK12" s="9">
        <v>2.6960000000000002</v>
      </c>
      <c r="BL12" s="9">
        <v>5.4219999999999997</v>
      </c>
      <c r="BM12" s="9">
        <v>1.97</v>
      </c>
      <c r="BN12" s="9">
        <v>3.452</v>
      </c>
      <c r="BO12" s="9">
        <v>1.042</v>
      </c>
      <c r="BP12" s="9">
        <v>0</v>
      </c>
      <c r="BQ12" s="9">
        <v>1.042</v>
      </c>
      <c r="BR12" s="9">
        <v>0.48699999999999999</v>
      </c>
      <c r="BS12" s="9">
        <v>0</v>
      </c>
      <c r="BT12" s="9">
        <v>0.48699999999999999</v>
      </c>
      <c r="BU12" s="9">
        <v>10</v>
      </c>
      <c r="BV12" s="9">
        <v>10</v>
      </c>
      <c r="BW12" s="9">
        <v>10</v>
      </c>
      <c r="BX12" s="9">
        <v>42</v>
      </c>
      <c r="BY12" s="9">
        <v>18.606999999999999</v>
      </c>
      <c r="BZ12" s="9">
        <v>23.393000000000001</v>
      </c>
      <c r="CA12" s="9">
        <v>9.1159999999999997</v>
      </c>
      <c r="CB12" s="9">
        <v>4.0469999999999997</v>
      </c>
      <c r="CC12" s="9">
        <v>5.069</v>
      </c>
      <c r="CD12" s="9">
        <v>15.794</v>
      </c>
      <c r="CE12" s="9">
        <v>6.6280000000000001</v>
      </c>
      <c r="CF12" s="9">
        <v>9.1660000000000004</v>
      </c>
      <c r="CG12" s="9">
        <v>12.885999999999999</v>
      </c>
      <c r="CH12" s="9">
        <v>6.5810000000000004</v>
      </c>
      <c r="CI12" s="9">
        <v>6.3049999999999997</v>
      </c>
      <c r="CJ12" s="9">
        <v>4.2030000000000003</v>
      </c>
      <c r="CK12" s="9">
        <v>1.35</v>
      </c>
      <c r="CL12" s="9">
        <v>2.8530000000000002</v>
      </c>
      <c r="CM12" s="9">
        <v>16</v>
      </c>
      <c r="CN12" s="9">
        <v>18</v>
      </c>
      <c r="CO12" s="9">
        <v>16</v>
      </c>
      <c r="CP12" s="9">
        <v>102.746</v>
      </c>
      <c r="CQ12" s="9">
        <v>37.341000000000001</v>
      </c>
      <c r="CR12" s="9">
        <v>65.405000000000001</v>
      </c>
      <c r="CS12" s="9">
        <v>37.792999999999999</v>
      </c>
      <c r="CT12" s="9">
        <v>11.093999999999999</v>
      </c>
      <c r="CU12" s="9">
        <v>26.699000000000002</v>
      </c>
      <c r="CV12" s="9">
        <v>41.698</v>
      </c>
      <c r="CW12" s="9">
        <v>18.068000000000001</v>
      </c>
      <c r="CX12" s="9">
        <v>23.63</v>
      </c>
      <c r="CY12" s="9">
        <v>17.254000000000001</v>
      </c>
      <c r="CZ12" s="9">
        <v>5.4749999999999996</v>
      </c>
      <c r="DA12" s="9">
        <v>11.779</v>
      </c>
      <c r="DB12" s="9">
        <v>6.0010000000000003</v>
      </c>
      <c r="DC12" s="9">
        <v>2.7040000000000002</v>
      </c>
      <c r="DD12" s="9">
        <v>3.2970000000000002</v>
      </c>
      <c r="DE12" s="9">
        <v>11</v>
      </c>
      <c r="DF12" s="9">
        <v>13.016999999999999</v>
      </c>
      <c r="DG12" s="9">
        <v>10</v>
      </c>
      <c r="DH12" s="9">
        <v>32.44</v>
      </c>
      <c r="DI12" s="9">
        <v>15.821999999999999</v>
      </c>
      <c r="DJ12" s="9">
        <v>16.617000000000001</v>
      </c>
      <c r="DK12" s="9">
        <v>6.8490000000000002</v>
      </c>
      <c r="DL12" s="9">
        <v>2.4870000000000001</v>
      </c>
      <c r="DM12" s="9">
        <v>4.3630000000000004</v>
      </c>
      <c r="DN12" s="9">
        <v>16.382999999999999</v>
      </c>
      <c r="DO12" s="9">
        <v>6.99</v>
      </c>
      <c r="DP12" s="9">
        <v>9.3930000000000007</v>
      </c>
      <c r="DQ12" s="9">
        <v>6.0069999999999997</v>
      </c>
      <c r="DR12" s="9">
        <v>3.823</v>
      </c>
      <c r="DS12" s="9">
        <v>2.1840000000000002</v>
      </c>
      <c r="DT12" s="9">
        <v>3.2</v>
      </c>
      <c r="DU12" s="9">
        <v>2.5219999999999998</v>
      </c>
      <c r="DV12" s="9">
        <v>0.67800000000000005</v>
      </c>
      <c r="DW12" s="9">
        <v>15</v>
      </c>
      <c r="DX12" s="9">
        <v>15</v>
      </c>
      <c r="DY12" s="9">
        <v>13.536</v>
      </c>
      <c r="DZ12" s="9">
        <v>9.6150000000000002</v>
      </c>
      <c r="EA12" s="9">
        <v>3.375</v>
      </c>
      <c r="EB12" s="9">
        <v>6.24</v>
      </c>
      <c r="EC12" s="9">
        <v>2.9020000000000001</v>
      </c>
      <c r="ED12" s="9">
        <v>1.093</v>
      </c>
      <c r="EE12" s="9">
        <v>1.8080000000000001</v>
      </c>
      <c r="EF12" s="9">
        <v>4.4870000000000001</v>
      </c>
      <c r="EG12" s="9">
        <v>1.5840000000000001</v>
      </c>
      <c r="EH12" s="9">
        <v>2.903</v>
      </c>
      <c r="EI12" s="9">
        <v>1.7390000000000001</v>
      </c>
      <c r="EJ12" s="9">
        <v>0.69799999999999995</v>
      </c>
      <c r="EK12" s="9">
        <v>1.042</v>
      </c>
      <c r="EL12" s="9">
        <v>0.48699999999999999</v>
      </c>
      <c r="EM12" s="9">
        <v>0</v>
      </c>
      <c r="EN12" s="9">
        <v>0.48699999999999999</v>
      </c>
      <c r="EO12" s="9">
        <v>10</v>
      </c>
      <c r="EP12" s="9">
        <v>10</v>
      </c>
      <c r="EQ12" s="9">
        <v>10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10</v>
      </c>
      <c r="C13" s="9">
        <v>8</v>
      </c>
      <c r="D13" s="9">
        <v>30.776</v>
      </c>
      <c r="E13" s="9">
        <v>17.82</v>
      </c>
      <c r="F13" s="9">
        <v>12.956</v>
      </c>
      <c r="G13" s="9">
        <v>8.3759999999999994</v>
      </c>
      <c r="H13" s="9">
        <v>3.742</v>
      </c>
      <c r="I13" s="9">
        <v>4.6340000000000003</v>
      </c>
      <c r="J13" s="9">
        <v>10.443</v>
      </c>
      <c r="K13" s="9">
        <v>6.6559999999999997</v>
      </c>
      <c r="L13" s="9">
        <v>3.7869999999999999</v>
      </c>
      <c r="M13" s="9">
        <v>7.5309999999999997</v>
      </c>
      <c r="N13" s="9">
        <v>3.7930000000000001</v>
      </c>
      <c r="O13" s="9">
        <v>3.7389999999999999</v>
      </c>
      <c r="P13" s="9">
        <v>4.4260000000000002</v>
      </c>
      <c r="Q13" s="9">
        <v>3.629</v>
      </c>
      <c r="R13" s="9">
        <v>0.79600000000000004</v>
      </c>
      <c r="S13" s="9">
        <v>15</v>
      </c>
      <c r="T13" s="9">
        <v>15</v>
      </c>
      <c r="U13" s="9">
        <v>10</v>
      </c>
      <c r="V13" s="9">
        <v>118.86</v>
      </c>
      <c r="W13" s="9">
        <v>40.465000000000003</v>
      </c>
      <c r="X13" s="9">
        <v>78.394000000000005</v>
      </c>
      <c r="Y13" s="9">
        <v>41.076000000000001</v>
      </c>
      <c r="Z13" s="9">
        <v>6.0839999999999996</v>
      </c>
      <c r="AA13" s="9">
        <v>34.991999999999997</v>
      </c>
      <c r="AB13" s="9">
        <v>49.069000000000003</v>
      </c>
      <c r="AC13" s="9">
        <v>15.847</v>
      </c>
      <c r="AD13" s="9">
        <v>33.222000000000001</v>
      </c>
      <c r="AE13" s="9">
        <v>21.802</v>
      </c>
      <c r="AF13" s="9">
        <v>13.086</v>
      </c>
      <c r="AG13" s="9">
        <v>8.7159999999999993</v>
      </c>
      <c r="AH13" s="9">
        <v>6.9119999999999999</v>
      </c>
      <c r="AI13" s="9">
        <v>5.4480000000000004</v>
      </c>
      <c r="AJ13" s="9">
        <v>1.4650000000000001</v>
      </c>
      <c r="AK13" s="9">
        <v>11</v>
      </c>
      <c r="AL13" s="9">
        <v>18</v>
      </c>
      <c r="AM13" s="9">
        <v>10</v>
      </c>
      <c r="AN13" s="9">
        <v>30.044</v>
      </c>
      <c r="AO13" s="9">
        <v>12.196</v>
      </c>
      <c r="AP13" s="9">
        <v>17.847999999999999</v>
      </c>
      <c r="AQ13" s="9">
        <v>10.689</v>
      </c>
      <c r="AR13" s="9">
        <v>3.504</v>
      </c>
      <c r="AS13" s="9">
        <v>7.1849999999999996</v>
      </c>
      <c r="AT13" s="9">
        <v>11.750999999999999</v>
      </c>
      <c r="AU13" s="9">
        <v>5.6079999999999997</v>
      </c>
      <c r="AV13" s="9">
        <v>6.1429999999999998</v>
      </c>
      <c r="AW13" s="9">
        <v>6.556</v>
      </c>
      <c r="AX13" s="9">
        <v>2.5369999999999999</v>
      </c>
      <c r="AY13" s="9">
        <v>4.0190000000000001</v>
      </c>
      <c r="AZ13" s="9">
        <v>1.048</v>
      </c>
      <c r="BA13" s="9">
        <v>0.54800000000000004</v>
      </c>
      <c r="BB13" s="9">
        <v>0.5</v>
      </c>
      <c r="BC13" s="9">
        <v>12</v>
      </c>
      <c r="BD13" s="9">
        <v>12.452</v>
      </c>
      <c r="BE13" s="9">
        <v>12</v>
      </c>
      <c r="BF13" s="9">
        <v>12.170999999999999</v>
      </c>
      <c r="BG13" s="9">
        <v>6.0439999999999996</v>
      </c>
      <c r="BH13" s="9">
        <v>6.1269999999999998</v>
      </c>
      <c r="BI13" s="9">
        <v>2.1480000000000001</v>
      </c>
      <c r="BJ13" s="9">
        <v>0.59499999999999997</v>
      </c>
      <c r="BK13" s="9">
        <v>1.5529999999999999</v>
      </c>
      <c r="BL13" s="9">
        <v>6.4870000000000001</v>
      </c>
      <c r="BM13" s="9">
        <v>3.2330000000000001</v>
      </c>
      <c r="BN13" s="9">
        <v>3.254</v>
      </c>
      <c r="BO13" s="9">
        <v>1.59</v>
      </c>
      <c r="BP13" s="9">
        <v>0.61099999999999999</v>
      </c>
      <c r="BQ13" s="9">
        <v>0.97799999999999998</v>
      </c>
      <c r="BR13" s="9">
        <v>1.946</v>
      </c>
      <c r="BS13" s="9">
        <v>1.605</v>
      </c>
      <c r="BT13" s="9">
        <v>0.34100000000000003</v>
      </c>
      <c r="BU13" s="9">
        <v>15.488</v>
      </c>
      <c r="BV13" s="9">
        <v>16.460999999999999</v>
      </c>
      <c r="BW13" s="9">
        <v>11.894</v>
      </c>
      <c r="BX13" s="9">
        <v>38.838000000000001</v>
      </c>
      <c r="BY13" s="9">
        <v>21.943999999999999</v>
      </c>
      <c r="BZ13" s="9">
        <v>16.893999999999998</v>
      </c>
      <c r="CA13" s="9">
        <v>9.7360000000000007</v>
      </c>
      <c r="CB13" s="9">
        <v>4.1280000000000001</v>
      </c>
      <c r="CC13" s="9">
        <v>5.609</v>
      </c>
      <c r="CD13" s="9">
        <v>12.406000000000001</v>
      </c>
      <c r="CE13" s="9">
        <v>7.069</v>
      </c>
      <c r="CF13" s="9">
        <v>5.3369999999999997</v>
      </c>
      <c r="CG13" s="9">
        <v>11.204000000000001</v>
      </c>
      <c r="CH13" s="9">
        <v>5.7560000000000002</v>
      </c>
      <c r="CI13" s="9">
        <v>5.4480000000000004</v>
      </c>
      <c r="CJ13" s="9">
        <v>5.492</v>
      </c>
      <c r="CK13" s="9">
        <v>4.9909999999999997</v>
      </c>
      <c r="CL13" s="9">
        <v>0.5</v>
      </c>
      <c r="CM13" s="9">
        <v>15</v>
      </c>
      <c r="CN13" s="9">
        <v>19.154</v>
      </c>
      <c r="CO13" s="9">
        <v>10.116</v>
      </c>
      <c r="CP13" s="9">
        <v>106.527</v>
      </c>
      <c r="CQ13" s="9">
        <v>33.017000000000003</v>
      </c>
      <c r="CR13" s="9">
        <v>73.510000000000005</v>
      </c>
      <c r="CS13" s="9">
        <v>40.353999999999999</v>
      </c>
      <c r="CT13" s="9">
        <v>5.5279999999999996</v>
      </c>
      <c r="CU13" s="9">
        <v>34.826000000000001</v>
      </c>
      <c r="CV13" s="9">
        <v>43.584000000000003</v>
      </c>
      <c r="CW13" s="9">
        <v>13.532999999999999</v>
      </c>
      <c r="CX13" s="9">
        <v>30.050999999999998</v>
      </c>
      <c r="CY13" s="9">
        <v>17.039000000000001</v>
      </c>
      <c r="CZ13" s="9">
        <v>9.8710000000000004</v>
      </c>
      <c r="DA13" s="9">
        <v>7.1680000000000001</v>
      </c>
      <c r="DB13" s="9">
        <v>5.55</v>
      </c>
      <c r="DC13" s="9">
        <v>4.085</v>
      </c>
      <c r="DD13" s="9">
        <v>1.4650000000000001</v>
      </c>
      <c r="DE13" s="9">
        <v>10</v>
      </c>
      <c r="DF13" s="9">
        <v>16</v>
      </c>
      <c r="DG13" s="9">
        <v>10</v>
      </c>
      <c r="DH13" s="9">
        <v>33.106000000000002</v>
      </c>
      <c r="DI13" s="9">
        <v>14.475</v>
      </c>
      <c r="DJ13" s="9">
        <v>18.63</v>
      </c>
      <c r="DK13" s="9">
        <v>10.065</v>
      </c>
      <c r="DL13" s="9">
        <v>3.6749999999999998</v>
      </c>
      <c r="DM13" s="9">
        <v>6.391</v>
      </c>
      <c r="DN13" s="9">
        <v>14.121</v>
      </c>
      <c r="DO13" s="9">
        <v>6.5359999999999996</v>
      </c>
      <c r="DP13" s="9">
        <v>7.585</v>
      </c>
      <c r="DQ13" s="9">
        <v>7.0570000000000004</v>
      </c>
      <c r="DR13" s="9">
        <v>3.1989999999999998</v>
      </c>
      <c r="DS13" s="9">
        <v>3.8580000000000001</v>
      </c>
      <c r="DT13" s="9">
        <v>1.8620000000000001</v>
      </c>
      <c r="DU13" s="9">
        <v>1.0660000000000001</v>
      </c>
      <c r="DV13" s="9">
        <v>0.79600000000000004</v>
      </c>
      <c r="DW13" s="9">
        <v>12.42</v>
      </c>
      <c r="DX13" s="9">
        <v>14.554</v>
      </c>
      <c r="DY13" s="9">
        <v>12</v>
      </c>
      <c r="DZ13" s="9">
        <v>13.38</v>
      </c>
      <c r="EA13" s="9">
        <v>7.09</v>
      </c>
      <c r="EB13" s="9">
        <v>6.2910000000000004</v>
      </c>
      <c r="EC13" s="9">
        <v>2.133</v>
      </c>
      <c r="ED13" s="9">
        <v>0.59499999999999997</v>
      </c>
      <c r="EE13" s="9">
        <v>1.538</v>
      </c>
      <c r="EF13" s="9">
        <v>7.6390000000000002</v>
      </c>
      <c r="EG13" s="9">
        <v>4.2060000000000004</v>
      </c>
      <c r="EH13" s="9">
        <v>3.4329999999999998</v>
      </c>
      <c r="EI13" s="9">
        <v>2.1789999999999998</v>
      </c>
      <c r="EJ13" s="9">
        <v>1.2010000000000001</v>
      </c>
      <c r="EK13" s="9">
        <v>0.97799999999999998</v>
      </c>
      <c r="EL13" s="9">
        <v>1.4279999999999999</v>
      </c>
      <c r="EM13" s="9">
        <v>1.087</v>
      </c>
      <c r="EN13" s="9">
        <v>0.34100000000000003</v>
      </c>
      <c r="EO13" s="9">
        <v>15.183</v>
      </c>
      <c r="EP13" s="9">
        <v>16</v>
      </c>
      <c r="EQ13" s="9">
        <v>10.595000000000001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8</v>
      </c>
      <c r="C14" s="9">
        <v>8</v>
      </c>
      <c r="D14" s="9">
        <v>38.070999999999998</v>
      </c>
      <c r="E14" s="9">
        <v>16.353000000000002</v>
      </c>
      <c r="F14" s="9">
        <v>21.719000000000001</v>
      </c>
      <c r="G14" s="9">
        <v>7.3710000000000004</v>
      </c>
      <c r="H14" s="9">
        <v>2.2789999999999999</v>
      </c>
      <c r="I14" s="9">
        <v>5.0919999999999996</v>
      </c>
      <c r="J14" s="9">
        <v>16.977</v>
      </c>
      <c r="K14" s="9">
        <v>7.2930000000000001</v>
      </c>
      <c r="L14" s="9">
        <v>9.6839999999999993</v>
      </c>
      <c r="M14" s="9">
        <v>10.545999999999999</v>
      </c>
      <c r="N14" s="9">
        <v>4.1619999999999999</v>
      </c>
      <c r="O14" s="9">
        <v>6.3840000000000003</v>
      </c>
      <c r="P14" s="9">
        <v>3.1779999999999999</v>
      </c>
      <c r="Q14" s="9">
        <v>2.6190000000000002</v>
      </c>
      <c r="R14" s="9">
        <v>0.55800000000000005</v>
      </c>
      <c r="S14" s="9">
        <v>15</v>
      </c>
      <c r="T14" s="9">
        <v>15</v>
      </c>
      <c r="U14" s="9">
        <v>15</v>
      </c>
      <c r="V14" s="9">
        <v>146.05099999999999</v>
      </c>
      <c r="W14" s="9">
        <v>50.9</v>
      </c>
      <c r="X14" s="9">
        <v>95.150999999999996</v>
      </c>
      <c r="Y14" s="9">
        <v>50.988</v>
      </c>
      <c r="Z14" s="9">
        <v>16.294</v>
      </c>
      <c r="AA14" s="9">
        <v>34.694000000000003</v>
      </c>
      <c r="AB14" s="9">
        <v>62.418999999999997</v>
      </c>
      <c r="AC14" s="9">
        <v>20.507999999999999</v>
      </c>
      <c r="AD14" s="9">
        <v>41.911000000000001</v>
      </c>
      <c r="AE14" s="9">
        <v>25.384</v>
      </c>
      <c r="AF14" s="9">
        <v>10.637</v>
      </c>
      <c r="AG14" s="9">
        <v>14.747</v>
      </c>
      <c r="AH14" s="9">
        <v>7.26</v>
      </c>
      <c r="AI14" s="9">
        <v>3.4609999999999999</v>
      </c>
      <c r="AJ14" s="9">
        <v>3.7989999999999999</v>
      </c>
      <c r="AK14" s="9">
        <v>11</v>
      </c>
      <c r="AL14" s="9">
        <v>12</v>
      </c>
      <c r="AM14" s="9">
        <v>10.772</v>
      </c>
      <c r="AN14" s="9">
        <v>19.16</v>
      </c>
      <c r="AO14" s="9">
        <v>7.7460000000000004</v>
      </c>
      <c r="AP14" s="9">
        <v>11.413</v>
      </c>
      <c r="AQ14" s="9">
        <v>7.077</v>
      </c>
      <c r="AR14" s="9">
        <v>2.5219999999999998</v>
      </c>
      <c r="AS14" s="9">
        <v>4.5549999999999997</v>
      </c>
      <c r="AT14" s="9">
        <v>7.1609999999999996</v>
      </c>
      <c r="AU14" s="9">
        <v>3.5089999999999999</v>
      </c>
      <c r="AV14" s="9">
        <v>3.6520000000000001</v>
      </c>
      <c r="AW14" s="9">
        <v>4.5179999999999998</v>
      </c>
      <c r="AX14" s="9">
        <v>1.3120000000000001</v>
      </c>
      <c r="AY14" s="9">
        <v>3.206</v>
      </c>
      <c r="AZ14" s="9">
        <v>0.40400000000000003</v>
      </c>
      <c r="BA14" s="9">
        <v>0.40400000000000003</v>
      </c>
      <c r="BB14" s="9">
        <v>0</v>
      </c>
      <c r="BC14" s="9">
        <v>12</v>
      </c>
      <c r="BD14" s="9">
        <v>12</v>
      </c>
      <c r="BE14" s="9">
        <v>10.93</v>
      </c>
      <c r="BF14" s="9">
        <v>10.131</v>
      </c>
      <c r="BG14" s="9">
        <v>4.7510000000000003</v>
      </c>
      <c r="BH14" s="9">
        <v>5.3810000000000002</v>
      </c>
      <c r="BI14" s="9">
        <v>3.8</v>
      </c>
      <c r="BJ14" s="9">
        <v>1.5029999999999999</v>
      </c>
      <c r="BK14" s="9">
        <v>2.2970000000000002</v>
      </c>
      <c r="BL14" s="9">
        <v>3.4279999999999999</v>
      </c>
      <c r="BM14" s="9">
        <v>1.4259999999999999</v>
      </c>
      <c r="BN14" s="9">
        <v>2.0030000000000001</v>
      </c>
      <c r="BO14" s="9">
        <v>2.3069999999999999</v>
      </c>
      <c r="BP14" s="9">
        <v>1.8220000000000001</v>
      </c>
      <c r="BQ14" s="9">
        <v>0.48599999999999999</v>
      </c>
      <c r="BR14" s="9">
        <v>0.59599999999999997</v>
      </c>
      <c r="BS14" s="9">
        <v>0</v>
      </c>
      <c r="BT14" s="9">
        <v>0.59599999999999997</v>
      </c>
      <c r="BU14" s="9">
        <v>10</v>
      </c>
      <c r="BV14" s="9">
        <v>10</v>
      </c>
      <c r="BW14" s="9">
        <v>10</v>
      </c>
      <c r="BX14" s="9">
        <v>45.35</v>
      </c>
      <c r="BY14" s="9">
        <v>20.302</v>
      </c>
      <c r="BZ14" s="9">
        <v>25.048999999999999</v>
      </c>
      <c r="CA14" s="9">
        <v>7.6920000000000002</v>
      </c>
      <c r="CB14" s="9">
        <v>2.2789999999999999</v>
      </c>
      <c r="CC14" s="9">
        <v>5.4130000000000003</v>
      </c>
      <c r="CD14" s="9">
        <v>20.975000000000001</v>
      </c>
      <c r="CE14" s="9">
        <v>10.903</v>
      </c>
      <c r="CF14" s="9">
        <v>10.071999999999999</v>
      </c>
      <c r="CG14" s="9">
        <v>14.244999999999999</v>
      </c>
      <c r="CH14" s="9">
        <v>5.62</v>
      </c>
      <c r="CI14" s="9">
        <v>8.625</v>
      </c>
      <c r="CJ14" s="9">
        <v>2.4390000000000001</v>
      </c>
      <c r="CK14" s="9">
        <v>1.5009999999999999</v>
      </c>
      <c r="CL14" s="9">
        <v>0.93799999999999994</v>
      </c>
      <c r="CM14" s="9">
        <v>14.907999999999999</v>
      </c>
      <c r="CN14" s="9">
        <v>13.535</v>
      </c>
      <c r="CO14" s="9">
        <v>15.574999999999999</v>
      </c>
      <c r="CP14" s="9">
        <v>124.413</v>
      </c>
      <c r="CQ14" s="9">
        <v>42.472999999999999</v>
      </c>
      <c r="CR14" s="9">
        <v>81.938999999999993</v>
      </c>
      <c r="CS14" s="9">
        <v>47.576999999999998</v>
      </c>
      <c r="CT14" s="9">
        <v>16.192</v>
      </c>
      <c r="CU14" s="9">
        <v>31.385000000000002</v>
      </c>
      <c r="CV14" s="9">
        <v>50.006</v>
      </c>
      <c r="CW14" s="9">
        <v>14.337</v>
      </c>
      <c r="CX14" s="9">
        <v>35.67</v>
      </c>
      <c r="CY14" s="9">
        <v>20.113</v>
      </c>
      <c r="CZ14" s="9">
        <v>8.6460000000000008</v>
      </c>
      <c r="DA14" s="9">
        <v>11.467000000000001</v>
      </c>
      <c r="DB14" s="9">
        <v>6.7169999999999996</v>
      </c>
      <c r="DC14" s="9">
        <v>3.298</v>
      </c>
      <c r="DD14" s="9">
        <v>3.419</v>
      </c>
      <c r="DE14" s="9">
        <v>10.81</v>
      </c>
      <c r="DF14" s="9">
        <v>11</v>
      </c>
      <c r="DG14" s="9">
        <v>10</v>
      </c>
      <c r="DH14" s="9">
        <v>33.536000000000001</v>
      </c>
      <c r="DI14" s="9">
        <v>13.12</v>
      </c>
      <c r="DJ14" s="9">
        <v>20.416</v>
      </c>
      <c r="DK14" s="9">
        <v>9.4139999999999997</v>
      </c>
      <c r="DL14" s="9">
        <v>3.234</v>
      </c>
      <c r="DM14" s="9">
        <v>6.18</v>
      </c>
      <c r="DN14" s="9">
        <v>15.584</v>
      </c>
      <c r="DO14" s="9">
        <v>6.0789999999999997</v>
      </c>
      <c r="DP14" s="9">
        <v>9.5060000000000002</v>
      </c>
      <c r="DQ14" s="9">
        <v>7.1829999999999998</v>
      </c>
      <c r="DR14" s="9">
        <v>2.4529999999999998</v>
      </c>
      <c r="DS14" s="9">
        <v>4.7309999999999999</v>
      </c>
      <c r="DT14" s="9">
        <v>1.3540000000000001</v>
      </c>
      <c r="DU14" s="9">
        <v>1.3540000000000001</v>
      </c>
      <c r="DV14" s="9">
        <v>0</v>
      </c>
      <c r="DW14" s="9">
        <v>12</v>
      </c>
      <c r="DX14" s="9">
        <v>12.787000000000001</v>
      </c>
      <c r="DY14" s="9">
        <v>11.984999999999999</v>
      </c>
      <c r="DZ14" s="9">
        <v>10.114000000000001</v>
      </c>
      <c r="EA14" s="9">
        <v>3.855</v>
      </c>
      <c r="EB14" s="9">
        <v>6.2590000000000003</v>
      </c>
      <c r="EC14" s="9">
        <v>4.5540000000000003</v>
      </c>
      <c r="ED14" s="9">
        <v>0.89300000000000002</v>
      </c>
      <c r="EE14" s="9">
        <v>3.661</v>
      </c>
      <c r="EF14" s="9">
        <v>3.419</v>
      </c>
      <c r="EG14" s="9">
        <v>1.417</v>
      </c>
      <c r="EH14" s="9">
        <v>2.0030000000000001</v>
      </c>
      <c r="EI14" s="9">
        <v>1.2130000000000001</v>
      </c>
      <c r="EJ14" s="9">
        <v>1.2130000000000001</v>
      </c>
      <c r="EK14" s="9">
        <v>0</v>
      </c>
      <c r="EL14" s="9">
        <v>0.92700000000000005</v>
      </c>
      <c r="EM14" s="9">
        <v>0.33100000000000002</v>
      </c>
      <c r="EN14" s="9">
        <v>0.59599999999999997</v>
      </c>
      <c r="EO14" s="9">
        <v>10</v>
      </c>
      <c r="EP14" s="9">
        <v>10</v>
      </c>
      <c r="EQ14" s="9">
        <v>8.6359999999999992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8</v>
      </c>
      <c r="C15" s="9">
        <v>8</v>
      </c>
      <c r="D15" s="9">
        <v>33.811999999999998</v>
      </c>
      <c r="E15" s="9">
        <v>13.928000000000001</v>
      </c>
      <c r="F15" s="9">
        <v>19.884</v>
      </c>
      <c r="G15" s="9">
        <v>7.7839999999999998</v>
      </c>
      <c r="H15" s="9">
        <v>4.45</v>
      </c>
      <c r="I15" s="9">
        <v>3.3340000000000001</v>
      </c>
      <c r="J15" s="9">
        <v>12.805999999999999</v>
      </c>
      <c r="K15" s="9">
        <v>3.3660000000000001</v>
      </c>
      <c r="L15" s="9">
        <v>9.44</v>
      </c>
      <c r="M15" s="9">
        <v>8.6110000000000007</v>
      </c>
      <c r="N15" s="9">
        <v>4.6120000000000001</v>
      </c>
      <c r="O15" s="9">
        <v>3.9990000000000001</v>
      </c>
      <c r="P15" s="9">
        <v>4.6109999999999998</v>
      </c>
      <c r="Q15" s="9">
        <v>1.5</v>
      </c>
      <c r="R15" s="9">
        <v>3.11</v>
      </c>
      <c r="S15" s="9">
        <v>15</v>
      </c>
      <c r="T15" s="9">
        <v>14.026</v>
      </c>
      <c r="U15" s="9">
        <v>15</v>
      </c>
      <c r="V15" s="9">
        <v>147.14699999999999</v>
      </c>
      <c r="W15" s="9">
        <v>54.993000000000002</v>
      </c>
      <c r="X15" s="9">
        <v>92.153999999999996</v>
      </c>
      <c r="Y15" s="9">
        <v>56.945</v>
      </c>
      <c r="Z15" s="9">
        <v>19.741</v>
      </c>
      <c r="AA15" s="9">
        <v>37.203000000000003</v>
      </c>
      <c r="AB15" s="9">
        <v>62.140999999999998</v>
      </c>
      <c r="AC15" s="9">
        <v>23.712</v>
      </c>
      <c r="AD15" s="9">
        <v>38.429000000000002</v>
      </c>
      <c r="AE15" s="9">
        <v>21.875</v>
      </c>
      <c r="AF15" s="9">
        <v>8.5909999999999993</v>
      </c>
      <c r="AG15" s="9">
        <v>13.284000000000001</v>
      </c>
      <c r="AH15" s="9">
        <v>6.1859999999999999</v>
      </c>
      <c r="AI15" s="9">
        <v>2.948</v>
      </c>
      <c r="AJ15" s="9">
        <v>3.238</v>
      </c>
      <c r="AK15" s="9">
        <v>10</v>
      </c>
      <c r="AL15" s="9">
        <v>10</v>
      </c>
      <c r="AM15" s="9">
        <v>10</v>
      </c>
      <c r="AN15" s="9">
        <v>25.684999999999999</v>
      </c>
      <c r="AO15" s="9">
        <v>10.843999999999999</v>
      </c>
      <c r="AP15" s="9">
        <v>14.84</v>
      </c>
      <c r="AQ15" s="9">
        <v>9.2750000000000004</v>
      </c>
      <c r="AR15" s="9">
        <v>3.7349999999999999</v>
      </c>
      <c r="AS15" s="9">
        <v>5.5410000000000004</v>
      </c>
      <c r="AT15" s="9">
        <v>11.151</v>
      </c>
      <c r="AU15" s="9">
        <v>4.9039999999999999</v>
      </c>
      <c r="AV15" s="9">
        <v>6.2480000000000002</v>
      </c>
      <c r="AW15" s="9">
        <v>4.657</v>
      </c>
      <c r="AX15" s="9">
        <v>2.206</v>
      </c>
      <c r="AY15" s="9">
        <v>2.4510000000000001</v>
      </c>
      <c r="AZ15" s="9">
        <v>0.60099999999999998</v>
      </c>
      <c r="BA15" s="9">
        <v>0</v>
      </c>
      <c r="BB15" s="9">
        <v>0.60099999999999998</v>
      </c>
      <c r="BC15" s="9">
        <v>10</v>
      </c>
      <c r="BD15" s="9">
        <v>10.679</v>
      </c>
      <c r="BE15" s="9">
        <v>10</v>
      </c>
      <c r="BF15" s="9">
        <v>7.09</v>
      </c>
      <c r="BG15" s="9">
        <v>3.1040000000000001</v>
      </c>
      <c r="BH15" s="9">
        <v>3.9870000000000001</v>
      </c>
      <c r="BI15" s="9">
        <v>2.1589999999999998</v>
      </c>
      <c r="BJ15" s="9">
        <v>0</v>
      </c>
      <c r="BK15" s="9">
        <v>2.1589999999999998</v>
      </c>
      <c r="BL15" s="9">
        <v>4.3049999999999997</v>
      </c>
      <c r="BM15" s="9">
        <v>2.4769999999999999</v>
      </c>
      <c r="BN15" s="9">
        <v>1.8280000000000001</v>
      </c>
      <c r="BO15" s="9">
        <v>0.627</v>
      </c>
      <c r="BP15" s="9">
        <v>0.627</v>
      </c>
      <c r="BQ15" s="9">
        <v>0</v>
      </c>
      <c r="BR15" s="9">
        <v>0</v>
      </c>
      <c r="BS15" s="9">
        <v>0</v>
      </c>
      <c r="BT15" s="9">
        <v>0</v>
      </c>
      <c r="BU15" s="9">
        <v>11.244999999999999</v>
      </c>
      <c r="BV15" s="9">
        <v>14.055999999999999</v>
      </c>
      <c r="BW15" s="9">
        <v>8.4760000000000009</v>
      </c>
      <c r="BX15" s="9">
        <v>50.752000000000002</v>
      </c>
      <c r="BY15" s="9">
        <v>20.190999999999999</v>
      </c>
      <c r="BZ15" s="9">
        <v>30.561</v>
      </c>
      <c r="CA15" s="9">
        <v>12.701000000000001</v>
      </c>
      <c r="CB15" s="9">
        <v>7.3280000000000003</v>
      </c>
      <c r="CC15" s="9">
        <v>5.3719999999999999</v>
      </c>
      <c r="CD15" s="9">
        <v>20.576000000000001</v>
      </c>
      <c r="CE15" s="9">
        <v>6.26</v>
      </c>
      <c r="CF15" s="9">
        <v>14.316000000000001</v>
      </c>
      <c r="CG15" s="9">
        <v>11.74</v>
      </c>
      <c r="CH15" s="9">
        <v>4.6120000000000001</v>
      </c>
      <c r="CI15" s="9">
        <v>7.1280000000000001</v>
      </c>
      <c r="CJ15" s="9">
        <v>5.7359999999999998</v>
      </c>
      <c r="CK15" s="9">
        <v>1.9910000000000001</v>
      </c>
      <c r="CL15" s="9">
        <v>3.7450000000000001</v>
      </c>
      <c r="CM15" s="9">
        <v>13</v>
      </c>
      <c r="CN15" s="9">
        <v>12</v>
      </c>
      <c r="CO15" s="9">
        <v>13</v>
      </c>
      <c r="CP15" s="9">
        <v>118.682</v>
      </c>
      <c r="CQ15" s="9">
        <v>45.018999999999998</v>
      </c>
      <c r="CR15" s="9">
        <v>73.662999999999997</v>
      </c>
      <c r="CS15" s="9">
        <v>47.929000000000002</v>
      </c>
      <c r="CT15" s="9">
        <v>16.391999999999999</v>
      </c>
      <c r="CU15" s="9">
        <v>31.536999999999999</v>
      </c>
      <c r="CV15" s="9">
        <v>50.786999999999999</v>
      </c>
      <c r="CW15" s="9">
        <v>19.846</v>
      </c>
      <c r="CX15" s="9">
        <v>30.940999999999999</v>
      </c>
      <c r="CY15" s="9">
        <v>16.221</v>
      </c>
      <c r="CZ15" s="9">
        <v>7.6390000000000002</v>
      </c>
      <c r="DA15" s="9">
        <v>8.5820000000000007</v>
      </c>
      <c r="DB15" s="9">
        <v>3.7450000000000001</v>
      </c>
      <c r="DC15" s="9">
        <v>1.1419999999999999</v>
      </c>
      <c r="DD15" s="9">
        <v>2.6030000000000002</v>
      </c>
      <c r="DE15" s="9">
        <v>10</v>
      </c>
      <c r="DF15" s="9">
        <v>10</v>
      </c>
      <c r="DG15" s="9">
        <v>10</v>
      </c>
      <c r="DH15" s="9">
        <v>33.787999999999997</v>
      </c>
      <c r="DI15" s="9">
        <v>12.053000000000001</v>
      </c>
      <c r="DJ15" s="9">
        <v>21.736000000000001</v>
      </c>
      <c r="DK15" s="9">
        <v>12.622</v>
      </c>
      <c r="DL15" s="9">
        <v>3.6259999999999999</v>
      </c>
      <c r="DM15" s="9">
        <v>8.9960000000000004</v>
      </c>
      <c r="DN15" s="9">
        <v>13.382999999999999</v>
      </c>
      <c r="DO15" s="9">
        <v>5.2679999999999998</v>
      </c>
      <c r="DP15" s="9">
        <v>8.1140000000000008</v>
      </c>
      <c r="DQ15" s="9">
        <v>7.1820000000000004</v>
      </c>
      <c r="DR15" s="9">
        <v>3.1579999999999999</v>
      </c>
      <c r="DS15" s="9">
        <v>4.024</v>
      </c>
      <c r="DT15" s="9">
        <v>0.60099999999999998</v>
      </c>
      <c r="DU15" s="9">
        <v>0</v>
      </c>
      <c r="DV15" s="9">
        <v>0.60099999999999998</v>
      </c>
      <c r="DW15" s="9">
        <v>12.342000000000001</v>
      </c>
      <c r="DX15" s="9">
        <v>13</v>
      </c>
      <c r="DY15" s="9">
        <v>10</v>
      </c>
      <c r="DZ15" s="9">
        <v>10.512</v>
      </c>
      <c r="EA15" s="9">
        <v>5.6059999999999999</v>
      </c>
      <c r="EB15" s="9">
        <v>4.9050000000000002</v>
      </c>
      <c r="EC15" s="9">
        <v>2.911</v>
      </c>
      <c r="ED15" s="9">
        <v>0.57999999999999996</v>
      </c>
      <c r="EE15" s="9">
        <v>2.331</v>
      </c>
      <c r="EF15" s="9">
        <v>5.6580000000000004</v>
      </c>
      <c r="EG15" s="9">
        <v>3.0840000000000001</v>
      </c>
      <c r="EH15" s="9">
        <v>2.5739999999999998</v>
      </c>
      <c r="EI15" s="9">
        <v>0.627</v>
      </c>
      <c r="EJ15" s="9">
        <v>0.627</v>
      </c>
      <c r="EK15" s="9">
        <v>0</v>
      </c>
      <c r="EL15" s="9">
        <v>1.3160000000000001</v>
      </c>
      <c r="EM15" s="9">
        <v>1.3160000000000001</v>
      </c>
      <c r="EN15" s="9">
        <v>0</v>
      </c>
      <c r="EO15" s="9">
        <v>12.329000000000001</v>
      </c>
      <c r="EP15" s="9">
        <v>14.53</v>
      </c>
      <c r="EQ15" s="9">
        <v>8.3689999999999998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8</v>
      </c>
      <c r="C16" s="9">
        <v>8</v>
      </c>
      <c r="D16" s="9">
        <v>32.694000000000003</v>
      </c>
      <c r="E16" s="9">
        <v>14.64</v>
      </c>
      <c r="F16" s="9">
        <v>18.053999999999998</v>
      </c>
      <c r="G16" s="9">
        <v>7.782</v>
      </c>
      <c r="H16" s="9">
        <v>2.5619999999999998</v>
      </c>
      <c r="I16" s="9">
        <v>5.22</v>
      </c>
      <c r="J16" s="9">
        <v>14.242000000000001</v>
      </c>
      <c r="K16" s="9">
        <v>7.266</v>
      </c>
      <c r="L16" s="9">
        <v>6.976</v>
      </c>
      <c r="M16" s="9">
        <v>10.045</v>
      </c>
      <c r="N16" s="9">
        <v>4.1870000000000003</v>
      </c>
      <c r="O16" s="9">
        <v>5.8579999999999997</v>
      </c>
      <c r="P16" s="9">
        <v>0.625</v>
      </c>
      <c r="Q16" s="9">
        <v>0.625</v>
      </c>
      <c r="R16" s="9">
        <v>0</v>
      </c>
      <c r="S16" s="9">
        <v>14</v>
      </c>
      <c r="T16" s="9">
        <v>14</v>
      </c>
      <c r="U16" s="9">
        <v>13.771000000000001</v>
      </c>
      <c r="V16" s="9">
        <v>148.18700000000001</v>
      </c>
      <c r="W16" s="9">
        <v>48.453000000000003</v>
      </c>
      <c r="X16" s="9">
        <v>99.733999999999995</v>
      </c>
      <c r="Y16" s="9">
        <v>61.784999999999997</v>
      </c>
      <c r="Z16" s="9">
        <v>18.263999999999999</v>
      </c>
      <c r="AA16" s="9">
        <v>43.52</v>
      </c>
      <c r="AB16" s="9">
        <v>58.94</v>
      </c>
      <c r="AC16" s="9">
        <v>17.518000000000001</v>
      </c>
      <c r="AD16" s="9">
        <v>41.421999999999997</v>
      </c>
      <c r="AE16" s="9">
        <v>21.86</v>
      </c>
      <c r="AF16" s="9">
        <v>9.6069999999999993</v>
      </c>
      <c r="AG16" s="9">
        <v>12.253</v>
      </c>
      <c r="AH16" s="9">
        <v>5.6020000000000003</v>
      </c>
      <c r="AI16" s="9">
        <v>3.0630000000000002</v>
      </c>
      <c r="AJ16" s="9">
        <v>2.54</v>
      </c>
      <c r="AK16" s="9">
        <v>10</v>
      </c>
      <c r="AL16" s="9">
        <v>10</v>
      </c>
      <c r="AM16" s="9">
        <v>10</v>
      </c>
      <c r="AN16" s="9">
        <v>28.308</v>
      </c>
      <c r="AO16" s="9">
        <v>12.619</v>
      </c>
      <c r="AP16" s="9">
        <v>15.689</v>
      </c>
      <c r="AQ16" s="9">
        <v>13.069000000000001</v>
      </c>
      <c r="AR16" s="9">
        <v>5.7210000000000001</v>
      </c>
      <c r="AS16" s="9">
        <v>7.3479999999999999</v>
      </c>
      <c r="AT16" s="9">
        <v>8.3379999999999992</v>
      </c>
      <c r="AU16" s="9">
        <v>3.5760000000000001</v>
      </c>
      <c r="AV16" s="9">
        <v>4.7619999999999996</v>
      </c>
      <c r="AW16" s="9">
        <v>4.665</v>
      </c>
      <c r="AX16" s="9">
        <v>2.6960000000000002</v>
      </c>
      <c r="AY16" s="9">
        <v>1.9690000000000001</v>
      </c>
      <c r="AZ16" s="9">
        <v>2.2349999999999999</v>
      </c>
      <c r="BA16" s="9">
        <v>0.625</v>
      </c>
      <c r="BB16" s="9">
        <v>1.61</v>
      </c>
      <c r="BC16" s="9">
        <v>10</v>
      </c>
      <c r="BD16" s="9">
        <v>11.593999999999999</v>
      </c>
      <c r="BE16" s="9">
        <v>10</v>
      </c>
      <c r="BF16" s="9">
        <v>11.071</v>
      </c>
      <c r="BG16" s="9">
        <v>6.5039999999999996</v>
      </c>
      <c r="BH16" s="9">
        <v>4.5659999999999998</v>
      </c>
      <c r="BI16" s="9">
        <v>6.4169999999999998</v>
      </c>
      <c r="BJ16" s="9">
        <v>3.8570000000000002</v>
      </c>
      <c r="BK16" s="9">
        <v>2.56</v>
      </c>
      <c r="BL16" s="9">
        <v>2.9449999999999998</v>
      </c>
      <c r="BM16" s="9">
        <v>1.6020000000000001</v>
      </c>
      <c r="BN16" s="9">
        <v>1.343</v>
      </c>
      <c r="BO16" s="9">
        <v>1.093</v>
      </c>
      <c r="BP16" s="9">
        <v>0.43</v>
      </c>
      <c r="BQ16" s="9">
        <v>0.66300000000000003</v>
      </c>
      <c r="BR16" s="9">
        <v>0.61499999999999999</v>
      </c>
      <c r="BS16" s="9">
        <v>0.61499999999999999</v>
      </c>
      <c r="BT16" s="9">
        <v>0</v>
      </c>
      <c r="BU16" s="9">
        <v>7.9560000000000004</v>
      </c>
      <c r="BV16" s="9">
        <v>7.6289999999999996</v>
      </c>
      <c r="BW16" s="9">
        <v>7.8609999999999998</v>
      </c>
      <c r="BX16" s="9">
        <v>44.170999999999999</v>
      </c>
      <c r="BY16" s="9">
        <v>18.027999999999999</v>
      </c>
      <c r="BZ16" s="9">
        <v>26.143000000000001</v>
      </c>
      <c r="CA16" s="9">
        <v>13.781000000000001</v>
      </c>
      <c r="CB16" s="9">
        <v>4.6859999999999999</v>
      </c>
      <c r="CC16" s="9">
        <v>9.0950000000000006</v>
      </c>
      <c r="CD16" s="9">
        <v>19.475000000000001</v>
      </c>
      <c r="CE16" s="9">
        <v>9.1560000000000006</v>
      </c>
      <c r="CF16" s="9">
        <v>10.319000000000001</v>
      </c>
      <c r="CG16" s="9">
        <v>10.914999999999999</v>
      </c>
      <c r="CH16" s="9">
        <v>4.1859999999999999</v>
      </c>
      <c r="CI16" s="9">
        <v>6.7290000000000001</v>
      </c>
      <c r="CJ16" s="9">
        <v>0</v>
      </c>
      <c r="CK16" s="9">
        <v>0</v>
      </c>
      <c r="CL16" s="9">
        <v>0</v>
      </c>
      <c r="CM16" s="9">
        <v>12</v>
      </c>
      <c r="CN16" s="9">
        <v>12.75</v>
      </c>
      <c r="CO16" s="9">
        <v>11</v>
      </c>
      <c r="CP16" s="9">
        <v>125.675</v>
      </c>
      <c r="CQ16" s="9">
        <v>41.137</v>
      </c>
      <c r="CR16" s="9">
        <v>84.537999999999997</v>
      </c>
      <c r="CS16" s="9">
        <v>53.125</v>
      </c>
      <c r="CT16" s="9">
        <v>16.934999999999999</v>
      </c>
      <c r="CU16" s="9">
        <v>36.19</v>
      </c>
      <c r="CV16" s="9">
        <v>48.579000000000001</v>
      </c>
      <c r="CW16" s="9">
        <v>13.363</v>
      </c>
      <c r="CX16" s="9">
        <v>35.216999999999999</v>
      </c>
      <c r="CY16" s="9">
        <v>19.059000000000001</v>
      </c>
      <c r="CZ16" s="9">
        <v>8.4670000000000005</v>
      </c>
      <c r="DA16" s="9">
        <v>10.590999999999999</v>
      </c>
      <c r="DB16" s="9">
        <v>4.9119999999999999</v>
      </c>
      <c r="DC16" s="9">
        <v>2.3719999999999999</v>
      </c>
      <c r="DD16" s="9">
        <v>2.54</v>
      </c>
      <c r="DE16" s="9">
        <v>10</v>
      </c>
      <c r="DF16" s="9">
        <v>10</v>
      </c>
      <c r="DG16" s="9">
        <v>10</v>
      </c>
      <c r="DH16" s="9">
        <v>41.456000000000003</v>
      </c>
      <c r="DI16" s="9">
        <v>16.202999999999999</v>
      </c>
      <c r="DJ16" s="9">
        <v>25.253</v>
      </c>
      <c r="DK16" s="9">
        <v>18.404</v>
      </c>
      <c r="DL16" s="9">
        <v>5.04</v>
      </c>
      <c r="DM16" s="9">
        <v>13.364000000000001</v>
      </c>
      <c r="DN16" s="9">
        <v>13.695</v>
      </c>
      <c r="DO16" s="9">
        <v>5.3849999999999998</v>
      </c>
      <c r="DP16" s="9">
        <v>8.31</v>
      </c>
      <c r="DQ16" s="9">
        <v>5.8070000000000004</v>
      </c>
      <c r="DR16" s="9">
        <v>3.8380000000000001</v>
      </c>
      <c r="DS16" s="9">
        <v>1.9690000000000001</v>
      </c>
      <c r="DT16" s="9">
        <v>3.5510000000000002</v>
      </c>
      <c r="DU16" s="9">
        <v>1.94</v>
      </c>
      <c r="DV16" s="9">
        <v>1.61</v>
      </c>
      <c r="DW16" s="9">
        <v>10</v>
      </c>
      <c r="DX16" s="9">
        <v>15.317</v>
      </c>
      <c r="DY16" s="9">
        <v>8.4369999999999994</v>
      </c>
      <c r="DZ16" s="9">
        <v>8.9580000000000002</v>
      </c>
      <c r="EA16" s="9">
        <v>6.8470000000000004</v>
      </c>
      <c r="EB16" s="9">
        <v>2.11</v>
      </c>
      <c r="EC16" s="9">
        <v>3.7429999999999999</v>
      </c>
      <c r="ED16" s="9">
        <v>3.7429999999999999</v>
      </c>
      <c r="EE16" s="9">
        <v>0</v>
      </c>
      <c r="EF16" s="9">
        <v>2.7149999999999999</v>
      </c>
      <c r="EG16" s="9">
        <v>2.0579999999999998</v>
      </c>
      <c r="EH16" s="9">
        <v>0.65700000000000003</v>
      </c>
      <c r="EI16" s="9">
        <v>1.883</v>
      </c>
      <c r="EJ16" s="9">
        <v>0.43</v>
      </c>
      <c r="EK16" s="9">
        <v>1.4530000000000001</v>
      </c>
      <c r="EL16" s="9">
        <v>0.61499999999999999</v>
      </c>
      <c r="EM16" s="9">
        <v>0.61499999999999999</v>
      </c>
      <c r="EN16" s="9">
        <v>0</v>
      </c>
      <c r="EO16" s="9">
        <v>10</v>
      </c>
      <c r="EP16" s="9">
        <v>8.1170000000000009</v>
      </c>
      <c r="EQ16" s="9">
        <v>20.004000000000001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9.8369999999999997</v>
      </c>
      <c r="C17" s="9">
        <v>9.0960000000000001</v>
      </c>
      <c r="D17" s="9">
        <v>32.259</v>
      </c>
      <c r="E17" s="9">
        <v>16.684999999999999</v>
      </c>
      <c r="F17" s="9">
        <v>15.574</v>
      </c>
      <c r="G17" s="9">
        <v>7.875</v>
      </c>
      <c r="H17" s="9">
        <v>3.754</v>
      </c>
      <c r="I17" s="9">
        <v>4.1210000000000004</v>
      </c>
      <c r="J17" s="9">
        <v>15.163</v>
      </c>
      <c r="K17" s="9">
        <v>8.3390000000000004</v>
      </c>
      <c r="L17" s="9">
        <v>6.8239999999999998</v>
      </c>
      <c r="M17" s="9">
        <v>6.234</v>
      </c>
      <c r="N17" s="9">
        <v>2.077</v>
      </c>
      <c r="O17" s="9">
        <v>4.1559999999999997</v>
      </c>
      <c r="P17" s="9">
        <v>2.9860000000000002</v>
      </c>
      <c r="Q17" s="9">
        <v>2.5139999999999998</v>
      </c>
      <c r="R17" s="9">
        <v>0.47199999999999998</v>
      </c>
      <c r="S17" s="9">
        <v>12.492000000000001</v>
      </c>
      <c r="T17" s="9">
        <v>12</v>
      </c>
      <c r="U17" s="9">
        <v>13.734</v>
      </c>
      <c r="V17" s="9">
        <v>140.21</v>
      </c>
      <c r="W17" s="9">
        <v>52.100999999999999</v>
      </c>
      <c r="X17" s="9">
        <v>88.108999999999995</v>
      </c>
      <c r="Y17" s="9">
        <v>42.38</v>
      </c>
      <c r="Z17" s="9">
        <v>10.263999999999999</v>
      </c>
      <c r="AA17" s="9">
        <v>32.116</v>
      </c>
      <c r="AB17" s="9">
        <v>70.665999999999997</v>
      </c>
      <c r="AC17" s="9">
        <v>27.146999999999998</v>
      </c>
      <c r="AD17" s="9">
        <v>43.518000000000001</v>
      </c>
      <c r="AE17" s="9">
        <v>21.401</v>
      </c>
      <c r="AF17" s="9">
        <v>10.587999999999999</v>
      </c>
      <c r="AG17" s="9">
        <v>10.813000000000001</v>
      </c>
      <c r="AH17" s="9">
        <v>5.7629999999999999</v>
      </c>
      <c r="AI17" s="9">
        <v>4.1020000000000003</v>
      </c>
      <c r="AJ17" s="9">
        <v>1.661</v>
      </c>
      <c r="AK17" s="9">
        <v>10</v>
      </c>
      <c r="AL17" s="9">
        <v>14</v>
      </c>
      <c r="AM17" s="9">
        <v>10</v>
      </c>
      <c r="AN17" s="9">
        <v>31.757000000000001</v>
      </c>
      <c r="AO17" s="9">
        <v>13.513</v>
      </c>
      <c r="AP17" s="9">
        <v>18.244</v>
      </c>
      <c r="AQ17" s="9">
        <v>10.76</v>
      </c>
      <c r="AR17" s="9">
        <v>6.1020000000000003</v>
      </c>
      <c r="AS17" s="9">
        <v>4.657</v>
      </c>
      <c r="AT17" s="9">
        <v>16.809999999999999</v>
      </c>
      <c r="AU17" s="9">
        <v>4.3209999999999997</v>
      </c>
      <c r="AV17" s="9">
        <v>12.489000000000001</v>
      </c>
      <c r="AW17" s="9">
        <v>2.1890000000000001</v>
      </c>
      <c r="AX17" s="9">
        <v>1.7829999999999999</v>
      </c>
      <c r="AY17" s="9">
        <v>0.40600000000000003</v>
      </c>
      <c r="AZ17" s="9">
        <v>1.998</v>
      </c>
      <c r="BA17" s="9">
        <v>1.306</v>
      </c>
      <c r="BB17" s="9">
        <v>0.69199999999999995</v>
      </c>
      <c r="BC17" s="9">
        <v>10</v>
      </c>
      <c r="BD17" s="9">
        <v>11.164999999999999</v>
      </c>
      <c r="BE17" s="9">
        <v>10</v>
      </c>
      <c r="BF17" s="9">
        <v>10.308999999999999</v>
      </c>
      <c r="BG17" s="9">
        <v>4.4779999999999998</v>
      </c>
      <c r="BH17" s="9">
        <v>5.83</v>
      </c>
      <c r="BI17" s="9">
        <v>3.17</v>
      </c>
      <c r="BJ17" s="9">
        <v>0.57999999999999996</v>
      </c>
      <c r="BK17" s="9">
        <v>2.59</v>
      </c>
      <c r="BL17" s="9">
        <v>4.95</v>
      </c>
      <c r="BM17" s="9">
        <v>2.7450000000000001</v>
      </c>
      <c r="BN17" s="9">
        <v>2.2050000000000001</v>
      </c>
      <c r="BO17" s="9">
        <v>1.728</v>
      </c>
      <c r="BP17" s="9">
        <v>1.153</v>
      </c>
      <c r="BQ17" s="9">
        <v>0.57399999999999995</v>
      </c>
      <c r="BR17" s="9">
        <v>0.46100000000000002</v>
      </c>
      <c r="BS17" s="9">
        <v>0</v>
      </c>
      <c r="BT17" s="9">
        <v>0.46100000000000002</v>
      </c>
      <c r="BU17" s="9">
        <v>12.866</v>
      </c>
      <c r="BV17" s="9">
        <v>16.111000000000001</v>
      </c>
      <c r="BW17" s="9">
        <v>10.06</v>
      </c>
      <c r="BX17" s="9">
        <v>42.161999999999999</v>
      </c>
      <c r="BY17" s="9">
        <v>19.533000000000001</v>
      </c>
      <c r="BZ17" s="9">
        <v>22.629000000000001</v>
      </c>
      <c r="CA17" s="9">
        <v>10.744</v>
      </c>
      <c r="CB17" s="9">
        <v>5.4660000000000002</v>
      </c>
      <c r="CC17" s="9">
        <v>5.2779999999999996</v>
      </c>
      <c r="CD17" s="9">
        <v>23.035</v>
      </c>
      <c r="CE17" s="9">
        <v>9.18</v>
      </c>
      <c r="CF17" s="9">
        <v>13.855</v>
      </c>
      <c r="CG17" s="9">
        <v>6.508</v>
      </c>
      <c r="CH17" s="9">
        <v>3.4849999999999999</v>
      </c>
      <c r="CI17" s="9">
        <v>3.0230000000000001</v>
      </c>
      <c r="CJ17" s="9">
        <v>1.8759999999999999</v>
      </c>
      <c r="CK17" s="9">
        <v>1.403</v>
      </c>
      <c r="CL17" s="9">
        <v>0.47199999999999998</v>
      </c>
      <c r="CM17" s="9">
        <v>12</v>
      </c>
      <c r="CN17" s="9">
        <v>12</v>
      </c>
      <c r="CO17" s="9">
        <v>10.663</v>
      </c>
      <c r="CP17" s="9">
        <v>111.477</v>
      </c>
      <c r="CQ17" s="9">
        <v>42.231999999999999</v>
      </c>
      <c r="CR17" s="9">
        <v>69.245000000000005</v>
      </c>
      <c r="CS17" s="9">
        <v>34.816000000000003</v>
      </c>
      <c r="CT17" s="9">
        <v>8.7159999999999993</v>
      </c>
      <c r="CU17" s="9">
        <v>26.1</v>
      </c>
      <c r="CV17" s="9">
        <v>56.408000000000001</v>
      </c>
      <c r="CW17" s="9">
        <v>22.523</v>
      </c>
      <c r="CX17" s="9">
        <v>33.886000000000003</v>
      </c>
      <c r="CY17" s="9">
        <v>15.874000000000001</v>
      </c>
      <c r="CZ17" s="9">
        <v>7.7039999999999997</v>
      </c>
      <c r="DA17" s="9">
        <v>8.17</v>
      </c>
      <c r="DB17" s="9">
        <v>4.3780000000000001</v>
      </c>
      <c r="DC17" s="9">
        <v>3.2890000000000001</v>
      </c>
      <c r="DD17" s="9">
        <v>1.089</v>
      </c>
      <c r="DE17" s="9">
        <v>10</v>
      </c>
      <c r="DF17" s="9">
        <v>13</v>
      </c>
      <c r="DG17" s="9">
        <v>10</v>
      </c>
      <c r="DH17" s="9">
        <v>47.353000000000002</v>
      </c>
      <c r="DI17" s="9">
        <v>18.373999999999999</v>
      </c>
      <c r="DJ17" s="9">
        <v>28.978000000000002</v>
      </c>
      <c r="DK17" s="9">
        <v>13.657</v>
      </c>
      <c r="DL17" s="9">
        <v>5.1849999999999996</v>
      </c>
      <c r="DM17" s="9">
        <v>8.4719999999999995</v>
      </c>
      <c r="DN17" s="9">
        <v>22.693000000000001</v>
      </c>
      <c r="DO17" s="9">
        <v>6.952</v>
      </c>
      <c r="DP17" s="9">
        <v>15.741</v>
      </c>
      <c r="DQ17" s="9">
        <v>7.2930000000000001</v>
      </c>
      <c r="DR17" s="9">
        <v>3.79</v>
      </c>
      <c r="DS17" s="9">
        <v>3.5030000000000001</v>
      </c>
      <c r="DT17" s="9">
        <v>3.71</v>
      </c>
      <c r="DU17" s="9">
        <v>2.4470000000000001</v>
      </c>
      <c r="DV17" s="9">
        <v>1.2629999999999999</v>
      </c>
      <c r="DW17" s="9">
        <v>13</v>
      </c>
      <c r="DX17" s="9">
        <v>17</v>
      </c>
      <c r="DY17" s="9">
        <v>11.977</v>
      </c>
      <c r="DZ17" s="9">
        <v>13.542</v>
      </c>
      <c r="EA17" s="9">
        <v>6.6379999999999999</v>
      </c>
      <c r="EB17" s="9">
        <v>6.9050000000000002</v>
      </c>
      <c r="EC17" s="9">
        <v>4.968</v>
      </c>
      <c r="ED17" s="9">
        <v>1.3340000000000001</v>
      </c>
      <c r="EE17" s="9">
        <v>3.6349999999999998</v>
      </c>
      <c r="EF17" s="9">
        <v>5.4530000000000003</v>
      </c>
      <c r="EG17" s="9">
        <v>3.8980000000000001</v>
      </c>
      <c r="EH17" s="9">
        <v>1.556</v>
      </c>
      <c r="EI17" s="9">
        <v>1.8759999999999999</v>
      </c>
      <c r="EJ17" s="9">
        <v>0.623</v>
      </c>
      <c r="EK17" s="9">
        <v>1.2529999999999999</v>
      </c>
      <c r="EL17" s="9">
        <v>1.244</v>
      </c>
      <c r="EM17" s="9">
        <v>0.78300000000000003</v>
      </c>
      <c r="EN17" s="9">
        <v>0.46100000000000002</v>
      </c>
      <c r="EO17" s="9">
        <v>12.446999999999999</v>
      </c>
      <c r="EP17" s="9">
        <v>16</v>
      </c>
      <c r="EQ17" s="9">
        <v>8.33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8.6639999999999997</v>
      </c>
      <c r="C18" s="9">
        <v>6.444</v>
      </c>
      <c r="D18" s="9">
        <v>29.327999999999999</v>
      </c>
      <c r="E18" s="9">
        <v>12.843999999999999</v>
      </c>
      <c r="F18" s="9">
        <v>16.484000000000002</v>
      </c>
      <c r="G18" s="9">
        <v>14.21</v>
      </c>
      <c r="H18" s="9">
        <v>5.3490000000000002</v>
      </c>
      <c r="I18" s="9">
        <v>8.86</v>
      </c>
      <c r="J18" s="9">
        <v>9.8680000000000003</v>
      </c>
      <c r="K18" s="9">
        <v>5.6109999999999998</v>
      </c>
      <c r="L18" s="9">
        <v>4.2569999999999997</v>
      </c>
      <c r="M18" s="9">
        <v>4.0490000000000004</v>
      </c>
      <c r="N18" s="9">
        <v>1.419</v>
      </c>
      <c r="O18" s="9">
        <v>2.63</v>
      </c>
      <c r="P18" s="9">
        <v>1.202</v>
      </c>
      <c r="Q18" s="9">
        <v>0.46500000000000002</v>
      </c>
      <c r="R18" s="9">
        <v>0.73699999999999999</v>
      </c>
      <c r="S18" s="9">
        <v>10</v>
      </c>
      <c r="T18" s="9">
        <v>10</v>
      </c>
      <c r="U18" s="9">
        <v>8.6110000000000007</v>
      </c>
      <c r="V18" s="9">
        <v>111.24</v>
      </c>
      <c r="W18" s="9">
        <v>42.363999999999997</v>
      </c>
      <c r="X18" s="9">
        <v>68.876000000000005</v>
      </c>
      <c r="Y18" s="9">
        <v>47.97</v>
      </c>
      <c r="Z18" s="9">
        <v>17.317</v>
      </c>
      <c r="AA18" s="9">
        <v>30.652999999999999</v>
      </c>
      <c r="AB18" s="9">
        <v>50.966000000000001</v>
      </c>
      <c r="AC18" s="9">
        <v>19.981999999999999</v>
      </c>
      <c r="AD18" s="9">
        <v>30.983000000000001</v>
      </c>
      <c r="AE18" s="9">
        <v>10.387</v>
      </c>
      <c r="AF18" s="9">
        <v>4.476</v>
      </c>
      <c r="AG18" s="9">
        <v>5.9109999999999996</v>
      </c>
      <c r="AH18" s="9">
        <v>1.917</v>
      </c>
      <c r="AI18" s="9">
        <v>0.58799999999999997</v>
      </c>
      <c r="AJ18" s="9">
        <v>1.329</v>
      </c>
      <c r="AK18" s="9">
        <v>10</v>
      </c>
      <c r="AL18" s="9">
        <v>10</v>
      </c>
      <c r="AM18" s="9">
        <v>10</v>
      </c>
      <c r="AN18" s="9">
        <v>21.594999999999999</v>
      </c>
      <c r="AO18" s="9">
        <v>9.7560000000000002</v>
      </c>
      <c r="AP18" s="9">
        <v>11.839</v>
      </c>
      <c r="AQ18" s="9">
        <v>7.9130000000000003</v>
      </c>
      <c r="AR18" s="9">
        <v>2.5720000000000001</v>
      </c>
      <c r="AS18" s="9">
        <v>5.34</v>
      </c>
      <c r="AT18" s="9">
        <v>10.388999999999999</v>
      </c>
      <c r="AU18" s="9">
        <v>5.7140000000000004</v>
      </c>
      <c r="AV18" s="9">
        <v>4.6749999999999998</v>
      </c>
      <c r="AW18" s="9">
        <v>3.2930000000000001</v>
      </c>
      <c r="AX18" s="9">
        <v>1.4690000000000001</v>
      </c>
      <c r="AY18" s="9">
        <v>1.823</v>
      </c>
      <c r="AZ18" s="9">
        <v>0</v>
      </c>
      <c r="BA18" s="9">
        <v>0</v>
      </c>
      <c r="BB18" s="9">
        <v>0</v>
      </c>
      <c r="BC18" s="9">
        <v>10</v>
      </c>
      <c r="BD18" s="9">
        <v>10</v>
      </c>
      <c r="BE18" s="9">
        <v>10</v>
      </c>
      <c r="BF18" s="9">
        <v>13.351000000000001</v>
      </c>
      <c r="BG18" s="9">
        <v>6.1959999999999997</v>
      </c>
      <c r="BH18" s="9">
        <v>7.1550000000000002</v>
      </c>
      <c r="BI18" s="9">
        <v>3.47</v>
      </c>
      <c r="BJ18" s="9">
        <v>2.1240000000000001</v>
      </c>
      <c r="BK18" s="9">
        <v>1.3460000000000001</v>
      </c>
      <c r="BL18" s="9">
        <v>8.875</v>
      </c>
      <c r="BM18" s="9">
        <v>3.0670000000000002</v>
      </c>
      <c r="BN18" s="9">
        <v>5.8090000000000002</v>
      </c>
      <c r="BO18" s="9">
        <v>1.006</v>
      </c>
      <c r="BP18" s="9">
        <v>1.006</v>
      </c>
      <c r="BQ18" s="9">
        <v>0</v>
      </c>
      <c r="BR18" s="9">
        <v>0</v>
      </c>
      <c r="BS18" s="9">
        <v>0</v>
      </c>
      <c r="BT18" s="9">
        <v>0</v>
      </c>
      <c r="BU18" s="9">
        <v>10</v>
      </c>
      <c r="BV18" s="9">
        <v>10</v>
      </c>
      <c r="BW18" s="9">
        <v>10</v>
      </c>
      <c r="BX18" s="9">
        <v>37.753999999999998</v>
      </c>
      <c r="BY18" s="9">
        <v>17.148</v>
      </c>
      <c r="BZ18" s="9">
        <v>20.605</v>
      </c>
      <c r="CA18" s="9">
        <v>17.472999999999999</v>
      </c>
      <c r="CB18" s="9">
        <v>7.98</v>
      </c>
      <c r="CC18" s="9">
        <v>9.4930000000000003</v>
      </c>
      <c r="CD18" s="9">
        <v>14.76</v>
      </c>
      <c r="CE18" s="9">
        <v>7.1239999999999997</v>
      </c>
      <c r="CF18" s="9">
        <v>7.6360000000000001</v>
      </c>
      <c r="CG18" s="9">
        <v>3.9809999999999999</v>
      </c>
      <c r="CH18" s="9">
        <v>2.044</v>
      </c>
      <c r="CI18" s="9">
        <v>1.9370000000000001</v>
      </c>
      <c r="CJ18" s="9">
        <v>1.5389999999999999</v>
      </c>
      <c r="CK18" s="9">
        <v>0</v>
      </c>
      <c r="CL18" s="9">
        <v>1.5389999999999999</v>
      </c>
      <c r="CM18" s="9">
        <v>10</v>
      </c>
      <c r="CN18" s="9">
        <v>10</v>
      </c>
      <c r="CO18" s="9">
        <v>10</v>
      </c>
      <c r="CP18" s="9">
        <v>95.198999999999998</v>
      </c>
      <c r="CQ18" s="9">
        <v>35.999000000000002</v>
      </c>
      <c r="CR18" s="9">
        <v>59.201000000000001</v>
      </c>
      <c r="CS18" s="9">
        <v>41.515999999999998</v>
      </c>
      <c r="CT18" s="9">
        <v>13.821999999999999</v>
      </c>
      <c r="CU18" s="9">
        <v>27.693999999999999</v>
      </c>
      <c r="CV18" s="9">
        <v>41.890999999999998</v>
      </c>
      <c r="CW18" s="9">
        <v>16.847000000000001</v>
      </c>
      <c r="CX18" s="9">
        <v>25.045000000000002</v>
      </c>
      <c r="CY18" s="9">
        <v>10.677</v>
      </c>
      <c r="CZ18" s="9">
        <v>4.742</v>
      </c>
      <c r="DA18" s="9">
        <v>5.9349999999999996</v>
      </c>
      <c r="DB18" s="9">
        <v>1.115</v>
      </c>
      <c r="DC18" s="9">
        <v>0.58799999999999997</v>
      </c>
      <c r="DD18" s="9">
        <v>0.52700000000000002</v>
      </c>
      <c r="DE18" s="9">
        <v>10</v>
      </c>
      <c r="DF18" s="9">
        <v>10</v>
      </c>
      <c r="DG18" s="9">
        <v>10</v>
      </c>
      <c r="DH18" s="9">
        <v>30.564</v>
      </c>
      <c r="DI18" s="9">
        <v>13.237</v>
      </c>
      <c r="DJ18" s="9">
        <v>17.327000000000002</v>
      </c>
      <c r="DK18" s="9">
        <v>11.103</v>
      </c>
      <c r="DL18" s="9">
        <v>3.4380000000000002</v>
      </c>
      <c r="DM18" s="9">
        <v>7.6660000000000004</v>
      </c>
      <c r="DN18" s="9">
        <v>16.594000000000001</v>
      </c>
      <c r="DO18" s="9">
        <v>8.7560000000000002</v>
      </c>
      <c r="DP18" s="9">
        <v>7.8380000000000001</v>
      </c>
      <c r="DQ18" s="9">
        <v>2.4020000000000001</v>
      </c>
      <c r="DR18" s="9">
        <v>0.57799999999999996</v>
      </c>
      <c r="DS18" s="9">
        <v>1.823</v>
      </c>
      <c r="DT18" s="9">
        <v>0.46500000000000002</v>
      </c>
      <c r="DU18" s="9">
        <v>0.46500000000000002</v>
      </c>
      <c r="DV18" s="9">
        <v>0</v>
      </c>
      <c r="DW18" s="9">
        <v>10</v>
      </c>
      <c r="DX18" s="9">
        <v>10</v>
      </c>
      <c r="DY18" s="9">
        <v>10</v>
      </c>
      <c r="DZ18" s="9">
        <v>11.997</v>
      </c>
      <c r="EA18" s="9">
        <v>4.7759999999999998</v>
      </c>
      <c r="EB18" s="9">
        <v>7.2210000000000001</v>
      </c>
      <c r="EC18" s="9">
        <v>3.47</v>
      </c>
      <c r="ED18" s="9">
        <v>2.1240000000000001</v>
      </c>
      <c r="EE18" s="9">
        <v>1.3460000000000001</v>
      </c>
      <c r="EF18" s="9">
        <v>6.8529999999999998</v>
      </c>
      <c r="EG18" s="9">
        <v>1.647</v>
      </c>
      <c r="EH18" s="9">
        <v>5.2060000000000004</v>
      </c>
      <c r="EI18" s="9">
        <v>1.675</v>
      </c>
      <c r="EJ18" s="9">
        <v>1.006</v>
      </c>
      <c r="EK18" s="9">
        <v>0.66800000000000004</v>
      </c>
      <c r="EL18" s="9">
        <v>0</v>
      </c>
      <c r="EM18" s="9">
        <v>0</v>
      </c>
      <c r="EN18" s="9">
        <v>0</v>
      </c>
      <c r="EO18" s="9">
        <v>10</v>
      </c>
      <c r="EP18" s="9">
        <v>9.5939999999999994</v>
      </c>
      <c r="EQ18" s="9">
        <v>10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8</v>
      </c>
      <c r="C19" s="9">
        <v>8</v>
      </c>
      <c r="D19" s="9">
        <v>23.806999999999999</v>
      </c>
      <c r="E19" s="9">
        <v>11.981999999999999</v>
      </c>
      <c r="F19" s="9">
        <v>11.824999999999999</v>
      </c>
      <c r="G19" s="9">
        <v>6.2670000000000003</v>
      </c>
      <c r="H19" s="9">
        <v>3.72</v>
      </c>
      <c r="I19" s="9">
        <v>2.5470000000000002</v>
      </c>
      <c r="J19" s="9">
        <v>13.297000000000001</v>
      </c>
      <c r="K19" s="9">
        <v>6.375</v>
      </c>
      <c r="L19" s="9">
        <v>6.9219999999999997</v>
      </c>
      <c r="M19" s="9">
        <v>4.2430000000000003</v>
      </c>
      <c r="N19" s="9">
        <v>1.8879999999999999</v>
      </c>
      <c r="O19" s="9">
        <v>2.3559999999999999</v>
      </c>
      <c r="P19" s="9">
        <v>0</v>
      </c>
      <c r="Q19" s="9">
        <v>0</v>
      </c>
      <c r="R19" s="9">
        <v>0</v>
      </c>
      <c r="S19" s="9">
        <v>13.288</v>
      </c>
      <c r="T19" s="9">
        <v>13.696</v>
      </c>
      <c r="U19" s="9">
        <v>12.784000000000001</v>
      </c>
      <c r="V19" s="9">
        <v>114.60299999999999</v>
      </c>
      <c r="W19" s="9">
        <v>38.423999999999999</v>
      </c>
      <c r="X19" s="9">
        <v>76.179000000000002</v>
      </c>
      <c r="Y19" s="9">
        <v>55.326000000000001</v>
      </c>
      <c r="Z19" s="9">
        <v>16.994</v>
      </c>
      <c r="AA19" s="9">
        <v>38.332000000000001</v>
      </c>
      <c r="AB19" s="9">
        <v>52.304000000000002</v>
      </c>
      <c r="AC19" s="9">
        <v>18.152999999999999</v>
      </c>
      <c r="AD19" s="9">
        <v>34.151000000000003</v>
      </c>
      <c r="AE19" s="9">
        <v>5.2229999999999999</v>
      </c>
      <c r="AF19" s="9">
        <v>1.9550000000000001</v>
      </c>
      <c r="AG19" s="9">
        <v>3.2679999999999998</v>
      </c>
      <c r="AH19" s="9">
        <v>1.75</v>
      </c>
      <c r="AI19" s="9">
        <v>1.323</v>
      </c>
      <c r="AJ19" s="9">
        <v>0.42799999999999999</v>
      </c>
      <c r="AK19" s="9">
        <v>10</v>
      </c>
      <c r="AL19" s="9">
        <v>10</v>
      </c>
      <c r="AM19" s="9">
        <v>9.15</v>
      </c>
      <c r="AN19" s="9">
        <v>18.927</v>
      </c>
      <c r="AO19" s="9">
        <v>9.8989999999999991</v>
      </c>
      <c r="AP19" s="9">
        <v>9.0280000000000005</v>
      </c>
      <c r="AQ19" s="9">
        <v>4.117</v>
      </c>
      <c r="AR19" s="9">
        <v>0.47099999999999997</v>
      </c>
      <c r="AS19" s="9">
        <v>3.6459999999999999</v>
      </c>
      <c r="AT19" s="9">
        <v>9.3450000000000006</v>
      </c>
      <c r="AU19" s="9">
        <v>4.4569999999999999</v>
      </c>
      <c r="AV19" s="9">
        <v>4.8890000000000002</v>
      </c>
      <c r="AW19" s="9">
        <v>4.7460000000000004</v>
      </c>
      <c r="AX19" s="9">
        <v>4.2519999999999998</v>
      </c>
      <c r="AY19" s="9">
        <v>0.49399999999999999</v>
      </c>
      <c r="AZ19" s="9">
        <v>0.71899999999999997</v>
      </c>
      <c r="BA19" s="9">
        <v>0.71899999999999997</v>
      </c>
      <c r="BB19" s="9">
        <v>0</v>
      </c>
      <c r="BC19" s="9">
        <v>12.481999999999999</v>
      </c>
      <c r="BD19" s="9">
        <v>18.742999999999999</v>
      </c>
      <c r="BE19" s="9">
        <v>10</v>
      </c>
      <c r="BF19" s="9">
        <v>17.931000000000001</v>
      </c>
      <c r="BG19" s="9">
        <v>5.6070000000000002</v>
      </c>
      <c r="BH19" s="9">
        <v>12.324999999999999</v>
      </c>
      <c r="BI19" s="9">
        <v>8.8629999999999995</v>
      </c>
      <c r="BJ19" s="9">
        <v>3.6560000000000001</v>
      </c>
      <c r="BK19" s="9">
        <v>5.2069999999999999</v>
      </c>
      <c r="BL19" s="9">
        <v>8.07</v>
      </c>
      <c r="BM19" s="9">
        <v>1.9510000000000001</v>
      </c>
      <c r="BN19" s="9">
        <v>6.1189999999999998</v>
      </c>
      <c r="BO19" s="9">
        <v>0.999</v>
      </c>
      <c r="BP19" s="9">
        <v>0</v>
      </c>
      <c r="BQ19" s="9">
        <v>0.999</v>
      </c>
      <c r="BR19" s="9">
        <v>0</v>
      </c>
      <c r="BS19" s="9">
        <v>0</v>
      </c>
      <c r="BT19" s="9">
        <v>0</v>
      </c>
      <c r="BU19" s="9">
        <v>9.4209999999999994</v>
      </c>
      <c r="BV19" s="9">
        <v>7.335</v>
      </c>
      <c r="BW19" s="9">
        <v>10</v>
      </c>
      <c r="BX19" s="9">
        <v>30.251000000000001</v>
      </c>
      <c r="BY19" s="9">
        <v>14.839</v>
      </c>
      <c r="BZ19" s="9">
        <v>15.413</v>
      </c>
      <c r="CA19" s="9">
        <v>8.3840000000000003</v>
      </c>
      <c r="CB19" s="9">
        <v>3.5310000000000001</v>
      </c>
      <c r="CC19" s="9">
        <v>4.8520000000000003</v>
      </c>
      <c r="CD19" s="9">
        <v>17.164000000000001</v>
      </c>
      <c r="CE19" s="9">
        <v>8.7929999999999993</v>
      </c>
      <c r="CF19" s="9">
        <v>8.3710000000000004</v>
      </c>
      <c r="CG19" s="9">
        <v>4.7039999999999997</v>
      </c>
      <c r="CH19" s="9">
        <v>2.5150000000000001</v>
      </c>
      <c r="CI19" s="9">
        <v>2.19</v>
      </c>
      <c r="CJ19" s="9">
        <v>0</v>
      </c>
      <c r="CK19" s="9">
        <v>0</v>
      </c>
      <c r="CL19" s="9">
        <v>0</v>
      </c>
      <c r="CM19" s="9">
        <v>12.138</v>
      </c>
      <c r="CN19" s="9">
        <v>13.622999999999999</v>
      </c>
      <c r="CO19" s="9">
        <v>10.423999999999999</v>
      </c>
      <c r="CP19" s="9">
        <v>102.435</v>
      </c>
      <c r="CQ19" s="9">
        <v>34.759</v>
      </c>
      <c r="CR19" s="9">
        <v>67.676000000000002</v>
      </c>
      <c r="CS19" s="9">
        <v>51.27</v>
      </c>
      <c r="CT19" s="9">
        <v>17.088999999999999</v>
      </c>
      <c r="CU19" s="9">
        <v>34.182000000000002</v>
      </c>
      <c r="CV19" s="9">
        <v>45.816000000000003</v>
      </c>
      <c r="CW19" s="9">
        <v>15.227</v>
      </c>
      <c r="CX19" s="9">
        <v>30.588999999999999</v>
      </c>
      <c r="CY19" s="9">
        <v>4.4880000000000004</v>
      </c>
      <c r="CZ19" s="9">
        <v>2.0099999999999998</v>
      </c>
      <c r="DA19" s="9">
        <v>2.4780000000000002</v>
      </c>
      <c r="DB19" s="9">
        <v>0.86099999999999999</v>
      </c>
      <c r="DC19" s="9">
        <v>0.433</v>
      </c>
      <c r="DD19" s="9">
        <v>0.42799999999999999</v>
      </c>
      <c r="DE19" s="9">
        <v>9.4250000000000007</v>
      </c>
      <c r="DF19" s="9">
        <v>9.9359999999999999</v>
      </c>
      <c r="DG19" s="9">
        <v>9</v>
      </c>
      <c r="DH19" s="9">
        <v>29.292000000000002</v>
      </c>
      <c r="DI19" s="9">
        <v>11.157</v>
      </c>
      <c r="DJ19" s="9">
        <v>18.135000000000002</v>
      </c>
      <c r="DK19" s="9">
        <v>8.3450000000000006</v>
      </c>
      <c r="DL19" s="9">
        <v>0.91200000000000003</v>
      </c>
      <c r="DM19" s="9">
        <v>7.4329999999999998</v>
      </c>
      <c r="DN19" s="9">
        <v>14.586</v>
      </c>
      <c r="DO19" s="9">
        <v>5.8680000000000003</v>
      </c>
      <c r="DP19" s="9">
        <v>8.7189999999999994</v>
      </c>
      <c r="DQ19" s="9">
        <v>4.7519999999999998</v>
      </c>
      <c r="DR19" s="9">
        <v>2.7690000000000001</v>
      </c>
      <c r="DS19" s="9">
        <v>1.984</v>
      </c>
      <c r="DT19" s="9">
        <v>1.609</v>
      </c>
      <c r="DU19" s="9">
        <v>1.609</v>
      </c>
      <c r="DV19" s="9">
        <v>0</v>
      </c>
      <c r="DW19" s="9">
        <v>10</v>
      </c>
      <c r="DX19" s="9">
        <v>17.920999999999999</v>
      </c>
      <c r="DY19" s="9">
        <v>10</v>
      </c>
      <c r="DZ19" s="9">
        <v>13.29</v>
      </c>
      <c r="EA19" s="9">
        <v>5.1580000000000004</v>
      </c>
      <c r="EB19" s="9">
        <v>8.1319999999999997</v>
      </c>
      <c r="EC19" s="9">
        <v>6.5739999999999998</v>
      </c>
      <c r="ED19" s="9">
        <v>3.3079999999999998</v>
      </c>
      <c r="EE19" s="9">
        <v>3.266</v>
      </c>
      <c r="EF19" s="9">
        <v>5.4489999999999998</v>
      </c>
      <c r="EG19" s="9">
        <v>1.0469999999999999</v>
      </c>
      <c r="EH19" s="9">
        <v>4.4020000000000001</v>
      </c>
      <c r="EI19" s="9">
        <v>1.266</v>
      </c>
      <c r="EJ19" s="9">
        <v>0.80200000000000005</v>
      </c>
      <c r="EK19" s="9">
        <v>0.46400000000000002</v>
      </c>
      <c r="EL19" s="9">
        <v>0</v>
      </c>
      <c r="EM19" s="9">
        <v>0</v>
      </c>
      <c r="EN19" s="9">
        <v>0</v>
      </c>
      <c r="EO19" s="9">
        <v>9.2810000000000006</v>
      </c>
      <c r="EP19" s="9">
        <v>8</v>
      </c>
      <c r="EQ19" s="9">
        <v>10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9.9489999999999998</v>
      </c>
      <c r="C20" s="9">
        <v>8</v>
      </c>
      <c r="D20" s="9">
        <v>25.558</v>
      </c>
      <c r="E20" s="9">
        <v>10.589</v>
      </c>
      <c r="F20" s="9">
        <v>14.968999999999999</v>
      </c>
      <c r="G20" s="9">
        <v>9.7089999999999996</v>
      </c>
      <c r="H20" s="9">
        <v>3.7010000000000001</v>
      </c>
      <c r="I20" s="9">
        <v>6.0069999999999997</v>
      </c>
      <c r="J20" s="9">
        <v>13.241</v>
      </c>
      <c r="K20" s="9">
        <v>4.7720000000000002</v>
      </c>
      <c r="L20" s="9">
        <v>8.4689999999999994</v>
      </c>
      <c r="M20" s="9">
        <v>0.70899999999999996</v>
      </c>
      <c r="N20" s="9">
        <v>0.70899999999999996</v>
      </c>
      <c r="O20" s="9">
        <v>0</v>
      </c>
      <c r="P20" s="9">
        <v>1.899</v>
      </c>
      <c r="Q20" s="9">
        <v>1.4059999999999999</v>
      </c>
      <c r="R20" s="9">
        <v>0.49299999999999999</v>
      </c>
      <c r="S20" s="9">
        <v>10</v>
      </c>
      <c r="T20" s="9">
        <v>14</v>
      </c>
      <c r="U20" s="9">
        <v>10</v>
      </c>
      <c r="V20" s="9">
        <v>117.443</v>
      </c>
      <c r="W20" s="9">
        <v>41.732999999999997</v>
      </c>
      <c r="X20" s="9">
        <v>75.709999999999994</v>
      </c>
      <c r="Y20" s="9">
        <v>55.03</v>
      </c>
      <c r="Z20" s="9">
        <v>18.550999999999998</v>
      </c>
      <c r="AA20" s="9">
        <v>36.478999999999999</v>
      </c>
      <c r="AB20" s="9">
        <v>44.68</v>
      </c>
      <c r="AC20" s="9">
        <v>16.832000000000001</v>
      </c>
      <c r="AD20" s="9">
        <v>27.847999999999999</v>
      </c>
      <c r="AE20" s="9">
        <v>15.179</v>
      </c>
      <c r="AF20" s="9">
        <v>6.35</v>
      </c>
      <c r="AG20" s="9">
        <v>8.8290000000000006</v>
      </c>
      <c r="AH20" s="9">
        <v>2.5539999999999998</v>
      </c>
      <c r="AI20" s="9">
        <v>0</v>
      </c>
      <c r="AJ20" s="9">
        <v>2.5539999999999998</v>
      </c>
      <c r="AK20" s="9">
        <v>10</v>
      </c>
      <c r="AL20" s="9">
        <v>10</v>
      </c>
      <c r="AM20" s="9">
        <v>10</v>
      </c>
      <c r="AN20" s="9">
        <v>34.082999999999998</v>
      </c>
      <c r="AO20" s="9">
        <v>17.268000000000001</v>
      </c>
      <c r="AP20" s="9">
        <v>16.815000000000001</v>
      </c>
      <c r="AQ20" s="9">
        <v>13.698</v>
      </c>
      <c r="AR20" s="9">
        <v>9.2029999999999994</v>
      </c>
      <c r="AS20" s="9">
        <v>4.4950000000000001</v>
      </c>
      <c r="AT20" s="9">
        <v>13.041</v>
      </c>
      <c r="AU20" s="9">
        <v>5.2249999999999996</v>
      </c>
      <c r="AV20" s="9">
        <v>7.8159999999999998</v>
      </c>
      <c r="AW20" s="9">
        <v>5.8920000000000003</v>
      </c>
      <c r="AX20" s="9">
        <v>1.3879999999999999</v>
      </c>
      <c r="AY20" s="9">
        <v>4.5039999999999996</v>
      </c>
      <c r="AZ20" s="9">
        <v>1.4530000000000001</v>
      </c>
      <c r="BA20" s="9">
        <v>1.4530000000000001</v>
      </c>
      <c r="BB20" s="9">
        <v>0</v>
      </c>
      <c r="BC20" s="9">
        <v>10</v>
      </c>
      <c r="BD20" s="9">
        <v>8.6300000000000008</v>
      </c>
      <c r="BE20" s="9">
        <v>10.593</v>
      </c>
      <c r="BF20" s="9">
        <v>10.917</v>
      </c>
      <c r="BG20" s="9">
        <v>5.5919999999999996</v>
      </c>
      <c r="BH20" s="9">
        <v>5.3250000000000002</v>
      </c>
      <c r="BI20" s="9">
        <v>2.3559999999999999</v>
      </c>
      <c r="BJ20" s="9">
        <v>1.1619999999999999</v>
      </c>
      <c r="BK20" s="9">
        <v>1.1950000000000001</v>
      </c>
      <c r="BL20" s="9">
        <v>6.45</v>
      </c>
      <c r="BM20" s="9">
        <v>2.976</v>
      </c>
      <c r="BN20" s="9">
        <v>3.4740000000000002</v>
      </c>
      <c r="BO20" s="9">
        <v>1.589</v>
      </c>
      <c r="BP20" s="9">
        <v>0.93300000000000005</v>
      </c>
      <c r="BQ20" s="9">
        <v>0.65600000000000003</v>
      </c>
      <c r="BR20" s="9">
        <v>0.52100000000000002</v>
      </c>
      <c r="BS20" s="9">
        <v>0.52100000000000002</v>
      </c>
      <c r="BT20" s="9">
        <v>0</v>
      </c>
      <c r="BU20" s="9">
        <v>13.564</v>
      </c>
      <c r="BV20" s="9">
        <v>11.926</v>
      </c>
      <c r="BW20" s="9">
        <v>13.813000000000001</v>
      </c>
      <c r="BX20" s="9">
        <v>34.338999999999999</v>
      </c>
      <c r="BY20" s="9">
        <v>14.48</v>
      </c>
      <c r="BZ20" s="9">
        <v>19.859000000000002</v>
      </c>
      <c r="CA20" s="9">
        <v>12.257</v>
      </c>
      <c r="CB20" s="9">
        <v>4.6580000000000004</v>
      </c>
      <c r="CC20" s="9">
        <v>7.6</v>
      </c>
      <c r="CD20" s="9">
        <v>17.195</v>
      </c>
      <c r="CE20" s="9">
        <v>6.9779999999999998</v>
      </c>
      <c r="CF20" s="9">
        <v>10.217000000000001</v>
      </c>
      <c r="CG20" s="9">
        <v>2.9870000000000001</v>
      </c>
      <c r="CH20" s="9">
        <v>1.4379999999999999</v>
      </c>
      <c r="CI20" s="9">
        <v>1.5489999999999999</v>
      </c>
      <c r="CJ20" s="9">
        <v>1.899</v>
      </c>
      <c r="CK20" s="9">
        <v>1.4059999999999999</v>
      </c>
      <c r="CL20" s="9">
        <v>0.49299999999999999</v>
      </c>
      <c r="CM20" s="9">
        <v>10</v>
      </c>
      <c r="CN20" s="9">
        <v>14</v>
      </c>
      <c r="CO20" s="9">
        <v>10</v>
      </c>
      <c r="CP20" s="9">
        <v>105.3</v>
      </c>
      <c r="CQ20" s="9">
        <v>40.723999999999997</v>
      </c>
      <c r="CR20" s="9">
        <v>64.575999999999993</v>
      </c>
      <c r="CS20" s="9">
        <v>48.6</v>
      </c>
      <c r="CT20" s="9">
        <v>18.303000000000001</v>
      </c>
      <c r="CU20" s="9">
        <v>30.297000000000001</v>
      </c>
      <c r="CV20" s="9">
        <v>40.677999999999997</v>
      </c>
      <c r="CW20" s="9">
        <v>16.071999999999999</v>
      </c>
      <c r="CX20" s="9">
        <v>24.606000000000002</v>
      </c>
      <c r="CY20" s="9">
        <v>13.468</v>
      </c>
      <c r="CZ20" s="9">
        <v>6.35</v>
      </c>
      <c r="DA20" s="9">
        <v>7.1180000000000003</v>
      </c>
      <c r="DB20" s="9">
        <v>2.5539999999999998</v>
      </c>
      <c r="DC20" s="9">
        <v>0</v>
      </c>
      <c r="DD20" s="9">
        <v>2.5539999999999998</v>
      </c>
      <c r="DE20" s="9">
        <v>10</v>
      </c>
      <c r="DF20" s="9">
        <v>10</v>
      </c>
      <c r="DG20" s="9">
        <v>10</v>
      </c>
      <c r="DH20" s="9">
        <v>39.777000000000001</v>
      </c>
      <c r="DI20" s="9">
        <v>15.840999999999999</v>
      </c>
      <c r="DJ20" s="9">
        <v>23.936</v>
      </c>
      <c r="DK20" s="9">
        <v>17.579000000000001</v>
      </c>
      <c r="DL20" s="9">
        <v>8.4949999999999992</v>
      </c>
      <c r="DM20" s="9">
        <v>9.0839999999999996</v>
      </c>
      <c r="DN20" s="9">
        <v>15.42</v>
      </c>
      <c r="DO20" s="9">
        <v>5.234</v>
      </c>
      <c r="DP20" s="9">
        <v>10.186</v>
      </c>
      <c r="DQ20" s="9">
        <v>5.3250000000000002</v>
      </c>
      <c r="DR20" s="9">
        <v>0.65900000000000003</v>
      </c>
      <c r="DS20" s="9">
        <v>4.6660000000000004</v>
      </c>
      <c r="DT20" s="9">
        <v>1.4530000000000001</v>
      </c>
      <c r="DU20" s="9">
        <v>1.4530000000000001</v>
      </c>
      <c r="DV20" s="9">
        <v>0</v>
      </c>
      <c r="DW20" s="9">
        <v>10</v>
      </c>
      <c r="DX20" s="9">
        <v>8.6219999999999999</v>
      </c>
      <c r="DY20" s="9">
        <v>11.789</v>
      </c>
      <c r="DZ20" s="9">
        <v>8.5850000000000009</v>
      </c>
      <c r="EA20" s="9">
        <v>4.1369999999999996</v>
      </c>
      <c r="EB20" s="9">
        <v>4.4480000000000004</v>
      </c>
      <c r="EC20" s="9">
        <v>2.3559999999999999</v>
      </c>
      <c r="ED20" s="9">
        <v>1.1619999999999999</v>
      </c>
      <c r="EE20" s="9">
        <v>1.1950000000000001</v>
      </c>
      <c r="EF20" s="9">
        <v>4.1180000000000003</v>
      </c>
      <c r="EG20" s="9">
        <v>1.5209999999999999</v>
      </c>
      <c r="EH20" s="9">
        <v>2.5979999999999999</v>
      </c>
      <c r="EI20" s="9">
        <v>1.589</v>
      </c>
      <c r="EJ20" s="9">
        <v>0.93300000000000005</v>
      </c>
      <c r="EK20" s="9">
        <v>0.65600000000000003</v>
      </c>
      <c r="EL20" s="9">
        <v>0.52100000000000002</v>
      </c>
      <c r="EM20" s="9">
        <v>0.52100000000000002</v>
      </c>
      <c r="EN20" s="9">
        <v>0</v>
      </c>
      <c r="EO20" s="9">
        <v>12.928000000000001</v>
      </c>
      <c r="EP20" s="9">
        <v>12.956</v>
      </c>
      <c r="EQ20" s="9">
        <v>12.951000000000001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8</v>
      </c>
      <c r="C21" s="9">
        <v>8</v>
      </c>
      <c r="D21" s="9">
        <v>15.413</v>
      </c>
      <c r="E21" s="9">
        <v>5.1589999999999998</v>
      </c>
      <c r="F21" s="9">
        <v>10.255000000000001</v>
      </c>
      <c r="G21" s="9">
        <v>4.1900000000000004</v>
      </c>
      <c r="H21" s="9">
        <v>1.4450000000000001</v>
      </c>
      <c r="I21" s="9">
        <v>2.7450000000000001</v>
      </c>
      <c r="J21" s="9">
        <v>6.0869999999999997</v>
      </c>
      <c r="K21" s="9">
        <v>1.5529999999999999</v>
      </c>
      <c r="L21" s="9">
        <v>4.5339999999999998</v>
      </c>
      <c r="M21" s="9">
        <v>4.4420000000000002</v>
      </c>
      <c r="N21" s="9">
        <v>1.466</v>
      </c>
      <c r="O21" s="9">
        <v>2.976</v>
      </c>
      <c r="P21" s="9">
        <v>0.69399999999999995</v>
      </c>
      <c r="Q21" s="9">
        <v>0.69399999999999995</v>
      </c>
      <c r="R21" s="9">
        <v>0</v>
      </c>
      <c r="S21" s="9">
        <v>12.683</v>
      </c>
      <c r="T21" s="9">
        <v>17.655000000000001</v>
      </c>
      <c r="U21" s="9">
        <v>12.092000000000001</v>
      </c>
      <c r="V21" s="9">
        <v>133.49</v>
      </c>
      <c r="W21" s="9">
        <v>54.35</v>
      </c>
      <c r="X21" s="9">
        <v>79.14</v>
      </c>
      <c r="Y21" s="9">
        <v>60.927999999999997</v>
      </c>
      <c r="Z21" s="9">
        <v>25.562999999999999</v>
      </c>
      <c r="AA21" s="9">
        <v>35.365000000000002</v>
      </c>
      <c r="AB21" s="9">
        <v>57.728000000000002</v>
      </c>
      <c r="AC21" s="9">
        <v>24.312000000000001</v>
      </c>
      <c r="AD21" s="9">
        <v>33.415999999999997</v>
      </c>
      <c r="AE21" s="9">
        <v>13.297000000000001</v>
      </c>
      <c r="AF21" s="9">
        <v>3.504</v>
      </c>
      <c r="AG21" s="9">
        <v>9.7919999999999998</v>
      </c>
      <c r="AH21" s="9">
        <v>1.536</v>
      </c>
      <c r="AI21" s="9">
        <v>0.96899999999999997</v>
      </c>
      <c r="AJ21" s="9">
        <v>0.56699999999999995</v>
      </c>
      <c r="AK21" s="9">
        <v>10</v>
      </c>
      <c r="AL21" s="9">
        <v>10</v>
      </c>
      <c r="AM21" s="9">
        <v>10</v>
      </c>
      <c r="AN21" s="9">
        <v>15.851000000000001</v>
      </c>
      <c r="AO21" s="9">
        <v>7.5119999999999996</v>
      </c>
      <c r="AP21" s="9">
        <v>8.34</v>
      </c>
      <c r="AQ21" s="9">
        <v>4.9640000000000004</v>
      </c>
      <c r="AR21" s="9">
        <v>2.1960000000000002</v>
      </c>
      <c r="AS21" s="9">
        <v>2.7679999999999998</v>
      </c>
      <c r="AT21" s="9">
        <v>8.9979999999999993</v>
      </c>
      <c r="AU21" s="9">
        <v>4.6529999999999996</v>
      </c>
      <c r="AV21" s="9">
        <v>4.3449999999999998</v>
      </c>
      <c r="AW21" s="9">
        <v>1.2270000000000001</v>
      </c>
      <c r="AX21" s="9">
        <v>0</v>
      </c>
      <c r="AY21" s="9">
        <v>1.2270000000000001</v>
      </c>
      <c r="AZ21" s="9">
        <v>0.66300000000000003</v>
      </c>
      <c r="BA21" s="9">
        <v>0.66300000000000003</v>
      </c>
      <c r="BB21" s="9">
        <v>0</v>
      </c>
      <c r="BC21" s="9">
        <v>12.978</v>
      </c>
      <c r="BD21" s="9">
        <v>13.041</v>
      </c>
      <c r="BE21" s="9">
        <v>12.974</v>
      </c>
      <c r="BF21" s="9">
        <v>9.2780000000000005</v>
      </c>
      <c r="BG21" s="9">
        <v>3.91</v>
      </c>
      <c r="BH21" s="9">
        <v>5.3680000000000003</v>
      </c>
      <c r="BI21" s="9">
        <v>5.7270000000000003</v>
      </c>
      <c r="BJ21" s="9">
        <v>2.351</v>
      </c>
      <c r="BK21" s="9">
        <v>3.3759999999999999</v>
      </c>
      <c r="BL21" s="9">
        <v>3.55</v>
      </c>
      <c r="BM21" s="9">
        <v>1.5589999999999999</v>
      </c>
      <c r="BN21" s="9">
        <v>1.992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6.758</v>
      </c>
      <c r="BV21" s="9">
        <v>6</v>
      </c>
      <c r="BW21" s="9">
        <v>7.7949999999999999</v>
      </c>
      <c r="BX21" s="9">
        <v>19.346</v>
      </c>
      <c r="BY21" s="9">
        <v>7.0990000000000002</v>
      </c>
      <c r="BZ21" s="9">
        <v>12.247</v>
      </c>
      <c r="CA21" s="9">
        <v>4.1900000000000004</v>
      </c>
      <c r="CB21" s="9">
        <v>1.4450000000000001</v>
      </c>
      <c r="CC21" s="9">
        <v>2.7450000000000001</v>
      </c>
      <c r="CD21" s="9">
        <v>8.9009999999999998</v>
      </c>
      <c r="CE21" s="9">
        <v>2.524</v>
      </c>
      <c r="CF21" s="9">
        <v>6.3780000000000001</v>
      </c>
      <c r="CG21" s="9">
        <v>4.5910000000000002</v>
      </c>
      <c r="CH21" s="9">
        <v>1.466</v>
      </c>
      <c r="CI21" s="9">
        <v>3.125</v>
      </c>
      <c r="CJ21" s="9">
        <v>1.6639999999999999</v>
      </c>
      <c r="CK21" s="9">
        <v>1.6639999999999999</v>
      </c>
      <c r="CL21" s="9">
        <v>0</v>
      </c>
      <c r="CM21" s="9">
        <v>12.935</v>
      </c>
      <c r="CN21" s="9">
        <v>19.215</v>
      </c>
      <c r="CO21" s="9">
        <v>12</v>
      </c>
      <c r="CP21" s="9">
        <v>119.523</v>
      </c>
      <c r="CQ21" s="9">
        <v>46.709000000000003</v>
      </c>
      <c r="CR21" s="9">
        <v>72.813999999999993</v>
      </c>
      <c r="CS21" s="9">
        <v>58.234999999999999</v>
      </c>
      <c r="CT21" s="9">
        <v>24.131</v>
      </c>
      <c r="CU21" s="9">
        <v>34.103999999999999</v>
      </c>
      <c r="CV21" s="9">
        <v>48.975000000000001</v>
      </c>
      <c r="CW21" s="9">
        <v>19.073</v>
      </c>
      <c r="CX21" s="9">
        <v>29.902000000000001</v>
      </c>
      <c r="CY21" s="9">
        <v>12.311999999999999</v>
      </c>
      <c r="CZ21" s="9">
        <v>3.504</v>
      </c>
      <c r="DA21" s="9">
        <v>8.8079999999999998</v>
      </c>
      <c r="DB21" s="9">
        <v>0</v>
      </c>
      <c r="DC21" s="9">
        <v>0</v>
      </c>
      <c r="DD21" s="9">
        <v>0</v>
      </c>
      <c r="DE21" s="9">
        <v>10</v>
      </c>
      <c r="DF21" s="9">
        <v>8</v>
      </c>
      <c r="DG21" s="9">
        <v>10</v>
      </c>
      <c r="DH21" s="9">
        <v>24.4</v>
      </c>
      <c r="DI21" s="9">
        <v>13.212999999999999</v>
      </c>
      <c r="DJ21" s="9">
        <v>11.188000000000001</v>
      </c>
      <c r="DK21" s="9">
        <v>7.6559999999999997</v>
      </c>
      <c r="DL21" s="9">
        <v>3.6280000000000001</v>
      </c>
      <c r="DM21" s="9">
        <v>4.0279999999999996</v>
      </c>
      <c r="DN21" s="9">
        <v>14.287000000000001</v>
      </c>
      <c r="DO21" s="9">
        <v>8.9220000000000006</v>
      </c>
      <c r="DP21" s="9">
        <v>5.3650000000000002</v>
      </c>
      <c r="DQ21" s="9">
        <v>1.2270000000000001</v>
      </c>
      <c r="DR21" s="9">
        <v>0</v>
      </c>
      <c r="DS21" s="9">
        <v>1.2270000000000001</v>
      </c>
      <c r="DT21" s="9">
        <v>1.2290000000000001</v>
      </c>
      <c r="DU21" s="9">
        <v>0.66300000000000003</v>
      </c>
      <c r="DV21" s="9">
        <v>0.56699999999999995</v>
      </c>
      <c r="DW21" s="9">
        <v>12</v>
      </c>
      <c r="DX21" s="9">
        <v>11.997999999999999</v>
      </c>
      <c r="DY21" s="9">
        <v>11.041</v>
      </c>
      <c r="DZ21" s="9">
        <v>10.763</v>
      </c>
      <c r="EA21" s="9">
        <v>3.91</v>
      </c>
      <c r="EB21" s="9">
        <v>6.8529999999999998</v>
      </c>
      <c r="EC21" s="9">
        <v>5.7270000000000003</v>
      </c>
      <c r="ED21" s="9">
        <v>2.351</v>
      </c>
      <c r="EE21" s="9">
        <v>3.3759999999999999</v>
      </c>
      <c r="EF21" s="9">
        <v>4.2</v>
      </c>
      <c r="EG21" s="9">
        <v>1.5589999999999999</v>
      </c>
      <c r="EH21" s="9">
        <v>2.641</v>
      </c>
      <c r="EI21" s="9">
        <v>0.83599999999999997</v>
      </c>
      <c r="EJ21" s="9">
        <v>0</v>
      </c>
      <c r="EK21" s="9">
        <v>0.83599999999999997</v>
      </c>
      <c r="EL21" s="9">
        <v>0</v>
      </c>
      <c r="EM21" s="9">
        <v>0</v>
      </c>
      <c r="EN21" s="9">
        <v>0</v>
      </c>
      <c r="EO21" s="9">
        <v>8.9009999999999998</v>
      </c>
      <c r="EP21" s="9">
        <v>6</v>
      </c>
      <c r="EQ21" s="9">
        <v>9.5190000000000001</v>
      </c>
      <c r="ER21" s="9">
        <v>38.097000000000001</v>
      </c>
      <c r="ES21" s="9">
        <v>17.5</v>
      </c>
      <c r="ET21" s="9">
        <v>20.596</v>
      </c>
      <c r="EU21" s="9">
        <v>9.5980000000000008</v>
      </c>
      <c r="EV21" s="9">
        <v>3.0310000000000001</v>
      </c>
      <c r="EW21" s="9">
        <v>6.5679999999999996</v>
      </c>
      <c r="EX21" s="9">
        <v>20.398</v>
      </c>
      <c r="EY21" s="9">
        <v>10.327999999999999</v>
      </c>
      <c r="EZ21" s="9">
        <v>10.07</v>
      </c>
      <c r="FA21" s="9">
        <v>6.468</v>
      </c>
      <c r="FB21" s="9">
        <v>2.5099999999999998</v>
      </c>
      <c r="FC21" s="9">
        <v>3.9590000000000001</v>
      </c>
      <c r="FD21" s="9">
        <v>1.6319999999999999</v>
      </c>
      <c r="FE21" s="9">
        <v>1.6319999999999999</v>
      </c>
      <c r="FF21" s="9">
        <v>0</v>
      </c>
      <c r="FG21" s="9">
        <v>12</v>
      </c>
      <c r="FH21" s="9">
        <v>13.253</v>
      </c>
      <c r="FI21" s="9">
        <v>10.37</v>
      </c>
      <c r="FJ21" s="9">
        <v>29.074000000000002</v>
      </c>
      <c r="FK21" s="9">
        <v>10.045999999999999</v>
      </c>
      <c r="FL21" s="9">
        <v>19.027999999999999</v>
      </c>
      <c r="FM21" s="9">
        <v>9.2650000000000006</v>
      </c>
      <c r="FN21" s="9">
        <v>2.2400000000000002</v>
      </c>
      <c r="FO21" s="9">
        <v>7.0250000000000004</v>
      </c>
      <c r="FP21" s="9">
        <v>16.206</v>
      </c>
      <c r="FQ21" s="9">
        <v>7.109</v>
      </c>
      <c r="FR21" s="9">
        <v>9.0969999999999995</v>
      </c>
      <c r="FS21" s="9">
        <v>3.6030000000000002</v>
      </c>
      <c r="FT21" s="9">
        <v>0.69699999999999995</v>
      </c>
      <c r="FU21" s="9">
        <v>2.9049999999999998</v>
      </c>
      <c r="FV21" s="9">
        <v>0</v>
      </c>
      <c r="FW21" s="9">
        <v>0</v>
      </c>
      <c r="FX21" s="9">
        <v>0</v>
      </c>
      <c r="FY21" s="9">
        <v>12</v>
      </c>
      <c r="FZ21" s="9">
        <v>10.778</v>
      </c>
      <c r="GA21" s="9">
        <v>12</v>
      </c>
      <c r="GB21" s="9">
        <v>43.177999999999997</v>
      </c>
      <c r="GC21" s="9">
        <v>18.853999999999999</v>
      </c>
      <c r="GD21" s="9">
        <v>24.324000000000002</v>
      </c>
      <c r="GE21" s="9">
        <v>12.497999999999999</v>
      </c>
      <c r="GF21" s="9">
        <v>2.835</v>
      </c>
      <c r="GG21" s="9">
        <v>9.6630000000000003</v>
      </c>
      <c r="GH21" s="9">
        <v>22.315000000000001</v>
      </c>
      <c r="GI21" s="9">
        <v>12.102</v>
      </c>
      <c r="GJ21" s="9">
        <v>10.212</v>
      </c>
      <c r="GK21" s="9">
        <v>5.4720000000000004</v>
      </c>
      <c r="GL21" s="9">
        <v>1.591</v>
      </c>
      <c r="GM21" s="9">
        <v>3.8820000000000001</v>
      </c>
      <c r="GN21" s="9">
        <v>2.8929999999999998</v>
      </c>
      <c r="GO21" s="9">
        <v>2.327</v>
      </c>
      <c r="GP21" s="9">
        <v>0.56699999999999995</v>
      </c>
      <c r="GQ21" s="9">
        <v>12.198</v>
      </c>
      <c r="GR21" s="9">
        <v>15</v>
      </c>
      <c r="GS21" s="9">
        <v>10</v>
      </c>
      <c r="GT21" s="9">
        <v>59.329000000000001</v>
      </c>
      <c r="GU21" s="9">
        <v>26.076000000000001</v>
      </c>
      <c r="GV21" s="9">
        <v>33.253</v>
      </c>
      <c r="GW21" s="9">
        <v>18.684999999999999</v>
      </c>
      <c r="GX21" s="9">
        <v>6.6989999999999998</v>
      </c>
      <c r="GY21" s="9">
        <v>11.984999999999999</v>
      </c>
      <c r="GZ21" s="9">
        <v>30.123000000000001</v>
      </c>
      <c r="HA21" s="9">
        <v>14.896000000000001</v>
      </c>
      <c r="HB21" s="9">
        <v>15.227</v>
      </c>
      <c r="HC21" s="9">
        <v>7.6289999999999996</v>
      </c>
      <c r="HD21" s="9">
        <v>2.1539999999999999</v>
      </c>
      <c r="HE21" s="9">
        <v>5.4749999999999996</v>
      </c>
      <c r="HF21" s="9">
        <v>2.8929999999999998</v>
      </c>
      <c r="HG21" s="9">
        <v>2.327</v>
      </c>
      <c r="HH21" s="9">
        <v>0.56699999999999995</v>
      </c>
      <c r="HI21" s="9">
        <v>10</v>
      </c>
      <c r="HJ21" s="9">
        <v>12.581</v>
      </c>
      <c r="HK21" s="9">
        <v>10</v>
      </c>
      <c r="HL21" s="9">
        <v>27.056999999999999</v>
      </c>
      <c r="HM21" s="9">
        <v>9.9429999999999996</v>
      </c>
      <c r="HN21" s="9">
        <v>17.113</v>
      </c>
      <c r="HO21" s="9">
        <v>6.3150000000000004</v>
      </c>
      <c r="HP21" s="9">
        <v>1.2729999999999999</v>
      </c>
      <c r="HQ21" s="9">
        <v>5.0419999999999998</v>
      </c>
      <c r="HR21" s="9">
        <v>14.051</v>
      </c>
      <c r="HS21" s="9">
        <v>6.343</v>
      </c>
      <c r="HT21" s="9">
        <v>7.7080000000000002</v>
      </c>
      <c r="HU21" s="9">
        <v>4.3639999999999999</v>
      </c>
      <c r="HV21" s="9">
        <v>0</v>
      </c>
      <c r="HW21" s="9">
        <v>4.3639999999999999</v>
      </c>
      <c r="HX21" s="9">
        <v>2.327</v>
      </c>
      <c r="HY21" s="9">
        <v>2.327</v>
      </c>
      <c r="HZ21" s="9">
        <v>0</v>
      </c>
      <c r="IA21" s="9">
        <v>12.577999999999999</v>
      </c>
      <c r="IB21" s="9">
        <v>15.879</v>
      </c>
      <c r="IC21" s="9">
        <v>10</v>
      </c>
      <c r="ID21" s="9">
        <v>11.619</v>
      </c>
      <c r="IE21" s="9">
        <v>4.9809999999999999</v>
      </c>
      <c r="IF21" s="9">
        <v>6.6379999999999999</v>
      </c>
      <c r="IG21" s="9">
        <v>2.0680000000000001</v>
      </c>
      <c r="IH21" s="9">
        <v>0.59499999999999997</v>
      </c>
      <c r="II21" s="9">
        <v>1.4730000000000001</v>
      </c>
      <c r="IJ21" s="9">
        <v>5.8380000000000001</v>
      </c>
      <c r="IK21" s="9">
        <v>2.754</v>
      </c>
      <c r="IL21" s="9">
        <v>3.0840000000000001</v>
      </c>
      <c r="IM21" s="9">
        <v>1.514</v>
      </c>
      <c r="IN21" s="9">
        <v>0</v>
      </c>
      <c r="IO21" s="9">
        <v>1.514</v>
      </c>
      <c r="IP21" s="9">
        <v>2.1989999999999998</v>
      </c>
      <c r="IQ21" s="9">
        <v>1.6319999999999999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12321</v>
      </c>
      <c r="C1" s="3" t="s">
        <v>12322</v>
      </c>
      <c r="D1" s="3" t="s">
        <v>12323</v>
      </c>
      <c r="E1" s="3" t="s">
        <v>12324</v>
      </c>
      <c r="F1" s="3" t="s">
        <v>12631</v>
      </c>
      <c r="G1" s="3" t="s">
        <v>12632</v>
      </c>
      <c r="H1" s="3" t="s">
        <v>12633</v>
      </c>
      <c r="I1" s="3" t="s">
        <v>12634</v>
      </c>
      <c r="J1" s="3" t="s">
        <v>12635</v>
      </c>
      <c r="K1" s="3" t="s">
        <v>12636</v>
      </c>
      <c r="L1" s="3" t="s">
        <v>12637</v>
      </c>
      <c r="M1" s="3" t="s">
        <v>12638</v>
      </c>
      <c r="N1" s="3" t="s">
        <v>12639</v>
      </c>
      <c r="O1" s="3" t="s">
        <v>12640</v>
      </c>
      <c r="P1" s="3" t="s">
        <v>12641</v>
      </c>
      <c r="Q1" s="3" t="s">
        <v>12642</v>
      </c>
      <c r="R1" s="3" t="s">
        <v>12643</v>
      </c>
      <c r="S1" s="3" t="s">
        <v>12644</v>
      </c>
      <c r="T1" s="3" t="s">
        <v>12645</v>
      </c>
      <c r="U1" s="3" t="s">
        <v>12646</v>
      </c>
      <c r="V1" s="3" t="s">
        <v>12647</v>
      </c>
      <c r="W1" s="3" t="s">
        <v>12648</v>
      </c>
      <c r="X1" s="3" t="s">
        <v>12469</v>
      </c>
      <c r="Y1" s="3" t="s">
        <v>12470</v>
      </c>
      <c r="Z1" s="3" t="s">
        <v>12471</v>
      </c>
      <c r="AA1" s="3" t="s">
        <v>12472</v>
      </c>
      <c r="AB1" s="3" t="s">
        <v>12473</v>
      </c>
      <c r="AC1" s="3" t="s">
        <v>12474</v>
      </c>
      <c r="AD1" s="3" t="s">
        <v>12475</v>
      </c>
      <c r="AE1" s="3" t="s">
        <v>12476</v>
      </c>
      <c r="AF1" s="3" t="s">
        <v>12477</v>
      </c>
      <c r="AG1" s="3" t="s">
        <v>12478</v>
      </c>
      <c r="AH1" s="3" t="s">
        <v>12479</v>
      </c>
      <c r="AI1" s="3" t="s">
        <v>12480</v>
      </c>
      <c r="AJ1" s="3" t="s">
        <v>12481</v>
      </c>
      <c r="AK1" s="3" t="s">
        <v>12482</v>
      </c>
      <c r="AL1" s="3" t="s">
        <v>12483</v>
      </c>
      <c r="AM1" s="3" t="s">
        <v>12484</v>
      </c>
      <c r="AN1" s="3" t="s">
        <v>12485</v>
      </c>
      <c r="AO1" s="3" t="s">
        <v>12486</v>
      </c>
      <c r="AP1" s="3" t="s">
        <v>4709</v>
      </c>
      <c r="AQ1" s="3" t="s">
        <v>4710</v>
      </c>
      <c r="AR1" s="3" t="s">
        <v>4711</v>
      </c>
      <c r="AS1" s="3" t="s">
        <v>4712</v>
      </c>
      <c r="AT1" s="3" t="s">
        <v>4713</v>
      </c>
      <c r="AU1" s="3" t="s">
        <v>4714</v>
      </c>
      <c r="AV1" s="3" t="s">
        <v>4715</v>
      </c>
      <c r="AW1" s="3" t="s">
        <v>4716</v>
      </c>
      <c r="AX1" s="3" t="s">
        <v>4717</v>
      </c>
      <c r="AY1" s="3" t="s">
        <v>4718</v>
      </c>
      <c r="AZ1" s="3" t="s">
        <v>4719</v>
      </c>
      <c r="BA1" s="3" t="s">
        <v>4720</v>
      </c>
      <c r="BB1" s="3" t="s">
        <v>4721</v>
      </c>
      <c r="BC1" s="3" t="s">
        <v>4722</v>
      </c>
      <c r="BD1" s="3" t="s">
        <v>4973</v>
      </c>
      <c r="BE1" s="3" t="s">
        <v>4974</v>
      </c>
      <c r="BF1" s="3" t="s">
        <v>4975</v>
      </c>
      <c r="BG1" s="3" t="s">
        <v>4976</v>
      </c>
      <c r="BH1" s="3" t="s">
        <v>4977</v>
      </c>
      <c r="BI1" s="3" t="s">
        <v>4978</v>
      </c>
      <c r="BJ1" s="3" t="s">
        <v>4979</v>
      </c>
      <c r="BK1" s="3" t="s">
        <v>4980</v>
      </c>
      <c r="BL1" s="3" t="s">
        <v>4981</v>
      </c>
      <c r="BM1" s="3" t="s">
        <v>4982</v>
      </c>
      <c r="BN1" s="3" t="s">
        <v>4983</v>
      </c>
      <c r="BO1" s="3" t="s">
        <v>4984</v>
      </c>
      <c r="BP1" s="3" t="s">
        <v>4985</v>
      </c>
      <c r="BQ1" s="3" t="s">
        <v>4986</v>
      </c>
      <c r="BR1" s="3" t="s">
        <v>4987</v>
      </c>
      <c r="BS1" s="3" t="s">
        <v>4988</v>
      </c>
      <c r="BT1" s="3" t="s">
        <v>4989</v>
      </c>
      <c r="BU1" s="3" t="s">
        <v>4990</v>
      </c>
      <c r="BV1" s="3" t="s">
        <v>4991</v>
      </c>
      <c r="BW1" s="3" t="s">
        <v>4992</v>
      </c>
      <c r="BX1" s="3" t="s">
        <v>4993</v>
      </c>
      <c r="BY1" s="3" t="s">
        <v>4994</v>
      </c>
      <c r="BZ1" s="3" t="s">
        <v>12793</v>
      </c>
      <c r="CA1" s="3" t="s">
        <v>12794</v>
      </c>
      <c r="CB1" s="3" t="s">
        <v>12795</v>
      </c>
      <c r="CC1" s="3" t="s">
        <v>12796</v>
      </c>
      <c r="CD1" s="3" t="s">
        <v>12797</v>
      </c>
      <c r="CE1" s="3" t="s">
        <v>12798</v>
      </c>
      <c r="CF1" s="3" t="s">
        <v>12799</v>
      </c>
      <c r="CG1" s="3" t="s">
        <v>12800</v>
      </c>
      <c r="CH1" s="3" t="s">
        <v>12801</v>
      </c>
      <c r="CI1" s="3" t="s">
        <v>12802</v>
      </c>
      <c r="CJ1" s="3" t="s">
        <v>12803</v>
      </c>
      <c r="CK1" s="3" t="s">
        <v>12804</v>
      </c>
      <c r="CL1" s="3" t="s">
        <v>12805</v>
      </c>
      <c r="CM1" s="3" t="s">
        <v>12806</v>
      </c>
      <c r="CN1" s="3" t="s">
        <v>12807</v>
      </c>
      <c r="CO1" s="3" t="s">
        <v>12808</v>
      </c>
      <c r="CP1" s="3" t="s">
        <v>12809</v>
      </c>
      <c r="CQ1" s="3" t="s">
        <v>12810</v>
      </c>
      <c r="CR1" s="3" t="s">
        <v>4691</v>
      </c>
      <c r="CS1" s="3" t="s">
        <v>4692</v>
      </c>
      <c r="CT1" s="3" t="s">
        <v>4693</v>
      </c>
      <c r="CU1" s="3" t="s">
        <v>4694</v>
      </c>
      <c r="CV1" s="3" t="s">
        <v>4695</v>
      </c>
      <c r="CW1" s="3" t="s">
        <v>4696</v>
      </c>
      <c r="CX1" s="3" t="s">
        <v>4697</v>
      </c>
      <c r="CY1" s="3" t="s">
        <v>4698</v>
      </c>
      <c r="CZ1" s="3" t="s">
        <v>4699</v>
      </c>
      <c r="DA1" s="3" t="s">
        <v>4700</v>
      </c>
      <c r="DB1" s="3" t="s">
        <v>4701</v>
      </c>
      <c r="DC1" s="3" t="s">
        <v>4702</v>
      </c>
      <c r="DD1" s="3" t="s">
        <v>4703</v>
      </c>
      <c r="DE1" s="3" t="s">
        <v>4704</v>
      </c>
      <c r="DF1" s="3" t="s">
        <v>4705</v>
      </c>
      <c r="DG1" s="3" t="s">
        <v>4706</v>
      </c>
      <c r="DH1" s="3" t="s">
        <v>4707</v>
      </c>
      <c r="DI1" s="3" t="s">
        <v>4708</v>
      </c>
      <c r="DJ1" s="3" t="s">
        <v>12955</v>
      </c>
      <c r="DK1" s="3" t="s">
        <v>12956</v>
      </c>
      <c r="DL1" s="3" t="s">
        <v>12957</v>
      </c>
      <c r="DM1" s="3" t="s">
        <v>12958</v>
      </c>
      <c r="DN1" s="3" t="s">
        <v>12959</v>
      </c>
      <c r="DO1" s="3" t="s">
        <v>12960</v>
      </c>
      <c r="DP1" s="3" t="s">
        <v>12961</v>
      </c>
      <c r="DQ1" s="3" t="s">
        <v>12962</v>
      </c>
      <c r="DR1" s="3" t="s">
        <v>12963</v>
      </c>
      <c r="DS1" s="3" t="s">
        <v>12964</v>
      </c>
      <c r="DT1" s="3" t="s">
        <v>12965</v>
      </c>
      <c r="DU1" s="3" t="s">
        <v>12966</v>
      </c>
      <c r="DV1" s="3" t="s">
        <v>12967</v>
      </c>
      <c r="DW1" s="3" t="s">
        <v>12968</v>
      </c>
      <c r="DX1" s="3" t="s">
        <v>12969</v>
      </c>
      <c r="DY1" s="3" t="s">
        <v>12970</v>
      </c>
      <c r="DZ1" s="3" t="s">
        <v>12971</v>
      </c>
      <c r="EA1" s="3" t="s">
        <v>12972</v>
      </c>
      <c r="EB1" s="3" t="s">
        <v>4995</v>
      </c>
      <c r="EC1" s="3" t="s">
        <v>4996</v>
      </c>
      <c r="ED1" s="3" t="s">
        <v>4997</v>
      </c>
      <c r="EE1" s="3" t="s">
        <v>4998</v>
      </c>
      <c r="EF1" s="3" t="s">
        <v>4999</v>
      </c>
      <c r="EG1" s="3" t="s">
        <v>5000</v>
      </c>
      <c r="EH1" s="3" t="s">
        <v>5001</v>
      </c>
      <c r="EI1" s="3" t="s">
        <v>5002</v>
      </c>
      <c r="EJ1" s="3" t="s">
        <v>5003</v>
      </c>
      <c r="EK1" s="3" t="s">
        <v>5004</v>
      </c>
      <c r="EL1" s="3" t="s">
        <v>5005</v>
      </c>
      <c r="EM1" s="3" t="s">
        <v>5006</v>
      </c>
      <c r="EN1" s="3" t="s">
        <v>5007</v>
      </c>
      <c r="EO1" s="3" t="s">
        <v>5008</v>
      </c>
      <c r="EP1" s="3" t="s">
        <v>5009</v>
      </c>
      <c r="EQ1" s="3" t="s">
        <v>5010</v>
      </c>
      <c r="ER1" s="3" t="s">
        <v>5011</v>
      </c>
      <c r="ES1" s="3" t="s">
        <v>5012</v>
      </c>
      <c r="ET1" s="3" t="s">
        <v>5013</v>
      </c>
      <c r="EU1" s="3" t="s">
        <v>5014</v>
      </c>
      <c r="EV1" s="3" t="s">
        <v>5015</v>
      </c>
      <c r="EW1" s="3" t="s">
        <v>5016</v>
      </c>
      <c r="EX1" s="3" t="s">
        <v>5017</v>
      </c>
      <c r="EY1" s="3" t="s">
        <v>5018</v>
      </c>
      <c r="EZ1" s="3" t="s">
        <v>5019</v>
      </c>
      <c r="FA1" s="3" t="s">
        <v>5020</v>
      </c>
      <c r="FB1" s="3" t="s">
        <v>5021</v>
      </c>
      <c r="FC1" s="3" t="s">
        <v>5022</v>
      </c>
      <c r="FD1" s="3" t="s">
        <v>5023</v>
      </c>
      <c r="FE1" s="3" t="s">
        <v>5024</v>
      </c>
      <c r="FF1" s="3" t="s">
        <v>5025</v>
      </c>
      <c r="FG1" s="3" t="s">
        <v>5026</v>
      </c>
      <c r="FH1" s="3" t="s">
        <v>5027</v>
      </c>
      <c r="FI1" s="3" t="s">
        <v>5028</v>
      </c>
      <c r="FJ1" s="3" t="s">
        <v>5029</v>
      </c>
      <c r="FK1" s="3" t="s">
        <v>5030</v>
      </c>
      <c r="FL1" s="3" t="s">
        <v>5031</v>
      </c>
      <c r="FM1" s="3" t="s">
        <v>5032</v>
      </c>
      <c r="FN1" s="3" t="s">
        <v>5033</v>
      </c>
      <c r="FO1" s="3" t="s">
        <v>5034</v>
      </c>
      <c r="FP1" s="3" t="s">
        <v>5035</v>
      </c>
      <c r="FQ1" s="3" t="s">
        <v>5036</v>
      </c>
      <c r="FR1" s="3" t="s">
        <v>5037</v>
      </c>
      <c r="FS1" s="3" t="s">
        <v>5038</v>
      </c>
      <c r="FT1" s="3" t="s">
        <v>5039</v>
      </c>
      <c r="FU1" s="3" t="s">
        <v>5040</v>
      </c>
      <c r="FV1" s="3" t="s">
        <v>5041</v>
      </c>
      <c r="FW1" s="3" t="s">
        <v>5042</v>
      </c>
      <c r="FX1" s="3" t="s">
        <v>5043</v>
      </c>
      <c r="FY1" s="3" t="s">
        <v>5044</v>
      </c>
      <c r="FZ1" s="3" t="s">
        <v>5045</v>
      </c>
      <c r="GA1" s="3" t="s">
        <v>5046</v>
      </c>
      <c r="GB1" s="3" t="s">
        <v>5047</v>
      </c>
      <c r="GC1" s="3" t="s">
        <v>5048</v>
      </c>
      <c r="GD1" s="3" t="s">
        <v>5049</v>
      </c>
      <c r="GE1" s="3" t="s">
        <v>5050</v>
      </c>
      <c r="GF1" s="3" t="s">
        <v>5051</v>
      </c>
      <c r="GG1" s="3" t="s">
        <v>5052</v>
      </c>
      <c r="GH1" s="3" t="s">
        <v>5053</v>
      </c>
      <c r="GI1" s="3" t="s">
        <v>5054</v>
      </c>
      <c r="GJ1" s="3" t="s">
        <v>5055</v>
      </c>
      <c r="GK1" s="3" t="s">
        <v>5056</v>
      </c>
      <c r="GL1" s="3" t="s">
        <v>5057</v>
      </c>
      <c r="GM1" s="3" t="s">
        <v>5058</v>
      </c>
      <c r="GN1" s="3" t="s">
        <v>5059</v>
      </c>
      <c r="GO1" s="3" t="s">
        <v>5060</v>
      </c>
      <c r="GP1" s="3" t="s">
        <v>5061</v>
      </c>
      <c r="GQ1" s="3" t="s">
        <v>5062</v>
      </c>
      <c r="GR1" s="3" t="s">
        <v>5063</v>
      </c>
      <c r="GS1" s="3" t="s">
        <v>5064</v>
      </c>
      <c r="GT1" s="3" t="s">
        <v>5065</v>
      </c>
      <c r="GU1" s="3" t="s">
        <v>5066</v>
      </c>
      <c r="GV1" s="3" t="s">
        <v>5067</v>
      </c>
      <c r="GW1" s="3" t="s">
        <v>5068</v>
      </c>
      <c r="GX1" s="3" t="s">
        <v>5069</v>
      </c>
      <c r="GY1" s="3" t="s">
        <v>5070</v>
      </c>
      <c r="GZ1" s="3" t="s">
        <v>5071</v>
      </c>
      <c r="HA1" s="3" t="s">
        <v>5072</v>
      </c>
      <c r="HB1" s="3" t="s">
        <v>5073</v>
      </c>
      <c r="HC1" s="3" t="s">
        <v>5074</v>
      </c>
      <c r="HD1" s="3" t="s">
        <v>5075</v>
      </c>
      <c r="HE1" s="3" t="s">
        <v>5076</v>
      </c>
      <c r="HF1" s="3" t="s">
        <v>5077</v>
      </c>
      <c r="HG1" s="3" t="s">
        <v>5078</v>
      </c>
      <c r="HH1" s="3" t="s">
        <v>5079</v>
      </c>
      <c r="HI1" s="3" t="s">
        <v>5080</v>
      </c>
      <c r="HJ1" s="3" t="s">
        <v>5081</v>
      </c>
      <c r="HK1" s="3" t="s">
        <v>5082</v>
      </c>
      <c r="HL1" s="3" t="s">
        <v>5083</v>
      </c>
      <c r="HM1" s="3" t="s">
        <v>5084</v>
      </c>
      <c r="HN1" s="3" t="s">
        <v>5085</v>
      </c>
      <c r="HO1" s="3" t="s">
        <v>5086</v>
      </c>
      <c r="HP1" s="3" t="s">
        <v>5087</v>
      </c>
      <c r="HQ1" s="3" t="s">
        <v>5088</v>
      </c>
      <c r="HR1" s="3" t="s">
        <v>5089</v>
      </c>
      <c r="HS1" s="3" t="s">
        <v>5090</v>
      </c>
      <c r="HT1" s="3" t="s">
        <v>5091</v>
      </c>
      <c r="HU1" s="3" t="s">
        <v>5092</v>
      </c>
      <c r="HV1" s="3" t="s">
        <v>5093</v>
      </c>
      <c r="HW1" s="3" t="s">
        <v>5094</v>
      </c>
      <c r="HX1" s="3" t="s">
        <v>5095</v>
      </c>
      <c r="HY1" s="3" t="s">
        <v>5096</v>
      </c>
      <c r="HZ1" s="3" t="s">
        <v>5097</v>
      </c>
      <c r="IA1" s="3" t="s">
        <v>5098</v>
      </c>
      <c r="IB1" s="3" t="s">
        <v>5099</v>
      </c>
      <c r="IC1" s="3" t="s">
        <v>5100</v>
      </c>
      <c r="ID1" s="3" t="s">
        <v>5101</v>
      </c>
      <c r="IE1" s="3" t="s">
        <v>5102</v>
      </c>
      <c r="IF1" s="3" t="s">
        <v>5103</v>
      </c>
      <c r="IG1" s="3" t="s">
        <v>5104</v>
      </c>
      <c r="IH1" s="3" t="s">
        <v>5105</v>
      </c>
      <c r="II1" s="3" t="s">
        <v>5106</v>
      </c>
      <c r="IJ1" s="3" t="s">
        <v>5107</v>
      </c>
      <c r="IK1" s="3" t="s">
        <v>5108</v>
      </c>
      <c r="IL1" s="3" t="s">
        <v>5109</v>
      </c>
      <c r="IM1" s="3" t="s">
        <v>5110</v>
      </c>
      <c r="IN1" s="3" t="s">
        <v>5111</v>
      </c>
      <c r="IO1" s="3" t="s">
        <v>5112</v>
      </c>
      <c r="IP1" s="3" t="s">
        <v>5113</v>
      </c>
      <c r="IQ1" s="3" t="s">
        <v>5114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5115</v>
      </c>
      <c r="C10" s="8" t="s">
        <v>5116</v>
      </c>
      <c r="D10" s="8" t="s">
        <v>5117</v>
      </c>
      <c r="E10" s="8" t="s">
        <v>5118</v>
      </c>
      <c r="F10" s="8" t="s">
        <v>5119</v>
      </c>
      <c r="G10" s="8" t="s">
        <v>5120</v>
      </c>
      <c r="H10" s="8" t="s">
        <v>5121</v>
      </c>
      <c r="I10" s="8" t="s">
        <v>5122</v>
      </c>
      <c r="J10" s="8" t="s">
        <v>5123</v>
      </c>
      <c r="K10" s="8" t="s">
        <v>5124</v>
      </c>
      <c r="L10" s="8" t="s">
        <v>5125</v>
      </c>
      <c r="M10" s="8" t="s">
        <v>5126</v>
      </c>
      <c r="N10" s="8" t="s">
        <v>5127</v>
      </c>
      <c r="O10" s="8" t="s">
        <v>5128</v>
      </c>
      <c r="P10" s="8" t="s">
        <v>5129</v>
      </c>
      <c r="Q10" s="8" t="s">
        <v>5130</v>
      </c>
      <c r="R10" s="8" t="s">
        <v>5131</v>
      </c>
      <c r="S10" s="8" t="s">
        <v>5132</v>
      </c>
      <c r="T10" s="8" t="s">
        <v>5133</v>
      </c>
      <c r="U10" s="8" t="s">
        <v>5134</v>
      </c>
      <c r="V10" s="8" t="s">
        <v>5135</v>
      </c>
      <c r="W10" s="8" t="s">
        <v>5136</v>
      </c>
      <c r="X10" s="8" t="s">
        <v>5137</v>
      </c>
      <c r="Y10" s="8" t="s">
        <v>5138</v>
      </c>
      <c r="Z10" s="8" t="s">
        <v>5139</v>
      </c>
      <c r="AA10" s="8" t="s">
        <v>5140</v>
      </c>
      <c r="AB10" s="8" t="s">
        <v>5141</v>
      </c>
      <c r="AC10" s="8" t="s">
        <v>5142</v>
      </c>
      <c r="AD10" s="8" t="s">
        <v>5143</v>
      </c>
      <c r="AE10" s="8" t="s">
        <v>5144</v>
      </c>
      <c r="AF10" s="8" t="s">
        <v>5145</v>
      </c>
      <c r="AG10" s="8" t="s">
        <v>5146</v>
      </c>
      <c r="AH10" s="8" t="s">
        <v>5147</v>
      </c>
      <c r="AI10" s="8" t="s">
        <v>5148</v>
      </c>
      <c r="AJ10" s="8" t="s">
        <v>5149</v>
      </c>
      <c r="AK10" s="8" t="s">
        <v>5150</v>
      </c>
      <c r="AL10" s="8" t="s">
        <v>5151</v>
      </c>
      <c r="AM10" s="8" t="s">
        <v>5152</v>
      </c>
      <c r="AN10" s="8" t="s">
        <v>5153</v>
      </c>
      <c r="AO10" s="8" t="s">
        <v>5154</v>
      </c>
      <c r="AP10" s="8" t="s">
        <v>5155</v>
      </c>
      <c r="AQ10" s="8" t="s">
        <v>5156</v>
      </c>
      <c r="AR10" s="8" t="s">
        <v>5157</v>
      </c>
      <c r="AS10" s="8" t="s">
        <v>5158</v>
      </c>
      <c r="AT10" s="8" t="s">
        <v>5159</v>
      </c>
      <c r="AU10" s="8" t="s">
        <v>5160</v>
      </c>
      <c r="AV10" s="8" t="s">
        <v>5161</v>
      </c>
      <c r="AW10" s="8" t="s">
        <v>5162</v>
      </c>
      <c r="AX10" s="8" t="s">
        <v>5163</v>
      </c>
      <c r="AY10" s="8" t="s">
        <v>5164</v>
      </c>
      <c r="AZ10" s="8" t="s">
        <v>5165</v>
      </c>
      <c r="BA10" s="8" t="s">
        <v>5166</v>
      </c>
      <c r="BB10" s="8" t="s">
        <v>5167</v>
      </c>
      <c r="BC10" s="8" t="s">
        <v>5168</v>
      </c>
      <c r="BD10" s="8" t="s">
        <v>5169</v>
      </c>
      <c r="BE10" s="8" t="s">
        <v>5170</v>
      </c>
      <c r="BF10" s="8" t="s">
        <v>5171</v>
      </c>
      <c r="BG10" s="8" t="s">
        <v>5172</v>
      </c>
      <c r="BH10" s="8" t="s">
        <v>5173</v>
      </c>
      <c r="BI10" s="8" t="s">
        <v>5174</v>
      </c>
      <c r="BJ10" s="8" t="s">
        <v>5175</v>
      </c>
      <c r="BK10" s="8" t="s">
        <v>5176</v>
      </c>
      <c r="BL10" s="8" t="s">
        <v>5177</v>
      </c>
      <c r="BM10" s="8" t="s">
        <v>5178</v>
      </c>
      <c r="BN10" s="8" t="s">
        <v>5179</v>
      </c>
      <c r="BO10" s="8" t="s">
        <v>5180</v>
      </c>
      <c r="BP10" s="8" t="s">
        <v>5181</v>
      </c>
      <c r="BQ10" s="8" t="s">
        <v>5182</v>
      </c>
      <c r="BR10" s="8" t="s">
        <v>5183</v>
      </c>
      <c r="BS10" s="8" t="s">
        <v>5184</v>
      </c>
      <c r="BT10" s="8" t="s">
        <v>5185</v>
      </c>
      <c r="BU10" s="8" t="s">
        <v>5186</v>
      </c>
      <c r="BV10" s="8" t="s">
        <v>5187</v>
      </c>
      <c r="BW10" s="8" t="s">
        <v>5188</v>
      </c>
      <c r="BX10" s="8" t="s">
        <v>5189</v>
      </c>
      <c r="BY10" s="8" t="s">
        <v>5190</v>
      </c>
      <c r="BZ10" s="8" t="s">
        <v>5191</v>
      </c>
      <c r="CA10" s="8" t="s">
        <v>5192</v>
      </c>
      <c r="CB10" s="8" t="s">
        <v>5193</v>
      </c>
      <c r="CC10" s="8" t="s">
        <v>5194</v>
      </c>
      <c r="CD10" s="8" t="s">
        <v>5195</v>
      </c>
      <c r="CE10" s="8" t="s">
        <v>5196</v>
      </c>
      <c r="CF10" s="8" t="s">
        <v>5197</v>
      </c>
      <c r="CG10" s="8" t="s">
        <v>5198</v>
      </c>
      <c r="CH10" s="8" t="s">
        <v>5199</v>
      </c>
      <c r="CI10" s="8" t="s">
        <v>5200</v>
      </c>
      <c r="CJ10" s="8" t="s">
        <v>5201</v>
      </c>
      <c r="CK10" s="8" t="s">
        <v>5202</v>
      </c>
      <c r="CL10" s="8" t="s">
        <v>5203</v>
      </c>
      <c r="CM10" s="8" t="s">
        <v>5204</v>
      </c>
      <c r="CN10" s="8" t="s">
        <v>5205</v>
      </c>
      <c r="CO10" s="8" t="s">
        <v>5206</v>
      </c>
      <c r="CP10" s="8" t="s">
        <v>5207</v>
      </c>
      <c r="CQ10" s="8" t="s">
        <v>5208</v>
      </c>
      <c r="CR10" s="8" t="s">
        <v>5209</v>
      </c>
      <c r="CS10" s="8" t="s">
        <v>5210</v>
      </c>
      <c r="CT10" s="8" t="s">
        <v>5211</v>
      </c>
      <c r="CU10" s="8" t="s">
        <v>5212</v>
      </c>
      <c r="CV10" s="8" t="s">
        <v>5213</v>
      </c>
      <c r="CW10" s="8" t="s">
        <v>5214</v>
      </c>
      <c r="CX10" s="8" t="s">
        <v>5215</v>
      </c>
      <c r="CY10" s="8" t="s">
        <v>5216</v>
      </c>
      <c r="CZ10" s="8" t="s">
        <v>5217</v>
      </c>
      <c r="DA10" s="8" t="s">
        <v>5218</v>
      </c>
      <c r="DB10" s="8" t="s">
        <v>5219</v>
      </c>
      <c r="DC10" s="8" t="s">
        <v>5220</v>
      </c>
      <c r="DD10" s="8" t="s">
        <v>5221</v>
      </c>
      <c r="DE10" s="8" t="s">
        <v>5222</v>
      </c>
      <c r="DF10" s="8" t="s">
        <v>5223</v>
      </c>
      <c r="DG10" s="8" t="s">
        <v>5224</v>
      </c>
      <c r="DH10" s="8" t="s">
        <v>5225</v>
      </c>
      <c r="DI10" s="8" t="s">
        <v>5226</v>
      </c>
      <c r="DJ10" s="8" t="s">
        <v>5227</v>
      </c>
      <c r="DK10" s="8" t="s">
        <v>5228</v>
      </c>
      <c r="DL10" s="8" t="s">
        <v>5229</v>
      </c>
      <c r="DM10" s="8" t="s">
        <v>5230</v>
      </c>
      <c r="DN10" s="8" t="s">
        <v>5231</v>
      </c>
      <c r="DO10" s="8" t="s">
        <v>5232</v>
      </c>
      <c r="DP10" s="8" t="s">
        <v>5233</v>
      </c>
      <c r="DQ10" s="8" t="s">
        <v>5234</v>
      </c>
      <c r="DR10" s="8" t="s">
        <v>5235</v>
      </c>
      <c r="DS10" s="8" t="s">
        <v>5236</v>
      </c>
      <c r="DT10" s="8" t="s">
        <v>5237</v>
      </c>
      <c r="DU10" s="8" t="s">
        <v>5238</v>
      </c>
      <c r="DV10" s="8" t="s">
        <v>5239</v>
      </c>
      <c r="DW10" s="8" t="s">
        <v>5240</v>
      </c>
      <c r="DX10" s="8" t="s">
        <v>5241</v>
      </c>
      <c r="DY10" s="8" t="s">
        <v>5242</v>
      </c>
      <c r="DZ10" s="8" t="s">
        <v>5243</v>
      </c>
      <c r="EA10" s="8" t="s">
        <v>5244</v>
      </c>
      <c r="EB10" s="8" t="s">
        <v>5245</v>
      </c>
      <c r="EC10" s="8" t="s">
        <v>5246</v>
      </c>
      <c r="ED10" s="8" t="s">
        <v>5247</v>
      </c>
      <c r="EE10" s="8" t="s">
        <v>5248</v>
      </c>
      <c r="EF10" s="8" t="s">
        <v>5249</v>
      </c>
      <c r="EG10" s="8" t="s">
        <v>5250</v>
      </c>
      <c r="EH10" s="8" t="s">
        <v>5251</v>
      </c>
      <c r="EI10" s="8" t="s">
        <v>5252</v>
      </c>
      <c r="EJ10" s="8" t="s">
        <v>5253</v>
      </c>
      <c r="EK10" s="8" t="s">
        <v>5254</v>
      </c>
      <c r="EL10" s="8" t="s">
        <v>5255</v>
      </c>
      <c r="EM10" s="8" t="s">
        <v>5256</v>
      </c>
      <c r="EN10" s="8" t="s">
        <v>5257</v>
      </c>
      <c r="EO10" s="8" t="s">
        <v>5258</v>
      </c>
      <c r="EP10" s="8" t="s">
        <v>5259</v>
      </c>
      <c r="EQ10" s="8" t="s">
        <v>5260</v>
      </c>
      <c r="ER10" s="8" t="s">
        <v>5261</v>
      </c>
      <c r="ES10" s="8" t="s">
        <v>5262</v>
      </c>
      <c r="ET10" s="8" t="s">
        <v>5263</v>
      </c>
      <c r="EU10" s="8" t="s">
        <v>5264</v>
      </c>
      <c r="EV10" s="8" t="s">
        <v>5265</v>
      </c>
      <c r="EW10" s="8" t="s">
        <v>5266</v>
      </c>
      <c r="EX10" s="8" t="s">
        <v>5267</v>
      </c>
      <c r="EY10" s="8" t="s">
        <v>5268</v>
      </c>
      <c r="EZ10" s="8" t="s">
        <v>5269</v>
      </c>
      <c r="FA10" s="8" t="s">
        <v>5270</v>
      </c>
      <c r="FB10" s="8" t="s">
        <v>5271</v>
      </c>
      <c r="FC10" s="8" t="s">
        <v>5272</v>
      </c>
      <c r="FD10" s="8" t="s">
        <v>5273</v>
      </c>
      <c r="FE10" s="8" t="s">
        <v>5274</v>
      </c>
      <c r="FF10" s="8" t="s">
        <v>5275</v>
      </c>
      <c r="FG10" s="8" t="s">
        <v>5276</v>
      </c>
      <c r="FH10" s="8" t="s">
        <v>5277</v>
      </c>
      <c r="FI10" s="8" t="s">
        <v>5278</v>
      </c>
      <c r="FJ10" s="8" t="s">
        <v>5279</v>
      </c>
      <c r="FK10" s="8" t="s">
        <v>5280</v>
      </c>
      <c r="FL10" s="8" t="s">
        <v>5281</v>
      </c>
      <c r="FM10" s="8" t="s">
        <v>5282</v>
      </c>
      <c r="FN10" s="8" t="s">
        <v>5283</v>
      </c>
      <c r="FO10" s="8" t="s">
        <v>5284</v>
      </c>
      <c r="FP10" s="8" t="s">
        <v>5285</v>
      </c>
      <c r="FQ10" s="8" t="s">
        <v>5286</v>
      </c>
      <c r="FR10" s="8" t="s">
        <v>5287</v>
      </c>
      <c r="FS10" s="8" t="s">
        <v>5288</v>
      </c>
      <c r="FT10" s="8" t="s">
        <v>5289</v>
      </c>
      <c r="FU10" s="8" t="s">
        <v>5290</v>
      </c>
      <c r="FV10" s="8" t="s">
        <v>5291</v>
      </c>
      <c r="FW10" s="8" t="s">
        <v>5292</v>
      </c>
      <c r="FX10" s="8" t="s">
        <v>5293</v>
      </c>
      <c r="FY10" s="8" t="s">
        <v>5294</v>
      </c>
      <c r="FZ10" s="8" t="s">
        <v>5295</v>
      </c>
      <c r="GA10" s="8" t="s">
        <v>5296</v>
      </c>
      <c r="GB10" s="8" t="s">
        <v>5297</v>
      </c>
      <c r="GC10" s="8" t="s">
        <v>5298</v>
      </c>
      <c r="GD10" s="8" t="s">
        <v>5299</v>
      </c>
      <c r="GE10" s="8" t="s">
        <v>5300</v>
      </c>
      <c r="GF10" s="8" t="s">
        <v>5301</v>
      </c>
      <c r="GG10" s="8" t="s">
        <v>5302</v>
      </c>
      <c r="GH10" s="8" t="s">
        <v>5303</v>
      </c>
      <c r="GI10" s="8" t="s">
        <v>5304</v>
      </c>
      <c r="GJ10" s="8" t="s">
        <v>5305</v>
      </c>
      <c r="GK10" s="8" t="s">
        <v>5306</v>
      </c>
      <c r="GL10" s="8" t="s">
        <v>5307</v>
      </c>
      <c r="GM10" s="8" t="s">
        <v>5308</v>
      </c>
      <c r="GN10" s="8" t="s">
        <v>5309</v>
      </c>
      <c r="GO10" s="8" t="s">
        <v>5310</v>
      </c>
      <c r="GP10" s="8" t="s">
        <v>5311</v>
      </c>
      <c r="GQ10" s="8" t="s">
        <v>5312</v>
      </c>
      <c r="GR10" s="8" t="s">
        <v>5313</v>
      </c>
      <c r="GS10" s="8" t="s">
        <v>5314</v>
      </c>
      <c r="GT10" s="8" t="s">
        <v>5315</v>
      </c>
      <c r="GU10" s="8" t="s">
        <v>5316</v>
      </c>
      <c r="GV10" s="8" t="s">
        <v>5317</v>
      </c>
      <c r="GW10" s="8" t="s">
        <v>5318</v>
      </c>
      <c r="GX10" s="8" t="s">
        <v>5319</v>
      </c>
      <c r="GY10" s="8" t="s">
        <v>5320</v>
      </c>
      <c r="GZ10" s="8" t="s">
        <v>5321</v>
      </c>
      <c r="HA10" s="8" t="s">
        <v>5322</v>
      </c>
      <c r="HB10" s="8" t="s">
        <v>5323</v>
      </c>
      <c r="HC10" s="8" t="s">
        <v>5324</v>
      </c>
      <c r="HD10" s="8" t="s">
        <v>5325</v>
      </c>
      <c r="HE10" s="8" t="s">
        <v>5326</v>
      </c>
      <c r="HF10" s="8" t="s">
        <v>5327</v>
      </c>
      <c r="HG10" s="8" t="s">
        <v>5328</v>
      </c>
      <c r="HH10" s="8" t="s">
        <v>5329</v>
      </c>
      <c r="HI10" s="8" t="s">
        <v>5330</v>
      </c>
      <c r="HJ10" s="8" t="s">
        <v>5331</v>
      </c>
      <c r="HK10" s="8" t="s">
        <v>5332</v>
      </c>
      <c r="HL10" s="8" t="s">
        <v>5333</v>
      </c>
      <c r="HM10" s="8" t="s">
        <v>5334</v>
      </c>
      <c r="HN10" s="8" t="s">
        <v>5335</v>
      </c>
      <c r="HO10" s="8" t="s">
        <v>5336</v>
      </c>
      <c r="HP10" s="8" t="s">
        <v>5337</v>
      </c>
      <c r="HQ10" s="8" t="s">
        <v>5338</v>
      </c>
      <c r="HR10" s="8" t="s">
        <v>5339</v>
      </c>
      <c r="HS10" s="8" t="s">
        <v>5340</v>
      </c>
      <c r="HT10" s="8" t="s">
        <v>5341</v>
      </c>
      <c r="HU10" s="8" t="s">
        <v>5342</v>
      </c>
      <c r="HV10" s="8" t="s">
        <v>5343</v>
      </c>
      <c r="HW10" s="8" t="s">
        <v>5344</v>
      </c>
      <c r="HX10" s="8" t="s">
        <v>5345</v>
      </c>
      <c r="HY10" s="8" t="s">
        <v>5346</v>
      </c>
      <c r="HZ10" s="8" t="s">
        <v>5347</v>
      </c>
      <c r="IA10" s="8" t="s">
        <v>5348</v>
      </c>
      <c r="IB10" s="8" t="s">
        <v>5349</v>
      </c>
      <c r="IC10" s="8" t="s">
        <v>5350</v>
      </c>
      <c r="ID10" s="8" t="s">
        <v>5351</v>
      </c>
      <c r="IE10" s="8" t="s">
        <v>5352</v>
      </c>
      <c r="IF10" s="8" t="s">
        <v>5353</v>
      </c>
      <c r="IG10" s="8" t="s">
        <v>5354</v>
      </c>
      <c r="IH10" s="8" t="s">
        <v>5355</v>
      </c>
      <c r="II10" s="8" t="s">
        <v>5356</v>
      </c>
      <c r="IJ10" s="8" t="s">
        <v>5357</v>
      </c>
      <c r="IK10" s="8" t="s">
        <v>5358</v>
      </c>
      <c r="IL10" s="8" t="s">
        <v>5359</v>
      </c>
      <c r="IM10" s="8" t="s">
        <v>5360</v>
      </c>
      <c r="IN10" s="8" t="s">
        <v>5361</v>
      </c>
      <c r="IO10" s="8" t="s">
        <v>5362</v>
      </c>
      <c r="IP10" s="8" t="s">
        <v>5363</v>
      </c>
      <c r="IQ10" s="8" t="s">
        <v>5364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71.646000000000001</v>
      </c>
      <c r="EC11" s="9">
        <v>27.856000000000002</v>
      </c>
      <c r="ED11" s="9">
        <v>43.79</v>
      </c>
      <c r="EE11" s="9">
        <v>25.812999999999999</v>
      </c>
      <c r="EF11" s="9">
        <v>9.0879999999999992</v>
      </c>
      <c r="EG11" s="9">
        <v>16.725000000000001</v>
      </c>
      <c r="EH11" s="9">
        <v>28.507999999999999</v>
      </c>
      <c r="EI11" s="9">
        <v>11.869</v>
      </c>
      <c r="EJ11" s="9">
        <v>16.638999999999999</v>
      </c>
      <c r="EK11" s="9">
        <v>13.67</v>
      </c>
      <c r="EL11" s="9">
        <v>4.6909999999999998</v>
      </c>
      <c r="EM11" s="9">
        <v>8.9789999999999992</v>
      </c>
      <c r="EN11" s="9">
        <v>3.6549999999999998</v>
      </c>
      <c r="EO11" s="9">
        <v>2.2080000000000002</v>
      </c>
      <c r="EP11" s="9">
        <v>1.4470000000000001</v>
      </c>
      <c r="EQ11" s="9">
        <v>10.794</v>
      </c>
      <c r="ER11" s="9">
        <v>11.491</v>
      </c>
      <c r="ES11" s="9">
        <v>10</v>
      </c>
      <c r="ET11" s="9">
        <v>70.509</v>
      </c>
      <c r="EU11" s="9">
        <v>27.062000000000001</v>
      </c>
      <c r="EV11" s="9">
        <v>43.448</v>
      </c>
      <c r="EW11" s="9">
        <v>25.306000000000001</v>
      </c>
      <c r="EX11" s="9">
        <v>8.7829999999999995</v>
      </c>
      <c r="EY11" s="9">
        <v>16.523</v>
      </c>
      <c r="EZ11" s="9">
        <v>28.367000000000001</v>
      </c>
      <c r="FA11" s="9">
        <v>11.869</v>
      </c>
      <c r="FB11" s="9">
        <v>16.498000000000001</v>
      </c>
      <c r="FC11" s="9">
        <v>13.182</v>
      </c>
      <c r="FD11" s="9">
        <v>4.202</v>
      </c>
      <c r="FE11" s="9">
        <v>8.9789999999999992</v>
      </c>
      <c r="FF11" s="9">
        <v>3.6549999999999998</v>
      </c>
      <c r="FG11" s="9">
        <v>2.2080000000000002</v>
      </c>
      <c r="FH11" s="9">
        <v>1.4470000000000001</v>
      </c>
      <c r="FI11" s="9">
        <v>10.545999999999999</v>
      </c>
      <c r="FJ11" s="9">
        <v>11.241</v>
      </c>
      <c r="FK11" s="9">
        <v>10</v>
      </c>
      <c r="FL11" s="9">
        <v>22.207000000000001</v>
      </c>
      <c r="FM11" s="9">
        <v>10.412000000000001</v>
      </c>
      <c r="FN11" s="9">
        <v>11.794</v>
      </c>
      <c r="FO11" s="9">
        <v>7.7380000000000004</v>
      </c>
      <c r="FP11" s="9">
        <v>3.343</v>
      </c>
      <c r="FQ11" s="9">
        <v>4.3949999999999996</v>
      </c>
      <c r="FR11" s="9">
        <v>9.5839999999999996</v>
      </c>
      <c r="FS11" s="9">
        <v>4.6609999999999996</v>
      </c>
      <c r="FT11" s="9">
        <v>4.923</v>
      </c>
      <c r="FU11" s="9">
        <v>3.802</v>
      </c>
      <c r="FV11" s="9">
        <v>1.651</v>
      </c>
      <c r="FW11" s="9">
        <v>2.1509999999999998</v>
      </c>
      <c r="FX11" s="9">
        <v>1.083</v>
      </c>
      <c r="FY11" s="9">
        <v>0.75800000000000001</v>
      </c>
      <c r="FZ11" s="9">
        <v>0.32500000000000001</v>
      </c>
      <c r="GA11" s="9">
        <v>11</v>
      </c>
      <c r="GB11" s="9">
        <v>13</v>
      </c>
      <c r="GC11" s="9">
        <v>10.707000000000001</v>
      </c>
      <c r="GD11" s="9">
        <v>28.577000000000002</v>
      </c>
      <c r="GE11" s="9">
        <v>10.788</v>
      </c>
      <c r="GF11" s="9">
        <v>17.789000000000001</v>
      </c>
      <c r="GG11" s="9">
        <v>10.993</v>
      </c>
      <c r="GH11" s="9">
        <v>3.673</v>
      </c>
      <c r="GI11" s="9">
        <v>7.319</v>
      </c>
      <c r="GJ11" s="9">
        <v>10.513</v>
      </c>
      <c r="GK11" s="9">
        <v>4.5380000000000003</v>
      </c>
      <c r="GL11" s="9">
        <v>5.9749999999999996</v>
      </c>
      <c r="GM11" s="9">
        <v>5.0140000000000002</v>
      </c>
      <c r="GN11" s="9">
        <v>1.4239999999999999</v>
      </c>
      <c r="GO11" s="9">
        <v>3.59</v>
      </c>
      <c r="GP11" s="9">
        <v>2.0569999999999999</v>
      </c>
      <c r="GQ11" s="9">
        <v>1.1519999999999999</v>
      </c>
      <c r="GR11" s="9">
        <v>0.90500000000000003</v>
      </c>
      <c r="GS11" s="9">
        <v>10</v>
      </c>
      <c r="GT11" s="9">
        <v>11.233000000000001</v>
      </c>
      <c r="GU11" s="9">
        <v>10</v>
      </c>
      <c r="GV11" s="9">
        <v>15.534000000000001</v>
      </c>
      <c r="GW11" s="9">
        <v>7.2640000000000002</v>
      </c>
      <c r="GX11" s="9">
        <v>8.27</v>
      </c>
      <c r="GY11" s="9">
        <v>5.6040000000000001</v>
      </c>
      <c r="GZ11" s="9">
        <v>2.0979999999999999</v>
      </c>
      <c r="HA11" s="9">
        <v>3.5059999999999998</v>
      </c>
      <c r="HB11" s="9">
        <v>5.2969999999999997</v>
      </c>
      <c r="HC11" s="9">
        <v>3.3330000000000002</v>
      </c>
      <c r="HD11" s="9">
        <v>1.964</v>
      </c>
      <c r="HE11" s="9">
        <v>3.444</v>
      </c>
      <c r="HF11" s="9">
        <v>1.0209999999999999</v>
      </c>
      <c r="HG11" s="9">
        <v>2.4220000000000002</v>
      </c>
      <c r="HH11" s="9">
        <v>1.19</v>
      </c>
      <c r="HI11" s="9">
        <v>0.81200000000000006</v>
      </c>
      <c r="HJ11" s="9">
        <v>0.377</v>
      </c>
      <c r="HK11" s="9">
        <v>10.574999999999999</v>
      </c>
      <c r="HL11" s="9">
        <v>11</v>
      </c>
      <c r="HM11" s="9">
        <v>10</v>
      </c>
      <c r="HN11" s="9">
        <v>13.042999999999999</v>
      </c>
      <c r="HO11" s="9">
        <v>3.524</v>
      </c>
      <c r="HP11" s="9">
        <v>9.5190000000000001</v>
      </c>
      <c r="HQ11" s="9">
        <v>5.3890000000000002</v>
      </c>
      <c r="HR11" s="9">
        <v>1.5760000000000001</v>
      </c>
      <c r="HS11" s="9">
        <v>3.8130000000000002</v>
      </c>
      <c r="HT11" s="9">
        <v>5.2160000000000002</v>
      </c>
      <c r="HU11" s="9">
        <v>1.206</v>
      </c>
      <c r="HV11" s="9">
        <v>4.01</v>
      </c>
      <c r="HW11" s="9">
        <v>1.57</v>
      </c>
      <c r="HX11" s="9">
        <v>0.40300000000000002</v>
      </c>
      <c r="HY11" s="9">
        <v>1.1679999999999999</v>
      </c>
      <c r="HZ11" s="9">
        <v>0.86799999999999999</v>
      </c>
      <c r="IA11" s="9">
        <v>0.34</v>
      </c>
      <c r="IB11" s="9">
        <v>0.52700000000000002</v>
      </c>
      <c r="IC11" s="9">
        <v>10</v>
      </c>
      <c r="ID11" s="9">
        <v>14.682</v>
      </c>
      <c r="IE11" s="9">
        <v>10</v>
      </c>
      <c r="IF11" s="9">
        <v>19.725000000000001</v>
      </c>
      <c r="IG11" s="9">
        <v>5.8609999999999998</v>
      </c>
      <c r="IH11" s="9">
        <v>13.864000000000001</v>
      </c>
      <c r="II11" s="9">
        <v>6.5750000000000002</v>
      </c>
      <c r="IJ11" s="9">
        <v>1.766</v>
      </c>
      <c r="IK11" s="9">
        <v>4.8090000000000002</v>
      </c>
      <c r="IL11" s="9">
        <v>8.27</v>
      </c>
      <c r="IM11" s="9">
        <v>2.669</v>
      </c>
      <c r="IN11" s="9">
        <v>5.6</v>
      </c>
      <c r="IO11" s="9">
        <v>4.3659999999999997</v>
      </c>
      <c r="IP11" s="9">
        <v>1.127</v>
      </c>
      <c r="IQ11" s="9">
        <v>3.238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84.367999999999995</v>
      </c>
      <c r="EC12" s="9">
        <v>37.061</v>
      </c>
      <c r="ED12" s="9">
        <v>47.308</v>
      </c>
      <c r="EE12" s="9">
        <v>28.116</v>
      </c>
      <c r="EF12" s="9">
        <v>10.226000000000001</v>
      </c>
      <c r="EG12" s="9">
        <v>17.89</v>
      </c>
      <c r="EH12" s="9">
        <v>41.75</v>
      </c>
      <c r="EI12" s="9">
        <v>19.251999999999999</v>
      </c>
      <c r="EJ12" s="9">
        <v>22.498000000000001</v>
      </c>
      <c r="EK12" s="9">
        <v>10.936999999999999</v>
      </c>
      <c r="EL12" s="9">
        <v>6.0069999999999997</v>
      </c>
      <c r="EM12" s="9">
        <v>4.93</v>
      </c>
      <c r="EN12" s="9">
        <v>3.5649999999999999</v>
      </c>
      <c r="EO12" s="9">
        <v>1.5760000000000001</v>
      </c>
      <c r="EP12" s="9">
        <v>1.99</v>
      </c>
      <c r="EQ12" s="9">
        <v>11</v>
      </c>
      <c r="ER12" s="9">
        <v>11.836</v>
      </c>
      <c r="ES12" s="9">
        <v>10</v>
      </c>
      <c r="ET12" s="9">
        <v>83.786000000000001</v>
      </c>
      <c r="EU12" s="9">
        <v>36.823999999999998</v>
      </c>
      <c r="EV12" s="9">
        <v>46.962000000000003</v>
      </c>
      <c r="EW12" s="9">
        <v>27.77</v>
      </c>
      <c r="EX12" s="9">
        <v>10.226000000000001</v>
      </c>
      <c r="EY12" s="9">
        <v>17.544</v>
      </c>
      <c r="EZ12" s="9">
        <v>41.75</v>
      </c>
      <c r="FA12" s="9">
        <v>19.251999999999999</v>
      </c>
      <c r="FB12" s="9">
        <v>22.498000000000001</v>
      </c>
      <c r="FC12" s="9">
        <v>10.701000000000001</v>
      </c>
      <c r="FD12" s="9">
        <v>5.77</v>
      </c>
      <c r="FE12" s="9">
        <v>4.93</v>
      </c>
      <c r="FF12" s="9">
        <v>3.5649999999999999</v>
      </c>
      <c r="FG12" s="9">
        <v>1.5760000000000001</v>
      </c>
      <c r="FH12" s="9">
        <v>1.99</v>
      </c>
      <c r="FI12" s="9">
        <v>11</v>
      </c>
      <c r="FJ12" s="9">
        <v>11.472</v>
      </c>
      <c r="FK12" s="9">
        <v>10</v>
      </c>
      <c r="FL12" s="9">
        <v>30.434000000000001</v>
      </c>
      <c r="FM12" s="9">
        <v>15.538</v>
      </c>
      <c r="FN12" s="9">
        <v>14.896000000000001</v>
      </c>
      <c r="FO12" s="9">
        <v>13.757</v>
      </c>
      <c r="FP12" s="9">
        <v>5.9459999999999997</v>
      </c>
      <c r="FQ12" s="9">
        <v>7.8109999999999999</v>
      </c>
      <c r="FR12" s="9">
        <v>12.664999999999999</v>
      </c>
      <c r="FS12" s="9">
        <v>6.9009999999999998</v>
      </c>
      <c r="FT12" s="9">
        <v>5.7649999999999997</v>
      </c>
      <c r="FU12" s="9">
        <v>3.1349999999999998</v>
      </c>
      <c r="FV12" s="9">
        <v>2.1280000000000001</v>
      </c>
      <c r="FW12" s="9">
        <v>1.0069999999999999</v>
      </c>
      <c r="FX12" s="9">
        <v>0.877</v>
      </c>
      <c r="FY12" s="9">
        <v>0.56399999999999995</v>
      </c>
      <c r="FZ12" s="9">
        <v>0.313</v>
      </c>
      <c r="GA12" s="9">
        <v>10</v>
      </c>
      <c r="GB12" s="9">
        <v>10</v>
      </c>
      <c r="GC12" s="9">
        <v>8.4039999999999999</v>
      </c>
      <c r="GD12" s="9">
        <v>28.25</v>
      </c>
      <c r="GE12" s="9">
        <v>11.138999999999999</v>
      </c>
      <c r="GF12" s="9">
        <v>17.111000000000001</v>
      </c>
      <c r="GG12" s="9">
        <v>6.1779999999999999</v>
      </c>
      <c r="GH12" s="9">
        <v>1.7470000000000001</v>
      </c>
      <c r="GI12" s="9">
        <v>4.431</v>
      </c>
      <c r="GJ12" s="9">
        <v>16.052</v>
      </c>
      <c r="GK12" s="9">
        <v>6.4779999999999998</v>
      </c>
      <c r="GL12" s="9">
        <v>9.5730000000000004</v>
      </c>
      <c r="GM12" s="9">
        <v>4.415</v>
      </c>
      <c r="GN12" s="9">
        <v>2.444</v>
      </c>
      <c r="GO12" s="9">
        <v>1.972</v>
      </c>
      <c r="GP12" s="9">
        <v>1.605</v>
      </c>
      <c r="GQ12" s="9">
        <v>0.47</v>
      </c>
      <c r="GR12" s="9">
        <v>1.135</v>
      </c>
      <c r="GS12" s="9">
        <v>14.516999999999999</v>
      </c>
      <c r="GT12" s="9">
        <v>15</v>
      </c>
      <c r="GU12" s="9">
        <v>12</v>
      </c>
      <c r="GV12" s="9">
        <v>15.971</v>
      </c>
      <c r="GW12" s="9">
        <v>8.2260000000000009</v>
      </c>
      <c r="GX12" s="9">
        <v>7.7450000000000001</v>
      </c>
      <c r="GY12" s="9">
        <v>2.6520000000000001</v>
      </c>
      <c r="GZ12" s="9">
        <v>1.37</v>
      </c>
      <c r="HA12" s="9">
        <v>1.282</v>
      </c>
      <c r="HB12" s="9">
        <v>10.507999999999999</v>
      </c>
      <c r="HC12" s="9">
        <v>5.0439999999999996</v>
      </c>
      <c r="HD12" s="9">
        <v>5.4640000000000004</v>
      </c>
      <c r="HE12" s="9">
        <v>2.0030000000000001</v>
      </c>
      <c r="HF12" s="9">
        <v>1.341</v>
      </c>
      <c r="HG12" s="9">
        <v>0.66100000000000003</v>
      </c>
      <c r="HH12" s="9">
        <v>0.80800000000000005</v>
      </c>
      <c r="HI12" s="9">
        <v>0.47</v>
      </c>
      <c r="HJ12" s="9">
        <v>0.33800000000000002</v>
      </c>
      <c r="HK12" s="9">
        <v>15</v>
      </c>
      <c r="HL12" s="9">
        <v>15</v>
      </c>
      <c r="HM12" s="9">
        <v>14.256</v>
      </c>
      <c r="HN12" s="9">
        <v>12.279</v>
      </c>
      <c r="HO12" s="9">
        <v>2.9129999999999998</v>
      </c>
      <c r="HP12" s="9">
        <v>9.3659999999999997</v>
      </c>
      <c r="HQ12" s="9">
        <v>3.5249999999999999</v>
      </c>
      <c r="HR12" s="9">
        <v>0.376</v>
      </c>
      <c r="HS12" s="9">
        <v>3.149</v>
      </c>
      <c r="HT12" s="9">
        <v>5.5439999999999996</v>
      </c>
      <c r="HU12" s="9">
        <v>1.4339999999999999</v>
      </c>
      <c r="HV12" s="9">
        <v>4.1100000000000003</v>
      </c>
      <c r="HW12" s="9">
        <v>2.4129999999999998</v>
      </c>
      <c r="HX12" s="9">
        <v>1.1020000000000001</v>
      </c>
      <c r="HY12" s="9">
        <v>1.31</v>
      </c>
      <c r="HZ12" s="9">
        <v>0.79700000000000004</v>
      </c>
      <c r="IA12" s="9">
        <v>0</v>
      </c>
      <c r="IB12" s="9">
        <v>0.79700000000000004</v>
      </c>
      <c r="IC12" s="9">
        <v>11.2</v>
      </c>
      <c r="ID12" s="9">
        <v>15.493</v>
      </c>
      <c r="IE12" s="9">
        <v>10.846</v>
      </c>
      <c r="IF12" s="9">
        <v>25.103000000000002</v>
      </c>
      <c r="IG12" s="9">
        <v>10.147</v>
      </c>
      <c r="IH12" s="9">
        <v>14.956</v>
      </c>
      <c r="II12" s="9">
        <v>7.8360000000000003</v>
      </c>
      <c r="IJ12" s="9">
        <v>2.5329999999999999</v>
      </c>
      <c r="IK12" s="9">
        <v>5.3029999999999999</v>
      </c>
      <c r="IL12" s="9">
        <v>13.032999999999999</v>
      </c>
      <c r="IM12" s="9">
        <v>5.8730000000000002</v>
      </c>
      <c r="IN12" s="9">
        <v>7.16</v>
      </c>
      <c r="IO12" s="9">
        <v>3.15</v>
      </c>
      <c r="IP12" s="9">
        <v>1.1990000000000001</v>
      </c>
      <c r="IQ12" s="9">
        <v>1.9510000000000001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83.602999999999994</v>
      </c>
      <c r="EC13" s="9">
        <v>30.858000000000001</v>
      </c>
      <c r="ED13" s="9">
        <v>52.744999999999997</v>
      </c>
      <c r="EE13" s="9">
        <v>34.323</v>
      </c>
      <c r="EF13" s="9">
        <v>12.065</v>
      </c>
      <c r="EG13" s="9">
        <v>22.257999999999999</v>
      </c>
      <c r="EH13" s="9">
        <v>32.768999999999998</v>
      </c>
      <c r="EI13" s="9">
        <v>10.926</v>
      </c>
      <c r="EJ13" s="9">
        <v>21.843</v>
      </c>
      <c r="EK13" s="9">
        <v>13.039</v>
      </c>
      <c r="EL13" s="9">
        <v>6.8049999999999997</v>
      </c>
      <c r="EM13" s="9">
        <v>6.234</v>
      </c>
      <c r="EN13" s="9">
        <v>3.472</v>
      </c>
      <c r="EO13" s="9">
        <v>1.0629999999999999</v>
      </c>
      <c r="EP13" s="9">
        <v>2.4089999999999998</v>
      </c>
      <c r="EQ13" s="9">
        <v>10</v>
      </c>
      <c r="ER13" s="9">
        <v>10</v>
      </c>
      <c r="ES13" s="9">
        <v>10</v>
      </c>
      <c r="ET13" s="9">
        <v>81.454999999999998</v>
      </c>
      <c r="EU13" s="9">
        <v>30.283000000000001</v>
      </c>
      <c r="EV13" s="9">
        <v>51.171999999999997</v>
      </c>
      <c r="EW13" s="9">
        <v>33.01</v>
      </c>
      <c r="EX13" s="9">
        <v>11.847</v>
      </c>
      <c r="EY13" s="9">
        <v>21.163</v>
      </c>
      <c r="EZ13" s="9">
        <v>31.933</v>
      </c>
      <c r="FA13" s="9">
        <v>10.568</v>
      </c>
      <c r="FB13" s="9">
        <v>21.364999999999998</v>
      </c>
      <c r="FC13" s="9">
        <v>13.039</v>
      </c>
      <c r="FD13" s="9">
        <v>6.8049999999999997</v>
      </c>
      <c r="FE13" s="9">
        <v>6.234</v>
      </c>
      <c r="FF13" s="9">
        <v>3.472</v>
      </c>
      <c r="FG13" s="9">
        <v>1.0629999999999999</v>
      </c>
      <c r="FH13" s="9">
        <v>2.4089999999999998</v>
      </c>
      <c r="FI13" s="9">
        <v>10</v>
      </c>
      <c r="FJ13" s="9">
        <v>10</v>
      </c>
      <c r="FK13" s="9">
        <v>10</v>
      </c>
      <c r="FL13" s="9">
        <v>30.582000000000001</v>
      </c>
      <c r="FM13" s="9">
        <v>12.249000000000001</v>
      </c>
      <c r="FN13" s="9">
        <v>18.332999999999998</v>
      </c>
      <c r="FO13" s="9">
        <v>10.662000000000001</v>
      </c>
      <c r="FP13" s="9">
        <v>3.8839999999999999</v>
      </c>
      <c r="FQ13" s="9">
        <v>6.7789999999999999</v>
      </c>
      <c r="FR13" s="9">
        <v>12.029</v>
      </c>
      <c r="FS13" s="9">
        <v>3.5790000000000002</v>
      </c>
      <c r="FT13" s="9">
        <v>8.4499999999999993</v>
      </c>
      <c r="FU13" s="9">
        <v>6.0810000000000004</v>
      </c>
      <c r="FV13" s="9">
        <v>4.2830000000000004</v>
      </c>
      <c r="FW13" s="9">
        <v>1.798</v>
      </c>
      <c r="FX13" s="9">
        <v>1.81</v>
      </c>
      <c r="FY13" s="9">
        <v>0.504</v>
      </c>
      <c r="FZ13" s="9">
        <v>1.306</v>
      </c>
      <c r="GA13" s="9">
        <v>11.236000000000001</v>
      </c>
      <c r="GB13" s="9">
        <v>13.641</v>
      </c>
      <c r="GC13" s="9">
        <v>10</v>
      </c>
      <c r="GD13" s="9">
        <v>29.992999999999999</v>
      </c>
      <c r="GE13" s="9">
        <v>11.971</v>
      </c>
      <c r="GF13" s="9">
        <v>18.023</v>
      </c>
      <c r="GG13" s="9">
        <v>11.183999999999999</v>
      </c>
      <c r="GH13" s="9">
        <v>4.8520000000000003</v>
      </c>
      <c r="GI13" s="9">
        <v>6.3310000000000004</v>
      </c>
      <c r="GJ13" s="9">
        <v>12.548</v>
      </c>
      <c r="GK13" s="9">
        <v>5.26</v>
      </c>
      <c r="GL13" s="9">
        <v>7.2869999999999999</v>
      </c>
      <c r="GM13" s="9">
        <v>5.0869999999999997</v>
      </c>
      <c r="GN13" s="9">
        <v>1.5429999999999999</v>
      </c>
      <c r="GO13" s="9">
        <v>3.544</v>
      </c>
      <c r="GP13" s="9">
        <v>1.175</v>
      </c>
      <c r="GQ13" s="9">
        <v>0.315</v>
      </c>
      <c r="GR13" s="9">
        <v>0.85899999999999999</v>
      </c>
      <c r="GS13" s="9">
        <v>11</v>
      </c>
      <c r="GT13" s="9">
        <v>10</v>
      </c>
      <c r="GU13" s="9">
        <v>12</v>
      </c>
      <c r="GV13" s="9">
        <v>16.657</v>
      </c>
      <c r="GW13" s="9">
        <v>7.2210000000000001</v>
      </c>
      <c r="GX13" s="9">
        <v>9.4359999999999999</v>
      </c>
      <c r="GY13" s="9">
        <v>5.5590000000000002</v>
      </c>
      <c r="GZ13" s="9">
        <v>2.4329999999999998</v>
      </c>
      <c r="HA13" s="9">
        <v>3.1259999999999999</v>
      </c>
      <c r="HB13" s="9">
        <v>6.1710000000000003</v>
      </c>
      <c r="HC13" s="9">
        <v>3.246</v>
      </c>
      <c r="HD13" s="9">
        <v>2.9249999999999998</v>
      </c>
      <c r="HE13" s="9">
        <v>3.7519999999999998</v>
      </c>
      <c r="HF13" s="9">
        <v>1.2270000000000001</v>
      </c>
      <c r="HG13" s="9">
        <v>2.5249999999999999</v>
      </c>
      <c r="HH13" s="9">
        <v>1.175</v>
      </c>
      <c r="HI13" s="9">
        <v>0.315</v>
      </c>
      <c r="HJ13" s="9">
        <v>0.85899999999999999</v>
      </c>
      <c r="HK13" s="9">
        <v>12</v>
      </c>
      <c r="HL13" s="9">
        <v>11</v>
      </c>
      <c r="HM13" s="9">
        <v>12.532</v>
      </c>
      <c r="HN13" s="9">
        <v>13.336</v>
      </c>
      <c r="HO13" s="9">
        <v>4.7489999999999997</v>
      </c>
      <c r="HP13" s="9">
        <v>8.5869999999999997</v>
      </c>
      <c r="HQ13" s="9">
        <v>5.6239999999999997</v>
      </c>
      <c r="HR13" s="9">
        <v>2.419</v>
      </c>
      <c r="HS13" s="9">
        <v>3.2050000000000001</v>
      </c>
      <c r="HT13" s="9">
        <v>6.3769999999999998</v>
      </c>
      <c r="HU13" s="9">
        <v>2.0150000000000001</v>
      </c>
      <c r="HV13" s="9">
        <v>4.3620000000000001</v>
      </c>
      <c r="HW13" s="9">
        <v>1.335</v>
      </c>
      <c r="HX13" s="9">
        <v>0.316</v>
      </c>
      <c r="HY13" s="9">
        <v>1.02</v>
      </c>
      <c r="HZ13" s="9">
        <v>0</v>
      </c>
      <c r="IA13" s="9">
        <v>0</v>
      </c>
      <c r="IB13" s="9">
        <v>0</v>
      </c>
      <c r="IC13" s="9">
        <v>10</v>
      </c>
      <c r="ID13" s="9">
        <v>8.7070000000000007</v>
      </c>
      <c r="IE13" s="9">
        <v>11.672000000000001</v>
      </c>
      <c r="IF13" s="9">
        <v>20.879000000000001</v>
      </c>
      <c r="IG13" s="9">
        <v>6.0629999999999997</v>
      </c>
      <c r="IH13" s="9">
        <v>14.817</v>
      </c>
      <c r="II13" s="9">
        <v>11.164999999999999</v>
      </c>
      <c r="IJ13" s="9">
        <v>3.1120000000000001</v>
      </c>
      <c r="IK13" s="9">
        <v>8.0530000000000008</v>
      </c>
      <c r="IL13" s="9">
        <v>7.3559999999999999</v>
      </c>
      <c r="IM13" s="9">
        <v>1.728</v>
      </c>
      <c r="IN13" s="9">
        <v>5.6280000000000001</v>
      </c>
      <c r="IO13" s="9">
        <v>1.871</v>
      </c>
      <c r="IP13" s="9">
        <v>0.97899999999999998</v>
      </c>
      <c r="IQ13" s="9">
        <v>0.89200000000000002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78.212999999999994</v>
      </c>
      <c r="EC14" s="9">
        <v>31.506</v>
      </c>
      <c r="ED14" s="9">
        <v>46.706000000000003</v>
      </c>
      <c r="EE14" s="9">
        <v>29.15</v>
      </c>
      <c r="EF14" s="9">
        <v>8.5809999999999995</v>
      </c>
      <c r="EG14" s="9">
        <v>20.568999999999999</v>
      </c>
      <c r="EH14" s="9">
        <v>34.034999999999997</v>
      </c>
      <c r="EI14" s="9">
        <v>13.807</v>
      </c>
      <c r="EJ14" s="9">
        <v>20.228000000000002</v>
      </c>
      <c r="EK14" s="9">
        <v>9.2110000000000003</v>
      </c>
      <c r="EL14" s="9">
        <v>4.6849999999999996</v>
      </c>
      <c r="EM14" s="9">
        <v>4.5259999999999998</v>
      </c>
      <c r="EN14" s="9">
        <v>5.8170000000000002</v>
      </c>
      <c r="EO14" s="9">
        <v>4.4329999999999998</v>
      </c>
      <c r="EP14" s="9">
        <v>1.3839999999999999</v>
      </c>
      <c r="EQ14" s="9">
        <v>10</v>
      </c>
      <c r="ER14" s="9">
        <v>13</v>
      </c>
      <c r="ES14" s="9">
        <v>10</v>
      </c>
      <c r="ET14" s="9">
        <v>76.367999999999995</v>
      </c>
      <c r="EU14" s="9">
        <v>30.16</v>
      </c>
      <c r="EV14" s="9">
        <v>46.207999999999998</v>
      </c>
      <c r="EW14" s="9">
        <v>28.981000000000002</v>
      </c>
      <c r="EX14" s="9">
        <v>8.4120000000000008</v>
      </c>
      <c r="EY14" s="9">
        <v>20.568999999999999</v>
      </c>
      <c r="EZ14" s="9">
        <v>32.825000000000003</v>
      </c>
      <c r="FA14" s="9">
        <v>13.095000000000001</v>
      </c>
      <c r="FB14" s="9">
        <v>19.728999999999999</v>
      </c>
      <c r="FC14" s="9">
        <v>8.7460000000000004</v>
      </c>
      <c r="FD14" s="9">
        <v>4.22</v>
      </c>
      <c r="FE14" s="9">
        <v>4.5259999999999998</v>
      </c>
      <c r="FF14" s="9">
        <v>5.8170000000000002</v>
      </c>
      <c r="FG14" s="9">
        <v>4.4329999999999998</v>
      </c>
      <c r="FH14" s="9">
        <v>1.3839999999999999</v>
      </c>
      <c r="FI14" s="9">
        <v>10</v>
      </c>
      <c r="FJ14" s="9">
        <v>13.536</v>
      </c>
      <c r="FK14" s="9">
        <v>10</v>
      </c>
      <c r="FL14" s="9">
        <v>25.350999999999999</v>
      </c>
      <c r="FM14" s="9">
        <v>12.593</v>
      </c>
      <c r="FN14" s="9">
        <v>12.757999999999999</v>
      </c>
      <c r="FO14" s="9">
        <v>9.3829999999999991</v>
      </c>
      <c r="FP14" s="9">
        <v>3.6869999999999998</v>
      </c>
      <c r="FQ14" s="9">
        <v>5.6959999999999997</v>
      </c>
      <c r="FR14" s="9">
        <v>8.9250000000000007</v>
      </c>
      <c r="FS14" s="9">
        <v>5.476</v>
      </c>
      <c r="FT14" s="9">
        <v>3.4489999999999998</v>
      </c>
      <c r="FU14" s="9">
        <v>4.4720000000000004</v>
      </c>
      <c r="FV14" s="9">
        <v>1.704</v>
      </c>
      <c r="FW14" s="9">
        <v>2.7690000000000001</v>
      </c>
      <c r="FX14" s="9">
        <v>2.57</v>
      </c>
      <c r="FY14" s="9">
        <v>1.726</v>
      </c>
      <c r="FZ14" s="9">
        <v>0.84399999999999997</v>
      </c>
      <c r="GA14" s="9">
        <v>12</v>
      </c>
      <c r="GB14" s="9">
        <v>14.163</v>
      </c>
      <c r="GC14" s="9">
        <v>10</v>
      </c>
      <c r="GD14" s="9">
        <v>27.132999999999999</v>
      </c>
      <c r="GE14" s="9">
        <v>9.7319999999999993</v>
      </c>
      <c r="GF14" s="9">
        <v>17.399999999999999</v>
      </c>
      <c r="GG14" s="9">
        <v>10.957000000000001</v>
      </c>
      <c r="GH14" s="9">
        <v>2.754</v>
      </c>
      <c r="GI14" s="9">
        <v>8.202</v>
      </c>
      <c r="GJ14" s="9">
        <v>11.333</v>
      </c>
      <c r="GK14" s="9">
        <v>3.4940000000000002</v>
      </c>
      <c r="GL14" s="9">
        <v>7.8390000000000004</v>
      </c>
      <c r="GM14" s="9">
        <v>2.5539999999999998</v>
      </c>
      <c r="GN14" s="9">
        <v>1.7350000000000001</v>
      </c>
      <c r="GO14" s="9">
        <v>0.81899999999999995</v>
      </c>
      <c r="GP14" s="9">
        <v>2.2890000000000001</v>
      </c>
      <c r="GQ14" s="9">
        <v>1.7490000000000001</v>
      </c>
      <c r="GR14" s="9">
        <v>0.54</v>
      </c>
      <c r="GS14" s="9">
        <v>10</v>
      </c>
      <c r="GT14" s="9">
        <v>14.500999999999999</v>
      </c>
      <c r="GU14" s="9">
        <v>10</v>
      </c>
      <c r="GV14" s="9">
        <v>14.127000000000001</v>
      </c>
      <c r="GW14" s="9">
        <v>6.02</v>
      </c>
      <c r="GX14" s="9">
        <v>8.1059999999999999</v>
      </c>
      <c r="GY14" s="9">
        <v>4.1890000000000001</v>
      </c>
      <c r="GZ14" s="9">
        <v>1.3220000000000001</v>
      </c>
      <c r="HA14" s="9">
        <v>2.867</v>
      </c>
      <c r="HB14" s="9">
        <v>7.05</v>
      </c>
      <c r="HC14" s="9">
        <v>2.887</v>
      </c>
      <c r="HD14" s="9">
        <v>4.1639999999999997</v>
      </c>
      <c r="HE14" s="9">
        <v>1.2430000000000001</v>
      </c>
      <c r="HF14" s="9">
        <v>0.70699999999999996</v>
      </c>
      <c r="HG14" s="9">
        <v>0.53600000000000003</v>
      </c>
      <c r="HH14" s="9">
        <v>1.6439999999999999</v>
      </c>
      <c r="HI14" s="9">
        <v>1.1040000000000001</v>
      </c>
      <c r="HJ14" s="9">
        <v>0.54</v>
      </c>
      <c r="HK14" s="9">
        <v>10</v>
      </c>
      <c r="HL14" s="9">
        <v>13.64</v>
      </c>
      <c r="HM14" s="9">
        <v>10</v>
      </c>
      <c r="HN14" s="9">
        <v>13.006</v>
      </c>
      <c r="HO14" s="9">
        <v>3.7120000000000002</v>
      </c>
      <c r="HP14" s="9">
        <v>9.2940000000000005</v>
      </c>
      <c r="HQ14" s="9">
        <v>6.7679999999999998</v>
      </c>
      <c r="HR14" s="9">
        <v>1.4319999999999999</v>
      </c>
      <c r="HS14" s="9">
        <v>5.335</v>
      </c>
      <c r="HT14" s="9">
        <v>4.282</v>
      </c>
      <c r="HU14" s="9">
        <v>0.60699999999999998</v>
      </c>
      <c r="HV14" s="9">
        <v>3.6760000000000002</v>
      </c>
      <c r="HW14" s="9">
        <v>1.3109999999999999</v>
      </c>
      <c r="HX14" s="9">
        <v>1.028</v>
      </c>
      <c r="HY14" s="9">
        <v>0.28299999999999997</v>
      </c>
      <c r="HZ14" s="9">
        <v>0.64500000000000002</v>
      </c>
      <c r="IA14" s="9">
        <v>0.64500000000000002</v>
      </c>
      <c r="IB14" s="9">
        <v>0</v>
      </c>
      <c r="IC14" s="9">
        <v>8.6660000000000004</v>
      </c>
      <c r="ID14" s="9">
        <v>14.286</v>
      </c>
      <c r="IE14" s="9">
        <v>8</v>
      </c>
      <c r="IF14" s="9">
        <v>23.884</v>
      </c>
      <c r="IG14" s="9">
        <v>7.835</v>
      </c>
      <c r="IH14" s="9">
        <v>16.05</v>
      </c>
      <c r="II14" s="9">
        <v>8.641</v>
      </c>
      <c r="IJ14" s="9">
        <v>1.9710000000000001</v>
      </c>
      <c r="IK14" s="9">
        <v>6.67</v>
      </c>
      <c r="IL14" s="9">
        <v>12.566000000000001</v>
      </c>
      <c r="IM14" s="9">
        <v>4.125</v>
      </c>
      <c r="IN14" s="9">
        <v>8.4410000000000007</v>
      </c>
      <c r="IO14" s="9">
        <v>1.7190000000000001</v>
      </c>
      <c r="IP14" s="9">
        <v>0.78100000000000003</v>
      </c>
      <c r="IQ14" s="9">
        <v>0.93799999999999994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72.091999999999999</v>
      </c>
      <c r="EC15" s="9">
        <v>26.622</v>
      </c>
      <c r="ED15" s="9">
        <v>45.47</v>
      </c>
      <c r="EE15" s="9">
        <v>24.263999999999999</v>
      </c>
      <c r="EF15" s="9">
        <v>7.4649999999999999</v>
      </c>
      <c r="EG15" s="9">
        <v>16.8</v>
      </c>
      <c r="EH15" s="9">
        <v>32.542000000000002</v>
      </c>
      <c r="EI15" s="9">
        <v>12.523</v>
      </c>
      <c r="EJ15" s="9">
        <v>20.018999999999998</v>
      </c>
      <c r="EK15" s="9">
        <v>11.815</v>
      </c>
      <c r="EL15" s="9">
        <v>4.758</v>
      </c>
      <c r="EM15" s="9">
        <v>7.0570000000000004</v>
      </c>
      <c r="EN15" s="9">
        <v>3.47</v>
      </c>
      <c r="EO15" s="9">
        <v>1.875</v>
      </c>
      <c r="EP15" s="9">
        <v>1.595</v>
      </c>
      <c r="EQ15" s="9">
        <v>12</v>
      </c>
      <c r="ER15" s="9">
        <v>13</v>
      </c>
      <c r="ES15" s="9">
        <v>12</v>
      </c>
      <c r="ET15" s="9">
        <v>69.965999999999994</v>
      </c>
      <c r="EU15" s="9">
        <v>25.007000000000001</v>
      </c>
      <c r="EV15" s="9">
        <v>44.959000000000003</v>
      </c>
      <c r="EW15" s="9">
        <v>23.446000000000002</v>
      </c>
      <c r="EX15" s="9">
        <v>7.1580000000000004</v>
      </c>
      <c r="EY15" s="9">
        <v>16.288</v>
      </c>
      <c r="EZ15" s="9">
        <v>31.890999999999998</v>
      </c>
      <c r="FA15" s="9">
        <v>11.872</v>
      </c>
      <c r="FB15" s="9">
        <v>20.018999999999998</v>
      </c>
      <c r="FC15" s="9">
        <v>11.487</v>
      </c>
      <c r="FD15" s="9">
        <v>4.43</v>
      </c>
      <c r="FE15" s="9">
        <v>7.0570000000000004</v>
      </c>
      <c r="FF15" s="9">
        <v>3.1419999999999999</v>
      </c>
      <c r="FG15" s="9">
        <v>1.5469999999999999</v>
      </c>
      <c r="FH15" s="9">
        <v>1.595</v>
      </c>
      <c r="FI15" s="9">
        <v>12</v>
      </c>
      <c r="FJ15" s="9">
        <v>13</v>
      </c>
      <c r="FK15" s="9">
        <v>12</v>
      </c>
      <c r="FL15" s="9">
        <v>23.774000000000001</v>
      </c>
      <c r="FM15" s="9">
        <v>9.5530000000000008</v>
      </c>
      <c r="FN15" s="9">
        <v>14.22</v>
      </c>
      <c r="FO15" s="9">
        <v>8.5500000000000007</v>
      </c>
      <c r="FP15" s="9">
        <v>2.94</v>
      </c>
      <c r="FQ15" s="9">
        <v>5.61</v>
      </c>
      <c r="FR15" s="9">
        <v>8.7479999999999993</v>
      </c>
      <c r="FS15" s="9">
        <v>3.44</v>
      </c>
      <c r="FT15" s="9">
        <v>5.3079999999999998</v>
      </c>
      <c r="FU15" s="9">
        <v>4.8499999999999996</v>
      </c>
      <c r="FV15" s="9">
        <v>2.391</v>
      </c>
      <c r="FW15" s="9">
        <v>2.46</v>
      </c>
      <c r="FX15" s="9">
        <v>1.625</v>
      </c>
      <c r="FY15" s="9">
        <v>0.78300000000000003</v>
      </c>
      <c r="FZ15" s="9">
        <v>0.84199999999999997</v>
      </c>
      <c r="GA15" s="9">
        <v>13.393000000000001</v>
      </c>
      <c r="GB15" s="9">
        <v>13.021000000000001</v>
      </c>
      <c r="GC15" s="9">
        <v>13.331</v>
      </c>
      <c r="GD15" s="9">
        <v>23.736999999999998</v>
      </c>
      <c r="GE15" s="9">
        <v>8.673</v>
      </c>
      <c r="GF15" s="9">
        <v>15.063000000000001</v>
      </c>
      <c r="GG15" s="9">
        <v>6.835</v>
      </c>
      <c r="GH15" s="9">
        <v>2.2440000000000002</v>
      </c>
      <c r="GI15" s="9">
        <v>4.5919999999999996</v>
      </c>
      <c r="GJ15" s="9">
        <v>13.638999999999999</v>
      </c>
      <c r="GK15" s="9">
        <v>5.5940000000000003</v>
      </c>
      <c r="GL15" s="9">
        <v>8.0449999999999999</v>
      </c>
      <c r="GM15" s="9">
        <v>2.69</v>
      </c>
      <c r="GN15" s="9">
        <v>0.55600000000000005</v>
      </c>
      <c r="GO15" s="9">
        <v>2.1339999999999999</v>
      </c>
      <c r="GP15" s="9">
        <v>0.57199999999999995</v>
      </c>
      <c r="GQ15" s="9">
        <v>0.27900000000000003</v>
      </c>
      <c r="GR15" s="9">
        <v>0.29299999999999998</v>
      </c>
      <c r="GS15" s="9">
        <v>13</v>
      </c>
      <c r="GT15" s="9">
        <v>12.564</v>
      </c>
      <c r="GU15" s="9">
        <v>13</v>
      </c>
      <c r="GV15" s="9">
        <v>12.173</v>
      </c>
      <c r="GW15" s="9">
        <v>4.0199999999999996</v>
      </c>
      <c r="GX15" s="9">
        <v>8.1539999999999999</v>
      </c>
      <c r="GY15" s="9">
        <v>2.5539999999999998</v>
      </c>
      <c r="GZ15" s="9">
        <v>1.42</v>
      </c>
      <c r="HA15" s="9">
        <v>1.1339999999999999</v>
      </c>
      <c r="HB15" s="9">
        <v>7.92</v>
      </c>
      <c r="HC15" s="9">
        <v>2.3239999999999998</v>
      </c>
      <c r="HD15" s="9">
        <v>5.5960000000000001</v>
      </c>
      <c r="HE15" s="9">
        <v>1.6990000000000001</v>
      </c>
      <c r="HF15" s="9">
        <v>0.27600000000000002</v>
      </c>
      <c r="HG15" s="9">
        <v>1.4239999999999999</v>
      </c>
      <c r="HH15" s="9">
        <v>0</v>
      </c>
      <c r="HI15" s="9">
        <v>0</v>
      </c>
      <c r="HJ15" s="9">
        <v>0</v>
      </c>
      <c r="HK15" s="9">
        <v>14</v>
      </c>
      <c r="HL15" s="9">
        <v>13.442</v>
      </c>
      <c r="HM15" s="9">
        <v>14</v>
      </c>
      <c r="HN15" s="9">
        <v>11.563000000000001</v>
      </c>
      <c r="HO15" s="9">
        <v>4.6539999999999999</v>
      </c>
      <c r="HP15" s="9">
        <v>6.91</v>
      </c>
      <c r="HQ15" s="9">
        <v>4.2809999999999997</v>
      </c>
      <c r="HR15" s="9">
        <v>0.82399999999999995</v>
      </c>
      <c r="HS15" s="9">
        <v>3.4569999999999999</v>
      </c>
      <c r="HT15" s="9">
        <v>5.7190000000000003</v>
      </c>
      <c r="HU15" s="9">
        <v>3.27</v>
      </c>
      <c r="HV15" s="9">
        <v>2.4489999999999998</v>
      </c>
      <c r="HW15" s="9">
        <v>0.99099999999999999</v>
      </c>
      <c r="HX15" s="9">
        <v>0.28000000000000003</v>
      </c>
      <c r="HY15" s="9">
        <v>0.71</v>
      </c>
      <c r="HZ15" s="9">
        <v>0.57199999999999995</v>
      </c>
      <c r="IA15" s="9">
        <v>0.27900000000000003</v>
      </c>
      <c r="IB15" s="9">
        <v>0.29299999999999998</v>
      </c>
      <c r="IC15" s="9">
        <v>10</v>
      </c>
      <c r="ID15" s="9">
        <v>10</v>
      </c>
      <c r="IE15" s="9">
        <v>9.5</v>
      </c>
      <c r="IF15" s="9">
        <v>22.456</v>
      </c>
      <c r="IG15" s="9">
        <v>6.7809999999999997</v>
      </c>
      <c r="IH15" s="9">
        <v>15.675000000000001</v>
      </c>
      <c r="II15" s="9">
        <v>8.0609999999999999</v>
      </c>
      <c r="IJ15" s="9">
        <v>1.974</v>
      </c>
      <c r="IK15" s="9">
        <v>6.0860000000000003</v>
      </c>
      <c r="IL15" s="9">
        <v>9.5039999999999996</v>
      </c>
      <c r="IM15" s="9">
        <v>2.8380000000000001</v>
      </c>
      <c r="IN15" s="9">
        <v>6.6660000000000004</v>
      </c>
      <c r="IO15" s="9">
        <v>3.9470000000000001</v>
      </c>
      <c r="IP15" s="9">
        <v>1.4830000000000001</v>
      </c>
      <c r="IQ15" s="9">
        <v>2.4630000000000001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84.558000000000007</v>
      </c>
      <c r="EC16" s="9">
        <v>32.317999999999998</v>
      </c>
      <c r="ED16" s="9">
        <v>52.24</v>
      </c>
      <c r="EE16" s="9">
        <v>35.762999999999998</v>
      </c>
      <c r="EF16" s="9">
        <v>10.773</v>
      </c>
      <c r="EG16" s="9">
        <v>24.99</v>
      </c>
      <c r="EH16" s="9">
        <v>32.917999999999999</v>
      </c>
      <c r="EI16" s="9">
        <v>13.064</v>
      </c>
      <c r="EJ16" s="9">
        <v>19.855</v>
      </c>
      <c r="EK16" s="9">
        <v>12.212999999999999</v>
      </c>
      <c r="EL16" s="9">
        <v>6.1879999999999997</v>
      </c>
      <c r="EM16" s="9">
        <v>6.0250000000000004</v>
      </c>
      <c r="EN16" s="9">
        <v>3.6629999999999998</v>
      </c>
      <c r="EO16" s="9">
        <v>2.2930000000000001</v>
      </c>
      <c r="EP16" s="9">
        <v>1.37</v>
      </c>
      <c r="EQ16" s="9">
        <v>10</v>
      </c>
      <c r="ER16" s="9">
        <v>10</v>
      </c>
      <c r="ES16" s="9">
        <v>10</v>
      </c>
      <c r="ET16" s="9">
        <v>80.992000000000004</v>
      </c>
      <c r="EU16" s="9">
        <v>30.39</v>
      </c>
      <c r="EV16" s="9">
        <v>50.601999999999997</v>
      </c>
      <c r="EW16" s="9">
        <v>33.085999999999999</v>
      </c>
      <c r="EX16" s="9">
        <v>9.734</v>
      </c>
      <c r="EY16" s="9">
        <v>23.352</v>
      </c>
      <c r="EZ16" s="9">
        <v>32.03</v>
      </c>
      <c r="FA16" s="9">
        <v>12.175000000000001</v>
      </c>
      <c r="FB16" s="9">
        <v>19.855</v>
      </c>
      <c r="FC16" s="9">
        <v>12.212999999999999</v>
      </c>
      <c r="FD16" s="9">
        <v>6.1879999999999997</v>
      </c>
      <c r="FE16" s="9">
        <v>6.0250000000000004</v>
      </c>
      <c r="FF16" s="9">
        <v>3.6629999999999998</v>
      </c>
      <c r="FG16" s="9">
        <v>2.2930000000000001</v>
      </c>
      <c r="FH16" s="9">
        <v>1.37</v>
      </c>
      <c r="FI16" s="9">
        <v>10</v>
      </c>
      <c r="FJ16" s="9">
        <v>10</v>
      </c>
      <c r="FK16" s="9">
        <v>10</v>
      </c>
      <c r="FL16" s="9">
        <v>28.329000000000001</v>
      </c>
      <c r="FM16" s="9">
        <v>12.231999999999999</v>
      </c>
      <c r="FN16" s="9">
        <v>16.097000000000001</v>
      </c>
      <c r="FO16" s="9">
        <v>10.196999999999999</v>
      </c>
      <c r="FP16" s="9">
        <v>3.3839999999999999</v>
      </c>
      <c r="FQ16" s="9">
        <v>6.8140000000000001</v>
      </c>
      <c r="FR16" s="9">
        <v>11.381</v>
      </c>
      <c r="FS16" s="9">
        <v>5.7210000000000001</v>
      </c>
      <c r="FT16" s="9">
        <v>5.66</v>
      </c>
      <c r="FU16" s="9">
        <v>5.2329999999999997</v>
      </c>
      <c r="FV16" s="9">
        <v>2.121</v>
      </c>
      <c r="FW16" s="9">
        <v>3.1120000000000001</v>
      </c>
      <c r="FX16" s="9">
        <v>1.518</v>
      </c>
      <c r="FY16" s="9">
        <v>1.0069999999999999</v>
      </c>
      <c r="FZ16" s="9">
        <v>0.51100000000000001</v>
      </c>
      <c r="GA16" s="9">
        <v>11.260999999999999</v>
      </c>
      <c r="GB16" s="9">
        <v>12</v>
      </c>
      <c r="GC16" s="9">
        <v>10.148</v>
      </c>
      <c r="GD16" s="9">
        <v>31.606000000000002</v>
      </c>
      <c r="GE16" s="9">
        <v>10.944000000000001</v>
      </c>
      <c r="GF16" s="9">
        <v>20.661999999999999</v>
      </c>
      <c r="GG16" s="9">
        <v>13.055</v>
      </c>
      <c r="GH16" s="9">
        <v>4.1340000000000003</v>
      </c>
      <c r="GI16" s="9">
        <v>8.9209999999999994</v>
      </c>
      <c r="GJ16" s="9">
        <v>13.798999999999999</v>
      </c>
      <c r="GK16" s="9">
        <v>3.859</v>
      </c>
      <c r="GL16" s="9">
        <v>9.9410000000000007</v>
      </c>
      <c r="GM16" s="9">
        <v>3.7759999999999998</v>
      </c>
      <c r="GN16" s="9">
        <v>2.278</v>
      </c>
      <c r="GO16" s="9">
        <v>1.4970000000000001</v>
      </c>
      <c r="GP16" s="9">
        <v>0.97499999999999998</v>
      </c>
      <c r="GQ16" s="9">
        <v>0.67300000000000004</v>
      </c>
      <c r="GR16" s="9">
        <v>0.30299999999999999</v>
      </c>
      <c r="GS16" s="9">
        <v>10</v>
      </c>
      <c r="GT16" s="9">
        <v>11.576000000000001</v>
      </c>
      <c r="GU16" s="9">
        <v>10</v>
      </c>
      <c r="GV16" s="9">
        <v>19.178000000000001</v>
      </c>
      <c r="GW16" s="9">
        <v>8.5289999999999999</v>
      </c>
      <c r="GX16" s="9">
        <v>10.648999999999999</v>
      </c>
      <c r="GY16" s="9">
        <v>6.2510000000000003</v>
      </c>
      <c r="GZ16" s="9">
        <v>2.3730000000000002</v>
      </c>
      <c r="HA16" s="9">
        <v>3.8780000000000001</v>
      </c>
      <c r="HB16" s="9">
        <v>9.702</v>
      </c>
      <c r="HC16" s="9">
        <v>3.5419999999999998</v>
      </c>
      <c r="HD16" s="9">
        <v>6.16</v>
      </c>
      <c r="HE16" s="9">
        <v>2.552</v>
      </c>
      <c r="HF16" s="9">
        <v>1.9410000000000001</v>
      </c>
      <c r="HG16" s="9">
        <v>0.61099999999999999</v>
      </c>
      <c r="HH16" s="9">
        <v>0.67300000000000004</v>
      </c>
      <c r="HI16" s="9">
        <v>0.67300000000000004</v>
      </c>
      <c r="HJ16" s="9">
        <v>0</v>
      </c>
      <c r="HK16" s="9">
        <v>12</v>
      </c>
      <c r="HL16" s="9">
        <v>12.834</v>
      </c>
      <c r="HM16" s="9">
        <v>10</v>
      </c>
      <c r="HN16" s="9">
        <v>12.427</v>
      </c>
      <c r="HO16" s="9">
        <v>2.415</v>
      </c>
      <c r="HP16" s="9">
        <v>10.012</v>
      </c>
      <c r="HQ16" s="9">
        <v>6.8040000000000003</v>
      </c>
      <c r="HR16" s="9">
        <v>1.762</v>
      </c>
      <c r="HS16" s="9">
        <v>5.0430000000000001</v>
      </c>
      <c r="HT16" s="9">
        <v>4.0970000000000004</v>
      </c>
      <c r="HU16" s="9">
        <v>0.317</v>
      </c>
      <c r="HV16" s="9">
        <v>3.78</v>
      </c>
      <c r="HW16" s="9">
        <v>1.2230000000000001</v>
      </c>
      <c r="HX16" s="9">
        <v>0.33700000000000002</v>
      </c>
      <c r="HY16" s="9">
        <v>0.88700000000000001</v>
      </c>
      <c r="HZ16" s="9">
        <v>0.30299999999999999</v>
      </c>
      <c r="IA16" s="9">
        <v>0</v>
      </c>
      <c r="IB16" s="9">
        <v>0.30299999999999999</v>
      </c>
      <c r="IC16" s="9">
        <v>8.5540000000000003</v>
      </c>
      <c r="ID16" s="9">
        <v>7.726</v>
      </c>
      <c r="IE16" s="9">
        <v>9.3699999999999992</v>
      </c>
      <c r="IF16" s="9">
        <v>21.056999999999999</v>
      </c>
      <c r="IG16" s="9">
        <v>7.2140000000000004</v>
      </c>
      <c r="IH16" s="9">
        <v>13.843</v>
      </c>
      <c r="II16" s="9">
        <v>9.8339999999999996</v>
      </c>
      <c r="IJ16" s="9">
        <v>2.2160000000000002</v>
      </c>
      <c r="IK16" s="9">
        <v>7.617</v>
      </c>
      <c r="IL16" s="9">
        <v>6.85</v>
      </c>
      <c r="IM16" s="9">
        <v>2.5960000000000001</v>
      </c>
      <c r="IN16" s="9">
        <v>4.2539999999999996</v>
      </c>
      <c r="IO16" s="9">
        <v>3.2040000000000002</v>
      </c>
      <c r="IP16" s="9">
        <v>1.788</v>
      </c>
      <c r="IQ16" s="9">
        <v>1.415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69.739999999999995</v>
      </c>
      <c r="EC17" s="9">
        <v>30.667000000000002</v>
      </c>
      <c r="ED17" s="9">
        <v>39.073</v>
      </c>
      <c r="EE17" s="9">
        <v>26.678999999999998</v>
      </c>
      <c r="EF17" s="9">
        <v>10.125999999999999</v>
      </c>
      <c r="EG17" s="9">
        <v>16.553000000000001</v>
      </c>
      <c r="EH17" s="9">
        <v>28.672000000000001</v>
      </c>
      <c r="EI17" s="9">
        <v>11.226000000000001</v>
      </c>
      <c r="EJ17" s="9">
        <v>17.446000000000002</v>
      </c>
      <c r="EK17" s="9">
        <v>11.117000000000001</v>
      </c>
      <c r="EL17" s="9">
        <v>6.5090000000000003</v>
      </c>
      <c r="EM17" s="9">
        <v>4.609</v>
      </c>
      <c r="EN17" s="9">
        <v>3.2709999999999999</v>
      </c>
      <c r="EO17" s="9">
        <v>2.806</v>
      </c>
      <c r="EP17" s="9">
        <v>0.46500000000000002</v>
      </c>
      <c r="EQ17" s="9">
        <v>10.244</v>
      </c>
      <c r="ER17" s="9">
        <v>13</v>
      </c>
      <c r="ES17" s="9">
        <v>10</v>
      </c>
      <c r="ET17" s="9">
        <v>66.415000000000006</v>
      </c>
      <c r="EU17" s="9">
        <v>29.481999999999999</v>
      </c>
      <c r="EV17" s="9">
        <v>36.933</v>
      </c>
      <c r="EW17" s="9">
        <v>24.559000000000001</v>
      </c>
      <c r="EX17" s="9">
        <v>9.2070000000000007</v>
      </c>
      <c r="EY17" s="9">
        <v>15.353</v>
      </c>
      <c r="EZ17" s="9">
        <v>27.733000000000001</v>
      </c>
      <c r="FA17" s="9">
        <v>11.226000000000001</v>
      </c>
      <c r="FB17" s="9">
        <v>16.507000000000001</v>
      </c>
      <c r="FC17" s="9">
        <v>10.851000000000001</v>
      </c>
      <c r="FD17" s="9">
        <v>6.242</v>
      </c>
      <c r="FE17" s="9">
        <v>4.609</v>
      </c>
      <c r="FF17" s="9">
        <v>3.2709999999999999</v>
      </c>
      <c r="FG17" s="9">
        <v>2.806</v>
      </c>
      <c r="FH17" s="9">
        <v>0.46500000000000002</v>
      </c>
      <c r="FI17" s="9">
        <v>11</v>
      </c>
      <c r="FJ17" s="9">
        <v>13</v>
      </c>
      <c r="FK17" s="9">
        <v>10</v>
      </c>
      <c r="FL17" s="9">
        <v>24.952000000000002</v>
      </c>
      <c r="FM17" s="9">
        <v>13.412000000000001</v>
      </c>
      <c r="FN17" s="9">
        <v>11.541</v>
      </c>
      <c r="FO17" s="9">
        <v>9.27</v>
      </c>
      <c r="FP17" s="9">
        <v>4.7409999999999997</v>
      </c>
      <c r="FQ17" s="9">
        <v>4.5289999999999999</v>
      </c>
      <c r="FR17" s="9">
        <v>10.736000000000001</v>
      </c>
      <c r="FS17" s="9">
        <v>5.6340000000000003</v>
      </c>
      <c r="FT17" s="9">
        <v>5.101</v>
      </c>
      <c r="FU17" s="9">
        <v>3.58</v>
      </c>
      <c r="FV17" s="9">
        <v>2.1349999999999998</v>
      </c>
      <c r="FW17" s="9">
        <v>1.446</v>
      </c>
      <c r="FX17" s="9">
        <v>1.367</v>
      </c>
      <c r="FY17" s="9">
        <v>0.90200000000000002</v>
      </c>
      <c r="FZ17" s="9">
        <v>0.46500000000000002</v>
      </c>
      <c r="GA17" s="9">
        <v>10.693</v>
      </c>
      <c r="GB17" s="9">
        <v>12</v>
      </c>
      <c r="GC17" s="9">
        <v>10</v>
      </c>
      <c r="GD17" s="9">
        <v>20.629000000000001</v>
      </c>
      <c r="GE17" s="9">
        <v>7.508</v>
      </c>
      <c r="GF17" s="9">
        <v>13.122</v>
      </c>
      <c r="GG17" s="9">
        <v>8.5489999999999995</v>
      </c>
      <c r="GH17" s="9">
        <v>2.9580000000000002</v>
      </c>
      <c r="GI17" s="9">
        <v>5.5919999999999996</v>
      </c>
      <c r="GJ17" s="9">
        <v>9.2249999999999996</v>
      </c>
      <c r="GK17" s="9">
        <v>2.7559999999999998</v>
      </c>
      <c r="GL17" s="9">
        <v>6.4690000000000003</v>
      </c>
      <c r="GM17" s="9">
        <v>2.2690000000000001</v>
      </c>
      <c r="GN17" s="9">
        <v>1.208</v>
      </c>
      <c r="GO17" s="9">
        <v>1.0609999999999999</v>
      </c>
      <c r="GP17" s="9">
        <v>0.58599999999999997</v>
      </c>
      <c r="GQ17" s="9">
        <v>0.58599999999999997</v>
      </c>
      <c r="GR17" s="9">
        <v>0</v>
      </c>
      <c r="GS17" s="9">
        <v>10</v>
      </c>
      <c r="GT17" s="9">
        <v>13</v>
      </c>
      <c r="GU17" s="9">
        <v>10</v>
      </c>
      <c r="GV17" s="9">
        <v>10.319000000000001</v>
      </c>
      <c r="GW17" s="9">
        <v>4.7160000000000002</v>
      </c>
      <c r="GX17" s="9">
        <v>5.6029999999999998</v>
      </c>
      <c r="GY17" s="9">
        <v>4.6920000000000002</v>
      </c>
      <c r="GZ17" s="9">
        <v>2.0030000000000001</v>
      </c>
      <c r="HA17" s="9">
        <v>2.6890000000000001</v>
      </c>
      <c r="HB17" s="9">
        <v>4.8550000000000004</v>
      </c>
      <c r="HC17" s="9">
        <v>2.1800000000000002</v>
      </c>
      <c r="HD17" s="9">
        <v>2.6749999999999998</v>
      </c>
      <c r="HE17" s="9">
        <v>0.48499999999999999</v>
      </c>
      <c r="HF17" s="9">
        <v>0.246</v>
      </c>
      <c r="HG17" s="9">
        <v>0.23899999999999999</v>
      </c>
      <c r="HH17" s="9">
        <v>0.28599999999999998</v>
      </c>
      <c r="HI17" s="9">
        <v>0.28599999999999998</v>
      </c>
      <c r="HJ17" s="9">
        <v>0</v>
      </c>
      <c r="HK17" s="9">
        <v>10</v>
      </c>
      <c r="HL17" s="9">
        <v>11.33</v>
      </c>
      <c r="HM17" s="9">
        <v>9.7089999999999996</v>
      </c>
      <c r="HN17" s="9">
        <v>10.311</v>
      </c>
      <c r="HO17" s="9">
        <v>2.7919999999999998</v>
      </c>
      <c r="HP17" s="9">
        <v>7.5190000000000001</v>
      </c>
      <c r="HQ17" s="9">
        <v>3.8570000000000002</v>
      </c>
      <c r="HR17" s="9">
        <v>0.95399999999999996</v>
      </c>
      <c r="HS17" s="9">
        <v>2.903</v>
      </c>
      <c r="HT17" s="9">
        <v>4.37</v>
      </c>
      <c r="HU17" s="9">
        <v>0.57599999999999996</v>
      </c>
      <c r="HV17" s="9">
        <v>3.794</v>
      </c>
      <c r="HW17" s="9">
        <v>1.784</v>
      </c>
      <c r="HX17" s="9">
        <v>0.96199999999999997</v>
      </c>
      <c r="HY17" s="9">
        <v>0.82199999999999995</v>
      </c>
      <c r="HZ17" s="9">
        <v>0.29899999999999999</v>
      </c>
      <c r="IA17" s="9">
        <v>0.29899999999999999</v>
      </c>
      <c r="IB17" s="9">
        <v>0</v>
      </c>
      <c r="IC17" s="9">
        <v>10.718999999999999</v>
      </c>
      <c r="ID17" s="9">
        <v>13</v>
      </c>
      <c r="IE17" s="9">
        <v>10</v>
      </c>
      <c r="IF17" s="9">
        <v>20.832999999999998</v>
      </c>
      <c r="IG17" s="9">
        <v>8.5619999999999994</v>
      </c>
      <c r="IH17" s="9">
        <v>12.27</v>
      </c>
      <c r="II17" s="9">
        <v>6.74</v>
      </c>
      <c r="IJ17" s="9">
        <v>1.5089999999999999</v>
      </c>
      <c r="IK17" s="9">
        <v>5.2320000000000002</v>
      </c>
      <c r="IL17" s="9">
        <v>7.7720000000000002</v>
      </c>
      <c r="IM17" s="9">
        <v>2.835</v>
      </c>
      <c r="IN17" s="9">
        <v>4.9370000000000003</v>
      </c>
      <c r="IO17" s="9">
        <v>5.0010000000000003</v>
      </c>
      <c r="IP17" s="9">
        <v>2.899</v>
      </c>
      <c r="IQ17" s="9">
        <v>2.1019999999999999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63.009</v>
      </c>
      <c r="EC18" s="9">
        <v>22.024000000000001</v>
      </c>
      <c r="ED18" s="9">
        <v>40.984000000000002</v>
      </c>
      <c r="EE18" s="9">
        <v>26.812000000000001</v>
      </c>
      <c r="EF18" s="9">
        <v>8.8529999999999998</v>
      </c>
      <c r="EG18" s="9">
        <v>17.959</v>
      </c>
      <c r="EH18" s="9">
        <v>26.178000000000001</v>
      </c>
      <c r="EI18" s="9">
        <v>8.8740000000000006</v>
      </c>
      <c r="EJ18" s="9">
        <v>17.303000000000001</v>
      </c>
      <c r="EK18" s="9">
        <v>7.0430000000000001</v>
      </c>
      <c r="EL18" s="9">
        <v>2.351</v>
      </c>
      <c r="EM18" s="9">
        <v>4.6909999999999998</v>
      </c>
      <c r="EN18" s="9">
        <v>2.976</v>
      </c>
      <c r="EO18" s="9">
        <v>1.946</v>
      </c>
      <c r="EP18" s="9">
        <v>1.0309999999999999</v>
      </c>
      <c r="EQ18" s="9">
        <v>10</v>
      </c>
      <c r="ER18" s="9">
        <v>10</v>
      </c>
      <c r="ES18" s="9">
        <v>10</v>
      </c>
      <c r="ET18" s="9">
        <v>61.828000000000003</v>
      </c>
      <c r="EU18" s="9">
        <v>21.09</v>
      </c>
      <c r="EV18" s="9">
        <v>40.738999999999997</v>
      </c>
      <c r="EW18" s="9">
        <v>25.878</v>
      </c>
      <c r="EX18" s="9">
        <v>7.9180000000000001</v>
      </c>
      <c r="EY18" s="9">
        <v>17.959</v>
      </c>
      <c r="EZ18" s="9">
        <v>25.931999999999999</v>
      </c>
      <c r="FA18" s="9">
        <v>8.8740000000000006</v>
      </c>
      <c r="FB18" s="9">
        <v>17.058</v>
      </c>
      <c r="FC18" s="9">
        <v>7.0430000000000001</v>
      </c>
      <c r="FD18" s="9">
        <v>2.351</v>
      </c>
      <c r="FE18" s="9">
        <v>4.6909999999999998</v>
      </c>
      <c r="FF18" s="9">
        <v>2.976</v>
      </c>
      <c r="FG18" s="9">
        <v>1.946</v>
      </c>
      <c r="FH18" s="9">
        <v>1.0309999999999999</v>
      </c>
      <c r="FI18" s="9">
        <v>10</v>
      </c>
      <c r="FJ18" s="9">
        <v>10</v>
      </c>
      <c r="FK18" s="9">
        <v>10</v>
      </c>
      <c r="FL18" s="9">
        <v>23.803999999999998</v>
      </c>
      <c r="FM18" s="9">
        <v>9.8439999999999994</v>
      </c>
      <c r="FN18" s="9">
        <v>13.96</v>
      </c>
      <c r="FO18" s="9">
        <v>10.382</v>
      </c>
      <c r="FP18" s="9">
        <v>3.984</v>
      </c>
      <c r="FQ18" s="9">
        <v>6.3979999999999997</v>
      </c>
      <c r="FR18" s="9">
        <v>9.3209999999999997</v>
      </c>
      <c r="FS18" s="9">
        <v>4.0019999999999998</v>
      </c>
      <c r="FT18" s="9">
        <v>5.319</v>
      </c>
      <c r="FU18" s="9">
        <v>3.0139999999999998</v>
      </c>
      <c r="FV18" s="9">
        <v>1.139</v>
      </c>
      <c r="FW18" s="9">
        <v>1.875</v>
      </c>
      <c r="FX18" s="9">
        <v>1.087</v>
      </c>
      <c r="FY18" s="9">
        <v>0.71899999999999997</v>
      </c>
      <c r="FZ18" s="9">
        <v>0.36799999999999999</v>
      </c>
      <c r="GA18" s="9">
        <v>10</v>
      </c>
      <c r="GB18" s="9">
        <v>10</v>
      </c>
      <c r="GC18" s="9">
        <v>10</v>
      </c>
      <c r="GD18" s="9">
        <v>25.146000000000001</v>
      </c>
      <c r="GE18" s="9">
        <v>7.7560000000000002</v>
      </c>
      <c r="GF18" s="9">
        <v>17.388999999999999</v>
      </c>
      <c r="GG18" s="9">
        <v>10.435</v>
      </c>
      <c r="GH18" s="9">
        <v>2.669</v>
      </c>
      <c r="GI18" s="9">
        <v>7.766</v>
      </c>
      <c r="GJ18" s="9">
        <v>9.9939999999999998</v>
      </c>
      <c r="GK18" s="9">
        <v>3.5510000000000002</v>
      </c>
      <c r="GL18" s="9">
        <v>6.4429999999999996</v>
      </c>
      <c r="GM18" s="9">
        <v>3.4569999999999999</v>
      </c>
      <c r="GN18" s="9">
        <v>0.94</v>
      </c>
      <c r="GO18" s="9">
        <v>2.5169999999999999</v>
      </c>
      <c r="GP18" s="9">
        <v>1.2589999999999999</v>
      </c>
      <c r="GQ18" s="9">
        <v>0.59699999999999998</v>
      </c>
      <c r="GR18" s="9">
        <v>0.66300000000000003</v>
      </c>
      <c r="GS18" s="9">
        <v>10</v>
      </c>
      <c r="GT18" s="9">
        <v>13</v>
      </c>
      <c r="GU18" s="9">
        <v>10</v>
      </c>
      <c r="GV18" s="9">
        <v>13.06</v>
      </c>
      <c r="GW18" s="9">
        <v>3.5139999999999998</v>
      </c>
      <c r="GX18" s="9">
        <v>9.5459999999999994</v>
      </c>
      <c r="GY18" s="9">
        <v>4.7699999999999996</v>
      </c>
      <c r="GZ18" s="9">
        <v>0.32900000000000001</v>
      </c>
      <c r="HA18" s="9">
        <v>4.4400000000000004</v>
      </c>
      <c r="HB18" s="9">
        <v>4.6870000000000003</v>
      </c>
      <c r="HC18" s="9">
        <v>1.6479999999999999</v>
      </c>
      <c r="HD18" s="9">
        <v>3.0390000000000001</v>
      </c>
      <c r="HE18" s="9">
        <v>2.617</v>
      </c>
      <c r="HF18" s="9">
        <v>0.94</v>
      </c>
      <c r="HG18" s="9">
        <v>1.677</v>
      </c>
      <c r="HH18" s="9">
        <v>0.98599999999999999</v>
      </c>
      <c r="HI18" s="9">
        <v>0.59699999999999998</v>
      </c>
      <c r="HJ18" s="9">
        <v>0.38900000000000001</v>
      </c>
      <c r="HK18" s="9">
        <v>13</v>
      </c>
      <c r="HL18" s="9">
        <v>16.748000000000001</v>
      </c>
      <c r="HM18" s="9">
        <v>10</v>
      </c>
      <c r="HN18" s="9">
        <v>12.086</v>
      </c>
      <c r="HO18" s="9">
        <v>4.242</v>
      </c>
      <c r="HP18" s="9">
        <v>7.843</v>
      </c>
      <c r="HQ18" s="9">
        <v>5.665</v>
      </c>
      <c r="HR18" s="9">
        <v>2.339</v>
      </c>
      <c r="HS18" s="9">
        <v>3.3260000000000001</v>
      </c>
      <c r="HT18" s="9">
        <v>5.3070000000000004</v>
      </c>
      <c r="HU18" s="9">
        <v>1.903</v>
      </c>
      <c r="HV18" s="9">
        <v>3.4039999999999999</v>
      </c>
      <c r="HW18" s="9">
        <v>0.84</v>
      </c>
      <c r="HX18" s="9">
        <v>0</v>
      </c>
      <c r="HY18" s="9">
        <v>0.84</v>
      </c>
      <c r="HZ18" s="9">
        <v>0.27400000000000002</v>
      </c>
      <c r="IA18" s="9">
        <v>0</v>
      </c>
      <c r="IB18" s="9">
        <v>0.27400000000000002</v>
      </c>
      <c r="IC18" s="9">
        <v>10</v>
      </c>
      <c r="ID18" s="9">
        <v>8</v>
      </c>
      <c r="IE18" s="9">
        <v>10</v>
      </c>
      <c r="IF18" s="9">
        <v>12.879</v>
      </c>
      <c r="IG18" s="9">
        <v>3.4889999999999999</v>
      </c>
      <c r="IH18" s="9">
        <v>9.39</v>
      </c>
      <c r="II18" s="9">
        <v>5.0609999999999999</v>
      </c>
      <c r="IJ18" s="9">
        <v>1.266</v>
      </c>
      <c r="IK18" s="9">
        <v>3.7949999999999999</v>
      </c>
      <c r="IL18" s="9">
        <v>6.617</v>
      </c>
      <c r="IM18" s="9">
        <v>1.321</v>
      </c>
      <c r="IN18" s="9">
        <v>5.2960000000000003</v>
      </c>
      <c r="IO18" s="9">
        <v>0.57099999999999995</v>
      </c>
      <c r="IP18" s="9">
        <v>0.27200000000000002</v>
      </c>
      <c r="IQ18" s="9">
        <v>0.29899999999999999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62.871000000000002</v>
      </c>
      <c r="EC19" s="9">
        <v>23.867000000000001</v>
      </c>
      <c r="ED19" s="9">
        <v>39.003999999999998</v>
      </c>
      <c r="EE19" s="9">
        <v>28.858000000000001</v>
      </c>
      <c r="EF19" s="9">
        <v>10.602</v>
      </c>
      <c r="EG19" s="9">
        <v>18.256</v>
      </c>
      <c r="EH19" s="9">
        <v>22.86</v>
      </c>
      <c r="EI19" s="9">
        <v>8.1890000000000001</v>
      </c>
      <c r="EJ19" s="9">
        <v>14.670999999999999</v>
      </c>
      <c r="EK19" s="9">
        <v>8.7759999999999998</v>
      </c>
      <c r="EL19" s="9">
        <v>3.65</v>
      </c>
      <c r="EM19" s="9">
        <v>5.1260000000000003</v>
      </c>
      <c r="EN19" s="9">
        <v>2.3769999999999998</v>
      </c>
      <c r="EO19" s="9">
        <v>1.4259999999999999</v>
      </c>
      <c r="EP19" s="9">
        <v>0.95099999999999996</v>
      </c>
      <c r="EQ19" s="9">
        <v>10</v>
      </c>
      <c r="ER19" s="9">
        <v>10</v>
      </c>
      <c r="ES19" s="9">
        <v>10</v>
      </c>
      <c r="ET19" s="9">
        <v>62.234999999999999</v>
      </c>
      <c r="EU19" s="9">
        <v>23.231000000000002</v>
      </c>
      <c r="EV19" s="9">
        <v>39.003999999999998</v>
      </c>
      <c r="EW19" s="9">
        <v>28.222000000000001</v>
      </c>
      <c r="EX19" s="9">
        <v>9.9659999999999993</v>
      </c>
      <c r="EY19" s="9">
        <v>18.256</v>
      </c>
      <c r="EZ19" s="9">
        <v>22.86</v>
      </c>
      <c r="FA19" s="9">
        <v>8.1890000000000001</v>
      </c>
      <c r="FB19" s="9">
        <v>14.670999999999999</v>
      </c>
      <c r="FC19" s="9">
        <v>8.7759999999999998</v>
      </c>
      <c r="FD19" s="9">
        <v>3.65</v>
      </c>
      <c r="FE19" s="9">
        <v>5.1260000000000003</v>
      </c>
      <c r="FF19" s="9">
        <v>2.3769999999999998</v>
      </c>
      <c r="FG19" s="9">
        <v>1.4259999999999999</v>
      </c>
      <c r="FH19" s="9">
        <v>0.95099999999999996</v>
      </c>
      <c r="FI19" s="9">
        <v>10</v>
      </c>
      <c r="FJ19" s="9">
        <v>10</v>
      </c>
      <c r="FK19" s="9">
        <v>10</v>
      </c>
      <c r="FL19" s="9">
        <v>26.614999999999998</v>
      </c>
      <c r="FM19" s="9">
        <v>9.9420000000000002</v>
      </c>
      <c r="FN19" s="9">
        <v>16.672000000000001</v>
      </c>
      <c r="FO19" s="9">
        <v>12.708</v>
      </c>
      <c r="FP19" s="9">
        <v>4.9619999999999997</v>
      </c>
      <c r="FQ19" s="9">
        <v>7.7469999999999999</v>
      </c>
      <c r="FR19" s="9">
        <v>8.7379999999999995</v>
      </c>
      <c r="FS19" s="9">
        <v>3.53</v>
      </c>
      <c r="FT19" s="9">
        <v>5.2080000000000002</v>
      </c>
      <c r="FU19" s="9">
        <v>4.1520000000000001</v>
      </c>
      <c r="FV19" s="9">
        <v>1.1319999999999999</v>
      </c>
      <c r="FW19" s="9">
        <v>3.02</v>
      </c>
      <c r="FX19" s="9">
        <v>1.016</v>
      </c>
      <c r="FY19" s="9">
        <v>0.31900000000000001</v>
      </c>
      <c r="FZ19" s="9">
        <v>0.69799999999999995</v>
      </c>
      <c r="GA19" s="9">
        <v>10</v>
      </c>
      <c r="GB19" s="9">
        <v>9.0709999999999997</v>
      </c>
      <c r="GC19" s="9">
        <v>10.824999999999999</v>
      </c>
      <c r="GD19" s="9">
        <v>18.077999999999999</v>
      </c>
      <c r="GE19" s="9">
        <v>7.5650000000000004</v>
      </c>
      <c r="GF19" s="9">
        <v>10.513</v>
      </c>
      <c r="GG19" s="9">
        <v>7.0469999999999997</v>
      </c>
      <c r="GH19" s="9">
        <v>3.1339999999999999</v>
      </c>
      <c r="GI19" s="9">
        <v>3.9119999999999999</v>
      </c>
      <c r="GJ19" s="9">
        <v>7.1020000000000003</v>
      </c>
      <c r="GK19" s="9">
        <v>2.0430000000000001</v>
      </c>
      <c r="GL19" s="9">
        <v>5.0590000000000002</v>
      </c>
      <c r="GM19" s="9">
        <v>2.823</v>
      </c>
      <c r="GN19" s="9">
        <v>1.2809999999999999</v>
      </c>
      <c r="GO19" s="9">
        <v>1.5409999999999999</v>
      </c>
      <c r="GP19" s="9">
        <v>1.107</v>
      </c>
      <c r="GQ19" s="9">
        <v>1.107</v>
      </c>
      <c r="GR19" s="9">
        <v>0</v>
      </c>
      <c r="GS19" s="9">
        <v>10</v>
      </c>
      <c r="GT19" s="9">
        <v>10</v>
      </c>
      <c r="GU19" s="9">
        <v>10</v>
      </c>
      <c r="GV19" s="9">
        <v>10.273999999999999</v>
      </c>
      <c r="GW19" s="9">
        <v>3.91</v>
      </c>
      <c r="GX19" s="9">
        <v>6.3630000000000004</v>
      </c>
      <c r="GY19" s="9">
        <v>3.8490000000000002</v>
      </c>
      <c r="GZ19" s="9">
        <v>1.738</v>
      </c>
      <c r="HA19" s="9">
        <v>2.1120000000000001</v>
      </c>
      <c r="HB19" s="9">
        <v>5.0279999999999996</v>
      </c>
      <c r="HC19" s="9">
        <v>1.458</v>
      </c>
      <c r="HD19" s="9">
        <v>3.57</v>
      </c>
      <c r="HE19" s="9">
        <v>0.98699999999999999</v>
      </c>
      <c r="HF19" s="9">
        <v>0.30499999999999999</v>
      </c>
      <c r="HG19" s="9">
        <v>0.68200000000000005</v>
      </c>
      <c r="HH19" s="9">
        <v>0.41</v>
      </c>
      <c r="HI19" s="9">
        <v>0.41</v>
      </c>
      <c r="HJ19" s="9">
        <v>0</v>
      </c>
      <c r="HK19" s="9">
        <v>10</v>
      </c>
      <c r="HL19" s="9">
        <v>10</v>
      </c>
      <c r="HM19" s="9">
        <v>10.603</v>
      </c>
      <c r="HN19" s="9">
        <v>7.8040000000000003</v>
      </c>
      <c r="HO19" s="9">
        <v>3.6549999999999998</v>
      </c>
      <c r="HP19" s="9">
        <v>4.149</v>
      </c>
      <c r="HQ19" s="9">
        <v>3.1970000000000001</v>
      </c>
      <c r="HR19" s="9">
        <v>1.3959999999999999</v>
      </c>
      <c r="HS19" s="9">
        <v>1.8009999999999999</v>
      </c>
      <c r="HT19" s="9">
        <v>2.0739999999999998</v>
      </c>
      <c r="HU19" s="9">
        <v>0.58499999999999996</v>
      </c>
      <c r="HV19" s="9">
        <v>1.4890000000000001</v>
      </c>
      <c r="HW19" s="9">
        <v>1.8360000000000001</v>
      </c>
      <c r="HX19" s="9">
        <v>0.97699999999999998</v>
      </c>
      <c r="HY19" s="9">
        <v>0.85899999999999999</v>
      </c>
      <c r="HZ19" s="9">
        <v>0.69699999999999995</v>
      </c>
      <c r="IA19" s="9">
        <v>0.69699999999999995</v>
      </c>
      <c r="IB19" s="9">
        <v>0</v>
      </c>
      <c r="IC19" s="9">
        <v>10</v>
      </c>
      <c r="ID19" s="9">
        <v>15.019</v>
      </c>
      <c r="IE19" s="9">
        <v>10</v>
      </c>
      <c r="IF19" s="9">
        <v>17.542999999999999</v>
      </c>
      <c r="IG19" s="9">
        <v>5.7229999999999999</v>
      </c>
      <c r="IH19" s="9">
        <v>11.819000000000001</v>
      </c>
      <c r="II19" s="9">
        <v>8.4670000000000005</v>
      </c>
      <c r="IJ19" s="9">
        <v>1.87</v>
      </c>
      <c r="IK19" s="9">
        <v>6.5970000000000004</v>
      </c>
      <c r="IL19" s="9">
        <v>7.02</v>
      </c>
      <c r="IM19" s="9">
        <v>2.6160000000000001</v>
      </c>
      <c r="IN19" s="9">
        <v>4.4039999999999999</v>
      </c>
      <c r="IO19" s="9">
        <v>1.802</v>
      </c>
      <c r="IP19" s="9">
        <v>1.236</v>
      </c>
      <c r="IQ19" s="9">
        <v>0.56499999999999995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66.319999999999993</v>
      </c>
      <c r="EC20" s="9">
        <v>27.617999999999999</v>
      </c>
      <c r="ED20" s="9">
        <v>38.701000000000001</v>
      </c>
      <c r="EE20" s="9">
        <v>25.823</v>
      </c>
      <c r="EF20" s="9">
        <v>9.6820000000000004</v>
      </c>
      <c r="EG20" s="9">
        <v>16.140999999999998</v>
      </c>
      <c r="EH20" s="9">
        <v>28.21</v>
      </c>
      <c r="EI20" s="9">
        <v>12.994</v>
      </c>
      <c r="EJ20" s="9">
        <v>15.215999999999999</v>
      </c>
      <c r="EK20" s="9">
        <v>10.116</v>
      </c>
      <c r="EL20" s="9">
        <v>3.7509999999999999</v>
      </c>
      <c r="EM20" s="9">
        <v>6.3650000000000002</v>
      </c>
      <c r="EN20" s="9">
        <v>2.1709999999999998</v>
      </c>
      <c r="EO20" s="9">
        <v>1.1910000000000001</v>
      </c>
      <c r="EP20" s="9">
        <v>0.98</v>
      </c>
      <c r="EQ20" s="9">
        <v>10</v>
      </c>
      <c r="ER20" s="9">
        <v>10</v>
      </c>
      <c r="ES20" s="9">
        <v>10</v>
      </c>
      <c r="ET20" s="9">
        <v>62.395000000000003</v>
      </c>
      <c r="EU20" s="9">
        <v>24.919</v>
      </c>
      <c r="EV20" s="9">
        <v>37.475000000000001</v>
      </c>
      <c r="EW20" s="9">
        <v>23.94</v>
      </c>
      <c r="EX20" s="9">
        <v>8.2110000000000003</v>
      </c>
      <c r="EY20" s="9">
        <v>15.728999999999999</v>
      </c>
      <c r="EZ20" s="9">
        <v>26.518000000000001</v>
      </c>
      <c r="FA20" s="9">
        <v>11.766</v>
      </c>
      <c r="FB20" s="9">
        <v>14.752000000000001</v>
      </c>
      <c r="FC20" s="9">
        <v>9.7650000000000006</v>
      </c>
      <c r="FD20" s="9">
        <v>3.7509999999999999</v>
      </c>
      <c r="FE20" s="9">
        <v>6.0140000000000002</v>
      </c>
      <c r="FF20" s="9">
        <v>2.1709999999999998</v>
      </c>
      <c r="FG20" s="9">
        <v>1.1910000000000001</v>
      </c>
      <c r="FH20" s="9">
        <v>0.98</v>
      </c>
      <c r="FI20" s="9">
        <v>10</v>
      </c>
      <c r="FJ20" s="9">
        <v>10</v>
      </c>
      <c r="FK20" s="9">
        <v>10.003</v>
      </c>
      <c r="FL20" s="9">
        <v>25.619</v>
      </c>
      <c r="FM20" s="9">
        <v>12.41</v>
      </c>
      <c r="FN20" s="9">
        <v>13.209</v>
      </c>
      <c r="FO20" s="9">
        <v>10.4</v>
      </c>
      <c r="FP20" s="9">
        <v>4.867</v>
      </c>
      <c r="FQ20" s="9">
        <v>5.5330000000000004</v>
      </c>
      <c r="FR20" s="9">
        <v>11.145</v>
      </c>
      <c r="FS20" s="9">
        <v>5.75</v>
      </c>
      <c r="FT20" s="9">
        <v>5.3949999999999996</v>
      </c>
      <c r="FU20" s="9">
        <v>3.831</v>
      </c>
      <c r="FV20" s="9">
        <v>1.5509999999999999</v>
      </c>
      <c r="FW20" s="9">
        <v>2.2799999999999998</v>
      </c>
      <c r="FX20" s="9">
        <v>0.24299999999999999</v>
      </c>
      <c r="FY20" s="9">
        <v>0.24299999999999999</v>
      </c>
      <c r="FZ20" s="9">
        <v>0</v>
      </c>
      <c r="GA20" s="9">
        <v>10</v>
      </c>
      <c r="GB20" s="9">
        <v>10</v>
      </c>
      <c r="GC20" s="9">
        <v>11.294</v>
      </c>
      <c r="GD20" s="9">
        <v>21.155999999999999</v>
      </c>
      <c r="GE20" s="9">
        <v>6.9009999999999998</v>
      </c>
      <c r="GF20" s="9">
        <v>14.255000000000001</v>
      </c>
      <c r="GG20" s="9">
        <v>7.63</v>
      </c>
      <c r="GH20" s="9">
        <v>2.1070000000000002</v>
      </c>
      <c r="GI20" s="9">
        <v>5.5229999999999997</v>
      </c>
      <c r="GJ20" s="9">
        <v>9.0630000000000006</v>
      </c>
      <c r="GK20" s="9">
        <v>3.452</v>
      </c>
      <c r="GL20" s="9">
        <v>5.6120000000000001</v>
      </c>
      <c r="GM20" s="9">
        <v>3.105</v>
      </c>
      <c r="GN20" s="9">
        <v>0.69099999999999995</v>
      </c>
      <c r="GO20" s="9">
        <v>2.415</v>
      </c>
      <c r="GP20" s="9">
        <v>1.357</v>
      </c>
      <c r="GQ20" s="9">
        <v>0.65100000000000002</v>
      </c>
      <c r="GR20" s="9">
        <v>0.70499999999999996</v>
      </c>
      <c r="GS20" s="9">
        <v>10</v>
      </c>
      <c r="GT20" s="9">
        <v>10</v>
      </c>
      <c r="GU20" s="9">
        <v>10</v>
      </c>
      <c r="GV20" s="9">
        <v>12.904</v>
      </c>
      <c r="GW20" s="9">
        <v>4.6230000000000002</v>
      </c>
      <c r="GX20" s="9">
        <v>8.2810000000000006</v>
      </c>
      <c r="GY20" s="9">
        <v>4.6639999999999997</v>
      </c>
      <c r="GZ20" s="9">
        <v>1.7490000000000001</v>
      </c>
      <c r="HA20" s="9">
        <v>2.915</v>
      </c>
      <c r="HB20" s="9">
        <v>5.8230000000000004</v>
      </c>
      <c r="HC20" s="9">
        <v>2.222</v>
      </c>
      <c r="HD20" s="9">
        <v>3.601</v>
      </c>
      <c r="HE20" s="9">
        <v>1.3280000000000001</v>
      </c>
      <c r="HF20" s="9">
        <v>0</v>
      </c>
      <c r="HG20" s="9">
        <v>1.3280000000000001</v>
      </c>
      <c r="HH20" s="9">
        <v>1.089</v>
      </c>
      <c r="HI20" s="9">
        <v>0.65100000000000002</v>
      </c>
      <c r="HJ20" s="9">
        <v>0.437</v>
      </c>
      <c r="HK20" s="9">
        <v>10</v>
      </c>
      <c r="HL20" s="9">
        <v>10</v>
      </c>
      <c r="HM20" s="9">
        <v>12.784000000000001</v>
      </c>
      <c r="HN20" s="9">
        <v>8.2520000000000007</v>
      </c>
      <c r="HO20" s="9">
        <v>2.278</v>
      </c>
      <c r="HP20" s="9">
        <v>5.9740000000000002</v>
      </c>
      <c r="HQ20" s="9">
        <v>2.9660000000000002</v>
      </c>
      <c r="HR20" s="9">
        <v>0.35799999999999998</v>
      </c>
      <c r="HS20" s="9">
        <v>2.6080000000000001</v>
      </c>
      <c r="HT20" s="9">
        <v>3.24</v>
      </c>
      <c r="HU20" s="9">
        <v>1.23</v>
      </c>
      <c r="HV20" s="9">
        <v>2.0110000000000001</v>
      </c>
      <c r="HW20" s="9">
        <v>1.7769999999999999</v>
      </c>
      <c r="HX20" s="9">
        <v>0.69099999999999995</v>
      </c>
      <c r="HY20" s="9">
        <v>1.087</v>
      </c>
      <c r="HZ20" s="9">
        <v>0.26800000000000002</v>
      </c>
      <c r="IA20" s="9">
        <v>0</v>
      </c>
      <c r="IB20" s="9">
        <v>0.26800000000000002</v>
      </c>
      <c r="IC20" s="9">
        <v>10.004</v>
      </c>
      <c r="ID20" s="9">
        <v>17.155000000000001</v>
      </c>
      <c r="IE20" s="9">
        <v>10</v>
      </c>
      <c r="IF20" s="9">
        <v>15.62</v>
      </c>
      <c r="IG20" s="9">
        <v>5.6079999999999997</v>
      </c>
      <c r="IH20" s="9">
        <v>10.012</v>
      </c>
      <c r="II20" s="9">
        <v>5.91</v>
      </c>
      <c r="IJ20" s="9">
        <v>1.2370000000000001</v>
      </c>
      <c r="IK20" s="9">
        <v>4.673</v>
      </c>
      <c r="IL20" s="9">
        <v>6.31</v>
      </c>
      <c r="IM20" s="9">
        <v>2.5640000000000001</v>
      </c>
      <c r="IN20" s="9">
        <v>3.746</v>
      </c>
      <c r="IO20" s="9">
        <v>2.8290000000000002</v>
      </c>
      <c r="IP20" s="9">
        <v>1.51</v>
      </c>
      <c r="IQ20" s="9">
        <v>1.319</v>
      </c>
    </row>
    <row r="21" spans="1:251">
      <c r="A21" s="10">
        <v>45689</v>
      </c>
      <c r="B21" s="9">
        <v>0.56699999999999995</v>
      </c>
      <c r="C21" s="9">
        <v>10.241</v>
      </c>
      <c r="D21" s="9">
        <v>15.237</v>
      </c>
      <c r="E21" s="9">
        <v>10</v>
      </c>
      <c r="F21" s="9">
        <v>5.0579999999999998</v>
      </c>
      <c r="G21" s="9">
        <v>2.2709999999999999</v>
      </c>
      <c r="H21" s="9">
        <v>2.7879999999999998</v>
      </c>
      <c r="I21" s="9">
        <v>0.71399999999999997</v>
      </c>
      <c r="J21" s="9">
        <v>0</v>
      </c>
      <c r="K21" s="9">
        <v>0.71399999999999997</v>
      </c>
      <c r="L21" s="9">
        <v>2.5259999999999998</v>
      </c>
      <c r="M21" s="9">
        <v>1.3520000000000001</v>
      </c>
      <c r="N21" s="9">
        <v>1.175</v>
      </c>
      <c r="O21" s="9">
        <v>1.8180000000000001</v>
      </c>
      <c r="P21" s="9">
        <v>0.91900000000000004</v>
      </c>
      <c r="Q21" s="9">
        <v>0.89900000000000002</v>
      </c>
      <c r="R21" s="9">
        <v>0</v>
      </c>
      <c r="S21" s="9">
        <v>0</v>
      </c>
      <c r="T21" s="9">
        <v>0</v>
      </c>
      <c r="U21" s="9">
        <v>13.696999999999999</v>
      </c>
      <c r="V21" s="9">
        <v>16.831</v>
      </c>
      <c r="W21" s="9">
        <v>11.071999999999999</v>
      </c>
      <c r="X21" s="9">
        <v>3.7250000000000001</v>
      </c>
      <c r="Y21" s="9">
        <v>1.3740000000000001</v>
      </c>
      <c r="Z21" s="9">
        <v>2.351</v>
      </c>
      <c r="AA21" s="9">
        <v>0.65800000000000003</v>
      </c>
      <c r="AB21" s="9">
        <v>0.65800000000000003</v>
      </c>
      <c r="AC21" s="9">
        <v>0</v>
      </c>
      <c r="AD21" s="9">
        <v>1.446</v>
      </c>
      <c r="AE21" s="9">
        <v>0.71599999999999997</v>
      </c>
      <c r="AF21" s="9">
        <v>0.73</v>
      </c>
      <c r="AG21" s="9">
        <v>1.621</v>
      </c>
      <c r="AH21" s="9">
        <v>0</v>
      </c>
      <c r="AI21" s="9">
        <v>1.621</v>
      </c>
      <c r="AJ21" s="9">
        <v>0</v>
      </c>
      <c r="AK21" s="9">
        <v>0</v>
      </c>
      <c r="AL21" s="9">
        <v>0</v>
      </c>
      <c r="AM21" s="9">
        <v>15.019</v>
      </c>
      <c r="AN21" s="9">
        <v>8.0850000000000009</v>
      </c>
      <c r="AO21" s="9">
        <v>20.209</v>
      </c>
      <c r="AP21" s="9">
        <v>3.536</v>
      </c>
      <c r="AQ21" s="9">
        <v>1.1319999999999999</v>
      </c>
      <c r="AR21" s="9">
        <v>2.403</v>
      </c>
      <c r="AS21" s="9">
        <v>1.94</v>
      </c>
      <c r="AT21" s="9">
        <v>1.1319999999999999</v>
      </c>
      <c r="AU21" s="9">
        <v>0.80800000000000005</v>
      </c>
      <c r="AV21" s="9">
        <v>1.595</v>
      </c>
      <c r="AW21" s="9">
        <v>0</v>
      </c>
      <c r="AX21" s="9">
        <v>1.595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9.5640000000000001</v>
      </c>
      <c r="BF21" s="9">
        <v>0</v>
      </c>
      <c r="BG21" s="9">
        <v>11.61</v>
      </c>
      <c r="BH21" s="9">
        <v>5.0990000000000002</v>
      </c>
      <c r="BI21" s="9">
        <v>2.883</v>
      </c>
      <c r="BJ21" s="9">
        <v>2.2160000000000002</v>
      </c>
      <c r="BK21" s="9">
        <v>1.675</v>
      </c>
      <c r="BL21" s="9">
        <v>1.675</v>
      </c>
      <c r="BM21" s="9">
        <v>0</v>
      </c>
      <c r="BN21" s="9">
        <v>2.8220000000000001</v>
      </c>
      <c r="BO21" s="9">
        <v>1.208</v>
      </c>
      <c r="BP21" s="9">
        <v>1.6140000000000001</v>
      </c>
      <c r="BQ21" s="9">
        <v>0.60199999999999998</v>
      </c>
      <c r="BR21" s="9">
        <v>0</v>
      </c>
      <c r="BS21" s="9">
        <v>0.60199999999999998</v>
      </c>
      <c r="BT21" s="9">
        <v>0</v>
      </c>
      <c r="BU21" s="9">
        <v>0</v>
      </c>
      <c r="BV21" s="9">
        <v>0</v>
      </c>
      <c r="BW21" s="9">
        <v>10</v>
      </c>
      <c r="BX21" s="9">
        <v>8.4809999999999999</v>
      </c>
      <c r="BY21" s="9">
        <v>11.839</v>
      </c>
      <c r="BZ21" s="9">
        <v>23.768000000000001</v>
      </c>
      <c r="CA21" s="9">
        <v>16.006</v>
      </c>
      <c r="CB21" s="9">
        <v>7.7619999999999996</v>
      </c>
      <c r="CC21" s="9">
        <v>8.1839999999999993</v>
      </c>
      <c r="CD21" s="9">
        <v>3.1819999999999999</v>
      </c>
      <c r="CE21" s="9">
        <v>5.0019999999999998</v>
      </c>
      <c r="CF21" s="9">
        <v>14.028</v>
      </c>
      <c r="CG21" s="9">
        <v>11.268000000000001</v>
      </c>
      <c r="CH21" s="9">
        <v>2.76</v>
      </c>
      <c r="CI21" s="9">
        <v>0.89300000000000002</v>
      </c>
      <c r="CJ21" s="9">
        <v>0.89300000000000002</v>
      </c>
      <c r="CK21" s="9">
        <v>0</v>
      </c>
      <c r="CL21" s="9">
        <v>0.66300000000000003</v>
      </c>
      <c r="CM21" s="9">
        <v>0.66300000000000003</v>
      </c>
      <c r="CN21" s="9">
        <v>0</v>
      </c>
      <c r="CO21" s="9">
        <v>12</v>
      </c>
      <c r="CP21" s="9">
        <v>14.334</v>
      </c>
      <c r="CQ21" s="9">
        <v>8</v>
      </c>
      <c r="CR21" s="9">
        <v>21.428000000000001</v>
      </c>
      <c r="CS21" s="9">
        <v>9.7260000000000009</v>
      </c>
      <c r="CT21" s="9">
        <v>11.702</v>
      </c>
      <c r="CU21" s="9">
        <v>6.8680000000000003</v>
      </c>
      <c r="CV21" s="9">
        <v>3.1840000000000002</v>
      </c>
      <c r="CW21" s="9">
        <v>3.6840000000000002</v>
      </c>
      <c r="CX21" s="9">
        <v>12.407999999999999</v>
      </c>
      <c r="CY21" s="9">
        <v>5.6479999999999997</v>
      </c>
      <c r="CZ21" s="9">
        <v>6.7590000000000003</v>
      </c>
      <c r="DA21" s="9">
        <v>2.1520000000000001</v>
      </c>
      <c r="DB21" s="9">
        <v>0.89300000000000002</v>
      </c>
      <c r="DC21" s="9">
        <v>1.2589999999999999</v>
      </c>
      <c r="DD21" s="9">
        <v>0</v>
      </c>
      <c r="DE21" s="9">
        <v>0</v>
      </c>
      <c r="DF21" s="9">
        <v>0</v>
      </c>
      <c r="DG21" s="9">
        <v>10</v>
      </c>
      <c r="DH21" s="9">
        <v>10</v>
      </c>
      <c r="DI21" s="9">
        <v>10</v>
      </c>
      <c r="DJ21" s="9">
        <v>12.222</v>
      </c>
      <c r="DK21" s="9">
        <v>5.2969999999999997</v>
      </c>
      <c r="DL21" s="9">
        <v>6.9249999999999998</v>
      </c>
      <c r="DM21" s="9">
        <v>6.7759999999999998</v>
      </c>
      <c r="DN21" s="9">
        <v>3.54</v>
      </c>
      <c r="DO21" s="9">
        <v>3.2349999999999999</v>
      </c>
      <c r="DP21" s="9">
        <v>3.9079999999999999</v>
      </c>
      <c r="DQ21" s="9">
        <v>1.7569999999999999</v>
      </c>
      <c r="DR21" s="9">
        <v>2.1509999999999998</v>
      </c>
      <c r="DS21" s="9">
        <v>1.538</v>
      </c>
      <c r="DT21" s="9">
        <v>0</v>
      </c>
      <c r="DU21" s="9">
        <v>1.538</v>
      </c>
      <c r="DV21" s="9">
        <v>0</v>
      </c>
      <c r="DW21" s="9">
        <v>0</v>
      </c>
      <c r="DX21" s="9">
        <v>0</v>
      </c>
      <c r="DY21" s="9">
        <v>8</v>
      </c>
      <c r="DZ21" s="9">
        <v>6.8239999999999998</v>
      </c>
      <c r="EA21" s="9">
        <v>9.6720000000000006</v>
      </c>
      <c r="EB21" s="9">
        <v>55.308</v>
      </c>
      <c r="EC21" s="9">
        <v>20.872</v>
      </c>
      <c r="ED21" s="9">
        <v>34.436</v>
      </c>
      <c r="EE21" s="9">
        <v>24.56</v>
      </c>
      <c r="EF21" s="9">
        <v>8.4619999999999997</v>
      </c>
      <c r="EG21" s="9">
        <v>16.097999999999999</v>
      </c>
      <c r="EH21" s="9">
        <v>20.657</v>
      </c>
      <c r="EI21" s="9">
        <v>8.5830000000000002</v>
      </c>
      <c r="EJ21" s="9">
        <v>12.074999999999999</v>
      </c>
      <c r="EK21" s="9">
        <v>8.4969999999999999</v>
      </c>
      <c r="EL21" s="9">
        <v>2.464</v>
      </c>
      <c r="EM21" s="9">
        <v>6.0330000000000004</v>
      </c>
      <c r="EN21" s="9">
        <v>1.5940000000000001</v>
      </c>
      <c r="EO21" s="9">
        <v>1.3640000000000001</v>
      </c>
      <c r="EP21" s="9">
        <v>0.23</v>
      </c>
      <c r="EQ21" s="9">
        <v>10</v>
      </c>
      <c r="ER21" s="9">
        <v>10</v>
      </c>
      <c r="ES21" s="9">
        <v>10</v>
      </c>
      <c r="ET21" s="9">
        <v>53.677999999999997</v>
      </c>
      <c r="EU21" s="9">
        <v>20.408999999999999</v>
      </c>
      <c r="EV21" s="9">
        <v>33.268000000000001</v>
      </c>
      <c r="EW21" s="9">
        <v>24.33</v>
      </c>
      <c r="EX21" s="9">
        <v>8.2319999999999993</v>
      </c>
      <c r="EY21" s="9">
        <v>16.097999999999999</v>
      </c>
      <c r="EZ21" s="9">
        <v>19.256</v>
      </c>
      <c r="FA21" s="9">
        <v>8.3490000000000002</v>
      </c>
      <c r="FB21" s="9">
        <v>10.907</v>
      </c>
      <c r="FC21" s="9">
        <v>8.4969999999999999</v>
      </c>
      <c r="FD21" s="9">
        <v>2.464</v>
      </c>
      <c r="FE21" s="9">
        <v>6.0330000000000004</v>
      </c>
      <c r="FF21" s="9">
        <v>1.5940000000000001</v>
      </c>
      <c r="FG21" s="9">
        <v>1.3640000000000001</v>
      </c>
      <c r="FH21" s="9">
        <v>0.23</v>
      </c>
      <c r="FI21" s="9">
        <v>10</v>
      </c>
      <c r="FJ21" s="9">
        <v>10</v>
      </c>
      <c r="FK21" s="9">
        <v>10</v>
      </c>
      <c r="FL21" s="9">
        <v>20.420000000000002</v>
      </c>
      <c r="FM21" s="9">
        <v>9</v>
      </c>
      <c r="FN21" s="9">
        <v>11.419</v>
      </c>
      <c r="FO21" s="9">
        <v>10.619</v>
      </c>
      <c r="FP21" s="9">
        <v>3.9260000000000002</v>
      </c>
      <c r="FQ21" s="9">
        <v>6.694</v>
      </c>
      <c r="FR21" s="9">
        <v>6.7450000000000001</v>
      </c>
      <c r="FS21" s="9">
        <v>3.3889999999999998</v>
      </c>
      <c r="FT21" s="9">
        <v>3.3559999999999999</v>
      </c>
      <c r="FU21" s="9">
        <v>2.46</v>
      </c>
      <c r="FV21" s="9">
        <v>1.0900000000000001</v>
      </c>
      <c r="FW21" s="9">
        <v>1.37</v>
      </c>
      <c r="FX21" s="9">
        <v>0.59499999999999997</v>
      </c>
      <c r="FY21" s="9">
        <v>0.59499999999999997</v>
      </c>
      <c r="FZ21" s="9">
        <v>0</v>
      </c>
      <c r="GA21" s="9">
        <v>8.7219999999999995</v>
      </c>
      <c r="GB21" s="9">
        <v>10</v>
      </c>
      <c r="GC21" s="9">
        <v>8</v>
      </c>
      <c r="GD21" s="9">
        <v>18.853999999999999</v>
      </c>
      <c r="GE21" s="9">
        <v>6.3109999999999999</v>
      </c>
      <c r="GF21" s="9">
        <v>12.542999999999999</v>
      </c>
      <c r="GG21" s="9">
        <v>7.5529999999999999</v>
      </c>
      <c r="GH21" s="9">
        <v>2.2549999999999999</v>
      </c>
      <c r="GI21" s="9">
        <v>5.298</v>
      </c>
      <c r="GJ21" s="9">
        <v>7.4589999999999996</v>
      </c>
      <c r="GK21" s="9">
        <v>3.153</v>
      </c>
      <c r="GL21" s="9">
        <v>4.3049999999999997</v>
      </c>
      <c r="GM21" s="9">
        <v>3.46</v>
      </c>
      <c r="GN21" s="9">
        <v>0.52</v>
      </c>
      <c r="GO21" s="9">
        <v>2.94</v>
      </c>
      <c r="GP21" s="9">
        <v>0.38300000000000001</v>
      </c>
      <c r="GQ21" s="9">
        <v>0.38300000000000001</v>
      </c>
      <c r="GR21" s="9">
        <v>0</v>
      </c>
      <c r="GS21" s="9">
        <v>10</v>
      </c>
      <c r="GT21" s="9">
        <v>10</v>
      </c>
      <c r="GU21" s="9">
        <v>10.811</v>
      </c>
      <c r="GV21" s="9">
        <v>11.22</v>
      </c>
      <c r="GW21" s="9">
        <v>4.0629999999999997</v>
      </c>
      <c r="GX21" s="9">
        <v>7.1580000000000004</v>
      </c>
      <c r="GY21" s="9">
        <v>4.3</v>
      </c>
      <c r="GZ21" s="9">
        <v>1.2649999999999999</v>
      </c>
      <c r="HA21" s="9">
        <v>3.0350000000000001</v>
      </c>
      <c r="HB21" s="9">
        <v>4.5880000000000001</v>
      </c>
      <c r="HC21" s="9">
        <v>1.8939999999999999</v>
      </c>
      <c r="HD21" s="9">
        <v>2.6930000000000001</v>
      </c>
      <c r="HE21" s="9">
        <v>1.9490000000000001</v>
      </c>
      <c r="HF21" s="9">
        <v>0.52</v>
      </c>
      <c r="HG21" s="9">
        <v>1.429</v>
      </c>
      <c r="HH21" s="9">
        <v>0.38300000000000001</v>
      </c>
      <c r="HI21" s="9">
        <v>0.38300000000000001</v>
      </c>
      <c r="HJ21" s="9">
        <v>0</v>
      </c>
      <c r="HK21" s="9">
        <v>10</v>
      </c>
      <c r="HL21" s="9">
        <v>11.228999999999999</v>
      </c>
      <c r="HM21" s="9">
        <v>10.385999999999999</v>
      </c>
      <c r="HN21" s="9">
        <v>7.6340000000000003</v>
      </c>
      <c r="HO21" s="9">
        <v>2.2490000000000001</v>
      </c>
      <c r="HP21" s="9">
        <v>5.3860000000000001</v>
      </c>
      <c r="HQ21" s="9">
        <v>3.2530000000000001</v>
      </c>
      <c r="HR21" s="9">
        <v>0.99</v>
      </c>
      <c r="HS21" s="9">
        <v>2.2629999999999999</v>
      </c>
      <c r="HT21" s="9">
        <v>2.871</v>
      </c>
      <c r="HU21" s="9">
        <v>1.2589999999999999</v>
      </c>
      <c r="HV21" s="9">
        <v>1.6120000000000001</v>
      </c>
      <c r="HW21" s="9">
        <v>1.5109999999999999</v>
      </c>
      <c r="HX21" s="9">
        <v>0</v>
      </c>
      <c r="HY21" s="9">
        <v>1.5109999999999999</v>
      </c>
      <c r="HZ21" s="9">
        <v>0</v>
      </c>
      <c r="IA21" s="9">
        <v>0</v>
      </c>
      <c r="IB21" s="9">
        <v>0</v>
      </c>
      <c r="IC21" s="9">
        <v>10</v>
      </c>
      <c r="ID21" s="9">
        <v>9.7490000000000006</v>
      </c>
      <c r="IE21" s="9">
        <v>11.61</v>
      </c>
      <c r="IF21" s="9">
        <v>14.404</v>
      </c>
      <c r="IG21" s="9">
        <v>5.0970000000000004</v>
      </c>
      <c r="IH21" s="9">
        <v>9.3059999999999992</v>
      </c>
      <c r="II21" s="9">
        <v>6.1580000000000004</v>
      </c>
      <c r="IJ21" s="9">
        <v>2.052</v>
      </c>
      <c r="IK21" s="9">
        <v>4.1059999999999999</v>
      </c>
      <c r="IL21" s="9">
        <v>5.0529999999999999</v>
      </c>
      <c r="IM21" s="9">
        <v>1.8069999999999999</v>
      </c>
      <c r="IN21" s="9">
        <v>3.246</v>
      </c>
      <c r="IO21" s="9">
        <v>2.5779999999999998</v>
      </c>
      <c r="IP21" s="9">
        <v>0.85399999999999998</v>
      </c>
      <c r="IQ21" s="9">
        <v>1.724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5365</v>
      </c>
      <c r="C1" s="3" t="s">
        <v>5366</v>
      </c>
      <c r="D1" s="3" t="s">
        <v>5367</v>
      </c>
      <c r="E1" s="3" t="s">
        <v>5368</v>
      </c>
      <c r="F1" s="3" t="s">
        <v>5369</v>
      </c>
      <c r="G1" s="3" t="s">
        <v>5370</v>
      </c>
      <c r="H1" s="3" t="s">
        <v>5371</v>
      </c>
      <c r="I1" s="3" t="s">
        <v>5372</v>
      </c>
      <c r="J1" s="3" t="s">
        <v>5373</v>
      </c>
      <c r="K1" s="3" t="s">
        <v>5374</v>
      </c>
      <c r="L1" s="3" t="s">
        <v>5375</v>
      </c>
      <c r="M1" s="3" t="s">
        <v>5376</v>
      </c>
      <c r="N1" s="3" t="s">
        <v>5377</v>
      </c>
      <c r="O1" s="3" t="s">
        <v>5378</v>
      </c>
      <c r="P1" s="3" t="s">
        <v>5379</v>
      </c>
      <c r="Q1" s="3" t="s">
        <v>5380</v>
      </c>
      <c r="R1" s="3" t="s">
        <v>5381</v>
      </c>
      <c r="S1" s="3" t="s">
        <v>5382</v>
      </c>
      <c r="T1" s="3" t="s">
        <v>5383</v>
      </c>
      <c r="U1" s="3" t="s">
        <v>5384</v>
      </c>
      <c r="V1" s="3" t="s">
        <v>5385</v>
      </c>
      <c r="W1" s="3" t="s">
        <v>5386</v>
      </c>
      <c r="X1" s="3" t="s">
        <v>5387</v>
      </c>
      <c r="Y1" s="3" t="s">
        <v>5388</v>
      </c>
      <c r="Z1" s="3" t="s">
        <v>5389</v>
      </c>
      <c r="AA1" s="3" t="s">
        <v>5390</v>
      </c>
      <c r="AB1" s="3" t="s">
        <v>5391</v>
      </c>
      <c r="AC1" s="3" t="s">
        <v>5392</v>
      </c>
      <c r="AD1" s="3" t="s">
        <v>5393</v>
      </c>
      <c r="AE1" s="3" t="s">
        <v>5394</v>
      </c>
      <c r="AF1" s="3" t="s">
        <v>5395</v>
      </c>
      <c r="AG1" s="3" t="s">
        <v>5396</v>
      </c>
      <c r="AH1" s="3" t="s">
        <v>5397</v>
      </c>
      <c r="AI1" s="3" t="s">
        <v>5398</v>
      </c>
      <c r="AJ1" s="3" t="s">
        <v>5399</v>
      </c>
      <c r="AK1" s="3" t="s">
        <v>5400</v>
      </c>
      <c r="AL1" s="3" t="s">
        <v>5401</v>
      </c>
      <c r="AM1" s="3" t="s">
        <v>5402</v>
      </c>
      <c r="AN1" s="3" t="s">
        <v>5403</v>
      </c>
      <c r="AO1" s="3" t="s">
        <v>5404</v>
      </c>
      <c r="AP1" s="3" t="s">
        <v>5405</v>
      </c>
      <c r="AQ1" s="3" t="s">
        <v>5406</v>
      </c>
      <c r="AR1" s="3" t="s">
        <v>5407</v>
      </c>
      <c r="AS1" s="3" t="s">
        <v>5408</v>
      </c>
      <c r="AT1" s="3" t="s">
        <v>5409</v>
      </c>
      <c r="AU1" s="3" t="s">
        <v>5410</v>
      </c>
      <c r="AV1" s="3" t="s">
        <v>5411</v>
      </c>
      <c r="AW1" s="3" t="s">
        <v>5412</v>
      </c>
      <c r="AX1" s="3" t="s">
        <v>5413</v>
      </c>
      <c r="AY1" s="3" t="s">
        <v>5414</v>
      </c>
      <c r="AZ1" s="3" t="s">
        <v>5415</v>
      </c>
      <c r="BA1" s="3" t="s">
        <v>5416</v>
      </c>
      <c r="BB1" s="3" t="s">
        <v>5417</v>
      </c>
      <c r="BC1" s="3" t="s">
        <v>5418</v>
      </c>
      <c r="BD1" s="3" t="s">
        <v>5419</v>
      </c>
      <c r="BE1" s="3" t="s">
        <v>5420</v>
      </c>
      <c r="BF1" s="3" t="s">
        <v>5421</v>
      </c>
      <c r="BG1" s="3" t="s">
        <v>5422</v>
      </c>
      <c r="BH1" s="3" t="s">
        <v>5423</v>
      </c>
      <c r="BI1" s="3" t="s">
        <v>5424</v>
      </c>
      <c r="BJ1" s="3" t="s">
        <v>5425</v>
      </c>
      <c r="BK1" s="3" t="s">
        <v>5426</v>
      </c>
      <c r="BL1" s="3" t="s">
        <v>5427</v>
      </c>
      <c r="BM1" s="3" t="s">
        <v>5428</v>
      </c>
      <c r="BN1" s="3" t="s">
        <v>5429</v>
      </c>
      <c r="BO1" s="3" t="s">
        <v>5430</v>
      </c>
      <c r="BP1" s="3" t="s">
        <v>5431</v>
      </c>
      <c r="BQ1" s="3" t="s">
        <v>5432</v>
      </c>
      <c r="BR1" s="3" t="s">
        <v>5433</v>
      </c>
      <c r="BS1" s="3" t="s">
        <v>5434</v>
      </c>
      <c r="BT1" s="3" t="s">
        <v>5435</v>
      </c>
      <c r="BU1" s="3" t="s">
        <v>5436</v>
      </c>
      <c r="BV1" s="3" t="s">
        <v>5437</v>
      </c>
      <c r="BW1" s="3" t="s">
        <v>5438</v>
      </c>
      <c r="BX1" s="3" t="s">
        <v>5439</v>
      </c>
      <c r="BY1" s="3" t="s">
        <v>5440</v>
      </c>
      <c r="BZ1" s="3" t="s">
        <v>5441</v>
      </c>
      <c r="CA1" s="3" t="s">
        <v>5442</v>
      </c>
      <c r="CB1" s="3" t="s">
        <v>5443</v>
      </c>
      <c r="CC1" s="3" t="s">
        <v>5444</v>
      </c>
      <c r="CD1" s="3" t="s">
        <v>5445</v>
      </c>
      <c r="CE1" s="3" t="s">
        <v>5446</v>
      </c>
      <c r="CF1" s="3" t="s">
        <v>5447</v>
      </c>
      <c r="CG1" s="3" t="s">
        <v>5448</v>
      </c>
      <c r="CH1" s="3" t="s">
        <v>5449</v>
      </c>
      <c r="CI1" s="3" t="s">
        <v>5450</v>
      </c>
      <c r="CJ1" s="3" t="s">
        <v>5451</v>
      </c>
      <c r="CK1" s="3" t="s">
        <v>5452</v>
      </c>
      <c r="CL1" s="3" t="s">
        <v>5453</v>
      </c>
      <c r="CM1" s="3" t="s">
        <v>5454</v>
      </c>
      <c r="CN1" s="3" t="s">
        <v>5455</v>
      </c>
      <c r="CO1" s="3" t="s">
        <v>5456</v>
      </c>
      <c r="CP1" s="3" t="s">
        <v>5457</v>
      </c>
      <c r="CQ1" s="3" t="s">
        <v>5458</v>
      </c>
      <c r="CR1" s="3" t="s">
        <v>5459</v>
      </c>
      <c r="CS1" s="3" t="s">
        <v>5460</v>
      </c>
      <c r="CT1" s="3" t="s">
        <v>5461</v>
      </c>
      <c r="CU1" s="3" t="s">
        <v>5462</v>
      </c>
      <c r="CV1" s="3" t="s">
        <v>5463</v>
      </c>
      <c r="CW1" s="3" t="s">
        <v>5464</v>
      </c>
      <c r="CX1" s="3" t="s">
        <v>5465</v>
      </c>
      <c r="CY1" s="3" t="s">
        <v>5466</v>
      </c>
      <c r="CZ1" s="3" t="s">
        <v>5467</v>
      </c>
      <c r="DA1" s="3" t="s">
        <v>5468</v>
      </c>
      <c r="DB1" s="3" t="s">
        <v>5469</v>
      </c>
      <c r="DC1" s="3" t="s">
        <v>5470</v>
      </c>
      <c r="DD1" s="3" t="s">
        <v>5471</v>
      </c>
      <c r="DE1" s="3" t="s">
        <v>5472</v>
      </c>
      <c r="DF1" s="3" t="s">
        <v>5473</v>
      </c>
      <c r="DG1" s="3" t="s">
        <v>5474</v>
      </c>
      <c r="DH1" s="3" t="s">
        <v>5475</v>
      </c>
      <c r="DI1" s="3" t="s">
        <v>5476</v>
      </c>
      <c r="DJ1" s="3" t="s">
        <v>5477</v>
      </c>
      <c r="DK1" s="3" t="s">
        <v>5478</v>
      </c>
      <c r="DL1" s="3" t="s">
        <v>5479</v>
      </c>
      <c r="DM1" s="3" t="s">
        <v>5480</v>
      </c>
      <c r="DN1" s="3" t="s">
        <v>5481</v>
      </c>
      <c r="DO1" s="3" t="s">
        <v>5482</v>
      </c>
      <c r="DP1" s="3" t="s">
        <v>5483</v>
      </c>
      <c r="DQ1" s="3" t="s">
        <v>5484</v>
      </c>
      <c r="DR1" s="3" t="s">
        <v>5485</v>
      </c>
      <c r="DS1" s="3" t="s">
        <v>5486</v>
      </c>
      <c r="DT1" s="3" t="s">
        <v>5487</v>
      </c>
      <c r="DU1" s="3" t="s">
        <v>5488</v>
      </c>
      <c r="DV1" s="3" t="s">
        <v>5489</v>
      </c>
      <c r="DW1" s="3" t="s">
        <v>5490</v>
      </c>
      <c r="DX1" s="3" t="s">
        <v>5491</v>
      </c>
      <c r="DY1" s="3" t="s">
        <v>5492</v>
      </c>
      <c r="DZ1" s="3" t="s">
        <v>5493</v>
      </c>
      <c r="EA1" s="3" t="s">
        <v>5494</v>
      </c>
      <c r="EB1" s="3" t="s">
        <v>5495</v>
      </c>
      <c r="EC1" s="3" t="s">
        <v>5496</v>
      </c>
      <c r="ED1" s="3" t="s">
        <v>5497</v>
      </c>
      <c r="EE1" s="3" t="s">
        <v>5498</v>
      </c>
      <c r="EF1" s="3" t="s">
        <v>5499</v>
      </c>
      <c r="EG1" s="3" t="s">
        <v>5500</v>
      </c>
      <c r="EH1" s="3" t="s">
        <v>5501</v>
      </c>
      <c r="EI1" s="3" t="s">
        <v>5502</v>
      </c>
      <c r="EJ1" s="3" t="s">
        <v>5503</v>
      </c>
      <c r="EK1" s="3" t="s">
        <v>5504</v>
      </c>
      <c r="EL1" s="3" t="s">
        <v>5505</v>
      </c>
      <c r="EM1" s="3" t="s">
        <v>5506</v>
      </c>
      <c r="EN1" s="3" t="s">
        <v>5507</v>
      </c>
      <c r="EO1" s="3" t="s">
        <v>5508</v>
      </c>
      <c r="EP1" s="3" t="s">
        <v>5509</v>
      </c>
      <c r="EQ1" s="3" t="s">
        <v>5510</v>
      </c>
      <c r="ER1" s="3" t="s">
        <v>5511</v>
      </c>
      <c r="ES1" s="3" t="s">
        <v>5512</v>
      </c>
      <c r="ET1" s="3" t="s">
        <v>5513</v>
      </c>
      <c r="EU1" s="3" t="s">
        <v>5514</v>
      </c>
      <c r="EV1" s="3" t="s">
        <v>5515</v>
      </c>
      <c r="EW1" s="3" t="s">
        <v>5516</v>
      </c>
      <c r="EX1" s="3" t="s">
        <v>5517</v>
      </c>
      <c r="EY1" s="3" t="s">
        <v>5518</v>
      </c>
      <c r="EZ1" s="3" t="s">
        <v>5519</v>
      </c>
      <c r="FA1" s="3" t="s">
        <v>5520</v>
      </c>
      <c r="FB1" s="3" t="s">
        <v>5521</v>
      </c>
      <c r="FC1" s="3" t="s">
        <v>5522</v>
      </c>
      <c r="FD1" s="3" t="s">
        <v>5523</v>
      </c>
      <c r="FE1" s="3" t="s">
        <v>5524</v>
      </c>
      <c r="FF1" s="3" t="s">
        <v>5525</v>
      </c>
      <c r="FG1" s="3" t="s">
        <v>5526</v>
      </c>
      <c r="FH1" s="3" t="s">
        <v>5527</v>
      </c>
      <c r="FI1" s="3" t="s">
        <v>5528</v>
      </c>
      <c r="FJ1" s="3" t="s">
        <v>5529</v>
      </c>
      <c r="FK1" s="3" t="s">
        <v>5530</v>
      </c>
      <c r="FL1" s="3" t="s">
        <v>5531</v>
      </c>
      <c r="FM1" s="3" t="s">
        <v>5532</v>
      </c>
      <c r="FN1" s="3" t="s">
        <v>5533</v>
      </c>
      <c r="FO1" s="3" t="s">
        <v>5534</v>
      </c>
      <c r="FP1" s="3" t="s">
        <v>5535</v>
      </c>
      <c r="FQ1" s="3" t="s">
        <v>5536</v>
      </c>
      <c r="FR1" s="3" t="s">
        <v>5537</v>
      </c>
      <c r="FS1" s="3" t="s">
        <v>5538</v>
      </c>
      <c r="FT1" s="3" t="s">
        <v>5539</v>
      </c>
      <c r="FU1" s="3" t="s">
        <v>5540</v>
      </c>
      <c r="FV1" s="3" t="s">
        <v>5541</v>
      </c>
      <c r="FW1" s="3" t="s">
        <v>5542</v>
      </c>
      <c r="FX1" s="3" t="s">
        <v>5543</v>
      </c>
      <c r="FY1" s="3" t="s">
        <v>5544</v>
      </c>
      <c r="FZ1" s="3" t="s">
        <v>5545</v>
      </c>
      <c r="GA1" s="3" t="s">
        <v>5546</v>
      </c>
      <c r="GB1" s="3" t="s">
        <v>5547</v>
      </c>
      <c r="GC1" s="3" t="s">
        <v>5548</v>
      </c>
      <c r="GD1" s="3" t="s">
        <v>5549</v>
      </c>
      <c r="GE1" s="3" t="s">
        <v>5550</v>
      </c>
      <c r="GF1" s="3" t="s">
        <v>5551</v>
      </c>
      <c r="GG1" s="3" t="s">
        <v>5552</v>
      </c>
      <c r="GH1" s="3" t="s">
        <v>5553</v>
      </c>
      <c r="GI1" s="3" t="s">
        <v>5554</v>
      </c>
      <c r="GJ1" s="3" t="s">
        <v>5555</v>
      </c>
      <c r="GK1" s="3" t="s">
        <v>5556</v>
      </c>
      <c r="GL1" s="3" t="s">
        <v>5557</v>
      </c>
      <c r="GM1" s="3" t="s">
        <v>5558</v>
      </c>
      <c r="GN1" s="3" t="s">
        <v>5559</v>
      </c>
      <c r="GO1" s="3" t="s">
        <v>5560</v>
      </c>
      <c r="GP1" s="3" t="s">
        <v>5561</v>
      </c>
      <c r="GQ1" s="3" t="s">
        <v>5562</v>
      </c>
      <c r="GR1" s="3" t="s">
        <v>5563</v>
      </c>
      <c r="GS1" s="3" t="s">
        <v>5564</v>
      </c>
      <c r="GT1" s="3" t="s">
        <v>5565</v>
      </c>
      <c r="GU1" s="3" t="s">
        <v>5566</v>
      </c>
      <c r="GV1" s="3" t="s">
        <v>5567</v>
      </c>
      <c r="GW1" s="3" t="s">
        <v>5568</v>
      </c>
      <c r="GX1" s="3" t="s">
        <v>5569</v>
      </c>
      <c r="GY1" s="3" t="s">
        <v>5570</v>
      </c>
      <c r="GZ1" s="3" t="s">
        <v>5571</v>
      </c>
      <c r="HA1" s="3" t="s">
        <v>5572</v>
      </c>
      <c r="HB1" s="3" t="s">
        <v>5573</v>
      </c>
      <c r="HC1" s="3" t="s">
        <v>5574</v>
      </c>
      <c r="HD1" s="3" t="s">
        <v>5575</v>
      </c>
      <c r="HE1" s="3" t="s">
        <v>5576</v>
      </c>
      <c r="HF1" s="3" t="s">
        <v>5577</v>
      </c>
      <c r="HG1" s="3" t="s">
        <v>5578</v>
      </c>
      <c r="HH1" s="3" t="s">
        <v>5579</v>
      </c>
      <c r="HI1" s="3" t="s">
        <v>5580</v>
      </c>
      <c r="HJ1" s="3" t="s">
        <v>5581</v>
      </c>
      <c r="HK1" s="3" t="s">
        <v>5582</v>
      </c>
      <c r="HL1" s="3" t="s">
        <v>5583</v>
      </c>
      <c r="HM1" s="3" t="s">
        <v>5584</v>
      </c>
      <c r="HN1" s="3" t="s">
        <v>5585</v>
      </c>
      <c r="HO1" s="3" t="s">
        <v>5586</v>
      </c>
      <c r="HP1" s="3" t="s">
        <v>5587</v>
      </c>
      <c r="HQ1" s="3" t="s">
        <v>5588</v>
      </c>
      <c r="HR1" s="3" t="s">
        <v>5589</v>
      </c>
      <c r="HS1" s="3" t="s">
        <v>5590</v>
      </c>
      <c r="HT1" s="3" t="s">
        <v>5591</v>
      </c>
      <c r="HU1" s="3" t="s">
        <v>5592</v>
      </c>
      <c r="HV1" s="3" t="s">
        <v>5593</v>
      </c>
      <c r="HW1" s="3" t="s">
        <v>5594</v>
      </c>
      <c r="HX1" s="3" t="s">
        <v>5595</v>
      </c>
      <c r="HY1" s="3" t="s">
        <v>5596</v>
      </c>
      <c r="HZ1" s="3" t="s">
        <v>5597</v>
      </c>
      <c r="IA1" s="3" t="s">
        <v>5598</v>
      </c>
      <c r="IB1" s="3" t="s">
        <v>5599</v>
      </c>
      <c r="IC1" s="3" t="s">
        <v>5600</v>
      </c>
      <c r="ID1" s="3" t="s">
        <v>5601</v>
      </c>
      <c r="IE1" s="3" t="s">
        <v>5602</v>
      </c>
      <c r="IF1" s="3" t="s">
        <v>5603</v>
      </c>
      <c r="IG1" s="3" t="s">
        <v>5604</v>
      </c>
      <c r="IH1" s="3" t="s">
        <v>5605</v>
      </c>
      <c r="II1" s="3" t="s">
        <v>5606</v>
      </c>
      <c r="IJ1" s="3" t="s">
        <v>5607</v>
      </c>
      <c r="IK1" s="3" t="s">
        <v>5608</v>
      </c>
      <c r="IL1" s="3" t="s">
        <v>5609</v>
      </c>
      <c r="IM1" s="3" t="s">
        <v>5610</v>
      </c>
      <c r="IN1" s="3" t="s">
        <v>5611</v>
      </c>
      <c r="IO1" s="3" t="s">
        <v>5612</v>
      </c>
      <c r="IP1" s="3" t="s">
        <v>5613</v>
      </c>
      <c r="IQ1" s="3" t="s">
        <v>5614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5615</v>
      </c>
      <c r="C10" s="8" t="s">
        <v>5616</v>
      </c>
      <c r="D10" s="8" t="s">
        <v>5617</v>
      </c>
      <c r="E10" s="8" t="s">
        <v>5618</v>
      </c>
      <c r="F10" s="8" t="s">
        <v>5619</v>
      </c>
      <c r="G10" s="8" t="s">
        <v>5620</v>
      </c>
      <c r="H10" s="8" t="s">
        <v>5621</v>
      </c>
      <c r="I10" s="8" t="s">
        <v>5622</v>
      </c>
      <c r="J10" s="8" t="s">
        <v>5623</v>
      </c>
      <c r="K10" s="8" t="s">
        <v>5624</v>
      </c>
      <c r="L10" s="8" t="s">
        <v>5625</v>
      </c>
      <c r="M10" s="8" t="s">
        <v>5626</v>
      </c>
      <c r="N10" s="8" t="s">
        <v>5627</v>
      </c>
      <c r="O10" s="8" t="s">
        <v>5628</v>
      </c>
      <c r="P10" s="8" t="s">
        <v>5629</v>
      </c>
      <c r="Q10" s="8" t="s">
        <v>5630</v>
      </c>
      <c r="R10" s="8" t="s">
        <v>5631</v>
      </c>
      <c r="S10" s="8" t="s">
        <v>5632</v>
      </c>
      <c r="T10" s="8" t="s">
        <v>5633</v>
      </c>
      <c r="U10" s="8" t="s">
        <v>5634</v>
      </c>
      <c r="V10" s="8" t="s">
        <v>5635</v>
      </c>
      <c r="W10" s="8" t="s">
        <v>5636</v>
      </c>
      <c r="X10" s="8" t="s">
        <v>5637</v>
      </c>
      <c r="Y10" s="8" t="s">
        <v>5638</v>
      </c>
      <c r="Z10" s="8" t="s">
        <v>5639</v>
      </c>
      <c r="AA10" s="8" t="s">
        <v>5640</v>
      </c>
      <c r="AB10" s="8" t="s">
        <v>5641</v>
      </c>
      <c r="AC10" s="8" t="s">
        <v>5642</v>
      </c>
      <c r="AD10" s="8" t="s">
        <v>5643</v>
      </c>
      <c r="AE10" s="8" t="s">
        <v>5644</v>
      </c>
      <c r="AF10" s="8" t="s">
        <v>5645</v>
      </c>
      <c r="AG10" s="8" t="s">
        <v>5646</v>
      </c>
      <c r="AH10" s="8" t="s">
        <v>5647</v>
      </c>
      <c r="AI10" s="8" t="s">
        <v>5648</v>
      </c>
      <c r="AJ10" s="8" t="s">
        <v>5649</v>
      </c>
      <c r="AK10" s="8" t="s">
        <v>5650</v>
      </c>
      <c r="AL10" s="8" t="s">
        <v>5651</v>
      </c>
      <c r="AM10" s="8" t="s">
        <v>5652</v>
      </c>
      <c r="AN10" s="8" t="s">
        <v>5653</v>
      </c>
      <c r="AO10" s="8" t="s">
        <v>5654</v>
      </c>
      <c r="AP10" s="8" t="s">
        <v>5655</v>
      </c>
      <c r="AQ10" s="8" t="s">
        <v>5656</v>
      </c>
      <c r="AR10" s="8" t="s">
        <v>5657</v>
      </c>
      <c r="AS10" s="8" t="s">
        <v>5658</v>
      </c>
      <c r="AT10" s="8" t="s">
        <v>5659</v>
      </c>
      <c r="AU10" s="8" t="s">
        <v>5660</v>
      </c>
      <c r="AV10" s="8" t="s">
        <v>5661</v>
      </c>
      <c r="AW10" s="8" t="s">
        <v>5662</v>
      </c>
      <c r="AX10" s="8" t="s">
        <v>5663</v>
      </c>
      <c r="AY10" s="8" t="s">
        <v>5664</v>
      </c>
      <c r="AZ10" s="8" t="s">
        <v>5665</v>
      </c>
      <c r="BA10" s="8" t="s">
        <v>5666</v>
      </c>
      <c r="BB10" s="8" t="s">
        <v>5667</v>
      </c>
      <c r="BC10" s="8" t="s">
        <v>5668</v>
      </c>
      <c r="BD10" s="8" t="s">
        <v>5669</v>
      </c>
      <c r="BE10" s="8" t="s">
        <v>5670</v>
      </c>
      <c r="BF10" s="8" t="s">
        <v>5671</v>
      </c>
      <c r="BG10" s="8" t="s">
        <v>5672</v>
      </c>
      <c r="BH10" s="8" t="s">
        <v>5673</v>
      </c>
      <c r="BI10" s="8" t="s">
        <v>5674</v>
      </c>
      <c r="BJ10" s="8" t="s">
        <v>5675</v>
      </c>
      <c r="BK10" s="8" t="s">
        <v>5676</v>
      </c>
      <c r="BL10" s="8" t="s">
        <v>5677</v>
      </c>
      <c r="BM10" s="8" t="s">
        <v>5678</v>
      </c>
      <c r="BN10" s="8" t="s">
        <v>5679</v>
      </c>
      <c r="BO10" s="8" t="s">
        <v>5680</v>
      </c>
      <c r="BP10" s="8" t="s">
        <v>5681</v>
      </c>
      <c r="BQ10" s="8" t="s">
        <v>5682</v>
      </c>
      <c r="BR10" s="8" t="s">
        <v>5683</v>
      </c>
      <c r="BS10" s="8" t="s">
        <v>5684</v>
      </c>
      <c r="BT10" s="8" t="s">
        <v>5685</v>
      </c>
      <c r="BU10" s="8" t="s">
        <v>5686</v>
      </c>
      <c r="BV10" s="8" t="s">
        <v>5687</v>
      </c>
      <c r="BW10" s="8" t="s">
        <v>5688</v>
      </c>
      <c r="BX10" s="8" t="s">
        <v>5689</v>
      </c>
      <c r="BY10" s="8" t="s">
        <v>5690</v>
      </c>
      <c r="BZ10" s="8" t="s">
        <v>5691</v>
      </c>
      <c r="CA10" s="8" t="s">
        <v>5692</v>
      </c>
      <c r="CB10" s="8" t="s">
        <v>5693</v>
      </c>
      <c r="CC10" s="8" t="s">
        <v>5694</v>
      </c>
      <c r="CD10" s="8" t="s">
        <v>5695</v>
      </c>
      <c r="CE10" s="8" t="s">
        <v>5696</v>
      </c>
      <c r="CF10" s="8" t="s">
        <v>5697</v>
      </c>
      <c r="CG10" s="8" t="s">
        <v>5698</v>
      </c>
      <c r="CH10" s="8" t="s">
        <v>5699</v>
      </c>
      <c r="CI10" s="8" t="s">
        <v>5700</v>
      </c>
      <c r="CJ10" s="8" t="s">
        <v>5701</v>
      </c>
      <c r="CK10" s="8" t="s">
        <v>5702</v>
      </c>
      <c r="CL10" s="8" t="s">
        <v>5703</v>
      </c>
      <c r="CM10" s="8" t="s">
        <v>5704</v>
      </c>
      <c r="CN10" s="8" t="s">
        <v>5705</v>
      </c>
      <c r="CO10" s="8" t="s">
        <v>5706</v>
      </c>
      <c r="CP10" s="8" t="s">
        <v>5707</v>
      </c>
      <c r="CQ10" s="8" t="s">
        <v>5708</v>
      </c>
      <c r="CR10" s="8" t="s">
        <v>5709</v>
      </c>
      <c r="CS10" s="8" t="s">
        <v>5710</v>
      </c>
      <c r="CT10" s="8" t="s">
        <v>5711</v>
      </c>
      <c r="CU10" s="8" t="s">
        <v>5712</v>
      </c>
      <c r="CV10" s="8" t="s">
        <v>5713</v>
      </c>
      <c r="CW10" s="8" t="s">
        <v>5714</v>
      </c>
      <c r="CX10" s="8" t="s">
        <v>5715</v>
      </c>
      <c r="CY10" s="8" t="s">
        <v>5716</v>
      </c>
      <c r="CZ10" s="8" t="s">
        <v>5717</v>
      </c>
      <c r="DA10" s="8" t="s">
        <v>5718</v>
      </c>
      <c r="DB10" s="8" t="s">
        <v>5719</v>
      </c>
      <c r="DC10" s="8" t="s">
        <v>5720</v>
      </c>
      <c r="DD10" s="8" t="s">
        <v>5721</v>
      </c>
      <c r="DE10" s="8" t="s">
        <v>5722</v>
      </c>
      <c r="DF10" s="8" t="s">
        <v>5723</v>
      </c>
      <c r="DG10" s="8" t="s">
        <v>5724</v>
      </c>
      <c r="DH10" s="8" t="s">
        <v>5725</v>
      </c>
      <c r="DI10" s="8" t="s">
        <v>5726</v>
      </c>
      <c r="DJ10" s="8" t="s">
        <v>5727</v>
      </c>
      <c r="DK10" s="8" t="s">
        <v>5728</v>
      </c>
      <c r="DL10" s="8" t="s">
        <v>5729</v>
      </c>
      <c r="DM10" s="8" t="s">
        <v>5730</v>
      </c>
      <c r="DN10" s="8" t="s">
        <v>5731</v>
      </c>
      <c r="DO10" s="8" t="s">
        <v>5732</v>
      </c>
      <c r="DP10" s="8" t="s">
        <v>5733</v>
      </c>
      <c r="DQ10" s="8" t="s">
        <v>5734</v>
      </c>
      <c r="DR10" s="8" t="s">
        <v>5735</v>
      </c>
      <c r="DS10" s="8" t="s">
        <v>5736</v>
      </c>
      <c r="DT10" s="8" t="s">
        <v>5737</v>
      </c>
      <c r="DU10" s="8" t="s">
        <v>5738</v>
      </c>
      <c r="DV10" s="8" t="s">
        <v>5739</v>
      </c>
      <c r="DW10" s="8" t="s">
        <v>5740</v>
      </c>
      <c r="DX10" s="8" t="s">
        <v>5741</v>
      </c>
      <c r="DY10" s="8" t="s">
        <v>5742</v>
      </c>
      <c r="DZ10" s="8" t="s">
        <v>5743</v>
      </c>
      <c r="EA10" s="8" t="s">
        <v>5744</v>
      </c>
      <c r="EB10" s="8" t="s">
        <v>5745</v>
      </c>
      <c r="EC10" s="8" t="s">
        <v>5746</v>
      </c>
      <c r="ED10" s="8" t="s">
        <v>5747</v>
      </c>
      <c r="EE10" s="8" t="s">
        <v>5748</v>
      </c>
      <c r="EF10" s="8" t="s">
        <v>5749</v>
      </c>
      <c r="EG10" s="8" t="s">
        <v>5750</v>
      </c>
      <c r="EH10" s="8" t="s">
        <v>5751</v>
      </c>
      <c r="EI10" s="8" t="s">
        <v>5752</v>
      </c>
      <c r="EJ10" s="8" t="s">
        <v>5753</v>
      </c>
      <c r="EK10" s="8" t="s">
        <v>5754</v>
      </c>
      <c r="EL10" s="8" t="s">
        <v>5755</v>
      </c>
      <c r="EM10" s="8" t="s">
        <v>5756</v>
      </c>
      <c r="EN10" s="8" t="s">
        <v>5757</v>
      </c>
      <c r="EO10" s="8" t="s">
        <v>5758</v>
      </c>
      <c r="EP10" s="8" t="s">
        <v>5759</v>
      </c>
      <c r="EQ10" s="8" t="s">
        <v>5760</v>
      </c>
      <c r="ER10" s="8" t="s">
        <v>5761</v>
      </c>
      <c r="ES10" s="8" t="s">
        <v>5762</v>
      </c>
      <c r="ET10" s="8" t="s">
        <v>5763</v>
      </c>
      <c r="EU10" s="8" t="s">
        <v>5764</v>
      </c>
      <c r="EV10" s="8" t="s">
        <v>5765</v>
      </c>
      <c r="EW10" s="8" t="s">
        <v>5766</v>
      </c>
      <c r="EX10" s="8" t="s">
        <v>5767</v>
      </c>
      <c r="EY10" s="8" t="s">
        <v>5768</v>
      </c>
      <c r="EZ10" s="8" t="s">
        <v>5769</v>
      </c>
      <c r="FA10" s="8" t="s">
        <v>5770</v>
      </c>
      <c r="FB10" s="8" t="s">
        <v>5771</v>
      </c>
      <c r="FC10" s="8" t="s">
        <v>5772</v>
      </c>
      <c r="FD10" s="8" t="s">
        <v>5773</v>
      </c>
      <c r="FE10" s="8" t="s">
        <v>5774</v>
      </c>
      <c r="FF10" s="8" t="s">
        <v>5775</v>
      </c>
      <c r="FG10" s="8" t="s">
        <v>5776</v>
      </c>
      <c r="FH10" s="8" t="s">
        <v>5777</v>
      </c>
      <c r="FI10" s="8" t="s">
        <v>5778</v>
      </c>
      <c r="FJ10" s="8" t="s">
        <v>5779</v>
      </c>
      <c r="FK10" s="8" t="s">
        <v>5780</v>
      </c>
      <c r="FL10" s="8" t="s">
        <v>5781</v>
      </c>
      <c r="FM10" s="8" t="s">
        <v>5782</v>
      </c>
      <c r="FN10" s="8" t="s">
        <v>5783</v>
      </c>
      <c r="FO10" s="8" t="s">
        <v>5784</v>
      </c>
      <c r="FP10" s="8" t="s">
        <v>5785</v>
      </c>
      <c r="FQ10" s="8" t="s">
        <v>5786</v>
      </c>
      <c r="FR10" s="8" t="s">
        <v>5787</v>
      </c>
      <c r="FS10" s="8" t="s">
        <v>5788</v>
      </c>
      <c r="FT10" s="8" t="s">
        <v>5789</v>
      </c>
      <c r="FU10" s="8" t="s">
        <v>5790</v>
      </c>
      <c r="FV10" s="8" t="s">
        <v>5791</v>
      </c>
      <c r="FW10" s="8" t="s">
        <v>5792</v>
      </c>
      <c r="FX10" s="8" t="s">
        <v>5793</v>
      </c>
      <c r="FY10" s="8" t="s">
        <v>5794</v>
      </c>
      <c r="FZ10" s="8" t="s">
        <v>5795</v>
      </c>
      <c r="GA10" s="8" t="s">
        <v>5796</v>
      </c>
      <c r="GB10" s="8" t="s">
        <v>5797</v>
      </c>
      <c r="GC10" s="8" t="s">
        <v>5798</v>
      </c>
      <c r="GD10" s="8" t="s">
        <v>5799</v>
      </c>
      <c r="GE10" s="8" t="s">
        <v>5800</v>
      </c>
      <c r="GF10" s="8" t="s">
        <v>5801</v>
      </c>
      <c r="GG10" s="8" t="s">
        <v>5802</v>
      </c>
      <c r="GH10" s="8" t="s">
        <v>5803</v>
      </c>
      <c r="GI10" s="8" t="s">
        <v>5804</v>
      </c>
      <c r="GJ10" s="8" t="s">
        <v>5805</v>
      </c>
      <c r="GK10" s="8" t="s">
        <v>5806</v>
      </c>
      <c r="GL10" s="8" t="s">
        <v>5807</v>
      </c>
      <c r="GM10" s="8" t="s">
        <v>5808</v>
      </c>
      <c r="GN10" s="8" t="s">
        <v>5809</v>
      </c>
      <c r="GO10" s="8" t="s">
        <v>5810</v>
      </c>
      <c r="GP10" s="8" t="s">
        <v>5811</v>
      </c>
      <c r="GQ10" s="8" t="s">
        <v>5812</v>
      </c>
      <c r="GR10" s="8" t="s">
        <v>5813</v>
      </c>
      <c r="GS10" s="8" t="s">
        <v>5814</v>
      </c>
      <c r="GT10" s="8" t="s">
        <v>5815</v>
      </c>
      <c r="GU10" s="8" t="s">
        <v>5816</v>
      </c>
      <c r="GV10" s="8" t="s">
        <v>5817</v>
      </c>
      <c r="GW10" s="8" t="s">
        <v>5818</v>
      </c>
      <c r="GX10" s="8" t="s">
        <v>5819</v>
      </c>
      <c r="GY10" s="8" t="s">
        <v>5820</v>
      </c>
      <c r="GZ10" s="8" t="s">
        <v>5821</v>
      </c>
      <c r="HA10" s="8" t="s">
        <v>5822</v>
      </c>
      <c r="HB10" s="8" t="s">
        <v>5823</v>
      </c>
      <c r="HC10" s="8" t="s">
        <v>5824</v>
      </c>
      <c r="HD10" s="8" t="s">
        <v>5825</v>
      </c>
      <c r="HE10" s="8" t="s">
        <v>5826</v>
      </c>
      <c r="HF10" s="8" t="s">
        <v>5827</v>
      </c>
      <c r="HG10" s="8" t="s">
        <v>5828</v>
      </c>
      <c r="HH10" s="8" t="s">
        <v>5829</v>
      </c>
      <c r="HI10" s="8" t="s">
        <v>5830</v>
      </c>
      <c r="HJ10" s="8" t="s">
        <v>5831</v>
      </c>
      <c r="HK10" s="8" t="s">
        <v>5832</v>
      </c>
      <c r="HL10" s="8" t="s">
        <v>5833</v>
      </c>
      <c r="HM10" s="8" t="s">
        <v>5834</v>
      </c>
      <c r="HN10" s="8" t="s">
        <v>5835</v>
      </c>
      <c r="HO10" s="8" t="s">
        <v>5836</v>
      </c>
      <c r="HP10" s="8" t="s">
        <v>5837</v>
      </c>
      <c r="HQ10" s="8" t="s">
        <v>5838</v>
      </c>
      <c r="HR10" s="8" t="s">
        <v>5839</v>
      </c>
      <c r="HS10" s="8" t="s">
        <v>5840</v>
      </c>
      <c r="HT10" s="8" t="s">
        <v>5841</v>
      </c>
      <c r="HU10" s="8" t="s">
        <v>5842</v>
      </c>
      <c r="HV10" s="8" t="s">
        <v>5843</v>
      </c>
      <c r="HW10" s="8" t="s">
        <v>5844</v>
      </c>
      <c r="HX10" s="8" t="s">
        <v>5845</v>
      </c>
      <c r="HY10" s="8" t="s">
        <v>5846</v>
      </c>
      <c r="HZ10" s="8" t="s">
        <v>5847</v>
      </c>
      <c r="IA10" s="8" t="s">
        <v>5848</v>
      </c>
      <c r="IB10" s="8" t="s">
        <v>5849</v>
      </c>
      <c r="IC10" s="8" t="s">
        <v>5850</v>
      </c>
      <c r="ID10" s="8" t="s">
        <v>5851</v>
      </c>
      <c r="IE10" s="8" t="s">
        <v>5852</v>
      </c>
      <c r="IF10" s="8" t="s">
        <v>5853</v>
      </c>
      <c r="IG10" s="8" t="s">
        <v>5854</v>
      </c>
      <c r="IH10" s="8" t="s">
        <v>5855</v>
      </c>
      <c r="II10" s="8" t="s">
        <v>5856</v>
      </c>
      <c r="IJ10" s="8" t="s">
        <v>5857</v>
      </c>
      <c r="IK10" s="8" t="s">
        <v>5858</v>
      </c>
      <c r="IL10" s="8" t="s">
        <v>5859</v>
      </c>
      <c r="IM10" s="8" t="s">
        <v>5860</v>
      </c>
      <c r="IN10" s="8" t="s">
        <v>5861</v>
      </c>
      <c r="IO10" s="8" t="s">
        <v>5862</v>
      </c>
      <c r="IP10" s="8" t="s">
        <v>5863</v>
      </c>
      <c r="IQ10" s="8" t="s">
        <v>5864</v>
      </c>
    </row>
    <row r="11" spans="1:251">
      <c r="A11" s="10">
        <v>42036</v>
      </c>
      <c r="B11" s="9">
        <v>0.51500000000000001</v>
      </c>
      <c r="C11" s="9">
        <v>0.29799999999999999</v>
      </c>
      <c r="D11" s="9">
        <v>0.217</v>
      </c>
      <c r="E11" s="9">
        <v>11</v>
      </c>
      <c r="F11" s="9">
        <v>10</v>
      </c>
      <c r="G11" s="9">
        <v>11.583</v>
      </c>
      <c r="H11" s="9">
        <v>10.997999999999999</v>
      </c>
      <c r="I11" s="9">
        <v>2.226</v>
      </c>
      <c r="J11" s="9">
        <v>8.7720000000000002</v>
      </c>
      <c r="K11" s="9">
        <v>3.4340000000000002</v>
      </c>
      <c r="L11" s="9">
        <v>0.28899999999999998</v>
      </c>
      <c r="M11" s="9">
        <v>3.145</v>
      </c>
      <c r="N11" s="9">
        <v>4.8769999999999998</v>
      </c>
      <c r="O11" s="9">
        <v>1.111</v>
      </c>
      <c r="P11" s="9">
        <v>3.7650000000000001</v>
      </c>
      <c r="Q11" s="9">
        <v>2.173</v>
      </c>
      <c r="R11" s="9">
        <v>0.52800000000000002</v>
      </c>
      <c r="S11" s="9">
        <v>1.645</v>
      </c>
      <c r="T11" s="9">
        <v>0.51500000000000001</v>
      </c>
      <c r="U11" s="9">
        <v>0.29799999999999999</v>
      </c>
      <c r="V11" s="9">
        <v>0.217</v>
      </c>
      <c r="W11" s="9">
        <v>11.295</v>
      </c>
      <c r="X11" s="9">
        <v>13.375999999999999</v>
      </c>
      <c r="Y11" s="9">
        <v>10.362</v>
      </c>
      <c r="Z11" s="9">
        <v>8.7270000000000003</v>
      </c>
      <c r="AA11" s="9">
        <v>3.6349999999999998</v>
      </c>
      <c r="AB11" s="9">
        <v>5.0919999999999996</v>
      </c>
      <c r="AC11" s="9">
        <v>3.141</v>
      </c>
      <c r="AD11" s="9">
        <v>1.4770000000000001</v>
      </c>
      <c r="AE11" s="9">
        <v>1.6639999999999999</v>
      </c>
      <c r="AF11" s="9">
        <v>3.3929999999999998</v>
      </c>
      <c r="AG11" s="9">
        <v>1.5580000000000001</v>
      </c>
      <c r="AH11" s="9">
        <v>1.835</v>
      </c>
      <c r="AI11" s="9">
        <v>2.1930000000000001</v>
      </c>
      <c r="AJ11" s="9">
        <v>0.59899999999999998</v>
      </c>
      <c r="AK11" s="9">
        <v>1.5940000000000001</v>
      </c>
      <c r="AL11" s="9">
        <v>0</v>
      </c>
      <c r="AM11" s="9">
        <v>0</v>
      </c>
      <c r="AN11" s="9">
        <v>0</v>
      </c>
      <c r="AO11" s="9">
        <v>10.667999999999999</v>
      </c>
      <c r="AP11" s="9">
        <v>10</v>
      </c>
      <c r="AQ11" s="9">
        <v>12.715</v>
      </c>
      <c r="AR11" s="9">
        <v>1.137</v>
      </c>
      <c r="AS11" s="9">
        <v>0.79400000000000004</v>
      </c>
      <c r="AT11" s="9">
        <v>0.34300000000000003</v>
      </c>
      <c r="AU11" s="9">
        <v>0.50700000000000001</v>
      </c>
      <c r="AV11" s="9">
        <v>0.30499999999999999</v>
      </c>
      <c r="AW11" s="9">
        <v>0.20200000000000001</v>
      </c>
      <c r="AX11" s="9">
        <v>0.14099999999999999</v>
      </c>
      <c r="AY11" s="9">
        <v>0</v>
      </c>
      <c r="AZ11" s="9">
        <v>0.14099999999999999</v>
      </c>
      <c r="BA11" s="9">
        <v>0.48899999999999999</v>
      </c>
      <c r="BB11" s="9">
        <v>0.48899999999999999</v>
      </c>
      <c r="BC11" s="9">
        <v>0</v>
      </c>
      <c r="BD11" s="9">
        <v>0</v>
      </c>
      <c r="BE11" s="9">
        <v>0</v>
      </c>
      <c r="BF11" s="9">
        <v>0</v>
      </c>
      <c r="BG11" s="9">
        <v>13.627000000000001</v>
      </c>
      <c r="BH11" s="9">
        <v>19.68</v>
      </c>
      <c r="BI11" s="9">
        <v>8.11</v>
      </c>
      <c r="BJ11" s="9">
        <v>63.228000000000002</v>
      </c>
      <c r="BK11" s="9">
        <v>23.777000000000001</v>
      </c>
      <c r="BL11" s="9">
        <v>39.450000000000003</v>
      </c>
      <c r="BM11" s="9">
        <v>23.298999999999999</v>
      </c>
      <c r="BN11" s="9">
        <v>7.9989999999999997</v>
      </c>
      <c r="BO11" s="9">
        <v>15.3</v>
      </c>
      <c r="BP11" s="9">
        <v>25.465</v>
      </c>
      <c r="BQ11" s="9">
        <v>10.262</v>
      </c>
      <c r="BR11" s="9">
        <v>15.202999999999999</v>
      </c>
      <c r="BS11" s="9">
        <v>11.365</v>
      </c>
      <c r="BT11" s="9">
        <v>3.649</v>
      </c>
      <c r="BU11" s="9">
        <v>7.7160000000000002</v>
      </c>
      <c r="BV11" s="9">
        <v>3.0979999999999999</v>
      </c>
      <c r="BW11" s="9">
        <v>1.8680000000000001</v>
      </c>
      <c r="BX11" s="9">
        <v>1.23</v>
      </c>
      <c r="BY11" s="9">
        <v>10.616</v>
      </c>
      <c r="BZ11" s="9">
        <v>11.378</v>
      </c>
      <c r="CA11" s="9">
        <v>10</v>
      </c>
      <c r="CB11" s="9">
        <v>20.565000000000001</v>
      </c>
      <c r="CC11" s="9">
        <v>5.851</v>
      </c>
      <c r="CD11" s="9">
        <v>14.714</v>
      </c>
      <c r="CE11" s="9">
        <v>9.1940000000000008</v>
      </c>
      <c r="CF11" s="9">
        <v>2.5720000000000001</v>
      </c>
      <c r="CG11" s="9">
        <v>6.6219999999999999</v>
      </c>
      <c r="CH11" s="9">
        <v>8.0890000000000004</v>
      </c>
      <c r="CI11" s="9">
        <v>2.9820000000000002</v>
      </c>
      <c r="CJ11" s="9">
        <v>5.1079999999999997</v>
      </c>
      <c r="CK11" s="9">
        <v>2.2869999999999999</v>
      </c>
      <c r="CL11" s="9">
        <v>0.29699999999999999</v>
      </c>
      <c r="CM11" s="9">
        <v>1.99</v>
      </c>
      <c r="CN11" s="9">
        <v>0.995</v>
      </c>
      <c r="CO11" s="9">
        <v>0</v>
      </c>
      <c r="CP11" s="9">
        <v>0.995</v>
      </c>
      <c r="CQ11" s="9">
        <v>10</v>
      </c>
      <c r="CR11" s="9">
        <v>10</v>
      </c>
      <c r="CS11" s="9">
        <v>10</v>
      </c>
      <c r="CT11" s="9">
        <v>42.662999999999997</v>
      </c>
      <c r="CU11" s="9">
        <v>17.927</v>
      </c>
      <c r="CV11" s="9">
        <v>24.736000000000001</v>
      </c>
      <c r="CW11" s="9">
        <v>14.105</v>
      </c>
      <c r="CX11" s="9">
        <v>5.4269999999999996</v>
      </c>
      <c r="CY11" s="9">
        <v>8.6780000000000008</v>
      </c>
      <c r="CZ11" s="9">
        <v>17.376000000000001</v>
      </c>
      <c r="DA11" s="9">
        <v>7.28</v>
      </c>
      <c r="DB11" s="9">
        <v>10.096</v>
      </c>
      <c r="DC11" s="9">
        <v>9.0779999999999994</v>
      </c>
      <c r="DD11" s="9">
        <v>3.3519999999999999</v>
      </c>
      <c r="DE11" s="9">
        <v>5.726</v>
      </c>
      <c r="DF11" s="9">
        <v>2.1030000000000002</v>
      </c>
      <c r="DG11" s="9">
        <v>1.8680000000000001</v>
      </c>
      <c r="DH11" s="9">
        <v>0.23599999999999999</v>
      </c>
      <c r="DI11" s="9">
        <v>12</v>
      </c>
      <c r="DJ11" s="9">
        <v>13.522</v>
      </c>
      <c r="DK11" s="9">
        <v>11.504</v>
      </c>
      <c r="DL11" s="9">
        <v>8.4179999999999993</v>
      </c>
      <c r="DM11" s="9">
        <v>4.0780000000000003</v>
      </c>
      <c r="DN11" s="9">
        <v>4.34</v>
      </c>
      <c r="DO11" s="9">
        <v>2.5139999999999998</v>
      </c>
      <c r="DP11" s="9">
        <v>1.089</v>
      </c>
      <c r="DQ11" s="9">
        <v>1.4239999999999999</v>
      </c>
      <c r="DR11" s="9">
        <v>3.0430000000000001</v>
      </c>
      <c r="DS11" s="9">
        <v>1.607</v>
      </c>
      <c r="DT11" s="9">
        <v>1.4359999999999999</v>
      </c>
      <c r="DU11" s="9">
        <v>2.3050000000000002</v>
      </c>
      <c r="DV11" s="9">
        <v>1.042</v>
      </c>
      <c r="DW11" s="9">
        <v>1.2629999999999999</v>
      </c>
      <c r="DX11" s="9">
        <v>0.55700000000000005</v>
      </c>
      <c r="DY11" s="9">
        <v>0.34</v>
      </c>
      <c r="DZ11" s="9">
        <v>0.217</v>
      </c>
      <c r="EA11" s="9">
        <v>10.867000000000001</v>
      </c>
      <c r="EB11" s="9">
        <v>11.403</v>
      </c>
      <c r="EC11" s="9">
        <v>10.657999999999999</v>
      </c>
      <c r="ED11" s="9">
        <v>0.86899999999999999</v>
      </c>
      <c r="EE11" s="9">
        <v>0.49199999999999999</v>
      </c>
      <c r="EF11" s="9">
        <v>0.377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0.19400000000000001</v>
      </c>
      <c r="EN11" s="9">
        <v>0.19400000000000001</v>
      </c>
      <c r="EO11" s="9">
        <v>0</v>
      </c>
      <c r="EP11" s="9">
        <v>0.67500000000000004</v>
      </c>
      <c r="EQ11" s="9">
        <v>0.29799999999999999</v>
      </c>
      <c r="ER11" s="9">
        <v>0.377</v>
      </c>
      <c r="ES11" s="9">
        <v>38.308</v>
      </c>
      <c r="ET11" s="9">
        <v>32.113</v>
      </c>
      <c r="EU11" s="9">
        <v>0</v>
      </c>
      <c r="EV11" s="9">
        <v>14.146000000000001</v>
      </c>
      <c r="EW11" s="9">
        <v>6.0730000000000004</v>
      </c>
      <c r="EX11" s="9">
        <v>8.0739999999999998</v>
      </c>
      <c r="EY11" s="9">
        <v>5.7489999999999997</v>
      </c>
      <c r="EZ11" s="9">
        <v>1.2929999999999999</v>
      </c>
      <c r="FA11" s="9">
        <v>4.4560000000000004</v>
      </c>
      <c r="FB11" s="9">
        <v>2.6789999999999998</v>
      </c>
      <c r="FC11" s="9">
        <v>1.2450000000000001</v>
      </c>
      <c r="FD11" s="9">
        <v>1.4339999999999999</v>
      </c>
      <c r="FE11" s="9">
        <v>3.4049999999999998</v>
      </c>
      <c r="FF11" s="9">
        <v>1.966</v>
      </c>
      <c r="FG11" s="9">
        <v>1.44</v>
      </c>
      <c r="FH11" s="9">
        <v>2.3140000000000001</v>
      </c>
      <c r="FI11" s="9">
        <v>1.57</v>
      </c>
      <c r="FJ11" s="9">
        <v>0.74399999999999999</v>
      </c>
      <c r="FK11" s="9">
        <v>11</v>
      </c>
      <c r="FL11" s="9">
        <v>27</v>
      </c>
      <c r="FM11" s="9">
        <v>8.7110000000000003</v>
      </c>
      <c r="FN11" s="9">
        <v>24.495000000000001</v>
      </c>
      <c r="FO11" s="9">
        <v>5.4329999999999998</v>
      </c>
      <c r="FP11" s="9">
        <v>19.062000000000001</v>
      </c>
      <c r="FQ11" s="9">
        <v>7.14</v>
      </c>
      <c r="FR11" s="9">
        <v>1.8380000000000001</v>
      </c>
      <c r="FS11" s="9">
        <v>5.3019999999999996</v>
      </c>
      <c r="FT11" s="9">
        <v>8.5830000000000002</v>
      </c>
      <c r="FU11" s="9">
        <v>1.7769999999999999</v>
      </c>
      <c r="FV11" s="9">
        <v>6.806</v>
      </c>
      <c r="FW11" s="9">
        <v>8.1059999999999999</v>
      </c>
      <c r="FX11" s="9">
        <v>1.478</v>
      </c>
      <c r="FY11" s="9">
        <v>6.6280000000000001</v>
      </c>
      <c r="FZ11" s="9">
        <v>0.66600000000000004</v>
      </c>
      <c r="GA11" s="9">
        <v>0.34</v>
      </c>
      <c r="GB11" s="9">
        <v>0.32500000000000001</v>
      </c>
      <c r="GC11" s="9">
        <v>14</v>
      </c>
      <c r="GD11" s="9">
        <v>14.534000000000001</v>
      </c>
      <c r="GE11" s="9">
        <v>14</v>
      </c>
      <c r="GF11" s="9">
        <v>22.434000000000001</v>
      </c>
      <c r="GG11" s="9">
        <v>10.52</v>
      </c>
      <c r="GH11" s="9">
        <v>11.914</v>
      </c>
      <c r="GI11" s="9">
        <v>6.819</v>
      </c>
      <c r="GJ11" s="9">
        <v>2.6379999999999999</v>
      </c>
      <c r="GK11" s="9">
        <v>4.181</v>
      </c>
      <c r="GL11" s="9">
        <v>14.023999999999999</v>
      </c>
      <c r="GM11" s="9">
        <v>6.83</v>
      </c>
      <c r="GN11" s="9">
        <v>7.1950000000000003</v>
      </c>
      <c r="GO11" s="9">
        <v>1.591</v>
      </c>
      <c r="GP11" s="9">
        <v>1.0529999999999999</v>
      </c>
      <c r="GQ11" s="9">
        <v>0.53800000000000003</v>
      </c>
      <c r="GR11" s="9">
        <v>0</v>
      </c>
      <c r="GS11" s="9">
        <v>0</v>
      </c>
      <c r="GT11" s="9">
        <v>0</v>
      </c>
      <c r="GU11" s="9">
        <v>11</v>
      </c>
      <c r="GV11" s="9">
        <v>13.137</v>
      </c>
      <c r="GW11" s="9">
        <v>10</v>
      </c>
      <c r="GX11" s="9">
        <v>9.702</v>
      </c>
      <c r="GY11" s="9">
        <v>5.3380000000000001</v>
      </c>
      <c r="GZ11" s="9">
        <v>4.3639999999999999</v>
      </c>
      <c r="HA11" s="9">
        <v>6.1059999999999999</v>
      </c>
      <c r="HB11" s="9">
        <v>3.32</v>
      </c>
      <c r="HC11" s="9">
        <v>2.786</v>
      </c>
      <c r="HD11" s="9">
        <v>3.222</v>
      </c>
      <c r="HE11" s="9">
        <v>2.0179999999999998</v>
      </c>
      <c r="HF11" s="9">
        <v>1.204</v>
      </c>
      <c r="HG11" s="9">
        <v>0.374</v>
      </c>
      <c r="HH11" s="9">
        <v>0</v>
      </c>
      <c r="HI11" s="9">
        <v>0.374</v>
      </c>
      <c r="HJ11" s="9">
        <v>0</v>
      </c>
      <c r="HK11" s="9">
        <v>0</v>
      </c>
      <c r="HL11" s="9">
        <v>0</v>
      </c>
      <c r="HM11" s="9">
        <v>8</v>
      </c>
      <c r="HN11" s="9">
        <v>8</v>
      </c>
      <c r="HO11" s="9">
        <v>8</v>
      </c>
      <c r="HP11" s="9">
        <v>15.957000000000001</v>
      </c>
      <c r="HQ11" s="9">
        <v>9.1370000000000005</v>
      </c>
      <c r="HR11" s="9">
        <v>6.8209999999999997</v>
      </c>
      <c r="HS11" s="9">
        <v>5.1319999999999997</v>
      </c>
      <c r="HT11" s="9">
        <v>3.1989999999999998</v>
      </c>
      <c r="HU11" s="9">
        <v>1.9330000000000001</v>
      </c>
      <c r="HV11" s="9">
        <v>6.2</v>
      </c>
      <c r="HW11" s="9">
        <v>3.1520000000000001</v>
      </c>
      <c r="HX11" s="9">
        <v>3.048</v>
      </c>
      <c r="HY11" s="9">
        <v>3.2490000000000001</v>
      </c>
      <c r="HZ11" s="9">
        <v>1.41</v>
      </c>
      <c r="IA11" s="9">
        <v>1.84</v>
      </c>
      <c r="IB11" s="9">
        <v>1.3759999999999999</v>
      </c>
      <c r="IC11" s="9">
        <v>1.3759999999999999</v>
      </c>
      <c r="ID11" s="9">
        <v>0</v>
      </c>
      <c r="IE11" s="9">
        <v>13</v>
      </c>
      <c r="IF11" s="9">
        <v>13.872</v>
      </c>
      <c r="IG11" s="9">
        <v>13</v>
      </c>
      <c r="IH11" s="9">
        <v>42.225999999999999</v>
      </c>
      <c r="II11" s="9">
        <v>13.089</v>
      </c>
      <c r="IJ11" s="9">
        <v>29.137</v>
      </c>
      <c r="IK11" s="9">
        <v>16.324000000000002</v>
      </c>
      <c r="IL11" s="9">
        <v>4.4409999999999998</v>
      </c>
      <c r="IM11" s="9">
        <v>11.882999999999999</v>
      </c>
      <c r="IN11" s="9">
        <v>15.999000000000001</v>
      </c>
      <c r="IO11" s="9">
        <v>5.2530000000000001</v>
      </c>
      <c r="IP11" s="9">
        <v>10.746</v>
      </c>
      <c r="IQ11" s="9">
        <v>7.859</v>
      </c>
    </row>
    <row r="12" spans="1:251">
      <c r="A12" s="10">
        <v>42401</v>
      </c>
      <c r="B12" s="9">
        <v>1.083</v>
      </c>
      <c r="C12" s="9">
        <v>0.54200000000000004</v>
      </c>
      <c r="D12" s="9">
        <v>0.54200000000000004</v>
      </c>
      <c r="E12" s="9">
        <v>10</v>
      </c>
      <c r="F12" s="9">
        <v>10</v>
      </c>
      <c r="G12" s="9">
        <v>10</v>
      </c>
      <c r="H12" s="9">
        <v>16.613</v>
      </c>
      <c r="I12" s="9">
        <v>5.7050000000000001</v>
      </c>
      <c r="J12" s="9">
        <v>10.907999999999999</v>
      </c>
      <c r="K12" s="9">
        <v>5.19</v>
      </c>
      <c r="L12" s="9">
        <v>0.83799999999999997</v>
      </c>
      <c r="M12" s="9">
        <v>4.3520000000000003</v>
      </c>
      <c r="N12" s="9">
        <v>8.6240000000000006</v>
      </c>
      <c r="O12" s="9">
        <v>3.944</v>
      </c>
      <c r="P12" s="9">
        <v>4.68</v>
      </c>
      <c r="Q12" s="9">
        <v>2.258</v>
      </c>
      <c r="R12" s="9">
        <v>0.92400000000000004</v>
      </c>
      <c r="S12" s="9">
        <v>1.3340000000000001</v>
      </c>
      <c r="T12" s="9">
        <v>0.54200000000000004</v>
      </c>
      <c r="U12" s="9">
        <v>0</v>
      </c>
      <c r="V12" s="9">
        <v>0.54200000000000004</v>
      </c>
      <c r="W12" s="9">
        <v>10</v>
      </c>
      <c r="X12" s="9">
        <v>10</v>
      </c>
      <c r="Y12" s="9">
        <v>10</v>
      </c>
      <c r="Z12" s="9">
        <v>8.4890000000000008</v>
      </c>
      <c r="AA12" s="9">
        <v>4.4420000000000002</v>
      </c>
      <c r="AB12" s="9">
        <v>4.048</v>
      </c>
      <c r="AC12" s="9">
        <v>2.6459999999999999</v>
      </c>
      <c r="AD12" s="9">
        <v>1.696</v>
      </c>
      <c r="AE12" s="9">
        <v>0.95099999999999996</v>
      </c>
      <c r="AF12" s="9">
        <v>4.4080000000000004</v>
      </c>
      <c r="AG12" s="9">
        <v>1.929</v>
      </c>
      <c r="AH12" s="9">
        <v>2.48</v>
      </c>
      <c r="AI12" s="9">
        <v>0.89300000000000002</v>
      </c>
      <c r="AJ12" s="9">
        <v>0.27500000000000002</v>
      </c>
      <c r="AK12" s="9">
        <v>0.61699999999999999</v>
      </c>
      <c r="AL12" s="9">
        <v>0.54200000000000004</v>
      </c>
      <c r="AM12" s="9">
        <v>0.54200000000000004</v>
      </c>
      <c r="AN12" s="9">
        <v>0</v>
      </c>
      <c r="AO12" s="9">
        <v>14.606</v>
      </c>
      <c r="AP12" s="9">
        <v>12.691000000000001</v>
      </c>
      <c r="AQ12" s="9">
        <v>14.77</v>
      </c>
      <c r="AR12" s="9">
        <v>0.58199999999999996</v>
      </c>
      <c r="AS12" s="9">
        <v>0.23699999999999999</v>
      </c>
      <c r="AT12" s="9">
        <v>0.34599999999999997</v>
      </c>
      <c r="AU12" s="9">
        <v>0.34599999999999997</v>
      </c>
      <c r="AV12" s="9">
        <v>0</v>
      </c>
      <c r="AW12" s="9">
        <v>0.34599999999999997</v>
      </c>
      <c r="AX12" s="9">
        <v>0</v>
      </c>
      <c r="AY12" s="9">
        <v>0</v>
      </c>
      <c r="AZ12" s="9">
        <v>0</v>
      </c>
      <c r="BA12" s="9">
        <v>0.23699999999999999</v>
      </c>
      <c r="BB12" s="9">
        <v>0.23699999999999999</v>
      </c>
      <c r="BC12" s="9">
        <v>0</v>
      </c>
      <c r="BD12" s="9">
        <v>0</v>
      </c>
      <c r="BE12" s="9">
        <v>0</v>
      </c>
      <c r="BF12" s="9">
        <v>0</v>
      </c>
      <c r="BG12" s="9">
        <v>12.721</v>
      </c>
      <c r="BH12" s="9">
        <v>0</v>
      </c>
      <c r="BI12" s="9">
        <v>0</v>
      </c>
      <c r="BJ12" s="9">
        <v>73.067999999999998</v>
      </c>
      <c r="BK12" s="9">
        <v>30.567</v>
      </c>
      <c r="BL12" s="9">
        <v>42.500999999999998</v>
      </c>
      <c r="BM12" s="9">
        <v>24.872</v>
      </c>
      <c r="BN12" s="9">
        <v>9.3729999999999993</v>
      </c>
      <c r="BO12" s="9">
        <v>15.5</v>
      </c>
      <c r="BP12" s="9">
        <v>36.938000000000002</v>
      </c>
      <c r="BQ12" s="9">
        <v>15.744</v>
      </c>
      <c r="BR12" s="9">
        <v>21.193999999999999</v>
      </c>
      <c r="BS12" s="9">
        <v>9.2929999999999993</v>
      </c>
      <c r="BT12" s="9">
        <v>5.2009999999999996</v>
      </c>
      <c r="BU12" s="9">
        <v>4.0919999999999996</v>
      </c>
      <c r="BV12" s="9">
        <v>1.9650000000000001</v>
      </c>
      <c r="BW12" s="9">
        <v>0.249</v>
      </c>
      <c r="BX12" s="9">
        <v>1.7150000000000001</v>
      </c>
      <c r="BY12" s="9">
        <v>11</v>
      </c>
      <c r="BZ12" s="9">
        <v>11.68</v>
      </c>
      <c r="CA12" s="9">
        <v>10</v>
      </c>
      <c r="CB12" s="9">
        <v>22.132000000000001</v>
      </c>
      <c r="CC12" s="9">
        <v>6.6479999999999997</v>
      </c>
      <c r="CD12" s="9">
        <v>15.484</v>
      </c>
      <c r="CE12" s="9">
        <v>7.4770000000000003</v>
      </c>
      <c r="CF12" s="9">
        <v>1.871</v>
      </c>
      <c r="CG12" s="9">
        <v>5.6059999999999999</v>
      </c>
      <c r="CH12" s="9">
        <v>11.69</v>
      </c>
      <c r="CI12" s="9">
        <v>3.2109999999999999</v>
      </c>
      <c r="CJ12" s="9">
        <v>8.4779999999999998</v>
      </c>
      <c r="CK12" s="9">
        <v>2.4039999999999999</v>
      </c>
      <c r="CL12" s="9">
        <v>1.5649999999999999</v>
      </c>
      <c r="CM12" s="9">
        <v>0.83799999999999997</v>
      </c>
      <c r="CN12" s="9">
        <v>0.56100000000000005</v>
      </c>
      <c r="CO12" s="9">
        <v>0</v>
      </c>
      <c r="CP12" s="9">
        <v>0.56100000000000005</v>
      </c>
      <c r="CQ12" s="9">
        <v>11</v>
      </c>
      <c r="CR12" s="9">
        <v>14.613</v>
      </c>
      <c r="CS12" s="9">
        <v>10</v>
      </c>
      <c r="CT12" s="9">
        <v>50.936</v>
      </c>
      <c r="CU12" s="9">
        <v>23.919</v>
      </c>
      <c r="CV12" s="9">
        <v>27.016999999999999</v>
      </c>
      <c r="CW12" s="9">
        <v>17.396000000000001</v>
      </c>
      <c r="CX12" s="9">
        <v>7.5010000000000003</v>
      </c>
      <c r="CY12" s="9">
        <v>9.8940000000000001</v>
      </c>
      <c r="CZ12" s="9">
        <v>25.248000000000001</v>
      </c>
      <c r="DA12" s="9">
        <v>12.532999999999999</v>
      </c>
      <c r="DB12" s="9">
        <v>12.715</v>
      </c>
      <c r="DC12" s="9">
        <v>6.8890000000000002</v>
      </c>
      <c r="DD12" s="9">
        <v>3.6349999999999998</v>
      </c>
      <c r="DE12" s="9">
        <v>3.254</v>
      </c>
      <c r="DF12" s="9">
        <v>1.403</v>
      </c>
      <c r="DG12" s="9">
        <v>0.249</v>
      </c>
      <c r="DH12" s="9">
        <v>1.1539999999999999</v>
      </c>
      <c r="DI12" s="9">
        <v>11</v>
      </c>
      <c r="DJ12" s="9">
        <v>11</v>
      </c>
      <c r="DK12" s="9">
        <v>11</v>
      </c>
      <c r="DL12" s="9">
        <v>11.301</v>
      </c>
      <c r="DM12" s="9">
        <v>6.4939999999999998</v>
      </c>
      <c r="DN12" s="9">
        <v>4.8070000000000004</v>
      </c>
      <c r="DO12" s="9">
        <v>3.2440000000000002</v>
      </c>
      <c r="DP12" s="9">
        <v>0.85299999999999998</v>
      </c>
      <c r="DQ12" s="9">
        <v>2.39</v>
      </c>
      <c r="DR12" s="9">
        <v>4.8120000000000003</v>
      </c>
      <c r="DS12" s="9">
        <v>3.508</v>
      </c>
      <c r="DT12" s="9">
        <v>1.304</v>
      </c>
      <c r="DU12" s="9">
        <v>1.645</v>
      </c>
      <c r="DV12" s="9">
        <v>0.80600000000000005</v>
      </c>
      <c r="DW12" s="9">
        <v>0.83799999999999997</v>
      </c>
      <c r="DX12" s="9">
        <v>1.601</v>
      </c>
      <c r="DY12" s="9">
        <v>1.3260000000000001</v>
      </c>
      <c r="DZ12" s="9">
        <v>0.27500000000000002</v>
      </c>
      <c r="EA12" s="9">
        <v>10.284000000000001</v>
      </c>
      <c r="EB12" s="9">
        <v>13.874000000000001</v>
      </c>
      <c r="EC12" s="9">
        <v>8.6259999999999994</v>
      </c>
      <c r="ED12" s="9">
        <v>1.5089999999999999</v>
      </c>
      <c r="EE12" s="9">
        <v>0.54800000000000004</v>
      </c>
      <c r="EF12" s="9">
        <v>0.96199999999999997</v>
      </c>
      <c r="EG12" s="9">
        <v>0</v>
      </c>
      <c r="EH12" s="9">
        <v>0</v>
      </c>
      <c r="EI12" s="9">
        <v>0</v>
      </c>
      <c r="EJ12" s="9">
        <v>0.53</v>
      </c>
      <c r="EK12" s="9">
        <v>0.27500000000000002</v>
      </c>
      <c r="EL12" s="9">
        <v>0.255</v>
      </c>
      <c r="EM12" s="9">
        <v>0.70699999999999996</v>
      </c>
      <c r="EN12" s="9">
        <v>0</v>
      </c>
      <c r="EO12" s="9">
        <v>0.70699999999999996</v>
      </c>
      <c r="EP12" s="9">
        <v>0.27300000000000002</v>
      </c>
      <c r="EQ12" s="9">
        <v>0.27300000000000002</v>
      </c>
      <c r="ER12" s="9">
        <v>0</v>
      </c>
      <c r="ES12" s="9">
        <v>20.010999999999999</v>
      </c>
      <c r="ET12" s="9">
        <v>23.954999999999998</v>
      </c>
      <c r="EU12" s="9">
        <v>20.013000000000002</v>
      </c>
      <c r="EV12" s="9">
        <v>16.222999999999999</v>
      </c>
      <c r="EW12" s="9">
        <v>5.5860000000000003</v>
      </c>
      <c r="EX12" s="9">
        <v>10.635999999999999</v>
      </c>
      <c r="EY12" s="9">
        <v>8.2629999999999999</v>
      </c>
      <c r="EZ12" s="9">
        <v>2.9590000000000001</v>
      </c>
      <c r="FA12" s="9">
        <v>5.3029999999999999</v>
      </c>
      <c r="FB12" s="9">
        <v>5.4329999999999998</v>
      </c>
      <c r="FC12" s="9">
        <v>1.8180000000000001</v>
      </c>
      <c r="FD12" s="9">
        <v>3.6139999999999999</v>
      </c>
      <c r="FE12" s="9">
        <v>1.0980000000000001</v>
      </c>
      <c r="FF12" s="9">
        <v>0.26700000000000002</v>
      </c>
      <c r="FG12" s="9">
        <v>0.83099999999999996</v>
      </c>
      <c r="FH12" s="9">
        <v>1.429</v>
      </c>
      <c r="FI12" s="9">
        <v>0.54200000000000004</v>
      </c>
      <c r="FJ12" s="9">
        <v>0.88700000000000001</v>
      </c>
      <c r="FK12" s="9">
        <v>8.1940000000000008</v>
      </c>
      <c r="FL12" s="9">
        <v>8.1110000000000007</v>
      </c>
      <c r="FM12" s="9">
        <v>8.641</v>
      </c>
      <c r="FN12" s="9">
        <v>26.594000000000001</v>
      </c>
      <c r="FO12" s="9">
        <v>9.6539999999999999</v>
      </c>
      <c r="FP12" s="9">
        <v>16.940000000000001</v>
      </c>
      <c r="FQ12" s="9">
        <v>8.7379999999999995</v>
      </c>
      <c r="FR12" s="9">
        <v>2.371</v>
      </c>
      <c r="FS12" s="9">
        <v>6.367</v>
      </c>
      <c r="FT12" s="9">
        <v>9.548</v>
      </c>
      <c r="FU12" s="9">
        <v>2.2730000000000001</v>
      </c>
      <c r="FV12" s="9">
        <v>7.2750000000000004</v>
      </c>
      <c r="FW12" s="9">
        <v>6.444</v>
      </c>
      <c r="FX12" s="9">
        <v>4.2489999999999997</v>
      </c>
      <c r="FY12" s="9">
        <v>2.1949999999999998</v>
      </c>
      <c r="FZ12" s="9">
        <v>1.863</v>
      </c>
      <c r="GA12" s="9">
        <v>0.76100000000000001</v>
      </c>
      <c r="GB12" s="9">
        <v>1.103</v>
      </c>
      <c r="GC12" s="9">
        <v>13</v>
      </c>
      <c r="GD12" s="9">
        <v>21</v>
      </c>
      <c r="GE12" s="9">
        <v>12</v>
      </c>
      <c r="GF12" s="9">
        <v>31.672999999999998</v>
      </c>
      <c r="GG12" s="9">
        <v>16.271999999999998</v>
      </c>
      <c r="GH12" s="9">
        <v>15.4</v>
      </c>
      <c r="GI12" s="9">
        <v>5.2480000000000002</v>
      </c>
      <c r="GJ12" s="9">
        <v>2.0430000000000001</v>
      </c>
      <c r="GK12" s="9">
        <v>3.206</v>
      </c>
      <c r="GL12" s="9">
        <v>24.134</v>
      </c>
      <c r="GM12" s="9">
        <v>13.135999999999999</v>
      </c>
      <c r="GN12" s="9">
        <v>10.997999999999999</v>
      </c>
      <c r="GO12" s="9">
        <v>2.29</v>
      </c>
      <c r="GP12" s="9">
        <v>1.093</v>
      </c>
      <c r="GQ12" s="9">
        <v>1.1970000000000001</v>
      </c>
      <c r="GR12" s="9">
        <v>0</v>
      </c>
      <c r="GS12" s="9">
        <v>0</v>
      </c>
      <c r="GT12" s="9">
        <v>0</v>
      </c>
      <c r="GU12" s="9">
        <v>12.122999999999999</v>
      </c>
      <c r="GV12" s="9">
        <v>14</v>
      </c>
      <c r="GW12" s="9">
        <v>11</v>
      </c>
      <c r="GX12" s="9">
        <v>8.3699999999999992</v>
      </c>
      <c r="GY12" s="9">
        <v>5.0010000000000003</v>
      </c>
      <c r="GZ12" s="9">
        <v>3.37</v>
      </c>
      <c r="HA12" s="9">
        <v>5.867</v>
      </c>
      <c r="HB12" s="9">
        <v>2.8530000000000002</v>
      </c>
      <c r="HC12" s="9">
        <v>3.0139999999999998</v>
      </c>
      <c r="HD12" s="9">
        <v>2.105</v>
      </c>
      <c r="HE12" s="9">
        <v>1.7490000000000001</v>
      </c>
      <c r="HF12" s="9">
        <v>0.35599999999999998</v>
      </c>
      <c r="HG12" s="9">
        <v>0.39800000000000002</v>
      </c>
      <c r="HH12" s="9">
        <v>0.39800000000000002</v>
      </c>
      <c r="HI12" s="9">
        <v>0</v>
      </c>
      <c r="HJ12" s="9">
        <v>0</v>
      </c>
      <c r="HK12" s="9">
        <v>0</v>
      </c>
      <c r="HL12" s="9">
        <v>0</v>
      </c>
      <c r="HM12" s="9">
        <v>8</v>
      </c>
      <c r="HN12" s="9">
        <v>8</v>
      </c>
      <c r="HO12" s="9">
        <v>6.5419999999999998</v>
      </c>
      <c r="HP12" s="9">
        <v>23.27</v>
      </c>
      <c r="HQ12" s="9">
        <v>12.879</v>
      </c>
      <c r="HR12" s="9">
        <v>10.391999999999999</v>
      </c>
      <c r="HS12" s="9">
        <v>7.4320000000000004</v>
      </c>
      <c r="HT12" s="9">
        <v>3.7519999999999998</v>
      </c>
      <c r="HU12" s="9">
        <v>3.68</v>
      </c>
      <c r="HV12" s="9">
        <v>10.997</v>
      </c>
      <c r="HW12" s="9">
        <v>6.6289999999999996</v>
      </c>
      <c r="HX12" s="9">
        <v>4.3680000000000003</v>
      </c>
      <c r="HY12" s="9">
        <v>3.4689999999999999</v>
      </c>
      <c r="HZ12" s="9">
        <v>2.2240000000000002</v>
      </c>
      <c r="IA12" s="9">
        <v>1.244</v>
      </c>
      <c r="IB12" s="9">
        <v>1.373</v>
      </c>
      <c r="IC12" s="9">
        <v>0.27300000000000002</v>
      </c>
      <c r="ID12" s="9">
        <v>1.1000000000000001</v>
      </c>
      <c r="IE12" s="9">
        <v>11.378</v>
      </c>
      <c r="IF12" s="9">
        <v>14</v>
      </c>
      <c r="IG12" s="9">
        <v>10</v>
      </c>
      <c r="IH12" s="9">
        <v>46.368000000000002</v>
      </c>
      <c r="II12" s="9">
        <v>16.920000000000002</v>
      </c>
      <c r="IJ12" s="9">
        <v>29.448</v>
      </c>
      <c r="IK12" s="9">
        <v>15.815</v>
      </c>
      <c r="IL12" s="9">
        <v>5.0739999999999998</v>
      </c>
      <c r="IM12" s="9">
        <v>10.741</v>
      </c>
      <c r="IN12" s="9">
        <v>22.608000000000001</v>
      </c>
      <c r="IO12" s="9">
        <v>8.2319999999999993</v>
      </c>
      <c r="IP12" s="9">
        <v>14.377000000000001</v>
      </c>
      <c r="IQ12" s="9">
        <v>6.2229999999999999</v>
      </c>
    </row>
    <row r="13" spans="1:251">
      <c r="A13" s="10">
        <v>42767</v>
      </c>
      <c r="B13" s="9">
        <v>0.48799999999999999</v>
      </c>
      <c r="C13" s="9">
        <v>0.24399999999999999</v>
      </c>
      <c r="D13" s="9">
        <v>0.24399999999999999</v>
      </c>
      <c r="E13" s="9">
        <v>9</v>
      </c>
      <c r="F13" s="9">
        <v>9.1690000000000005</v>
      </c>
      <c r="G13" s="9">
        <v>8.19</v>
      </c>
      <c r="H13" s="9">
        <v>12.081</v>
      </c>
      <c r="I13" s="9">
        <v>2.6150000000000002</v>
      </c>
      <c r="J13" s="9">
        <v>9.4659999999999993</v>
      </c>
      <c r="K13" s="9">
        <v>6.29</v>
      </c>
      <c r="L13" s="9">
        <v>1.5289999999999999</v>
      </c>
      <c r="M13" s="9">
        <v>4.7610000000000001</v>
      </c>
      <c r="N13" s="9">
        <v>4.0060000000000002</v>
      </c>
      <c r="O13" s="9">
        <v>0.436</v>
      </c>
      <c r="P13" s="9">
        <v>3.569</v>
      </c>
      <c r="Q13" s="9">
        <v>1.2969999999999999</v>
      </c>
      <c r="R13" s="9">
        <v>0.40600000000000003</v>
      </c>
      <c r="S13" s="9">
        <v>0.89200000000000002</v>
      </c>
      <c r="T13" s="9">
        <v>0.48799999999999999</v>
      </c>
      <c r="U13" s="9">
        <v>0.24399999999999999</v>
      </c>
      <c r="V13" s="9">
        <v>0.24399999999999999</v>
      </c>
      <c r="W13" s="9">
        <v>9</v>
      </c>
      <c r="X13" s="9">
        <v>8.6560000000000006</v>
      </c>
      <c r="Y13" s="9">
        <v>9.3719999999999999</v>
      </c>
      <c r="Z13" s="9">
        <v>8.7989999999999995</v>
      </c>
      <c r="AA13" s="9">
        <v>3.448</v>
      </c>
      <c r="AB13" s="9">
        <v>5.351</v>
      </c>
      <c r="AC13" s="9">
        <v>4.8739999999999997</v>
      </c>
      <c r="AD13" s="9">
        <v>1.5820000000000001</v>
      </c>
      <c r="AE13" s="9">
        <v>3.2919999999999998</v>
      </c>
      <c r="AF13" s="9">
        <v>3.351</v>
      </c>
      <c r="AG13" s="9">
        <v>1.292</v>
      </c>
      <c r="AH13" s="9">
        <v>2.0590000000000002</v>
      </c>
      <c r="AI13" s="9">
        <v>0.57399999999999995</v>
      </c>
      <c r="AJ13" s="9">
        <v>0.57399999999999995</v>
      </c>
      <c r="AK13" s="9">
        <v>0</v>
      </c>
      <c r="AL13" s="9">
        <v>0</v>
      </c>
      <c r="AM13" s="9">
        <v>0</v>
      </c>
      <c r="AN13" s="9">
        <v>0</v>
      </c>
      <c r="AO13" s="9">
        <v>8</v>
      </c>
      <c r="AP13" s="9">
        <v>10</v>
      </c>
      <c r="AQ13" s="9">
        <v>8</v>
      </c>
      <c r="AR13" s="9">
        <v>2.149</v>
      </c>
      <c r="AS13" s="9">
        <v>0.57499999999999996</v>
      </c>
      <c r="AT13" s="9">
        <v>1.573</v>
      </c>
      <c r="AU13" s="9">
        <v>1.3129999999999999</v>
      </c>
      <c r="AV13" s="9">
        <v>0.218</v>
      </c>
      <c r="AW13" s="9">
        <v>1.095</v>
      </c>
      <c r="AX13" s="9">
        <v>0.83599999999999997</v>
      </c>
      <c r="AY13" s="9">
        <v>0.35799999999999998</v>
      </c>
      <c r="AZ13" s="9">
        <v>0.47799999999999998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8</v>
      </c>
      <c r="BH13" s="9">
        <v>9.2439999999999998</v>
      </c>
      <c r="BI13" s="9">
        <v>5.7530000000000001</v>
      </c>
      <c r="BJ13" s="9">
        <v>74.215000000000003</v>
      </c>
      <c r="BK13" s="9">
        <v>26.125</v>
      </c>
      <c r="BL13" s="9">
        <v>48.09</v>
      </c>
      <c r="BM13" s="9">
        <v>31.309000000000001</v>
      </c>
      <c r="BN13" s="9">
        <v>10.238</v>
      </c>
      <c r="BO13" s="9">
        <v>21.07</v>
      </c>
      <c r="BP13" s="9">
        <v>28.881</v>
      </c>
      <c r="BQ13" s="9">
        <v>9.3710000000000004</v>
      </c>
      <c r="BR13" s="9">
        <v>19.510000000000002</v>
      </c>
      <c r="BS13" s="9">
        <v>11.429</v>
      </c>
      <c r="BT13" s="9">
        <v>6.0119999999999996</v>
      </c>
      <c r="BU13" s="9">
        <v>5.4169999999999998</v>
      </c>
      <c r="BV13" s="9">
        <v>2.5960000000000001</v>
      </c>
      <c r="BW13" s="9">
        <v>0.504</v>
      </c>
      <c r="BX13" s="9">
        <v>2.093</v>
      </c>
      <c r="BY13" s="9">
        <v>10</v>
      </c>
      <c r="BZ13" s="9">
        <v>10</v>
      </c>
      <c r="CA13" s="9">
        <v>10</v>
      </c>
      <c r="CB13" s="9">
        <v>25.145</v>
      </c>
      <c r="CC13" s="9">
        <v>7.5839999999999996</v>
      </c>
      <c r="CD13" s="9">
        <v>17.559999999999999</v>
      </c>
      <c r="CE13" s="9">
        <v>11.417</v>
      </c>
      <c r="CF13" s="9">
        <v>3.8660000000000001</v>
      </c>
      <c r="CG13" s="9">
        <v>7.5510000000000002</v>
      </c>
      <c r="CH13" s="9">
        <v>11.382</v>
      </c>
      <c r="CI13" s="9">
        <v>2.843</v>
      </c>
      <c r="CJ13" s="9">
        <v>8.5389999999999997</v>
      </c>
      <c r="CK13" s="9">
        <v>2.0379999999999998</v>
      </c>
      <c r="CL13" s="9">
        <v>0.875</v>
      </c>
      <c r="CM13" s="9">
        <v>1.163</v>
      </c>
      <c r="CN13" s="9">
        <v>0.308</v>
      </c>
      <c r="CO13" s="9">
        <v>0</v>
      </c>
      <c r="CP13" s="9">
        <v>0.308</v>
      </c>
      <c r="CQ13" s="9">
        <v>10</v>
      </c>
      <c r="CR13" s="9">
        <v>9.1969999999999992</v>
      </c>
      <c r="CS13" s="9">
        <v>10</v>
      </c>
      <c r="CT13" s="9">
        <v>49.07</v>
      </c>
      <c r="CU13" s="9">
        <v>18.54</v>
      </c>
      <c r="CV13" s="9">
        <v>30.53</v>
      </c>
      <c r="CW13" s="9">
        <v>19.891999999999999</v>
      </c>
      <c r="CX13" s="9">
        <v>6.3719999999999999</v>
      </c>
      <c r="CY13" s="9">
        <v>13.52</v>
      </c>
      <c r="CZ13" s="9">
        <v>17.498999999999999</v>
      </c>
      <c r="DA13" s="9">
        <v>6.5279999999999996</v>
      </c>
      <c r="DB13" s="9">
        <v>10.971</v>
      </c>
      <c r="DC13" s="9">
        <v>9.391</v>
      </c>
      <c r="DD13" s="9">
        <v>5.1360000000000001</v>
      </c>
      <c r="DE13" s="9">
        <v>4.2539999999999996</v>
      </c>
      <c r="DF13" s="9">
        <v>2.2879999999999998</v>
      </c>
      <c r="DG13" s="9">
        <v>0.504</v>
      </c>
      <c r="DH13" s="9">
        <v>1.7849999999999999</v>
      </c>
      <c r="DI13" s="9">
        <v>10</v>
      </c>
      <c r="DJ13" s="9">
        <v>10.598000000000001</v>
      </c>
      <c r="DK13" s="9">
        <v>10</v>
      </c>
      <c r="DL13" s="9">
        <v>9.3879999999999999</v>
      </c>
      <c r="DM13" s="9">
        <v>4.734</v>
      </c>
      <c r="DN13" s="9">
        <v>4.6550000000000002</v>
      </c>
      <c r="DO13" s="9">
        <v>3.0139999999999998</v>
      </c>
      <c r="DP13" s="9">
        <v>1.8260000000000001</v>
      </c>
      <c r="DQ13" s="9">
        <v>1.1879999999999999</v>
      </c>
      <c r="DR13" s="9">
        <v>3.8879999999999999</v>
      </c>
      <c r="DS13" s="9">
        <v>1.5549999999999999</v>
      </c>
      <c r="DT13" s="9">
        <v>2.3330000000000002</v>
      </c>
      <c r="DU13" s="9">
        <v>1.611</v>
      </c>
      <c r="DV13" s="9">
        <v>0.79300000000000004</v>
      </c>
      <c r="DW13" s="9">
        <v>0.81699999999999995</v>
      </c>
      <c r="DX13" s="9">
        <v>0.876</v>
      </c>
      <c r="DY13" s="9">
        <v>0.55900000000000005</v>
      </c>
      <c r="DZ13" s="9">
        <v>0.317</v>
      </c>
      <c r="EA13" s="9">
        <v>11.298</v>
      </c>
      <c r="EB13" s="9">
        <v>10</v>
      </c>
      <c r="EC13" s="9">
        <v>15</v>
      </c>
      <c r="ED13" s="9">
        <v>1.123</v>
      </c>
      <c r="EE13" s="9">
        <v>0.49299999999999999</v>
      </c>
      <c r="EF13" s="9">
        <v>0.63</v>
      </c>
      <c r="EG13" s="9">
        <v>0.249</v>
      </c>
      <c r="EH13" s="9">
        <v>0.249</v>
      </c>
      <c r="EI13" s="9">
        <v>0</v>
      </c>
      <c r="EJ13" s="9">
        <v>0.38600000000000001</v>
      </c>
      <c r="EK13" s="9">
        <v>0</v>
      </c>
      <c r="EL13" s="9">
        <v>0.38600000000000001</v>
      </c>
      <c r="EM13" s="9">
        <v>0</v>
      </c>
      <c r="EN13" s="9">
        <v>0</v>
      </c>
      <c r="EO13" s="9">
        <v>0</v>
      </c>
      <c r="EP13" s="9">
        <v>0.48799999999999999</v>
      </c>
      <c r="EQ13" s="9">
        <v>0.24399999999999999</v>
      </c>
      <c r="ER13" s="9">
        <v>0.24399999999999999</v>
      </c>
      <c r="ES13" s="9">
        <v>21.302</v>
      </c>
      <c r="ET13" s="9">
        <v>32.704000000000001</v>
      </c>
      <c r="EU13" s="9">
        <v>21.414000000000001</v>
      </c>
      <c r="EV13" s="9">
        <v>13.34</v>
      </c>
      <c r="EW13" s="9">
        <v>3.597</v>
      </c>
      <c r="EX13" s="9">
        <v>9.7430000000000003</v>
      </c>
      <c r="EY13" s="9">
        <v>4.2329999999999997</v>
      </c>
      <c r="EZ13" s="9">
        <v>1.347</v>
      </c>
      <c r="FA13" s="9">
        <v>2.8849999999999998</v>
      </c>
      <c r="FB13" s="9">
        <v>5.05</v>
      </c>
      <c r="FC13" s="9">
        <v>1.194</v>
      </c>
      <c r="FD13" s="9">
        <v>3.8559999999999999</v>
      </c>
      <c r="FE13" s="9">
        <v>1.6719999999999999</v>
      </c>
      <c r="FF13" s="9">
        <v>0.55300000000000005</v>
      </c>
      <c r="FG13" s="9">
        <v>1.119</v>
      </c>
      <c r="FH13" s="9">
        <v>2.3860000000000001</v>
      </c>
      <c r="FI13" s="9">
        <v>0.504</v>
      </c>
      <c r="FJ13" s="9">
        <v>1.8819999999999999</v>
      </c>
      <c r="FK13" s="9">
        <v>12</v>
      </c>
      <c r="FL13" s="9">
        <v>11.887</v>
      </c>
      <c r="FM13" s="9">
        <v>12</v>
      </c>
      <c r="FN13" s="9">
        <v>30.805</v>
      </c>
      <c r="FO13" s="9">
        <v>10.529</v>
      </c>
      <c r="FP13" s="9">
        <v>20.276</v>
      </c>
      <c r="FQ13" s="9">
        <v>10.779</v>
      </c>
      <c r="FR13" s="9">
        <v>3.4</v>
      </c>
      <c r="FS13" s="9">
        <v>7.38</v>
      </c>
      <c r="FT13" s="9">
        <v>10.005000000000001</v>
      </c>
      <c r="FU13" s="9">
        <v>2.2450000000000001</v>
      </c>
      <c r="FV13" s="9">
        <v>7.76</v>
      </c>
      <c r="FW13" s="9">
        <v>9.7370000000000001</v>
      </c>
      <c r="FX13" s="9">
        <v>4.8840000000000003</v>
      </c>
      <c r="FY13" s="9">
        <v>4.8529999999999998</v>
      </c>
      <c r="FZ13" s="9">
        <v>0.28399999999999997</v>
      </c>
      <c r="GA13" s="9">
        <v>0</v>
      </c>
      <c r="GB13" s="9">
        <v>0.28399999999999997</v>
      </c>
      <c r="GC13" s="9">
        <v>13.473000000000001</v>
      </c>
      <c r="GD13" s="9">
        <v>14.913</v>
      </c>
      <c r="GE13" s="9">
        <v>12.938000000000001</v>
      </c>
      <c r="GF13" s="9">
        <v>26.722999999999999</v>
      </c>
      <c r="GG13" s="9">
        <v>10.519</v>
      </c>
      <c r="GH13" s="9">
        <v>16.204000000000001</v>
      </c>
      <c r="GI13" s="9">
        <v>10.662000000000001</v>
      </c>
      <c r="GJ13" s="9">
        <v>3.1230000000000002</v>
      </c>
      <c r="GK13" s="9">
        <v>7.5389999999999997</v>
      </c>
      <c r="GL13" s="9">
        <v>14.335000000000001</v>
      </c>
      <c r="GM13" s="9">
        <v>5.9320000000000004</v>
      </c>
      <c r="GN13" s="9">
        <v>8.4030000000000005</v>
      </c>
      <c r="GO13" s="9">
        <v>1.411</v>
      </c>
      <c r="GP13" s="9">
        <v>1.149</v>
      </c>
      <c r="GQ13" s="9">
        <v>0.26200000000000001</v>
      </c>
      <c r="GR13" s="9">
        <v>0.315</v>
      </c>
      <c r="GS13" s="9">
        <v>0.315</v>
      </c>
      <c r="GT13" s="9">
        <v>0</v>
      </c>
      <c r="GU13" s="9">
        <v>10</v>
      </c>
      <c r="GV13" s="9">
        <v>12</v>
      </c>
      <c r="GW13" s="9">
        <v>10</v>
      </c>
      <c r="GX13" s="9">
        <v>11.612</v>
      </c>
      <c r="GY13" s="9">
        <v>5.72</v>
      </c>
      <c r="GZ13" s="9">
        <v>5.8920000000000003</v>
      </c>
      <c r="HA13" s="9">
        <v>8.4</v>
      </c>
      <c r="HB13" s="9">
        <v>3.9449999999999998</v>
      </c>
      <c r="HC13" s="9">
        <v>4.4539999999999997</v>
      </c>
      <c r="HD13" s="9">
        <v>2.9929999999999999</v>
      </c>
      <c r="HE13" s="9">
        <v>1.5549999999999999</v>
      </c>
      <c r="HF13" s="9">
        <v>1.4379999999999999</v>
      </c>
      <c r="HG13" s="9">
        <v>0.22</v>
      </c>
      <c r="HH13" s="9">
        <v>0.22</v>
      </c>
      <c r="HI13" s="9">
        <v>0</v>
      </c>
      <c r="HJ13" s="9">
        <v>0</v>
      </c>
      <c r="HK13" s="9">
        <v>0</v>
      </c>
      <c r="HL13" s="9">
        <v>0</v>
      </c>
      <c r="HM13" s="9">
        <v>8</v>
      </c>
      <c r="HN13" s="9">
        <v>8</v>
      </c>
      <c r="HO13" s="9">
        <v>8</v>
      </c>
      <c r="HP13" s="9">
        <v>15.364000000000001</v>
      </c>
      <c r="HQ13" s="9">
        <v>8.5139999999999993</v>
      </c>
      <c r="HR13" s="9">
        <v>6.8490000000000002</v>
      </c>
      <c r="HS13" s="9">
        <v>4.931</v>
      </c>
      <c r="HT13" s="9">
        <v>2.7890000000000001</v>
      </c>
      <c r="HU13" s="9">
        <v>2.141</v>
      </c>
      <c r="HV13" s="9">
        <v>7.9349999999999996</v>
      </c>
      <c r="HW13" s="9">
        <v>4.1239999999999997</v>
      </c>
      <c r="HX13" s="9">
        <v>3.8109999999999999</v>
      </c>
      <c r="HY13" s="9">
        <v>1.6539999999999999</v>
      </c>
      <c r="HZ13" s="9">
        <v>1.357</v>
      </c>
      <c r="IA13" s="9">
        <v>0.29699999999999999</v>
      </c>
      <c r="IB13" s="9">
        <v>0.84399999999999997</v>
      </c>
      <c r="IC13" s="9">
        <v>0.24399999999999999</v>
      </c>
      <c r="ID13" s="9">
        <v>0.6</v>
      </c>
      <c r="IE13" s="9">
        <v>11</v>
      </c>
      <c r="IF13" s="9">
        <v>11</v>
      </c>
      <c r="IG13" s="9">
        <v>10.438000000000001</v>
      </c>
      <c r="IH13" s="9">
        <v>50.603999999999999</v>
      </c>
      <c r="II13" s="9">
        <v>15.268000000000001</v>
      </c>
      <c r="IJ13" s="9">
        <v>35.335999999999999</v>
      </c>
      <c r="IK13" s="9">
        <v>22.294</v>
      </c>
      <c r="IL13" s="9">
        <v>5.5970000000000004</v>
      </c>
      <c r="IM13" s="9">
        <v>16.696999999999999</v>
      </c>
      <c r="IN13" s="9">
        <v>18.893000000000001</v>
      </c>
      <c r="IO13" s="9">
        <v>5.4109999999999996</v>
      </c>
      <c r="IP13" s="9">
        <v>13.481</v>
      </c>
      <c r="IQ13" s="9">
        <v>8.234</v>
      </c>
    </row>
    <row r="14" spans="1:251">
      <c r="A14" s="10">
        <v>43132</v>
      </c>
      <c r="B14" s="9">
        <v>0.95799999999999996</v>
      </c>
      <c r="C14" s="9">
        <v>0.95799999999999996</v>
      </c>
      <c r="D14" s="9">
        <v>0</v>
      </c>
      <c r="E14" s="9">
        <v>10</v>
      </c>
      <c r="F14" s="9">
        <v>13</v>
      </c>
      <c r="G14" s="9">
        <v>10</v>
      </c>
      <c r="H14" s="9">
        <v>14.303000000000001</v>
      </c>
      <c r="I14" s="9">
        <v>4.55</v>
      </c>
      <c r="J14" s="9">
        <v>9.7530000000000001</v>
      </c>
      <c r="K14" s="9">
        <v>4.7629999999999999</v>
      </c>
      <c r="L14" s="9">
        <v>0.751</v>
      </c>
      <c r="M14" s="9">
        <v>4.0119999999999996</v>
      </c>
      <c r="N14" s="9">
        <v>7.5060000000000002</v>
      </c>
      <c r="O14" s="9">
        <v>2.4289999999999998</v>
      </c>
      <c r="P14" s="9">
        <v>5.077</v>
      </c>
      <c r="Q14" s="9">
        <v>1.0760000000000001</v>
      </c>
      <c r="R14" s="9">
        <v>0.41299999999999998</v>
      </c>
      <c r="S14" s="9">
        <v>0.66400000000000003</v>
      </c>
      <c r="T14" s="9">
        <v>0.95799999999999996</v>
      </c>
      <c r="U14" s="9">
        <v>0.95799999999999996</v>
      </c>
      <c r="V14" s="9">
        <v>0</v>
      </c>
      <c r="W14" s="9">
        <v>10.608000000000001</v>
      </c>
      <c r="X14" s="9">
        <v>14.779</v>
      </c>
      <c r="Y14" s="9">
        <v>10</v>
      </c>
      <c r="Z14" s="9">
        <v>9.5820000000000007</v>
      </c>
      <c r="AA14" s="9">
        <v>3.2850000000000001</v>
      </c>
      <c r="AB14" s="9">
        <v>6.2969999999999997</v>
      </c>
      <c r="AC14" s="9">
        <v>3.8780000000000001</v>
      </c>
      <c r="AD14" s="9">
        <v>1.22</v>
      </c>
      <c r="AE14" s="9">
        <v>2.6579999999999999</v>
      </c>
      <c r="AF14" s="9">
        <v>5.0609999999999999</v>
      </c>
      <c r="AG14" s="9">
        <v>1.6970000000000001</v>
      </c>
      <c r="AH14" s="9">
        <v>3.3639999999999999</v>
      </c>
      <c r="AI14" s="9">
        <v>0.64300000000000002</v>
      </c>
      <c r="AJ14" s="9">
        <v>0.36799999999999999</v>
      </c>
      <c r="AK14" s="9">
        <v>0.27400000000000002</v>
      </c>
      <c r="AL14" s="9">
        <v>0</v>
      </c>
      <c r="AM14" s="9">
        <v>0</v>
      </c>
      <c r="AN14" s="9">
        <v>0</v>
      </c>
      <c r="AO14" s="9">
        <v>10</v>
      </c>
      <c r="AP14" s="9">
        <v>10.571999999999999</v>
      </c>
      <c r="AQ14" s="9">
        <v>10</v>
      </c>
      <c r="AR14" s="9">
        <v>1.845</v>
      </c>
      <c r="AS14" s="9">
        <v>1.3460000000000001</v>
      </c>
      <c r="AT14" s="9">
        <v>0.498</v>
      </c>
      <c r="AU14" s="9">
        <v>0.16900000000000001</v>
      </c>
      <c r="AV14" s="9">
        <v>0.16900000000000001</v>
      </c>
      <c r="AW14" s="9">
        <v>0</v>
      </c>
      <c r="AX14" s="9">
        <v>1.21</v>
      </c>
      <c r="AY14" s="9">
        <v>0.71199999999999997</v>
      </c>
      <c r="AZ14" s="9">
        <v>0.498</v>
      </c>
      <c r="BA14" s="9">
        <v>0.46600000000000003</v>
      </c>
      <c r="BB14" s="9">
        <v>0.46600000000000003</v>
      </c>
      <c r="BC14" s="9">
        <v>0</v>
      </c>
      <c r="BD14" s="9">
        <v>0</v>
      </c>
      <c r="BE14" s="9">
        <v>0</v>
      </c>
      <c r="BF14" s="9">
        <v>0</v>
      </c>
      <c r="BG14" s="9">
        <v>10</v>
      </c>
      <c r="BH14" s="9">
        <v>12.664999999999999</v>
      </c>
      <c r="BI14" s="9">
        <v>10</v>
      </c>
      <c r="BJ14" s="9">
        <v>69.796000000000006</v>
      </c>
      <c r="BK14" s="9">
        <v>26.956</v>
      </c>
      <c r="BL14" s="9">
        <v>42.84</v>
      </c>
      <c r="BM14" s="9">
        <v>27.062999999999999</v>
      </c>
      <c r="BN14" s="9">
        <v>7.7569999999999997</v>
      </c>
      <c r="BO14" s="9">
        <v>19.306000000000001</v>
      </c>
      <c r="BP14" s="9">
        <v>30.669</v>
      </c>
      <c r="BQ14" s="9">
        <v>12.097</v>
      </c>
      <c r="BR14" s="9">
        <v>18.571999999999999</v>
      </c>
      <c r="BS14" s="9">
        <v>7.5819999999999999</v>
      </c>
      <c r="BT14" s="9">
        <v>4.0030000000000001</v>
      </c>
      <c r="BU14" s="9">
        <v>3.5790000000000002</v>
      </c>
      <c r="BV14" s="9">
        <v>4.4829999999999997</v>
      </c>
      <c r="BW14" s="9">
        <v>3.0990000000000002</v>
      </c>
      <c r="BX14" s="9">
        <v>1.3839999999999999</v>
      </c>
      <c r="BY14" s="9">
        <v>10</v>
      </c>
      <c r="BZ14" s="9">
        <v>13</v>
      </c>
      <c r="CA14" s="9">
        <v>10</v>
      </c>
      <c r="CB14" s="9">
        <v>25.91</v>
      </c>
      <c r="CC14" s="9">
        <v>9.0579999999999998</v>
      </c>
      <c r="CD14" s="9">
        <v>16.852</v>
      </c>
      <c r="CE14" s="9">
        <v>13.51</v>
      </c>
      <c r="CF14" s="9">
        <v>3.3690000000000002</v>
      </c>
      <c r="CG14" s="9">
        <v>10.141</v>
      </c>
      <c r="CH14" s="9">
        <v>9.484</v>
      </c>
      <c r="CI14" s="9">
        <v>3.7349999999999999</v>
      </c>
      <c r="CJ14" s="9">
        <v>5.7489999999999997</v>
      </c>
      <c r="CK14" s="9">
        <v>2.2050000000000001</v>
      </c>
      <c r="CL14" s="9">
        <v>1.2430000000000001</v>
      </c>
      <c r="CM14" s="9">
        <v>0.96099999999999997</v>
      </c>
      <c r="CN14" s="9">
        <v>0.71099999999999997</v>
      </c>
      <c r="CO14" s="9">
        <v>0.71099999999999997</v>
      </c>
      <c r="CP14" s="9">
        <v>0</v>
      </c>
      <c r="CQ14" s="9">
        <v>9</v>
      </c>
      <c r="CR14" s="9">
        <v>10</v>
      </c>
      <c r="CS14" s="9">
        <v>8</v>
      </c>
      <c r="CT14" s="9">
        <v>43.886000000000003</v>
      </c>
      <c r="CU14" s="9">
        <v>17.898</v>
      </c>
      <c r="CV14" s="9">
        <v>25.988</v>
      </c>
      <c r="CW14" s="9">
        <v>13.553000000000001</v>
      </c>
      <c r="CX14" s="9">
        <v>4.3890000000000002</v>
      </c>
      <c r="CY14" s="9">
        <v>9.1639999999999997</v>
      </c>
      <c r="CZ14" s="9">
        <v>21.184999999999999</v>
      </c>
      <c r="DA14" s="9">
        <v>8.3629999999999995</v>
      </c>
      <c r="DB14" s="9">
        <v>12.821999999999999</v>
      </c>
      <c r="DC14" s="9">
        <v>5.3769999999999998</v>
      </c>
      <c r="DD14" s="9">
        <v>2.7589999999999999</v>
      </c>
      <c r="DE14" s="9">
        <v>2.6179999999999999</v>
      </c>
      <c r="DF14" s="9">
        <v>3.7709999999999999</v>
      </c>
      <c r="DG14" s="9">
        <v>2.3879999999999999</v>
      </c>
      <c r="DH14" s="9">
        <v>1.3839999999999999</v>
      </c>
      <c r="DI14" s="9">
        <v>10.137</v>
      </c>
      <c r="DJ14" s="9">
        <v>14.198</v>
      </c>
      <c r="DK14" s="9">
        <v>10</v>
      </c>
      <c r="DL14" s="9">
        <v>8.4169999999999998</v>
      </c>
      <c r="DM14" s="9">
        <v>4.55</v>
      </c>
      <c r="DN14" s="9">
        <v>3.867</v>
      </c>
      <c r="DO14" s="9">
        <v>2.0870000000000002</v>
      </c>
      <c r="DP14" s="9">
        <v>0.82399999999999995</v>
      </c>
      <c r="DQ14" s="9">
        <v>1.264</v>
      </c>
      <c r="DR14" s="9">
        <v>3.3660000000000001</v>
      </c>
      <c r="DS14" s="9">
        <v>1.7090000000000001</v>
      </c>
      <c r="DT14" s="9">
        <v>1.6559999999999999</v>
      </c>
      <c r="DU14" s="9">
        <v>1.629</v>
      </c>
      <c r="DV14" s="9">
        <v>0.68300000000000005</v>
      </c>
      <c r="DW14" s="9">
        <v>0.94699999999999995</v>
      </c>
      <c r="DX14" s="9">
        <v>1.3340000000000001</v>
      </c>
      <c r="DY14" s="9">
        <v>1.3340000000000001</v>
      </c>
      <c r="DZ14" s="9">
        <v>0</v>
      </c>
      <c r="EA14" s="9">
        <v>14.659000000000001</v>
      </c>
      <c r="EB14" s="9">
        <v>15.518000000000001</v>
      </c>
      <c r="EC14" s="9">
        <v>10</v>
      </c>
      <c r="ED14" s="9">
        <v>0.28599999999999998</v>
      </c>
      <c r="EE14" s="9">
        <v>0.28599999999999998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0.28599999999999998</v>
      </c>
      <c r="EQ14" s="9">
        <v>0.28599999999999998</v>
      </c>
      <c r="ER14" s="9">
        <v>0</v>
      </c>
      <c r="ES14" s="9">
        <v>0</v>
      </c>
      <c r="ET14" s="9">
        <v>0</v>
      </c>
      <c r="EU14" s="9">
        <v>0</v>
      </c>
      <c r="EV14" s="9">
        <v>15.835000000000001</v>
      </c>
      <c r="EW14" s="9">
        <v>6.2519999999999998</v>
      </c>
      <c r="EX14" s="9">
        <v>9.5830000000000002</v>
      </c>
      <c r="EY14" s="9">
        <v>5.923</v>
      </c>
      <c r="EZ14" s="9">
        <v>1.6180000000000001</v>
      </c>
      <c r="FA14" s="9">
        <v>4.3049999999999997</v>
      </c>
      <c r="FB14" s="9">
        <v>4.1859999999999999</v>
      </c>
      <c r="FC14" s="9">
        <v>1.222</v>
      </c>
      <c r="FD14" s="9">
        <v>2.964</v>
      </c>
      <c r="FE14" s="9">
        <v>1.351</v>
      </c>
      <c r="FF14" s="9">
        <v>0.41899999999999998</v>
      </c>
      <c r="FG14" s="9">
        <v>0.93100000000000005</v>
      </c>
      <c r="FH14" s="9">
        <v>4.3760000000000003</v>
      </c>
      <c r="FI14" s="9">
        <v>2.992</v>
      </c>
      <c r="FJ14" s="9">
        <v>1.3839999999999999</v>
      </c>
      <c r="FK14" s="9">
        <v>12.099</v>
      </c>
      <c r="FL14" s="9">
        <v>27.38</v>
      </c>
      <c r="FM14" s="9">
        <v>10</v>
      </c>
      <c r="FN14" s="9">
        <v>24.207000000000001</v>
      </c>
      <c r="FO14" s="9">
        <v>9.2989999999999995</v>
      </c>
      <c r="FP14" s="9">
        <v>14.907999999999999</v>
      </c>
      <c r="FQ14" s="9">
        <v>5.6429999999999998</v>
      </c>
      <c r="FR14" s="9">
        <v>0.75600000000000001</v>
      </c>
      <c r="FS14" s="9">
        <v>4.8869999999999996</v>
      </c>
      <c r="FT14" s="9">
        <v>11.07</v>
      </c>
      <c r="FU14" s="9">
        <v>4.1639999999999997</v>
      </c>
      <c r="FV14" s="9">
        <v>6.907</v>
      </c>
      <c r="FW14" s="9">
        <v>6.3390000000000004</v>
      </c>
      <c r="FX14" s="9">
        <v>3.2240000000000002</v>
      </c>
      <c r="FY14" s="9">
        <v>3.1150000000000002</v>
      </c>
      <c r="FZ14" s="9">
        <v>1.155</v>
      </c>
      <c r="GA14" s="9">
        <v>1.155</v>
      </c>
      <c r="GB14" s="9">
        <v>0</v>
      </c>
      <c r="GC14" s="9">
        <v>12</v>
      </c>
      <c r="GD14" s="9">
        <v>17.132999999999999</v>
      </c>
      <c r="GE14" s="9">
        <v>10</v>
      </c>
      <c r="GF14" s="9">
        <v>27.416</v>
      </c>
      <c r="GG14" s="9">
        <v>11.128</v>
      </c>
      <c r="GH14" s="9">
        <v>16.288</v>
      </c>
      <c r="GI14" s="9">
        <v>10.558999999999999</v>
      </c>
      <c r="GJ14" s="9">
        <v>3.238</v>
      </c>
      <c r="GK14" s="9">
        <v>7.3209999999999997</v>
      </c>
      <c r="GL14" s="9">
        <v>15.541</v>
      </c>
      <c r="GM14" s="9">
        <v>7.0540000000000003</v>
      </c>
      <c r="GN14" s="9">
        <v>8.4870000000000001</v>
      </c>
      <c r="GO14" s="9">
        <v>1.3160000000000001</v>
      </c>
      <c r="GP14" s="9">
        <v>0.83599999999999997</v>
      </c>
      <c r="GQ14" s="9">
        <v>0.48</v>
      </c>
      <c r="GR14" s="9">
        <v>0</v>
      </c>
      <c r="GS14" s="9">
        <v>0</v>
      </c>
      <c r="GT14" s="9">
        <v>0</v>
      </c>
      <c r="GU14" s="9">
        <v>10</v>
      </c>
      <c r="GV14" s="9">
        <v>13</v>
      </c>
      <c r="GW14" s="9">
        <v>10</v>
      </c>
      <c r="GX14" s="9">
        <v>10.468999999999999</v>
      </c>
      <c r="GY14" s="9">
        <v>4.5419999999999998</v>
      </c>
      <c r="GZ14" s="9">
        <v>5.9269999999999996</v>
      </c>
      <c r="HA14" s="9">
        <v>7.0250000000000004</v>
      </c>
      <c r="HB14" s="9">
        <v>2.968</v>
      </c>
      <c r="HC14" s="9">
        <v>4.0570000000000004</v>
      </c>
      <c r="HD14" s="9">
        <v>3.238</v>
      </c>
      <c r="HE14" s="9">
        <v>1.367</v>
      </c>
      <c r="HF14" s="9">
        <v>1.871</v>
      </c>
      <c r="HG14" s="9">
        <v>0.20599999999999999</v>
      </c>
      <c r="HH14" s="9">
        <v>0.20599999999999999</v>
      </c>
      <c r="HI14" s="9">
        <v>0</v>
      </c>
      <c r="HJ14" s="9">
        <v>0</v>
      </c>
      <c r="HK14" s="9">
        <v>0</v>
      </c>
      <c r="HL14" s="9">
        <v>0</v>
      </c>
      <c r="HM14" s="9">
        <v>8</v>
      </c>
      <c r="HN14" s="9">
        <v>8</v>
      </c>
      <c r="HO14" s="9">
        <v>8</v>
      </c>
      <c r="HP14" s="9">
        <v>13.077</v>
      </c>
      <c r="HQ14" s="9">
        <v>6.266</v>
      </c>
      <c r="HR14" s="9">
        <v>6.8109999999999999</v>
      </c>
      <c r="HS14" s="9">
        <v>4.3310000000000004</v>
      </c>
      <c r="HT14" s="9">
        <v>1.77</v>
      </c>
      <c r="HU14" s="9">
        <v>2.5609999999999999</v>
      </c>
      <c r="HV14" s="9">
        <v>5.7169999999999996</v>
      </c>
      <c r="HW14" s="9">
        <v>2.9969999999999999</v>
      </c>
      <c r="HX14" s="9">
        <v>2.72</v>
      </c>
      <c r="HY14" s="9">
        <v>0.94199999999999995</v>
      </c>
      <c r="HZ14" s="9">
        <v>0.46800000000000003</v>
      </c>
      <c r="IA14" s="9">
        <v>0.47399999999999998</v>
      </c>
      <c r="IB14" s="9">
        <v>2.0870000000000002</v>
      </c>
      <c r="IC14" s="9">
        <v>1.0309999999999999</v>
      </c>
      <c r="ID14" s="9">
        <v>1.056</v>
      </c>
      <c r="IE14" s="9">
        <v>10.298999999999999</v>
      </c>
      <c r="IF14" s="9">
        <v>12.789</v>
      </c>
      <c r="IG14" s="9">
        <v>10</v>
      </c>
      <c r="IH14" s="9">
        <v>51.936999999999998</v>
      </c>
      <c r="II14" s="9">
        <v>18.867000000000001</v>
      </c>
      <c r="IJ14" s="9">
        <v>33.07</v>
      </c>
      <c r="IK14" s="9">
        <v>19.521999999999998</v>
      </c>
      <c r="IL14" s="9">
        <v>5.3129999999999997</v>
      </c>
      <c r="IM14" s="9">
        <v>14.209</v>
      </c>
      <c r="IN14" s="9">
        <v>23.253</v>
      </c>
      <c r="IO14" s="9">
        <v>8.5259999999999998</v>
      </c>
      <c r="IP14" s="9">
        <v>14.727</v>
      </c>
      <c r="IQ14" s="9">
        <v>6.8490000000000002</v>
      </c>
    </row>
    <row r="15" spans="1:251">
      <c r="A15" s="10">
        <v>43497</v>
      </c>
      <c r="B15" s="9">
        <v>0.94499999999999995</v>
      </c>
      <c r="C15" s="9">
        <v>0.48499999999999999</v>
      </c>
      <c r="D15" s="9">
        <v>0.46</v>
      </c>
      <c r="E15" s="9">
        <v>10</v>
      </c>
      <c r="F15" s="9">
        <v>11.443</v>
      </c>
      <c r="G15" s="9">
        <v>10</v>
      </c>
      <c r="H15" s="9">
        <v>12.331</v>
      </c>
      <c r="I15" s="9">
        <v>1.974</v>
      </c>
      <c r="J15" s="9">
        <v>10.356999999999999</v>
      </c>
      <c r="K15" s="9">
        <v>3.7650000000000001</v>
      </c>
      <c r="L15" s="9">
        <v>0.19900000000000001</v>
      </c>
      <c r="M15" s="9">
        <v>3.5659999999999998</v>
      </c>
      <c r="N15" s="9">
        <v>5.5350000000000001</v>
      </c>
      <c r="O15" s="9">
        <v>1.2070000000000001</v>
      </c>
      <c r="P15" s="9">
        <v>4.3280000000000003</v>
      </c>
      <c r="Q15" s="9">
        <v>2.7530000000000001</v>
      </c>
      <c r="R15" s="9">
        <v>0.56799999999999995</v>
      </c>
      <c r="S15" s="9">
        <v>2.1859999999999999</v>
      </c>
      <c r="T15" s="9">
        <v>0.27800000000000002</v>
      </c>
      <c r="U15" s="9">
        <v>0</v>
      </c>
      <c r="V15" s="9">
        <v>0.27800000000000002</v>
      </c>
      <c r="W15" s="9">
        <v>12.343</v>
      </c>
      <c r="X15" s="9">
        <v>15.018000000000001</v>
      </c>
      <c r="Y15" s="9">
        <v>12</v>
      </c>
      <c r="Z15" s="9">
        <v>10.125</v>
      </c>
      <c r="AA15" s="9">
        <v>4.8070000000000004</v>
      </c>
      <c r="AB15" s="9">
        <v>5.3179999999999996</v>
      </c>
      <c r="AC15" s="9">
        <v>4.2960000000000003</v>
      </c>
      <c r="AD15" s="9">
        <v>1.776</v>
      </c>
      <c r="AE15" s="9">
        <v>2.52</v>
      </c>
      <c r="AF15" s="9">
        <v>3.968</v>
      </c>
      <c r="AG15" s="9">
        <v>1.631</v>
      </c>
      <c r="AH15" s="9">
        <v>2.3380000000000001</v>
      </c>
      <c r="AI15" s="9">
        <v>1.1930000000000001</v>
      </c>
      <c r="AJ15" s="9">
        <v>0.91600000000000004</v>
      </c>
      <c r="AK15" s="9">
        <v>0.27800000000000002</v>
      </c>
      <c r="AL15" s="9">
        <v>0.66700000000000004</v>
      </c>
      <c r="AM15" s="9">
        <v>0.48499999999999999</v>
      </c>
      <c r="AN15" s="9">
        <v>0.182</v>
      </c>
      <c r="AO15" s="9">
        <v>10</v>
      </c>
      <c r="AP15" s="9">
        <v>10.58</v>
      </c>
      <c r="AQ15" s="9">
        <v>10</v>
      </c>
      <c r="AR15" s="9">
        <v>2.1259999999999999</v>
      </c>
      <c r="AS15" s="9">
        <v>1.6140000000000001</v>
      </c>
      <c r="AT15" s="9">
        <v>0.51200000000000001</v>
      </c>
      <c r="AU15" s="9">
        <v>0.81799999999999995</v>
      </c>
      <c r="AV15" s="9">
        <v>0.307</v>
      </c>
      <c r="AW15" s="9">
        <v>0.51200000000000001</v>
      </c>
      <c r="AX15" s="9">
        <v>0.65100000000000002</v>
      </c>
      <c r="AY15" s="9">
        <v>0.65100000000000002</v>
      </c>
      <c r="AZ15" s="9">
        <v>0</v>
      </c>
      <c r="BA15" s="9">
        <v>0.32800000000000001</v>
      </c>
      <c r="BB15" s="9">
        <v>0.32800000000000001</v>
      </c>
      <c r="BC15" s="9">
        <v>0</v>
      </c>
      <c r="BD15" s="9">
        <v>0.32800000000000001</v>
      </c>
      <c r="BE15" s="9">
        <v>0.32800000000000001</v>
      </c>
      <c r="BF15" s="9">
        <v>0</v>
      </c>
      <c r="BG15" s="9">
        <v>10</v>
      </c>
      <c r="BH15" s="9">
        <v>10.208</v>
      </c>
      <c r="BI15" s="9">
        <v>5</v>
      </c>
      <c r="BJ15" s="9">
        <v>63.564</v>
      </c>
      <c r="BK15" s="9">
        <v>21.640999999999998</v>
      </c>
      <c r="BL15" s="9">
        <v>41.923000000000002</v>
      </c>
      <c r="BM15" s="9">
        <v>21.981000000000002</v>
      </c>
      <c r="BN15" s="9">
        <v>6.1379999999999999</v>
      </c>
      <c r="BO15" s="9">
        <v>15.843</v>
      </c>
      <c r="BP15" s="9">
        <v>28.946000000000002</v>
      </c>
      <c r="BQ15" s="9">
        <v>10.704000000000001</v>
      </c>
      <c r="BR15" s="9">
        <v>18.242000000000001</v>
      </c>
      <c r="BS15" s="9">
        <v>9.4939999999999998</v>
      </c>
      <c r="BT15" s="9">
        <v>3.2509999999999999</v>
      </c>
      <c r="BU15" s="9">
        <v>6.2430000000000003</v>
      </c>
      <c r="BV15" s="9">
        <v>3.1419999999999999</v>
      </c>
      <c r="BW15" s="9">
        <v>1.5469999999999999</v>
      </c>
      <c r="BX15" s="9">
        <v>1.595</v>
      </c>
      <c r="BY15" s="9">
        <v>13</v>
      </c>
      <c r="BZ15" s="9">
        <v>13</v>
      </c>
      <c r="CA15" s="9">
        <v>12</v>
      </c>
      <c r="CB15" s="9">
        <v>19.646000000000001</v>
      </c>
      <c r="CC15" s="9">
        <v>5.6959999999999997</v>
      </c>
      <c r="CD15" s="9">
        <v>13.951000000000001</v>
      </c>
      <c r="CE15" s="9">
        <v>7.4009999999999998</v>
      </c>
      <c r="CF15" s="9">
        <v>1.4430000000000001</v>
      </c>
      <c r="CG15" s="9">
        <v>5.9569999999999999</v>
      </c>
      <c r="CH15" s="9">
        <v>10.839</v>
      </c>
      <c r="CI15" s="9">
        <v>4.2519999999999998</v>
      </c>
      <c r="CJ15" s="9">
        <v>6.5869999999999997</v>
      </c>
      <c r="CK15" s="9">
        <v>1.4059999999999999</v>
      </c>
      <c r="CL15" s="9">
        <v>0</v>
      </c>
      <c r="CM15" s="9">
        <v>1.4059999999999999</v>
      </c>
      <c r="CN15" s="9">
        <v>0</v>
      </c>
      <c r="CO15" s="9">
        <v>0</v>
      </c>
      <c r="CP15" s="9">
        <v>0</v>
      </c>
      <c r="CQ15" s="9">
        <v>10</v>
      </c>
      <c r="CR15" s="9">
        <v>12.544</v>
      </c>
      <c r="CS15" s="9">
        <v>10</v>
      </c>
      <c r="CT15" s="9">
        <v>43.917999999999999</v>
      </c>
      <c r="CU15" s="9">
        <v>15.945</v>
      </c>
      <c r="CV15" s="9">
        <v>27.972999999999999</v>
      </c>
      <c r="CW15" s="9">
        <v>14.581</v>
      </c>
      <c r="CX15" s="9">
        <v>4.6950000000000003</v>
      </c>
      <c r="CY15" s="9">
        <v>9.8859999999999992</v>
      </c>
      <c r="CZ15" s="9">
        <v>18.106999999999999</v>
      </c>
      <c r="DA15" s="9">
        <v>6.452</v>
      </c>
      <c r="DB15" s="9">
        <v>11.654999999999999</v>
      </c>
      <c r="DC15" s="9">
        <v>8.0879999999999992</v>
      </c>
      <c r="DD15" s="9">
        <v>3.2509999999999999</v>
      </c>
      <c r="DE15" s="9">
        <v>4.8369999999999997</v>
      </c>
      <c r="DF15" s="9">
        <v>3.1419999999999999</v>
      </c>
      <c r="DG15" s="9">
        <v>1.5469999999999999</v>
      </c>
      <c r="DH15" s="9">
        <v>1.595</v>
      </c>
      <c r="DI15" s="9">
        <v>13.513999999999999</v>
      </c>
      <c r="DJ15" s="9">
        <v>13.35</v>
      </c>
      <c r="DK15" s="9">
        <v>13.625</v>
      </c>
      <c r="DL15" s="9">
        <v>8.5280000000000005</v>
      </c>
      <c r="DM15" s="9">
        <v>4.9809999999999999</v>
      </c>
      <c r="DN15" s="9">
        <v>3.5470000000000002</v>
      </c>
      <c r="DO15" s="9">
        <v>2.2829999999999999</v>
      </c>
      <c r="DP15" s="9">
        <v>1.3260000000000001</v>
      </c>
      <c r="DQ15" s="9">
        <v>0.95699999999999996</v>
      </c>
      <c r="DR15" s="9">
        <v>3.5960000000000001</v>
      </c>
      <c r="DS15" s="9">
        <v>1.819</v>
      </c>
      <c r="DT15" s="9">
        <v>1.7769999999999999</v>
      </c>
      <c r="DU15" s="9">
        <v>2.3210000000000002</v>
      </c>
      <c r="DV15" s="9">
        <v>1.5069999999999999</v>
      </c>
      <c r="DW15" s="9">
        <v>0.81399999999999995</v>
      </c>
      <c r="DX15" s="9">
        <v>0.32800000000000001</v>
      </c>
      <c r="DY15" s="9">
        <v>0.32800000000000001</v>
      </c>
      <c r="DZ15" s="9">
        <v>0</v>
      </c>
      <c r="EA15" s="9">
        <v>10</v>
      </c>
      <c r="EB15" s="9">
        <v>10</v>
      </c>
      <c r="EC15" s="9">
        <v>10</v>
      </c>
      <c r="ED15" s="9">
        <v>1.546</v>
      </c>
      <c r="EE15" s="9">
        <v>0.30299999999999999</v>
      </c>
      <c r="EF15" s="9">
        <v>1.2430000000000001</v>
      </c>
      <c r="EG15" s="9">
        <v>0</v>
      </c>
      <c r="EH15" s="9">
        <v>0</v>
      </c>
      <c r="EI15" s="9">
        <v>0</v>
      </c>
      <c r="EJ15" s="9">
        <v>0.30299999999999999</v>
      </c>
      <c r="EK15" s="9">
        <v>0.30299999999999999</v>
      </c>
      <c r="EL15" s="9">
        <v>0</v>
      </c>
      <c r="EM15" s="9">
        <v>0.49</v>
      </c>
      <c r="EN15" s="9">
        <v>0</v>
      </c>
      <c r="EO15" s="9">
        <v>0.49</v>
      </c>
      <c r="EP15" s="9">
        <v>0.753</v>
      </c>
      <c r="EQ15" s="9">
        <v>0</v>
      </c>
      <c r="ER15" s="9">
        <v>0.753</v>
      </c>
      <c r="ES15" s="9">
        <v>26.693999999999999</v>
      </c>
      <c r="ET15" s="9">
        <v>0</v>
      </c>
      <c r="EU15" s="9">
        <v>31.055</v>
      </c>
      <c r="EV15" s="9">
        <v>11.661</v>
      </c>
      <c r="EW15" s="9">
        <v>4.4569999999999999</v>
      </c>
      <c r="EX15" s="9">
        <v>7.2039999999999997</v>
      </c>
      <c r="EY15" s="9">
        <v>4.3440000000000003</v>
      </c>
      <c r="EZ15" s="9">
        <v>1.7410000000000001</v>
      </c>
      <c r="FA15" s="9">
        <v>2.6030000000000002</v>
      </c>
      <c r="FB15" s="9">
        <v>4.0419999999999998</v>
      </c>
      <c r="FC15" s="9">
        <v>0.79100000000000004</v>
      </c>
      <c r="FD15" s="9">
        <v>3.25</v>
      </c>
      <c r="FE15" s="9">
        <v>0.88600000000000001</v>
      </c>
      <c r="FF15" s="9">
        <v>0.378</v>
      </c>
      <c r="FG15" s="9">
        <v>0.50800000000000001</v>
      </c>
      <c r="FH15" s="9">
        <v>2.3889999999999998</v>
      </c>
      <c r="FI15" s="9">
        <v>1.5469999999999999</v>
      </c>
      <c r="FJ15" s="9">
        <v>0.84199999999999997</v>
      </c>
      <c r="FK15" s="9">
        <v>12.106999999999999</v>
      </c>
      <c r="FL15" s="9">
        <v>13.327999999999999</v>
      </c>
      <c r="FM15" s="9">
        <v>12</v>
      </c>
      <c r="FN15" s="9">
        <v>24.045000000000002</v>
      </c>
      <c r="FO15" s="9">
        <v>7.4930000000000003</v>
      </c>
      <c r="FP15" s="9">
        <v>16.553000000000001</v>
      </c>
      <c r="FQ15" s="9">
        <v>7.3860000000000001</v>
      </c>
      <c r="FR15" s="9">
        <v>2.137</v>
      </c>
      <c r="FS15" s="9">
        <v>5.2480000000000002</v>
      </c>
      <c r="FT15" s="9">
        <v>7.9870000000000001</v>
      </c>
      <c r="FU15" s="9">
        <v>1.829</v>
      </c>
      <c r="FV15" s="9">
        <v>6.1580000000000004</v>
      </c>
      <c r="FW15" s="9">
        <v>8.3450000000000006</v>
      </c>
      <c r="FX15" s="9">
        <v>3.1989999999999998</v>
      </c>
      <c r="FY15" s="9">
        <v>5.1459999999999999</v>
      </c>
      <c r="FZ15" s="9">
        <v>0.32800000000000001</v>
      </c>
      <c r="GA15" s="9">
        <v>0.32800000000000001</v>
      </c>
      <c r="GB15" s="9">
        <v>0</v>
      </c>
      <c r="GC15" s="9">
        <v>14</v>
      </c>
      <c r="GD15" s="9">
        <v>18.044</v>
      </c>
      <c r="GE15" s="9">
        <v>14</v>
      </c>
      <c r="GF15" s="9">
        <v>26.568000000000001</v>
      </c>
      <c r="GG15" s="9">
        <v>10.528</v>
      </c>
      <c r="GH15" s="9">
        <v>16.04</v>
      </c>
      <c r="GI15" s="9">
        <v>6.7930000000000001</v>
      </c>
      <c r="GJ15" s="9">
        <v>1.5620000000000001</v>
      </c>
      <c r="GK15" s="9">
        <v>5.23</v>
      </c>
      <c r="GL15" s="9">
        <v>17.681000000000001</v>
      </c>
      <c r="GM15" s="9">
        <v>7.7839999999999998</v>
      </c>
      <c r="GN15" s="9">
        <v>9.8970000000000002</v>
      </c>
      <c r="GO15" s="9">
        <v>2.0950000000000002</v>
      </c>
      <c r="GP15" s="9">
        <v>1.1819999999999999</v>
      </c>
      <c r="GQ15" s="9">
        <v>0.91300000000000003</v>
      </c>
      <c r="GR15" s="9">
        <v>0</v>
      </c>
      <c r="GS15" s="9">
        <v>0</v>
      </c>
      <c r="GT15" s="9">
        <v>0</v>
      </c>
      <c r="GU15" s="9">
        <v>13</v>
      </c>
      <c r="GV15" s="9">
        <v>13.923999999999999</v>
      </c>
      <c r="GW15" s="9">
        <v>11.718999999999999</v>
      </c>
      <c r="GX15" s="9">
        <v>8.2710000000000008</v>
      </c>
      <c r="GY15" s="9">
        <v>3.8410000000000002</v>
      </c>
      <c r="GZ15" s="9">
        <v>4.431</v>
      </c>
      <c r="HA15" s="9">
        <v>5.742</v>
      </c>
      <c r="HB15" s="9">
        <v>2.024</v>
      </c>
      <c r="HC15" s="9">
        <v>3.718</v>
      </c>
      <c r="HD15" s="9">
        <v>2.5289999999999999</v>
      </c>
      <c r="HE15" s="9">
        <v>1.8160000000000001</v>
      </c>
      <c r="HF15" s="9">
        <v>0.71299999999999997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8</v>
      </c>
      <c r="HN15" s="9">
        <v>8.2550000000000008</v>
      </c>
      <c r="HO15" s="9">
        <v>7.3860000000000001</v>
      </c>
      <c r="HP15" s="9">
        <v>12.535</v>
      </c>
      <c r="HQ15" s="9">
        <v>6.17</v>
      </c>
      <c r="HR15" s="9">
        <v>6.3650000000000002</v>
      </c>
      <c r="HS15" s="9">
        <v>3.1659999999999999</v>
      </c>
      <c r="HT15" s="9">
        <v>1.385</v>
      </c>
      <c r="HU15" s="9">
        <v>1.78</v>
      </c>
      <c r="HV15" s="9">
        <v>6.1769999999999996</v>
      </c>
      <c r="HW15" s="9">
        <v>2.9260000000000002</v>
      </c>
      <c r="HX15" s="9">
        <v>3.2509999999999999</v>
      </c>
      <c r="HY15" s="9">
        <v>1.7529999999999999</v>
      </c>
      <c r="HZ15" s="9">
        <v>0.88100000000000001</v>
      </c>
      <c r="IA15" s="9">
        <v>0.873</v>
      </c>
      <c r="IB15" s="9">
        <v>1.4390000000000001</v>
      </c>
      <c r="IC15" s="9">
        <v>0.97799999999999998</v>
      </c>
      <c r="ID15" s="9">
        <v>0.46100000000000002</v>
      </c>
      <c r="IE15" s="9">
        <v>13</v>
      </c>
      <c r="IF15" s="9">
        <v>12.22</v>
      </c>
      <c r="IG15" s="9">
        <v>14</v>
      </c>
      <c r="IH15" s="9">
        <v>45.179000000000002</v>
      </c>
      <c r="II15" s="9">
        <v>15.12</v>
      </c>
      <c r="IJ15" s="9">
        <v>30.059000000000001</v>
      </c>
      <c r="IK15" s="9">
        <v>15.64</v>
      </c>
      <c r="IL15" s="9">
        <v>4.2439999999999998</v>
      </c>
      <c r="IM15" s="9">
        <v>11.396000000000001</v>
      </c>
      <c r="IN15" s="9">
        <v>21.204000000000001</v>
      </c>
      <c r="IO15" s="9">
        <v>7.5780000000000003</v>
      </c>
      <c r="IP15" s="9">
        <v>13.625</v>
      </c>
      <c r="IQ15" s="9">
        <v>6.3040000000000003</v>
      </c>
    </row>
    <row r="16" spans="1:251">
      <c r="A16" s="10">
        <v>43862</v>
      </c>
      <c r="B16" s="9">
        <v>1.17</v>
      </c>
      <c r="C16" s="9">
        <v>0.61399999999999999</v>
      </c>
      <c r="D16" s="9">
        <v>0.55700000000000005</v>
      </c>
      <c r="E16" s="9">
        <v>10</v>
      </c>
      <c r="F16" s="9">
        <v>10</v>
      </c>
      <c r="G16" s="9">
        <v>8</v>
      </c>
      <c r="H16" s="9">
        <v>12.808</v>
      </c>
      <c r="I16" s="9">
        <v>4.4429999999999996</v>
      </c>
      <c r="J16" s="9">
        <v>8.3659999999999997</v>
      </c>
      <c r="K16" s="9">
        <v>4.6900000000000004</v>
      </c>
      <c r="L16" s="9">
        <v>1.3939999999999999</v>
      </c>
      <c r="M16" s="9">
        <v>3.2959999999999998</v>
      </c>
      <c r="N16" s="9">
        <v>4.5449999999999999</v>
      </c>
      <c r="O16" s="9">
        <v>1.4470000000000001</v>
      </c>
      <c r="P16" s="9">
        <v>3.0979999999999999</v>
      </c>
      <c r="Q16" s="9">
        <v>2.403</v>
      </c>
      <c r="R16" s="9">
        <v>0.98799999999999999</v>
      </c>
      <c r="S16" s="9">
        <v>1.415</v>
      </c>
      <c r="T16" s="9">
        <v>1.17</v>
      </c>
      <c r="U16" s="9">
        <v>0.61399999999999999</v>
      </c>
      <c r="V16" s="9">
        <v>0.55700000000000005</v>
      </c>
      <c r="W16" s="9">
        <v>10.601000000000001</v>
      </c>
      <c r="X16" s="9">
        <v>10</v>
      </c>
      <c r="Y16" s="9">
        <v>11.452999999999999</v>
      </c>
      <c r="Z16" s="9">
        <v>8.2490000000000006</v>
      </c>
      <c r="AA16" s="9">
        <v>2.7709999999999999</v>
      </c>
      <c r="AB16" s="9">
        <v>5.4779999999999998</v>
      </c>
      <c r="AC16" s="9">
        <v>5.1440000000000001</v>
      </c>
      <c r="AD16" s="9">
        <v>0.82199999999999995</v>
      </c>
      <c r="AE16" s="9">
        <v>4.3209999999999997</v>
      </c>
      <c r="AF16" s="9">
        <v>2.3050000000000002</v>
      </c>
      <c r="AG16" s="9">
        <v>1.1479999999999999</v>
      </c>
      <c r="AH16" s="9">
        <v>1.1559999999999999</v>
      </c>
      <c r="AI16" s="9">
        <v>0.8</v>
      </c>
      <c r="AJ16" s="9">
        <v>0.8</v>
      </c>
      <c r="AK16" s="9">
        <v>0</v>
      </c>
      <c r="AL16" s="9">
        <v>0</v>
      </c>
      <c r="AM16" s="9">
        <v>0</v>
      </c>
      <c r="AN16" s="9">
        <v>0</v>
      </c>
      <c r="AO16" s="9">
        <v>7</v>
      </c>
      <c r="AP16" s="9">
        <v>10</v>
      </c>
      <c r="AQ16" s="9">
        <v>7</v>
      </c>
      <c r="AR16" s="9">
        <v>3.5659999999999998</v>
      </c>
      <c r="AS16" s="9">
        <v>1.9279999999999999</v>
      </c>
      <c r="AT16" s="9">
        <v>1.6379999999999999</v>
      </c>
      <c r="AU16" s="9">
        <v>2.677</v>
      </c>
      <c r="AV16" s="9">
        <v>1.0389999999999999</v>
      </c>
      <c r="AW16" s="9">
        <v>1.6379999999999999</v>
      </c>
      <c r="AX16" s="9">
        <v>0.88900000000000001</v>
      </c>
      <c r="AY16" s="9">
        <v>0.88900000000000001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7.2830000000000004</v>
      </c>
      <c r="BH16" s="9">
        <v>8.2260000000000009</v>
      </c>
      <c r="BI16" s="9">
        <v>6.98</v>
      </c>
      <c r="BJ16" s="9">
        <v>73.861000000000004</v>
      </c>
      <c r="BK16" s="9">
        <v>26.34</v>
      </c>
      <c r="BL16" s="9">
        <v>47.521000000000001</v>
      </c>
      <c r="BM16" s="9">
        <v>30.422999999999998</v>
      </c>
      <c r="BN16" s="9">
        <v>8.3989999999999991</v>
      </c>
      <c r="BO16" s="9">
        <v>22.024000000000001</v>
      </c>
      <c r="BP16" s="9">
        <v>29.108000000000001</v>
      </c>
      <c r="BQ16" s="9">
        <v>10.449</v>
      </c>
      <c r="BR16" s="9">
        <v>18.658999999999999</v>
      </c>
      <c r="BS16" s="9">
        <v>11.875999999999999</v>
      </c>
      <c r="BT16" s="9">
        <v>5.851</v>
      </c>
      <c r="BU16" s="9">
        <v>6.0250000000000004</v>
      </c>
      <c r="BV16" s="9">
        <v>2.4540000000000002</v>
      </c>
      <c r="BW16" s="9">
        <v>1.64</v>
      </c>
      <c r="BX16" s="9">
        <v>0.81299999999999994</v>
      </c>
      <c r="BY16" s="9">
        <v>10</v>
      </c>
      <c r="BZ16" s="9">
        <v>10.755000000000001</v>
      </c>
      <c r="CA16" s="9">
        <v>10</v>
      </c>
      <c r="CB16" s="9">
        <v>18.117999999999999</v>
      </c>
      <c r="CC16" s="9">
        <v>3.9660000000000002</v>
      </c>
      <c r="CD16" s="9">
        <v>14.151999999999999</v>
      </c>
      <c r="CE16" s="9">
        <v>8.9499999999999993</v>
      </c>
      <c r="CF16" s="9">
        <v>2.1429999999999998</v>
      </c>
      <c r="CG16" s="9">
        <v>6.806</v>
      </c>
      <c r="CH16" s="9">
        <v>7.1829999999999998</v>
      </c>
      <c r="CI16" s="9">
        <v>1.1499999999999999</v>
      </c>
      <c r="CJ16" s="9">
        <v>6.0330000000000004</v>
      </c>
      <c r="CK16" s="9">
        <v>1.986</v>
      </c>
      <c r="CL16" s="9">
        <v>0.67300000000000004</v>
      </c>
      <c r="CM16" s="9">
        <v>1.3129999999999999</v>
      </c>
      <c r="CN16" s="9">
        <v>0</v>
      </c>
      <c r="CO16" s="9">
        <v>0</v>
      </c>
      <c r="CP16" s="9">
        <v>0</v>
      </c>
      <c r="CQ16" s="9">
        <v>9.8520000000000003</v>
      </c>
      <c r="CR16" s="9">
        <v>8.0050000000000008</v>
      </c>
      <c r="CS16" s="9">
        <v>10</v>
      </c>
      <c r="CT16" s="9">
        <v>55.743000000000002</v>
      </c>
      <c r="CU16" s="9">
        <v>22.373000000000001</v>
      </c>
      <c r="CV16" s="9">
        <v>33.369999999999997</v>
      </c>
      <c r="CW16" s="9">
        <v>21.472999999999999</v>
      </c>
      <c r="CX16" s="9">
        <v>6.2560000000000002</v>
      </c>
      <c r="CY16" s="9">
        <v>15.217000000000001</v>
      </c>
      <c r="CZ16" s="9">
        <v>21.925999999999998</v>
      </c>
      <c r="DA16" s="9">
        <v>9.2989999999999995</v>
      </c>
      <c r="DB16" s="9">
        <v>12.625999999999999</v>
      </c>
      <c r="DC16" s="9">
        <v>9.89</v>
      </c>
      <c r="DD16" s="9">
        <v>5.1779999999999999</v>
      </c>
      <c r="DE16" s="9">
        <v>4.7119999999999997</v>
      </c>
      <c r="DF16" s="9">
        <v>2.4540000000000002</v>
      </c>
      <c r="DG16" s="9">
        <v>1.64</v>
      </c>
      <c r="DH16" s="9">
        <v>0.81299999999999994</v>
      </c>
      <c r="DI16" s="9">
        <v>10</v>
      </c>
      <c r="DJ16" s="9">
        <v>12</v>
      </c>
      <c r="DK16" s="9">
        <v>10</v>
      </c>
      <c r="DL16" s="9">
        <v>10.696999999999999</v>
      </c>
      <c r="DM16" s="9">
        <v>5.9779999999999998</v>
      </c>
      <c r="DN16" s="9">
        <v>4.718</v>
      </c>
      <c r="DO16" s="9">
        <v>5.3410000000000002</v>
      </c>
      <c r="DP16" s="9">
        <v>2.3740000000000001</v>
      </c>
      <c r="DQ16" s="9">
        <v>2.9660000000000002</v>
      </c>
      <c r="DR16" s="9">
        <v>3.81</v>
      </c>
      <c r="DS16" s="9">
        <v>2.6139999999999999</v>
      </c>
      <c r="DT16" s="9">
        <v>1.1950000000000001</v>
      </c>
      <c r="DU16" s="9">
        <v>0.33700000000000002</v>
      </c>
      <c r="DV16" s="9">
        <v>0.33700000000000002</v>
      </c>
      <c r="DW16" s="9">
        <v>0</v>
      </c>
      <c r="DX16" s="9">
        <v>1.21</v>
      </c>
      <c r="DY16" s="9">
        <v>0.65300000000000002</v>
      </c>
      <c r="DZ16" s="9">
        <v>0.55700000000000005</v>
      </c>
      <c r="EA16" s="9">
        <v>9.0289999999999999</v>
      </c>
      <c r="EB16" s="9">
        <v>10</v>
      </c>
      <c r="EC16" s="9">
        <v>7</v>
      </c>
      <c r="ED16" s="9">
        <v>0.83699999999999997</v>
      </c>
      <c r="EE16" s="9">
        <v>0.30299999999999999</v>
      </c>
      <c r="EF16" s="9">
        <v>0.53300000000000003</v>
      </c>
      <c r="EG16" s="9">
        <v>0.24199999999999999</v>
      </c>
      <c r="EH16" s="9">
        <v>0</v>
      </c>
      <c r="EI16" s="9">
        <v>0.24199999999999999</v>
      </c>
      <c r="EJ16" s="9">
        <v>0.29099999999999998</v>
      </c>
      <c r="EK16" s="9">
        <v>0</v>
      </c>
      <c r="EL16" s="9">
        <v>0.29099999999999998</v>
      </c>
      <c r="EM16" s="9">
        <v>0</v>
      </c>
      <c r="EN16" s="9">
        <v>0</v>
      </c>
      <c r="EO16" s="9">
        <v>0</v>
      </c>
      <c r="EP16" s="9">
        <v>0.30299999999999999</v>
      </c>
      <c r="EQ16" s="9">
        <v>0.30299999999999999</v>
      </c>
      <c r="ER16" s="9">
        <v>0</v>
      </c>
      <c r="ES16" s="9">
        <v>17.359000000000002</v>
      </c>
      <c r="ET16" s="9">
        <v>0</v>
      </c>
      <c r="EU16" s="9">
        <v>11.82</v>
      </c>
      <c r="EV16" s="9">
        <v>15.981</v>
      </c>
      <c r="EW16" s="9">
        <v>6.2519999999999998</v>
      </c>
      <c r="EX16" s="9">
        <v>9.7289999999999992</v>
      </c>
      <c r="EY16" s="9">
        <v>8.6969999999999992</v>
      </c>
      <c r="EZ16" s="9">
        <v>2.4489999999999998</v>
      </c>
      <c r="FA16" s="9">
        <v>6.2480000000000002</v>
      </c>
      <c r="FB16" s="9">
        <v>3.4169999999999998</v>
      </c>
      <c r="FC16" s="9">
        <v>1.9159999999999999</v>
      </c>
      <c r="FD16" s="9">
        <v>1.5</v>
      </c>
      <c r="FE16" s="9">
        <v>1.1200000000000001</v>
      </c>
      <c r="FF16" s="9">
        <v>0.26800000000000002</v>
      </c>
      <c r="FG16" s="9">
        <v>0.85199999999999998</v>
      </c>
      <c r="FH16" s="9">
        <v>2.7469999999999999</v>
      </c>
      <c r="FI16" s="9">
        <v>1.6180000000000001</v>
      </c>
      <c r="FJ16" s="9">
        <v>1.129</v>
      </c>
      <c r="FK16" s="9">
        <v>8.7680000000000007</v>
      </c>
      <c r="FL16" s="9">
        <v>10.225</v>
      </c>
      <c r="FM16" s="9">
        <v>7.4539999999999997</v>
      </c>
      <c r="FN16" s="9">
        <v>28.393999999999998</v>
      </c>
      <c r="FO16" s="9">
        <v>9.8719999999999999</v>
      </c>
      <c r="FP16" s="9">
        <v>18.521999999999998</v>
      </c>
      <c r="FQ16" s="9">
        <v>11.209</v>
      </c>
      <c r="FR16" s="9">
        <v>3.242</v>
      </c>
      <c r="FS16" s="9">
        <v>7.9669999999999996</v>
      </c>
      <c r="FT16" s="9">
        <v>8.2609999999999992</v>
      </c>
      <c r="FU16" s="9">
        <v>2.5859999999999999</v>
      </c>
      <c r="FV16" s="9">
        <v>5.6749999999999998</v>
      </c>
      <c r="FW16" s="9">
        <v>8.3109999999999999</v>
      </c>
      <c r="FX16" s="9">
        <v>3.6720000000000002</v>
      </c>
      <c r="FY16" s="9">
        <v>4.6390000000000002</v>
      </c>
      <c r="FZ16" s="9">
        <v>0.61299999999999999</v>
      </c>
      <c r="GA16" s="9">
        <v>0.372</v>
      </c>
      <c r="GB16" s="9">
        <v>0.24099999999999999</v>
      </c>
      <c r="GC16" s="9">
        <v>12</v>
      </c>
      <c r="GD16" s="9">
        <v>14.63</v>
      </c>
      <c r="GE16" s="9">
        <v>10.699</v>
      </c>
      <c r="GF16" s="9">
        <v>28.574999999999999</v>
      </c>
      <c r="GG16" s="9">
        <v>11.112</v>
      </c>
      <c r="GH16" s="9">
        <v>17.463000000000001</v>
      </c>
      <c r="GI16" s="9">
        <v>8.5670000000000002</v>
      </c>
      <c r="GJ16" s="9">
        <v>2.2970000000000002</v>
      </c>
      <c r="GK16" s="9">
        <v>6.27</v>
      </c>
      <c r="GL16" s="9">
        <v>17.225999999999999</v>
      </c>
      <c r="GM16" s="9">
        <v>6.5679999999999996</v>
      </c>
      <c r="GN16" s="9">
        <v>10.657999999999999</v>
      </c>
      <c r="GO16" s="9">
        <v>2.782</v>
      </c>
      <c r="GP16" s="9">
        <v>2.2469999999999999</v>
      </c>
      <c r="GQ16" s="9">
        <v>0.53500000000000003</v>
      </c>
      <c r="GR16" s="9">
        <v>0</v>
      </c>
      <c r="GS16" s="9">
        <v>0</v>
      </c>
      <c r="GT16" s="9">
        <v>0</v>
      </c>
      <c r="GU16" s="9">
        <v>12</v>
      </c>
      <c r="GV16" s="9">
        <v>12</v>
      </c>
      <c r="GW16" s="9">
        <v>12.481</v>
      </c>
      <c r="GX16" s="9">
        <v>10.771000000000001</v>
      </c>
      <c r="GY16" s="9">
        <v>4.7779999999999996</v>
      </c>
      <c r="GZ16" s="9">
        <v>5.992</v>
      </c>
      <c r="HA16" s="9">
        <v>7.048</v>
      </c>
      <c r="HB16" s="9">
        <v>2.7850000000000001</v>
      </c>
      <c r="HC16" s="9">
        <v>4.2629999999999999</v>
      </c>
      <c r="HD16" s="9">
        <v>3.7229999999999999</v>
      </c>
      <c r="HE16" s="9">
        <v>1.9930000000000001</v>
      </c>
      <c r="HF16" s="9">
        <v>1.73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8</v>
      </c>
      <c r="HN16" s="9">
        <v>8</v>
      </c>
      <c r="HO16" s="9">
        <v>8</v>
      </c>
      <c r="HP16" s="9">
        <v>12.2</v>
      </c>
      <c r="HQ16" s="9">
        <v>6.8150000000000004</v>
      </c>
      <c r="HR16" s="9">
        <v>5.3849999999999998</v>
      </c>
      <c r="HS16" s="9">
        <v>3.8479999999999999</v>
      </c>
      <c r="HT16" s="9">
        <v>1.847</v>
      </c>
      <c r="HU16" s="9">
        <v>2.0009999999999999</v>
      </c>
      <c r="HV16" s="9">
        <v>4.0460000000000003</v>
      </c>
      <c r="HW16" s="9">
        <v>1.8009999999999999</v>
      </c>
      <c r="HX16" s="9">
        <v>2.246</v>
      </c>
      <c r="HY16" s="9">
        <v>2.7109999999999999</v>
      </c>
      <c r="HZ16" s="9">
        <v>2.1619999999999999</v>
      </c>
      <c r="IA16" s="9">
        <v>0.54900000000000004</v>
      </c>
      <c r="IB16" s="9">
        <v>1.595</v>
      </c>
      <c r="IC16" s="9">
        <v>1.0049999999999999</v>
      </c>
      <c r="ID16" s="9">
        <v>0.59</v>
      </c>
      <c r="IE16" s="9">
        <v>12</v>
      </c>
      <c r="IF16" s="9">
        <v>16.542000000000002</v>
      </c>
      <c r="IG16" s="9">
        <v>10</v>
      </c>
      <c r="IH16" s="9">
        <v>51.701000000000001</v>
      </c>
      <c r="II16" s="9">
        <v>18.053000000000001</v>
      </c>
      <c r="IJ16" s="9">
        <v>33.648000000000003</v>
      </c>
      <c r="IK16" s="9">
        <v>24.81</v>
      </c>
      <c r="IL16" s="9">
        <v>5.9989999999999997</v>
      </c>
      <c r="IM16" s="9">
        <v>18.811</v>
      </c>
      <c r="IN16" s="9">
        <v>18.265999999999998</v>
      </c>
      <c r="IO16" s="9">
        <v>7.7050000000000001</v>
      </c>
      <c r="IP16" s="9">
        <v>10.561</v>
      </c>
      <c r="IQ16" s="9">
        <v>7.6989999999999998</v>
      </c>
    </row>
    <row r="17" spans="1:251">
      <c r="A17" s="10">
        <v>44228</v>
      </c>
      <c r="B17" s="9">
        <v>1.319</v>
      </c>
      <c r="C17" s="9">
        <v>1.319</v>
      </c>
      <c r="D17" s="9">
        <v>0</v>
      </c>
      <c r="E17" s="9">
        <v>12</v>
      </c>
      <c r="F17" s="9">
        <v>18.611999999999998</v>
      </c>
      <c r="G17" s="9">
        <v>10</v>
      </c>
      <c r="H17" s="9">
        <v>12.054</v>
      </c>
      <c r="I17" s="9">
        <v>4.1509999999999998</v>
      </c>
      <c r="J17" s="9">
        <v>7.9029999999999996</v>
      </c>
      <c r="K17" s="9">
        <v>3.4359999999999999</v>
      </c>
      <c r="L17" s="9">
        <v>0.56100000000000005</v>
      </c>
      <c r="M17" s="9">
        <v>2.875</v>
      </c>
      <c r="N17" s="9">
        <v>4.9459999999999997</v>
      </c>
      <c r="O17" s="9">
        <v>1.4419999999999999</v>
      </c>
      <c r="P17" s="9">
        <v>3.504</v>
      </c>
      <c r="Q17" s="9">
        <v>3.0249999999999999</v>
      </c>
      <c r="R17" s="9">
        <v>1.5009999999999999</v>
      </c>
      <c r="S17" s="9">
        <v>1.524</v>
      </c>
      <c r="T17" s="9">
        <v>0.64700000000000002</v>
      </c>
      <c r="U17" s="9">
        <v>0.64700000000000002</v>
      </c>
      <c r="V17" s="9">
        <v>0</v>
      </c>
      <c r="W17" s="9">
        <v>13</v>
      </c>
      <c r="X17" s="9">
        <v>19.524000000000001</v>
      </c>
      <c r="Y17" s="9">
        <v>11</v>
      </c>
      <c r="Z17" s="9">
        <v>8.7789999999999999</v>
      </c>
      <c r="AA17" s="9">
        <v>4.4109999999999996</v>
      </c>
      <c r="AB17" s="9">
        <v>4.3680000000000003</v>
      </c>
      <c r="AC17" s="9">
        <v>3.3039999999999998</v>
      </c>
      <c r="AD17" s="9">
        <v>0.94699999999999995</v>
      </c>
      <c r="AE17" s="9">
        <v>2.3570000000000002</v>
      </c>
      <c r="AF17" s="9">
        <v>2.8260000000000001</v>
      </c>
      <c r="AG17" s="9">
        <v>1.393</v>
      </c>
      <c r="AH17" s="9">
        <v>1.4330000000000001</v>
      </c>
      <c r="AI17" s="9">
        <v>1.976</v>
      </c>
      <c r="AJ17" s="9">
        <v>1.3979999999999999</v>
      </c>
      <c r="AK17" s="9">
        <v>0.57799999999999996</v>
      </c>
      <c r="AL17" s="9">
        <v>0.67200000000000004</v>
      </c>
      <c r="AM17" s="9">
        <v>0.67200000000000004</v>
      </c>
      <c r="AN17" s="9">
        <v>0</v>
      </c>
      <c r="AO17" s="9">
        <v>10.679</v>
      </c>
      <c r="AP17" s="9">
        <v>14.891</v>
      </c>
      <c r="AQ17" s="9">
        <v>8</v>
      </c>
      <c r="AR17" s="9">
        <v>3.3250000000000002</v>
      </c>
      <c r="AS17" s="9">
        <v>1.1850000000000001</v>
      </c>
      <c r="AT17" s="9">
        <v>2.14</v>
      </c>
      <c r="AU17" s="9">
        <v>2.1190000000000002</v>
      </c>
      <c r="AV17" s="9">
        <v>0.91900000000000004</v>
      </c>
      <c r="AW17" s="9">
        <v>1.2</v>
      </c>
      <c r="AX17" s="9">
        <v>0.93899999999999995</v>
      </c>
      <c r="AY17" s="9">
        <v>0</v>
      </c>
      <c r="AZ17" s="9">
        <v>0.93899999999999995</v>
      </c>
      <c r="BA17" s="9">
        <v>0.26700000000000002</v>
      </c>
      <c r="BB17" s="9">
        <v>0.26700000000000002</v>
      </c>
      <c r="BC17" s="9">
        <v>0</v>
      </c>
      <c r="BD17" s="9">
        <v>0</v>
      </c>
      <c r="BE17" s="9">
        <v>0</v>
      </c>
      <c r="BF17" s="9">
        <v>0</v>
      </c>
      <c r="BG17" s="9">
        <v>8</v>
      </c>
      <c r="BH17" s="9">
        <v>6.0629999999999997</v>
      </c>
      <c r="BI17" s="9">
        <v>8.0719999999999992</v>
      </c>
      <c r="BJ17" s="9">
        <v>57.787999999999997</v>
      </c>
      <c r="BK17" s="9">
        <v>22.321999999999999</v>
      </c>
      <c r="BL17" s="9">
        <v>35.466000000000001</v>
      </c>
      <c r="BM17" s="9">
        <v>22.707000000000001</v>
      </c>
      <c r="BN17" s="9">
        <v>7.5140000000000002</v>
      </c>
      <c r="BO17" s="9">
        <v>15.193</v>
      </c>
      <c r="BP17" s="9">
        <v>25.123999999999999</v>
      </c>
      <c r="BQ17" s="9">
        <v>9.2530000000000001</v>
      </c>
      <c r="BR17" s="9">
        <v>15.87</v>
      </c>
      <c r="BS17" s="9">
        <v>7.7880000000000003</v>
      </c>
      <c r="BT17" s="9">
        <v>3.85</v>
      </c>
      <c r="BU17" s="9">
        <v>3.9380000000000002</v>
      </c>
      <c r="BV17" s="9">
        <v>2.169</v>
      </c>
      <c r="BW17" s="9">
        <v>1.704</v>
      </c>
      <c r="BX17" s="9">
        <v>0.46500000000000002</v>
      </c>
      <c r="BY17" s="9">
        <v>10</v>
      </c>
      <c r="BZ17" s="9">
        <v>12.186</v>
      </c>
      <c r="CA17" s="9">
        <v>10</v>
      </c>
      <c r="CB17" s="9">
        <v>20.122</v>
      </c>
      <c r="CC17" s="9">
        <v>5.2539999999999996</v>
      </c>
      <c r="CD17" s="9">
        <v>14.868</v>
      </c>
      <c r="CE17" s="9">
        <v>9.0489999999999995</v>
      </c>
      <c r="CF17" s="9">
        <v>2.5619999999999998</v>
      </c>
      <c r="CG17" s="9">
        <v>6.4870000000000001</v>
      </c>
      <c r="CH17" s="9">
        <v>8.8350000000000009</v>
      </c>
      <c r="CI17" s="9">
        <v>1.7230000000000001</v>
      </c>
      <c r="CJ17" s="9">
        <v>7.1120000000000001</v>
      </c>
      <c r="CK17" s="9">
        <v>2.2389999999999999</v>
      </c>
      <c r="CL17" s="9">
        <v>0.96899999999999997</v>
      </c>
      <c r="CM17" s="9">
        <v>1.27</v>
      </c>
      <c r="CN17" s="9">
        <v>0</v>
      </c>
      <c r="CO17" s="9">
        <v>0</v>
      </c>
      <c r="CP17" s="9">
        <v>0</v>
      </c>
      <c r="CQ17" s="9">
        <v>10</v>
      </c>
      <c r="CR17" s="9">
        <v>9.8390000000000004</v>
      </c>
      <c r="CS17" s="9">
        <v>10</v>
      </c>
      <c r="CT17" s="9">
        <v>37.665999999999997</v>
      </c>
      <c r="CU17" s="9">
        <v>17.068000000000001</v>
      </c>
      <c r="CV17" s="9">
        <v>20.597999999999999</v>
      </c>
      <c r="CW17" s="9">
        <v>13.657999999999999</v>
      </c>
      <c r="CX17" s="9">
        <v>4.9530000000000003</v>
      </c>
      <c r="CY17" s="9">
        <v>8.7050000000000001</v>
      </c>
      <c r="CZ17" s="9">
        <v>16.289000000000001</v>
      </c>
      <c r="DA17" s="9">
        <v>7.53</v>
      </c>
      <c r="DB17" s="9">
        <v>8.7590000000000003</v>
      </c>
      <c r="DC17" s="9">
        <v>5.5490000000000004</v>
      </c>
      <c r="DD17" s="9">
        <v>2.8809999999999998</v>
      </c>
      <c r="DE17" s="9">
        <v>2.669</v>
      </c>
      <c r="DF17" s="9">
        <v>2.169</v>
      </c>
      <c r="DG17" s="9">
        <v>1.704</v>
      </c>
      <c r="DH17" s="9">
        <v>0.46500000000000002</v>
      </c>
      <c r="DI17" s="9">
        <v>11</v>
      </c>
      <c r="DJ17" s="9">
        <v>13</v>
      </c>
      <c r="DK17" s="9">
        <v>10</v>
      </c>
      <c r="DL17" s="9">
        <v>11.952</v>
      </c>
      <c r="DM17" s="9">
        <v>8.3450000000000006</v>
      </c>
      <c r="DN17" s="9">
        <v>3.6070000000000002</v>
      </c>
      <c r="DO17" s="9">
        <v>3.9710000000000001</v>
      </c>
      <c r="DP17" s="9">
        <v>2.6110000000000002</v>
      </c>
      <c r="DQ17" s="9">
        <v>1.36</v>
      </c>
      <c r="DR17" s="9">
        <v>3.5489999999999999</v>
      </c>
      <c r="DS17" s="9">
        <v>1.9730000000000001</v>
      </c>
      <c r="DT17" s="9">
        <v>1.5760000000000001</v>
      </c>
      <c r="DU17" s="9">
        <v>3.3290000000000002</v>
      </c>
      <c r="DV17" s="9">
        <v>2.6589999999999998</v>
      </c>
      <c r="DW17" s="9">
        <v>0.67100000000000004</v>
      </c>
      <c r="DX17" s="9">
        <v>1.1020000000000001</v>
      </c>
      <c r="DY17" s="9">
        <v>1.1020000000000001</v>
      </c>
      <c r="DZ17" s="9">
        <v>0</v>
      </c>
      <c r="EA17" s="9">
        <v>13.715999999999999</v>
      </c>
      <c r="EB17" s="9">
        <v>18</v>
      </c>
      <c r="EC17" s="9">
        <v>10</v>
      </c>
      <c r="ED17" s="9">
        <v>1.2</v>
      </c>
      <c r="EE17" s="9">
        <v>0.80700000000000005</v>
      </c>
      <c r="EF17" s="9">
        <v>0.39300000000000002</v>
      </c>
      <c r="EG17" s="9">
        <v>0.19</v>
      </c>
      <c r="EH17" s="9">
        <v>0</v>
      </c>
      <c r="EI17" s="9">
        <v>0.19</v>
      </c>
      <c r="EJ17" s="9">
        <v>0</v>
      </c>
      <c r="EK17" s="9">
        <v>0</v>
      </c>
      <c r="EL17" s="9">
        <v>0</v>
      </c>
      <c r="EM17" s="9">
        <v>0.20300000000000001</v>
      </c>
      <c r="EN17" s="9">
        <v>0</v>
      </c>
      <c r="EO17" s="9">
        <v>0.20300000000000001</v>
      </c>
      <c r="EP17" s="9">
        <v>0.80700000000000005</v>
      </c>
      <c r="EQ17" s="9">
        <v>0.80700000000000005</v>
      </c>
      <c r="ER17" s="9">
        <v>0</v>
      </c>
      <c r="ES17" s="9">
        <v>34.386000000000003</v>
      </c>
      <c r="ET17" s="9">
        <v>39.661000000000001</v>
      </c>
      <c r="EU17" s="9">
        <v>16.763000000000002</v>
      </c>
      <c r="EV17" s="9">
        <v>11.814</v>
      </c>
      <c r="EW17" s="9">
        <v>4.5620000000000003</v>
      </c>
      <c r="EX17" s="9">
        <v>7.2530000000000001</v>
      </c>
      <c r="EY17" s="9">
        <v>4.3170000000000002</v>
      </c>
      <c r="EZ17" s="9">
        <v>1.8</v>
      </c>
      <c r="FA17" s="9">
        <v>2.516</v>
      </c>
      <c r="FB17" s="9">
        <v>3.6509999999999998</v>
      </c>
      <c r="FC17" s="9">
        <v>0.53100000000000003</v>
      </c>
      <c r="FD17" s="9">
        <v>3.121</v>
      </c>
      <c r="FE17" s="9">
        <v>2.746</v>
      </c>
      <c r="FF17" s="9">
        <v>1.3149999999999999</v>
      </c>
      <c r="FG17" s="9">
        <v>1.431</v>
      </c>
      <c r="FH17" s="9">
        <v>1.1000000000000001</v>
      </c>
      <c r="FI17" s="9">
        <v>0.91500000000000004</v>
      </c>
      <c r="FJ17" s="9">
        <v>0.185</v>
      </c>
      <c r="FK17" s="9">
        <v>13.063000000000001</v>
      </c>
      <c r="FL17" s="9">
        <v>16.597999999999999</v>
      </c>
      <c r="FM17" s="9">
        <v>12.028</v>
      </c>
      <c r="FN17" s="9">
        <v>21.071000000000002</v>
      </c>
      <c r="FO17" s="9">
        <v>9.2850000000000001</v>
      </c>
      <c r="FP17" s="9">
        <v>11.786</v>
      </c>
      <c r="FQ17" s="9">
        <v>6.6340000000000003</v>
      </c>
      <c r="FR17" s="9">
        <v>1.6120000000000001</v>
      </c>
      <c r="FS17" s="9">
        <v>5.0220000000000002</v>
      </c>
      <c r="FT17" s="9">
        <v>6.9779999999999998</v>
      </c>
      <c r="FU17" s="9">
        <v>2.4820000000000002</v>
      </c>
      <c r="FV17" s="9">
        <v>4.4960000000000004</v>
      </c>
      <c r="FW17" s="9">
        <v>6.6479999999999997</v>
      </c>
      <c r="FX17" s="9">
        <v>4.66</v>
      </c>
      <c r="FY17" s="9">
        <v>1.988</v>
      </c>
      <c r="FZ17" s="9">
        <v>0.81100000000000005</v>
      </c>
      <c r="GA17" s="9">
        <v>0.53</v>
      </c>
      <c r="GB17" s="9">
        <v>0.28000000000000003</v>
      </c>
      <c r="GC17" s="9">
        <v>12.489000000000001</v>
      </c>
      <c r="GD17" s="9">
        <v>20</v>
      </c>
      <c r="GE17" s="9">
        <v>10</v>
      </c>
      <c r="GF17" s="9">
        <v>26.856999999999999</v>
      </c>
      <c r="GG17" s="9">
        <v>11.256</v>
      </c>
      <c r="GH17" s="9">
        <v>15.601000000000001</v>
      </c>
      <c r="GI17" s="9">
        <v>9.3219999999999992</v>
      </c>
      <c r="GJ17" s="9">
        <v>3.4470000000000001</v>
      </c>
      <c r="GK17" s="9">
        <v>5.875</v>
      </c>
      <c r="GL17" s="9">
        <v>15.747999999999999</v>
      </c>
      <c r="GM17" s="9">
        <v>7.0090000000000003</v>
      </c>
      <c r="GN17" s="9">
        <v>8.7390000000000008</v>
      </c>
      <c r="GO17" s="9">
        <v>1.234</v>
      </c>
      <c r="GP17" s="9">
        <v>0.246</v>
      </c>
      <c r="GQ17" s="9">
        <v>0.98799999999999999</v>
      </c>
      <c r="GR17" s="9">
        <v>0.55300000000000005</v>
      </c>
      <c r="GS17" s="9">
        <v>0.55300000000000005</v>
      </c>
      <c r="GT17" s="9">
        <v>0</v>
      </c>
      <c r="GU17" s="9">
        <v>12</v>
      </c>
      <c r="GV17" s="9">
        <v>12.324999999999999</v>
      </c>
      <c r="GW17" s="9">
        <v>10</v>
      </c>
      <c r="GX17" s="9">
        <v>8.7970000000000006</v>
      </c>
      <c r="GY17" s="9">
        <v>4.7569999999999997</v>
      </c>
      <c r="GZ17" s="9">
        <v>4.04</v>
      </c>
      <c r="HA17" s="9">
        <v>6.2149999999999999</v>
      </c>
      <c r="HB17" s="9">
        <v>3.266</v>
      </c>
      <c r="HC17" s="9">
        <v>2.9489999999999998</v>
      </c>
      <c r="HD17" s="9">
        <v>2.2949999999999999</v>
      </c>
      <c r="HE17" s="9">
        <v>1.2050000000000001</v>
      </c>
      <c r="HF17" s="9">
        <v>1.091</v>
      </c>
      <c r="HG17" s="9">
        <v>0.28699999999999998</v>
      </c>
      <c r="HH17" s="9">
        <v>0.28699999999999998</v>
      </c>
      <c r="HI17" s="9">
        <v>0</v>
      </c>
      <c r="HJ17" s="9">
        <v>0</v>
      </c>
      <c r="HK17" s="9">
        <v>0</v>
      </c>
      <c r="HL17" s="9">
        <v>0</v>
      </c>
      <c r="HM17" s="9">
        <v>8</v>
      </c>
      <c r="HN17" s="9">
        <v>8</v>
      </c>
      <c r="HO17" s="9">
        <v>7.4939999999999998</v>
      </c>
      <c r="HP17" s="9">
        <v>11.323</v>
      </c>
      <c r="HQ17" s="9">
        <v>4.9939999999999998</v>
      </c>
      <c r="HR17" s="9">
        <v>6.3289999999999997</v>
      </c>
      <c r="HS17" s="9">
        <v>2.8050000000000002</v>
      </c>
      <c r="HT17" s="9">
        <v>0.69299999999999995</v>
      </c>
      <c r="HU17" s="9">
        <v>2.1120000000000001</v>
      </c>
      <c r="HV17" s="9">
        <v>6.0330000000000004</v>
      </c>
      <c r="HW17" s="9">
        <v>2.855</v>
      </c>
      <c r="HX17" s="9">
        <v>3.1779999999999999</v>
      </c>
      <c r="HY17" s="9">
        <v>1.9139999999999999</v>
      </c>
      <c r="HZ17" s="9">
        <v>0.874</v>
      </c>
      <c r="IA17" s="9">
        <v>1.04</v>
      </c>
      <c r="IB17" s="9">
        <v>0.57199999999999995</v>
      </c>
      <c r="IC17" s="9">
        <v>0.57199999999999995</v>
      </c>
      <c r="ID17" s="9">
        <v>0</v>
      </c>
      <c r="IE17" s="9">
        <v>13</v>
      </c>
      <c r="IF17" s="9">
        <v>15.595000000000001</v>
      </c>
      <c r="IG17" s="9">
        <v>12.263</v>
      </c>
      <c r="IH17" s="9">
        <v>45.701000000000001</v>
      </c>
      <c r="II17" s="9">
        <v>17.949000000000002</v>
      </c>
      <c r="IJ17" s="9">
        <v>27.751999999999999</v>
      </c>
      <c r="IK17" s="9">
        <v>19.452999999999999</v>
      </c>
      <c r="IL17" s="9">
        <v>6.9029999999999996</v>
      </c>
      <c r="IM17" s="9">
        <v>12.55</v>
      </c>
      <c r="IN17" s="9">
        <v>17.45</v>
      </c>
      <c r="IO17" s="9">
        <v>4.8109999999999999</v>
      </c>
      <c r="IP17" s="9">
        <v>12.638999999999999</v>
      </c>
      <c r="IQ17" s="9">
        <v>7.0140000000000002</v>
      </c>
    </row>
    <row r="18" spans="1:251">
      <c r="A18" s="10">
        <v>44593</v>
      </c>
      <c r="B18" s="9">
        <v>0.63</v>
      </c>
      <c r="C18" s="9">
        <v>0.63</v>
      </c>
      <c r="D18" s="9">
        <v>0</v>
      </c>
      <c r="E18" s="9">
        <v>10</v>
      </c>
      <c r="F18" s="9">
        <v>11.933999999999999</v>
      </c>
      <c r="G18" s="9">
        <v>10</v>
      </c>
      <c r="H18" s="9">
        <v>8.1519999999999992</v>
      </c>
      <c r="I18" s="9">
        <v>2.3330000000000002</v>
      </c>
      <c r="J18" s="9">
        <v>5.82</v>
      </c>
      <c r="K18" s="9">
        <v>3.48</v>
      </c>
      <c r="L18" s="9">
        <v>0.49199999999999999</v>
      </c>
      <c r="M18" s="9">
        <v>2.988</v>
      </c>
      <c r="N18" s="9">
        <v>3.4710000000000001</v>
      </c>
      <c r="O18" s="9">
        <v>0.93799999999999994</v>
      </c>
      <c r="P18" s="9">
        <v>2.5329999999999999</v>
      </c>
      <c r="Q18" s="9">
        <v>0.57099999999999995</v>
      </c>
      <c r="R18" s="9">
        <v>0.27200000000000002</v>
      </c>
      <c r="S18" s="9">
        <v>0.29899999999999999</v>
      </c>
      <c r="T18" s="9">
        <v>0.63</v>
      </c>
      <c r="U18" s="9">
        <v>0.63</v>
      </c>
      <c r="V18" s="9">
        <v>0</v>
      </c>
      <c r="W18" s="9">
        <v>10</v>
      </c>
      <c r="X18" s="9">
        <v>12.564</v>
      </c>
      <c r="Y18" s="9">
        <v>9.2509999999999994</v>
      </c>
      <c r="Z18" s="9">
        <v>4.726</v>
      </c>
      <c r="AA18" s="9">
        <v>1.1559999999999999</v>
      </c>
      <c r="AB18" s="9">
        <v>3.57</v>
      </c>
      <c r="AC18" s="9">
        <v>1.581</v>
      </c>
      <c r="AD18" s="9">
        <v>0.77400000000000002</v>
      </c>
      <c r="AE18" s="9">
        <v>0.80700000000000005</v>
      </c>
      <c r="AF18" s="9">
        <v>3.1459999999999999</v>
      </c>
      <c r="AG18" s="9">
        <v>0.38200000000000001</v>
      </c>
      <c r="AH18" s="9">
        <v>2.7629999999999999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10</v>
      </c>
      <c r="AP18" s="9">
        <v>8.7119999999999997</v>
      </c>
      <c r="AQ18" s="9">
        <v>10</v>
      </c>
      <c r="AR18" s="9">
        <v>1.18</v>
      </c>
      <c r="AS18" s="9">
        <v>0.93500000000000005</v>
      </c>
      <c r="AT18" s="9">
        <v>0.246</v>
      </c>
      <c r="AU18" s="9">
        <v>0.93500000000000005</v>
      </c>
      <c r="AV18" s="9">
        <v>0.93500000000000005</v>
      </c>
      <c r="AW18" s="9">
        <v>0</v>
      </c>
      <c r="AX18" s="9">
        <v>0.246</v>
      </c>
      <c r="AY18" s="9">
        <v>0</v>
      </c>
      <c r="AZ18" s="9">
        <v>0.246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2.5390000000000001</v>
      </c>
      <c r="BH18" s="9">
        <v>2.0129999999999999</v>
      </c>
      <c r="BI18" s="9">
        <v>0</v>
      </c>
      <c r="BJ18" s="9">
        <v>54.468000000000004</v>
      </c>
      <c r="BK18" s="9">
        <v>17.984999999999999</v>
      </c>
      <c r="BL18" s="9">
        <v>36.481999999999999</v>
      </c>
      <c r="BM18" s="9">
        <v>23.751999999999999</v>
      </c>
      <c r="BN18" s="9">
        <v>6.91</v>
      </c>
      <c r="BO18" s="9">
        <v>16.841999999999999</v>
      </c>
      <c r="BP18" s="9">
        <v>21.867000000000001</v>
      </c>
      <c r="BQ18" s="9">
        <v>7.4080000000000004</v>
      </c>
      <c r="BR18" s="9">
        <v>14.459</v>
      </c>
      <c r="BS18" s="9">
        <v>6.5019999999999998</v>
      </c>
      <c r="BT18" s="9">
        <v>2.351</v>
      </c>
      <c r="BU18" s="9">
        <v>4.1509999999999998</v>
      </c>
      <c r="BV18" s="9">
        <v>2.3460000000000001</v>
      </c>
      <c r="BW18" s="9">
        <v>1.3160000000000001</v>
      </c>
      <c r="BX18" s="9">
        <v>1.0309999999999999</v>
      </c>
      <c r="BY18" s="9">
        <v>10</v>
      </c>
      <c r="BZ18" s="9">
        <v>10</v>
      </c>
      <c r="CA18" s="9">
        <v>10</v>
      </c>
      <c r="CB18" s="9">
        <v>16.773</v>
      </c>
      <c r="CC18" s="9">
        <v>4.2190000000000003</v>
      </c>
      <c r="CD18" s="9">
        <v>12.554</v>
      </c>
      <c r="CE18" s="9">
        <v>8.6349999999999998</v>
      </c>
      <c r="CF18" s="9">
        <v>2.3410000000000002</v>
      </c>
      <c r="CG18" s="9">
        <v>6.2939999999999996</v>
      </c>
      <c r="CH18" s="9">
        <v>5.8</v>
      </c>
      <c r="CI18" s="9">
        <v>0.877</v>
      </c>
      <c r="CJ18" s="9">
        <v>4.9240000000000004</v>
      </c>
      <c r="CK18" s="9">
        <v>1.97</v>
      </c>
      <c r="CL18" s="9">
        <v>1.0009999999999999</v>
      </c>
      <c r="CM18" s="9">
        <v>0.96899999999999997</v>
      </c>
      <c r="CN18" s="9">
        <v>0.36799999999999999</v>
      </c>
      <c r="CO18" s="9">
        <v>0</v>
      </c>
      <c r="CP18" s="9">
        <v>0.36799999999999999</v>
      </c>
      <c r="CQ18" s="9">
        <v>8.7390000000000008</v>
      </c>
      <c r="CR18" s="9">
        <v>8</v>
      </c>
      <c r="CS18" s="9">
        <v>9.4689999999999994</v>
      </c>
      <c r="CT18" s="9">
        <v>37.695</v>
      </c>
      <c r="CU18" s="9">
        <v>13.766</v>
      </c>
      <c r="CV18" s="9">
        <v>23.928000000000001</v>
      </c>
      <c r="CW18" s="9">
        <v>15.117000000000001</v>
      </c>
      <c r="CX18" s="9">
        <v>4.569</v>
      </c>
      <c r="CY18" s="9">
        <v>10.548</v>
      </c>
      <c r="CZ18" s="9">
        <v>16.065999999999999</v>
      </c>
      <c r="DA18" s="9">
        <v>6.5309999999999997</v>
      </c>
      <c r="DB18" s="9">
        <v>9.5350000000000001</v>
      </c>
      <c r="DC18" s="9">
        <v>4.532</v>
      </c>
      <c r="DD18" s="9">
        <v>1.35</v>
      </c>
      <c r="DE18" s="9">
        <v>3.1829999999999998</v>
      </c>
      <c r="DF18" s="9">
        <v>1.978</v>
      </c>
      <c r="DG18" s="9">
        <v>1.3160000000000001</v>
      </c>
      <c r="DH18" s="9">
        <v>0.66300000000000003</v>
      </c>
      <c r="DI18" s="9">
        <v>10</v>
      </c>
      <c r="DJ18" s="9">
        <v>11.093999999999999</v>
      </c>
      <c r="DK18" s="9">
        <v>10</v>
      </c>
      <c r="DL18" s="9">
        <v>8.5410000000000004</v>
      </c>
      <c r="DM18" s="9">
        <v>4.0389999999999997</v>
      </c>
      <c r="DN18" s="9">
        <v>4.5019999999999998</v>
      </c>
      <c r="DO18" s="9">
        <v>3.06</v>
      </c>
      <c r="DP18" s="9">
        <v>1.9430000000000001</v>
      </c>
      <c r="DQ18" s="9">
        <v>1.117</v>
      </c>
      <c r="DR18" s="9">
        <v>4.3109999999999999</v>
      </c>
      <c r="DS18" s="9">
        <v>1.4670000000000001</v>
      </c>
      <c r="DT18" s="9">
        <v>2.8439999999999999</v>
      </c>
      <c r="DU18" s="9">
        <v>0.54</v>
      </c>
      <c r="DV18" s="9">
        <v>0</v>
      </c>
      <c r="DW18" s="9">
        <v>0.54</v>
      </c>
      <c r="DX18" s="9">
        <v>0.63</v>
      </c>
      <c r="DY18" s="9">
        <v>0.63</v>
      </c>
      <c r="DZ18" s="9">
        <v>0</v>
      </c>
      <c r="EA18" s="9">
        <v>10</v>
      </c>
      <c r="EB18" s="9">
        <v>9.6609999999999996</v>
      </c>
      <c r="EC18" s="9">
        <v>10</v>
      </c>
      <c r="ED18" s="9">
        <v>1.0669999999999999</v>
      </c>
      <c r="EE18" s="9">
        <v>1.0669999999999999</v>
      </c>
      <c r="EF18" s="9">
        <v>0</v>
      </c>
      <c r="EG18" s="9">
        <v>0</v>
      </c>
      <c r="EH18" s="9">
        <v>0</v>
      </c>
      <c r="EI18" s="9">
        <v>0</v>
      </c>
      <c r="EJ18" s="9">
        <v>0.38200000000000001</v>
      </c>
      <c r="EK18" s="9">
        <v>0.38200000000000001</v>
      </c>
      <c r="EL18" s="9">
        <v>0</v>
      </c>
      <c r="EM18" s="9">
        <v>0</v>
      </c>
      <c r="EN18" s="9">
        <v>0</v>
      </c>
      <c r="EO18" s="9">
        <v>0</v>
      </c>
      <c r="EP18" s="9">
        <v>0.68500000000000005</v>
      </c>
      <c r="EQ18" s="9">
        <v>0.68500000000000005</v>
      </c>
      <c r="ER18" s="9">
        <v>0</v>
      </c>
      <c r="ES18" s="9">
        <v>36.244</v>
      </c>
      <c r="ET18" s="9">
        <v>36.244</v>
      </c>
      <c r="EU18" s="9">
        <v>0</v>
      </c>
      <c r="EV18" s="9">
        <v>9.5809999999999995</v>
      </c>
      <c r="EW18" s="9">
        <v>3.177</v>
      </c>
      <c r="EX18" s="9">
        <v>6.4039999999999999</v>
      </c>
      <c r="EY18" s="9">
        <v>4.2009999999999996</v>
      </c>
      <c r="EZ18" s="9">
        <v>1.5940000000000001</v>
      </c>
      <c r="FA18" s="9">
        <v>2.6070000000000002</v>
      </c>
      <c r="FB18" s="9">
        <v>2.3220000000000001</v>
      </c>
      <c r="FC18" s="9">
        <v>0.32200000000000001</v>
      </c>
      <c r="FD18" s="9">
        <v>2</v>
      </c>
      <c r="FE18" s="9">
        <v>1.524</v>
      </c>
      <c r="FF18" s="9">
        <v>0</v>
      </c>
      <c r="FG18" s="9">
        <v>1.524</v>
      </c>
      <c r="FH18" s="9">
        <v>1.5349999999999999</v>
      </c>
      <c r="FI18" s="9">
        <v>1.2609999999999999</v>
      </c>
      <c r="FJ18" s="9">
        <v>0.27400000000000002</v>
      </c>
      <c r="FK18" s="9">
        <v>10.894</v>
      </c>
      <c r="FL18" s="9">
        <v>9.8439999999999994</v>
      </c>
      <c r="FM18" s="9">
        <v>10.919</v>
      </c>
      <c r="FN18" s="9">
        <v>19.481999999999999</v>
      </c>
      <c r="FO18" s="9">
        <v>6.77</v>
      </c>
      <c r="FP18" s="9">
        <v>12.712</v>
      </c>
      <c r="FQ18" s="9">
        <v>7.024</v>
      </c>
      <c r="FR18" s="9">
        <v>1.9530000000000001</v>
      </c>
      <c r="FS18" s="9">
        <v>5.0709999999999997</v>
      </c>
      <c r="FT18" s="9">
        <v>7.8490000000000002</v>
      </c>
      <c r="FU18" s="9">
        <v>3.0329999999999999</v>
      </c>
      <c r="FV18" s="9">
        <v>4.8159999999999998</v>
      </c>
      <c r="FW18" s="9">
        <v>3.8519999999999999</v>
      </c>
      <c r="FX18" s="9">
        <v>1.784</v>
      </c>
      <c r="FY18" s="9">
        <v>2.0680000000000001</v>
      </c>
      <c r="FZ18" s="9">
        <v>0.75700000000000001</v>
      </c>
      <c r="GA18" s="9">
        <v>0</v>
      </c>
      <c r="GB18" s="9">
        <v>0.75700000000000001</v>
      </c>
      <c r="GC18" s="9">
        <v>11</v>
      </c>
      <c r="GD18" s="9">
        <v>12.96</v>
      </c>
      <c r="GE18" s="9">
        <v>10</v>
      </c>
      <c r="GF18" s="9">
        <v>25.126000000000001</v>
      </c>
      <c r="GG18" s="9">
        <v>7.7190000000000003</v>
      </c>
      <c r="GH18" s="9">
        <v>17.405999999999999</v>
      </c>
      <c r="GI18" s="9">
        <v>10.116</v>
      </c>
      <c r="GJ18" s="9">
        <v>2.903</v>
      </c>
      <c r="GK18" s="9">
        <v>7.2130000000000001</v>
      </c>
      <c r="GL18" s="9">
        <v>13.343</v>
      </c>
      <c r="GM18" s="9">
        <v>4.25</v>
      </c>
      <c r="GN18" s="9">
        <v>9.093</v>
      </c>
      <c r="GO18" s="9">
        <v>1.667</v>
      </c>
      <c r="GP18" s="9">
        <v>0.56699999999999995</v>
      </c>
      <c r="GQ18" s="9">
        <v>1.1000000000000001</v>
      </c>
      <c r="GR18" s="9">
        <v>0</v>
      </c>
      <c r="GS18" s="9">
        <v>0</v>
      </c>
      <c r="GT18" s="9">
        <v>0</v>
      </c>
      <c r="GU18" s="9">
        <v>10</v>
      </c>
      <c r="GV18" s="9">
        <v>10</v>
      </c>
      <c r="GW18" s="9">
        <v>10</v>
      </c>
      <c r="GX18" s="9">
        <v>7.7530000000000001</v>
      </c>
      <c r="GY18" s="9">
        <v>3.2909999999999999</v>
      </c>
      <c r="GZ18" s="9">
        <v>4.4619999999999997</v>
      </c>
      <c r="HA18" s="9">
        <v>5.4710000000000001</v>
      </c>
      <c r="HB18" s="9">
        <v>2.4039999999999999</v>
      </c>
      <c r="HC18" s="9">
        <v>3.0670000000000002</v>
      </c>
      <c r="HD18" s="9">
        <v>2.2810000000000001</v>
      </c>
      <c r="HE18" s="9">
        <v>0.88700000000000001</v>
      </c>
      <c r="HF18" s="9">
        <v>1.3939999999999999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8</v>
      </c>
      <c r="HN18" s="9">
        <v>8</v>
      </c>
      <c r="HO18" s="9">
        <v>8</v>
      </c>
      <c r="HP18" s="9">
        <v>11.603999999999999</v>
      </c>
      <c r="HQ18" s="9">
        <v>3.895</v>
      </c>
      <c r="HR18" s="9">
        <v>7.7089999999999996</v>
      </c>
      <c r="HS18" s="9">
        <v>3.6949999999999998</v>
      </c>
      <c r="HT18" s="9">
        <v>0.94599999999999995</v>
      </c>
      <c r="HU18" s="9">
        <v>2.7490000000000001</v>
      </c>
      <c r="HV18" s="9">
        <v>5.86</v>
      </c>
      <c r="HW18" s="9">
        <v>2.4169999999999998</v>
      </c>
      <c r="HX18" s="9">
        <v>3.4430000000000001</v>
      </c>
      <c r="HY18" s="9">
        <v>1.387</v>
      </c>
      <c r="HZ18" s="9">
        <v>0.25900000000000001</v>
      </c>
      <c r="IA18" s="9">
        <v>1.1279999999999999</v>
      </c>
      <c r="IB18" s="9">
        <v>0.66200000000000003</v>
      </c>
      <c r="IC18" s="9">
        <v>0.27300000000000002</v>
      </c>
      <c r="ID18" s="9">
        <v>0.38900000000000001</v>
      </c>
      <c r="IE18" s="9">
        <v>12.521000000000001</v>
      </c>
      <c r="IF18" s="9">
        <v>14.263</v>
      </c>
      <c r="IG18" s="9">
        <v>10</v>
      </c>
      <c r="IH18" s="9">
        <v>38.085000000000001</v>
      </c>
      <c r="II18" s="9">
        <v>13.96</v>
      </c>
      <c r="IJ18" s="9">
        <v>24.125</v>
      </c>
      <c r="IK18" s="9">
        <v>17.972000000000001</v>
      </c>
      <c r="IL18" s="9">
        <v>6.8129999999999997</v>
      </c>
      <c r="IM18" s="9">
        <v>11.16</v>
      </c>
      <c r="IN18" s="9">
        <v>15.548</v>
      </c>
      <c r="IO18" s="9">
        <v>5.1719999999999997</v>
      </c>
      <c r="IP18" s="9">
        <v>10.375999999999999</v>
      </c>
      <c r="IQ18" s="9">
        <v>3.5710000000000002</v>
      </c>
    </row>
    <row r="19" spans="1:251">
      <c r="A19" s="10">
        <v>44958</v>
      </c>
      <c r="B19" s="9">
        <v>0.253</v>
      </c>
      <c r="C19" s="9">
        <v>0</v>
      </c>
      <c r="D19" s="9">
        <v>0.253</v>
      </c>
      <c r="E19" s="9">
        <v>10</v>
      </c>
      <c r="F19" s="9">
        <v>11.146000000000001</v>
      </c>
      <c r="G19" s="9">
        <v>8</v>
      </c>
      <c r="H19" s="9">
        <v>9.8290000000000006</v>
      </c>
      <c r="I19" s="9">
        <v>1.9810000000000001</v>
      </c>
      <c r="J19" s="9">
        <v>7.8479999999999999</v>
      </c>
      <c r="K19" s="9">
        <v>3.847</v>
      </c>
      <c r="L19" s="9">
        <v>0.28499999999999998</v>
      </c>
      <c r="M19" s="9">
        <v>3.5619999999999998</v>
      </c>
      <c r="N19" s="9">
        <v>4.5810000000000004</v>
      </c>
      <c r="O19" s="9">
        <v>1.113</v>
      </c>
      <c r="P19" s="9">
        <v>3.468</v>
      </c>
      <c r="Q19" s="9">
        <v>1.1479999999999999</v>
      </c>
      <c r="R19" s="9">
        <v>0.58299999999999996</v>
      </c>
      <c r="S19" s="9">
        <v>0.56499999999999995</v>
      </c>
      <c r="T19" s="9">
        <v>0.253</v>
      </c>
      <c r="U19" s="9">
        <v>0</v>
      </c>
      <c r="V19" s="9">
        <v>0.253</v>
      </c>
      <c r="W19" s="9">
        <v>11.021000000000001</v>
      </c>
      <c r="X19" s="9">
        <v>13.526999999999999</v>
      </c>
      <c r="Y19" s="9">
        <v>10</v>
      </c>
      <c r="Z19" s="9">
        <v>7.7130000000000001</v>
      </c>
      <c r="AA19" s="9">
        <v>3.742</v>
      </c>
      <c r="AB19" s="9">
        <v>3.9710000000000001</v>
      </c>
      <c r="AC19" s="9">
        <v>4.62</v>
      </c>
      <c r="AD19" s="9">
        <v>1.585</v>
      </c>
      <c r="AE19" s="9">
        <v>3.0350000000000001</v>
      </c>
      <c r="AF19" s="9">
        <v>2.44</v>
      </c>
      <c r="AG19" s="9">
        <v>1.504</v>
      </c>
      <c r="AH19" s="9">
        <v>0.93600000000000005</v>
      </c>
      <c r="AI19" s="9">
        <v>0.65400000000000003</v>
      </c>
      <c r="AJ19" s="9">
        <v>0.65400000000000003</v>
      </c>
      <c r="AK19" s="9">
        <v>0</v>
      </c>
      <c r="AL19" s="9">
        <v>0</v>
      </c>
      <c r="AM19" s="9">
        <v>0</v>
      </c>
      <c r="AN19" s="9">
        <v>0</v>
      </c>
      <c r="AO19" s="9">
        <v>8</v>
      </c>
      <c r="AP19" s="9">
        <v>10</v>
      </c>
      <c r="AQ19" s="9">
        <v>6</v>
      </c>
      <c r="AR19" s="9">
        <v>0.63600000000000001</v>
      </c>
      <c r="AS19" s="9">
        <v>0.63600000000000001</v>
      </c>
      <c r="AT19" s="9">
        <v>0</v>
      </c>
      <c r="AU19" s="9">
        <v>0.63600000000000001</v>
      </c>
      <c r="AV19" s="9">
        <v>0.63600000000000001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6.0839999999999996</v>
      </c>
      <c r="BH19" s="9">
        <v>6.0839999999999996</v>
      </c>
      <c r="BI19" s="9">
        <v>0</v>
      </c>
      <c r="BJ19" s="9">
        <v>57.1</v>
      </c>
      <c r="BK19" s="9">
        <v>20.395</v>
      </c>
      <c r="BL19" s="9">
        <v>36.704999999999998</v>
      </c>
      <c r="BM19" s="9">
        <v>27.667999999999999</v>
      </c>
      <c r="BN19" s="9">
        <v>9.99</v>
      </c>
      <c r="BO19" s="9">
        <v>17.677</v>
      </c>
      <c r="BP19" s="9">
        <v>20.282</v>
      </c>
      <c r="BQ19" s="9">
        <v>6.9909999999999997</v>
      </c>
      <c r="BR19" s="9">
        <v>13.291</v>
      </c>
      <c r="BS19" s="9">
        <v>7.4240000000000004</v>
      </c>
      <c r="BT19" s="9">
        <v>2.298</v>
      </c>
      <c r="BU19" s="9">
        <v>5.1260000000000003</v>
      </c>
      <c r="BV19" s="9">
        <v>1.728</v>
      </c>
      <c r="BW19" s="9">
        <v>1.1160000000000001</v>
      </c>
      <c r="BX19" s="9">
        <v>0.61099999999999999</v>
      </c>
      <c r="BY19" s="9">
        <v>10</v>
      </c>
      <c r="BZ19" s="9">
        <v>10</v>
      </c>
      <c r="CA19" s="9">
        <v>10</v>
      </c>
      <c r="CB19" s="9">
        <v>15.113</v>
      </c>
      <c r="CC19" s="9">
        <v>5.734</v>
      </c>
      <c r="CD19" s="9">
        <v>9.3800000000000008</v>
      </c>
      <c r="CE19" s="9">
        <v>8.9469999999999992</v>
      </c>
      <c r="CF19" s="9">
        <v>3.6429999999999998</v>
      </c>
      <c r="CG19" s="9">
        <v>5.3040000000000003</v>
      </c>
      <c r="CH19" s="9">
        <v>5.3570000000000002</v>
      </c>
      <c r="CI19" s="9">
        <v>1.5429999999999999</v>
      </c>
      <c r="CJ19" s="9">
        <v>3.8149999999999999</v>
      </c>
      <c r="CK19" s="9">
        <v>0.80900000000000005</v>
      </c>
      <c r="CL19" s="9">
        <v>0.54800000000000004</v>
      </c>
      <c r="CM19" s="9">
        <v>0.26</v>
      </c>
      <c r="CN19" s="9">
        <v>0</v>
      </c>
      <c r="CO19" s="9">
        <v>0</v>
      </c>
      <c r="CP19" s="9">
        <v>0</v>
      </c>
      <c r="CQ19" s="9">
        <v>8</v>
      </c>
      <c r="CR19" s="9">
        <v>8</v>
      </c>
      <c r="CS19" s="9">
        <v>8</v>
      </c>
      <c r="CT19" s="9">
        <v>41.987000000000002</v>
      </c>
      <c r="CU19" s="9">
        <v>14.662000000000001</v>
      </c>
      <c r="CV19" s="9">
        <v>27.326000000000001</v>
      </c>
      <c r="CW19" s="9">
        <v>18.72</v>
      </c>
      <c r="CX19" s="9">
        <v>6.3479999999999999</v>
      </c>
      <c r="CY19" s="9">
        <v>12.372999999999999</v>
      </c>
      <c r="CZ19" s="9">
        <v>14.923999999999999</v>
      </c>
      <c r="DA19" s="9">
        <v>5.4480000000000004</v>
      </c>
      <c r="DB19" s="9">
        <v>9.4760000000000009</v>
      </c>
      <c r="DC19" s="9">
        <v>6.6150000000000002</v>
      </c>
      <c r="DD19" s="9">
        <v>1.7490000000000001</v>
      </c>
      <c r="DE19" s="9">
        <v>4.8659999999999997</v>
      </c>
      <c r="DF19" s="9">
        <v>1.728</v>
      </c>
      <c r="DG19" s="9">
        <v>1.1160000000000001</v>
      </c>
      <c r="DH19" s="9">
        <v>0.61099999999999999</v>
      </c>
      <c r="DI19" s="9">
        <v>10</v>
      </c>
      <c r="DJ19" s="9">
        <v>10</v>
      </c>
      <c r="DK19" s="9">
        <v>10</v>
      </c>
      <c r="DL19" s="9">
        <v>5.7709999999999999</v>
      </c>
      <c r="DM19" s="9">
        <v>3.472</v>
      </c>
      <c r="DN19" s="9">
        <v>2.2989999999999999</v>
      </c>
      <c r="DO19" s="9">
        <v>1.1910000000000001</v>
      </c>
      <c r="DP19" s="9">
        <v>0.61199999999999999</v>
      </c>
      <c r="DQ19" s="9">
        <v>0.57899999999999996</v>
      </c>
      <c r="DR19" s="9">
        <v>2.5790000000000002</v>
      </c>
      <c r="DS19" s="9">
        <v>1.198</v>
      </c>
      <c r="DT19" s="9">
        <v>1.38</v>
      </c>
      <c r="DU19" s="9">
        <v>1.3520000000000001</v>
      </c>
      <c r="DV19" s="9">
        <v>1.3520000000000001</v>
      </c>
      <c r="DW19" s="9">
        <v>0</v>
      </c>
      <c r="DX19" s="9">
        <v>0.64900000000000002</v>
      </c>
      <c r="DY19" s="9">
        <v>0.309</v>
      </c>
      <c r="DZ19" s="9">
        <v>0.34</v>
      </c>
      <c r="EA19" s="9">
        <v>14.715</v>
      </c>
      <c r="EB19" s="9">
        <v>17.774999999999999</v>
      </c>
      <c r="EC19" s="9">
        <v>13.116</v>
      </c>
      <c r="ED19" s="9">
        <v>0.24299999999999999</v>
      </c>
      <c r="EE19" s="9">
        <v>0.24299999999999999</v>
      </c>
      <c r="EF19" s="9">
        <v>0</v>
      </c>
      <c r="EG19" s="9">
        <v>0</v>
      </c>
      <c r="EH19" s="9">
        <v>0</v>
      </c>
      <c r="EI19" s="9">
        <v>0</v>
      </c>
      <c r="EJ19" s="9">
        <v>0.24299999999999999</v>
      </c>
      <c r="EK19" s="9">
        <v>0.24299999999999999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13.935</v>
      </c>
      <c r="EW19" s="9">
        <v>4.6740000000000004</v>
      </c>
      <c r="EX19" s="9">
        <v>9.2620000000000005</v>
      </c>
      <c r="EY19" s="9">
        <v>6.2380000000000004</v>
      </c>
      <c r="EZ19" s="9">
        <v>2.988</v>
      </c>
      <c r="FA19" s="9">
        <v>3.2509999999999999</v>
      </c>
      <c r="FB19" s="9">
        <v>4.7279999999999998</v>
      </c>
      <c r="FC19" s="9">
        <v>0</v>
      </c>
      <c r="FD19" s="9">
        <v>4.7279999999999998</v>
      </c>
      <c r="FE19" s="9">
        <v>1.6479999999999999</v>
      </c>
      <c r="FF19" s="9">
        <v>0.95699999999999996</v>
      </c>
      <c r="FG19" s="9">
        <v>0.69099999999999995</v>
      </c>
      <c r="FH19" s="9">
        <v>1.3220000000000001</v>
      </c>
      <c r="FI19" s="9">
        <v>0.72799999999999998</v>
      </c>
      <c r="FJ19" s="9">
        <v>0.59299999999999997</v>
      </c>
      <c r="FK19" s="9">
        <v>11</v>
      </c>
      <c r="FL19" s="9">
        <v>6.5460000000000003</v>
      </c>
      <c r="FM19" s="9">
        <v>12</v>
      </c>
      <c r="FN19" s="9">
        <v>18.138999999999999</v>
      </c>
      <c r="FO19" s="9">
        <v>7.0149999999999997</v>
      </c>
      <c r="FP19" s="9">
        <v>11.122999999999999</v>
      </c>
      <c r="FQ19" s="9">
        <v>8.5069999999999997</v>
      </c>
      <c r="FR19" s="9">
        <v>3.5270000000000001</v>
      </c>
      <c r="FS19" s="9">
        <v>4.9800000000000004</v>
      </c>
      <c r="FT19" s="9">
        <v>4.9980000000000002</v>
      </c>
      <c r="FU19" s="9">
        <v>2.2130000000000001</v>
      </c>
      <c r="FV19" s="9">
        <v>2.7850000000000001</v>
      </c>
      <c r="FW19" s="9">
        <v>4.2460000000000004</v>
      </c>
      <c r="FX19" s="9">
        <v>0.88700000000000001</v>
      </c>
      <c r="FY19" s="9">
        <v>3.359</v>
      </c>
      <c r="FZ19" s="9">
        <v>0.38800000000000001</v>
      </c>
      <c r="GA19" s="9">
        <v>0.38800000000000001</v>
      </c>
      <c r="GB19" s="9">
        <v>0</v>
      </c>
      <c r="GC19" s="9">
        <v>10</v>
      </c>
      <c r="GD19" s="9">
        <v>8.8780000000000001</v>
      </c>
      <c r="GE19" s="9">
        <v>11.714</v>
      </c>
      <c r="GF19" s="9">
        <v>22.241</v>
      </c>
      <c r="GG19" s="9">
        <v>8.5950000000000006</v>
      </c>
      <c r="GH19" s="9">
        <v>13.645</v>
      </c>
      <c r="GI19" s="9">
        <v>8.3520000000000003</v>
      </c>
      <c r="GJ19" s="9">
        <v>2.2799999999999998</v>
      </c>
      <c r="GK19" s="9">
        <v>6.0709999999999997</v>
      </c>
      <c r="GL19" s="9">
        <v>11.005000000000001</v>
      </c>
      <c r="GM19" s="9">
        <v>4.508</v>
      </c>
      <c r="GN19" s="9">
        <v>6.4980000000000002</v>
      </c>
      <c r="GO19" s="9">
        <v>2.5739999999999998</v>
      </c>
      <c r="GP19" s="9">
        <v>1.498</v>
      </c>
      <c r="GQ19" s="9">
        <v>1.0760000000000001</v>
      </c>
      <c r="GR19" s="9">
        <v>0.309</v>
      </c>
      <c r="GS19" s="9">
        <v>0.309</v>
      </c>
      <c r="GT19" s="9">
        <v>0</v>
      </c>
      <c r="GU19" s="9">
        <v>10</v>
      </c>
      <c r="GV19" s="9">
        <v>10.507</v>
      </c>
      <c r="GW19" s="9">
        <v>10</v>
      </c>
      <c r="GX19" s="9">
        <v>8.3140000000000001</v>
      </c>
      <c r="GY19" s="9">
        <v>3.34</v>
      </c>
      <c r="GZ19" s="9">
        <v>4.9740000000000002</v>
      </c>
      <c r="HA19" s="9">
        <v>5.7619999999999996</v>
      </c>
      <c r="HB19" s="9">
        <v>1.8069999999999999</v>
      </c>
      <c r="HC19" s="9">
        <v>3.9550000000000001</v>
      </c>
      <c r="HD19" s="9">
        <v>1.887</v>
      </c>
      <c r="HE19" s="9">
        <v>1.2250000000000001</v>
      </c>
      <c r="HF19" s="9">
        <v>0.66100000000000003</v>
      </c>
      <c r="HG19" s="9">
        <v>0.308</v>
      </c>
      <c r="HH19" s="9">
        <v>0.308</v>
      </c>
      <c r="HI19" s="9">
        <v>0</v>
      </c>
      <c r="HJ19" s="9">
        <v>0.35799999999999998</v>
      </c>
      <c r="HK19" s="9">
        <v>0</v>
      </c>
      <c r="HL19" s="9">
        <v>0.35799999999999998</v>
      </c>
      <c r="HM19" s="9">
        <v>8</v>
      </c>
      <c r="HN19" s="9">
        <v>9.0920000000000005</v>
      </c>
      <c r="HO19" s="9">
        <v>7</v>
      </c>
      <c r="HP19" s="9">
        <v>7.16</v>
      </c>
      <c r="HQ19" s="9">
        <v>3.7010000000000001</v>
      </c>
      <c r="HR19" s="9">
        <v>3.4580000000000002</v>
      </c>
      <c r="HS19" s="9">
        <v>2.1509999999999998</v>
      </c>
      <c r="HT19" s="9">
        <v>0.66700000000000004</v>
      </c>
      <c r="HU19" s="9">
        <v>1.484</v>
      </c>
      <c r="HV19" s="9">
        <v>3.29</v>
      </c>
      <c r="HW19" s="9">
        <v>1.883</v>
      </c>
      <c r="HX19" s="9">
        <v>1.407</v>
      </c>
      <c r="HY19" s="9">
        <v>1.401</v>
      </c>
      <c r="HZ19" s="9">
        <v>0.83299999999999996</v>
      </c>
      <c r="IA19" s="9">
        <v>0.56799999999999995</v>
      </c>
      <c r="IB19" s="9">
        <v>0.31900000000000001</v>
      </c>
      <c r="IC19" s="9">
        <v>0.31900000000000001</v>
      </c>
      <c r="ID19" s="9">
        <v>0</v>
      </c>
      <c r="IE19" s="9">
        <v>10.981999999999999</v>
      </c>
      <c r="IF19" s="9">
        <v>15</v>
      </c>
      <c r="IG19" s="9">
        <v>10</v>
      </c>
      <c r="IH19" s="9">
        <v>41.078000000000003</v>
      </c>
      <c r="II19" s="9">
        <v>14.666</v>
      </c>
      <c r="IJ19" s="9">
        <v>26.411000000000001</v>
      </c>
      <c r="IK19" s="9">
        <v>20.969000000000001</v>
      </c>
      <c r="IL19" s="9">
        <v>7.2869999999999999</v>
      </c>
      <c r="IM19" s="9">
        <v>13.680999999999999</v>
      </c>
      <c r="IN19" s="9">
        <v>13.438000000000001</v>
      </c>
      <c r="IO19" s="9">
        <v>4.157</v>
      </c>
      <c r="IP19" s="9">
        <v>9.2810000000000006</v>
      </c>
      <c r="IQ19" s="9">
        <v>5.0010000000000003</v>
      </c>
    </row>
    <row r="20" spans="1:251">
      <c r="A20" s="10">
        <v>45323</v>
      </c>
      <c r="B20" s="9">
        <v>0.57099999999999995</v>
      </c>
      <c r="C20" s="9">
        <v>0.29599999999999999</v>
      </c>
      <c r="D20" s="9">
        <v>0.27500000000000002</v>
      </c>
      <c r="E20" s="9">
        <v>12</v>
      </c>
      <c r="F20" s="9">
        <v>13.069000000000001</v>
      </c>
      <c r="G20" s="9">
        <v>10.387</v>
      </c>
      <c r="H20" s="9">
        <v>7.5350000000000001</v>
      </c>
      <c r="I20" s="9">
        <v>2.9940000000000002</v>
      </c>
      <c r="J20" s="9">
        <v>4.5410000000000004</v>
      </c>
      <c r="K20" s="9">
        <v>1.8520000000000001</v>
      </c>
      <c r="L20" s="9">
        <v>0.31</v>
      </c>
      <c r="M20" s="9">
        <v>1.542</v>
      </c>
      <c r="N20" s="9">
        <v>3.734</v>
      </c>
      <c r="O20" s="9">
        <v>1.6579999999999999</v>
      </c>
      <c r="P20" s="9">
        <v>2.077</v>
      </c>
      <c r="Q20" s="9">
        <v>1.6519999999999999</v>
      </c>
      <c r="R20" s="9">
        <v>0.73</v>
      </c>
      <c r="S20" s="9">
        <v>0.92200000000000004</v>
      </c>
      <c r="T20" s="9">
        <v>0.29599999999999999</v>
      </c>
      <c r="U20" s="9">
        <v>0.29599999999999999</v>
      </c>
      <c r="V20" s="9">
        <v>0</v>
      </c>
      <c r="W20" s="9">
        <v>12.499000000000001</v>
      </c>
      <c r="X20" s="9">
        <v>12.916</v>
      </c>
      <c r="Y20" s="9">
        <v>12</v>
      </c>
      <c r="Z20" s="9">
        <v>8.0850000000000009</v>
      </c>
      <c r="AA20" s="9">
        <v>2.6139999999999999</v>
      </c>
      <c r="AB20" s="9">
        <v>5.4710000000000001</v>
      </c>
      <c r="AC20" s="9">
        <v>4.0579999999999998</v>
      </c>
      <c r="AD20" s="9">
        <v>0.92700000000000005</v>
      </c>
      <c r="AE20" s="9">
        <v>3.1309999999999998</v>
      </c>
      <c r="AF20" s="9">
        <v>2.5760000000000001</v>
      </c>
      <c r="AG20" s="9">
        <v>0.90700000000000003</v>
      </c>
      <c r="AH20" s="9">
        <v>1.669</v>
      </c>
      <c r="AI20" s="9">
        <v>1.177</v>
      </c>
      <c r="AJ20" s="9">
        <v>0.78</v>
      </c>
      <c r="AK20" s="9">
        <v>0.39700000000000002</v>
      </c>
      <c r="AL20" s="9">
        <v>0.27500000000000002</v>
      </c>
      <c r="AM20" s="9">
        <v>0</v>
      </c>
      <c r="AN20" s="9">
        <v>0.27500000000000002</v>
      </c>
      <c r="AO20" s="9">
        <v>9.3640000000000008</v>
      </c>
      <c r="AP20" s="9">
        <v>12.772</v>
      </c>
      <c r="AQ20" s="9">
        <v>8.07</v>
      </c>
      <c r="AR20" s="9">
        <v>3.9249999999999998</v>
      </c>
      <c r="AS20" s="9">
        <v>2.6989999999999998</v>
      </c>
      <c r="AT20" s="9">
        <v>1.226</v>
      </c>
      <c r="AU20" s="9">
        <v>1.883</v>
      </c>
      <c r="AV20" s="9">
        <v>1.4710000000000001</v>
      </c>
      <c r="AW20" s="9">
        <v>0.41199999999999998</v>
      </c>
      <c r="AX20" s="9">
        <v>1.6910000000000001</v>
      </c>
      <c r="AY20" s="9">
        <v>1.228</v>
      </c>
      <c r="AZ20" s="9">
        <v>0.46300000000000002</v>
      </c>
      <c r="BA20" s="9">
        <v>0.35099999999999998</v>
      </c>
      <c r="BB20" s="9">
        <v>0</v>
      </c>
      <c r="BC20" s="9">
        <v>0.35099999999999998</v>
      </c>
      <c r="BD20" s="9">
        <v>0</v>
      </c>
      <c r="BE20" s="9">
        <v>0</v>
      </c>
      <c r="BF20" s="9">
        <v>0</v>
      </c>
      <c r="BG20" s="9">
        <v>9.5530000000000008</v>
      </c>
      <c r="BH20" s="9">
        <v>8.9499999999999993</v>
      </c>
      <c r="BI20" s="9">
        <v>9.86</v>
      </c>
      <c r="BJ20" s="9">
        <v>56.945</v>
      </c>
      <c r="BK20" s="9">
        <v>23.535</v>
      </c>
      <c r="BL20" s="9">
        <v>33.409999999999997</v>
      </c>
      <c r="BM20" s="9">
        <v>22.800999999999998</v>
      </c>
      <c r="BN20" s="9">
        <v>8.3249999999999993</v>
      </c>
      <c r="BO20" s="9">
        <v>14.477</v>
      </c>
      <c r="BP20" s="9">
        <v>24.018000000000001</v>
      </c>
      <c r="BQ20" s="9">
        <v>10.805</v>
      </c>
      <c r="BR20" s="9">
        <v>13.212999999999999</v>
      </c>
      <c r="BS20" s="9">
        <v>8.2520000000000007</v>
      </c>
      <c r="BT20" s="9">
        <v>3.5110000000000001</v>
      </c>
      <c r="BU20" s="9">
        <v>4.7409999999999997</v>
      </c>
      <c r="BV20" s="9">
        <v>1.8740000000000001</v>
      </c>
      <c r="BW20" s="9">
        <v>0.89400000000000002</v>
      </c>
      <c r="BX20" s="9">
        <v>0.98</v>
      </c>
      <c r="BY20" s="9">
        <v>10</v>
      </c>
      <c r="BZ20" s="9">
        <v>10</v>
      </c>
      <c r="CA20" s="9">
        <v>10</v>
      </c>
      <c r="CB20" s="9">
        <v>15.44</v>
      </c>
      <c r="CC20" s="9">
        <v>5.2919999999999998</v>
      </c>
      <c r="CD20" s="9">
        <v>10.148</v>
      </c>
      <c r="CE20" s="9">
        <v>5.774</v>
      </c>
      <c r="CF20" s="9">
        <v>1.9</v>
      </c>
      <c r="CG20" s="9">
        <v>3.8740000000000001</v>
      </c>
      <c r="CH20" s="9">
        <v>7.8979999999999997</v>
      </c>
      <c r="CI20" s="9">
        <v>2.2010000000000001</v>
      </c>
      <c r="CJ20" s="9">
        <v>5.6970000000000001</v>
      </c>
      <c r="CK20" s="9">
        <v>1.2509999999999999</v>
      </c>
      <c r="CL20" s="9">
        <v>0.94899999999999995</v>
      </c>
      <c r="CM20" s="9">
        <v>0.30199999999999999</v>
      </c>
      <c r="CN20" s="9">
        <v>0.51700000000000002</v>
      </c>
      <c r="CO20" s="9">
        <v>0.24299999999999999</v>
      </c>
      <c r="CP20" s="9">
        <v>0.27500000000000002</v>
      </c>
      <c r="CQ20" s="9">
        <v>10</v>
      </c>
      <c r="CR20" s="9">
        <v>10</v>
      </c>
      <c r="CS20" s="9">
        <v>10.195</v>
      </c>
      <c r="CT20" s="9">
        <v>41.505000000000003</v>
      </c>
      <c r="CU20" s="9">
        <v>18.242999999999999</v>
      </c>
      <c r="CV20" s="9">
        <v>23.263000000000002</v>
      </c>
      <c r="CW20" s="9">
        <v>17.027999999999999</v>
      </c>
      <c r="CX20" s="9">
        <v>6.4249999999999998</v>
      </c>
      <c r="CY20" s="9">
        <v>10.603</v>
      </c>
      <c r="CZ20" s="9">
        <v>16.12</v>
      </c>
      <c r="DA20" s="9">
        <v>8.6039999999999992</v>
      </c>
      <c r="DB20" s="9">
        <v>7.516</v>
      </c>
      <c r="DC20" s="9">
        <v>7.0010000000000003</v>
      </c>
      <c r="DD20" s="9">
        <v>2.5630000000000002</v>
      </c>
      <c r="DE20" s="9">
        <v>4.4390000000000001</v>
      </c>
      <c r="DF20" s="9">
        <v>1.357</v>
      </c>
      <c r="DG20" s="9">
        <v>0.65100000000000002</v>
      </c>
      <c r="DH20" s="9">
        <v>0.70499999999999996</v>
      </c>
      <c r="DI20" s="9">
        <v>10</v>
      </c>
      <c r="DJ20" s="9">
        <v>10</v>
      </c>
      <c r="DK20" s="9">
        <v>10</v>
      </c>
      <c r="DL20" s="9">
        <v>9.3740000000000006</v>
      </c>
      <c r="DM20" s="9">
        <v>4.0830000000000002</v>
      </c>
      <c r="DN20" s="9">
        <v>5.2910000000000004</v>
      </c>
      <c r="DO20" s="9">
        <v>3.0219999999999998</v>
      </c>
      <c r="DP20" s="9">
        <v>1.357</v>
      </c>
      <c r="DQ20" s="9">
        <v>1.665</v>
      </c>
      <c r="DR20" s="9">
        <v>4.1920000000000002</v>
      </c>
      <c r="DS20" s="9">
        <v>2.1890000000000001</v>
      </c>
      <c r="DT20" s="9">
        <v>2.0030000000000001</v>
      </c>
      <c r="DU20" s="9">
        <v>1.8640000000000001</v>
      </c>
      <c r="DV20" s="9">
        <v>0.24</v>
      </c>
      <c r="DW20" s="9">
        <v>1.6240000000000001</v>
      </c>
      <c r="DX20" s="9">
        <v>0.29599999999999999</v>
      </c>
      <c r="DY20" s="9">
        <v>0.29599999999999999</v>
      </c>
      <c r="DZ20" s="9">
        <v>0</v>
      </c>
      <c r="EA20" s="9">
        <v>11.237</v>
      </c>
      <c r="EB20" s="9">
        <v>10</v>
      </c>
      <c r="EC20" s="9">
        <v>15</v>
      </c>
      <c r="ED20" s="9">
        <v>1.2589999999999999</v>
      </c>
      <c r="EE20" s="9">
        <v>0.73799999999999999</v>
      </c>
      <c r="EF20" s="9">
        <v>0.52100000000000002</v>
      </c>
      <c r="EG20" s="9">
        <v>0</v>
      </c>
      <c r="EH20" s="9">
        <v>0</v>
      </c>
      <c r="EI20" s="9">
        <v>0</v>
      </c>
      <c r="EJ20" s="9">
        <v>0.252</v>
      </c>
      <c r="EK20" s="9">
        <v>0</v>
      </c>
      <c r="EL20" s="9">
        <v>0.252</v>
      </c>
      <c r="EM20" s="9">
        <v>0.67400000000000004</v>
      </c>
      <c r="EN20" s="9">
        <v>0.40500000000000003</v>
      </c>
      <c r="EO20" s="9">
        <v>0.27</v>
      </c>
      <c r="EP20" s="9">
        <v>0.33300000000000002</v>
      </c>
      <c r="EQ20" s="9">
        <v>0.33300000000000002</v>
      </c>
      <c r="ER20" s="9">
        <v>0</v>
      </c>
      <c r="ES20" s="9">
        <v>25</v>
      </c>
      <c r="ET20" s="9">
        <v>27.257999999999999</v>
      </c>
      <c r="EU20" s="9">
        <v>17.763000000000002</v>
      </c>
      <c r="EV20" s="9">
        <v>16.423999999999999</v>
      </c>
      <c r="EW20" s="9">
        <v>6.4249999999999998</v>
      </c>
      <c r="EX20" s="9">
        <v>9.9990000000000006</v>
      </c>
      <c r="EY20" s="9">
        <v>5.734</v>
      </c>
      <c r="EZ20" s="9">
        <v>2.9609999999999999</v>
      </c>
      <c r="FA20" s="9">
        <v>2.7730000000000001</v>
      </c>
      <c r="FB20" s="9">
        <v>6.28</v>
      </c>
      <c r="FC20" s="9">
        <v>2.347</v>
      </c>
      <c r="FD20" s="9">
        <v>3.9329999999999998</v>
      </c>
      <c r="FE20" s="9">
        <v>3.3279999999999998</v>
      </c>
      <c r="FF20" s="9">
        <v>0.57799999999999996</v>
      </c>
      <c r="FG20" s="9">
        <v>2.75</v>
      </c>
      <c r="FH20" s="9">
        <v>1.0820000000000001</v>
      </c>
      <c r="FI20" s="9">
        <v>0.53900000000000003</v>
      </c>
      <c r="FJ20" s="9">
        <v>0.54300000000000004</v>
      </c>
      <c r="FK20" s="9">
        <v>16</v>
      </c>
      <c r="FL20" s="9">
        <v>11.071</v>
      </c>
      <c r="FM20" s="9">
        <v>16.96</v>
      </c>
      <c r="FN20" s="9">
        <v>19.190999999999999</v>
      </c>
      <c r="FO20" s="9">
        <v>7.5540000000000003</v>
      </c>
      <c r="FP20" s="9">
        <v>11.637</v>
      </c>
      <c r="FQ20" s="9">
        <v>8.59</v>
      </c>
      <c r="FR20" s="9">
        <v>3.3929999999999998</v>
      </c>
      <c r="FS20" s="9">
        <v>5.1970000000000001</v>
      </c>
      <c r="FT20" s="9">
        <v>5.5149999999999997</v>
      </c>
      <c r="FU20" s="9">
        <v>1.5960000000000001</v>
      </c>
      <c r="FV20" s="9">
        <v>3.919</v>
      </c>
      <c r="FW20" s="9">
        <v>4.33</v>
      </c>
      <c r="FX20" s="9">
        <v>2.2469999999999999</v>
      </c>
      <c r="FY20" s="9">
        <v>2.0840000000000001</v>
      </c>
      <c r="FZ20" s="9">
        <v>0.75600000000000001</v>
      </c>
      <c r="GA20" s="9">
        <v>0.318</v>
      </c>
      <c r="GB20" s="9">
        <v>0.437</v>
      </c>
      <c r="GC20" s="9">
        <v>10</v>
      </c>
      <c r="GD20" s="9">
        <v>10.797000000000001</v>
      </c>
      <c r="GE20" s="9">
        <v>10.038</v>
      </c>
      <c r="GF20" s="9">
        <v>23.114999999999998</v>
      </c>
      <c r="GG20" s="9">
        <v>8.3490000000000002</v>
      </c>
      <c r="GH20" s="9">
        <v>14.766</v>
      </c>
      <c r="GI20" s="9">
        <v>7.8410000000000002</v>
      </c>
      <c r="GJ20" s="9">
        <v>1.4470000000000001</v>
      </c>
      <c r="GK20" s="9">
        <v>6.3929999999999998</v>
      </c>
      <c r="GL20" s="9">
        <v>13.492000000000001</v>
      </c>
      <c r="GM20" s="9">
        <v>6.38</v>
      </c>
      <c r="GN20" s="9">
        <v>7.1120000000000001</v>
      </c>
      <c r="GO20" s="9">
        <v>1.7829999999999999</v>
      </c>
      <c r="GP20" s="9">
        <v>0.52200000000000002</v>
      </c>
      <c r="GQ20" s="9">
        <v>1.2609999999999999</v>
      </c>
      <c r="GR20" s="9">
        <v>0</v>
      </c>
      <c r="GS20" s="9">
        <v>0</v>
      </c>
      <c r="GT20" s="9">
        <v>0</v>
      </c>
      <c r="GU20" s="9">
        <v>10</v>
      </c>
      <c r="GV20" s="9">
        <v>10</v>
      </c>
      <c r="GW20" s="9">
        <v>10</v>
      </c>
      <c r="GX20" s="9">
        <v>6.33</v>
      </c>
      <c r="GY20" s="9">
        <v>4.5519999999999996</v>
      </c>
      <c r="GZ20" s="9">
        <v>1.778</v>
      </c>
      <c r="HA20" s="9">
        <v>3.6589999999999998</v>
      </c>
      <c r="HB20" s="9">
        <v>1.881</v>
      </c>
      <c r="HC20" s="9">
        <v>1.778</v>
      </c>
      <c r="HD20" s="9">
        <v>2.6709999999999998</v>
      </c>
      <c r="HE20" s="9">
        <v>2.6709999999999998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8</v>
      </c>
      <c r="HN20" s="9">
        <v>10</v>
      </c>
      <c r="HO20" s="9">
        <v>5.6459999999999999</v>
      </c>
      <c r="HP20" s="9">
        <v>7.7149999999999999</v>
      </c>
      <c r="HQ20" s="9">
        <v>4.0439999999999996</v>
      </c>
      <c r="HR20" s="9">
        <v>3.6709999999999998</v>
      </c>
      <c r="HS20" s="9">
        <v>1.4590000000000001</v>
      </c>
      <c r="HT20" s="9">
        <v>1.2210000000000001</v>
      </c>
      <c r="HU20" s="9">
        <v>0.23799999999999999</v>
      </c>
      <c r="HV20" s="9">
        <v>3.7269999999999999</v>
      </c>
      <c r="HW20" s="9">
        <v>1.82</v>
      </c>
      <c r="HX20" s="9">
        <v>1.907</v>
      </c>
      <c r="HY20" s="9">
        <v>1.8480000000000001</v>
      </c>
      <c r="HZ20" s="9">
        <v>0.76</v>
      </c>
      <c r="IA20" s="9">
        <v>1.089</v>
      </c>
      <c r="IB20" s="9">
        <v>0.68</v>
      </c>
      <c r="IC20" s="9">
        <v>0.24299999999999999</v>
      </c>
      <c r="ID20" s="9">
        <v>0.437</v>
      </c>
      <c r="IE20" s="9">
        <v>15.382</v>
      </c>
      <c r="IF20" s="9">
        <v>14.718999999999999</v>
      </c>
      <c r="IG20" s="9">
        <v>17.283999999999999</v>
      </c>
      <c r="IH20" s="9">
        <v>43.533999999999999</v>
      </c>
      <c r="II20" s="9">
        <v>15.41</v>
      </c>
      <c r="IJ20" s="9">
        <v>28.123999999999999</v>
      </c>
      <c r="IK20" s="9">
        <v>19.864000000000001</v>
      </c>
      <c r="IL20" s="9">
        <v>6.7389999999999999</v>
      </c>
      <c r="IM20" s="9">
        <v>13.125</v>
      </c>
      <c r="IN20" s="9">
        <v>17.068000000000001</v>
      </c>
      <c r="IO20" s="9">
        <v>6.5110000000000001</v>
      </c>
      <c r="IP20" s="9">
        <v>10.557</v>
      </c>
      <c r="IQ20" s="9">
        <v>5.4429999999999996</v>
      </c>
    </row>
    <row r="21" spans="1:251">
      <c r="A21" s="10">
        <v>45689</v>
      </c>
      <c r="B21" s="9">
        <v>0.61499999999999999</v>
      </c>
      <c r="C21" s="9">
        <v>0.38500000000000001</v>
      </c>
      <c r="D21" s="9">
        <v>0.23</v>
      </c>
      <c r="E21" s="9">
        <v>10</v>
      </c>
      <c r="F21" s="9">
        <v>10</v>
      </c>
      <c r="G21" s="9">
        <v>10</v>
      </c>
      <c r="H21" s="9">
        <v>7.9420000000000002</v>
      </c>
      <c r="I21" s="9">
        <v>2.8570000000000002</v>
      </c>
      <c r="J21" s="9">
        <v>5.085</v>
      </c>
      <c r="K21" s="9">
        <v>2.4039999999999999</v>
      </c>
      <c r="L21" s="9">
        <v>0.71399999999999997</v>
      </c>
      <c r="M21" s="9">
        <v>1.69</v>
      </c>
      <c r="N21" s="9">
        <v>3.4740000000000002</v>
      </c>
      <c r="O21" s="9">
        <v>1.474</v>
      </c>
      <c r="P21" s="9">
        <v>1.9990000000000001</v>
      </c>
      <c r="Q21" s="9">
        <v>1.679</v>
      </c>
      <c r="R21" s="9">
        <v>0.28299999999999997</v>
      </c>
      <c r="S21" s="9">
        <v>1.3959999999999999</v>
      </c>
      <c r="T21" s="9">
        <v>0.38500000000000001</v>
      </c>
      <c r="U21" s="9">
        <v>0.38500000000000001</v>
      </c>
      <c r="V21" s="9">
        <v>0</v>
      </c>
      <c r="W21" s="9">
        <v>10.472</v>
      </c>
      <c r="X21" s="9">
        <v>10</v>
      </c>
      <c r="Y21" s="9">
        <v>11.756</v>
      </c>
      <c r="Z21" s="9">
        <v>6.4619999999999997</v>
      </c>
      <c r="AA21" s="9">
        <v>2.2400000000000002</v>
      </c>
      <c r="AB21" s="9">
        <v>4.2210000000000001</v>
      </c>
      <c r="AC21" s="9">
        <v>3.754</v>
      </c>
      <c r="AD21" s="9">
        <v>1.3380000000000001</v>
      </c>
      <c r="AE21" s="9">
        <v>2.4169999999999998</v>
      </c>
      <c r="AF21" s="9">
        <v>1.579</v>
      </c>
      <c r="AG21" s="9">
        <v>0.33200000000000002</v>
      </c>
      <c r="AH21" s="9">
        <v>1.2470000000000001</v>
      </c>
      <c r="AI21" s="9">
        <v>0.89800000000000002</v>
      </c>
      <c r="AJ21" s="9">
        <v>0.56999999999999995</v>
      </c>
      <c r="AK21" s="9">
        <v>0.32800000000000001</v>
      </c>
      <c r="AL21" s="9">
        <v>0.23</v>
      </c>
      <c r="AM21" s="9">
        <v>0</v>
      </c>
      <c r="AN21" s="9">
        <v>0.23</v>
      </c>
      <c r="AO21" s="9">
        <v>8.5709999999999997</v>
      </c>
      <c r="AP21" s="9">
        <v>7</v>
      </c>
      <c r="AQ21" s="9">
        <v>9</v>
      </c>
      <c r="AR21" s="9">
        <v>1.631</v>
      </c>
      <c r="AS21" s="9">
        <v>0.46300000000000002</v>
      </c>
      <c r="AT21" s="9">
        <v>1.167</v>
      </c>
      <c r="AU21" s="9">
        <v>0.23</v>
      </c>
      <c r="AV21" s="9">
        <v>0.23</v>
      </c>
      <c r="AW21" s="9">
        <v>0</v>
      </c>
      <c r="AX21" s="9">
        <v>1.401</v>
      </c>
      <c r="AY21" s="9">
        <v>0.23400000000000001</v>
      </c>
      <c r="AZ21" s="9">
        <v>1.167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11</v>
      </c>
      <c r="BH21" s="9">
        <v>7.5209999999999999</v>
      </c>
      <c r="BI21" s="9">
        <v>11.787000000000001</v>
      </c>
      <c r="BJ21" s="9">
        <v>48.533000000000001</v>
      </c>
      <c r="BK21" s="9">
        <v>17.399000000000001</v>
      </c>
      <c r="BL21" s="9">
        <v>31.134</v>
      </c>
      <c r="BM21" s="9">
        <v>21.638999999999999</v>
      </c>
      <c r="BN21" s="9">
        <v>6.8650000000000002</v>
      </c>
      <c r="BO21" s="9">
        <v>14.773999999999999</v>
      </c>
      <c r="BP21" s="9">
        <v>18.347000000000001</v>
      </c>
      <c r="BQ21" s="9">
        <v>7.226</v>
      </c>
      <c r="BR21" s="9">
        <v>11.121</v>
      </c>
      <c r="BS21" s="9">
        <v>6.9530000000000003</v>
      </c>
      <c r="BT21" s="9">
        <v>1.944</v>
      </c>
      <c r="BU21" s="9">
        <v>5.0090000000000003</v>
      </c>
      <c r="BV21" s="9">
        <v>1.5940000000000001</v>
      </c>
      <c r="BW21" s="9">
        <v>1.3640000000000001</v>
      </c>
      <c r="BX21" s="9">
        <v>0.23</v>
      </c>
      <c r="BY21" s="9">
        <v>10</v>
      </c>
      <c r="BZ21" s="9">
        <v>10</v>
      </c>
      <c r="CA21" s="9">
        <v>10</v>
      </c>
      <c r="CB21" s="9">
        <v>14.281000000000001</v>
      </c>
      <c r="CC21" s="9">
        <v>4.6769999999999996</v>
      </c>
      <c r="CD21" s="9">
        <v>9.6039999999999992</v>
      </c>
      <c r="CE21" s="9">
        <v>6.9930000000000003</v>
      </c>
      <c r="CF21" s="9">
        <v>2.0840000000000001</v>
      </c>
      <c r="CG21" s="9">
        <v>4.9089999999999998</v>
      </c>
      <c r="CH21" s="9">
        <v>6.242</v>
      </c>
      <c r="CI21" s="9">
        <v>2.593</v>
      </c>
      <c r="CJ21" s="9">
        <v>3.649</v>
      </c>
      <c r="CK21" s="9">
        <v>1.046</v>
      </c>
      <c r="CL21" s="9">
        <v>0</v>
      </c>
      <c r="CM21" s="9">
        <v>1.046</v>
      </c>
      <c r="CN21" s="9">
        <v>0</v>
      </c>
      <c r="CO21" s="9">
        <v>0</v>
      </c>
      <c r="CP21" s="9">
        <v>0</v>
      </c>
      <c r="CQ21" s="9">
        <v>9.9540000000000006</v>
      </c>
      <c r="CR21" s="9">
        <v>10</v>
      </c>
      <c r="CS21" s="9">
        <v>8.8049999999999997</v>
      </c>
      <c r="CT21" s="9">
        <v>34.250999999999998</v>
      </c>
      <c r="CU21" s="9">
        <v>12.721</v>
      </c>
      <c r="CV21" s="9">
        <v>21.53</v>
      </c>
      <c r="CW21" s="9">
        <v>14.646000000000001</v>
      </c>
      <c r="CX21" s="9">
        <v>4.7809999999999997</v>
      </c>
      <c r="CY21" s="9">
        <v>9.8650000000000002</v>
      </c>
      <c r="CZ21" s="9">
        <v>12.105</v>
      </c>
      <c r="DA21" s="9">
        <v>4.633</v>
      </c>
      <c r="DB21" s="9">
        <v>7.4720000000000004</v>
      </c>
      <c r="DC21" s="9">
        <v>5.907</v>
      </c>
      <c r="DD21" s="9">
        <v>1.944</v>
      </c>
      <c r="DE21" s="9">
        <v>3.9630000000000001</v>
      </c>
      <c r="DF21" s="9">
        <v>1.5940000000000001</v>
      </c>
      <c r="DG21" s="9">
        <v>1.3640000000000001</v>
      </c>
      <c r="DH21" s="9">
        <v>0.23</v>
      </c>
      <c r="DI21" s="9">
        <v>10</v>
      </c>
      <c r="DJ21" s="9">
        <v>10</v>
      </c>
      <c r="DK21" s="9">
        <v>10</v>
      </c>
      <c r="DL21" s="9">
        <v>6.7759999999999998</v>
      </c>
      <c r="DM21" s="9">
        <v>3.4740000000000002</v>
      </c>
      <c r="DN21" s="9">
        <v>3.302</v>
      </c>
      <c r="DO21" s="9">
        <v>2.9209999999999998</v>
      </c>
      <c r="DP21" s="9">
        <v>1.597</v>
      </c>
      <c r="DQ21" s="9">
        <v>1.3240000000000001</v>
      </c>
      <c r="DR21" s="9">
        <v>2.3109999999999999</v>
      </c>
      <c r="DS21" s="9">
        <v>1.357</v>
      </c>
      <c r="DT21" s="9">
        <v>0.95399999999999996</v>
      </c>
      <c r="DU21" s="9">
        <v>1.544</v>
      </c>
      <c r="DV21" s="9">
        <v>0.52</v>
      </c>
      <c r="DW21" s="9">
        <v>1.024</v>
      </c>
      <c r="DX21" s="9">
        <v>0</v>
      </c>
      <c r="DY21" s="9">
        <v>0</v>
      </c>
      <c r="DZ21" s="9">
        <v>0</v>
      </c>
      <c r="EA21" s="9">
        <v>10</v>
      </c>
      <c r="EB21" s="9">
        <v>9.4280000000000008</v>
      </c>
      <c r="EC21" s="9">
        <v>10.340999999999999</v>
      </c>
      <c r="ED21" s="9">
        <v>1.5660000000000001</v>
      </c>
      <c r="EE21" s="9">
        <v>1.238</v>
      </c>
      <c r="EF21" s="9">
        <v>0.32800000000000001</v>
      </c>
      <c r="EG21" s="9">
        <v>0.85499999999999998</v>
      </c>
      <c r="EH21" s="9">
        <v>0.85499999999999998</v>
      </c>
      <c r="EI21" s="9">
        <v>0</v>
      </c>
      <c r="EJ21" s="9">
        <v>0</v>
      </c>
      <c r="EK21" s="9">
        <v>0</v>
      </c>
      <c r="EL21" s="9">
        <v>0</v>
      </c>
      <c r="EM21" s="9">
        <v>0.32800000000000001</v>
      </c>
      <c r="EN21" s="9">
        <v>0</v>
      </c>
      <c r="EO21" s="9">
        <v>0.32800000000000001</v>
      </c>
      <c r="EP21" s="9">
        <v>0.38300000000000001</v>
      </c>
      <c r="EQ21" s="9">
        <v>0.38300000000000001</v>
      </c>
      <c r="ER21" s="9">
        <v>0</v>
      </c>
      <c r="ES21" s="9">
        <v>15.212999999999999</v>
      </c>
      <c r="ET21" s="9">
        <v>17.282</v>
      </c>
      <c r="EU21" s="9">
        <v>0</v>
      </c>
      <c r="EV21" s="9">
        <v>12.013999999999999</v>
      </c>
      <c r="EW21" s="9">
        <v>4.0620000000000003</v>
      </c>
      <c r="EX21" s="9">
        <v>7.952</v>
      </c>
      <c r="EY21" s="9">
        <v>4.4859999999999998</v>
      </c>
      <c r="EZ21" s="9">
        <v>1.6279999999999999</v>
      </c>
      <c r="FA21" s="9">
        <v>2.8580000000000001</v>
      </c>
      <c r="FB21" s="9">
        <v>3.8149999999999999</v>
      </c>
      <c r="FC21" s="9">
        <v>1.1739999999999999</v>
      </c>
      <c r="FD21" s="9">
        <v>2.641</v>
      </c>
      <c r="FE21" s="9">
        <v>2.7320000000000002</v>
      </c>
      <c r="FF21" s="9">
        <v>0.27900000000000003</v>
      </c>
      <c r="FG21" s="9">
        <v>2.4529999999999998</v>
      </c>
      <c r="FH21" s="9">
        <v>0.98</v>
      </c>
      <c r="FI21" s="9">
        <v>0.98</v>
      </c>
      <c r="FJ21" s="9">
        <v>0</v>
      </c>
      <c r="FK21" s="9">
        <v>13.472</v>
      </c>
      <c r="FL21" s="9">
        <v>11.087</v>
      </c>
      <c r="FM21" s="9">
        <v>14</v>
      </c>
      <c r="FN21" s="9">
        <v>16.905000000000001</v>
      </c>
      <c r="FO21" s="9">
        <v>4.6790000000000003</v>
      </c>
      <c r="FP21" s="9">
        <v>12.227</v>
      </c>
      <c r="FQ21" s="9">
        <v>6.2089999999999996</v>
      </c>
      <c r="FR21" s="9">
        <v>1.3440000000000001</v>
      </c>
      <c r="FS21" s="9">
        <v>4.8659999999999997</v>
      </c>
      <c r="FT21" s="9">
        <v>5.5490000000000004</v>
      </c>
      <c r="FU21" s="9">
        <v>1.67</v>
      </c>
      <c r="FV21" s="9">
        <v>3.879</v>
      </c>
      <c r="FW21" s="9">
        <v>4.9169999999999998</v>
      </c>
      <c r="FX21" s="9">
        <v>1.665</v>
      </c>
      <c r="FY21" s="9">
        <v>3.2519999999999998</v>
      </c>
      <c r="FZ21" s="9">
        <v>0.23</v>
      </c>
      <c r="GA21" s="9">
        <v>0</v>
      </c>
      <c r="GB21" s="9">
        <v>0.23</v>
      </c>
      <c r="GC21" s="9">
        <v>12.064</v>
      </c>
      <c r="GD21" s="9">
        <v>12.337</v>
      </c>
      <c r="GE21" s="9">
        <v>12.083</v>
      </c>
      <c r="GF21" s="9">
        <v>15.250999999999999</v>
      </c>
      <c r="GG21" s="9">
        <v>6.84</v>
      </c>
      <c r="GH21" s="9">
        <v>8.4109999999999996</v>
      </c>
      <c r="GI21" s="9">
        <v>5.2720000000000002</v>
      </c>
      <c r="GJ21" s="9">
        <v>1.5720000000000001</v>
      </c>
      <c r="GK21" s="9">
        <v>3.6989999999999998</v>
      </c>
      <c r="GL21" s="9">
        <v>9.4589999999999996</v>
      </c>
      <c r="GM21" s="9">
        <v>4.7480000000000002</v>
      </c>
      <c r="GN21" s="9">
        <v>4.7119999999999997</v>
      </c>
      <c r="GO21" s="9">
        <v>0.52</v>
      </c>
      <c r="GP21" s="9">
        <v>0.52</v>
      </c>
      <c r="GQ21" s="9">
        <v>0</v>
      </c>
      <c r="GR21" s="9">
        <v>0</v>
      </c>
      <c r="GS21" s="9">
        <v>0</v>
      </c>
      <c r="GT21" s="9">
        <v>0</v>
      </c>
      <c r="GU21" s="9">
        <v>10</v>
      </c>
      <c r="GV21" s="9">
        <v>10</v>
      </c>
      <c r="GW21" s="9">
        <v>10</v>
      </c>
      <c r="GX21" s="9">
        <v>9.5719999999999992</v>
      </c>
      <c r="GY21" s="9">
        <v>4.0540000000000003</v>
      </c>
      <c r="GZ21" s="9">
        <v>5.5179999999999998</v>
      </c>
      <c r="HA21" s="9">
        <v>7.7380000000000004</v>
      </c>
      <c r="HB21" s="9">
        <v>3.0630000000000002</v>
      </c>
      <c r="HC21" s="9">
        <v>4.6749999999999998</v>
      </c>
      <c r="HD21" s="9">
        <v>1.8340000000000001</v>
      </c>
      <c r="HE21" s="9">
        <v>0.99099999999999999</v>
      </c>
      <c r="HF21" s="9">
        <v>0.84299999999999997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8</v>
      </c>
      <c r="HN21" s="9">
        <v>8</v>
      </c>
      <c r="HO21" s="9">
        <v>8</v>
      </c>
      <c r="HP21" s="9">
        <v>6.4850000000000003</v>
      </c>
      <c r="HQ21" s="9">
        <v>3.6779999999999999</v>
      </c>
      <c r="HR21" s="9">
        <v>2.8069999999999999</v>
      </c>
      <c r="HS21" s="9">
        <v>3.1869999999999998</v>
      </c>
      <c r="HT21" s="9">
        <v>1.93</v>
      </c>
      <c r="HU21" s="9">
        <v>1.2569999999999999</v>
      </c>
      <c r="HV21" s="9">
        <v>1.8680000000000001</v>
      </c>
      <c r="HW21" s="9">
        <v>1.456</v>
      </c>
      <c r="HX21" s="9">
        <v>0.41199999999999998</v>
      </c>
      <c r="HY21" s="9">
        <v>1.43</v>
      </c>
      <c r="HZ21" s="9">
        <v>0.29099999999999998</v>
      </c>
      <c r="IA21" s="9">
        <v>1.1379999999999999</v>
      </c>
      <c r="IB21" s="9">
        <v>0</v>
      </c>
      <c r="IC21" s="9">
        <v>0</v>
      </c>
      <c r="ID21" s="9">
        <v>0</v>
      </c>
      <c r="IE21" s="9">
        <v>9.3279999999999994</v>
      </c>
      <c r="IF21" s="9">
        <v>8.4410000000000007</v>
      </c>
      <c r="IG21" s="9">
        <v>11.000999999999999</v>
      </c>
      <c r="IH21" s="9">
        <v>38.889000000000003</v>
      </c>
      <c r="II21" s="9">
        <v>15.585000000000001</v>
      </c>
      <c r="IJ21" s="9">
        <v>23.303999999999998</v>
      </c>
      <c r="IK21" s="9">
        <v>17.675000000000001</v>
      </c>
      <c r="IL21" s="9">
        <v>5.9290000000000003</v>
      </c>
      <c r="IM21" s="9">
        <v>11.744999999999999</v>
      </c>
      <c r="IN21" s="9">
        <v>13.609</v>
      </c>
      <c r="IO21" s="9">
        <v>6.12</v>
      </c>
      <c r="IP21" s="9">
        <v>7.4889999999999999</v>
      </c>
      <c r="IQ21" s="9">
        <v>6.0119999999999996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5865</v>
      </c>
      <c r="C1" s="3" t="s">
        <v>5866</v>
      </c>
      <c r="D1" s="3" t="s">
        <v>5867</v>
      </c>
      <c r="E1" s="3" t="s">
        <v>5868</v>
      </c>
      <c r="F1" s="3" t="s">
        <v>5869</v>
      </c>
      <c r="G1" s="3" t="s">
        <v>5870</v>
      </c>
      <c r="H1" s="3" t="s">
        <v>5871</v>
      </c>
      <c r="I1" s="3" t="s">
        <v>5872</v>
      </c>
      <c r="J1" s="3" t="s">
        <v>5873</v>
      </c>
      <c r="K1" s="3" t="s">
        <v>5874</v>
      </c>
      <c r="L1" s="3" t="s">
        <v>5875</v>
      </c>
      <c r="M1" s="3" t="s">
        <v>5876</v>
      </c>
      <c r="N1" s="3" t="s">
        <v>5877</v>
      </c>
      <c r="O1" s="3" t="s">
        <v>5878</v>
      </c>
      <c r="P1" s="3" t="s">
        <v>5879</v>
      </c>
      <c r="Q1" s="3" t="s">
        <v>5880</v>
      </c>
      <c r="R1" s="3" t="s">
        <v>5881</v>
      </c>
      <c r="S1" s="3" t="s">
        <v>5882</v>
      </c>
      <c r="T1" s="3" t="s">
        <v>5883</v>
      </c>
      <c r="U1" s="3" t="s">
        <v>5884</v>
      </c>
      <c r="V1" s="3" t="s">
        <v>5885</v>
      </c>
      <c r="W1" s="3" t="s">
        <v>5886</v>
      </c>
      <c r="X1" s="3" t="s">
        <v>5887</v>
      </c>
      <c r="Y1" s="3" t="s">
        <v>5888</v>
      </c>
      <c r="Z1" s="3" t="s">
        <v>5889</v>
      </c>
      <c r="AA1" s="3" t="s">
        <v>5890</v>
      </c>
      <c r="AB1" s="3" t="s">
        <v>5891</v>
      </c>
      <c r="AC1" s="3" t="s">
        <v>5892</v>
      </c>
      <c r="AD1" s="3" t="s">
        <v>5893</v>
      </c>
      <c r="AE1" s="3" t="s">
        <v>5894</v>
      </c>
      <c r="AF1" s="3" t="s">
        <v>5895</v>
      </c>
      <c r="AG1" s="3" t="s">
        <v>5896</v>
      </c>
      <c r="AH1" s="3" t="s">
        <v>5897</v>
      </c>
      <c r="AI1" s="3" t="s">
        <v>5898</v>
      </c>
      <c r="AJ1" s="3" t="s">
        <v>5899</v>
      </c>
      <c r="AK1" s="3" t="s">
        <v>5900</v>
      </c>
      <c r="AL1" s="3" t="s">
        <v>5901</v>
      </c>
      <c r="AM1" s="3" t="s">
        <v>5902</v>
      </c>
      <c r="AN1" s="3" t="s">
        <v>5903</v>
      </c>
      <c r="AO1" s="3" t="s">
        <v>5904</v>
      </c>
      <c r="AP1" s="3" t="s">
        <v>5905</v>
      </c>
      <c r="AQ1" s="3" t="s">
        <v>5906</v>
      </c>
      <c r="AR1" s="3" t="s">
        <v>5907</v>
      </c>
      <c r="AS1" s="3" t="s">
        <v>5908</v>
      </c>
      <c r="AT1" s="3" t="s">
        <v>5909</v>
      </c>
      <c r="AU1" s="3" t="s">
        <v>5910</v>
      </c>
      <c r="AV1" s="3" t="s">
        <v>5911</v>
      </c>
      <c r="AW1" s="3" t="s">
        <v>5912</v>
      </c>
      <c r="AX1" s="3" t="s">
        <v>5913</v>
      </c>
      <c r="AY1" s="3" t="s">
        <v>5914</v>
      </c>
      <c r="AZ1" s="3" t="s">
        <v>5915</v>
      </c>
      <c r="BA1" s="3" t="s">
        <v>5916</v>
      </c>
      <c r="BB1" s="3" t="s">
        <v>5917</v>
      </c>
      <c r="BC1" s="3" t="s">
        <v>5918</v>
      </c>
      <c r="BD1" s="3" t="s">
        <v>5919</v>
      </c>
      <c r="BE1" s="3" t="s">
        <v>5920</v>
      </c>
      <c r="BF1" s="3" t="s">
        <v>5921</v>
      </c>
      <c r="BG1" s="3" t="s">
        <v>5922</v>
      </c>
      <c r="BH1" s="3" t="s">
        <v>5923</v>
      </c>
      <c r="BI1" s="3" t="s">
        <v>5924</v>
      </c>
      <c r="BJ1" s="3" t="s">
        <v>5925</v>
      </c>
      <c r="BK1" s="3" t="s">
        <v>5926</v>
      </c>
      <c r="BL1" s="3" t="s">
        <v>5927</v>
      </c>
      <c r="BM1" s="3" t="s">
        <v>5928</v>
      </c>
      <c r="BN1" s="3" t="s">
        <v>5929</v>
      </c>
      <c r="BO1" s="3" t="s">
        <v>5930</v>
      </c>
      <c r="BP1" s="3" t="s">
        <v>5931</v>
      </c>
      <c r="BQ1" s="3" t="s">
        <v>5932</v>
      </c>
      <c r="BR1" s="3" t="s">
        <v>5933</v>
      </c>
      <c r="BS1" s="3" t="s">
        <v>5934</v>
      </c>
      <c r="BT1" s="3" t="s">
        <v>5935</v>
      </c>
      <c r="BU1" s="3" t="s">
        <v>5936</v>
      </c>
      <c r="BV1" s="3" t="s">
        <v>5937</v>
      </c>
      <c r="BW1" s="3" t="s">
        <v>5938</v>
      </c>
      <c r="BX1" s="3" t="s">
        <v>5939</v>
      </c>
      <c r="BY1" s="3" t="s">
        <v>5940</v>
      </c>
      <c r="BZ1" s="3" t="s">
        <v>5941</v>
      </c>
      <c r="CA1" s="3" t="s">
        <v>5942</v>
      </c>
      <c r="CB1" s="3" t="s">
        <v>5943</v>
      </c>
      <c r="CC1" s="3" t="s">
        <v>5944</v>
      </c>
      <c r="CD1" s="3" t="s">
        <v>5945</v>
      </c>
      <c r="CE1" s="3" t="s">
        <v>5946</v>
      </c>
      <c r="CF1" s="3" t="s">
        <v>5947</v>
      </c>
      <c r="CG1" s="3" t="s">
        <v>5948</v>
      </c>
      <c r="CH1" s="3" t="s">
        <v>5949</v>
      </c>
      <c r="CI1" s="3" t="s">
        <v>5950</v>
      </c>
      <c r="CJ1" s="3" t="s">
        <v>5951</v>
      </c>
      <c r="CK1" s="3" t="s">
        <v>5952</v>
      </c>
      <c r="CL1" s="3" t="s">
        <v>5953</v>
      </c>
      <c r="CM1" s="3" t="s">
        <v>5954</v>
      </c>
      <c r="CN1" s="3" t="s">
        <v>5955</v>
      </c>
      <c r="CO1" s="3" t="s">
        <v>5956</v>
      </c>
      <c r="CP1" s="3" t="s">
        <v>5957</v>
      </c>
      <c r="CQ1" s="3" t="s">
        <v>5958</v>
      </c>
      <c r="CR1" s="3" t="s">
        <v>5959</v>
      </c>
      <c r="CS1" s="3" t="s">
        <v>5960</v>
      </c>
      <c r="CT1" s="3" t="s">
        <v>5961</v>
      </c>
      <c r="CU1" s="3" t="s">
        <v>5962</v>
      </c>
      <c r="CV1" s="3" t="s">
        <v>5963</v>
      </c>
      <c r="CW1" s="3" t="s">
        <v>5964</v>
      </c>
      <c r="CX1" s="3" t="s">
        <v>5965</v>
      </c>
      <c r="CY1" s="3" t="s">
        <v>5966</v>
      </c>
      <c r="CZ1" s="3" t="s">
        <v>5967</v>
      </c>
      <c r="DA1" s="3" t="s">
        <v>5968</v>
      </c>
      <c r="DB1" s="3" t="s">
        <v>5969</v>
      </c>
      <c r="DC1" s="3" t="s">
        <v>5970</v>
      </c>
      <c r="DD1" s="3" t="s">
        <v>5971</v>
      </c>
      <c r="DE1" s="3" t="s">
        <v>5972</v>
      </c>
      <c r="DF1" s="3" t="s">
        <v>5973</v>
      </c>
      <c r="DG1" s="3" t="s">
        <v>5974</v>
      </c>
      <c r="DH1" s="3" t="s">
        <v>5975</v>
      </c>
      <c r="DI1" s="3" t="s">
        <v>5976</v>
      </c>
      <c r="DJ1" s="3" t="s">
        <v>5977</v>
      </c>
      <c r="DK1" s="3" t="s">
        <v>5978</v>
      </c>
      <c r="DL1" s="3" t="s">
        <v>5979</v>
      </c>
      <c r="DM1" s="3" t="s">
        <v>5980</v>
      </c>
      <c r="DN1" s="3" t="s">
        <v>11677</v>
      </c>
      <c r="DO1" s="3" t="s">
        <v>11678</v>
      </c>
      <c r="DP1" s="3" t="s">
        <v>11679</v>
      </c>
      <c r="DQ1" s="3" t="s">
        <v>11680</v>
      </c>
      <c r="DR1" s="3" t="s">
        <v>11681</v>
      </c>
      <c r="DS1" s="3" t="s">
        <v>11682</v>
      </c>
      <c r="DT1" s="3" t="s">
        <v>11683</v>
      </c>
      <c r="DU1" s="3" t="s">
        <v>11684</v>
      </c>
      <c r="DV1" s="3" t="s">
        <v>11685</v>
      </c>
      <c r="DW1" s="3" t="s">
        <v>11686</v>
      </c>
      <c r="DX1" s="3" t="s">
        <v>11687</v>
      </c>
      <c r="DY1" s="3" t="s">
        <v>11688</v>
      </c>
      <c r="DZ1" s="3" t="s">
        <v>11689</v>
      </c>
      <c r="EA1" s="3" t="s">
        <v>11690</v>
      </c>
      <c r="EB1" s="3" t="s">
        <v>11691</v>
      </c>
      <c r="EC1" s="3" t="s">
        <v>11692</v>
      </c>
      <c r="ED1" s="3" t="s">
        <v>11693</v>
      </c>
      <c r="EE1" s="3" t="s">
        <v>11694</v>
      </c>
      <c r="EF1" s="3" t="s">
        <v>5981</v>
      </c>
      <c r="EG1" s="3" t="s">
        <v>5982</v>
      </c>
      <c r="EH1" s="3" t="s">
        <v>5983</v>
      </c>
      <c r="EI1" s="3" t="s">
        <v>5984</v>
      </c>
      <c r="EJ1" s="3" t="s">
        <v>5985</v>
      </c>
      <c r="EK1" s="3" t="s">
        <v>5986</v>
      </c>
      <c r="EL1" s="3" t="s">
        <v>5987</v>
      </c>
      <c r="EM1" s="3" t="s">
        <v>5988</v>
      </c>
      <c r="EN1" s="3" t="s">
        <v>5989</v>
      </c>
      <c r="EO1" s="3" t="s">
        <v>5990</v>
      </c>
      <c r="EP1" s="3" t="s">
        <v>5991</v>
      </c>
      <c r="EQ1" s="3" t="s">
        <v>5992</v>
      </c>
      <c r="ER1" s="3" t="s">
        <v>5993</v>
      </c>
      <c r="ES1" s="3" t="s">
        <v>5994</v>
      </c>
      <c r="ET1" s="3" t="s">
        <v>5995</v>
      </c>
      <c r="EU1" s="3" t="s">
        <v>5996</v>
      </c>
      <c r="EV1" s="3" t="s">
        <v>5997</v>
      </c>
      <c r="EW1" s="3" t="s">
        <v>5998</v>
      </c>
      <c r="EX1" s="3" t="s">
        <v>12163</v>
      </c>
      <c r="EY1" s="3" t="s">
        <v>12164</v>
      </c>
      <c r="EZ1" s="3" t="s">
        <v>12165</v>
      </c>
      <c r="FA1" s="3" t="s">
        <v>12166</v>
      </c>
      <c r="FB1" s="3" t="s">
        <v>12167</v>
      </c>
      <c r="FC1" s="3" t="s">
        <v>12168</v>
      </c>
      <c r="FD1" s="3" t="s">
        <v>12169</v>
      </c>
      <c r="FE1" s="3" t="s">
        <v>12170</v>
      </c>
      <c r="FF1" s="3" t="s">
        <v>12171</v>
      </c>
      <c r="FG1" s="3" t="s">
        <v>12172</v>
      </c>
      <c r="FH1" s="3" t="s">
        <v>12173</v>
      </c>
      <c r="FI1" s="3" t="s">
        <v>12174</v>
      </c>
      <c r="FJ1" s="3" t="s">
        <v>12175</v>
      </c>
      <c r="FK1" s="3" t="s">
        <v>12176</v>
      </c>
      <c r="FL1" s="3" t="s">
        <v>12177</v>
      </c>
      <c r="FM1" s="3" t="s">
        <v>12178</v>
      </c>
      <c r="FN1" s="3" t="s">
        <v>12179</v>
      </c>
      <c r="FO1" s="3" t="s">
        <v>12180</v>
      </c>
      <c r="FP1" s="3" t="s">
        <v>12001</v>
      </c>
      <c r="FQ1" s="3" t="s">
        <v>12002</v>
      </c>
      <c r="FR1" s="3" t="s">
        <v>12003</v>
      </c>
      <c r="FS1" s="3" t="s">
        <v>12004</v>
      </c>
      <c r="FT1" s="3" t="s">
        <v>12005</v>
      </c>
      <c r="FU1" s="3" t="s">
        <v>12006</v>
      </c>
      <c r="FV1" s="3" t="s">
        <v>12007</v>
      </c>
      <c r="FW1" s="3" t="s">
        <v>12008</v>
      </c>
      <c r="FX1" s="3" t="s">
        <v>12009</v>
      </c>
      <c r="FY1" s="3" t="s">
        <v>12010</v>
      </c>
      <c r="FZ1" s="3" t="s">
        <v>12011</v>
      </c>
      <c r="GA1" s="3" t="s">
        <v>12012</v>
      </c>
      <c r="GB1" s="3" t="s">
        <v>12013</v>
      </c>
      <c r="GC1" s="3" t="s">
        <v>12014</v>
      </c>
      <c r="GD1" s="3" t="s">
        <v>12015</v>
      </c>
      <c r="GE1" s="3" t="s">
        <v>12016</v>
      </c>
      <c r="GF1" s="3" t="s">
        <v>12017</v>
      </c>
      <c r="GG1" s="3" t="s">
        <v>12018</v>
      </c>
      <c r="GH1" s="3" t="s">
        <v>11839</v>
      </c>
      <c r="GI1" s="3" t="s">
        <v>11840</v>
      </c>
      <c r="GJ1" s="3" t="s">
        <v>11841</v>
      </c>
      <c r="GK1" s="3" t="s">
        <v>11842</v>
      </c>
      <c r="GL1" s="3" t="s">
        <v>11843</v>
      </c>
      <c r="GM1" s="3" t="s">
        <v>11844</v>
      </c>
      <c r="GN1" s="3" t="s">
        <v>11845</v>
      </c>
      <c r="GO1" s="3" t="s">
        <v>11846</v>
      </c>
      <c r="GP1" s="3" t="s">
        <v>11847</v>
      </c>
      <c r="GQ1" s="3" t="s">
        <v>11848</v>
      </c>
      <c r="GR1" s="3" t="s">
        <v>11849</v>
      </c>
      <c r="GS1" s="3" t="s">
        <v>11850</v>
      </c>
      <c r="GT1" s="3" t="s">
        <v>11851</v>
      </c>
      <c r="GU1" s="3" t="s">
        <v>11852</v>
      </c>
      <c r="GV1" s="3" t="s">
        <v>11853</v>
      </c>
      <c r="GW1" s="3" t="s">
        <v>11854</v>
      </c>
      <c r="GX1" s="3" t="s">
        <v>11855</v>
      </c>
      <c r="GY1" s="3" t="s">
        <v>11856</v>
      </c>
      <c r="GZ1" s="3" t="s">
        <v>12325</v>
      </c>
      <c r="HA1" s="3" t="s">
        <v>12326</v>
      </c>
      <c r="HB1" s="3" t="s">
        <v>12327</v>
      </c>
      <c r="HC1" s="3" t="s">
        <v>12328</v>
      </c>
      <c r="HD1" s="3" t="s">
        <v>12329</v>
      </c>
      <c r="HE1" s="3" t="s">
        <v>12330</v>
      </c>
      <c r="HF1" s="3" t="s">
        <v>12331</v>
      </c>
      <c r="HG1" s="3" t="s">
        <v>12332</v>
      </c>
      <c r="HH1" s="3" t="s">
        <v>12333</v>
      </c>
      <c r="HI1" s="3" t="s">
        <v>12334</v>
      </c>
      <c r="HJ1" s="3" t="s">
        <v>12335</v>
      </c>
      <c r="HK1" s="3" t="s">
        <v>12336</v>
      </c>
      <c r="HL1" s="3" t="s">
        <v>12337</v>
      </c>
      <c r="HM1" s="3" t="s">
        <v>12338</v>
      </c>
      <c r="HN1" s="3" t="s">
        <v>12339</v>
      </c>
      <c r="HO1" s="3" t="s">
        <v>12340</v>
      </c>
      <c r="HP1" s="3" t="s">
        <v>12341</v>
      </c>
      <c r="HQ1" s="3" t="s">
        <v>12342</v>
      </c>
      <c r="HR1" s="3" t="s">
        <v>12649</v>
      </c>
      <c r="HS1" s="3" t="s">
        <v>12650</v>
      </c>
      <c r="HT1" s="3" t="s">
        <v>12651</v>
      </c>
      <c r="HU1" s="3" t="s">
        <v>12652</v>
      </c>
      <c r="HV1" s="3" t="s">
        <v>12653</v>
      </c>
      <c r="HW1" s="3" t="s">
        <v>12654</v>
      </c>
      <c r="HX1" s="3" t="s">
        <v>12655</v>
      </c>
      <c r="HY1" s="3" t="s">
        <v>12656</v>
      </c>
      <c r="HZ1" s="3" t="s">
        <v>12657</v>
      </c>
      <c r="IA1" s="3" t="s">
        <v>12658</v>
      </c>
      <c r="IB1" s="3" t="s">
        <v>12659</v>
      </c>
      <c r="IC1" s="3" t="s">
        <v>12660</v>
      </c>
      <c r="ID1" s="3" t="s">
        <v>12661</v>
      </c>
      <c r="IE1" s="3" t="s">
        <v>12662</v>
      </c>
      <c r="IF1" s="3" t="s">
        <v>12663</v>
      </c>
      <c r="IG1" s="3" t="s">
        <v>12664</v>
      </c>
      <c r="IH1" s="3" t="s">
        <v>12665</v>
      </c>
      <c r="II1" s="3" t="s">
        <v>12666</v>
      </c>
      <c r="IJ1" s="3" t="s">
        <v>12487</v>
      </c>
      <c r="IK1" s="3" t="s">
        <v>12488</v>
      </c>
      <c r="IL1" s="3" t="s">
        <v>12489</v>
      </c>
      <c r="IM1" s="3" t="s">
        <v>12490</v>
      </c>
      <c r="IN1" s="3" t="s">
        <v>12491</v>
      </c>
      <c r="IO1" s="3" t="s">
        <v>12492</v>
      </c>
      <c r="IP1" s="3" t="s">
        <v>12493</v>
      </c>
      <c r="IQ1" s="3" t="s">
        <v>12494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6053</v>
      </c>
      <c r="C10" s="8" t="s">
        <v>6054</v>
      </c>
      <c r="D10" s="8" t="s">
        <v>6055</v>
      </c>
      <c r="E10" s="8" t="s">
        <v>6056</v>
      </c>
      <c r="F10" s="8" t="s">
        <v>6057</v>
      </c>
      <c r="G10" s="8" t="s">
        <v>6058</v>
      </c>
      <c r="H10" s="8" t="s">
        <v>6059</v>
      </c>
      <c r="I10" s="8" t="s">
        <v>6060</v>
      </c>
      <c r="J10" s="8" t="s">
        <v>6061</v>
      </c>
      <c r="K10" s="8" t="s">
        <v>6062</v>
      </c>
      <c r="L10" s="8" t="s">
        <v>6063</v>
      </c>
      <c r="M10" s="8" t="s">
        <v>6064</v>
      </c>
      <c r="N10" s="8" t="s">
        <v>6065</v>
      </c>
      <c r="O10" s="8" t="s">
        <v>6066</v>
      </c>
      <c r="P10" s="8" t="s">
        <v>6067</v>
      </c>
      <c r="Q10" s="8" t="s">
        <v>6068</v>
      </c>
      <c r="R10" s="8" t="s">
        <v>6069</v>
      </c>
      <c r="S10" s="8" t="s">
        <v>6070</v>
      </c>
      <c r="T10" s="8" t="s">
        <v>6071</v>
      </c>
      <c r="U10" s="8" t="s">
        <v>6072</v>
      </c>
      <c r="V10" s="8" t="s">
        <v>6073</v>
      </c>
      <c r="W10" s="8" t="s">
        <v>6074</v>
      </c>
      <c r="X10" s="8" t="s">
        <v>6075</v>
      </c>
      <c r="Y10" s="8" t="s">
        <v>6076</v>
      </c>
      <c r="Z10" s="8" t="s">
        <v>6077</v>
      </c>
      <c r="AA10" s="8" t="s">
        <v>6078</v>
      </c>
      <c r="AB10" s="8" t="s">
        <v>6079</v>
      </c>
      <c r="AC10" s="8" t="s">
        <v>6080</v>
      </c>
      <c r="AD10" s="8" t="s">
        <v>6081</v>
      </c>
      <c r="AE10" s="8" t="s">
        <v>6082</v>
      </c>
      <c r="AF10" s="8" t="s">
        <v>6083</v>
      </c>
      <c r="AG10" s="8" t="s">
        <v>6084</v>
      </c>
      <c r="AH10" s="8" t="s">
        <v>6085</v>
      </c>
      <c r="AI10" s="8" t="s">
        <v>6086</v>
      </c>
      <c r="AJ10" s="8" t="s">
        <v>6087</v>
      </c>
      <c r="AK10" s="8" t="s">
        <v>6088</v>
      </c>
      <c r="AL10" s="8" t="s">
        <v>6089</v>
      </c>
      <c r="AM10" s="8" t="s">
        <v>6090</v>
      </c>
      <c r="AN10" s="8" t="s">
        <v>6091</v>
      </c>
      <c r="AO10" s="8" t="s">
        <v>6092</v>
      </c>
      <c r="AP10" s="8" t="s">
        <v>6093</v>
      </c>
      <c r="AQ10" s="8" t="s">
        <v>6094</v>
      </c>
      <c r="AR10" s="8" t="s">
        <v>6095</v>
      </c>
      <c r="AS10" s="8" t="s">
        <v>6096</v>
      </c>
      <c r="AT10" s="8" t="s">
        <v>6097</v>
      </c>
      <c r="AU10" s="8" t="s">
        <v>6098</v>
      </c>
      <c r="AV10" s="8" t="s">
        <v>6099</v>
      </c>
      <c r="AW10" s="8" t="s">
        <v>6100</v>
      </c>
      <c r="AX10" s="8" t="s">
        <v>6101</v>
      </c>
      <c r="AY10" s="8" t="s">
        <v>6102</v>
      </c>
      <c r="AZ10" s="8" t="s">
        <v>6103</v>
      </c>
      <c r="BA10" s="8" t="s">
        <v>6104</v>
      </c>
      <c r="BB10" s="8" t="s">
        <v>6105</v>
      </c>
      <c r="BC10" s="8" t="s">
        <v>6106</v>
      </c>
      <c r="BD10" s="8" t="s">
        <v>6107</v>
      </c>
      <c r="BE10" s="8" t="s">
        <v>6108</v>
      </c>
      <c r="BF10" s="8" t="s">
        <v>6109</v>
      </c>
      <c r="BG10" s="8" t="s">
        <v>6110</v>
      </c>
      <c r="BH10" s="8" t="s">
        <v>6111</v>
      </c>
      <c r="BI10" s="8" t="s">
        <v>6112</v>
      </c>
      <c r="BJ10" s="8" t="s">
        <v>6113</v>
      </c>
      <c r="BK10" s="8" t="s">
        <v>6114</v>
      </c>
      <c r="BL10" s="8" t="s">
        <v>6115</v>
      </c>
      <c r="BM10" s="8" t="s">
        <v>6116</v>
      </c>
      <c r="BN10" s="8" t="s">
        <v>6117</v>
      </c>
      <c r="BO10" s="8" t="s">
        <v>6118</v>
      </c>
      <c r="BP10" s="8" t="s">
        <v>6119</v>
      </c>
      <c r="BQ10" s="8" t="s">
        <v>6120</v>
      </c>
      <c r="BR10" s="8" t="s">
        <v>6121</v>
      </c>
      <c r="BS10" s="8" t="s">
        <v>6122</v>
      </c>
      <c r="BT10" s="8" t="s">
        <v>6123</v>
      </c>
      <c r="BU10" s="8" t="s">
        <v>6124</v>
      </c>
      <c r="BV10" s="8" t="s">
        <v>6125</v>
      </c>
      <c r="BW10" s="8" t="s">
        <v>6126</v>
      </c>
      <c r="BX10" s="8" t="s">
        <v>6127</v>
      </c>
      <c r="BY10" s="8" t="s">
        <v>6128</v>
      </c>
      <c r="BZ10" s="8" t="s">
        <v>6129</v>
      </c>
      <c r="CA10" s="8" t="s">
        <v>6130</v>
      </c>
      <c r="CB10" s="8" t="s">
        <v>6131</v>
      </c>
      <c r="CC10" s="8" t="s">
        <v>6132</v>
      </c>
      <c r="CD10" s="8" t="s">
        <v>6133</v>
      </c>
      <c r="CE10" s="8" t="s">
        <v>6134</v>
      </c>
      <c r="CF10" s="8" t="s">
        <v>6135</v>
      </c>
      <c r="CG10" s="8" t="s">
        <v>6136</v>
      </c>
      <c r="CH10" s="8" t="s">
        <v>6137</v>
      </c>
      <c r="CI10" s="8" t="s">
        <v>6138</v>
      </c>
      <c r="CJ10" s="8" t="s">
        <v>6139</v>
      </c>
      <c r="CK10" s="8" t="s">
        <v>6140</v>
      </c>
      <c r="CL10" s="8" t="s">
        <v>6141</v>
      </c>
      <c r="CM10" s="8" t="s">
        <v>6142</v>
      </c>
      <c r="CN10" s="8" t="s">
        <v>6143</v>
      </c>
      <c r="CO10" s="8" t="s">
        <v>6144</v>
      </c>
      <c r="CP10" s="8" t="s">
        <v>6145</v>
      </c>
      <c r="CQ10" s="8" t="s">
        <v>6146</v>
      </c>
      <c r="CR10" s="8" t="s">
        <v>6147</v>
      </c>
      <c r="CS10" s="8" t="s">
        <v>6148</v>
      </c>
      <c r="CT10" s="8" t="s">
        <v>6149</v>
      </c>
      <c r="CU10" s="8" t="s">
        <v>6150</v>
      </c>
      <c r="CV10" s="8" t="s">
        <v>6151</v>
      </c>
      <c r="CW10" s="8" t="s">
        <v>6152</v>
      </c>
      <c r="CX10" s="8" t="s">
        <v>6153</v>
      </c>
      <c r="CY10" s="8" t="s">
        <v>6154</v>
      </c>
      <c r="CZ10" s="8" t="s">
        <v>6155</v>
      </c>
      <c r="DA10" s="8" t="s">
        <v>6156</v>
      </c>
      <c r="DB10" s="8" t="s">
        <v>6157</v>
      </c>
      <c r="DC10" s="8" t="s">
        <v>6158</v>
      </c>
      <c r="DD10" s="8" t="s">
        <v>6159</v>
      </c>
      <c r="DE10" s="8" t="s">
        <v>6160</v>
      </c>
      <c r="DF10" s="8" t="s">
        <v>6161</v>
      </c>
      <c r="DG10" s="8" t="s">
        <v>6162</v>
      </c>
      <c r="DH10" s="8" t="s">
        <v>6163</v>
      </c>
      <c r="DI10" s="8" t="s">
        <v>6164</v>
      </c>
      <c r="DJ10" s="8" t="s">
        <v>6165</v>
      </c>
      <c r="DK10" s="8" t="s">
        <v>6166</v>
      </c>
      <c r="DL10" s="8" t="s">
        <v>6167</v>
      </c>
      <c r="DM10" s="8" t="s">
        <v>6168</v>
      </c>
      <c r="DN10" s="8" t="s">
        <v>6169</v>
      </c>
      <c r="DO10" s="8" t="s">
        <v>6170</v>
      </c>
      <c r="DP10" s="8" t="s">
        <v>6171</v>
      </c>
      <c r="DQ10" s="8" t="s">
        <v>6172</v>
      </c>
      <c r="DR10" s="8" t="s">
        <v>6173</v>
      </c>
      <c r="DS10" s="8" t="s">
        <v>6174</v>
      </c>
      <c r="DT10" s="8" t="s">
        <v>6175</v>
      </c>
      <c r="DU10" s="8" t="s">
        <v>6176</v>
      </c>
      <c r="DV10" s="8" t="s">
        <v>6177</v>
      </c>
      <c r="DW10" s="8" t="s">
        <v>6178</v>
      </c>
      <c r="DX10" s="8" t="s">
        <v>6179</v>
      </c>
      <c r="DY10" s="8" t="s">
        <v>6180</v>
      </c>
      <c r="DZ10" s="8" t="s">
        <v>6181</v>
      </c>
      <c r="EA10" s="8" t="s">
        <v>6182</v>
      </c>
      <c r="EB10" s="8" t="s">
        <v>6183</v>
      </c>
      <c r="EC10" s="8" t="s">
        <v>6184</v>
      </c>
      <c r="ED10" s="8" t="s">
        <v>6185</v>
      </c>
      <c r="EE10" s="8" t="s">
        <v>6186</v>
      </c>
      <c r="EF10" s="8" t="s">
        <v>6187</v>
      </c>
      <c r="EG10" s="8" t="s">
        <v>6188</v>
      </c>
      <c r="EH10" s="8" t="s">
        <v>6189</v>
      </c>
      <c r="EI10" s="8" t="s">
        <v>6190</v>
      </c>
      <c r="EJ10" s="8" t="s">
        <v>6191</v>
      </c>
      <c r="EK10" s="8" t="s">
        <v>6192</v>
      </c>
      <c r="EL10" s="8" t="s">
        <v>6193</v>
      </c>
      <c r="EM10" s="8" t="s">
        <v>6194</v>
      </c>
      <c r="EN10" s="8" t="s">
        <v>6195</v>
      </c>
      <c r="EO10" s="8" t="s">
        <v>6196</v>
      </c>
      <c r="EP10" s="8" t="s">
        <v>6197</v>
      </c>
      <c r="EQ10" s="8" t="s">
        <v>6198</v>
      </c>
      <c r="ER10" s="8" t="s">
        <v>6199</v>
      </c>
      <c r="ES10" s="8" t="s">
        <v>6200</v>
      </c>
      <c r="ET10" s="8" t="s">
        <v>6201</v>
      </c>
      <c r="EU10" s="8" t="s">
        <v>6202</v>
      </c>
      <c r="EV10" s="8" t="s">
        <v>6203</v>
      </c>
      <c r="EW10" s="8" t="s">
        <v>6204</v>
      </c>
      <c r="EX10" s="8" t="s">
        <v>6205</v>
      </c>
      <c r="EY10" s="8" t="s">
        <v>6206</v>
      </c>
      <c r="EZ10" s="8" t="s">
        <v>6207</v>
      </c>
      <c r="FA10" s="8" t="s">
        <v>6208</v>
      </c>
      <c r="FB10" s="8" t="s">
        <v>6209</v>
      </c>
      <c r="FC10" s="8" t="s">
        <v>6210</v>
      </c>
      <c r="FD10" s="8" t="s">
        <v>6211</v>
      </c>
      <c r="FE10" s="8" t="s">
        <v>6212</v>
      </c>
      <c r="FF10" s="8" t="s">
        <v>6213</v>
      </c>
      <c r="FG10" s="8" t="s">
        <v>6214</v>
      </c>
      <c r="FH10" s="8" t="s">
        <v>6215</v>
      </c>
      <c r="FI10" s="8" t="s">
        <v>6216</v>
      </c>
      <c r="FJ10" s="8" t="s">
        <v>6217</v>
      </c>
      <c r="FK10" s="8" t="s">
        <v>6218</v>
      </c>
      <c r="FL10" s="8" t="s">
        <v>6219</v>
      </c>
      <c r="FM10" s="8" t="s">
        <v>6220</v>
      </c>
      <c r="FN10" s="8" t="s">
        <v>6221</v>
      </c>
      <c r="FO10" s="8" t="s">
        <v>6222</v>
      </c>
      <c r="FP10" s="8" t="s">
        <v>6223</v>
      </c>
      <c r="FQ10" s="8" t="s">
        <v>6224</v>
      </c>
      <c r="FR10" s="8" t="s">
        <v>6225</v>
      </c>
      <c r="FS10" s="8" t="s">
        <v>6226</v>
      </c>
      <c r="FT10" s="8" t="s">
        <v>6227</v>
      </c>
      <c r="FU10" s="8" t="s">
        <v>6228</v>
      </c>
      <c r="FV10" s="8" t="s">
        <v>6229</v>
      </c>
      <c r="FW10" s="8" t="s">
        <v>6230</v>
      </c>
      <c r="FX10" s="8" t="s">
        <v>6231</v>
      </c>
      <c r="FY10" s="8" t="s">
        <v>6232</v>
      </c>
      <c r="FZ10" s="8" t="s">
        <v>6233</v>
      </c>
      <c r="GA10" s="8" t="s">
        <v>6234</v>
      </c>
      <c r="GB10" s="8" t="s">
        <v>6235</v>
      </c>
      <c r="GC10" s="8" t="s">
        <v>6236</v>
      </c>
      <c r="GD10" s="8" t="s">
        <v>6237</v>
      </c>
      <c r="GE10" s="8" t="s">
        <v>6238</v>
      </c>
      <c r="GF10" s="8" t="s">
        <v>6239</v>
      </c>
      <c r="GG10" s="8" t="s">
        <v>6240</v>
      </c>
      <c r="GH10" s="8" t="s">
        <v>6241</v>
      </c>
      <c r="GI10" s="8" t="s">
        <v>6242</v>
      </c>
      <c r="GJ10" s="8" t="s">
        <v>6243</v>
      </c>
      <c r="GK10" s="8" t="s">
        <v>6244</v>
      </c>
      <c r="GL10" s="8" t="s">
        <v>6245</v>
      </c>
      <c r="GM10" s="8" t="s">
        <v>6246</v>
      </c>
      <c r="GN10" s="8" t="s">
        <v>6247</v>
      </c>
      <c r="GO10" s="8" t="s">
        <v>6248</v>
      </c>
      <c r="GP10" s="8" t="s">
        <v>6249</v>
      </c>
      <c r="GQ10" s="8" t="s">
        <v>6250</v>
      </c>
      <c r="GR10" s="8" t="s">
        <v>6251</v>
      </c>
      <c r="GS10" s="8" t="s">
        <v>6252</v>
      </c>
      <c r="GT10" s="8" t="s">
        <v>6253</v>
      </c>
      <c r="GU10" s="8" t="s">
        <v>6254</v>
      </c>
      <c r="GV10" s="8" t="s">
        <v>6255</v>
      </c>
      <c r="GW10" s="8" t="s">
        <v>6256</v>
      </c>
      <c r="GX10" s="8" t="s">
        <v>6257</v>
      </c>
      <c r="GY10" s="8" t="s">
        <v>6258</v>
      </c>
      <c r="GZ10" s="8" t="s">
        <v>6259</v>
      </c>
      <c r="HA10" s="8" t="s">
        <v>6260</v>
      </c>
      <c r="HB10" s="8" t="s">
        <v>6261</v>
      </c>
      <c r="HC10" s="8" t="s">
        <v>6262</v>
      </c>
      <c r="HD10" s="8" t="s">
        <v>6263</v>
      </c>
      <c r="HE10" s="8" t="s">
        <v>6264</v>
      </c>
      <c r="HF10" s="8" t="s">
        <v>6265</v>
      </c>
      <c r="HG10" s="8" t="s">
        <v>6266</v>
      </c>
      <c r="HH10" s="8" t="s">
        <v>6267</v>
      </c>
      <c r="HI10" s="8" t="s">
        <v>6268</v>
      </c>
      <c r="HJ10" s="8" t="s">
        <v>6269</v>
      </c>
      <c r="HK10" s="8" t="s">
        <v>6270</v>
      </c>
      <c r="HL10" s="8" t="s">
        <v>6271</v>
      </c>
      <c r="HM10" s="8" t="s">
        <v>6272</v>
      </c>
      <c r="HN10" s="8" t="s">
        <v>6273</v>
      </c>
      <c r="HO10" s="8" t="s">
        <v>6274</v>
      </c>
      <c r="HP10" s="8" t="s">
        <v>6275</v>
      </c>
      <c r="HQ10" s="8" t="s">
        <v>6276</v>
      </c>
      <c r="HR10" s="8" t="s">
        <v>6277</v>
      </c>
      <c r="HS10" s="8" t="s">
        <v>6278</v>
      </c>
      <c r="HT10" s="8" t="s">
        <v>6279</v>
      </c>
      <c r="HU10" s="8" t="s">
        <v>6280</v>
      </c>
      <c r="HV10" s="8" t="s">
        <v>6281</v>
      </c>
      <c r="HW10" s="8" t="s">
        <v>6282</v>
      </c>
      <c r="HX10" s="8" t="s">
        <v>6283</v>
      </c>
      <c r="HY10" s="8" t="s">
        <v>6284</v>
      </c>
      <c r="HZ10" s="8" t="s">
        <v>6285</v>
      </c>
      <c r="IA10" s="8" t="s">
        <v>6286</v>
      </c>
      <c r="IB10" s="8" t="s">
        <v>6287</v>
      </c>
      <c r="IC10" s="8" t="s">
        <v>6288</v>
      </c>
      <c r="ID10" s="8" t="s">
        <v>6289</v>
      </c>
      <c r="IE10" s="8" t="s">
        <v>6290</v>
      </c>
      <c r="IF10" s="8" t="s">
        <v>6291</v>
      </c>
      <c r="IG10" s="8" t="s">
        <v>6292</v>
      </c>
      <c r="IH10" s="8" t="s">
        <v>6293</v>
      </c>
      <c r="II10" s="8" t="s">
        <v>6294</v>
      </c>
      <c r="IJ10" s="8" t="s">
        <v>6295</v>
      </c>
      <c r="IK10" s="8" t="s">
        <v>6296</v>
      </c>
      <c r="IL10" s="8" t="s">
        <v>6297</v>
      </c>
      <c r="IM10" s="8" t="s">
        <v>6298</v>
      </c>
      <c r="IN10" s="8" t="s">
        <v>6299</v>
      </c>
      <c r="IO10" s="8" t="s">
        <v>6300</v>
      </c>
      <c r="IP10" s="8" t="s">
        <v>6301</v>
      </c>
      <c r="IQ10" s="8" t="s">
        <v>6302</v>
      </c>
    </row>
    <row r="11" spans="1:251">
      <c r="A11" s="10">
        <v>42036</v>
      </c>
      <c r="B11" s="9">
        <v>2.5619999999999998</v>
      </c>
      <c r="C11" s="9">
        <v>5.2969999999999997</v>
      </c>
      <c r="D11" s="9">
        <v>2.044</v>
      </c>
      <c r="E11" s="9">
        <v>0.83199999999999996</v>
      </c>
      <c r="F11" s="9">
        <v>1.2110000000000001</v>
      </c>
      <c r="G11" s="9">
        <v>10</v>
      </c>
      <c r="H11" s="9">
        <v>10</v>
      </c>
      <c r="I11" s="9">
        <v>10</v>
      </c>
      <c r="J11" s="9">
        <v>8.4559999999999995</v>
      </c>
      <c r="K11" s="9">
        <v>2.0470000000000002</v>
      </c>
      <c r="L11" s="9">
        <v>6.4080000000000004</v>
      </c>
      <c r="M11" s="9">
        <v>3.6669999999999998</v>
      </c>
      <c r="N11" s="9">
        <v>1.089</v>
      </c>
      <c r="O11" s="9">
        <v>2.5779999999999998</v>
      </c>
      <c r="P11" s="9">
        <v>2.7679999999999998</v>
      </c>
      <c r="Q11" s="9">
        <v>0.71399999999999997</v>
      </c>
      <c r="R11" s="9">
        <v>2.0539999999999998</v>
      </c>
      <c r="S11" s="9">
        <v>1.7849999999999999</v>
      </c>
      <c r="T11" s="9">
        <v>0.24399999999999999</v>
      </c>
      <c r="U11" s="9">
        <v>1.5409999999999999</v>
      </c>
      <c r="V11" s="9">
        <v>0.23599999999999999</v>
      </c>
      <c r="W11" s="9">
        <v>0</v>
      </c>
      <c r="X11" s="9">
        <v>0.23599999999999999</v>
      </c>
      <c r="Y11" s="9">
        <v>10</v>
      </c>
      <c r="Z11" s="9">
        <v>8.6479999999999997</v>
      </c>
      <c r="AA11" s="9">
        <v>10</v>
      </c>
      <c r="AB11" s="9">
        <v>5.0069999999999997</v>
      </c>
      <c r="AC11" s="9">
        <v>3.5830000000000002</v>
      </c>
      <c r="AD11" s="9">
        <v>1.4239999999999999</v>
      </c>
      <c r="AE11" s="9">
        <v>0.68899999999999995</v>
      </c>
      <c r="AF11" s="9">
        <v>0.35899999999999999</v>
      </c>
      <c r="AG11" s="9">
        <v>0.33100000000000002</v>
      </c>
      <c r="AH11" s="9">
        <v>3.5409999999999999</v>
      </c>
      <c r="AI11" s="9">
        <v>2.7490000000000001</v>
      </c>
      <c r="AJ11" s="9">
        <v>0.79200000000000004</v>
      </c>
      <c r="AK11" s="9">
        <v>0.77700000000000002</v>
      </c>
      <c r="AL11" s="9">
        <v>0.47499999999999998</v>
      </c>
      <c r="AM11" s="9">
        <v>0.30199999999999999</v>
      </c>
      <c r="AN11" s="9">
        <v>0</v>
      </c>
      <c r="AO11" s="9">
        <v>0</v>
      </c>
      <c r="AP11" s="9">
        <v>0</v>
      </c>
      <c r="AQ11" s="9">
        <v>15.079000000000001</v>
      </c>
      <c r="AR11" s="9">
        <v>15.566000000000001</v>
      </c>
      <c r="AS11" s="9">
        <v>11.927</v>
      </c>
      <c r="AT11" s="9">
        <v>20.09</v>
      </c>
      <c r="AU11" s="9">
        <v>9.6300000000000008</v>
      </c>
      <c r="AV11" s="9">
        <v>10.46</v>
      </c>
      <c r="AW11" s="9">
        <v>4.9829999999999997</v>
      </c>
      <c r="AX11" s="9">
        <v>2.294</v>
      </c>
      <c r="AY11" s="9">
        <v>2.6890000000000001</v>
      </c>
      <c r="AZ11" s="9">
        <v>8.4290000000000003</v>
      </c>
      <c r="BA11" s="9">
        <v>3.7240000000000002</v>
      </c>
      <c r="BB11" s="9">
        <v>4.7050000000000001</v>
      </c>
      <c r="BC11" s="9">
        <v>5.0339999999999998</v>
      </c>
      <c r="BD11" s="9">
        <v>1.9670000000000001</v>
      </c>
      <c r="BE11" s="9">
        <v>3.0659999999999998</v>
      </c>
      <c r="BF11" s="9">
        <v>1.6439999999999999</v>
      </c>
      <c r="BG11" s="9">
        <v>1.6439999999999999</v>
      </c>
      <c r="BH11" s="9">
        <v>0</v>
      </c>
      <c r="BI11" s="9">
        <v>14.318</v>
      </c>
      <c r="BJ11" s="9">
        <v>15</v>
      </c>
      <c r="BK11" s="9">
        <v>13</v>
      </c>
      <c r="BL11" s="9">
        <v>35.085000000000001</v>
      </c>
      <c r="BM11" s="9">
        <v>11.811</v>
      </c>
      <c r="BN11" s="9">
        <v>23.274000000000001</v>
      </c>
      <c r="BO11" s="9">
        <v>14.707000000000001</v>
      </c>
      <c r="BP11" s="9">
        <v>5.032</v>
      </c>
      <c r="BQ11" s="9">
        <v>9.6739999999999995</v>
      </c>
      <c r="BR11" s="9">
        <v>13.178000000000001</v>
      </c>
      <c r="BS11" s="9">
        <v>4.4660000000000002</v>
      </c>
      <c r="BT11" s="9">
        <v>8.7119999999999997</v>
      </c>
      <c r="BU11" s="9">
        <v>5.8019999999999996</v>
      </c>
      <c r="BV11" s="9">
        <v>1.7490000000000001</v>
      </c>
      <c r="BW11" s="9">
        <v>4.0540000000000003</v>
      </c>
      <c r="BX11" s="9">
        <v>1.3979999999999999</v>
      </c>
      <c r="BY11" s="9">
        <v>0.56399999999999995</v>
      </c>
      <c r="BZ11" s="9">
        <v>0.83399999999999996</v>
      </c>
      <c r="CA11" s="9">
        <v>10</v>
      </c>
      <c r="CB11" s="9">
        <v>10</v>
      </c>
      <c r="CC11" s="9">
        <v>10</v>
      </c>
      <c r="CD11" s="9">
        <v>12.374000000000001</v>
      </c>
      <c r="CE11" s="9">
        <v>3.52</v>
      </c>
      <c r="CF11" s="9">
        <v>8.8539999999999992</v>
      </c>
      <c r="CG11" s="9">
        <v>4.7549999999999999</v>
      </c>
      <c r="CH11" s="9">
        <v>1.089</v>
      </c>
      <c r="CI11" s="9">
        <v>3.6659999999999999</v>
      </c>
      <c r="CJ11" s="9">
        <v>4.9169999999999998</v>
      </c>
      <c r="CK11" s="9">
        <v>1.931</v>
      </c>
      <c r="CL11" s="9">
        <v>2.9860000000000002</v>
      </c>
      <c r="CM11" s="9">
        <v>2.089</v>
      </c>
      <c r="CN11" s="9">
        <v>0.5</v>
      </c>
      <c r="CO11" s="9">
        <v>1.589</v>
      </c>
      <c r="CP11" s="9">
        <v>0.61299999999999999</v>
      </c>
      <c r="CQ11" s="9">
        <v>0</v>
      </c>
      <c r="CR11" s="9">
        <v>0.61299999999999999</v>
      </c>
      <c r="CS11" s="9">
        <v>10</v>
      </c>
      <c r="CT11" s="9">
        <v>10</v>
      </c>
      <c r="CU11" s="9">
        <v>10.718</v>
      </c>
      <c r="CV11" s="9">
        <v>4.0979999999999999</v>
      </c>
      <c r="CW11" s="9">
        <v>2.8959999999999999</v>
      </c>
      <c r="CX11" s="9">
        <v>1.202</v>
      </c>
      <c r="CY11" s="9">
        <v>1.3680000000000001</v>
      </c>
      <c r="CZ11" s="9">
        <v>0.67200000000000004</v>
      </c>
      <c r="DA11" s="9">
        <v>0.69599999999999995</v>
      </c>
      <c r="DB11" s="9">
        <v>1.984</v>
      </c>
      <c r="DC11" s="9">
        <v>1.748</v>
      </c>
      <c r="DD11" s="9">
        <v>0.23599999999999999</v>
      </c>
      <c r="DE11" s="9">
        <v>0.745</v>
      </c>
      <c r="DF11" s="9">
        <v>0.47499999999999998</v>
      </c>
      <c r="DG11" s="9">
        <v>0.27</v>
      </c>
      <c r="DH11" s="9">
        <v>0</v>
      </c>
      <c r="DI11" s="9">
        <v>0</v>
      </c>
      <c r="DJ11" s="9">
        <v>0</v>
      </c>
      <c r="DK11" s="9">
        <v>15.058</v>
      </c>
      <c r="DL11" s="9">
        <v>15.323</v>
      </c>
      <c r="DM11" s="9">
        <v>8.2070000000000007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2.782</v>
      </c>
      <c r="C12" s="9">
        <v>3.4409999999999998</v>
      </c>
      <c r="D12" s="9">
        <v>1.7230000000000001</v>
      </c>
      <c r="E12" s="9">
        <v>0.83299999999999996</v>
      </c>
      <c r="F12" s="9">
        <v>0.89</v>
      </c>
      <c r="G12" s="9">
        <v>11</v>
      </c>
      <c r="H12" s="9">
        <v>11</v>
      </c>
      <c r="I12" s="9">
        <v>11</v>
      </c>
      <c r="J12" s="9">
        <v>11.443</v>
      </c>
      <c r="K12" s="9">
        <v>5.1989999999999998</v>
      </c>
      <c r="L12" s="9">
        <v>6.2439999999999998</v>
      </c>
      <c r="M12" s="9">
        <v>4.2699999999999996</v>
      </c>
      <c r="N12" s="9">
        <v>1.4</v>
      </c>
      <c r="O12" s="9">
        <v>2.87</v>
      </c>
      <c r="P12" s="9">
        <v>6.1870000000000003</v>
      </c>
      <c r="Q12" s="9">
        <v>3.0579999999999998</v>
      </c>
      <c r="R12" s="9">
        <v>3.129</v>
      </c>
      <c r="S12" s="9">
        <v>0.98499999999999999</v>
      </c>
      <c r="T12" s="9">
        <v>0.74</v>
      </c>
      <c r="U12" s="9">
        <v>0.245</v>
      </c>
      <c r="V12" s="9">
        <v>0</v>
      </c>
      <c r="W12" s="9">
        <v>0</v>
      </c>
      <c r="X12" s="9">
        <v>0</v>
      </c>
      <c r="Y12" s="9">
        <v>10</v>
      </c>
      <c r="Z12" s="9">
        <v>12.577</v>
      </c>
      <c r="AA12" s="9">
        <v>10</v>
      </c>
      <c r="AB12" s="9">
        <v>3.286</v>
      </c>
      <c r="AC12" s="9">
        <v>2.0630000000000002</v>
      </c>
      <c r="AD12" s="9">
        <v>1.2230000000000001</v>
      </c>
      <c r="AE12" s="9">
        <v>0.59899999999999998</v>
      </c>
      <c r="AF12" s="9">
        <v>0</v>
      </c>
      <c r="AG12" s="9">
        <v>0.59899999999999998</v>
      </c>
      <c r="AH12" s="9">
        <v>1.9570000000000001</v>
      </c>
      <c r="AI12" s="9">
        <v>1.333</v>
      </c>
      <c r="AJ12" s="9">
        <v>0.625</v>
      </c>
      <c r="AK12" s="9">
        <v>0.26100000000000001</v>
      </c>
      <c r="AL12" s="9">
        <v>0.26100000000000001</v>
      </c>
      <c r="AM12" s="9">
        <v>0</v>
      </c>
      <c r="AN12" s="9">
        <v>0.47</v>
      </c>
      <c r="AO12" s="9">
        <v>0.47</v>
      </c>
      <c r="AP12" s="9">
        <v>0</v>
      </c>
      <c r="AQ12" s="9">
        <v>14.776</v>
      </c>
      <c r="AR12" s="9">
        <v>17.033999999999999</v>
      </c>
      <c r="AS12" s="9">
        <v>10.685</v>
      </c>
      <c r="AT12" s="9">
        <v>27.183</v>
      </c>
      <c r="AU12" s="9">
        <v>15.071</v>
      </c>
      <c r="AV12" s="9">
        <v>12.112</v>
      </c>
      <c r="AW12" s="9">
        <v>7.88</v>
      </c>
      <c r="AX12" s="9">
        <v>3.8109999999999999</v>
      </c>
      <c r="AY12" s="9">
        <v>4.069</v>
      </c>
      <c r="AZ12" s="9">
        <v>12.09</v>
      </c>
      <c r="BA12" s="9">
        <v>7.6609999999999996</v>
      </c>
      <c r="BB12" s="9">
        <v>4.4290000000000003</v>
      </c>
      <c r="BC12" s="9">
        <v>5.8390000000000004</v>
      </c>
      <c r="BD12" s="9">
        <v>3.5990000000000002</v>
      </c>
      <c r="BE12" s="9">
        <v>2.2400000000000002</v>
      </c>
      <c r="BF12" s="9">
        <v>1.3740000000000001</v>
      </c>
      <c r="BG12" s="9">
        <v>0</v>
      </c>
      <c r="BH12" s="9">
        <v>1.3740000000000001</v>
      </c>
      <c r="BI12" s="9">
        <v>13.692</v>
      </c>
      <c r="BJ12" s="9">
        <v>14.24</v>
      </c>
      <c r="BK12" s="9">
        <v>12</v>
      </c>
      <c r="BL12" s="9">
        <v>39.603000000000002</v>
      </c>
      <c r="BM12" s="9">
        <v>13.617000000000001</v>
      </c>
      <c r="BN12" s="9">
        <v>25.986000000000001</v>
      </c>
      <c r="BO12" s="9">
        <v>13.858000000000001</v>
      </c>
      <c r="BP12" s="9">
        <v>4.391</v>
      </c>
      <c r="BQ12" s="9">
        <v>9.4670000000000005</v>
      </c>
      <c r="BR12" s="9">
        <v>20.852</v>
      </c>
      <c r="BS12" s="9">
        <v>7.1310000000000002</v>
      </c>
      <c r="BT12" s="9">
        <v>13.721</v>
      </c>
      <c r="BU12" s="9">
        <v>3.1709999999999998</v>
      </c>
      <c r="BV12" s="9">
        <v>0.99</v>
      </c>
      <c r="BW12" s="9">
        <v>2.1819999999999999</v>
      </c>
      <c r="BX12" s="9">
        <v>1.7210000000000001</v>
      </c>
      <c r="BY12" s="9">
        <v>1.1060000000000001</v>
      </c>
      <c r="BZ12" s="9">
        <v>0.61499999999999999</v>
      </c>
      <c r="CA12" s="9">
        <v>10</v>
      </c>
      <c r="CB12" s="9">
        <v>10</v>
      </c>
      <c r="CC12" s="9">
        <v>10</v>
      </c>
      <c r="CD12" s="9">
        <v>15.503</v>
      </c>
      <c r="CE12" s="9">
        <v>7.4649999999999999</v>
      </c>
      <c r="CF12" s="9">
        <v>8.0380000000000003</v>
      </c>
      <c r="CG12" s="9">
        <v>5.524</v>
      </c>
      <c r="CH12" s="9">
        <v>2.024</v>
      </c>
      <c r="CI12" s="9">
        <v>3.5</v>
      </c>
      <c r="CJ12" s="9">
        <v>7.843</v>
      </c>
      <c r="CK12" s="9">
        <v>3.8130000000000002</v>
      </c>
      <c r="CL12" s="9">
        <v>4.03</v>
      </c>
      <c r="CM12" s="9">
        <v>1.6659999999999999</v>
      </c>
      <c r="CN12" s="9">
        <v>1.1579999999999999</v>
      </c>
      <c r="CO12" s="9">
        <v>0.50800000000000001</v>
      </c>
      <c r="CP12" s="9">
        <v>0.47</v>
      </c>
      <c r="CQ12" s="9">
        <v>0.47</v>
      </c>
      <c r="CR12" s="9">
        <v>0</v>
      </c>
      <c r="CS12" s="9">
        <v>11</v>
      </c>
      <c r="CT12" s="9">
        <v>13</v>
      </c>
      <c r="CU12" s="9">
        <v>10</v>
      </c>
      <c r="CV12" s="9">
        <v>2.0790000000000002</v>
      </c>
      <c r="CW12" s="9">
        <v>0.90800000000000003</v>
      </c>
      <c r="CX12" s="9">
        <v>1.1719999999999999</v>
      </c>
      <c r="CY12" s="9">
        <v>0.85399999999999998</v>
      </c>
      <c r="CZ12" s="9">
        <v>0</v>
      </c>
      <c r="DA12" s="9">
        <v>0.85399999999999998</v>
      </c>
      <c r="DB12" s="9">
        <v>0.96499999999999997</v>
      </c>
      <c r="DC12" s="9">
        <v>0.64700000000000002</v>
      </c>
      <c r="DD12" s="9">
        <v>0.318</v>
      </c>
      <c r="DE12" s="9">
        <v>0.26100000000000001</v>
      </c>
      <c r="DF12" s="9">
        <v>0.26100000000000001</v>
      </c>
      <c r="DG12" s="9">
        <v>0</v>
      </c>
      <c r="DH12" s="9">
        <v>0</v>
      </c>
      <c r="DI12" s="9">
        <v>0</v>
      </c>
      <c r="DJ12" s="9">
        <v>0</v>
      </c>
      <c r="DK12" s="9">
        <v>10.324999999999999</v>
      </c>
      <c r="DL12" s="9">
        <v>17.824000000000002</v>
      </c>
      <c r="DM12" s="9">
        <v>6.6059999999999999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3.6349999999999998</v>
      </c>
      <c r="C13" s="9">
        <v>4.5979999999999999</v>
      </c>
      <c r="D13" s="9">
        <v>1.1839999999999999</v>
      </c>
      <c r="E13" s="9">
        <v>0.625</v>
      </c>
      <c r="F13" s="9">
        <v>0.55900000000000005</v>
      </c>
      <c r="G13" s="9">
        <v>10</v>
      </c>
      <c r="H13" s="9">
        <v>10</v>
      </c>
      <c r="I13" s="9">
        <v>10</v>
      </c>
      <c r="J13" s="9">
        <v>13.775</v>
      </c>
      <c r="K13" s="9">
        <v>5.5620000000000003</v>
      </c>
      <c r="L13" s="9">
        <v>8.2129999999999992</v>
      </c>
      <c r="M13" s="9">
        <v>6.4450000000000003</v>
      </c>
      <c r="N13" s="9">
        <v>3.222</v>
      </c>
      <c r="O13" s="9">
        <v>3.2229999999999999</v>
      </c>
      <c r="P13" s="9">
        <v>4.3109999999999999</v>
      </c>
      <c r="Q13" s="9">
        <v>1.163</v>
      </c>
      <c r="R13" s="9">
        <v>3.1480000000000001</v>
      </c>
      <c r="S13" s="9">
        <v>2.3210000000000002</v>
      </c>
      <c r="T13" s="9">
        <v>0.98199999999999998</v>
      </c>
      <c r="U13" s="9">
        <v>1.339</v>
      </c>
      <c r="V13" s="9">
        <v>0.69699999999999995</v>
      </c>
      <c r="W13" s="9">
        <v>0.19400000000000001</v>
      </c>
      <c r="X13" s="9">
        <v>0.503</v>
      </c>
      <c r="Y13" s="9">
        <v>10</v>
      </c>
      <c r="Z13" s="9">
        <v>8</v>
      </c>
      <c r="AA13" s="9">
        <v>13.010999999999999</v>
      </c>
      <c r="AB13" s="9">
        <v>3.86</v>
      </c>
      <c r="AC13" s="9">
        <v>1.514</v>
      </c>
      <c r="AD13" s="9">
        <v>2.347</v>
      </c>
      <c r="AE13" s="9">
        <v>0.65300000000000002</v>
      </c>
      <c r="AF13" s="9">
        <v>0.45600000000000002</v>
      </c>
      <c r="AG13" s="9">
        <v>0.19700000000000001</v>
      </c>
      <c r="AH13" s="9">
        <v>1.63</v>
      </c>
      <c r="AI13" s="9">
        <v>0.22800000000000001</v>
      </c>
      <c r="AJ13" s="9">
        <v>1.403</v>
      </c>
      <c r="AK13" s="9">
        <v>0.83</v>
      </c>
      <c r="AL13" s="9">
        <v>0.83</v>
      </c>
      <c r="AM13" s="9">
        <v>0</v>
      </c>
      <c r="AN13" s="9">
        <v>0.747</v>
      </c>
      <c r="AO13" s="9">
        <v>0</v>
      </c>
      <c r="AP13" s="9">
        <v>0.747</v>
      </c>
      <c r="AQ13" s="9">
        <v>14.101000000000001</v>
      </c>
      <c r="AR13" s="9">
        <v>19.873000000000001</v>
      </c>
      <c r="AS13" s="9">
        <v>13.840999999999999</v>
      </c>
      <c r="AT13" s="9">
        <v>19.927</v>
      </c>
      <c r="AU13" s="9">
        <v>10.141</v>
      </c>
      <c r="AV13" s="9">
        <v>9.7859999999999996</v>
      </c>
      <c r="AW13" s="9">
        <v>7.5759999999999996</v>
      </c>
      <c r="AX13" s="9">
        <v>4.4619999999999997</v>
      </c>
      <c r="AY13" s="9">
        <v>3.113</v>
      </c>
      <c r="AZ13" s="9">
        <v>8.2370000000000001</v>
      </c>
      <c r="BA13" s="9">
        <v>3.762</v>
      </c>
      <c r="BB13" s="9">
        <v>4.4749999999999996</v>
      </c>
      <c r="BC13" s="9">
        <v>2.5230000000000001</v>
      </c>
      <c r="BD13" s="9">
        <v>1.673</v>
      </c>
      <c r="BE13" s="9">
        <v>0.85099999999999998</v>
      </c>
      <c r="BF13" s="9">
        <v>1.591</v>
      </c>
      <c r="BG13" s="9">
        <v>0.24399999999999999</v>
      </c>
      <c r="BH13" s="9">
        <v>1.347</v>
      </c>
      <c r="BI13" s="9">
        <v>10</v>
      </c>
      <c r="BJ13" s="9">
        <v>10</v>
      </c>
      <c r="BK13" s="9">
        <v>11.952</v>
      </c>
      <c r="BL13" s="9">
        <v>41.621000000000002</v>
      </c>
      <c r="BM13" s="9">
        <v>14.151</v>
      </c>
      <c r="BN13" s="9">
        <v>27.469000000000001</v>
      </c>
      <c r="BO13" s="9">
        <v>17.11</v>
      </c>
      <c r="BP13" s="9">
        <v>4.8949999999999996</v>
      </c>
      <c r="BQ13" s="9">
        <v>12.215</v>
      </c>
      <c r="BR13" s="9">
        <v>16.437000000000001</v>
      </c>
      <c r="BS13" s="9">
        <v>5.3339999999999996</v>
      </c>
      <c r="BT13" s="9">
        <v>11.103</v>
      </c>
      <c r="BU13" s="9">
        <v>6.8890000000000002</v>
      </c>
      <c r="BV13" s="9">
        <v>3.298</v>
      </c>
      <c r="BW13" s="9">
        <v>3.5910000000000002</v>
      </c>
      <c r="BX13" s="9">
        <v>1.1839999999999999</v>
      </c>
      <c r="BY13" s="9">
        <v>0.625</v>
      </c>
      <c r="BZ13" s="9">
        <v>0.55900000000000005</v>
      </c>
      <c r="CA13" s="9">
        <v>10</v>
      </c>
      <c r="CB13" s="9">
        <v>11.215</v>
      </c>
      <c r="CC13" s="9">
        <v>10</v>
      </c>
      <c r="CD13" s="9">
        <v>18.234000000000002</v>
      </c>
      <c r="CE13" s="9">
        <v>4.7439999999999998</v>
      </c>
      <c r="CF13" s="9">
        <v>13.49</v>
      </c>
      <c r="CG13" s="9">
        <v>8.4139999999999997</v>
      </c>
      <c r="CH13" s="9">
        <v>1.944</v>
      </c>
      <c r="CI13" s="9">
        <v>6.47</v>
      </c>
      <c r="CJ13" s="9">
        <v>6.327</v>
      </c>
      <c r="CK13" s="9">
        <v>1.6020000000000001</v>
      </c>
      <c r="CL13" s="9">
        <v>4.7249999999999996</v>
      </c>
      <c r="CM13" s="9">
        <v>2.7959999999999998</v>
      </c>
      <c r="CN13" s="9">
        <v>1.004</v>
      </c>
      <c r="CO13" s="9">
        <v>1.792</v>
      </c>
      <c r="CP13" s="9">
        <v>0.69699999999999995</v>
      </c>
      <c r="CQ13" s="9">
        <v>0.19400000000000001</v>
      </c>
      <c r="CR13" s="9">
        <v>0.503</v>
      </c>
      <c r="CS13" s="9">
        <v>10</v>
      </c>
      <c r="CT13" s="9">
        <v>10</v>
      </c>
      <c r="CU13" s="9">
        <v>10</v>
      </c>
      <c r="CV13" s="9">
        <v>3.8210000000000002</v>
      </c>
      <c r="CW13" s="9">
        <v>1.8220000000000001</v>
      </c>
      <c r="CX13" s="9">
        <v>2</v>
      </c>
      <c r="CY13" s="9">
        <v>1.2230000000000001</v>
      </c>
      <c r="CZ13" s="9">
        <v>0.76400000000000001</v>
      </c>
      <c r="DA13" s="9">
        <v>0.45900000000000002</v>
      </c>
      <c r="DB13" s="9">
        <v>1.768</v>
      </c>
      <c r="DC13" s="9">
        <v>0.22800000000000001</v>
      </c>
      <c r="DD13" s="9">
        <v>1.54</v>
      </c>
      <c r="DE13" s="9">
        <v>0.83</v>
      </c>
      <c r="DF13" s="9">
        <v>0.83</v>
      </c>
      <c r="DG13" s="9">
        <v>0</v>
      </c>
      <c r="DH13" s="9">
        <v>0</v>
      </c>
      <c r="DI13" s="9">
        <v>0</v>
      </c>
      <c r="DJ13" s="9">
        <v>0</v>
      </c>
      <c r="DK13" s="9">
        <v>12.025</v>
      </c>
      <c r="DL13" s="9">
        <v>14.221</v>
      </c>
      <c r="DM13" s="9">
        <v>10.542999999999999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3.044</v>
      </c>
      <c r="C14" s="9">
        <v>3.8050000000000002</v>
      </c>
      <c r="D14" s="9">
        <v>2.3119999999999998</v>
      </c>
      <c r="E14" s="9">
        <v>1.9850000000000001</v>
      </c>
      <c r="F14" s="9">
        <v>0.32800000000000001</v>
      </c>
      <c r="G14" s="9">
        <v>10</v>
      </c>
      <c r="H14" s="9">
        <v>13</v>
      </c>
      <c r="I14" s="9">
        <v>10</v>
      </c>
      <c r="J14" s="9">
        <v>10.18</v>
      </c>
      <c r="K14" s="9">
        <v>4.2679999999999998</v>
      </c>
      <c r="L14" s="9">
        <v>5.9119999999999999</v>
      </c>
      <c r="M14" s="9">
        <v>3.827</v>
      </c>
      <c r="N14" s="9">
        <v>0.69499999999999995</v>
      </c>
      <c r="O14" s="9">
        <v>3.1320000000000001</v>
      </c>
      <c r="P14" s="9">
        <v>3.9630000000000001</v>
      </c>
      <c r="Q14" s="9">
        <v>1.1819999999999999</v>
      </c>
      <c r="R14" s="9">
        <v>2.7810000000000001</v>
      </c>
      <c r="S14" s="9">
        <v>1.173</v>
      </c>
      <c r="T14" s="9">
        <v>1.173</v>
      </c>
      <c r="U14" s="9">
        <v>0</v>
      </c>
      <c r="V14" s="9">
        <v>1.2170000000000001</v>
      </c>
      <c r="W14" s="9">
        <v>1.2170000000000001</v>
      </c>
      <c r="X14" s="9">
        <v>0</v>
      </c>
      <c r="Y14" s="9">
        <v>10</v>
      </c>
      <c r="Z14" s="9">
        <v>20</v>
      </c>
      <c r="AA14" s="9">
        <v>9</v>
      </c>
      <c r="AB14" s="9">
        <v>3.0179999999999998</v>
      </c>
      <c r="AC14" s="9">
        <v>2.105</v>
      </c>
      <c r="AD14" s="9">
        <v>0.91300000000000003</v>
      </c>
      <c r="AE14" s="9">
        <v>1.47</v>
      </c>
      <c r="AF14" s="9">
        <v>0.80300000000000005</v>
      </c>
      <c r="AG14" s="9">
        <v>0.66700000000000004</v>
      </c>
      <c r="AH14" s="9">
        <v>1.101</v>
      </c>
      <c r="AI14" s="9">
        <v>1.101</v>
      </c>
      <c r="AJ14" s="9">
        <v>0</v>
      </c>
      <c r="AK14" s="9">
        <v>0.247</v>
      </c>
      <c r="AL14" s="9">
        <v>0</v>
      </c>
      <c r="AM14" s="9">
        <v>0.247</v>
      </c>
      <c r="AN14" s="9">
        <v>0.2</v>
      </c>
      <c r="AO14" s="9">
        <v>0.2</v>
      </c>
      <c r="AP14" s="9">
        <v>0</v>
      </c>
      <c r="AQ14" s="9">
        <v>10.762</v>
      </c>
      <c r="AR14" s="9">
        <v>12</v>
      </c>
      <c r="AS14" s="9">
        <v>8.3710000000000004</v>
      </c>
      <c r="AT14" s="9">
        <v>16.745000000000001</v>
      </c>
      <c r="AU14" s="9">
        <v>7.8460000000000001</v>
      </c>
      <c r="AV14" s="9">
        <v>8.8989999999999991</v>
      </c>
      <c r="AW14" s="9">
        <v>5.9240000000000004</v>
      </c>
      <c r="AX14" s="9">
        <v>2.3439999999999999</v>
      </c>
      <c r="AY14" s="9">
        <v>3.58</v>
      </c>
      <c r="AZ14" s="9">
        <v>7.0170000000000003</v>
      </c>
      <c r="BA14" s="9">
        <v>3.7909999999999999</v>
      </c>
      <c r="BB14" s="9">
        <v>3.226</v>
      </c>
      <c r="BC14" s="9">
        <v>1.506</v>
      </c>
      <c r="BD14" s="9">
        <v>0.46800000000000003</v>
      </c>
      <c r="BE14" s="9">
        <v>1.038</v>
      </c>
      <c r="BF14" s="9">
        <v>2.298</v>
      </c>
      <c r="BG14" s="9">
        <v>1.242</v>
      </c>
      <c r="BH14" s="9">
        <v>1.056</v>
      </c>
      <c r="BI14" s="9">
        <v>10.472</v>
      </c>
      <c r="BJ14" s="9">
        <v>12</v>
      </c>
      <c r="BK14" s="9">
        <v>10</v>
      </c>
      <c r="BL14" s="9">
        <v>43.762</v>
      </c>
      <c r="BM14" s="9">
        <v>16.210999999999999</v>
      </c>
      <c r="BN14" s="9">
        <v>27.55</v>
      </c>
      <c r="BO14" s="9">
        <v>16.914999999999999</v>
      </c>
      <c r="BP14" s="9">
        <v>4.3949999999999996</v>
      </c>
      <c r="BQ14" s="9">
        <v>12.52</v>
      </c>
      <c r="BR14" s="9">
        <v>19.081</v>
      </c>
      <c r="BS14" s="9">
        <v>6.7869999999999999</v>
      </c>
      <c r="BT14" s="9">
        <v>12.294</v>
      </c>
      <c r="BU14" s="9">
        <v>5.4530000000000003</v>
      </c>
      <c r="BV14" s="9">
        <v>3.0449999999999999</v>
      </c>
      <c r="BW14" s="9">
        <v>2.4079999999999999</v>
      </c>
      <c r="BX14" s="9">
        <v>2.3119999999999998</v>
      </c>
      <c r="BY14" s="9">
        <v>1.9850000000000001</v>
      </c>
      <c r="BZ14" s="9">
        <v>0.32800000000000001</v>
      </c>
      <c r="CA14" s="9">
        <v>10</v>
      </c>
      <c r="CB14" s="9">
        <v>14.54</v>
      </c>
      <c r="CC14" s="9">
        <v>10</v>
      </c>
      <c r="CD14" s="9">
        <v>15.827</v>
      </c>
      <c r="CE14" s="9">
        <v>5.8170000000000002</v>
      </c>
      <c r="CF14" s="9">
        <v>10.01</v>
      </c>
      <c r="CG14" s="9">
        <v>5.5069999999999997</v>
      </c>
      <c r="CH14" s="9">
        <v>1.0389999999999999</v>
      </c>
      <c r="CI14" s="9">
        <v>4.4690000000000003</v>
      </c>
      <c r="CJ14" s="9">
        <v>7.1079999999999997</v>
      </c>
      <c r="CK14" s="9">
        <v>2.4</v>
      </c>
      <c r="CL14" s="9">
        <v>4.7080000000000002</v>
      </c>
      <c r="CM14" s="9">
        <v>2.0049999999999999</v>
      </c>
      <c r="CN14" s="9">
        <v>1.1719999999999999</v>
      </c>
      <c r="CO14" s="9">
        <v>0.83399999999999996</v>
      </c>
      <c r="CP14" s="9">
        <v>1.2070000000000001</v>
      </c>
      <c r="CQ14" s="9">
        <v>1.2070000000000001</v>
      </c>
      <c r="CR14" s="9">
        <v>0</v>
      </c>
      <c r="CS14" s="9">
        <v>10</v>
      </c>
      <c r="CT14" s="9">
        <v>15.336</v>
      </c>
      <c r="CU14" s="9">
        <v>10</v>
      </c>
      <c r="CV14" s="9">
        <v>1.879</v>
      </c>
      <c r="CW14" s="9">
        <v>1.6319999999999999</v>
      </c>
      <c r="CX14" s="9">
        <v>0.247</v>
      </c>
      <c r="CY14" s="9">
        <v>0.80300000000000005</v>
      </c>
      <c r="CZ14" s="9">
        <v>0.80300000000000005</v>
      </c>
      <c r="DA14" s="9">
        <v>0</v>
      </c>
      <c r="DB14" s="9">
        <v>0.82899999999999996</v>
      </c>
      <c r="DC14" s="9">
        <v>0.82899999999999996</v>
      </c>
      <c r="DD14" s="9">
        <v>0</v>
      </c>
      <c r="DE14" s="9">
        <v>0.247</v>
      </c>
      <c r="DF14" s="9">
        <v>0</v>
      </c>
      <c r="DG14" s="9">
        <v>0.247</v>
      </c>
      <c r="DH14" s="9">
        <v>0</v>
      </c>
      <c r="DI14" s="9">
        <v>0</v>
      </c>
      <c r="DJ14" s="9">
        <v>0</v>
      </c>
      <c r="DK14" s="9">
        <v>11.794</v>
      </c>
      <c r="DL14" s="9">
        <v>10.497999999999999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2.4009999999999998</v>
      </c>
      <c r="C15" s="9">
        <v>3.903</v>
      </c>
      <c r="D15" s="9">
        <v>2.0310000000000001</v>
      </c>
      <c r="E15" s="9">
        <v>0.89700000000000002</v>
      </c>
      <c r="F15" s="9">
        <v>1.1339999999999999</v>
      </c>
      <c r="G15" s="9">
        <v>12</v>
      </c>
      <c r="H15" s="9">
        <v>12.529</v>
      </c>
      <c r="I15" s="9">
        <v>11.708</v>
      </c>
      <c r="J15" s="9">
        <v>10.398</v>
      </c>
      <c r="K15" s="9">
        <v>3.633</v>
      </c>
      <c r="L15" s="9">
        <v>6.7640000000000002</v>
      </c>
      <c r="M15" s="9">
        <v>3.871</v>
      </c>
      <c r="N15" s="9">
        <v>1.325</v>
      </c>
      <c r="O15" s="9">
        <v>2.5459999999999998</v>
      </c>
      <c r="P15" s="9">
        <v>3.964</v>
      </c>
      <c r="Q15" s="9">
        <v>1.4350000000000001</v>
      </c>
      <c r="R15" s="9">
        <v>2.5289999999999999</v>
      </c>
      <c r="S15" s="9">
        <v>2.5619999999999998</v>
      </c>
      <c r="T15" s="9">
        <v>0.873</v>
      </c>
      <c r="U15" s="9">
        <v>1.6890000000000001</v>
      </c>
      <c r="V15" s="9">
        <v>0</v>
      </c>
      <c r="W15" s="9">
        <v>0</v>
      </c>
      <c r="X15" s="9">
        <v>0</v>
      </c>
      <c r="Y15" s="9">
        <v>10.244999999999999</v>
      </c>
      <c r="Z15" s="9">
        <v>15.273</v>
      </c>
      <c r="AA15" s="9">
        <v>10</v>
      </c>
      <c r="AB15" s="9">
        <v>3.9809999999999999</v>
      </c>
      <c r="AC15" s="9">
        <v>1.6990000000000001</v>
      </c>
      <c r="AD15" s="9">
        <v>2.282</v>
      </c>
      <c r="AE15" s="9">
        <v>1.587</v>
      </c>
      <c r="AF15" s="9">
        <v>0.51100000000000001</v>
      </c>
      <c r="AG15" s="9">
        <v>1.077</v>
      </c>
      <c r="AH15" s="9">
        <v>1.1970000000000001</v>
      </c>
      <c r="AI15" s="9">
        <v>0.58399999999999996</v>
      </c>
      <c r="AJ15" s="9">
        <v>0.61299999999999999</v>
      </c>
      <c r="AK15" s="9">
        <v>1.196</v>
      </c>
      <c r="AL15" s="9">
        <v>0.60399999999999998</v>
      </c>
      <c r="AM15" s="9">
        <v>0.59199999999999997</v>
      </c>
      <c r="AN15" s="9">
        <v>0</v>
      </c>
      <c r="AO15" s="9">
        <v>0</v>
      </c>
      <c r="AP15" s="9">
        <v>0</v>
      </c>
      <c r="AQ15" s="9">
        <v>10</v>
      </c>
      <c r="AR15" s="9">
        <v>13.07</v>
      </c>
      <c r="AS15" s="9">
        <v>9.41</v>
      </c>
      <c r="AT15" s="9">
        <v>17.937000000000001</v>
      </c>
      <c r="AU15" s="9">
        <v>8.0489999999999995</v>
      </c>
      <c r="AV15" s="9">
        <v>9.8879999999999999</v>
      </c>
      <c r="AW15" s="9">
        <v>4.9800000000000004</v>
      </c>
      <c r="AX15" s="9">
        <v>1.8859999999999999</v>
      </c>
      <c r="AY15" s="9">
        <v>3.0939999999999999</v>
      </c>
      <c r="AZ15" s="9">
        <v>8.1120000000000001</v>
      </c>
      <c r="BA15" s="9">
        <v>3.4369999999999998</v>
      </c>
      <c r="BB15" s="9">
        <v>4.6749999999999998</v>
      </c>
      <c r="BC15" s="9">
        <v>2.93</v>
      </c>
      <c r="BD15" s="9">
        <v>1.7470000000000001</v>
      </c>
      <c r="BE15" s="9">
        <v>1.1830000000000001</v>
      </c>
      <c r="BF15" s="9">
        <v>1.9139999999999999</v>
      </c>
      <c r="BG15" s="9">
        <v>0.97799999999999998</v>
      </c>
      <c r="BH15" s="9">
        <v>0.93600000000000005</v>
      </c>
      <c r="BI15" s="9">
        <v>13</v>
      </c>
      <c r="BJ15" s="9">
        <v>13</v>
      </c>
      <c r="BK15" s="9">
        <v>13.253</v>
      </c>
      <c r="BL15" s="9">
        <v>38.917000000000002</v>
      </c>
      <c r="BM15" s="9">
        <v>12.628</v>
      </c>
      <c r="BN15" s="9">
        <v>26.289000000000001</v>
      </c>
      <c r="BO15" s="9">
        <v>14.984999999999999</v>
      </c>
      <c r="BP15" s="9">
        <v>4.5309999999999997</v>
      </c>
      <c r="BQ15" s="9">
        <v>10.454000000000001</v>
      </c>
      <c r="BR15" s="9">
        <v>17.385999999999999</v>
      </c>
      <c r="BS15" s="9">
        <v>5.6660000000000004</v>
      </c>
      <c r="BT15" s="9">
        <v>11.72</v>
      </c>
      <c r="BU15" s="9">
        <v>5.2670000000000003</v>
      </c>
      <c r="BV15" s="9">
        <v>1.534</v>
      </c>
      <c r="BW15" s="9">
        <v>3.7330000000000001</v>
      </c>
      <c r="BX15" s="9">
        <v>1.278</v>
      </c>
      <c r="BY15" s="9">
        <v>0.89700000000000002</v>
      </c>
      <c r="BZ15" s="9">
        <v>0.38200000000000001</v>
      </c>
      <c r="CA15" s="9">
        <v>10</v>
      </c>
      <c r="CB15" s="9">
        <v>10.506</v>
      </c>
      <c r="CC15" s="9">
        <v>10</v>
      </c>
      <c r="CD15" s="9">
        <v>11.983000000000001</v>
      </c>
      <c r="CE15" s="9">
        <v>5.3410000000000002</v>
      </c>
      <c r="CF15" s="9">
        <v>6.6420000000000003</v>
      </c>
      <c r="CG15" s="9">
        <v>3.5190000000000001</v>
      </c>
      <c r="CH15" s="9">
        <v>1.048</v>
      </c>
      <c r="CI15" s="9">
        <v>2.472</v>
      </c>
      <c r="CJ15" s="9">
        <v>6.1879999999999997</v>
      </c>
      <c r="CK15" s="9">
        <v>3.42</v>
      </c>
      <c r="CL15" s="9">
        <v>2.7679999999999998</v>
      </c>
      <c r="CM15" s="9">
        <v>1.9970000000000001</v>
      </c>
      <c r="CN15" s="9">
        <v>0.873</v>
      </c>
      <c r="CO15" s="9">
        <v>1.125</v>
      </c>
      <c r="CP15" s="9">
        <v>0.27800000000000002</v>
      </c>
      <c r="CQ15" s="9">
        <v>0</v>
      </c>
      <c r="CR15" s="9">
        <v>0.27800000000000002</v>
      </c>
      <c r="CS15" s="9">
        <v>12.271000000000001</v>
      </c>
      <c r="CT15" s="9">
        <v>12.651999999999999</v>
      </c>
      <c r="CU15" s="9">
        <v>11.282999999999999</v>
      </c>
      <c r="CV15" s="9">
        <v>3.2559999999999998</v>
      </c>
      <c r="CW15" s="9">
        <v>0.60399999999999998</v>
      </c>
      <c r="CX15" s="9">
        <v>2.6520000000000001</v>
      </c>
      <c r="CY15" s="9">
        <v>0.78</v>
      </c>
      <c r="CZ15" s="9">
        <v>0</v>
      </c>
      <c r="DA15" s="9">
        <v>0.78</v>
      </c>
      <c r="DB15" s="9">
        <v>0.85499999999999998</v>
      </c>
      <c r="DC15" s="9">
        <v>0</v>
      </c>
      <c r="DD15" s="9">
        <v>0.85499999999999998</v>
      </c>
      <c r="DE15" s="9">
        <v>1.621</v>
      </c>
      <c r="DF15" s="9">
        <v>0.60399999999999998</v>
      </c>
      <c r="DG15" s="9">
        <v>1.0169999999999999</v>
      </c>
      <c r="DH15" s="9">
        <v>0</v>
      </c>
      <c r="DI15" s="9">
        <v>0</v>
      </c>
      <c r="DJ15" s="9">
        <v>0</v>
      </c>
      <c r="DK15" s="9">
        <v>18.798999999999999</v>
      </c>
      <c r="DL15" s="9">
        <v>21.512</v>
      </c>
      <c r="DM15" s="9">
        <v>14.592000000000001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3.665</v>
      </c>
      <c r="C16" s="9">
        <v>4.0350000000000001</v>
      </c>
      <c r="D16" s="9">
        <v>0.92500000000000004</v>
      </c>
      <c r="E16" s="9">
        <v>0.68400000000000005</v>
      </c>
      <c r="F16" s="9">
        <v>0.24099999999999999</v>
      </c>
      <c r="G16" s="9">
        <v>10</v>
      </c>
      <c r="H16" s="9">
        <v>10</v>
      </c>
      <c r="I16" s="9">
        <v>8</v>
      </c>
      <c r="J16" s="9">
        <v>14.157999999999999</v>
      </c>
      <c r="K16" s="9">
        <v>5.7539999999999996</v>
      </c>
      <c r="L16" s="9">
        <v>8.4039999999999999</v>
      </c>
      <c r="M16" s="9">
        <v>5.9390000000000001</v>
      </c>
      <c r="N16" s="9">
        <v>2.6339999999999999</v>
      </c>
      <c r="O16" s="9">
        <v>3.3050000000000002</v>
      </c>
      <c r="P16" s="9">
        <v>6.3890000000000002</v>
      </c>
      <c r="Q16" s="9">
        <v>2.5150000000000001</v>
      </c>
      <c r="R16" s="9">
        <v>3.8740000000000001</v>
      </c>
      <c r="S16" s="9">
        <v>0.92200000000000004</v>
      </c>
      <c r="T16" s="9">
        <v>0</v>
      </c>
      <c r="U16" s="9">
        <v>0.92200000000000004</v>
      </c>
      <c r="V16" s="9">
        <v>0.90700000000000003</v>
      </c>
      <c r="W16" s="9">
        <v>0.60499999999999998</v>
      </c>
      <c r="X16" s="9">
        <v>0.30299999999999999</v>
      </c>
      <c r="Y16" s="9">
        <v>10</v>
      </c>
      <c r="Z16" s="9">
        <v>10</v>
      </c>
      <c r="AA16" s="9">
        <v>11.74</v>
      </c>
      <c r="AB16" s="9">
        <v>6.4989999999999997</v>
      </c>
      <c r="AC16" s="9">
        <v>1.6970000000000001</v>
      </c>
      <c r="AD16" s="9">
        <v>4.8029999999999999</v>
      </c>
      <c r="AE16" s="9">
        <v>1.1659999999999999</v>
      </c>
      <c r="AF16" s="9">
        <v>0.29299999999999998</v>
      </c>
      <c r="AG16" s="9">
        <v>0.873</v>
      </c>
      <c r="AH16" s="9">
        <v>4.2160000000000002</v>
      </c>
      <c r="AI16" s="9">
        <v>1.0429999999999999</v>
      </c>
      <c r="AJ16" s="9">
        <v>3.1739999999999999</v>
      </c>
      <c r="AK16" s="9">
        <v>0.88</v>
      </c>
      <c r="AL16" s="9">
        <v>0.36099999999999999</v>
      </c>
      <c r="AM16" s="9">
        <v>0.51900000000000002</v>
      </c>
      <c r="AN16" s="9">
        <v>0.23699999999999999</v>
      </c>
      <c r="AO16" s="9">
        <v>0</v>
      </c>
      <c r="AP16" s="9">
        <v>0.23699999999999999</v>
      </c>
      <c r="AQ16" s="9">
        <v>15.63</v>
      </c>
      <c r="AR16" s="9">
        <v>13.939</v>
      </c>
      <c r="AS16" s="9">
        <v>16</v>
      </c>
      <c r="AT16" s="9">
        <v>14.426</v>
      </c>
      <c r="AU16" s="9">
        <v>7.2729999999999997</v>
      </c>
      <c r="AV16" s="9">
        <v>7.1529999999999996</v>
      </c>
      <c r="AW16" s="9">
        <v>4.359</v>
      </c>
      <c r="AX16" s="9">
        <v>2.177</v>
      </c>
      <c r="AY16" s="9">
        <v>2.1819999999999999</v>
      </c>
      <c r="AZ16" s="9">
        <v>5.694</v>
      </c>
      <c r="BA16" s="9">
        <v>2.323</v>
      </c>
      <c r="BB16" s="9">
        <v>3.371</v>
      </c>
      <c r="BC16" s="9">
        <v>3.1030000000000002</v>
      </c>
      <c r="BD16" s="9">
        <v>1.8180000000000001</v>
      </c>
      <c r="BE16" s="9">
        <v>1.284</v>
      </c>
      <c r="BF16" s="9">
        <v>1.27</v>
      </c>
      <c r="BG16" s="9">
        <v>0.95499999999999996</v>
      </c>
      <c r="BH16" s="9">
        <v>0.315</v>
      </c>
      <c r="BI16" s="9">
        <v>12.044</v>
      </c>
      <c r="BJ16" s="9">
        <v>13.188000000000001</v>
      </c>
      <c r="BK16" s="9">
        <v>11.555999999999999</v>
      </c>
      <c r="BL16" s="9">
        <v>41.953000000000003</v>
      </c>
      <c r="BM16" s="9">
        <v>13.872</v>
      </c>
      <c r="BN16" s="9">
        <v>28.082000000000001</v>
      </c>
      <c r="BO16" s="9">
        <v>21.87</v>
      </c>
      <c r="BP16" s="9">
        <v>5.6020000000000003</v>
      </c>
      <c r="BQ16" s="9">
        <v>16.268000000000001</v>
      </c>
      <c r="BR16" s="9">
        <v>13.361000000000001</v>
      </c>
      <c r="BS16" s="9">
        <v>4.55</v>
      </c>
      <c r="BT16" s="9">
        <v>8.81</v>
      </c>
      <c r="BU16" s="9">
        <v>5.5229999999999997</v>
      </c>
      <c r="BV16" s="9">
        <v>3.036</v>
      </c>
      <c r="BW16" s="9">
        <v>2.4870000000000001</v>
      </c>
      <c r="BX16" s="9">
        <v>1.1990000000000001</v>
      </c>
      <c r="BY16" s="9">
        <v>0.68400000000000005</v>
      </c>
      <c r="BZ16" s="9">
        <v>0.51600000000000001</v>
      </c>
      <c r="CA16" s="9">
        <v>9</v>
      </c>
      <c r="CB16" s="9">
        <v>10.368</v>
      </c>
      <c r="CC16" s="9">
        <v>8</v>
      </c>
      <c r="CD16" s="9">
        <v>22.128</v>
      </c>
      <c r="CE16" s="9">
        <v>9.1839999999999993</v>
      </c>
      <c r="CF16" s="9">
        <v>12.944000000000001</v>
      </c>
      <c r="CG16" s="9">
        <v>7.8220000000000001</v>
      </c>
      <c r="CH16" s="9">
        <v>2.7010000000000001</v>
      </c>
      <c r="CI16" s="9">
        <v>5.12</v>
      </c>
      <c r="CJ16" s="9">
        <v>10.641999999999999</v>
      </c>
      <c r="CK16" s="9">
        <v>4.8550000000000004</v>
      </c>
      <c r="CL16" s="9">
        <v>5.7869999999999999</v>
      </c>
      <c r="CM16" s="9">
        <v>2.7069999999999999</v>
      </c>
      <c r="CN16" s="9">
        <v>0.97199999999999998</v>
      </c>
      <c r="CO16" s="9">
        <v>1.734</v>
      </c>
      <c r="CP16" s="9">
        <v>0.95799999999999996</v>
      </c>
      <c r="CQ16" s="9">
        <v>0.65500000000000003</v>
      </c>
      <c r="CR16" s="9">
        <v>0.30299999999999999</v>
      </c>
      <c r="CS16" s="9">
        <v>10</v>
      </c>
      <c r="CT16" s="9">
        <v>10</v>
      </c>
      <c r="CU16" s="9">
        <v>10.971</v>
      </c>
      <c r="CV16" s="9">
        <v>6.0510000000000002</v>
      </c>
      <c r="CW16" s="9">
        <v>1.99</v>
      </c>
      <c r="CX16" s="9">
        <v>4.0609999999999999</v>
      </c>
      <c r="CY16" s="9">
        <v>1.712</v>
      </c>
      <c r="CZ16" s="9">
        <v>0.29299999999999998</v>
      </c>
      <c r="DA16" s="9">
        <v>1.419</v>
      </c>
      <c r="DB16" s="9">
        <v>3.222</v>
      </c>
      <c r="DC16" s="9">
        <v>1.3360000000000001</v>
      </c>
      <c r="DD16" s="9">
        <v>1.8859999999999999</v>
      </c>
      <c r="DE16" s="9">
        <v>0.88</v>
      </c>
      <c r="DF16" s="9">
        <v>0.36099999999999999</v>
      </c>
      <c r="DG16" s="9">
        <v>0.51900000000000002</v>
      </c>
      <c r="DH16" s="9">
        <v>0.23699999999999999</v>
      </c>
      <c r="DI16" s="9">
        <v>0</v>
      </c>
      <c r="DJ16" s="9">
        <v>0.23699999999999999</v>
      </c>
      <c r="DK16" s="9">
        <v>15.407999999999999</v>
      </c>
      <c r="DL16" s="9">
        <v>14.446999999999999</v>
      </c>
      <c r="DM16" s="9">
        <v>16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4.9160000000000004</v>
      </c>
      <c r="C17" s="9">
        <v>2.0979999999999999</v>
      </c>
      <c r="D17" s="9">
        <v>1.784</v>
      </c>
      <c r="E17" s="9">
        <v>1.319</v>
      </c>
      <c r="F17" s="9">
        <v>0.46500000000000002</v>
      </c>
      <c r="G17" s="9">
        <v>10</v>
      </c>
      <c r="H17" s="9">
        <v>12</v>
      </c>
      <c r="I17" s="9">
        <v>10</v>
      </c>
      <c r="J17" s="9">
        <v>10.817</v>
      </c>
      <c r="K17" s="9">
        <v>6.5419999999999998</v>
      </c>
      <c r="L17" s="9">
        <v>4.2750000000000004</v>
      </c>
      <c r="M17" s="9">
        <v>3.4239999999999999</v>
      </c>
      <c r="N17" s="9">
        <v>1.988</v>
      </c>
      <c r="O17" s="9">
        <v>1.4359999999999999</v>
      </c>
      <c r="P17" s="9">
        <v>4.8490000000000002</v>
      </c>
      <c r="Q17" s="9">
        <v>3.2189999999999999</v>
      </c>
      <c r="R17" s="9">
        <v>1.63</v>
      </c>
      <c r="S17" s="9">
        <v>1.9279999999999999</v>
      </c>
      <c r="T17" s="9">
        <v>0.71799999999999997</v>
      </c>
      <c r="U17" s="9">
        <v>1.21</v>
      </c>
      <c r="V17" s="9">
        <v>0.61599999999999999</v>
      </c>
      <c r="W17" s="9">
        <v>0.61599999999999999</v>
      </c>
      <c r="X17" s="9">
        <v>0</v>
      </c>
      <c r="Y17" s="9">
        <v>14.231999999999999</v>
      </c>
      <c r="Z17" s="9">
        <v>13.84</v>
      </c>
      <c r="AA17" s="9">
        <v>14.33</v>
      </c>
      <c r="AB17" s="9">
        <v>1.899</v>
      </c>
      <c r="AC17" s="9">
        <v>1.1819999999999999</v>
      </c>
      <c r="AD17" s="9">
        <v>0.71699999999999997</v>
      </c>
      <c r="AE17" s="9">
        <v>0.998</v>
      </c>
      <c r="AF17" s="9">
        <v>0.54200000000000004</v>
      </c>
      <c r="AG17" s="9">
        <v>0.45600000000000002</v>
      </c>
      <c r="AH17" s="9">
        <v>0.34100000000000003</v>
      </c>
      <c r="AI17" s="9">
        <v>0.34100000000000003</v>
      </c>
      <c r="AJ17" s="9">
        <v>0</v>
      </c>
      <c r="AK17" s="9">
        <v>0.26100000000000001</v>
      </c>
      <c r="AL17" s="9">
        <v>0</v>
      </c>
      <c r="AM17" s="9">
        <v>0.26100000000000001</v>
      </c>
      <c r="AN17" s="9">
        <v>0.29899999999999999</v>
      </c>
      <c r="AO17" s="9">
        <v>0.29899999999999999</v>
      </c>
      <c r="AP17" s="9">
        <v>0</v>
      </c>
      <c r="AQ17" s="9">
        <v>11.067</v>
      </c>
      <c r="AR17" s="9">
        <v>14.154</v>
      </c>
      <c r="AS17" s="9">
        <v>6.383</v>
      </c>
      <c r="AT17" s="9">
        <v>13.44</v>
      </c>
      <c r="AU17" s="9">
        <v>6.7869999999999999</v>
      </c>
      <c r="AV17" s="9">
        <v>6.6520000000000001</v>
      </c>
      <c r="AW17" s="9">
        <v>3.1869999999999998</v>
      </c>
      <c r="AX17" s="9">
        <v>1.673</v>
      </c>
      <c r="AY17" s="9">
        <v>1.514</v>
      </c>
      <c r="AZ17" s="9">
        <v>7.5519999999999996</v>
      </c>
      <c r="BA17" s="9">
        <v>3.702</v>
      </c>
      <c r="BB17" s="9">
        <v>3.85</v>
      </c>
      <c r="BC17" s="9">
        <v>1.825</v>
      </c>
      <c r="BD17" s="9">
        <v>0.53700000000000003</v>
      </c>
      <c r="BE17" s="9">
        <v>1.288</v>
      </c>
      <c r="BF17" s="9">
        <v>0.875</v>
      </c>
      <c r="BG17" s="9">
        <v>0.875</v>
      </c>
      <c r="BH17" s="9">
        <v>0</v>
      </c>
      <c r="BI17" s="9">
        <v>13</v>
      </c>
      <c r="BJ17" s="9">
        <v>14.617000000000001</v>
      </c>
      <c r="BK17" s="9">
        <v>13</v>
      </c>
      <c r="BL17" s="9">
        <v>39.776000000000003</v>
      </c>
      <c r="BM17" s="9">
        <v>15.307</v>
      </c>
      <c r="BN17" s="9">
        <v>24.468</v>
      </c>
      <c r="BO17" s="9">
        <v>17.503</v>
      </c>
      <c r="BP17" s="9">
        <v>5.3109999999999999</v>
      </c>
      <c r="BQ17" s="9">
        <v>12.193</v>
      </c>
      <c r="BR17" s="9">
        <v>14.257</v>
      </c>
      <c r="BS17" s="9">
        <v>4.0780000000000003</v>
      </c>
      <c r="BT17" s="9">
        <v>10.179</v>
      </c>
      <c r="BU17" s="9">
        <v>6.2309999999999999</v>
      </c>
      <c r="BV17" s="9">
        <v>4.5990000000000002</v>
      </c>
      <c r="BW17" s="9">
        <v>1.6319999999999999</v>
      </c>
      <c r="BX17" s="9">
        <v>1.784</v>
      </c>
      <c r="BY17" s="9">
        <v>1.319</v>
      </c>
      <c r="BZ17" s="9">
        <v>0.46500000000000002</v>
      </c>
      <c r="CA17" s="9">
        <v>10</v>
      </c>
      <c r="CB17" s="9">
        <v>12.204000000000001</v>
      </c>
      <c r="CC17" s="9">
        <v>9.6639999999999997</v>
      </c>
      <c r="CD17" s="9">
        <v>14.06</v>
      </c>
      <c r="CE17" s="9">
        <v>6.835</v>
      </c>
      <c r="CF17" s="9">
        <v>7.2249999999999996</v>
      </c>
      <c r="CG17" s="9">
        <v>4.3220000000000001</v>
      </c>
      <c r="CH17" s="9">
        <v>1.704</v>
      </c>
      <c r="CI17" s="9">
        <v>2.6190000000000002</v>
      </c>
      <c r="CJ17" s="9">
        <v>6.625</v>
      </c>
      <c r="CK17" s="9">
        <v>3.4460000000000002</v>
      </c>
      <c r="CL17" s="9">
        <v>3.1789999999999998</v>
      </c>
      <c r="CM17" s="9">
        <v>2.8</v>
      </c>
      <c r="CN17" s="9">
        <v>1.373</v>
      </c>
      <c r="CO17" s="9">
        <v>1.427</v>
      </c>
      <c r="CP17" s="9">
        <v>0.313</v>
      </c>
      <c r="CQ17" s="9">
        <v>0.313</v>
      </c>
      <c r="CR17" s="9">
        <v>0</v>
      </c>
      <c r="CS17" s="9">
        <v>13.081</v>
      </c>
      <c r="CT17" s="9">
        <v>14.676</v>
      </c>
      <c r="CU17" s="9">
        <v>10.002000000000001</v>
      </c>
      <c r="CV17" s="9">
        <v>2.4649999999999999</v>
      </c>
      <c r="CW17" s="9">
        <v>1.738</v>
      </c>
      <c r="CX17" s="9">
        <v>0.72699999999999998</v>
      </c>
      <c r="CY17" s="9">
        <v>1.6659999999999999</v>
      </c>
      <c r="CZ17" s="9">
        <v>1.4379999999999999</v>
      </c>
      <c r="DA17" s="9">
        <v>0.22700000000000001</v>
      </c>
      <c r="DB17" s="9">
        <v>0.23899999999999999</v>
      </c>
      <c r="DC17" s="9">
        <v>0</v>
      </c>
      <c r="DD17" s="9">
        <v>0.23899999999999999</v>
      </c>
      <c r="DE17" s="9">
        <v>0.26100000000000001</v>
      </c>
      <c r="DF17" s="9">
        <v>0</v>
      </c>
      <c r="DG17" s="9">
        <v>0.26100000000000001</v>
      </c>
      <c r="DH17" s="9">
        <v>0.29899999999999999</v>
      </c>
      <c r="DI17" s="9">
        <v>0.29899999999999999</v>
      </c>
      <c r="DJ17" s="9">
        <v>0</v>
      </c>
      <c r="DK17" s="9">
        <v>8</v>
      </c>
      <c r="DL17" s="9">
        <v>8</v>
      </c>
      <c r="DM17" s="9">
        <v>14.744999999999999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1.256</v>
      </c>
      <c r="C18" s="9">
        <v>2.3149999999999999</v>
      </c>
      <c r="D18" s="9">
        <v>0.99299999999999999</v>
      </c>
      <c r="E18" s="9">
        <v>0.71899999999999997</v>
      </c>
      <c r="F18" s="9">
        <v>0.27400000000000002</v>
      </c>
      <c r="G18" s="9">
        <v>10</v>
      </c>
      <c r="H18" s="9">
        <v>10</v>
      </c>
      <c r="I18" s="9">
        <v>10</v>
      </c>
      <c r="J18" s="9">
        <v>9.3759999999999994</v>
      </c>
      <c r="K18" s="9">
        <v>2.9569999999999999</v>
      </c>
      <c r="L18" s="9">
        <v>6.4189999999999996</v>
      </c>
      <c r="M18" s="9">
        <v>3.8239999999999998</v>
      </c>
      <c r="N18" s="9">
        <v>0.68</v>
      </c>
      <c r="O18" s="9">
        <v>3.145</v>
      </c>
      <c r="P18" s="9">
        <v>3.121</v>
      </c>
      <c r="Q18" s="9">
        <v>0.75700000000000001</v>
      </c>
      <c r="R18" s="9">
        <v>2.3639999999999999</v>
      </c>
      <c r="S18" s="9">
        <v>1.7450000000000001</v>
      </c>
      <c r="T18" s="9">
        <v>0.83599999999999997</v>
      </c>
      <c r="U18" s="9">
        <v>0.91</v>
      </c>
      <c r="V18" s="9">
        <v>0.68500000000000005</v>
      </c>
      <c r="W18" s="9">
        <v>0.68500000000000005</v>
      </c>
      <c r="X18" s="9">
        <v>0</v>
      </c>
      <c r="Y18" s="9">
        <v>11.545</v>
      </c>
      <c r="Z18" s="9">
        <v>18.454000000000001</v>
      </c>
      <c r="AA18" s="9">
        <v>9.4239999999999995</v>
      </c>
      <c r="AB18" s="9">
        <v>3.944</v>
      </c>
      <c r="AC18" s="9">
        <v>1.212</v>
      </c>
      <c r="AD18" s="9">
        <v>2.7320000000000002</v>
      </c>
      <c r="AE18" s="9">
        <v>1.32</v>
      </c>
      <c r="AF18" s="9">
        <v>0.41499999999999998</v>
      </c>
      <c r="AG18" s="9">
        <v>0.90500000000000003</v>
      </c>
      <c r="AH18" s="9">
        <v>1.6479999999999999</v>
      </c>
      <c r="AI18" s="9">
        <v>0.52900000000000003</v>
      </c>
      <c r="AJ18" s="9">
        <v>1.119</v>
      </c>
      <c r="AK18" s="9">
        <v>0.33900000000000002</v>
      </c>
      <c r="AL18" s="9">
        <v>0</v>
      </c>
      <c r="AM18" s="9">
        <v>0.33900000000000002</v>
      </c>
      <c r="AN18" s="9">
        <v>0.63700000000000001</v>
      </c>
      <c r="AO18" s="9">
        <v>0.26900000000000002</v>
      </c>
      <c r="AP18" s="9">
        <v>0.36799999999999999</v>
      </c>
      <c r="AQ18" s="9">
        <v>14.677</v>
      </c>
      <c r="AR18" s="9">
        <v>11.473000000000001</v>
      </c>
      <c r="AS18" s="9">
        <v>15.162000000000001</v>
      </c>
      <c r="AT18" s="9">
        <v>14.657</v>
      </c>
      <c r="AU18" s="9">
        <v>5.7709999999999999</v>
      </c>
      <c r="AV18" s="9">
        <v>8.8849999999999998</v>
      </c>
      <c r="AW18" s="9">
        <v>4.8120000000000003</v>
      </c>
      <c r="AX18" s="9">
        <v>0.94599999999999995</v>
      </c>
      <c r="AY18" s="9">
        <v>3.8660000000000001</v>
      </c>
      <c r="AZ18" s="9">
        <v>7.4569999999999999</v>
      </c>
      <c r="BA18" s="9">
        <v>3.35</v>
      </c>
      <c r="BB18" s="9">
        <v>4.1079999999999997</v>
      </c>
      <c r="BC18" s="9">
        <v>1.488</v>
      </c>
      <c r="BD18" s="9">
        <v>0.57699999999999996</v>
      </c>
      <c r="BE18" s="9">
        <v>0.91100000000000003</v>
      </c>
      <c r="BF18" s="9">
        <v>0.89800000000000002</v>
      </c>
      <c r="BG18" s="9">
        <v>0.89800000000000002</v>
      </c>
      <c r="BH18" s="9">
        <v>0</v>
      </c>
      <c r="BI18" s="9">
        <v>10.667</v>
      </c>
      <c r="BJ18" s="9">
        <v>15.692</v>
      </c>
      <c r="BK18" s="9">
        <v>10</v>
      </c>
      <c r="BL18" s="9">
        <v>30.315999999999999</v>
      </c>
      <c r="BM18" s="9">
        <v>9.8219999999999992</v>
      </c>
      <c r="BN18" s="9">
        <v>20.494</v>
      </c>
      <c r="BO18" s="9">
        <v>14.613</v>
      </c>
      <c r="BP18" s="9">
        <v>5.923</v>
      </c>
      <c r="BQ18" s="9">
        <v>8.69</v>
      </c>
      <c r="BR18" s="9">
        <v>12.36</v>
      </c>
      <c r="BS18" s="9">
        <v>2.9350000000000001</v>
      </c>
      <c r="BT18" s="9">
        <v>9.4250000000000007</v>
      </c>
      <c r="BU18" s="9">
        <v>2.597</v>
      </c>
      <c r="BV18" s="9">
        <v>0.60799999999999998</v>
      </c>
      <c r="BW18" s="9">
        <v>1.9890000000000001</v>
      </c>
      <c r="BX18" s="9">
        <v>0.746</v>
      </c>
      <c r="BY18" s="9">
        <v>0.35699999999999998</v>
      </c>
      <c r="BZ18" s="9">
        <v>0.38900000000000001</v>
      </c>
      <c r="CA18" s="9">
        <v>10</v>
      </c>
      <c r="CB18" s="9">
        <v>8</v>
      </c>
      <c r="CC18" s="9">
        <v>10</v>
      </c>
      <c r="CD18" s="9">
        <v>14.647</v>
      </c>
      <c r="CE18" s="9">
        <v>5.1950000000000003</v>
      </c>
      <c r="CF18" s="9">
        <v>9.452</v>
      </c>
      <c r="CG18" s="9">
        <v>6.1059999999999999</v>
      </c>
      <c r="CH18" s="9">
        <v>1.292</v>
      </c>
      <c r="CI18" s="9">
        <v>4.8140000000000001</v>
      </c>
      <c r="CJ18" s="9">
        <v>4.9589999999999996</v>
      </c>
      <c r="CK18" s="9">
        <v>2.0470000000000002</v>
      </c>
      <c r="CL18" s="9">
        <v>2.9119999999999999</v>
      </c>
      <c r="CM18" s="9">
        <v>2.6179999999999999</v>
      </c>
      <c r="CN18" s="9">
        <v>1.1659999999999999</v>
      </c>
      <c r="CO18" s="9">
        <v>1.452</v>
      </c>
      <c r="CP18" s="9">
        <v>0.96399999999999997</v>
      </c>
      <c r="CQ18" s="9">
        <v>0.69099999999999995</v>
      </c>
      <c r="CR18" s="9">
        <v>0.27400000000000002</v>
      </c>
      <c r="CS18" s="9">
        <v>10</v>
      </c>
      <c r="CT18" s="9">
        <v>14.843</v>
      </c>
      <c r="CU18" s="9">
        <v>8.4260000000000002</v>
      </c>
      <c r="CV18" s="9">
        <v>3.3889999999999998</v>
      </c>
      <c r="CW18" s="9">
        <v>1.236</v>
      </c>
      <c r="CX18" s="9">
        <v>2.1539999999999999</v>
      </c>
      <c r="CY18" s="9">
        <v>1.2809999999999999</v>
      </c>
      <c r="CZ18" s="9">
        <v>0.69299999999999995</v>
      </c>
      <c r="DA18" s="9">
        <v>0.58799999999999997</v>
      </c>
      <c r="DB18" s="9">
        <v>1.401</v>
      </c>
      <c r="DC18" s="9">
        <v>0.54300000000000004</v>
      </c>
      <c r="DD18" s="9">
        <v>0.85899999999999999</v>
      </c>
      <c r="DE18" s="9">
        <v>0.33900000000000002</v>
      </c>
      <c r="DF18" s="9">
        <v>0</v>
      </c>
      <c r="DG18" s="9">
        <v>0.33900000000000002</v>
      </c>
      <c r="DH18" s="9">
        <v>0.36799999999999999</v>
      </c>
      <c r="DI18" s="9">
        <v>0</v>
      </c>
      <c r="DJ18" s="9">
        <v>0.36799999999999999</v>
      </c>
      <c r="DK18" s="9">
        <v>10</v>
      </c>
      <c r="DL18" s="9">
        <v>7.5439999999999996</v>
      </c>
      <c r="DM18" s="9">
        <v>12.991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2.5030000000000001</v>
      </c>
      <c r="C19" s="9">
        <v>2.4980000000000002</v>
      </c>
      <c r="D19" s="9">
        <v>1.67</v>
      </c>
      <c r="E19" s="9">
        <v>0.71899999999999997</v>
      </c>
      <c r="F19" s="9">
        <v>0.95099999999999996</v>
      </c>
      <c r="G19" s="9">
        <v>9</v>
      </c>
      <c r="H19" s="9">
        <v>9.4540000000000006</v>
      </c>
      <c r="I19" s="9">
        <v>9</v>
      </c>
      <c r="J19" s="9">
        <v>11.233000000000001</v>
      </c>
      <c r="K19" s="9">
        <v>3.5</v>
      </c>
      <c r="L19" s="9">
        <v>7.7329999999999997</v>
      </c>
      <c r="M19" s="9">
        <v>4.4269999999999996</v>
      </c>
      <c r="N19" s="9">
        <v>1.6120000000000001</v>
      </c>
      <c r="O19" s="9">
        <v>2.8149999999999999</v>
      </c>
      <c r="P19" s="9">
        <v>4.7750000000000004</v>
      </c>
      <c r="Q19" s="9">
        <v>1.5740000000000001</v>
      </c>
      <c r="R19" s="9">
        <v>3.2010000000000001</v>
      </c>
      <c r="S19" s="9">
        <v>2.0310000000000001</v>
      </c>
      <c r="T19" s="9">
        <v>0.314</v>
      </c>
      <c r="U19" s="9">
        <v>1.7170000000000001</v>
      </c>
      <c r="V19" s="9">
        <v>0</v>
      </c>
      <c r="W19" s="9">
        <v>0</v>
      </c>
      <c r="X19" s="9">
        <v>0</v>
      </c>
      <c r="Y19" s="9">
        <v>10.247999999999999</v>
      </c>
      <c r="Z19" s="9">
        <v>9.8030000000000008</v>
      </c>
      <c r="AA19" s="9">
        <v>11</v>
      </c>
      <c r="AB19" s="9">
        <v>3.4009999999999998</v>
      </c>
      <c r="AC19" s="9">
        <v>2</v>
      </c>
      <c r="AD19" s="9">
        <v>1.4019999999999999</v>
      </c>
      <c r="AE19" s="9">
        <v>1.3120000000000001</v>
      </c>
      <c r="AF19" s="9">
        <v>1.036</v>
      </c>
      <c r="AG19" s="9">
        <v>0.27600000000000002</v>
      </c>
      <c r="AH19" s="9">
        <v>1.3580000000000001</v>
      </c>
      <c r="AI19" s="9">
        <v>0.57599999999999996</v>
      </c>
      <c r="AJ19" s="9">
        <v>0.78200000000000003</v>
      </c>
      <c r="AK19" s="9">
        <v>0.34300000000000003</v>
      </c>
      <c r="AL19" s="9">
        <v>0</v>
      </c>
      <c r="AM19" s="9">
        <v>0.34300000000000003</v>
      </c>
      <c r="AN19" s="9">
        <v>0.38800000000000001</v>
      </c>
      <c r="AO19" s="9">
        <v>0.38800000000000001</v>
      </c>
      <c r="AP19" s="9">
        <v>0</v>
      </c>
      <c r="AQ19" s="9">
        <v>10.419</v>
      </c>
      <c r="AR19" s="9">
        <v>8.5399999999999991</v>
      </c>
      <c r="AS19" s="9">
        <v>13.78</v>
      </c>
      <c r="AT19" s="9">
        <v>12.154999999999999</v>
      </c>
      <c r="AU19" s="9">
        <v>4.08</v>
      </c>
      <c r="AV19" s="9">
        <v>8.0749999999999993</v>
      </c>
      <c r="AW19" s="9">
        <v>3.222</v>
      </c>
      <c r="AX19" s="9">
        <v>1.925</v>
      </c>
      <c r="AY19" s="9">
        <v>1.2969999999999999</v>
      </c>
      <c r="AZ19" s="9">
        <v>5.2930000000000001</v>
      </c>
      <c r="BA19" s="9">
        <v>1.296</v>
      </c>
      <c r="BB19" s="9">
        <v>3.9969999999999999</v>
      </c>
      <c r="BC19" s="9">
        <v>3.3</v>
      </c>
      <c r="BD19" s="9">
        <v>0.85899999999999999</v>
      </c>
      <c r="BE19" s="9">
        <v>2.4409999999999998</v>
      </c>
      <c r="BF19" s="9">
        <v>0.34</v>
      </c>
      <c r="BG19" s="9">
        <v>0</v>
      </c>
      <c r="BH19" s="9">
        <v>0.34</v>
      </c>
      <c r="BI19" s="9">
        <v>12</v>
      </c>
      <c r="BJ19" s="9">
        <v>9.9260000000000002</v>
      </c>
      <c r="BK19" s="9">
        <v>12.504</v>
      </c>
      <c r="BL19" s="9">
        <v>34.781999999999996</v>
      </c>
      <c r="BM19" s="9">
        <v>12.192</v>
      </c>
      <c r="BN19" s="9">
        <v>22.59</v>
      </c>
      <c r="BO19" s="9">
        <v>18.844000000000001</v>
      </c>
      <c r="BP19" s="9">
        <v>6.49</v>
      </c>
      <c r="BQ19" s="9">
        <v>12.353</v>
      </c>
      <c r="BR19" s="9">
        <v>11.19</v>
      </c>
      <c r="BS19" s="9">
        <v>3.08</v>
      </c>
      <c r="BT19" s="9">
        <v>8.11</v>
      </c>
      <c r="BU19" s="9">
        <v>3.419</v>
      </c>
      <c r="BV19" s="9">
        <v>1.903</v>
      </c>
      <c r="BW19" s="9">
        <v>1.516</v>
      </c>
      <c r="BX19" s="9">
        <v>1.33</v>
      </c>
      <c r="BY19" s="9">
        <v>0.71899999999999997</v>
      </c>
      <c r="BZ19" s="9">
        <v>0.61099999999999999</v>
      </c>
      <c r="CA19" s="9">
        <v>8.2569999999999997</v>
      </c>
      <c r="CB19" s="9">
        <v>8</v>
      </c>
      <c r="CC19" s="9">
        <v>9</v>
      </c>
      <c r="CD19" s="9">
        <v>12.664999999999999</v>
      </c>
      <c r="CE19" s="9">
        <v>5.64</v>
      </c>
      <c r="CF19" s="9">
        <v>7.0250000000000004</v>
      </c>
      <c r="CG19" s="9">
        <v>5.6079999999999997</v>
      </c>
      <c r="CH19" s="9">
        <v>1.534</v>
      </c>
      <c r="CI19" s="9">
        <v>4.0739999999999998</v>
      </c>
      <c r="CJ19" s="9">
        <v>4.6820000000000004</v>
      </c>
      <c r="CK19" s="9">
        <v>2.9</v>
      </c>
      <c r="CL19" s="9">
        <v>1.782</v>
      </c>
      <c r="CM19" s="9">
        <v>2.0569999999999999</v>
      </c>
      <c r="CN19" s="9">
        <v>0.88800000000000001</v>
      </c>
      <c r="CO19" s="9">
        <v>1.169</v>
      </c>
      <c r="CP19" s="9">
        <v>0.31900000000000001</v>
      </c>
      <c r="CQ19" s="9">
        <v>0.31900000000000001</v>
      </c>
      <c r="CR19" s="9">
        <v>0</v>
      </c>
      <c r="CS19" s="9">
        <v>10</v>
      </c>
      <c r="CT19" s="9">
        <v>10</v>
      </c>
      <c r="CU19" s="9">
        <v>8</v>
      </c>
      <c r="CV19" s="9">
        <v>3.2679999999999998</v>
      </c>
      <c r="CW19" s="9">
        <v>1.954</v>
      </c>
      <c r="CX19" s="9">
        <v>1.3140000000000001</v>
      </c>
      <c r="CY19" s="9">
        <v>1.1850000000000001</v>
      </c>
      <c r="CZ19" s="9">
        <v>0.65400000000000003</v>
      </c>
      <c r="DA19" s="9">
        <v>0.53200000000000003</v>
      </c>
      <c r="DB19" s="9">
        <v>1.6950000000000001</v>
      </c>
      <c r="DC19" s="9">
        <v>0.91300000000000003</v>
      </c>
      <c r="DD19" s="9">
        <v>0.78200000000000003</v>
      </c>
      <c r="DE19" s="9">
        <v>0</v>
      </c>
      <c r="DF19" s="9">
        <v>0</v>
      </c>
      <c r="DG19" s="9">
        <v>0</v>
      </c>
      <c r="DH19" s="9">
        <v>0.38800000000000001</v>
      </c>
      <c r="DI19" s="9">
        <v>0.38800000000000001</v>
      </c>
      <c r="DJ19" s="9">
        <v>0</v>
      </c>
      <c r="DK19" s="9">
        <v>10.670999999999999</v>
      </c>
      <c r="DL19" s="9">
        <v>10.314</v>
      </c>
      <c r="DM19" s="9">
        <v>11.186999999999999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1.5449999999999999</v>
      </c>
      <c r="C20" s="9">
        <v>3.8980000000000001</v>
      </c>
      <c r="D20" s="9">
        <v>1.1579999999999999</v>
      </c>
      <c r="E20" s="9">
        <v>0.61499999999999999</v>
      </c>
      <c r="F20" s="9">
        <v>0.54300000000000004</v>
      </c>
      <c r="G20" s="9">
        <v>10</v>
      </c>
      <c r="H20" s="9">
        <v>10</v>
      </c>
      <c r="I20" s="9">
        <v>10</v>
      </c>
      <c r="J20" s="9">
        <v>9.4220000000000006</v>
      </c>
      <c r="K20" s="9">
        <v>4.2990000000000004</v>
      </c>
      <c r="L20" s="9">
        <v>5.1230000000000002</v>
      </c>
      <c r="M20" s="9">
        <v>3.681</v>
      </c>
      <c r="N20" s="9">
        <v>1.1679999999999999</v>
      </c>
      <c r="O20" s="9">
        <v>2.5129999999999999</v>
      </c>
      <c r="P20" s="9">
        <v>4.2119999999999997</v>
      </c>
      <c r="Q20" s="9">
        <v>2.536</v>
      </c>
      <c r="R20" s="9">
        <v>1.675</v>
      </c>
      <c r="S20" s="9">
        <v>1.5289999999999999</v>
      </c>
      <c r="T20" s="9">
        <v>0.59399999999999997</v>
      </c>
      <c r="U20" s="9">
        <v>0.93500000000000005</v>
      </c>
      <c r="V20" s="9">
        <v>0</v>
      </c>
      <c r="W20" s="9">
        <v>0</v>
      </c>
      <c r="X20" s="9">
        <v>0</v>
      </c>
      <c r="Y20" s="9">
        <v>10</v>
      </c>
      <c r="Z20" s="9">
        <v>10.407999999999999</v>
      </c>
      <c r="AA20" s="9">
        <v>9.4529999999999994</v>
      </c>
      <c r="AB20" s="9">
        <v>5.649</v>
      </c>
      <c r="AC20" s="9">
        <v>3.8660000000000001</v>
      </c>
      <c r="AD20" s="9">
        <v>1.7829999999999999</v>
      </c>
      <c r="AE20" s="9">
        <v>0.81799999999999995</v>
      </c>
      <c r="AF20" s="9">
        <v>0.55300000000000005</v>
      </c>
      <c r="AG20" s="9">
        <v>0.26500000000000001</v>
      </c>
      <c r="AH20" s="9">
        <v>3.202</v>
      </c>
      <c r="AI20" s="9">
        <v>2.1269999999999998</v>
      </c>
      <c r="AJ20" s="9">
        <v>1.075</v>
      </c>
      <c r="AK20" s="9">
        <v>1.296</v>
      </c>
      <c r="AL20" s="9">
        <v>0.85299999999999998</v>
      </c>
      <c r="AM20" s="9">
        <v>0.442</v>
      </c>
      <c r="AN20" s="9">
        <v>0.33300000000000002</v>
      </c>
      <c r="AO20" s="9">
        <v>0.33300000000000002</v>
      </c>
      <c r="AP20" s="9">
        <v>0</v>
      </c>
      <c r="AQ20" s="9">
        <v>14.122</v>
      </c>
      <c r="AR20" s="9">
        <v>12</v>
      </c>
      <c r="AS20" s="9">
        <v>16.286999999999999</v>
      </c>
      <c r="AT20" s="9">
        <v>11.388999999999999</v>
      </c>
      <c r="AU20" s="9">
        <v>5.8979999999999997</v>
      </c>
      <c r="AV20" s="9">
        <v>5.492</v>
      </c>
      <c r="AW20" s="9">
        <v>1.9850000000000001</v>
      </c>
      <c r="AX20" s="9">
        <v>0.97499999999999998</v>
      </c>
      <c r="AY20" s="9">
        <v>1.01</v>
      </c>
      <c r="AZ20" s="9">
        <v>5.2119999999999997</v>
      </c>
      <c r="BA20" s="9">
        <v>3.3050000000000002</v>
      </c>
      <c r="BB20" s="9">
        <v>1.907</v>
      </c>
      <c r="BC20" s="9">
        <v>2.673</v>
      </c>
      <c r="BD20" s="9">
        <v>1.079</v>
      </c>
      <c r="BE20" s="9">
        <v>1.5940000000000001</v>
      </c>
      <c r="BF20" s="9">
        <v>1.5189999999999999</v>
      </c>
      <c r="BG20" s="9">
        <v>0.53900000000000003</v>
      </c>
      <c r="BH20" s="9">
        <v>0.98</v>
      </c>
      <c r="BI20" s="9">
        <v>15</v>
      </c>
      <c r="BJ20" s="9">
        <v>11.984</v>
      </c>
      <c r="BK20" s="9">
        <v>17.946999999999999</v>
      </c>
      <c r="BL20" s="9">
        <v>36.252000000000002</v>
      </c>
      <c r="BM20" s="9">
        <v>12.170999999999999</v>
      </c>
      <c r="BN20" s="9">
        <v>24.081</v>
      </c>
      <c r="BO20" s="9">
        <v>17.423999999999999</v>
      </c>
      <c r="BP20" s="9">
        <v>5.4</v>
      </c>
      <c r="BQ20" s="9">
        <v>12.025</v>
      </c>
      <c r="BR20" s="9">
        <v>14.255000000000001</v>
      </c>
      <c r="BS20" s="9">
        <v>5.1539999999999999</v>
      </c>
      <c r="BT20" s="9">
        <v>9.1010000000000009</v>
      </c>
      <c r="BU20" s="9">
        <v>3.9209999999999998</v>
      </c>
      <c r="BV20" s="9">
        <v>0.96499999999999997</v>
      </c>
      <c r="BW20" s="9">
        <v>2.9550000000000001</v>
      </c>
      <c r="BX20" s="9">
        <v>0.65100000000000002</v>
      </c>
      <c r="BY20" s="9">
        <v>0.65100000000000002</v>
      </c>
      <c r="BZ20" s="9">
        <v>0</v>
      </c>
      <c r="CA20" s="9">
        <v>10</v>
      </c>
      <c r="CB20" s="9">
        <v>10</v>
      </c>
      <c r="CC20" s="9">
        <v>9.5540000000000003</v>
      </c>
      <c r="CD20" s="9">
        <v>13.536</v>
      </c>
      <c r="CE20" s="9">
        <v>6.6550000000000002</v>
      </c>
      <c r="CF20" s="9">
        <v>6.8810000000000002</v>
      </c>
      <c r="CG20" s="9">
        <v>5.1989999999999998</v>
      </c>
      <c r="CH20" s="9">
        <v>2.754</v>
      </c>
      <c r="CI20" s="9">
        <v>2.444</v>
      </c>
      <c r="CJ20" s="9">
        <v>6.1719999999999997</v>
      </c>
      <c r="CK20" s="9">
        <v>2.67</v>
      </c>
      <c r="CL20" s="9">
        <v>3.5019999999999998</v>
      </c>
      <c r="CM20" s="9">
        <v>2.1659999999999999</v>
      </c>
      <c r="CN20" s="9">
        <v>1.23</v>
      </c>
      <c r="CO20" s="9">
        <v>0.93500000000000005</v>
      </c>
      <c r="CP20" s="9">
        <v>0</v>
      </c>
      <c r="CQ20" s="9">
        <v>0</v>
      </c>
      <c r="CR20" s="9">
        <v>0</v>
      </c>
      <c r="CS20" s="9">
        <v>10</v>
      </c>
      <c r="CT20" s="9">
        <v>10.206</v>
      </c>
      <c r="CU20" s="9">
        <v>10</v>
      </c>
      <c r="CV20" s="9">
        <v>5.1420000000000003</v>
      </c>
      <c r="CW20" s="9">
        <v>2.895</v>
      </c>
      <c r="CX20" s="9">
        <v>2.2480000000000002</v>
      </c>
      <c r="CY20" s="9">
        <v>1.2150000000000001</v>
      </c>
      <c r="CZ20" s="9">
        <v>0.55300000000000005</v>
      </c>
      <c r="DA20" s="9">
        <v>0.66200000000000003</v>
      </c>
      <c r="DB20" s="9">
        <v>2.5710000000000002</v>
      </c>
      <c r="DC20" s="9">
        <v>1.865</v>
      </c>
      <c r="DD20" s="9">
        <v>0.70599999999999996</v>
      </c>
      <c r="DE20" s="9">
        <v>1.3560000000000001</v>
      </c>
      <c r="DF20" s="9">
        <v>0.47699999999999998</v>
      </c>
      <c r="DG20" s="9">
        <v>0.88</v>
      </c>
      <c r="DH20" s="9">
        <v>0</v>
      </c>
      <c r="DI20" s="9">
        <v>0</v>
      </c>
      <c r="DJ20" s="9">
        <v>0</v>
      </c>
      <c r="DK20" s="9">
        <v>11.334</v>
      </c>
      <c r="DL20" s="9">
        <v>10.010999999999999</v>
      </c>
      <c r="DM20" s="9">
        <v>17.497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2.173</v>
      </c>
      <c r="C21" s="9">
        <v>3.839</v>
      </c>
      <c r="D21" s="9">
        <v>1.5940000000000001</v>
      </c>
      <c r="E21" s="9">
        <v>1.3640000000000001</v>
      </c>
      <c r="F21" s="9">
        <v>0.23</v>
      </c>
      <c r="G21" s="9">
        <v>10</v>
      </c>
      <c r="H21" s="9">
        <v>10</v>
      </c>
      <c r="I21" s="9">
        <v>9.077</v>
      </c>
      <c r="J21" s="9">
        <v>7.9710000000000001</v>
      </c>
      <c r="K21" s="9">
        <v>0.80100000000000005</v>
      </c>
      <c r="L21" s="9">
        <v>7.17</v>
      </c>
      <c r="M21" s="9">
        <v>3.0710000000000002</v>
      </c>
      <c r="N21" s="9">
        <v>0.373</v>
      </c>
      <c r="O21" s="9">
        <v>2.6989999999999998</v>
      </c>
      <c r="P21" s="9">
        <v>4.2290000000000001</v>
      </c>
      <c r="Q21" s="9">
        <v>0.42799999999999999</v>
      </c>
      <c r="R21" s="9">
        <v>3.8010000000000002</v>
      </c>
      <c r="S21" s="9">
        <v>0.67100000000000004</v>
      </c>
      <c r="T21" s="9">
        <v>0</v>
      </c>
      <c r="U21" s="9">
        <v>0.67100000000000004</v>
      </c>
      <c r="V21" s="9">
        <v>0</v>
      </c>
      <c r="W21" s="9">
        <v>0</v>
      </c>
      <c r="X21" s="9">
        <v>0</v>
      </c>
      <c r="Y21" s="9">
        <v>10</v>
      </c>
      <c r="Z21" s="9">
        <v>7.6719999999999997</v>
      </c>
      <c r="AA21" s="9">
        <v>10</v>
      </c>
      <c r="AB21" s="9">
        <v>1.964</v>
      </c>
      <c r="AC21" s="9">
        <v>0.80800000000000005</v>
      </c>
      <c r="AD21" s="9">
        <v>1.1559999999999999</v>
      </c>
      <c r="AE21" s="9">
        <v>0.626</v>
      </c>
      <c r="AF21" s="9">
        <v>0.23</v>
      </c>
      <c r="AG21" s="9">
        <v>0.39700000000000002</v>
      </c>
      <c r="AH21" s="9">
        <v>0.95199999999999996</v>
      </c>
      <c r="AI21" s="9">
        <v>0.57899999999999996</v>
      </c>
      <c r="AJ21" s="9">
        <v>0.374</v>
      </c>
      <c r="AK21" s="9">
        <v>0.38600000000000001</v>
      </c>
      <c r="AL21" s="9">
        <v>0</v>
      </c>
      <c r="AM21" s="9">
        <v>0.38600000000000001</v>
      </c>
      <c r="AN21" s="9">
        <v>0</v>
      </c>
      <c r="AO21" s="9">
        <v>0</v>
      </c>
      <c r="AP21" s="9">
        <v>0</v>
      </c>
      <c r="AQ21" s="9">
        <v>10</v>
      </c>
      <c r="AR21" s="9">
        <v>10</v>
      </c>
      <c r="AS21" s="9">
        <v>14.897</v>
      </c>
      <c r="AT21" s="9">
        <v>9.2390000000000008</v>
      </c>
      <c r="AU21" s="9">
        <v>4.9809999999999999</v>
      </c>
      <c r="AV21" s="9">
        <v>4.258</v>
      </c>
      <c r="AW21" s="9">
        <v>4.3920000000000003</v>
      </c>
      <c r="AX21" s="9">
        <v>2.2639999999999998</v>
      </c>
      <c r="AY21" s="9">
        <v>2.129</v>
      </c>
      <c r="AZ21" s="9">
        <v>3.1709999999999998</v>
      </c>
      <c r="BA21" s="9">
        <v>2.0419999999999998</v>
      </c>
      <c r="BB21" s="9">
        <v>1.1279999999999999</v>
      </c>
      <c r="BC21" s="9">
        <v>1.2929999999999999</v>
      </c>
      <c r="BD21" s="9">
        <v>0.29099999999999998</v>
      </c>
      <c r="BE21" s="9">
        <v>1.002</v>
      </c>
      <c r="BF21" s="9">
        <v>0.38300000000000001</v>
      </c>
      <c r="BG21" s="9">
        <v>0.38300000000000001</v>
      </c>
      <c r="BH21" s="9">
        <v>0</v>
      </c>
      <c r="BI21" s="9">
        <v>10</v>
      </c>
      <c r="BJ21" s="9">
        <v>10</v>
      </c>
      <c r="BK21" s="9">
        <v>10.329000000000001</v>
      </c>
      <c r="BL21" s="9">
        <v>33.83</v>
      </c>
      <c r="BM21" s="9">
        <v>12.077999999999999</v>
      </c>
      <c r="BN21" s="9">
        <v>21.751999999999999</v>
      </c>
      <c r="BO21" s="9">
        <v>15.552</v>
      </c>
      <c r="BP21" s="9">
        <v>4.7409999999999997</v>
      </c>
      <c r="BQ21" s="9">
        <v>10.811</v>
      </c>
      <c r="BR21" s="9">
        <v>11.698</v>
      </c>
      <c r="BS21" s="9">
        <v>4.4649999999999999</v>
      </c>
      <c r="BT21" s="9">
        <v>7.2329999999999997</v>
      </c>
      <c r="BU21" s="9">
        <v>5.37</v>
      </c>
      <c r="BV21" s="9">
        <v>1.8919999999999999</v>
      </c>
      <c r="BW21" s="9">
        <v>3.4769999999999999</v>
      </c>
      <c r="BX21" s="9">
        <v>1.2110000000000001</v>
      </c>
      <c r="BY21" s="9">
        <v>0.98</v>
      </c>
      <c r="BZ21" s="9">
        <v>0.23</v>
      </c>
      <c r="CA21" s="9">
        <v>10</v>
      </c>
      <c r="CB21" s="9">
        <v>10</v>
      </c>
      <c r="CC21" s="9">
        <v>9.6809999999999992</v>
      </c>
      <c r="CD21" s="9">
        <v>8.5380000000000003</v>
      </c>
      <c r="CE21" s="9">
        <v>2.5819999999999999</v>
      </c>
      <c r="CF21" s="9">
        <v>5.9560000000000004</v>
      </c>
      <c r="CG21" s="9">
        <v>3.5529999999999999</v>
      </c>
      <c r="CH21" s="9">
        <v>1.228</v>
      </c>
      <c r="CI21" s="9">
        <v>2.3250000000000002</v>
      </c>
      <c r="CJ21" s="9">
        <v>4.1440000000000001</v>
      </c>
      <c r="CK21" s="9">
        <v>1.3540000000000001</v>
      </c>
      <c r="CL21" s="9">
        <v>2.79</v>
      </c>
      <c r="CM21" s="9">
        <v>0.84099999999999997</v>
      </c>
      <c r="CN21" s="9">
        <v>0</v>
      </c>
      <c r="CO21" s="9">
        <v>0.84099999999999997</v>
      </c>
      <c r="CP21" s="9">
        <v>0</v>
      </c>
      <c r="CQ21" s="9">
        <v>0</v>
      </c>
      <c r="CR21" s="9">
        <v>0</v>
      </c>
      <c r="CS21" s="9">
        <v>10</v>
      </c>
      <c r="CT21" s="9">
        <v>10.968999999999999</v>
      </c>
      <c r="CU21" s="9">
        <v>10</v>
      </c>
      <c r="CV21" s="9">
        <v>3.7010000000000001</v>
      </c>
      <c r="CW21" s="9">
        <v>1.232</v>
      </c>
      <c r="CX21" s="9">
        <v>2.4700000000000002</v>
      </c>
      <c r="CY21" s="9">
        <v>1.0629999999999999</v>
      </c>
      <c r="CZ21" s="9">
        <v>0.23</v>
      </c>
      <c r="DA21" s="9">
        <v>0.83299999999999996</v>
      </c>
      <c r="DB21" s="9">
        <v>1.645</v>
      </c>
      <c r="DC21" s="9">
        <v>0.72199999999999998</v>
      </c>
      <c r="DD21" s="9">
        <v>0.92300000000000004</v>
      </c>
      <c r="DE21" s="9">
        <v>0.99399999999999999</v>
      </c>
      <c r="DF21" s="9">
        <v>0.28000000000000003</v>
      </c>
      <c r="DG21" s="9">
        <v>0.71399999999999997</v>
      </c>
      <c r="DH21" s="9">
        <v>0</v>
      </c>
      <c r="DI21" s="9">
        <v>0</v>
      </c>
      <c r="DJ21" s="9">
        <v>0</v>
      </c>
      <c r="DK21" s="9">
        <v>10</v>
      </c>
      <c r="DL21" s="9">
        <v>10</v>
      </c>
      <c r="DM21" s="9">
        <v>13.012</v>
      </c>
      <c r="DN21" s="9">
        <v>10.625</v>
      </c>
      <c r="DO21" s="9">
        <v>4.4569999999999999</v>
      </c>
      <c r="DP21" s="9">
        <v>6.1680000000000001</v>
      </c>
      <c r="DQ21" s="9">
        <v>3.819</v>
      </c>
      <c r="DR21" s="9">
        <v>1.869</v>
      </c>
      <c r="DS21" s="9">
        <v>1.95</v>
      </c>
      <c r="DT21" s="9">
        <v>3.145</v>
      </c>
      <c r="DU21" s="9">
        <v>0.41599999999999998</v>
      </c>
      <c r="DV21" s="9">
        <v>2.7290000000000001</v>
      </c>
      <c r="DW21" s="9">
        <v>3.371</v>
      </c>
      <c r="DX21" s="9">
        <v>1.883</v>
      </c>
      <c r="DY21" s="9">
        <v>1.4890000000000001</v>
      </c>
      <c r="DZ21" s="9">
        <v>0.28999999999999998</v>
      </c>
      <c r="EA21" s="9">
        <v>0.28999999999999998</v>
      </c>
      <c r="EB21" s="9">
        <v>0</v>
      </c>
      <c r="EC21" s="9">
        <v>12</v>
      </c>
      <c r="ED21" s="9">
        <v>15.505000000000001</v>
      </c>
      <c r="EE21" s="9">
        <v>12</v>
      </c>
      <c r="EF21" s="9">
        <v>3.6269999999999998</v>
      </c>
      <c r="EG21" s="9">
        <v>2.5019999999999998</v>
      </c>
      <c r="EH21" s="9">
        <v>1.1240000000000001</v>
      </c>
      <c r="EI21" s="9">
        <v>1.1759999999999999</v>
      </c>
      <c r="EJ21" s="9">
        <v>0.76800000000000002</v>
      </c>
      <c r="EK21" s="9">
        <v>0.40799999999999997</v>
      </c>
      <c r="EL21" s="9">
        <v>1.1319999999999999</v>
      </c>
      <c r="EM21" s="9">
        <v>0.41599999999999998</v>
      </c>
      <c r="EN21" s="9">
        <v>0.71699999999999997</v>
      </c>
      <c r="EO21" s="9">
        <v>1.319</v>
      </c>
      <c r="EP21" s="9">
        <v>1.319</v>
      </c>
      <c r="EQ21" s="9">
        <v>0</v>
      </c>
      <c r="ER21" s="9">
        <v>0</v>
      </c>
      <c r="ES21" s="9">
        <v>0</v>
      </c>
      <c r="ET21" s="9">
        <v>0</v>
      </c>
      <c r="EU21" s="9">
        <v>15.081</v>
      </c>
      <c r="EV21" s="9">
        <v>18.343</v>
      </c>
      <c r="EW21" s="9">
        <v>13.641</v>
      </c>
      <c r="EX21" s="9">
        <v>10.646000000000001</v>
      </c>
      <c r="EY21" s="9">
        <v>5.9029999999999996</v>
      </c>
      <c r="EZ21" s="9">
        <v>4.7430000000000003</v>
      </c>
      <c r="FA21" s="9">
        <v>2.6150000000000002</v>
      </c>
      <c r="FB21" s="9">
        <v>1.5449999999999999</v>
      </c>
      <c r="FC21" s="9">
        <v>1.07</v>
      </c>
      <c r="FD21" s="9">
        <v>3.8330000000000002</v>
      </c>
      <c r="FE21" s="9">
        <v>2.363</v>
      </c>
      <c r="FF21" s="9">
        <v>1.4690000000000001</v>
      </c>
      <c r="FG21" s="9">
        <v>3.8159999999999998</v>
      </c>
      <c r="FH21" s="9">
        <v>1.6120000000000001</v>
      </c>
      <c r="FI21" s="9">
        <v>2.2040000000000002</v>
      </c>
      <c r="FJ21" s="9">
        <v>0.38300000000000001</v>
      </c>
      <c r="FK21" s="9">
        <v>0.38300000000000001</v>
      </c>
      <c r="FL21" s="9">
        <v>0</v>
      </c>
      <c r="FM21" s="9">
        <v>15.423</v>
      </c>
      <c r="FN21" s="9">
        <v>13</v>
      </c>
      <c r="FO21" s="9">
        <v>18.155000000000001</v>
      </c>
      <c r="FP21" s="9">
        <v>19.055</v>
      </c>
      <c r="FQ21" s="9">
        <v>7.8140000000000001</v>
      </c>
      <c r="FR21" s="9">
        <v>11.241</v>
      </c>
      <c r="FS21" s="9">
        <v>5.9690000000000003</v>
      </c>
      <c r="FT21" s="9">
        <v>2.726</v>
      </c>
      <c r="FU21" s="9">
        <v>3.2440000000000002</v>
      </c>
      <c r="FV21" s="9">
        <v>8.7769999999999992</v>
      </c>
      <c r="FW21" s="9">
        <v>3.0939999999999999</v>
      </c>
      <c r="FX21" s="9">
        <v>5.6829999999999998</v>
      </c>
      <c r="FY21" s="9">
        <v>3.9260000000000002</v>
      </c>
      <c r="FZ21" s="9">
        <v>1.6120000000000001</v>
      </c>
      <c r="GA21" s="9">
        <v>2.3149999999999999</v>
      </c>
      <c r="GB21" s="9">
        <v>0.38300000000000001</v>
      </c>
      <c r="GC21" s="9">
        <v>0.38300000000000001</v>
      </c>
      <c r="GD21" s="9">
        <v>0</v>
      </c>
      <c r="GE21" s="9">
        <v>12</v>
      </c>
      <c r="GF21" s="9">
        <v>11.856999999999999</v>
      </c>
      <c r="GG21" s="9">
        <v>12</v>
      </c>
      <c r="GH21" s="9">
        <v>9.2810000000000006</v>
      </c>
      <c r="GI21" s="9">
        <v>4.1420000000000003</v>
      </c>
      <c r="GJ21" s="9">
        <v>5.1390000000000002</v>
      </c>
      <c r="GK21" s="9">
        <v>3.125</v>
      </c>
      <c r="GL21" s="9">
        <v>1.294</v>
      </c>
      <c r="GM21" s="9">
        <v>1.831</v>
      </c>
      <c r="GN21" s="9">
        <v>3.2440000000000002</v>
      </c>
      <c r="GO21" s="9">
        <v>1.425</v>
      </c>
      <c r="GP21" s="9">
        <v>1.819</v>
      </c>
      <c r="GQ21" s="9">
        <v>2.528</v>
      </c>
      <c r="GR21" s="9">
        <v>1.04</v>
      </c>
      <c r="GS21" s="9">
        <v>1.4890000000000001</v>
      </c>
      <c r="GT21" s="9">
        <v>0.38300000000000001</v>
      </c>
      <c r="GU21" s="9">
        <v>0.38300000000000001</v>
      </c>
      <c r="GV21" s="9">
        <v>0</v>
      </c>
      <c r="GW21" s="9">
        <v>12.88</v>
      </c>
      <c r="GX21" s="9">
        <v>12.816000000000001</v>
      </c>
      <c r="GY21" s="9">
        <v>11.494999999999999</v>
      </c>
      <c r="GZ21" s="9">
        <v>1.131</v>
      </c>
      <c r="HA21" s="9">
        <v>0.38300000000000001</v>
      </c>
      <c r="HB21" s="9">
        <v>0.748</v>
      </c>
      <c r="HC21" s="9">
        <v>0</v>
      </c>
      <c r="HD21" s="9">
        <v>0</v>
      </c>
      <c r="HE21" s="9">
        <v>0</v>
      </c>
      <c r="HF21" s="9">
        <v>0.76900000000000002</v>
      </c>
      <c r="HG21" s="9">
        <v>0.38300000000000001</v>
      </c>
      <c r="HH21" s="9">
        <v>0.38600000000000001</v>
      </c>
      <c r="HI21" s="9">
        <v>0.36199999999999999</v>
      </c>
      <c r="HJ21" s="9">
        <v>0</v>
      </c>
      <c r="HK21" s="9">
        <v>0.36199999999999999</v>
      </c>
      <c r="HL21" s="9">
        <v>0</v>
      </c>
      <c r="HM21" s="9">
        <v>0</v>
      </c>
      <c r="HN21" s="9">
        <v>0</v>
      </c>
      <c r="HO21" s="9">
        <v>15</v>
      </c>
      <c r="HP21" s="9">
        <v>0</v>
      </c>
      <c r="HQ21" s="9">
        <v>21.773</v>
      </c>
      <c r="HR21" s="9">
        <v>2.42</v>
      </c>
      <c r="HS21" s="9">
        <v>0.745</v>
      </c>
      <c r="HT21" s="9">
        <v>1.675</v>
      </c>
      <c r="HU21" s="9">
        <v>0.55700000000000005</v>
      </c>
      <c r="HV21" s="9">
        <v>0.32900000000000001</v>
      </c>
      <c r="HW21" s="9">
        <v>0.22800000000000001</v>
      </c>
      <c r="HX21" s="9">
        <v>0.77200000000000002</v>
      </c>
      <c r="HY21" s="9">
        <v>0.41599999999999998</v>
      </c>
      <c r="HZ21" s="9">
        <v>0.35599999999999998</v>
      </c>
      <c r="IA21" s="9">
        <v>1.0920000000000001</v>
      </c>
      <c r="IB21" s="9">
        <v>0</v>
      </c>
      <c r="IC21" s="9">
        <v>1.0920000000000001</v>
      </c>
      <c r="ID21" s="9">
        <v>0</v>
      </c>
      <c r="IE21" s="9">
        <v>0</v>
      </c>
      <c r="IF21" s="9">
        <v>0</v>
      </c>
      <c r="IG21" s="9">
        <v>17.141999999999999</v>
      </c>
      <c r="IH21" s="9">
        <v>9.3480000000000008</v>
      </c>
      <c r="II21" s="9">
        <v>23</v>
      </c>
      <c r="IJ21" s="9">
        <v>2.2549999999999999</v>
      </c>
      <c r="IK21" s="9">
        <v>0.93600000000000005</v>
      </c>
      <c r="IL21" s="9">
        <v>1.319</v>
      </c>
      <c r="IM21" s="9">
        <v>0.22800000000000001</v>
      </c>
      <c r="IN21" s="9">
        <v>0</v>
      </c>
      <c r="IO21" s="9">
        <v>0.22800000000000001</v>
      </c>
      <c r="IP21" s="9">
        <v>0.77200000000000002</v>
      </c>
      <c r="IQ21" s="9">
        <v>0.41599999999999998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12495</v>
      </c>
      <c r="C1" s="3" t="s">
        <v>12496</v>
      </c>
      <c r="D1" s="3" t="s">
        <v>12497</v>
      </c>
      <c r="E1" s="3" t="s">
        <v>12498</v>
      </c>
      <c r="F1" s="3" t="s">
        <v>12499</v>
      </c>
      <c r="G1" s="3" t="s">
        <v>12500</v>
      </c>
      <c r="H1" s="3" t="s">
        <v>12501</v>
      </c>
      <c r="I1" s="3" t="s">
        <v>12502</v>
      </c>
      <c r="J1" s="3" t="s">
        <v>12503</v>
      </c>
      <c r="K1" s="3" t="s">
        <v>12504</v>
      </c>
      <c r="L1" s="3" t="s">
        <v>6017</v>
      </c>
      <c r="M1" s="3" t="s">
        <v>6018</v>
      </c>
      <c r="N1" s="3" t="s">
        <v>6019</v>
      </c>
      <c r="O1" s="3" t="s">
        <v>6020</v>
      </c>
      <c r="P1" s="3" t="s">
        <v>6021</v>
      </c>
      <c r="Q1" s="3" t="s">
        <v>6022</v>
      </c>
      <c r="R1" s="3" t="s">
        <v>6023</v>
      </c>
      <c r="S1" s="3" t="s">
        <v>6024</v>
      </c>
      <c r="T1" s="3" t="s">
        <v>6025</v>
      </c>
      <c r="U1" s="3" t="s">
        <v>6026</v>
      </c>
      <c r="V1" s="3" t="s">
        <v>6027</v>
      </c>
      <c r="W1" s="3" t="s">
        <v>6028</v>
      </c>
      <c r="X1" s="3" t="s">
        <v>6029</v>
      </c>
      <c r="Y1" s="3" t="s">
        <v>6030</v>
      </c>
      <c r="Z1" s="3" t="s">
        <v>6031</v>
      </c>
      <c r="AA1" s="3" t="s">
        <v>6032</v>
      </c>
      <c r="AB1" s="3" t="s">
        <v>6033</v>
      </c>
      <c r="AC1" s="3" t="s">
        <v>6034</v>
      </c>
      <c r="AD1" s="3" t="s">
        <v>6035</v>
      </c>
      <c r="AE1" s="3" t="s">
        <v>6036</v>
      </c>
      <c r="AF1" s="3" t="s">
        <v>6037</v>
      </c>
      <c r="AG1" s="3" t="s">
        <v>6038</v>
      </c>
      <c r="AH1" s="3" t="s">
        <v>6039</v>
      </c>
      <c r="AI1" s="3" t="s">
        <v>6040</v>
      </c>
      <c r="AJ1" s="3" t="s">
        <v>6041</v>
      </c>
      <c r="AK1" s="3" t="s">
        <v>6042</v>
      </c>
      <c r="AL1" s="3" t="s">
        <v>6043</v>
      </c>
      <c r="AM1" s="3" t="s">
        <v>6044</v>
      </c>
      <c r="AN1" s="3" t="s">
        <v>6045</v>
      </c>
      <c r="AO1" s="3" t="s">
        <v>6046</v>
      </c>
      <c r="AP1" s="3" t="s">
        <v>6047</v>
      </c>
      <c r="AQ1" s="3" t="s">
        <v>6048</v>
      </c>
      <c r="AR1" s="3" t="s">
        <v>6049</v>
      </c>
      <c r="AS1" s="3" t="s">
        <v>6050</v>
      </c>
      <c r="AT1" s="3" t="s">
        <v>6051</v>
      </c>
      <c r="AU1" s="3" t="s">
        <v>6052</v>
      </c>
      <c r="AV1" s="3" t="s">
        <v>12811</v>
      </c>
      <c r="AW1" s="3" t="s">
        <v>12812</v>
      </c>
      <c r="AX1" s="3" t="s">
        <v>12813</v>
      </c>
      <c r="AY1" s="3" t="s">
        <v>12814</v>
      </c>
      <c r="AZ1" s="3" t="s">
        <v>12815</v>
      </c>
      <c r="BA1" s="3" t="s">
        <v>12816</v>
      </c>
      <c r="BB1" s="3" t="s">
        <v>12817</v>
      </c>
      <c r="BC1" s="3" t="s">
        <v>12818</v>
      </c>
      <c r="BD1" s="3" t="s">
        <v>12819</v>
      </c>
      <c r="BE1" s="3" t="s">
        <v>12820</v>
      </c>
      <c r="BF1" s="3" t="s">
        <v>12821</v>
      </c>
      <c r="BG1" s="3" t="s">
        <v>12822</v>
      </c>
      <c r="BH1" s="3" t="s">
        <v>12823</v>
      </c>
      <c r="BI1" s="3" t="s">
        <v>12824</v>
      </c>
      <c r="BJ1" s="3" t="s">
        <v>12825</v>
      </c>
      <c r="BK1" s="3" t="s">
        <v>12826</v>
      </c>
      <c r="BL1" s="3" t="s">
        <v>12827</v>
      </c>
      <c r="BM1" s="3" t="s">
        <v>12828</v>
      </c>
      <c r="BN1" s="3" t="s">
        <v>5999</v>
      </c>
      <c r="BO1" s="3" t="s">
        <v>6000</v>
      </c>
      <c r="BP1" s="3" t="s">
        <v>6001</v>
      </c>
      <c r="BQ1" s="3" t="s">
        <v>6002</v>
      </c>
      <c r="BR1" s="3" t="s">
        <v>6003</v>
      </c>
      <c r="BS1" s="3" t="s">
        <v>6004</v>
      </c>
      <c r="BT1" s="3" t="s">
        <v>6005</v>
      </c>
      <c r="BU1" s="3" t="s">
        <v>6006</v>
      </c>
      <c r="BV1" s="3" t="s">
        <v>6007</v>
      </c>
      <c r="BW1" s="3" t="s">
        <v>6008</v>
      </c>
      <c r="BX1" s="3" t="s">
        <v>6009</v>
      </c>
      <c r="BY1" s="3" t="s">
        <v>6010</v>
      </c>
      <c r="BZ1" s="3" t="s">
        <v>6011</v>
      </c>
      <c r="CA1" s="3" t="s">
        <v>6012</v>
      </c>
      <c r="CB1" s="3" t="s">
        <v>6013</v>
      </c>
      <c r="CC1" s="3" t="s">
        <v>6014</v>
      </c>
      <c r="CD1" s="3" t="s">
        <v>6015</v>
      </c>
      <c r="CE1" s="3" t="s">
        <v>6016</v>
      </c>
      <c r="CF1" s="3" t="s">
        <v>12973</v>
      </c>
      <c r="CG1" s="3" t="s">
        <v>12974</v>
      </c>
      <c r="CH1" s="3" t="s">
        <v>12975</v>
      </c>
      <c r="CI1" s="3" t="s">
        <v>12976</v>
      </c>
      <c r="CJ1" s="3" t="s">
        <v>12977</v>
      </c>
      <c r="CK1" s="3" t="s">
        <v>12978</v>
      </c>
      <c r="CL1" s="3" t="s">
        <v>12979</v>
      </c>
      <c r="CM1" s="3" t="s">
        <v>12980</v>
      </c>
      <c r="CN1" s="3" t="s">
        <v>12981</v>
      </c>
      <c r="CO1" s="3" t="s">
        <v>12982</v>
      </c>
      <c r="CP1" s="3" t="s">
        <v>12983</v>
      </c>
      <c r="CQ1" s="3" t="s">
        <v>12984</v>
      </c>
      <c r="CR1" s="3" t="s">
        <v>12985</v>
      </c>
      <c r="CS1" s="3" t="s">
        <v>12986</v>
      </c>
      <c r="CT1" s="3" t="s">
        <v>12987</v>
      </c>
      <c r="CU1" s="3" t="s">
        <v>12988</v>
      </c>
      <c r="CV1" s="3" t="s">
        <v>12989</v>
      </c>
      <c r="CW1" s="3" t="s">
        <v>12990</v>
      </c>
      <c r="CX1" s="3" t="s">
        <v>6303</v>
      </c>
      <c r="CY1" s="3" t="s">
        <v>6304</v>
      </c>
      <c r="CZ1" s="3" t="s">
        <v>6305</v>
      </c>
      <c r="DA1" s="3" t="s">
        <v>6306</v>
      </c>
      <c r="DB1" s="3" t="s">
        <v>6307</v>
      </c>
      <c r="DC1" s="3" t="s">
        <v>6308</v>
      </c>
      <c r="DD1" s="3" t="s">
        <v>6309</v>
      </c>
      <c r="DE1" s="3" t="s">
        <v>6310</v>
      </c>
      <c r="DF1" s="3" t="s">
        <v>6311</v>
      </c>
      <c r="DG1" s="3" t="s">
        <v>6312</v>
      </c>
      <c r="DH1" s="3" t="s">
        <v>6313</v>
      </c>
      <c r="DI1" s="3" t="s">
        <v>6314</v>
      </c>
      <c r="DJ1" s="3" t="s">
        <v>6315</v>
      </c>
      <c r="DK1" s="3" t="s">
        <v>6316</v>
      </c>
      <c r="DL1" s="3" t="s">
        <v>6317</v>
      </c>
      <c r="DM1" s="3" t="s">
        <v>6318</v>
      </c>
      <c r="DN1" s="3" t="s">
        <v>6319</v>
      </c>
      <c r="DO1" s="3" t="s">
        <v>6320</v>
      </c>
      <c r="DP1" s="3" t="s">
        <v>6321</v>
      </c>
      <c r="DQ1" s="3" t="s">
        <v>6322</v>
      </c>
      <c r="DR1" s="3" t="s">
        <v>6323</v>
      </c>
      <c r="DS1" s="3" t="s">
        <v>6324</v>
      </c>
      <c r="DT1" s="3" t="s">
        <v>6325</v>
      </c>
      <c r="DU1" s="3" t="s">
        <v>6326</v>
      </c>
      <c r="DV1" s="3" t="s">
        <v>6327</v>
      </c>
      <c r="DW1" s="3" t="s">
        <v>6328</v>
      </c>
      <c r="DX1" s="3" t="s">
        <v>6329</v>
      </c>
      <c r="DY1" s="3" t="s">
        <v>6330</v>
      </c>
      <c r="DZ1" s="3" t="s">
        <v>6331</v>
      </c>
      <c r="EA1" s="3" t="s">
        <v>6332</v>
      </c>
      <c r="EB1" s="3" t="s">
        <v>6333</v>
      </c>
      <c r="EC1" s="3" t="s">
        <v>6334</v>
      </c>
      <c r="ED1" s="3" t="s">
        <v>6335</v>
      </c>
      <c r="EE1" s="3" t="s">
        <v>6336</v>
      </c>
      <c r="EF1" s="3" t="s">
        <v>6337</v>
      </c>
      <c r="EG1" s="3" t="s">
        <v>6338</v>
      </c>
      <c r="EH1" s="3" t="s">
        <v>6339</v>
      </c>
      <c r="EI1" s="3" t="s">
        <v>6340</v>
      </c>
      <c r="EJ1" s="3" t="s">
        <v>6341</v>
      </c>
      <c r="EK1" s="3" t="s">
        <v>6342</v>
      </c>
      <c r="EL1" s="3" t="s">
        <v>6343</v>
      </c>
      <c r="EM1" s="3" t="s">
        <v>6344</v>
      </c>
      <c r="EN1" s="3" t="s">
        <v>6345</v>
      </c>
      <c r="EO1" s="3" t="s">
        <v>6346</v>
      </c>
      <c r="EP1" s="3" t="s">
        <v>6347</v>
      </c>
      <c r="EQ1" s="3" t="s">
        <v>6348</v>
      </c>
      <c r="ER1" s="3" t="s">
        <v>6349</v>
      </c>
      <c r="ES1" s="3" t="s">
        <v>6350</v>
      </c>
      <c r="ET1" s="3" t="s">
        <v>6351</v>
      </c>
      <c r="EU1" s="3" t="s">
        <v>6352</v>
      </c>
      <c r="EV1" s="3" t="s">
        <v>6353</v>
      </c>
      <c r="EW1" s="3" t="s">
        <v>6354</v>
      </c>
      <c r="EX1" s="3" t="s">
        <v>6355</v>
      </c>
      <c r="EY1" s="3" t="s">
        <v>6356</v>
      </c>
      <c r="EZ1" s="3" t="s">
        <v>6357</v>
      </c>
      <c r="FA1" s="3" t="s">
        <v>6358</v>
      </c>
      <c r="FB1" s="3" t="s">
        <v>6359</v>
      </c>
      <c r="FC1" s="3" t="s">
        <v>6360</v>
      </c>
      <c r="FD1" s="3" t="s">
        <v>6361</v>
      </c>
      <c r="FE1" s="3" t="s">
        <v>6362</v>
      </c>
      <c r="FF1" s="3" t="s">
        <v>6363</v>
      </c>
      <c r="FG1" s="3" t="s">
        <v>6364</v>
      </c>
      <c r="FH1" s="3" t="s">
        <v>6365</v>
      </c>
      <c r="FI1" s="3" t="s">
        <v>6366</v>
      </c>
      <c r="FJ1" s="3" t="s">
        <v>6367</v>
      </c>
      <c r="FK1" s="3" t="s">
        <v>6368</v>
      </c>
      <c r="FL1" s="3" t="s">
        <v>6369</v>
      </c>
      <c r="FM1" s="3" t="s">
        <v>6370</v>
      </c>
      <c r="FN1" s="3" t="s">
        <v>6371</v>
      </c>
      <c r="FO1" s="3" t="s">
        <v>6372</v>
      </c>
      <c r="FP1" s="3" t="s">
        <v>6373</v>
      </c>
      <c r="FQ1" s="3" t="s">
        <v>6374</v>
      </c>
      <c r="FR1" s="3" t="s">
        <v>6375</v>
      </c>
      <c r="FS1" s="3" t="s">
        <v>6376</v>
      </c>
      <c r="FT1" s="3" t="s">
        <v>6377</v>
      </c>
      <c r="FU1" s="3" t="s">
        <v>6378</v>
      </c>
      <c r="FV1" s="3" t="s">
        <v>6379</v>
      </c>
      <c r="FW1" s="3" t="s">
        <v>6380</v>
      </c>
      <c r="FX1" s="3" t="s">
        <v>6381</v>
      </c>
      <c r="FY1" s="3" t="s">
        <v>6382</v>
      </c>
      <c r="FZ1" s="3" t="s">
        <v>6383</v>
      </c>
      <c r="GA1" s="3" t="s">
        <v>6384</v>
      </c>
      <c r="GB1" s="3" t="s">
        <v>6385</v>
      </c>
      <c r="GC1" s="3" t="s">
        <v>6386</v>
      </c>
      <c r="GD1" s="3" t="s">
        <v>6387</v>
      </c>
      <c r="GE1" s="3" t="s">
        <v>6388</v>
      </c>
      <c r="GF1" s="3" t="s">
        <v>6389</v>
      </c>
      <c r="GG1" s="3" t="s">
        <v>6390</v>
      </c>
      <c r="GH1" s="3" t="s">
        <v>6391</v>
      </c>
      <c r="GI1" s="3" t="s">
        <v>6392</v>
      </c>
      <c r="GJ1" s="3" t="s">
        <v>6393</v>
      </c>
      <c r="GK1" s="3" t="s">
        <v>6394</v>
      </c>
      <c r="GL1" s="3" t="s">
        <v>6395</v>
      </c>
      <c r="GM1" s="3" t="s">
        <v>6396</v>
      </c>
      <c r="GN1" s="3" t="s">
        <v>6397</v>
      </c>
      <c r="GO1" s="3" t="s">
        <v>6398</v>
      </c>
      <c r="GP1" s="3" t="s">
        <v>6399</v>
      </c>
      <c r="GQ1" s="3" t="s">
        <v>6400</v>
      </c>
      <c r="GR1" s="3" t="s">
        <v>6401</v>
      </c>
      <c r="GS1" s="3" t="s">
        <v>6402</v>
      </c>
      <c r="GT1" s="3" t="s">
        <v>6403</v>
      </c>
      <c r="GU1" s="3" t="s">
        <v>6404</v>
      </c>
      <c r="GV1" s="3" t="s">
        <v>6405</v>
      </c>
      <c r="GW1" s="3" t="s">
        <v>6406</v>
      </c>
      <c r="GX1" s="3" t="s">
        <v>6407</v>
      </c>
      <c r="GY1" s="3" t="s">
        <v>6408</v>
      </c>
      <c r="GZ1" s="3" t="s">
        <v>6409</v>
      </c>
      <c r="HA1" s="3" t="s">
        <v>6410</v>
      </c>
      <c r="HB1" s="3" t="s">
        <v>6411</v>
      </c>
      <c r="HC1" s="3" t="s">
        <v>6412</v>
      </c>
      <c r="HD1" s="3" t="s">
        <v>6413</v>
      </c>
      <c r="HE1" s="3" t="s">
        <v>6414</v>
      </c>
      <c r="HF1" s="3" t="s">
        <v>6415</v>
      </c>
      <c r="HG1" s="3" t="s">
        <v>6416</v>
      </c>
      <c r="HH1" s="3" t="s">
        <v>6417</v>
      </c>
      <c r="HI1" s="3" t="s">
        <v>6418</v>
      </c>
      <c r="HJ1" s="3" t="s">
        <v>6419</v>
      </c>
      <c r="HK1" s="3" t="s">
        <v>6420</v>
      </c>
      <c r="HL1" s="3" t="s">
        <v>6421</v>
      </c>
      <c r="HM1" s="3" t="s">
        <v>6422</v>
      </c>
      <c r="HN1" s="3" t="s">
        <v>6423</v>
      </c>
      <c r="HO1" s="3" t="s">
        <v>6424</v>
      </c>
      <c r="HP1" s="3" t="s">
        <v>6425</v>
      </c>
      <c r="HQ1" s="3" t="s">
        <v>6426</v>
      </c>
      <c r="HR1" s="3" t="s">
        <v>6427</v>
      </c>
      <c r="HS1" s="3" t="s">
        <v>6428</v>
      </c>
      <c r="HT1" s="3" t="s">
        <v>6429</v>
      </c>
      <c r="HU1" s="3" t="s">
        <v>6430</v>
      </c>
      <c r="HV1" s="3" t="s">
        <v>6431</v>
      </c>
      <c r="HW1" s="3" t="s">
        <v>6432</v>
      </c>
      <c r="HX1" s="3" t="s">
        <v>6433</v>
      </c>
      <c r="HY1" s="3" t="s">
        <v>6434</v>
      </c>
      <c r="HZ1" s="3" t="s">
        <v>6435</v>
      </c>
      <c r="IA1" s="3" t="s">
        <v>6436</v>
      </c>
      <c r="IB1" s="3" t="s">
        <v>6437</v>
      </c>
      <c r="IC1" s="3" t="s">
        <v>6438</v>
      </c>
      <c r="ID1" s="3" t="s">
        <v>6439</v>
      </c>
      <c r="IE1" s="3" t="s">
        <v>6440</v>
      </c>
      <c r="IF1" s="3" t="s">
        <v>6441</v>
      </c>
      <c r="IG1" s="3" t="s">
        <v>6442</v>
      </c>
      <c r="IH1" s="3" t="s">
        <v>6443</v>
      </c>
      <c r="II1" s="3" t="s">
        <v>6444</v>
      </c>
      <c r="IJ1" s="3" t="s">
        <v>6445</v>
      </c>
      <c r="IK1" s="3" t="s">
        <v>6446</v>
      </c>
      <c r="IL1" s="3" t="s">
        <v>6447</v>
      </c>
      <c r="IM1" s="3" t="s">
        <v>6448</v>
      </c>
      <c r="IN1" s="3" t="s">
        <v>6449</v>
      </c>
      <c r="IO1" s="3" t="s">
        <v>6450</v>
      </c>
      <c r="IP1" s="3" t="s">
        <v>6451</v>
      </c>
      <c r="IQ1" s="3" t="s">
        <v>6452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6453</v>
      </c>
      <c r="C10" s="8" t="s">
        <v>6454</v>
      </c>
      <c r="D10" s="8" t="s">
        <v>6455</v>
      </c>
      <c r="E10" s="8" t="s">
        <v>6456</v>
      </c>
      <c r="F10" s="8" t="s">
        <v>6457</v>
      </c>
      <c r="G10" s="8" t="s">
        <v>6458</v>
      </c>
      <c r="H10" s="8" t="s">
        <v>6459</v>
      </c>
      <c r="I10" s="8" t="s">
        <v>6460</v>
      </c>
      <c r="J10" s="8" t="s">
        <v>6461</v>
      </c>
      <c r="K10" s="8" t="s">
        <v>6462</v>
      </c>
      <c r="L10" s="8" t="s">
        <v>6463</v>
      </c>
      <c r="M10" s="8" t="s">
        <v>6464</v>
      </c>
      <c r="N10" s="8" t="s">
        <v>6465</v>
      </c>
      <c r="O10" s="8" t="s">
        <v>6466</v>
      </c>
      <c r="P10" s="8" t="s">
        <v>6467</v>
      </c>
      <c r="Q10" s="8" t="s">
        <v>6468</v>
      </c>
      <c r="R10" s="8" t="s">
        <v>6469</v>
      </c>
      <c r="S10" s="8" t="s">
        <v>6470</v>
      </c>
      <c r="T10" s="8" t="s">
        <v>6471</v>
      </c>
      <c r="U10" s="8" t="s">
        <v>6472</v>
      </c>
      <c r="V10" s="8" t="s">
        <v>6473</v>
      </c>
      <c r="W10" s="8" t="s">
        <v>6474</v>
      </c>
      <c r="X10" s="8" t="s">
        <v>6475</v>
      </c>
      <c r="Y10" s="8" t="s">
        <v>6476</v>
      </c>
      <c r="Z10" s="8" t="s">
        <v>6477</v>
      </c>
      <c r="AA10" s="8" t="s">
        <v>6478</v>
      </c>
      <c r="AB10" s="8" t="s">
        <v>6479</v>
      </c>
      <c r="AC10" s="8" t="s">
        <v>6480</v>
      </c>
      <c r="AD10" s="8" t="s">
        <v>6481</v>
      </c>
      <c r="AE10" s="8" t="s">
        <v>6482</v>
      </c>
      <c r="AF10" s="8" t="s">
        <v>6483</v>
      </c>
      <c r="AG10" s="8" t="s">
        <v>6484</v>
      </c>
      <c r="AH10" s="8" t="s">
        <v>6485</v>
      </c>
      <c r="AI10" s="8" t="s">
        <v>6486</v>
      </c>
      <c r="AJ10" s="8" t="s">
        <v>6487</v>
      </c>
      <c r="AK10" s="8" t="s">
        <v>6488</v>
      </c>
      <c r="AL10" s="8" t="s">
        <v>6489</v>
      </c>
      <c r="AM10" s="8" t="s">
        <v>6490</v>
      </c>
      <c r="AN10" s="8" t="s">
        <v>6491</v>
      </c>
      <c r="AO10" s="8" t="s">
        <v>6492</v>
      </c>
      <c r="AP10" s="8" t="s">
        <v>6493</v>
      </c>
      <c r="AQ10" s="8" t="s">
        <v>6494</v>
      </c>
      <c r="AR10" s="8" t="s">
        <v>6495</v>
      </c>
      <c r="AS10" s="8" t="s">
        <v>6496</v>
      </c>
      <c r="AT10" s="8" t="s">
        <v>6497</v>
      </c>
      <c r="AU10" s="8" t="s">
        <v>6498</v>
      </c>
      <c r="AV10" s="8" t="s">
        <v>6499</v>
      </c>
      <c r="AW10" s="8" t="s">
        <v>6500</v>
      </c>
      <c r="AX10" s="8" t="s">
        <v>6501</v>
      </c>
      <c r="AY10" s="8" t="s">
        <v>6502</v>
      </c>
      <c r="AZ10" s="8" t="s">
        <v>6503</v>
      </c>
      <c r="BA10" s="8" t="s">
        <v>6504</v>
      </c>
      <c r="BB10" s="8" t="s">
        <v>6505</v>
      </c>
      <c r="BC10" s="8" t="s">
        <v>6506</v>
      </c>
      <c r="BD10" s="8" t="s">
        <v>6507</v>
      </c>
      <c r="BE10" s="8" t="s">
        <v>6508</v>
      </c>
      <c r="BF10" s="8" t="s">
        <v>6509</v>
      </c>
      <c r="BG10" s="8" t="s">
        <v>6510</v>
      </c>
      <c r="BH10" s="8" t="s">
        <v>6511</v>
      </c>
      <c r="BI10" s="8" t="s">
        <v>6512</v>
      </c>
      <c r="BJ10" s="8" t="s">
        <v>6513</v>
      </c>
      <c r="BK10" s="8" t="s">
        <v>6514</v>
      </c>
      <c r="BL10" s="8" t="s">
        <v>6515</v>
      </c>
      <c r="BM10" s="8" t="s">
        <v>6516</v>
      </c>
      <c r="BN10" s="8" t="s">
        <v>6517</v>
      </c>
      <c r="BO10" s="8" t="s">
        <v>6518</v>
      </c>
      <c r="BP10" s="8" t="s">
        <v>6519</v>
      </c>
      <c r="BQ10" s="8" t="s">
        <v>6520</v>
      </c>
      <c r="BR10" s="8" t="s">
        <v>6521</v>
      </c>
      <c r="BS10" s="8" t="s">
        <v>6522</v>
      </c>
      <c r="BT10" s="8" t="s">
        <v>6523</v>
      </c>
      <c r="BU10" s="8" t="s">
        <v>6524</v>
      </c>
      <c r="BV10" s="8" t="s">
        <v>6525</v>
      </c>
      <c r="BW10" s="8" t="s">
        <v>6526</v>
      </c>
      <c r="BX10" s="8" t="s">
        <v>6527</v>
      </c>
      <c r="BY10" s="8" t="s">
        <v>6528</v>
      </c>
      <c r="BZ10" s="8" t="s">
        <v>6529</v>
      </c>
      <c r="CA10" s="8" t="s">
        <v>6530</v>
      </c>
      <c r="CB10" s="8" t="s">
        <v>6531</v>
      </c>
      <c r="CC10" s="8" t="s">
        <v>6532</v>
      </c>
      <c r="CD10" s="8" t="s">
        <v>6533</v>
      </c>
      <c r="CE10" s="8" t="s">
        <v>6534</v>
      </c>
      <c r="CF10" s="8" t="s">
        <v>6535</v>
      </c>
      <c r="CG10" s="8" t="s">
        <v>6536</v>
      </c>
      <c r="CH10" s="8" t="s">
        <v>6537</v>
      </c>
      <c r="CI10" s="8" t="s">
        <v>6538</v>
      </c>
      <c r="CJ10" s="8" t="s">
        <v>6539</v>
      </c>
      <c r="CK10" s="8" t="s">
        <v>6540</v>
      </c>
      <c r="CL10" s="8" t="s">
        <v>6541</v>
      </c>
      <c r="CM10" s="8" t="s">
        <v>6542</v>
      </c>
      <c r="CN10" s="8" t="s">
        <v>6543</v>
      </c>
      <c r="CO10" s="8" t="s">
        <v>6544</v>
      </c>
      <c r="CP10" s="8" t="s">
        <v>6545</v>
      </c>
      <c r="CQ10" s="8" t="s">
        <v>6546</v>
      </c>
      <c r="CR10" s="8" t="s">
        <v>6547</v>
      </c>
      <c r="CS10" s="8" t="s">
        <v>6548</v>
      </c>
      <c r="CT10" s="8" t="s">
        <v>6549</v>
      </c>
      <c r="CU10" s="8" t="s">
        <v>6550</v>
      </c>
      <c r="CV10" s="8" t="s">
        <v>6551</v>
      </c>
      <c r="CW10" s="8" t="s">
        <v>6552</v>
      </c>
      <c r="CX10" s="8" t="s">
        <v>6553</v>
      </c>
      <c r="CY10" s="8" t="s">
        <v>6554</v>
      </c>
      <c r="CZ10" s="8" t="s">
        <v>6555</v>
      </c>
      <c r="DA10" s="8" t="s">
        <v>6556</v>
      </c>
      <c r="DB10" s="8" t="s">
        <v>6557</v>
      </c>
      <c r="DC10" s="8" t="s">
        <v>6558</v>
      </c>
      <c r="DD10" s="8" t="s">
        <v>6559</v>
      </c>
      <c r="DE10" s="8" t="s">
        <v>6560</v>
      </c>
      <c r="DF10" s="8" t="s">
        <v>6561</v>
      </c>
      <c r="DG10" s="8" t="s">
        <v>6562</v>
      </c>
      <c r="DH10" s="8" t="s">
        <v>6563</v>
      </c>
      <c r="DI10" s="8" t="s">
        <v>6564</v>
      </c>
      <c r="DJ10" s="8" t="s">
        <v>6565</v>
      </c>
      <c r="DK10" s="8" t="s">
        <v>6566</v>
      </c>
      <c r="DL10" s="8" t="s">
        <v>6567</v>
      </c>
      <c r="DM10" s="8" t="s">
        <v>6568</v>
      </c>
      <c r="DN10" s="8" t="s">
        <v>6569</v>
      </c>
      <c r="DO10" s="8" t="s">
        <v>6570</v>
      </c>
      <c r="DP10" s="8" t="s">
        <v>6571</v>
      </c>
      <c r="DQ10" s="8" t="s">
        <v>6572</v>
      </c>
      <c r="DR10" s="8" t="s">
        <v>6573</v>
      </c>
      <c r="DS10" s="8" t="s">
        <v>6574</v>
      </c>
      <c r="DT10" s="8" t="s">
        <v>6575</v>
      </c>
      <c r="DU10" s="8" t="s">
        <v>6576</v>
      </c>
      <c r="DV10" s="8" t="s">
        <v>6577</v>
      </c>
      <c r="DW10" s="8" t="s">
        <v>6578</v>
      </c>
      <c r="DX10" s="8" t="s">
        <v>6579</v>
      </c>
      <c r="DY10" s="8" t="s">
        <v>6580</v>
      </c>
      <c r="DZ10" s="8" t="s">
        <v>6581</v>
      </c>
      <c r="EA10" s="8" t="s">
        <v>6582</v>
      </c>
      <c r="EB10" s="8" t="s">
        <v>6583</v>
      </c>
      <c r="EC10" s="8" t="s">
        <v>6584</v>
      </c>
      <c r="ED10" s="8" t="s">
        <v>6585</v>
      </c>
      <c r="EE10" s="8" t="s">
        <v>6586</v>
      </c>
      <c r="EF10" s="8" t="s">
        <v>6587</v>
      </c>
      <c r="EG10" s="8" t="s">
        <v>6588</v>
      </c>
      <c r="EH10" s="8" t="s">
        <v>6589</v>
      </c>
      <c r="EI10" s="8" t="s">
        <v>6590</v>
      </c>
      <c r="EJ10" s="8" t="s">
        <v>6591</v>
      </c>
      <c r="EK10" s="8" t="s">
        <v>6592</v>
      </c>
      <c r="EL10" s="8" t="s">
        <v>6593</v>
      </c>
      <c r="EM10" s="8" t="s">
        <v>6594</v>
      </c>
      <c r="EN10" s="8" t="s">
        <v>6595</v>
      </c>
      <c r="EO10" s="8" t="s">
        <v>6596</v>
      </c>
      <c r="EP10" s="8" t="s">
        <v>6597</v>
      </c>
      <c r="EQ10" s="8" t="s">
        <v>6598</v>
      </c>
      <c r="ER10" s="8" t="s">
        <v>6599</v>
      </c>
      <c r="ES10" s="8" t="s">
        <v>6600</v>
      </c>
      <c r="ET10" s="8" t="s">
        <v>6601</v>
      </c>
      <c r="EU10" s="8" t="s">
        <v>6602</v>
      </c>
      <c r="EV10" s="8" t="s">
        <v>6603</v>
      </c>
      <c r="EW10" s="8" t="s">
        <v>6604</v>
      </c>
      <c r="EX10" s="8" t="s">
        <v>6605</v>
      </c>
      <c r="EY10" s="8" t="s">
        <v>6606</v>
      </c>
      <c r="EZ10" s="8" t="s">
        <v>6607</v>
      </c>
      <c r="FA10" s="8" t="s">
        <v>6608</v>
      </c>
      <c r="FB10" s="8" t="s">
        <v>6609</v>
      </c>
      <c r="FC10" s="8" t="s">
        <v>6610</v>
      </c>
      <c r="FD10" s="8" t="s">
        <v>6611</v>
      </c>
      <c r="FE10" s="8" t="s">
        <v>6612</v>
      </c>
      <c r="FF10" s="8" t="s">
        <v>6613</v>
      </c>
      <c r="FG10" s="8" t="s">
        <v>6614</v>
      </c>
      <c r="FH10" s="8" t="s">
        <v>6615</v>
      </c>
      <c r="FI10" s="8" t="s">
        <v>6616</v>
      </c>
      <c r="FJ10" s="8" t="s">
        <v>6617</v>
      </c>
      <c r="FK10" s="8" t="s">
        <v>6618</v>
      </c>
      <c r="FL10" s="8" t="s">
        <v>6619</v>
      </c>
      <c r="FM10" s="8" t="s">
        <v>6620</v>
      </c>
      <c r="FN10" s="8" t="s">
        <v>6621</v>
      </c>
      <c r="FO10" s="8" t="s">
        <v>6622</v>
      </c>
      <c r="FP10" s="8" t="s">
        <v>6623</v>
      </c>
      <c r="FQ10" s="8" t="s">
        <v>6624</v>
      </c>
      <c r="FR10" s="8" t="s">
        <v>6625</v>
      </c>
      <c r="FS10" s="8" t="s">
        <v>6626</v>
      </c>
      <c r="FT10" s="8" t="s">
        <v>6627</v>
      </c>
      <c r="FU10" s="8" t="s">
        <v>6628</v>
      </c>
      <c r="FV10" s="8" t="s">
        <v>6629</v>
      </c>
      <c r="FW10" s="8" t="s">
        <v>6630</v>
      </c>
      <c r="FX10" s="8" t="s">
        <v>6631</v>
      </c>
      <c r="FY10" s="8" t="s">
        <v>6632</v>
      </c>
      <c r="FZ10" s="8" t="s">
        <v>6633</v>
      </c>
      <c r="GA10" s="8" t="s">
        <v>6634</v>
      </c>
      <c r="GB10" s="8" t="s">
        <v>6635</v>
      </c>
      <c r="GC10" s="8" t="s">
        <v>6636</v>
      </c>
      <c r="GD10" s="8" t="s">
        <v>6637</v>
      </c>
      <c r="GE10" s="8" t="s">
        <v>6638</v>
      </c>
      <c r="GF10" s="8" t="s">
        <v>6639</v>
      </c>
      <c r="GG10" s="8" t="s">
        <v>6640</v>
      </c>
      <c r="GH10" s="8" t="s">
        <v>6641</v>
      </c>
      <c r="GI10" s="8" t="s">
        <v>6642</v>
      </c>
      <c r="GJ10" s="8" t="s">
        <v>6643</v>
      </c>
      <c r="GK10" s="8" t="s">
        <v>6644</v>
      </c>
      <c r="GL10" s="8" t="s">
        <v>6645</v>
      </c>
      <c r="GM10" s="8" t="s">
        <v>6646</v>
      </c>
      <c r="GN10" s="8" t="s">
        <v>6647</v>
      </c>
      <c r="GO10" s="8" t="s">
        <v>6648</v>
      </c>
      <c r="GP10" s="8" t="s">
        <v>6649</v>
      </c>
      <c r="GQ10" s="8" t="s">
        <v>6650</v>
      </c>
      <c r="GR10" s="8" t="s">
        <v>6651</v>
      </c>
      <c r="GS10" s="8" t="s">
        <v>6652</v>
      </c>
      <c r="GT10" s="8" t="s">
        <v>6653</v>
      </c>
      <c r="GU10" s="8" t="s">
        <v>6654</v>
      </c>
      <c r="GV10" s="8" t="s">
        <v>6655</v>
      </c>
      <c r="GW10" s="8" t="s">
        <v>6656</v>
      </c>
      <c r="GX10" s="8" t="s">
        <v>6657</v>
      </c>
      <c r="GY10" s="8" t="s">
        <v>6658</v>
      </c>
      <c r="GZ10" s="8" t="s">
        <v>6659</v>
      </c>
      <c r="HA10" s="8" t="s">
        <v>6660</v>
      </c>
      <c r="HB10" s="8" t="s">
        <v>6661</v>
      </c>
      <c r="HC10" s="8" t="s">
        <v>6662</v>
      </c>
      <c r="HD10" s="8" t="s">
        <v>6663</v>
      </c>
      <c r="HE10" s="8" t="s">
        <v>6664</v>
      </c>
      <c r="HF10" s="8" t="s">
        <v>6665</v>
      </c>
      <c r="HG10" s="8" t="s">
        <v>6666</v>
      </c>
      <c r="HH10" s="8" t="s">
        <v>6667</v>
      </c>
      <c r="HI10" s="8" t="s">
        <v>6668</v>
      </c>
      <c r="HJ10" s="8" t="s">
        <v>6669</v>
      </c>
      <c r="HK10" s="8" t="s">
        <v>6670</v>
      </c>
      <c r="HL10" s="8" t="s">
        <v>6671</v>
      </c>
      <c r="HM10" s="8" t="s">
        <v>6672</v>
      </c>
      <c r="HN10" s="8" t="s">
        <v>6673</v>
      </c>
      <c r="HO10" s="8" t="s">
        <v>6674</v>
      </c>
      <c r="HP10" s="8" t="s">
        <v>6675</v>
      </c>
      <c r="HQ10" s="8" t="s">
        <v>6676</v>
      </c>
      <c r="HR10" s="8" t="s">
        <v>6677</v>
      </c>
      <c r="HS10" s="8" t="s">
        <v>6678</v>
      </c>
      <c r="HT10" s="8" t="s">
        <v>6679</v>
      </c>
      <c r="HU10" s="8" t="s">
        <v>6680</v>
      </c>
      <c r="HV10" s="8" t="s">
        <v>6681</v>
      </c>
      <c r="HW10" s="8" t="s">
        <v>6682</v>
      </c>
      <c r="HX10" s="8" t="s">
        <v>6683</v>
      </c>
      <c r="HY10" s="8" t="s">
        <v>6684</v>
      </c>
      <c r="HZ10" s="8" t="s">
        <v>6685</v>
      </c>
      <c r="IA10" s="8" t="s">
        <v>6686</v>
      </c>
      <c r="IB10" s="8" t="s">
        <v>6687</v>
      </c>
      <c r="IC10" s="8" t="s">
        <v>6688</v>
      </c>
      <c r="ID10" s="8" t="s">
        <v>6689</v>
      </c>
      <c r="IE10" s="8" t="s">
        <v>6690</v>
      </c>
      <c r="IF10" s="8" t="s">
        <v>6691</v>
      </c>
      <c r="IG10" s="8" t="s">
        <v>6692</v>
      </c>
      <c r="IH10" s="8" t="s">
        <v>6693</v>
      </c>
      <c r="II10" s="8" t="s">
        <v>6694</v>
      </c>
      <c r="IJ10" s="8" t="s">
        <v>6695</v>
      </c>
      <c r="IK10" s="8" t="s">
        <v>6696</v>
      </c>
      <c r="IL10" s="8" t="s">
        <v>6697</v>
      </c>
      <c r="IM10" s="8" t="s">
        <v>6698</v>
      </c>
      <c r="IN10" s="8" t="s">
        <v>6699</v>
      </c>
      <c r="IO10" s="8" t="s">
        <v>6700</v>
      </c>
      <c r="IP10" s="8" t="s">
        <v>6701</v>
      </c>
      <c r="IQ10" s="8" t="s">
        <v>6702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98.852999999999994</v>
      </c>
      <c r="CY11" s="9">
        <v>36.759</v>
      </c>
      <c r="CZ11" s="9">
        <v>62.094000000000001</v>
      </c>
      <c r="DA11" s="9">
        <v>33.82</v>
      </c>
      <c r="DB11" s="9">
        <v>9.9979999999999993</v>
      </c>
      <c r="DC11" s="9">
        <v>23.821999999999999</v>
      </c>
      <c r="DD11" s="9">
        <v>42.67</v>
      </c>
      <c r="DE11" s="9">
        <v>16.821000000000002</v>
      </c>
      <c r="DF11" s="9">
        <v>25.849</v>
      </c>
      <c r="DG11" s="9">
        <v>15.496</v>
      </c>
      <c r="DH11" s="9">
        <v>7.3609999999999998</v>
      </c>
      <c r="DI11" s="9">
        <v>8.1340000000000003</v>
      </c>
      <c r="DJ11" s="9">
        <v>6.867</v>
      </c>
      <c r="DK11" s="9">
        <v>2.5779999999999998</v>
      </c>
      <c r="DL11" s="9">
        <v>4.2880000000000003</v>
      </c>
      <c r="DM11" s="9">
        <v>11</v>
      </c>
      <c r="DN11" s="9">
        <v>12.849</v>
      </c>
      <c r="DO11" s="9">
        <v>10</v>
      </c>
      <c r="DP11" s="9">
        <v>96.031999999999996</v>
      </c>
      <c r="DQ11" s="9">
        <v>36.369999999999997</v>
      </c>
      <c r="DR11" s="9">
        <v>59.661999999999999</v>
      </c>
      <c r="DS11" s="9">
        <v>32.106000000000002</v>
      </c>
      <c r="DT11" s="9">
        <v>9.9979999999999993</v>
      </c>
      <c r="DU11" s="9">
        <v>22.108000000000001</v>
      </c>
      <c r="DV11" s="9">
        <v>41.564</v>
      </c>
      <c r="DW11" s="9">
        <v>16.431999999999999</v>
      </c>
      <c r="DX11" s="9">
        <v>25.132000000000001</v>
      </c>
      <c r="DY11" s="9">
        <v>15.496</v>
      </c>
      <c r="DZ11" s="9">
        <v>7.3609999999999998</v>
      </c>
      <c r="EA11" s="9">
        <v>8.1340000000000003</v>
      </c>
      <c r="EB11" s="9">
        <v>6.867</v>
      </c>
      <c r="EC11" s="9">
        <v>2.5779999999999998</v>
      </c>
      <c r="ED11" s="9">
        <v>4.2880000000000003</v>
      </c>
      <c r="EE11" s="9">
        <v>11</v>
      </c>
      <c r="EF11" s="9">
        <v>12.561999999999999</v>
      </c>
      <c r="EG11" s="9">
        <v>10</v>
      </c>
      <c r="EH11" s="9">
        <v>33.408999999999999</v>
      </c>
      <c r="EI11" s="9">
        <v>13.025</v>
      </c>
      <c r="EJ11" s="9">
        <v>20.382999999999999</v>
      </c>
      <c r="EK11" s="9">
        <v>12.36</v>
      </c>
      <c r="EL11" s="9">
        <v>4.6280000000000001</v>
      </c>
      <c r="EM11" s="9">
        <v>7.7320000000000002</v>
      </c>
      <c r="EN11" s="9">
        <v>13.752000000000001</v>
      </c>
      <c r="EO11" s="9">
        <v>5.59</v>
      </c>
      <c r="EP11" s="9">
        <v>8.1620000000000008</v>
      </c>
      <c r="EQ11" s="9">
        <v>5.1929999999999996</v>
      </c>
      <c r="ER11" s="9">
        <v>1.8720000000000001</v>
      </c>
      <c r="ES11" s="9">
        <v>3.3210000000000002</v>
      </c>
      <c r="ET11" s="9">
        <v>2.1030000000000002</v>
      </c>
      <c r="EU11" s="9">
        <v>0.93500000000000005</v>
      </c>
      <c r="EV11" s="9">
        <v>1.169</v>
      </c>
      <c r="EW11" s="9">
        <v>11.081</v>
      </c>
      <c r="EX11" s="9">
        <v>10</v>
      </c>
      <c r="EY11" s="9">
        <v>12</v>
      </c>
      <c r="EZ11" s="9">
        <v>37.649000000000001</v>
      </c>
      <c r="FA11" s="9">
        <v>14.452</v>
      </c>
      <c r="FB11" s="9">
        <v>23.196999999999999</v>
      </c>
      <c r="FC11" s="9">
        <v>10.885999999999999</v>
      </c>
      <c r="FD11" s="9">
        <v>3.5470000000000002</v>
      </c>
      <c r="FE11" s="9">
        <v>7.3390000000000004</v>
      </c>
      <c r="FF11" s="9">
        <v>15.62</v>
      </c>
      <c r="FG11" s="9">
        <v>5.3680000000000003</v>
      </c>
      <c r="FH11" s="9">
        <v>10.252000000000001</v>
      </c>
      <c r="FI11" s="9">
        <v>8.3230000000000004</v>
      </c>
      <c r="FJ11" s="9">
        <v>5.0129999999999999</v>
      </c>
      <c r="FK11" s="9">
        <v>3.31</v>
      </c>
      <c r="FL11" s="9">
        <v>2.819</v>
      </c>
      <c r="FM11" s="9">
        <v>0.52300000000000002</v>
      </c>
      <c r="FN11" s="9">
        <v>2.2959999999999998</v>
      </c>
      <c r="FO11" s="9">
        <v>11.978999999999999</v>
      </c>
      <c r="FP11" s="9">
        <v>13.63</v>
      </c>
      <c r="FQ11" s="9">
        <v>10</v>
      </c>
      <c r="FR11" s="9">
        <v>20.033000000000001</v>
      </c>
      <c r="FS11" s="9">
        <v>8.5990000000000002</v>
      </c>
      <c r="FT11" s="9">
        <v>11.433999999999999</v>
      </c>
      <c r="FU11" s="9">
        <v>5.335</v>
      </c>
      <c r="FV11" s="9">
        <v>2.0059999999999998</v>
      </c>
      <c r="FW11" s="9">
        <v>3.3279999999999998</v>
      </c>
      <c r="FX11" s="9">
        <v>8.3650000000000002</v>
      </c>
      <c r="FY11" s="9">
        <v>3.605</v>
      </c>
      <c r="FZ11" s="9">
        <v>4.7610000000000001</v>
      </c>
      <c r="GA11" s="9">
        <v>5.0039999999999996</v>
      </c>
      <c r="GB11" s="9">
        <v>2.9870000000000001</v>
      </c>
      <c r="GC11" s="9">
        <v>2.016</v>
      </c>
      <c r="GD11" s="9">
        <v>1.329</v>
      </c>
      <c r="GE11" s="9">
        <v>0</v>
      </c>
      <c r="GF11" s="9">
        <v>1.329</v>
      </c>
      <c r="GG11" s="9">
        <v>11.441000000000001</v>
      </c>
      <c r="GH11" s="9">
        <v>12.795999999999999</v>
      </c>
      <c r="GI11" s="9">
        <v>10.59</v>
      </c>
      <c r="GJ11" s="9">
        <v>17.616</v>
      </c>
      <c r="GK11" s="9">
        <v>5.8529999999999998</v>
      </c>
      <c r="GL11" s="9">
        <v>11.763</v>
      </c>
      <c r="GM11" s="9">
        <v>5.5510000000000002</v>
      </c>
      <c r="GN11" s="9">
        <v>1.5409999999999999</v>
      </c>
      <c r="GO11" s="9">
        <v>4.0110000000000001</v>
      </c>
      <c r="GP11" s="9">
        <v>7.2539999999999996</v>
      </c>
      <c r="GQ11" s="9">
        <v>1.7629999999999999</v>
      </c>
      <c r="GR11" s="9">
        <v>5.4909999999999997</v>
      </c>
      <c r="GS11" s="9">
        <v>3.32</v>
      </c>
      <c r="GT11" s="9">
        <v>2.0259999999999998</v>
      </c>
      <c r="GU11" s="9">
        <v>1.294</v>
      </c>
      <c r="GV11" s="9">
        <v>1.49</v>
      </c>
      <c r="GW11" s="9">
        <v>0.52300000000000002</v>
      </c>
      <c r="GX11" s="9">
        <v>0.96699999999999997</v>
      </c>
      <c r="GY11" s="9">
        <v>11.811</v>
      </c>
      <c r="GZ11" s="9">
        <v>16.010000000000002</v>
      </c>
      <c r="HA11" s="9">
        <v>10</v>
      </c>
      <c r="HB11" s="9">
        <v>24.975000000000001</v>
      </c>
      <c r="HC11" s="9">
        <v>8.8930000000000007</v>
      </c>
      <c r="HD11" s="9">
        <v>16.082000000000001</v>
      </c>
      <c r="HE11" s="9">
        <v>8.859</v>
      </c>
      <c r="HF11" s="9">
        <v>1.823</v>
      </c>
      <c r="HG11" s="9">
        <v>7.0369999999999999</v>
      </c>
      <c r="HH11" s="9">
        <v>12.192</v>
      </c>
      <c r="HI11" s="9">
        <v>5.4740000000000002</v>
      </c>
      <c r="HJ11" s="9">
        <v>6.7190000000000003</v>
      </c>
      <c r="HK11" s="9">
        <v>1.9790000000000001</v>
      </c>
      <c r="HL11" s="9">
        <v>0.47599999999999998</v>
      </c>
      <c r="HM11" s="9">
        <v>1.5029999999999999</v>
      </c>
      <c r="HN11" s="9">
        <v>1.944</v>
      </c>
      <c r="HO11" s="9">
        <v>1.121</v>
      </c>
      <c r="HP11" s="9">
        <v>0.82299999999999995</v>
      </c>
      <c r="HQ11" s="9">
        <v>10.638999999999999</v>
      </c>
      <c r="HR11" s="9">
        <v>15</v>
      </c>
      <c r="HS11" s="9">
        <v>10</v>
      </c>
      <c r="HT11" s="9">
        <v>14.693</v>
      </c>
      <c r="HU11" s="9">
        <v>4.1769999999999996</v>
      </c>
      <c r="HV11" s="9">
        <v>10.516</v>
      </c>
      <c r="HW11" s="9">
        <v>6.0730000000000004</v>
      </c>
      <c r="HX11" s="9">
        <v>1.458</v>
      </c>
      <c r="HY11" s="9">
        <v>4.6150000000000002</v>
      </c>
      <c r="HZ11" s="9">
        <v>6.7320000000000002</v>
      </c>
      <c r="IA11" s="9">
        <v>2.4049999999999998</v>
      </c>
      <c r="IB11" s="9">
        <v>4.327</v>
      </c>
      <c r="IC11" s="9">
        <v>1.1779999999999999</v>
      </c>
      <c r="ID11" s="9">
        <v>0</v>
      </c>
      <c r="IE11" s="9">
        <v>1.1779999999999999</v>
      </c>
      <c r="IF11" s="9">
        <v>0.71</v>
      </c>
      <c r="IG11" s="9">
        <v>0.314</v>
      </c>
      <c r="IH11" s="9">
        <v>0.39600000000000002</v>
      </c>
      <c r="II11" s="9">
        <v>10</v>
      </c>
      <c r="IJ11" s="9">
        <v>15</v>
      </c>
      <c r="IK11" s="9">
        <v>10</v>
      </c>
      <c r="IL11" s="9">
        <v>10.282</v>
      </c>
      <c r="IM11" s="9">
        <v>4.7160000000000002</v>
      </c>
      <c r="IN11" s="9">
        <v>5.5659999999999998</v>
      </c>
      <c r="IO11" s="9">
        <v>2.786</v>
      </c>
      <c r="IP11" s="9">
        <v>0.36499999999999999</v>
      </c>
      <c r="IQ11" s="9">
        <v>2.4209999999999998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114.712</v>
      </c>
      <c r="CY12" s="9">
        <v>43.082000000000001</v>
      </c>
      <c r="CZ12" s="9">
        <v>71.63</v>
      </c>
      <c r="DA12" s="9">
        <v>41.584000000000003</v>
      </c>
      <c r="DB12" s="9">
        <v>9.4510000000000005</v>
      </c>
      <c r="DC12" s="9">
        <v>32.133000000000003</v>
      </c>
      <c r="DD12" s="9">
        <v>51.985999999999997</v>
      </c>
      <c r="DE12" s="9">
        <v>24.312000000000001</v>
      </c>
      <c r="DF12" s="9">
        <v>27.673999999999999</v>
      </c>
      <c r="DG12" s="9">
        <v>13.788</v>
      </c>
      <c r="DH12" s="9">
        <v>5.27</v>
      </c>
      <c r="DI12" s="9">
        <v>8.5180000000000007</v>
      </c>
      <c r="DJ12" s="9">
        <v>7.3540000000000001</v>
      </c>
      <c r="DK12" s="9">
        <v>4.0490000000000004</v>
      </c>
      <c r="DL12" s="9">
        <v>3.3050000000000002</v>
      </c>
      <c r="DM12" s="9">
        <v>10</v>
      </c>
      <c r="DN12" s="9">
        <v>13</v>
      </c>
      <c r="DO12" s="9">
        <v>10</v>
      </c>
      <c r="DP12" s="9">
        <v>112.02200000000001</v>
      </c>
      <c r="DQ12" s="9">
        <v>41.084000000000003</v>
      </c>
      <c r="DR12" s="9">
        <v>70.938000000000002</v>
      </c>
      <c r="DS12" s="9">
        <v>40.140999999999998</v>
      </c>
      <c r="DT12" s="9">
        <v>8.6989999999999998</v>
      </c>
      <c r="DU12" s="9">
        <v>31.440999999999999</v>
      </c>
      <c r="DV12" s="9">
        <v>51.563000000000002</v>
      </c>
      <c r="DW12" s="9">
        <v>23.888999999999999</v>
      </c>
      <c r="DX12" s="9">
        <v>27.673999999999999</v>
      </c>
      <c r="DY12" s="9">
        <v>13.788</v>
      </c>
      <c r="DZ12" s="9">
        <v>5.27</v>
      </c>
      <c r="EA12" s="9">
        <v>8.5180000000000007</v>
      </c>
      <c r="EB12" s="9">
        <v>6.53</v>
      </c>
      <c r="EC12" s="9">
        <v>3.2250000000000001</v>
      </c>
      <c r="ED12" s="9">
        <v>3.3050000000000002</v>
      </c>
      <c r="EE12" s="9">
        <v>10</v>
      </c>
      <c r="EF12" s="9">
        <v>13</v>
      </c>
      <c r="EG12" s="9">
        <v>10</v>
      </c>
      <c r="EH12" s="9">
        <v>46.713999999999999</v>
      </c>
      <c r="EI12" s="9">
        <v>22.556999999999999</v>
      </c>
      <c r="EJ12" s="9">
        <v>24.157</v>
      </c>
      <c r="EK12" s="9">
        <v>16.236000000000001</v>
      </c>
      <c r="EL12" s="9">
        <v>5.0869999999999997</v>
      </c>
      <c r="EM12" s="9">
        <v>11.148999999999999</v>
      </c>
      <c r="EN12" s="9">
        <v>23.073</v>
      </c>
      <c r="EO12" s="9">
        <v>13.321999999999999</v>
      </c>
      <c r="EP12" s="9">
        <v>9.7520000000000007</v>
      </c>
      <c r="EQ12" s="9">
        <v>3.8519999999999999</v>
      </c>
      <c r="ER12" s="9">
        <v>1.7949999999999999</v>
      </c>
      <c r="ES12" s="9">
        <v>2.0569999999999999</v>
      </c>
      <c r="ET12" s="9">
        <v>3.5529999999999999</v>
      </c>
      <c r="EU12" s="9">
        <v>2.3540000000000001</v>
      </c>
      <c r="EV12" s="9">
        <v>1.2</v>
      </c>
      <c r="EW12" s="9">
        <v>10.96</v>
      </c>
      <c r="EX12" s="9">
        <v>14.093999999999999</v>
      </c>
      <c r="EY12" s="9">
        <v>10</v>
      </c>
      <c r="EZ12" s="9">
        <v>39.511000000000003</v>
      </c>
      <c r="FA12" s="9">
        <v>14.801</v>
      </c>
      <c r="FB12" s="9">
        <v>24.71</v>
      </c>
      <c r="FC12" s="9">
        <v>13.029</v>
      </c>
      <c r="FD12" s="9">
        <v>3.1120000000000001</v>
      </c>
      <c r="FE12" s="9">
        <v>9.9179999999999993</v>
      </c>
      <c r="FF12" s="9">
        <v>17.213000000000001</v>
      </c>
      <c r="FG12" s="9">
        <v>8.9960000000000004</v>
      </c>
      <c r="FH12" s="9">
        <v>8.2170000000000005</v>
      </c>
      <c r="FI12" s="9">
        <v>6.7569999999999997</v>
      </c>
      <c r="FJ12" s="9">
        <v>1.821</v>
      </c>
      <c r="FK12" s="9">
        <v>4.9359999999999999</v>
      </c>
      <c r="FL12" s="9">
        <v>2.5110000000000001</v>
      </c>
      <c r="FM12" s="9">
        <v>0.872</v>
      </c>
      <c r="FN12" s="9">
        <v>1.639</v>
      </c>
      <c r="FO12" s="9">
        <v>10</v>
      </c>
      <c r="FP12" s="9">
        <v>10</v>
      </c>
      <c r="FQ12" s="9">
        <v>10</v>
      </c>
      <c r="FR12" s="9">
        <v>22.972000000000001</v>
      </c>
      <c r="FS12" s="9">
        <v>9.7460000000000004</v>
      </c>
      <c r="FT12" s="9">
        <v>13.226000000000001</v>
      </c>
      <c r="FU12" s="9">
        <v>6.3029999999999999</v>
      </c>
      <c r="FV12" s="9">
        <v>1.3640000000000001</v>
      </c>
      <c r="FW12" s="9">
        <v>4.9390000000000001</v>
      </c>
      <c r="FX12" s="9">
        <v>10.314</v>
      </c>
      <c r="FY12" s="9">
        <v>6.09</v>
      </c>
      <c r="FZ12" s="9">
        <v>4.2240000000000002</v>
      </c>
      <c r="GA12" s="9">
        <v>5.0190000000000001</v>
      </c>
      <c r="GB12" s="9">
        <v>1.821</v>
      </c>
      <c r="GC12" s="9">
        <v>3.1989999999999998</v>
      </c>
      <c r="GD12" s="9">
        <v>1.3360000000000001</v>
      </c>
      <c r="GE12" s="9">
        <v>0.47199999999999998</v>
      </c>
      <c r="GF12" s="9">
        <v>0.86399999999999999</v>
      </c>
      <c r="GG12" s="9">
        <v>10</v>
      </c>
      <c r="GH12" s="9">
        <v>10.993</v>
      </c>
      <c r="GI12" s="9">
        <v>10.113</v>
      </c>
      <c r="GJ12" s="9">
        <v>16.538</v>
      </c>
      <c r="GK12" s="9">
        <v>5.0540000000000003</v>
      </c>
      <c r="GL12" s="9">
        <v>11.484</v>
      </c>
      <c r="GM12" s="9">
        <v>6.726</v>
      </c>
      <c r="GN12" s="9">
        <v>1.748</v>
      </c>
      <c r="GO12" s="9">
        <v>4.9779999999999998</v>
      </c>
      <c r="GP12" s="9">
        <v>6.9</v>
      </c>
      <c r="GQ12" s="9">
        <v>2.907</v>
      </c>
      <c r="GR12" s="9">
        <v>3.9929999999999999</v>
      </c>
      <c r="GS12" s="9">
        <v>1.738</v>
      </c>
      <c r="GT12" s="9">
        <v>0</v>
      </c>
      <c r="GU12" s="9">
        <v>1.738</v>
      </c>
      <c r="GV12" s="9">
        <v>1.1739999999999999</v>
      </c>
      <c r="GW12" s="9">
        <v>0.4</v>
      </c>
      <c r="GX12" s="9">
        <v>0.77500000000000002</v>
      </c>
      <c r="GY12" s="9">
        <v>10</v>
      </c>
      <c r="GZ12" s="9">
        <v>10</v>
      </c>
      <c r="HA12" s="9">
        <v>10</v>
      </c>
      <c r="HB12" s="9">
        <v>25.797999999999998</v>
      </c>
      <c r="HC12" s="9">
        <v>3.7269999999999999</v>
      </c>
      <c r="HD12" s="9">
        <v>22.071000000000002</v>
      </c>
      <c r="HE12" s="9">
        <v>10.875999999999999</v>
      </c>
      <c r="HF12" s="9">
        <v>0.501</v>
      </c>
      <c r="HG12" s="9">
        <v>10.375</v>
      </c>
      <c r="HH12" s="9">
        <v>11.276999999999999</v>
      </c>
      <c r="HI12" s="9">
        <v>1.5720000000000001</v>
      </c>
      <c r="HJ12" s="9">
        <v>9.7050000000000001</v>
      </c>
      <c r="HK12" s="9">
        <v>3.1789999999999998</v>
      </c>
      <c r="HL12" s="9">
        <v>1.6539999999999999</v>
      </c>
      <c r="HM12" s="9">
        <v>1.5249999999999999</v>
      </c>
      <c r="HN12" s="9">
        <v>0.46700000000000003</v>
      </c>
      <c r="HO12" s="9">
        <v>0</v>
      </c>
      <c r="HP12" s="9">
        <v>0.46700000000000003</v>
      </c>
      <c r="HQ12" s="9">
        <v>10</v>
      </c>
      <c r="HR12" s="9">
        <v>15.795999999999999</v>
      </c>
      <c r="HS12" s="9">
        <v>10</v>
      </c>
      <c r="HT12" s="9">
        <v>17.785</v>
      </c>
      <c r="HU12" s="9">
        <v>2.706</v>
      </c>
      <c r="HV12" s="9">
        <v>15.079000000000001</v>
      </c>
      <c r="HW12" s="9">
        <v>6.9859999999999998</v>
      </c>
      <c r="HX12" s="9">
        <v>0</v>
      </c>
      <c r="HY12" s="9">
        <v>6.9859999999999998</v>
      </c>
      <c r="HZ12" s="9">
        <v>7.7779999999999996</v>
      </c>
      <c r="IA12" s="9">
        <v>1.319</v>
      </c>
      <c r="IB12" s="9">
        <v>6.4580000000000002</v>
      </c>
      <c r="IC12" s="9">
        <v>2.5550000000000002</v>
      </c>
      <c r="ID12" s="9">
        <v>1.387</v>
      </c>
      <c r="IE12" s="9">
        <v>1.1679999999999999</v>
      </c>
      <c r="IF12" s="9">
        <v>0.46700000000000003</v>
      </c>
      <c r="IG12" s="9">
        <v>0</v>
      </c>
      <c r="IH12" s="9">
        <v>0.46700000000000003</v>
      </c>
      <c r="II12" s="9">
        <v>10</v>
      </c>
      <c r="IJ12" s="9">
        <v>19.952999999999999</v>
      </c>
      <c r="IK12" s="9">
        <v>10</v>
      </c>
      <c r="IL12" s="9">
        <v>8.0129999999999999</v>
      </c>
      <c r="IM12" s="9">
        <v>1.0209999999999999</v>
      </c>
      <c r="IN12" s="9">
        <v>6.992</v>
      </c>
      <c r="IO12" s="9">
        <v>3.89</v>
      </c>
      <c r="IP12" s="9">
        <v>0.501</v>
      </c>
      <c r="IQ12" s="9">
        <v>3.3889999999999998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123.15600000000001</v>
      </c>
      <c r="CY13" s="9">
        <v>46.792000000000002</v>
      </c>
      <c r="CZ13" s="9">
        <v>76.364000000000004</v>
      </c>
      <c r="DA13" s="9">
        <v>38.722999999999999</v>
      </c>
      <c r="DB13" s="9">
        <v>13.16</v>
      </c>
      <c r="DC13" s="9">
        <v>25.562999999999999</v>
      </c>
      <c r="DD13" s="9">
        <v>57.378</v>
      </c>
      <c r="DE13" s="9">
        <v>19.241</v>
      </c>
      <c r="DF13" s="9">
        <v>38.137</v>
      </c>
      <c r="DG13" s="9">
        <v>19.463999999999999</v>
      </c>
      <c r="DH13" s="9">
        <v>10.381</v>
      </c>
      <c r="DI13" s="9">
        <v>9.0830000000000002</v>
      </c>
      <c r="DJ13" s="9">
        <v>7.5910000000000002</v>
      </c>
      <c r="DK13" s="9">
        <v>4.01</v>
      </c>
      <c r="DL13" s="9">
        <v>3.5819999999999999</v>
      </c>
      <c r="DM13" s="9">
        <v>12</v>
      </c>
      <c r="DN13" s="9">
        <v>13</v>
      </c>
      <c r="DO13" s="9">
        <v>10</v>
      </c>
      <c r="DP13" s="9">
        <v>121.255</v>
      </c>
      <c r="DQ13" s="9">
        <v>46.204000000000001</v>
      </c>
      <c r="DR13" s="9">
        <v>75.052000000000007</v>
      </c>
      <c r="DS13" s="9">
        <v>37.970999999999997</v>
      </c>
      <c r="DT13" s="9">
        <v>13.16</v>
      </c>
      <c r="DU13" s="9">
        <v>24.811</v>
      </c>
      <c r="DV13" s="9">
        <v>56.228999999999999</v>
      </c>
      <c r="DW13" s="9">
        <v>18.652999999999999</v>
      </c>
      <c r="DX13" s="9">
        <v>37.576999999999998</v>
      </c>
      <c r="DY13" s="9">
        <v>19.463999999999999</v>
      </c>
      <c r="DZ13" s="9">
        <v>10.381</v>
      </c>
      <c r="EA13" s="9">
        <v>9.0830000000000002</v>
      </c>
      <c r="EB13" s="9">
        <v>7.5910000000000002</v>
      </c>
      <c r="EC13" s="9">
        <v>4.01</v>
      </c>
      <c r="ED13" s="9">
        <v>3.5819999999999999</v>
      </c>
      <c r="EE13" s="9">
        <v>12</v>
      </c>
      <c r="EF13" s="9">
        <v>13</v>
      </c>
      <c r="EG13" s="9">
        <v>10</v>
      </c>
      <c r="EH13" s="9">
        <v>42.893000000000001</v>
      </c>
      <c r="EI13" s="9">
        <v>19.510000000000002</v>
      </c>
      <c r="EJ13" s="9">
        <v>23.382999999999999</v>
      </c>
      <c r="EK13" s="9">
        <v>14.734999999999999</v>
      </c>
      <c r="EL13" s="9">
        <v>7.2720000000000002</v>
      </c>
      <c r="EM13" s="9">
        <v>7.4630000000000001</v>
      </c>
      <c r="EN13" s="9">
        <v>18.524999999999999</v>
      </c>
      <c r="EO13" s="9">
        <v>7.67</v>
      </c>
      <c r="EP13" s="9">
        <v>10.855</v>
      </c>
      <c r="EQ13" s="9">
        <v>6.4340000000000002</v>
      </c>
      <c r="ER13" s="9">
        <v>3.298</v>
      </c>
      <c r="ES13" s="9">
        <v>3.1360000000000001</v>
      </c>
      <c r="ET13" s="9">
        <v>3.1989999999999998</v>
      </c>
      <c r="EU13" s="9">
        <v>1.2689999999999999</v>
      </c>
      <c r="EV13" s="9">
        <v>1.929</v>
      </c>
      <c r="EW13" s="9">
        <v>11.321999999999999</v>
      </c>
      <c r="EX13" s="9">
        <v>12</v>
      </c>
      <c r="EY13" s="9">
        <v>10</v>
      </c>
      <c r="EZ13" s="9">
        <v>44.195</v>
      </c>
      <c r="FA13" s="9">
        <v>13.89</v>
      </c>
      <c r="FB13" s="9">
        <v>30.305</v>
      </c>
      <c r="FC13" s="9">
        <v>9.6820000000000004</v>
      </c>
      <c r="FD13" s="9">
        <v>1.208</v>
      </c>
      <c r="FE13" s="9">
        <v>8.4740000000000002</v>
      </c>
      <c r="FF13" s="9">
        <v>23.178000000000001</v>
      </c>
      <c r="FG13" s="9">
        <v>6.694</v>
      </c>
      <c r="FH13" s="9">
        <v>16.484000000000002</v>
      </c>
      <c r="FI13" s="9">
        <v>8.9329999999999998</v>
      </c>
      <c r="FJ13" s="9">
        <v>4.8609999999999998</v>
      </c>
      <c r="FK13" s="9">
        <v>4.0720000000000001</v>
      </c>
      <c r="FL13" s="9">
        <v>2.4020000000000001</v>
      </c>
      <c r="FM13" s="9">
        <v>1.1279999999999999</v>
      </c>
      <c r="FN13" s="9">
        <v>1.274</v>
      </c>
      <c r="FO13" s="9">
        <v>13.497999999999999</v>
      </c>
      <c r="FP13" s="9">
        <v>15.895</v>
      </c>
      <c r="FQ13" s="9">
        <v>12</v>
      </c>
      <c r="FR13" s="9">
        <v>22.794</v>
      </c>
      <c r="FS13" s="9">
        <v>8.0280000000000005</v>
      </c>
      <c r="FT13" s="9">
        <v>14.766</v>
      </c>
      <c r="FU13" s="9">
        <v>4.8959999999999999</v>
      </c>
      <c r="FV13" s="9">
        <v>0.85799999999999998</v>
      </c>
      <c r="FW13" s="9">
        <v>4.0380000000000003</v>
      </c>
      <c r="FX13" s="9">
        <v>12.553000000000001</v>
      </c>
      <c r="FY13" s="9">
        <v>4.149</v>
      </c>
      <c r="FZ13" s="9">
        <v>8.4039999999999999</v>
      </c>
      <c r="GA13" s="9">
        <v>4.9080000000000004</v>
      </c>
      <c r="GB13" s="9">
        <v>2.5840000000000001</v>
      </c>
      <c r="GC13" s="9">
        <v>2.3239999999999998</v>
      </c>
      <c r="GD13" s="9">
        <v>0.438</v>
      </c>
      <c r="GE13" s="9">
        <v>0.438</v>
      </c>
      <c r="GF13" s="9">
        <v>0</v>
      </c>
      <c r="GG13" s="9">
        <v>15</v>
      </c>
      <c r="GH13" s="9">
        <v>15</v>
      </c>
      <c r="GI13" s="9">
        <v>13.63</v>
      </c>
      <c r="GJ13" s="9">
        <v>21.401</v>
      </c>
      <c r="GK13" s="9">
        <v>5.8620000000000001</v>
      </c>
      <c r="GL13" s="9">
        <v>15.539</v>
      </c>
      <c r="GM13" s="9">
        <v>4.7859999999999996</v>
      </c>
      <c r="GN13" s="9">
        <v>0.35</v>
      </c>
      <c r="GO13" s="9">
        <v>4.4370000000000003</v>
      </c>
      <c r="GP13" s="9">
        <v>10.625</v>
      </c>
      <c r="GQ13" s="9">
        <v>2.5449999999999999</v>
      </c>
      <c r="GR13" s="9">
        <v>8.08</v>
      </c>
      <c r="GS13" s="9">
        <v>4.0250000000000004</v>
      </c>
      <c r="GT13" s="9">
        <v>2.2759999999999998</v>
      </c>
      <c r="GU13" s="9">
        <v>1.7490000000000001</v>
      </c>
      <c r="GV13" s="9">
        <v>1.964</v>
      </c>
      <c r="GW13" s="9">
        <v>0.69</v>
      </c>
      <c r="GX13" s="9">
        <v>1.274</v>
      </c>
      <c r="GY13" s="9">
        <v>12.385</v>
      </c>
      <c r="GZ13" s="9">
        <v>19.222000000000001</v>
      </c>
      <c r="HA13" s="9">
        <v>11.534000000000001</v>
      </c>
      <c r="HB13" s="9">
        <v>34.167999999999999</v>
      </c>
      <c r="HC13" s="9">
        <v>12.803000000000001</v>
      </c>
      <c r="HD13" s="9">
        <v>21.364000000000001</v>
      </c>
      <c r="HE13" s="9">
        <v>13.554</v>
      </c>
      <c r="HF13" s="9">
        <v>4.681</v>
      </c>
      <c r="HG13" s="9">
        <v>8.8729999999999993</v>
      </c>
      <c r="HH13" s="9">
        <v>14.526</v>
      </c>
      <c r="HI13" s="9">
        <v>4.2880000000000003</v>
      </c>
      <c r="HJ13" s="9">
        <v>10.238</v>
      </c>
      <c r="HK13" s="9">
        <v>4.0970000000000004</v>
      </c>
      <c r="HL13" s="9">
        <v>2.222</v>
      </c>
      <c r="HM13" s="9">
        <v>1.875</v>
      </c>
      <c r="HN13" s="9">
        <v>1.9910000000000001</v>
      </c>
      <c r="HO13" s="9">
        <v>1.6120000000000001</v>
      </c>
      <c r="HP13" s="9">
        <v>0.379</v>
      </c>
      <c r="HQ13" s="9">
        <v>10</v>
      </c>
      <c r="HR13" s="9">
        <v>10.743</v>
      </c>
      <c r="HS13" s="9">
        <v>10</v>
      </c>
      <c r="HT13" s="9">
        <v>18.677</v>
      </c>
      <c r="HU13" s="9">
        <v>6.1420000000000003</v>
      </c>
      <c r="HV13" s="9">
        <v>12.535</v>
      </c>
      <c r="HW13" s="9">
        <v>6.625</v>
      </c>
      <c r="HX13" s="9">
        <v>2.3860000000000001</v>
      </c>
      <c r="HY13" s="9">
        <v>4.2389999999999999</v>
      </c>
      <c r="HZ13" s="9">
        <v>8.8030000000000008</v>
      </c>
      <c r="IA13" s="9">
        <v>2.0459999999999998</v>
      </c>
      <c r="IB13" s="9">
        <v>6.7569999999999997</v>
      </c>
      <c r="IC13" s="9">
        <v>2.0049999999999999</v>
      </c>
      <c r="ID13" s="9">
        <v>0.84399999999999997</v>
      </c>
      <c r="IE13" s="9">
        <v>1.1599999999999999</v>
      </c>
      <c r="IF13" s="9">
        <v>1.244</v>
      </c>
      <c r="IG13" s="9">
        <v>0.86499999999999999</v>
      </c>
      <c r="IH13" s="9">
        <v>0.379</v>
      </c>
      <c r="II13" s="9">
        <v>10</v>
      </c>
      <c r="IJ13" s="9">
        <v>10.198</v>
      </c>
      <c r="IK13" s="9">
        <v>10</v>
      </c>
      <c r="IL13" s="9">
        <v>15.49</v>
      </c>
      <c r="IM13" s="9">
        <v>6.6619999999999999</v>
      </c>
      <c r="IN13" s="9">
        <v>8.8290000000000006</v>
      </c>
      <c r="IO13" s="9">
        <v>6.9290000000000003</v>
      </c>
      <c r="IP13" s="9">
        <v>2.2949999999999999</v>
      </c>
      <c r="IQ13" s="9">
        <v>4.6340000000000003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113.46</v>
      </c>
      <c r="CY14" s="9">
        <v>39.484999999999999</v>
      </c>
      <c r="CZ14" s="9">
        <v>73.974999999999994</v>
      </c>
      <c r="DA14" s="9">
        <v>36.36</v>
      </c>
      <c r="DB14" s="9">
        <v>10.471</v>
      </c>
      <c r="DC14" s="9">
        <v>25.888000000000002</v>
      </c>
      <c r="DD14" s="9">
        <v>50.825000000000003</v>
      </c>
      <c r="DE14" s="9">
        <v>19.213999999999999</v>
      </c>
      <c r="DF14" s="9">
        <v>31.611999999999998</v>
      </c>
      <c r="DG14" s="9">
        <v>19.707999999999998</v>
      </c>
      <c r="DH14" s="9">
        <v>7.8620000000000001</v>
      </c>
      <c r="DI14" s="9">
        <v>11.845000000000001</v>
      </c>
      <c r="DJ14" s="9">
        <v>6.5670000000000002</v>
      </c>
      <c r="DK14" s="9">
        <v>1.9379999999999999</v>
      </c>
      <c r="DL14" s="9">
        <v>4.63</v>
      </c>
      <c r="DM14" s="9">
        <v>12</v>
      </c>
      <c r="DN14" s="9">
        <v>12</v>
      </c>
      <c r="DO14" s="9">
        <v>12</v>
      </c>
      <c r="DP14" s="9">
        <v>110.446</v>
      </c>
      <c r="DQ14" s="9">
        <v>38.469000000000001</v>
      </c>
      <c r="DR14" s="9">
        <v>71.977999999999994</v>
      </c>
      <c r="DS14" s="9">
        <v>34.844000000000001</v>
      </c>
      <c r="DT14" s="9">
        <v>9.4550000000000001</v>
      </c>
      <c r="DU14" s="9">
        <v>25.388999999999999</v>
      </c>
      <c r="DV14" s="9">
        <v>50.155000000000001</v>
      </c>
      <c r="DW14" s="9">
        <v>19.213999999999999</v>
      </c>
      <c r="DX14" s="9">
        <v>30.942</v>
      </c>
      <c r="DY14" s="9">
        <v>19.245000000000001</v>
      </c>
      <c r="DZ14" s="9">
        <v>7.8620000000000001</v>
      </c>
      <c r="EA14" s="9">
        <v>11.382999999999999</v>
      </c>
      <c r="EB14" s="9">
        <v>6.202</v>
      </c>
      <c r="EC14" s="9">
        <v>1.9379999999999999</v>
      </c>
      <c r="ED14" s="9">
        <v>4.2640000000000002</v>
      </c>
      <c r="EE14" s="9">
        <v>12</v>
      </c>
      <c r="EF14" s="9">
        <v>12</v>
      </c>
      <c r="EG14" s="9">
        <v>12</v>
      </c>
      <c r="EH14" s="9">
        <v>39.246000000000002</v>
      </c>
      <c r="EI14" s="9">
        <v>16.544</v>
      </c>
      <c r="EJ14" s="9">
        <v>22.702000000000002</v>
      </c>
      <c r="EK14" s="9">
        <v>13.907</v>
      </c>
      <c r="EL14" s="9">
        <v>4.0339999999999998</v>
      </c>
      <c r="EM14" s="9">
        <v>9.8729999999999993</v>
      </c>
      <c r="EN14" s="9">
        <v>16.422999999999998</v>
      </c>
      <c r="EO14" s="9">
        <v>9.093</v>
      </c>
      <c r="EP14" s="9">
        <v>7.3310000000000004</v>
      </c>
      <c r="EQ14" s="9">
        <v>7.6429999999999998</v>
      </c>
      <c r="ER14" s="9">
        <v>3.4180000000000001</v>
      </c>
      <c r="ES14" s="9">
        <v>4.2249999999999996</v>
      </c>
      <c r="ET14" s="9">
        <v>1.2729999999999999</v>
      </c>
      <c r="EU14" s="9">
        <v>0</v>
      </c>
      <c r="EV14" s="9">
        <v>1.2729999999999999</v>
      </c>
      <c r="EW14" s="9">
        <v>12</v>
      </c>
      <c r="EX14" s="9">
        <v>12</v>
      </c>
      <c r="EY14" s="9">
        <v>12.13</v>
      </c>
      <c r="EZ14" s="9">
        <v>36.499000000000002</v>
      </c>
      <c r="FA14" s="9">
        <v>10.34</v>
      </c>
      <c r="FB14" s="9">
        <v>26.158999999999999</v>
      </c>
      <c r="FC14" s="9">
        <v>8.3279999999999994</v>
      </c>
      <c r="FD14" s="9">
        <v>2.9060000000000001</v>
      </c>
      <c r="FE14" s="9">
        <v>5.4219999999999997</v>
      </c>
      <c r="FF14" s="9">
        <v>18.34</v>
      </c>
      <c r="FG14" s="9">
        <v>4.173</v>
      </c>
      <c r="FH14" s="9">
        <v>14.167</v>
      </c>
      <c r="FI14" s="9">
        <v>8.0440000000000005</v>
      </c>
      <c r="FJ14" s="9">
        <v>2.0310000000000001</v>
      </c>
      <c r="FK14" s="9">
        <v>6.0140000000000002</v>
      </c>
      <c r="FL14" s="9">
        <v>1.7869999999999999</v>
      </c>
      <c r="FM14" s="9">
        <v>1.2310000000000001</v>
      </c>
      <c r="FN14" s="9">
        <v>0.55600000000000005</v>
      </c>
      <c r="FO14" s="9">
        <v>13.358000000000001</v>
      </c>
      <c r="FP14" s="9">
        <v>11.907</v>
      </c>
      <c r="FQ14" s="9">
        <v>14</v>
      </c>
      <c r="FR14" s="9">
        <v>16.233000000000001</v>
      </c>
      <c r="FS14" s="9">
        <v>4.1660000000000004</v>
      </c>
      <c r="FT14" s="9">
        <v>12.067</v>
      </c>
      <c r="FU14" s="9">
        <v>3.4220000000000002</v>
      </c>
      <c r="FV14" s="9">
        <v>1.2430000000000001</v>
      </c>
      <c r="FW14" s="9">
        <v>2.1789999999999998</v>
      </c>
      <c r="FX14" s="9">
        <v>8.0850000000000009</v>
      </c>
      <c r="FY14" s="9">
        <v>1.25</v>
      </c>
      <c r="FZ14" s="9">
        <v>6.835</v>
      </c>
      <c r="GA14" s="9">
        <v>3.75</v>
      </c>
      <c r="GB14" s="9">
        <v>1.254</v>
      </c>
      <c r="GC14" s="9">
        <v>2.496</v>
      </c>
      <c r="GD14" s="9">
        <v>0.97499999999999998</v>
      </c>
      <c r="GE14" s="9">
        <v>0.41899999999999998</v>
      </c>
      <c r="GF14" s="9">
        <v>0.55600000000000005</v>
      </c>
      <c r="GG14" s="9">
        <v>13.009</v>
      </c>
      <c r="GH14" s="9">
        <v>12.648999999999999</v>
      </c>
      <c r="GI14" s="9">
        <v>12.978</v>
      </c>
      <c r="GJ14" s="9">
        <v>20.266999999999999</v>
      </c>
      <c r="GK14" s="9">
        <v>6.1749999999999998</v>
      </c>
      <c r="GL14" s="9">
        <v>14.092000000000001</v>
      </c>
      <c r="GM14" s="9">
        <v>4.9050000000000002</v>
      </c>
      <c r="GN14" s="9">
        <v>1.663</v>
      </c>
      <c r="GO14" s="9">
        <v>3.2429999999999999</v>
      </c>
      <c r="GP14" s="9">
        <v>10.255000000000001</v>
      </c>
      <c r="GQ14" s="9">
        <v>2.923</v>
      </c>
      <c r="GR14" s="9">
        <v>7.3319999999999999</v>
      </c>
      <c r="GS14" s="9">
        <v>4.2939999999999996</v>
      </c>
      <c r="GT14" s="9">
        <v>0.77700000000000002</v>
      </c>
      <c r="GU14" s="9">
        <v>3.5169999999999999</v>
      </c>
      <c r="GV14" s="9">
        <v>0.81200000000000006</v>
      </c>
      <c r="GW14" s="9">
        <v>0.81200000000000006</v>
      </c>
      <c r="GX14" s="9">
        <v>0</v>
      </c>
      <c r="GY14" s="9">
        <v>13.425000000000001</v>
      </c>
      <c r="GZ14" s="9">
        <v>11.864000000000001</v>
      </c>
      <c r="HA14" s="9">
        <v>14</v>
      </c>
      <c r="HB14" s="9">
        <v>34.700000000000003</v>
      </c>
      <c r="HC14" s="9">
        <v>11.584</v>
      </c>
      <c r="HD14" s="9">
        <v>23.117000000000001</v>
      </c>
      <c r="HE14" s="9">
        <v>12.61</v>
      </c>
      <c r="HF14" s="9">
        <v>2.516</v>
      </c>
      <c r="HG14" s="9">
        <v>10.093999999999999</v>
      </c>
      <c r="HH14" s="9">
        <v>15.391999999999999</v>
      </c>
      <c r="HI14" s="9">
        <v>5.9480000000000004</v>
      </c>
      <c r="HJ14" s="9">
        <v>9.4440000000000008</v>
      </c>
      <c r="HK14" s="9">
        <v>3.5579999999999998</v>
      </c>
      <c r="HL14" s="9">
        <v>2.4140000000000001</v>
      </c>
      <c r="HM14" s="9">
        <v>1.1439999999999999</v>
      </c>
      <c r="HN14" s="9">
        <v>3.141</v>
      </c>
      <c r="HO14" s="9">
        <v>0.70699999999999996</v>
      </c>
      <c r="HP14" s="9">
        <v>2.4350000000000001</v>
      </c>
      <c r="HQ14" s="9">
        <v>12</v>
      </c>
      <c r="HR14" s="9">
        <v>13</v>
      </c>
      <c r="HS14" s="9">
        <v>10</v>
      </c>
      <c r="HT14" s="9">
        <v>21.706</v>
      </c>
      <c r="HU14" s="9">
        <v>5.5810000000000004</v>
      </c>
      <c r="HV14" s="9">
        <v>16.125</v>
      </c>
      <c r="HW14" s="9">
        <v>7.9909999999999997</v>
      </c>
      <c r="HX14" s="9">
        <v>0.81</v>
      </c>
      <c r="HY14" s="9">
        <v>7.181</v>
      </c>
      <c r="HZ14" s="9">
        <v>9.8889999999999993</v>
      </c>
      <c r="IA14" s="9">
        <v>3.7639999999999998</v>
      </c>
      <c r="IB14" s="9">
        <v>6.125</v>
      </c>
      <c r="IC14" s="9">
        <v>2.1520000000000001</v>
      </c>
      <c r="ID14" s="9">
        <v>1.008</v>
      </c>
      <c r="IE14" s="9">
        <v>1.1439999999999999</v>
      </c>
      <c r="IF14" s="9">
        <v>1.6739999999999999</v>
      </c>
      <c r="IG14" s="9">
        <v>0</v>
      </c>
      <c r="IH14" s="9">
        <v>1.6739999999999999</v>
      </c>
      <c r="II14" s="9">
        <v>12</v>
      </c>
      <c r="IJ14" s="9">
        <v>13</v>
      </c>
      <c r="IK14" s="9">
        <v>10</v>
      </c>
      <c r="IL14" s="9">
        <v>12.994</v>
      </c>
      <c r="IM14" s="9">
        <v>6.0030000000000001</v>
      </c>
      <c r="IN14" s="9">
        <v>6.992</v>
      </c>
      <c r="IO14" s="9">
        <v>4.6189999999999998</v>
      </c>
      <c r="IP14" s="9">
        <v>1.706</v>
      </c>
      <c r="IQ14" s="9">
        <v>2.9129999999999998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110.843</v>
      </c>
      <c r="CY15" s="9">
        <v>38.856000000000002</v>
      </c>
      <c r="CZ15" s="9">
        <v>71.986999999999995</v>
      </c>
      <c r="DA15" s="9">
        <v>36.590000000000003</v>
      </c>
      <c r="DB15" s="9">
        <v>11.298</v>
      </c>
      <c r="DC15" s="9">
        <v>25.292000000000002</v>
      </c>
      <c r="DD15" s="9">
        <v>48.664000000000001</v>
      </c>
      <c r="DE15" s="9">
        <v>16.221</v>
      </c>
      <c r="DF15" s="9">
        <v>32.442999999999998</v>
      </c>
      <c r="DG15" s="9">
        <v>20.175000000000001</v>
      </c>
      <c r="DH15" s="9">
        <v>7.5679999999999996</v>
      </c>
      <c r="DI15" s="9">
        <v>12.608000000000001</v>
      </c>
      <c r="DJ15" s="9">
        <v>5.4130000000000003</v>
      </c>
      <c r="DK15" s="9">
        <v>3.7690000000000001</v>
      </c>
      <c r="DL15" s="9">
        <v>1.6439999999999999</v>
      </c>
      <c r="DM15" s="9">
        <v>12</v>
      </c>
      <c r="DN15" s="9">
        <v>15</v>
      </c>
      <c r="DO15" s="9">
        <v>10.061</v>
      </c>
      <c r="DP15" s="9">
        <v>107.032</v>
      </c>
      <c r="DQ15" s="9">
        <v>36.165999999999997</v>
      </c>
      <c r="DR15" s="9">
        <v>70.866</v>
      </c>
      <c r="DS15" s="9">
        <v>35.084000000000003</v>
      </c>
      <c r="DT15" s="9">
        <v>9.7919999999999998</v>
      </c>
      <c r="DU15" s="9">
        <v>25.292000000000002</v>
      </c>
      <c r="DV15" s="9">
        <v>46.36</v>
      </c>
      <c r="DW15" s="9">
        <v>15.038</v>
      </c>
      <c r="DX15" s="9">
        <v>31.321999999999999</v>
      </c>
      <c r="DY15" s="9">
        <v>20.175000000000001</v>
      </c>
      <c r="DZ15" s="9">
        <v>7.5679999999999996</v>
      </c>
      <c r="EA15" s="9">
        <v>12.608000000000001</v>
      </c>
      <c r="EB15" s="9">
        <v>5.4130000000000003</v>
      </c>
      <c r="EC15" s="9">
        <v>3.7690000000000001</v>
      </c>
      <c r="ED15" s="9">
        <v>1.6439999999999999</v>
      </c>
      <c r="EE15" s="9">
        <v>12</v>
      </c>
      <c r="EF15" s="9">
        <v>15</v>
      </c>
      <c r="EG15" s="9">
        <v>10</v>
      </c>
      <c r="EH15" s="9">
        <v>38.872</v>
      </c>
      <c r="EI15" s="9">
        <v>14.846</v>
      </c>
      <c r="EJ15" s="9">
        <v>24.026</v>
      </c>
      <c r="EK15" s="9">
        <v>14.952999999999999</v>
      </c>
      <c r="EL15" s="9">
        <v>5.032</v>
      </c>
      <c r="EM15" s="9">
        <v>9.9209999999999994</v>
      </c>
      <c r="EN15" s="9">
        <v>14.09</v>
      </c>
      <c r="EO15" s="9">
        <v>5.8769999999999998</v>
      </c>
      <c r="EP15" s="9">
        <v>8.2129999999999992</v>
      </c>
      <c r="EQ15" s="9">
        <v>7.9379999999999997</v>
      </c>
      <c r="ER15" s="9">
        <v>2.0459999999999998</v>
      </c>
      <c r="ES15" s="9">
        <v>5.8920000000000003</v>
      </c>
      <c r="ET15" s="9">
        <v>1.89</v>
      </c>
      <c r="EU15" s="9">
        <v>1.89</v>
      </c>
      <c r="EV15" s="9">
        <v>0</v>
      </c>
      <c r="EW15" s="9">
        <v>10</v>
      </c>
      <c r="EX15" s="9">
        <v>11.492000000000001</v>
      </c>
      <c r="EY15" s="9">
        <v>10</v>
      </c>
      <c r="EZ15" s="9">
        <v>39.408000000000001</v>
      </c>
      <c r="FA15" s="9">
        <v>10.26</v>
      </c>
      <c r="FB15" s="9">
        <v>29.148</v>
      </c>
      <c r="FC15" s="9">
        <v>12.782</v>
      </c>
      <c r="FD15" s="9">
        <v>2.0339999999999998</v>
      </c>
      <c r="FE15" s="9">
        <v>10.747999999999999</v>
      </c>
      <c r="FF15" s="9">
        <v>17.643999999999998</v>
      </c>
      <c r="FG15" s="9">
        <v>5.649</v>
      </c>
      <c r="FH15" s="9">
        <v>11.994</v>
      </c>
      <c r="FI15" s="9">
        <v>7.6669999999999998</v>
      </c>
      <c r="FJ15" s="9">
        <v>2.577</v>
      </c>
      <c r="FK15" s="9">
        <v>5.09</v>
      </c>
      <c r="FL15" s="9">
        <v>1.3160000000000001</v>
      </c>
      <c r="FM15" s="9">
        <v>0</v>
      </c>
      <c r="FN15" s="9">
        <v>1.3160000000000001</v>
      </c>
      <c r="FO15" s="9">
        <v>14</v>
      </c>
      <c r="FP15" s="9">
        <v>16.545999999999999</v>
      </c>
      <c r="FQ15" s="9">
        <v>12</v>
      </c>
      <c r="FR15" s="9">
        <v>20.977</v>
      </c>
      <c r="FS15" s="9">
        <v>6.524</v>
      </c>
      <c r="FT15" s="9">
        <v>14.454000000000001</v>
      </c>
      <c r="FU15" s="9">
        <v>4.2830000000000004</v>
      </c>
      <c r="FV15" s="9">
        <v>0.46400000000000002</v>
      </c>
      <c r="FW15" s="9">
        <v>3.82</v>
      </c>
      <c r="FX15" s="9">
        <v>11.606999999999999</v>
      </c>
      <c r="FY15" s="9">
        <v>4.5839999999999996</v>
      </c>
      <c r="FZ15" s="9">
        <v>7.024</v>
      </c>
      <c r="GA15" s="9">
        <v>4.1959999999999997</v>
      </c>
      <c r="GB15" s="9">
        <v>1.476</v>
      </c>
      <c r="GC15" s="9">
        <v>2.72</v>
      </c>
      <c r="GD15" s="9">
        <v>0.89</v>
      </c>
      <c r="GE15" s="9">
        <v>0</v>
      </c>
      <c r="GF15" s="9">
        <v>0.89</v>
      </c>
      <c r="GG15" s="9">
        <v>15</v>
      </c>
      <c r="GH15" s="9">
        <v>18</v>
      </c>
      <c r="GI15" s="9">
        <v>13</v>
      </c>
      <c r="GJ15" s="9">
        <v>18.431000000000001</v>
      </c>
      <c r="GK15" s="9">
        <v>3.7370000000000001</v>
      </c>
      <c r="GL15" s="9">
        <v>14.694000000000001</v>
      </c>
      <c r="GM15" s="9">
        <v>8.4990000000000006</v>
      </c>
      <c r="GN15" s="9">
        <v>1.57</v>
      </c>
      <c r="GO15" s="9">
        <v>6.9290000000000003</v>
      </c>
      <c r="GP15" s="9">
        <v>6.0359999999999996</v>
      </c>
      <c r="GQ15" s="9">
        <v>1.0649999999999999</v>
      </c>
      <c r="GR15" s="9">
        <v>4.9710000000000001</v>
      </c>
      <c r="GS15" s="9">
        <v>3.4710000000000001</v>
      </c>
      <c r="GT15" s="9">
        <v>1.101</v>
      </c>
      <c r="GU15" s="9">
        <v>2.3690000000000002</v>
      </c>
      <c r="GV15" s="9">
        <v>0.42599999999999999</v>
      </c>
      <c r="GW15" s="9">
        <v>0</v>
      </c>
      <c r="GX15" s="9">
        <v>0.42599999999999999</v>
      </c>
      <c r="GY15" s="9">
        <v>10.497999999999999</v>
      </c>
      <c r="GZ15" s="9">
        <v>14.787000000000001</v>
      </c>
      <c r="HA15" s="9">
        <v>10</v>
      </c>
      <c r="HB15" s="9">
        <v>28.751999999999999</v>
      </c>
      <c r="HC15" s="9">
        <v>11.06</v>
      </c>
      <c r="HD15" s="9">
        <v>17.692</v>
      </c>
      <c r="HE15" s="9">
        <v>7.3479999999999999</v>
      </c>
      <c r="HF15" s="9">
        <v>2.726</v>
      </c>
      <c r="HG15" s="9">
        <v>4.6230000000000002</v>
      </c>
      <c r="HH15" s="9">
        <v>14.627000000000001</v>
      </c>
      <c r="HI15" s="9">
        <v>3.5110000000000001</v>
      </c>
      <c r="HJ15" s="9">
        <v>11.115</v>
      </c>
      <c r="HK15" s="9">
        <v>4.57</v>
      </c>
      <c r="HL15" s="9">
        <v>2.944</v>
      </c>
      <c r="HM15" s="9">
        <v>1.6259999999999999</v>
      </c>
      <c r="HN15" s="9">
        <v>2.2069999999999999</v>
      </c>
      <c r="HO15" s="9">
        <v>1.879</v>
      </c>
      <c r="HP15" s="9">
        <v>0.32800000000000001</v>
      </c>
      <c r="HQ15" s="9">
        <v>13</v>
      </c>
      <c r="HR15" s="9">
        <v>15</v>
      </c>
      <c r="HS15" s="9">
        <v>10.590999999999999</v>
      </c>
      <c r="HT15" s="9">
        <v>18.466999999999999</v>
      </c>
      <c r="HU15" s="9">
        <v>5.26</v>
      </c>
      <c r="HV15" s="9">
        <v>13.207000000000001</v>
      </c>
      <c r="HW15" s="9">
        <v>3.4449999999999998</v>
      </c>
      <c r="HX15" s="9">
        <v>0.81299999999999994</v>
      </c>
      <c r="HY15" s="9">
        <v>2.6320000000000001</v>
      </c>
      <c r="HZ15" s="9">
        <v>10.673999999999999</v>
      </c>
      <c r="IA15" s="9">
        <v>2.0539999999999998</v>
      </c>
      <c r="IB15" s="9">
        <v>8.6210000000000004</v>
      </c>
      <c r="IC15" s="9">
        <v>2.5310000000000001</v>
      </c>
      <c r="ID15" s="9">
        <v>0.90500000000000003</v>
      </c>
      <c r="IE15" s="9">
        <v>1.6259999999999999</v>
      </c>
      <c r="IF15" s="9">
        <v>1.8169999999999999</v>
      </c>
      <c r="IG15" s="9">
        <v>1.488</v>
      </c>
      <c r="IH15" s="9">
        <v>0.32800000000000001</v>
      </c>
      <c r="II15" s="9">
        <v>13</v>
      </c>
      <c r="IJ15" s="9">
        <v>17.931000000000001</v>
      </c>
      <c r="IK15" s="9">
        <v>12</v>
      </c>
      <c r="IL15" s="9">
        <v>10.285</v>
      </c>
      <c r="IM15" s="9">
        <v>5.7990000000000004</v>
      </c>
      <c r="IN15" s="9">
        <v>4.4859999999999998</v>
      </c>
      <c r="IO15" s="9">
        <v>3.903</v>
      </c>
      <c r="IP15" s="9">
        <v>1.9119999999999999</v>
      </c>
      <c r="IQ15" s="9">
        <v>1.9910000000000001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120.65900000000001</v>
      </c>
      <c r="CY16" s="9">
        <v>47.561999999999998</v>
      </c>
      <c r="CZ16" s="9">
        <v>73.096999999999994</v>
      </c>
      <c r="DA16" s="9">
        <v>36.887999999999998</v>
      </c>
      <c r="DB16" s="9">
        <v>12.294</v>
      </c>
      <c r="DC16" s="9">
        <v>24.593</v>
      </c>
      <c r="DD16" s="9">
        <v>59.246000000000002</v>
      </c>
      <c r="DE16" s="9">
        <v>22.183</v>
      </c>
      <c r="DF16" s="9">
        <v>37.063000000000002</v>
      </c>
      <c r="DG16" s="9">
        <v>18.634</v>
      </c>
      <c r="DH16" s="9">
        <v>8.1059999999999999</v>
      </c>
      <c r="DI16" s="9">
        <v>10.528</v>
      </c>
      <c r="DJ16" s="9">
        <v>5.891</v>
      </c>
      <c r="DK16" s="9">
        <v>4.9800000000000004</v>
      </c>
      <c r="DL16" s="9">
        <v>0.91200000000000003</v>
      </c>
      <c r="DM16" s="9">
        <v>12</v>
      </c>
      <c r="DN16" s="9">
        <v>13</v>
      </c>
      <c r="DO16" s="9">
        <v>11.590999999999999</v>
      </c>
      <c r="DP16" s="9">
        <v>117.155</v>
      </c>
      <c r="DQ16" s="9">
        <v>45.258000000000003</v>
      </c>
      <c r="DR16" s="9">
        <v>71.897000000000006</v>
      </c>
      <c r="DS16" s="9">
        <v>36.478999999999999</v>
      </c>
      <c r="DT16" s="9">
        <v>12.294</v>
      </c>
      <c r="DU16" s="9">
        <v>24.184999999999999</v>
      </c>
      <c r="DV16" s="9">
        <v>56.616999999999997</v>
      </c>
      <c r="DW16" s="9">
        <v>20.346</v>
      </c>
      <c r="DX16" s="9">
        <v>36.271999999999998</v>
      </c>
      <c r="DY16" s="9">
        <v>18.167000000000002</v>
      </c>
      <c r="DZ16" s="9">
        <v>7.6379999999999999</v>
      </c>
      <c r="EA16" s="9">
        <v>10.528</v>
      </c>
      <c r="EB16" s="9">
        <v>5.891</v>
      </c>
      <c r="EC16" s="9">
        <v>4.9800000000000004</v>
      </c>
      <c r="ED16" s="9">
        <v>0.91200000000000003</v>
      </c>
      <c r="EE16" s="9">
        <v>12</v>
      </c>
      <c r="EF16" s="9">
        <v>13</v>
      </c>
      <c r="EG16" s="9">
        <v>11.888999999999999</v>
      </c>
      <c r="EH16" s="9">
        <v>43.158999999999999</v>
      </c>
      <c r="EI16" s="9">
        <v>21.138000000000002</v>
      </c>
      <c r="EJ16" s="9">
        <v>22.02</v>
      </c>
      <c r="EK16" s="9">
        <v>15.837999999999999</v>
      </c>
      <c r="EL16" s="9">
        <v>8.3650000000000002</v>
      </c>
      <c r="EM16" s="9">
        <v>7.4729999999999999</v>
      </c>
      <c r="EN16" s="9">
        <v>19.641999999999999</v>
      </c>
      <c r="EO16" s="9">
        <v>8.6720000000000006</v>
      </c>
      <c r="EP16" s="9">
        <v>10.971</v>
      </c>
      <c r="EQ16" s="9">
        <v>6.75</v>
      </c>
      <c r="ER16" s="9">
        <v>3.173</v>
      </c>
      <c r="ES16" s="9">
        <v>3.577</v>
      </c>
      <c r="ET16" s="9">
        <v>0.92800000000000005</v>
      </c>
      <c r="EU16" s="9">
        <v>0.92800000000000005</v>
      </c>
      <c r="EV16" s="9">
        <v>0</v>
      </c>
      <c r="EW16" s="9">
        <v>10.146000000000001</v>
      </c>
      <c r="EX16" s="9">
        <v>11.029</v>
      </c>
      <c r="EY16" s="9">
        <v>10</v>
      </c>
      <c r="EZ16" s="9">
        <v>43.377000000000002</v>
      </c>
      <c r="FA16" s="9">
        <v>15.098000000000001</v>
      </c>
      <c r="FB16" s="9">
        <v>28.277999999999999</v>
      </c>
      <c r="FC16" s="9">
        <v>6.7880000000000003</v>
      </c>
      <c r="FD16" s="9">
        <v>1.415</v>
      </c>
      <c r="FE16" s="9">
        <v>5.3739999999999997</v>
      </c>
      <c r="FF16" s="9">
        <v>24.693999999999999</v>
      </c>
      <c r="FG16" s="9">
        <v>7.54</v>
      </c>
      <c r="FH16" s="9">
        <v>17.155000000000001</v>
      </c>
      <c r="FI16" s="9">
        <v>8.7940000000000005</v>
      </c>
      <c r="FJ16" s="9">
        <v>3.51</v>
      </c>
      <c r="FK16" s="9">
        <v>5.2839999999999998</v>
      </c>
      <c r="FL16" s="9">
        <v>3.1</v>
      </c>
      <c r="FM16" s="9">
        <v>2.6339999999999999</v>
      </c>
      <c r="FN16" s="9">
        <v>0.46600000000000003</v>
      </c>
      <c r="FO16" s="9">
        <v>14.087999999999999</v>
      </c>
      <c r="FP16" s="9">
        <v>15.529</v>
      </c>
      <c r="FQ16" s="9">
        <v>14</v>
      </c>
      <c r="FR16" s="9">
        <v>18.754000000000001</v>
      </c>
      <c r="FS16" s="9">
        <v>7.532</v>
      </c>
      <c r="FT16" s="9">
        <v>11.222</v>
      </c>
      <c r="FU16" s="9">
        <v>2.198</v>
      </c>
      <c r="FV16" s="9">
        <v>0.53900000000000003</v>
      </c>
      <c r="FW16" s="9">
        <v>1.6579999999999999</v>
      </c>
      <c r="FX16" s="9">
        <v>12.125</v>
      </c>
      <c r="FY16" s="9">
        <v>4.7930000000000001</v>
      </c>
      <c r="FZ16" s="9">
        <v>7.3319999999999999</v>
      </c>
      <c r="GA16" s="9">
        <v>2.681</v>
      </c>
      <c r="GB16" s="9">
        <v>0.44900000000000001</v>
      </c>
      <c r="GC16" s="9">
        <v>2.2309999999999999</v>
      </c>
      <c r="GD16" s="9">
        <v>1.75</v>
      </c>
      <c r="GE16" s="9">
        <v>1.75</v>
      </c>
      <c r="GF16" s="9">
        <v>0</v>
      </c>
      <c r="GG16" s="9">
        <v>15</v>
      </c>
      <c r="GH16" s="9">
        <v>14.266999999999999</v>
      </c>
      <c r="GI16" s="9">
        <v>15</v>
      </c>
      <c r="GJ16" s="9">
        <v>24.623000000000001</v>
      </c>
      <c r="GK16" s="9">
        <v>7.5670000000000002</v>
      </c>
      <c r="GL16" s="9">
        <v>17.056000000000001</v>
      </c>
      <c r="GM16" s="9">
        <v>4.59</v>
      </c>
      <c r="GN16" s="9">
        <v>0.875</v>
      </c>
      <c r="GO16" s="9">
        <v>3.7149999999999999</v>
      </c>
      <c r="GP16" s="9">
        <v>12.569000000000001</v>
      </c>
      <c r="GQ16" s="9">
        <v>2.7469999999999999</v>
      </c>
      <c r="GR16" s="9">
        <v>9.8219999999999992</v>
      </c>
      <c r="GS16" s="9">
        <v>6.1130000000000004</v>
      </c>
      <c r="GT16" s="9">
        <v>3.0609999999999999</v>
      </c>
      <c r="GU16" s="9">
        <v>3.052</v>
      </c>
      <c r="GV16" s="9">
        <v>1.35</v>
      </c>
      <c r="GW16" s="9">
        <v>0.88400000000000001</v>
      </c>
      <c r="GX16" s="9">
        <v>0.46600000000000003</v>
      </c>
      <c r="GY16" s="9">
        <v>14</v>
      </c>
      <c r="GZ16" s="9">
        <v>19.704999999999998</v>
      </c>
      <c r="HA16" s="9">
        <v>12</v>
      </c>
      <c r="HB16" s="9">
        <v>30.619</v>
      </c>
      <c r="HC16" s="9">
        <v>9.0210000000000008</v>
      </c>
      <c r="HD16" s="9">
        <v>21.599</v>
      </c>
      <c r="HE16" s="9">
        <v>13.853</v>
      </c>
      <c r="HF16" s="9">
        <v>2.5139999999999998</v>
      </c>
      <c r="HG16" s="9">
        <v>11.339</v>
      </c>
      <c r="HH16" s="9">
        <v>12.28</v>
      </c>
      <c r="HI16" s="9">
        <v>4.1340000000000003</v>
      </c>
      <c r="HJ16" s="9">
        <v>8.1460000000000008</v>
      </c>
      <c r="HK16" s="9">
        <v>2.6230000000000002</v>
      </c>
      <c r="HL16" s="9">
        <v>0.95499999999999996</v>
      </c>
      <c r="HM16" s="9">
        <v>1.6679999999999999</v>
      </c>
      <c r="HN16" s="9">
        <v>1.863</v>
      </c>
      <c r="HO16" s="9">
        <v>1.417</v>
      </c>
      <c r="HP16" s="9">
        <v>0.44600000000000001</v>
      </c>
      <c r="HQ16" s="9">
        <v>10</v>
      </c>
      <c r="HR16" s="9">
        <v>13</v>
      </c>
      <c r="HS16" s="9">
        <v>8</v>
      </c>
      <c r="HT16" s="9">
        <v>16.402000000000001</v>
      </c>
      <c r="HU16" s="9">
        <v>5.5140000000000002</v>
      </c>
      <c r="HV16" s="9">
        <v>10.888</v>
      </c>
      <c r="HW16" s="9">
        <v>6.7370000000000001</v>
      </c>
      <c r="HX16" s="9">
        <v>1.71</v>
      </c>
      <c r="HY16" s="9">
        <v>5.0279999999999996</v>
      </c>
      <c r="HZ16" s="9">
        <v>6.7709999999999999</v>
      </c>
      <c r="IA16" s="9">
        <v>1.8340000000000001</v>
      </c>
      <c r="IB16" s="9">
        <v>4.9359999999999999</v>
      </c>
      <c r="IC16" s="9">
        <v>1.879</v>
      </c>
      <c r="ID16" s="9">
        <v>0.95499999999999996</v>
      </c>
      <c r="IE16" s="9">
        <v>0.92400000000000004</v>
      </c>
      <c r="IF16" s="9">
        <v>1.0149999999999999</v>
      </c>
      <c r="IG16" s="9">
        <v>1.0149999999999999</v>
      </c>
      <c r="IH16" s="9">
        <v>0</v>
      </c>
      <c r="II16" s="9">
        <v>10</v>
      </c>
      <c r="IJ16" s="9">
        <v>14.499000000000001</v>
      </c>
      <c r="IK16" s="9">
        <v>10</v>
      </c>
      <c r="IL16" s="9">
        <v>14.218</v>
      </c>
      <c r="IM16" s="9">
        <v>3.5070000000000001</v>
      </c>
      <c r="IN16" s="9">
        <v>10.711</v>
      </c>
      <c r="IO16" s="9">
        <v>7.1159999999999997</v>
      </c>
      <c r="IP16" s="9">
        <v>0.80500000000000005</v>
      </c>
      <c r="IQ16" s="9">
        <v>6.3109999999999999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90.21</v>
      </c>
      <c r="CY17" s="9">
        <v>26.07</v>
      </c>
      <c r="CZ17" s="9">
        <v>64.14</v>
      </c>
      <c r="DA17" s="9">
        <v>35.47</v>
      </c>
      <c r="DB17" s="9">
        <v>8.7530000000000001</v>
      </c>
      <c r="DC17" s="9">
        <v>26.716999999999999</v>
      </c>
      <c r="DD17" s="9">
        <v>38.03</v>
      </c>
      <c r="DE17" s="9">
        <v>11.398999999999999</v>
      </c>
      <c r="DF17" s="9">
        <v>26.63</v>
      </c>
      <c r="DG17" s="9">
        <v>11.324</v>
      </c>
      <c r="DH17" s="9">
        <v>3.2759999999999998</v>
      </c>
      <c r="DI17" s="9">
        <v>8.0489999999999995</v>
      </c>
      <c r="DJ17" s="9">
        <v>5.3860000000000001</v>
      </c>
      <c r="DK17" s="9">
        <v>2.6419999999999999</v>
      </c>
      <c r="DL17" s="9">
        <v>2.7450000000000001</v>
      </c>
      <c r="DM17" s="9">
        <v>10</v>
      </c>
      <c r="DN17" s="9">
        <v>10</v>
      </c>
      <c r="DO17" s="9">
        <v>10</v>
      </c>
      <c r="DP17" s="9">
        <v>87.436999999999998</v>
      </c>
      <c r="DQ17" s="9">
        <v>24.318000000000001</v>
      </c>
      <c r="DR17" s="9">
        <v>63.119</v>
      </c>
      <c r="DS17" s="9">
        <v>34.432000000000002</v>
      </c>
      <c r="DT17" s="9">
        <v>8.0020000000000007</v>
      </c>
      <c r="DU17" s="9">
        <v>26.43</v>
      </c>
      <c r="DV17" s="9">
        <v>36.563000000000002</v>
      </c>
      <c r="DW17" s="9">
        <v>10.667</v>
      </c>
      <c r="DX17" s="9">
        <v>25.896000000000001</v>
      </c>
      <c r="DY17" s="9">
        <v>11.055999999999999</v>
      </c>
      <c r="DZ17" s="9">
        <v>3.0070000000000001</v>
      </c>
      <c r="EA17" s="9">
        <v>8.0489999999999995</v>
      </c>
      <c r="EB17" s="9">
        <v>5.3860000000000001</v>
      </c>
      <c r="EC17" s="9">
        <v>2.6419999999999999</v>
      </c>
      <c r="ED17" s="9">
        <v>2.7450000000000001</v>
      </c>
      <c r="EE17" s="9">
        <v>10</v>
      </c>
      <c r="EF17" s="9">
        <v>10</v>
      </c>
      <c r="EG17" s="9">
        <v>10</v>
      </c>
      <c r="EH17" s="9">
        <v>27.93</v>
      </c>
      <c r="EI17" s="9">
        <v>8.2639999999999993</v>
      </c>
      <c r="EJ17" s="9">
        <v>19.666</v>
      </c>
      <c r="EK17" s="9">
        <v>10.643000000000001</v>
      </c>
      <c r="EL17" s="9">
        <v>3.53</v>
      </c>
      <c r="EM17" s="9">
        <v>7.1130000000000004</v>
      </c>
      <c r="EN17" s="9">
        <v>12.631</v>
      </c>
      <c r="EO17" s="9">
        <v>3.5430000000000001</v>
      </c>
      <c r="EP17" s="9">
        <v>9.0890000000000004</v>
      </c>
      <c r="EQ17" s="9">
        <v>2.6110000000000002</v>
      </c>
      <c r="ER17" s="9">
        <v>0.221</v>
      </c>
      <c r="ES17" s="9">
        <v>2.39</v>
      </c>
      <c r="ET17" s="9">
        <v>2.044</v>
      </c>
      <c r="EU17" s="9">
        <v>0.97</v>
      </c>
      <c r="EV17" s="9">
        <v>1.075</v>
      </c>
      <c r="EW17" s="9">
        <v>10</v>
      </c>
      <c r="EX17" s="9">
        <v>10</v>
      </c>
      <c r="EY17" s="9">
        <v>10</v>
      </c>
      <c r="EZ17" s="9">
        <v>38.398000000000003</v>
      </c>
      <c r="FA17" s="9">
        <v>11.201000000000001</v>
      </c>
      <c r="FB17" s="9">
        <v>27.196999999999999</v>
      </c>
      <c r="FC17" s="9">
        <v>16.228000000000002</v>
      </c>
      <c r="FD17" s="9">
        <v>3.35</v>
      </c>
      <c r="FE17" s="9">
        <v>12.878</v>
      </c>
      <c r="FF17" s="9">
        <v>15.619</v>
      </c>
      <c r="FG17" s="9">
        <v>4.7430000000000003</v>
      </c>
      <c r="FH17" s="9">
        <v>10.875999999999999</v>
      </c>
      <c r="FI17" s="9">
        <v>4.3730000000000002</v>
      </c>
      <c r="FJ17" s="9">
        <v>1.714</v>
      </c>
      <c r="FK17" s="9">
        <v>2.6589999999999998</v>
      </c>
      <c r="FL17" s="9">
        <v>2.177</v>
      </c>
      <c r="FM17" s="9">
        <v>1.3939999999999999</v>
      </c>
      <c r="FN17" s="9">
        <v>0.78300000000000003</v>
      </c>
      <c r="FO17" s="9">
        <v>10</v>
      </c>
      <c r="FP17" s="9">
        <v>14.712</v>
      </c>
      <c r="FQ17" s="9">
        <v>10</v>
      </c>
      <c r="FR17" s="9">
        <v>18.437000000000001</v>
      </c>
      <c r="FS17" s="9">
        <v>7.3179999999999996</v>
      </c>
      <c r="FT17" s="9">
        <v>11.118</v>
      </c>
      <c r="FU17" s="9">
        <v>7.6289999999999996</v>
      </c>
      <c r="FV17" s="9">
        <v>2.1779999999999999</v>
      </c>
      <c r="FW17" s="9">
        <v>5.4509999999999996</v>
      </c>
      <c r="FX17" s="9">
        <v>7.8540000000000001</v>
      </c>
      <c r="FY17" s="9">
        <v>2.5720000000000001</v>
      </c>
      <c r="FZ17" s="9">
        <v>5.282</v>
      </c>
      <c r="GA17" s="9">
        <v>1.8440000000000001</v>
      </c>
      <c r="GB17" s="9">
        <v>1.458</v>
      </c>
      <c r="GC17" s="9">
        <v>0.38600000000000001</v>
      </c>
      <c r="GD17" s="9">
        <v>1.1100000000000001</v>
      </c>
      <c r="GE17" s="9">
        <v>1.1100000000000001</v>
      </c>
      <c r="GF17" s="9">
        <v>0</v>
      </c>
      <c r="GG17" s="9">
        <v>11.721</v>
      </c>
      <c r="GH17" s="9">
        <v>13.802</v>
      </c>
      <c r="GI17" s="9">
        <v>9.5820000000000007</v>
      </c>
      <c r="GJ17" s="9">
        <v>19.960999999999999</v>
      </c>
      <c r="GK17" s="9">
        <v>3.883</v>
      </c>
      <c r="GL17" s="9">
        <v>16.077999999999999</v>
      </c>
      <c r="GM17" s="9">
        <v>8.6</v>
      </c>
      <c r="GN17" s="9">
        <v>1.1719999999999999</v>
      </c>
      <c r="GO17" s="9">
        <v>7.4279999999999999</v>
      </c>
      <c r="GP17" s="9">
        <v>7.7649999999999997</v>
      </c>
      <c r="GQ17" s="9">
        <v>2.1709999999999998</v>
      </c>
      <c r="GR17" s="9">
        <v>5.5940000000000003</v>
      </c>
      <c r="GS17" s="9">
        <v>2.5289999999999999</v>
      </c>
      <c r="GT17" s="9">
        <v>0.25600000000000001</v>
      </c>
      <c r="GU17" s="9">
        <v>2.2730000000000001</v>
      </c>
      <c r="GV17" s="9">
        <v>1.0669999999999999</v>
      </c>
      <c r="GW17" s="9">
        <v>0.28399999999999997</v>
      </c>
      <c r="GX17" s="9">
        <v>0.78300000000000003</v>
      </c>
      <c r="GY17" s="9">
        <v>10</v>
      </c>
      <c r="GZ17" s="9">
        <v>14.941000000000001</v>
      </c>
      <c r="HA17" s="9">
        <v>10</v>
      </c>
      <c r="HB17" s="9">
        <v>21.109000000000002</v>
      </c>
      <c r="HC17" s="9">
        <v>4.8529999999999998</v>
      </c>
      <c r="HD17" s="9">
        <v>16.257000000000001</v>
      </c>
      <c r="HE17" s="9">
        <v>7.5609999999999999</v>
      </c>
      <c r="HF17" s="9">
        <v>1.1220000000000001</v>
      </c>
      <c r="HG17" s="9">
        <v>6.4390000000000001</v>
      </c>
      <c r="HH17" s="9">
        <v>8.3130000000000006</v>
      </c>
      <c r="HI17" s="9">
        <v>2.3809999999999998</v>
      </c>
      <c r="HJ17" s="9">
        <v>5.9320000000000004</v>
      </c>
      <c r="HK17" s="9">
        <v>4.0709999999999997</v>
      </c>
      <c r="HL17" s="9">
        <v>1.071</v>
      </c>
      <c r="HM17" s="9">
        <v>3</v>
      </c>
      <c r="HN17" s="9">
        <v>1.165</v>
      </c>
      <c r="HO17" s="9">
        <v>0.27800000000000002</v>
      </c>
      <c r="HP17" s="9">
        <v>0.88600000000000001</v>
      </c>
      <c r="HQ17" s="9">
        <v>10.693</v>
      </c>
      <c r="HR17" s="9">
        <v>15</v>
      </c>
      <c r="HS17" s="9">
        <v>10</v>
      </c>
      <c r="HT17" s="9">
        <v>14.004</v>
      </c>
      <c r="HU17" s="9">
        <v>2.6880000000000002</v>
      </c>
      <c r="HV17" s="9">
        <v>11.316000000000001</v>
      </c>
      <c r="HW17" s="9">
        <v>3.9430000000000001</v>
      </c>
      <c r="HX17" s="9">
        <v>0.51900000000000002</v>
      </c>
      <c r="HY17" s="9">
        <v>3.4239999999999999</v>
      </c>
      <c r="HZ17" s="9">
        <v>6.16</v>
      </c>
      <c r="IA17" s="9">
        <v>1.3160000000000001</v>
      </c>
      <c r="IB17" s="9">
        <v>4.8440000000000003</v>
      </c>
      <c r="IC17" s="9">
        <v>3.4129999999999998</v>
      </c>
      <c r="ID17" s="9">
        <v>0.85299999999999998</v>
      </c>
      <c r="IE17" s="9">
        <v>2.56</v>
      </c>
      <c r="IF17" s="9">
        <v>0.48799999999999999</v>
      </c>
      <c r="IG17" s="9">
        <v>0</v>
      </c>
      <c r="IH17" s="9">
        <v>0.48799999999999999</v>
      </c>
      <c r="II17" s="9">
        <v>12</v>
      </c>
      <c r="IJ17" s="9">
        <v>13.871</v>
      </c>
      <c r="IK17" s="9">
        <v>11.71</v>
      </c>
      <c r="IL17" s="9">
        <v>7.1050000000000004</v>
      </c>
      <c r="IM17" s="9">
        <v>2.165</v>
      </c>
      <c r="IN17" s="9">
        <v>4.9400000000000004</v>
      </c>
      <c r="IO17" s="9">
        <v>3.6179999999999999</v>
      </c>
      <c r="IP17" s="9">
        <v>0.60299999999999998</v>
      </c>
      <c r="IQ17" s="9">
        <v>3.0139999999999998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88.516999999999996</v>
      </c>
      <c r="CY18" s="9">
        <v>30.094999999999999</v>
      </c>
      <c r="CZ18" s="9">
        <v>58.421999999999997</v>
      </c>
      <c r="DA18" s="9">
        <v>33.036999999999999</v>
      </c>
      <c r="DB18" s="9">
        <v>9.1989999999999998</v>
      </c>
      <c r="DC18" s="9">
        <v>23.838999999999999</v>
      </c>
      <c r="DD18" s="9">
        <v>38.840000000000003</v>
      </c>
      <c r="DE18" s="9">
        <v>15.395</v>
      </c>
      <c r="DF18" s="9">
        <v>23.445</v>
      </c>
      <c r="DG18" s="9">
        <v>12.856999999999999</v>
      </c>
      <c r="DH18" s="9">
        <v>4.9550000000000001</v>
      </c>
      <c r="DI18" s="9">
        <v>7.9009999999999998</v>
      </c>
      <c r="DJ18" s="9">
        <v>3.7839999999999998</v>
      </c>
      <c r="DK18" s="9">
        <v>0.54600000000000004</v>
      </c>
      <c r="DL18" s="9">
        <v>3.238</v>
      </c>
      <c r="DM18" s="9">
        <v>10</v>
      </c>
      <c r="DN18" s="9">
        <v>10</v>
      </c>
      <c r="DO18" s="9">
        <v>10</v>
      </c>
      <c r="DP18" s="9">
        <v>86.545000000000002</v>
      </c>
      <c r="DQ18" s="9">
        <v>28.51</v>
      </c>
      <c r="DR18" s="9">
        <v>58.034999999999997</v>
      </c>
      <c r="DS18" s="9">
        <v>32.65</v>
      </c>
      <c r="DT18" s="9">
        <v>9.1989999999999998</v>
      </c>
      <c r="DU18" s="9">
        <v>23.451000000000001</v>
      </c>
      <c r="DV18" s="9">
        <v>37.255000000000003</v>
      </c>
      <c r="DW18" s="9">
        <v>13.811</v>
      </c>
      <c r="DX18" s="9">
        <v>23.445</v>
      </c>
      <c r="DY18" s="9">
        <v>12.856999999999999</v>
      </c>
      <c r="DZ18" s="9">
        <v>4.9550000000000001</v>
      </c>
      <c r="EA18" s="9">
        <v>7.9009999999999998</v>
      </c>
      <c r="EB18" s="9">
        <v>3.7839999999999998</v>
      </c>
      <c r="EC18" s="9">
        <v>0.54600000000000004</v>
      </c>
      <c r="ED18" s="9">
        <v>3.238</v>
      </c>
      <c r="EE18" s="9">
        <v>10</v>
      </c>
      <c r="EF18" s="9">
        <v>10</v>
      </c>
      <c r="EG18" s="9">
        <v>10</v>
      </c>
      <c r="EH18" s="9">
        <v>31.702000000000002</v>
      </c>
      <c r="EI18" s="9">
        <v>11.725</v>
      </c>
      <c r="EJ18" s="9">
        <v>19.977</v>
      </c>
      <c r="EK18" s="9">
        <v>12.419</v>
      </c>
      <c r="EL18" s="9">
        <v>5.4180000000000001</v>
      </c>
      <c r="EM18" s="9">
        <v>7.0010000000000003</v>
      </c>
      <c r="EN18" s="9">
        <v>13.975</v>
      </c>
      <c r="EO18" s="9">
        <v>4.1059999999999999</v>
      </c>
      <c r="EP18" s="9">
        <v>9.8680000000000003</v>
      </c>
      <c r="EQ18" s="9">
        <v>3.919</v>
      </c>
      <c r="ER18" s="9">
        <v>1.655</v>
      </c>
      <c r="ES18" s="9">
        <v>2.2639999999999998</v>
      </c>
      <c r="ET18" s="9">
        <v>1.389</v>
      </c>
      <c r="EU18" s="9">
        <v>0.54600000000000004</v>
      </c>
      <c r="EV18" s="9">
        <v>0.84299999999999997</v>
      </c>
      <c r="EW18" s="9">
        <v>10</v>
      </c>
      <c r="EX18" s="9">
        <v>10</v>
      </c>
      <c r="EY18" s="9">
        <v>10</v>
      </c>
      <c r="EZ18" s="9">
        <v>30.175999999999998</v>
      </c>
      <c r="FA18" s="9">
        <v>10.052</v>
      </c>
      <c r="FB18" s="9">
        <v>20.123999999999999</v>
      </c>
      <c r="FC18" s="9">
        <v>10.552</v>
      </c>
      <c r="FD18" s="9">
        <v>2.153</v>
      </c>
      <c r="FE18" s="9">
        <v>8.3989999999999991</v>
      </c>
      <c r="FF18" s="9">
        <v>13.79</v>
      </c>
      <c r="FG18" s="9">
        <v>5.6950000000000003</v>
      </c>
      <c r="FH18" s="9">
        <v>8.0950000000000006</v>
      </c>
      <c r="FI18" s="9">
        <v>5.1230000000000002</v>
      </c>
      <c r="FJ18" s="9">
        <v>2.2040000000000002</v>
      </c>
      <c r="FK18" s="9">
        <v>2.919</v>
      </c>
      <c r="FL18" s="9">
        <v>0.71099999999999997</v>
      </c>
      <c r="FM18" s="9">
        <v>0</v>
      </c>
      <c r="FN18" s="9">
        <v>0.71099999999999997</v>
      </c>
      <c r="FO18" s="9">
        <v>10</v>
      </c>
      <c r="FP18" s="9">
        <v>12.015000000000001</v>
      </c>
      <c r="FQ18" s="9">
        <v>10</v>
      </c>
      <c r="FR18" s="9">
        <v>18.053999999999998</v>
      </c>
      <c r="FS18" s="9">
        <v>7.2949999999999999</v>
      </c>
      <c r="FT18" s="9">
        <v>10.759</v>
      </c>
      <c r="FU18" s="9">
        <v>5.9640000000000004</v>
      </c>
      <c r="FV18" s="9">
        <v>2.153</v>
      </c>
      <c r="FW18" s="9">
        <v>3.81</v>
      </c>
      <c r="FX18" s="9">
        <v>7.8479999999999999</v>
      </c>
      <c r="FY18" s="9">
        <v>2.9380000000000002</v>
      </c>
      <c r="FZ18" s="9">
        <v>4.91</v>
      </c>
      <c r="GA18" s="9">
        <v>3.9079999999999999</v>
      </c>
      <c r="GB18" s="9">
        <v>2.2040000000000002</v>
      </c>
      <c r="GC18" s="9">
        <v>1.704</v>
      </c>
      <c r="GD18" s="9">
        <v>0.33400000000000002</v>
      </c>
      <c r="GE18" s="9">
        <v>0</v>
      </c>
      <c r="GF18" s="9">
        <v>0.33400000000000002</v>
      </c>
      <c r="GG18" s="9">
        <v>12</v>
      </c>
      <c r="GH18" s="9">
        <v>12.118</v>
      </c>
      <c r="GI18" s="9">
        <v>12.222</v>
      </c>
      <c r="GJ18" s="9">
        <v>12.122</v>
      </c>
      <c r="GK18" s="9">
        <v>2.7570000000000001</v>
      </c>
      <c r="GL18" s="9">
        <v>9.3650000000000002</v>
      </c>
      <c r="GM18" s="9">
        <v>4.5880000000000001</v>
      </c>
      <c r="GN18" s="9">
        <v>0</v>
      </c>
      <c r="GO18" s="9">
        <v>4.5880000000000001</v>
      </c>
      <c r="GP18" s="9">
        <v>5.9420000000000002</v>
      </c>
      <c r="GQ18" s="9">
        <v>2.7570000000000001</v>
      </c>
      <c r="GR18" s="9">
        <v>3.1850000000000001</v>
      </c>
      <c r="GS18" s="9">
        <v>1.2150000000000001</v>
      </c>
      <c r="GT18" s="9">
        <v>0</v>
      </c>
      <c r="GU18" s="9">
        <v>1.2150000000000001</v>
      </c>
      <c r="GV18" s="9">
        <v>0.377</v>
      </c>
      <c r="GW18" s="9">
        <v>0</v>
      </c>
      <c r="GX18" s="9">
        <v>0.377</v>
      </c>
      <c r="GY18" s="9">
        <v>10</v>
      </c>
      <c r="GZ18" s="9">
        <v>12.005000000000001</v>
      </c>
      <c r="HA18" s="9">
        <v>9.7810000000000006</v>
      </c>
      <c r="HB18" s="9">
        <v>24.667999999999999</v>
      </c>
      <c r="HC18" s="9">
        <v>6.7329999999999997</v>
      </c>
      <c r="HD18" s="9">
        <v>17.934999999999999</v>
      </c>
      <c r="HE18" s="9">
        <v>9.6780000000000008</v>
      </c>
      <c r="HF18" s="9">
        <v>1.627</v>
      </c>
      <c r="HG18" s="9">
        <v>8.0510000000000002</v>
      </c>
      <c r="HH18" s="9">
        <v>9.4909999999999997</v>
      </c>
      <c r="HI18" s="9">
        <v>4.0090000000000003</v>
      </c>
      <c r="HJ18" s="9">
        <v>5.4820000000000002</v>
      </c>
      <c r="HK18" s="9">
        <v>3.8149999999999999</v>
      </c>
      <c r="HL18" s="9">
        <v>1.0960000000000001</v>
      </c>
      <c r="HM18" s="9">
        <v>2.718</v>
      </c>
      <c r="HN18" s="9">
        <v>1.6830000000000001</v>
      </c>
      <c r="HO18" s="9">
        <v>0</v>
      </c>
      <c r="HP18" s="9">
        <v>1.6830000000000001</v>
      </c>
      <c r="HQ18" s="9">
        <v>10</v>
      </c>
      <c r="HR18" s="9">
        <v>10.226000000000001</v>
      </c>
      <c r="HS18" s="9">
        <v>10</v>
      </c>
      <c r="HT18" s="9">
        <v>13.831</v>
      </c>
      <c r="HU18" s="9">
        <v>4.2560000000000002</v>
      </c>
      <c r="HV18" s="9">
        <v>9.5749999999999993</v>
      </c>
      <c r="HW18" s="9">
        <v>5.1769999999999996</v>
      </c>
      <c r="HX18" s="9">
        <v>1.0649999999999999</v>
      </c>
      <c r="HY18" s="9">
        <v>4.1130000000000004</v>
      </c>
      <c r="HZ18" s="9">
        <v>4.9980000000000002</v>
      </c>
      <c r="IA18" s="9">
        <v>2.7269999999999999</v>
      </c>
      <c r="IB18" s="9">
        <v>2.2709999999999999</v>
      </c>
      <c r="IC18" s="9">
        <v>2.528</v>
      </c>
      <c r="ID18" s="9">
        <v>0.46400000000000002</v>
      </c>
      <c r="IE18" s="9">
        <v>2.0640000000000001</v>
      </c>
      <c r="IF18" s="9">
        <v>1.127</v>
      </c>
      <c r="IG18" s="9">
        <v>0</v>
      </c>
      <c r="IH18" s="9">
        <v>1.127</v>
      </c>
      <c r="II18" s="9">
        <v>10</v>
      </c>
      <c r="IJ18" s="9">
        <v>10</v>
      </c>
      <c r="IK18" s="9">
        <v>10</v>
      </c>
      <c r="IL18" s="9">
        <v>10.837</v>
      </c>
      <c r="IM18" s="9">
        <v>2.4769999999999999</v>
      </c>
      <c r="IN18" s="9">
        <v>8.36</v>
      </c>
      <c r="IO18" s="9">
        <v>4.5010000000000003</v>
      </c>
      <c r="IP18" s="9">
        <v>0.56200000000000006</v>
      </c>
      <c r="IQ18" s="9">
        <v>3.9390000000000001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83.575000000000003</v>
      </c>
      <c r="CY19" s="9">
        <v>33.704999999999998</v>
      </c>
      <c r="CZ19" s="9">
        <v>49.87</v>
      </c>
      <c r="DA19" s="9">
        <v>36.223999999999997</v>
      </c>
      <c r="DB19" s="9">
        <v>10.385</v>
      </c>
      <c r="DC19" s="9">
        <v>25.838999999999999</v>
      </c>
      <c r="DD19" s="9">
        <v>33.465000000000003</v>
      </c>
      <c r="DE19" s="9">
        <v>15.183</v>
      </c>
      <c r="DF19" s="9">
        <v>18.282</v>
      </c>
      <c r="DG19" s="9">
        <v>10.617000000000001</v>
      </c>
      <c r="DH19" s="9">
        <v>6.173</v>
      </c>
      <c r="DI19" s="9">
        <v>4.444</v>
      </c>
      <c r="DJ19" s="9">
        <v>3.2679999999999998</v>
      </c>
      <c r="DK19" s="9">
        <v>1.964</v>
      </c>
      <c r="DL19" s="9">
        <v>1.3049999999999999</v>
      </c>
      <c r="DM19" s="9">
        <v>10</v>
      </c>
      <c r="DN19" s="9">
        <v>12</v>
      </c>
      <c r="DO19" s="9">
        <v>9</v>
      </c>
      <c r="DP19" s="9">
        <v>78.953000000000003</v>
      </c>
      <c r="DQ19" s="9">
        <v>30.513999999999999</v>
      </c>
      <c r="DR19" s="9">
        <v>48.439</v>
      </c>
      <c r="DS19" s="9">
        <v>34.418999999999997</v>
      </c>
      <c r="DT19" s="9">
        <v>9.0269999999999992</v>
      </c>
      <c r="DU19" s="9">
        <v>25.391999999999999</v>
      </c>
      <c r="DV19" s="9">
        <v>30.648</v>
      </c>
      <c r="DW19" s="9">
        <v>13.35</v>
      </c>
      <c r="DX19" s="9">
        <v>17.297999999999998</v>
      </c>
      <c r="DY19" s="9">
        <v>10.617000000000001</v>
      </c>
      <c r="DZ19" s="9">
        <v>6.173</v>
      </c>
      <c r="EA19" s="9">
        <v>4.444</v>
      </c>
      <c r="EB19" s="9">
        <v>3.2679999999999998</v>
      </c>
      <c r="EC19" s="9">
        <v>1.964</v>
      </c>
      <c r="ED19" s="9">
        <v>1.3049999999999999</v>
      </c>
      <c r="EE19" s="9">
        <v>10</v>
      </c>
      <c r="EF19" s="9">
        <v>12.51</v>
      </c>
      <c r="EG19" s="9">
        <v>9</v>
      </c>
      <c r="EH19" s="9">
        <v>26.396000000000001</v>
      </c>
      <c r="EI19" s="9">
        <v>15.042</v>
      </c>
      <c r="EJ19" s="9">
        <v>11.355</v>
      </c>
      <c r="EK19" s="9">
        <v>11.993</v>
      </c>
      <c r="EL19" s="9">
        <v>6.2389999999999999</v>
      </c>
      <c r="EM19" s="9">
        <v>5.7530000000000001</v>
      </c>
      <c r="EN19" s="9">
        <v>9.7919999999999998</v>
      </c>
      <c r="EO19" s="9">
        <v>5.5759999999999996</v>
      </c>
      <c r="EP19" s="9">
        <v>4.2160000000000002</v>
      </c>
      <c r="EQ19" s="9">
        <v>3.0009999999999999</v>
      </c>
      <c r="ER19" s="9">
        <v>2.0840000000000001</v>
      </c>
      <c r="ES19" s="9">
        <v>0.91800000000000004</v>
      </c>
      <c r="ET19" s="9">
        <v>1.61</v>
      </c>
      <c r="EU19" s="9">
        <v>1.143</v>
      </c>
      <c r="EV19" s="9">
        <v>0.46700000000000003</v>
      </c>
      <c r="EW19" s="9">
        <v>10</v>
      </c>
      <c r="EX19" s="9">
        <v>13.473000000000001</v>
      </c>
      <c r="EY19" s="9">
        <v>9.31</v>
      </c>
      <c r="EZ19" s="9">
        <v>31.556000000000001</v>
      </c>
      <c r="FA19" s="9">
        <v>9.7469999999999999</v>
      </c>
      <c r="FB19" s="9">
        <v>21.809000000000001</v>
      </c>
      <c r="FC19" s="9">
        <v>12.657</v>
      </c>
      <c r="FD19" s="9">
        <v>1.5660000000000001</v>
      </c>
      <c r="FE19" s="9">
        <v>11.090999999999999</v>
      </c>
      <c r="FF19" s="9">
        <v>13.079000000000001</v>
      </c>
      <c r="FG19" s="9">
        <v>4.867</v>
      </c>
      <c r="FH19" s="9">
        <v>8.2110000000000003</v>
      </c>
      <c r="FI19" s="9">
        <v>5.0060000000000002</v>
      </c>
      <c r="FJ19" s="9">
        <v>2.8959999999999999</v>
      </c>
      <c r="FK19" s="9">
        <v>2.11</v>
      </c>
      <c r="FL19" s="9">
        <v>0.81399999999999995</v>
      </c>
      <c r="FM19" s="9">
        <v>0.41699999999999998</v>
      </c>
      <c r="FN19" s="9">
        <v>0.39700000000000002</v>
      </c>
      <c r="FO19" s="9">
        <v>10</v>
      </c>
      <c r="FP19" s="9">
        <v>15.531000000000001</v>
      </c>
      <c r="FQ19" s="9">
        <v>9.0500000000000007</v>
      </c>
      <c r="FR19" s="9">
        <v>14.954000000000001</v>
      </c>
      <c r="FS19" s="9">
        <v>5.3819999999999997</v>
      </c>
      <c r="FT19" s="9">
        <v>9.5709999999999997</v>
      </c>
      <c r="FU19" s="9">
        <v>5.5279999999999996</v>
      </c>
      <c r="FV19" s="9">
        <v>0.79</v>
      </c>
      <c r="FW19" s="9">
        <v>4.7380000000000004</v>
      </c>
      <c r="FX19" s="9">
        <v>5.88</v>
      </c>
      <c r="FY19" s="9">
        <v>3.0289999999999999</v>
      </c>
      <c r="FZ19" s="9">
        <v>2.851</v>
      </c>
      <c r="GA19" s="9">
        <v>3.1480000000000001</v>
      </c>
      <c r="GB19" s="9">
        <v>1.5629999999999999</v>
      </c>
      <c r="GC19" s="9">
        <v>1.5840000000000001</v>
      </c>
      <c r="GD19" s="9">
        <v>0.39700000000000002</v>
      </c>
      <c r="GE19" s="9">
        <v>0</v>
      </c>
      <c r="GF19" s="9">
        <v>0.39700000000000002</v>
      </c>
      <c r="GG19" s="9">
        <v>10.145</v>
      </c>
      <c r="GH19" s="9">
        <v>15.63</v>
      </c>
      <c r="GI19" s="9">
        <v>9.6280000000000001</v>
      </c>
      <c r="GJ19" s="9">
        <v>16.602</v>
      </c>
      <c r="GK19" s="9">
        <v>4.3639999999999999</v>
      </c>
      <c r="GL19" s="9">
        <v>12.238</v>
      </c>
      <c r="GM19" s="9">
        <v>7.1289999999999996</v>
      </c>
      <c r="GN19" s="9">
        <v>0.77600000000000002</v>
      </c>
      <c r="GO19" s="9">
        <v>6.3529999999999998</v>
      </c>
      <c r="GP19" s="9">
        <v>7.1980000000000004</v>
      </c>
      <c r="GQ19" s="9">
        <v>1.8380000000000001</v>
      </c>
      <c r="GR19" s="9">
        <v>5.36</v>
      </c>
      <c r="GS19" s="9">
        <v>1.8580000000000001</v>
      </c>
      <c r="GT19" s="9">
        <v>1.3320000000000001</v>
      </c>
      <c r="GU19" s="9">
        <v>0.52600000000000002</v>
      </c>
      <c r="GV19" s="9">
        <v>0.41699999999999998</v>
      </c>
      <c r="GW19" s="9">
        <v>0.41699999999999998</v>
      </c>
      <c r="GX19" s="9">
        <v>0</v>
      </c>
      <c r="GY19" s="9">
        <v>10</v>
      </c>
      <c r="GZ19" s="9">
        <v>13.135</v>
      </c>
      <c r="HA19" s="9">
        <v>8.1890000000000001</v>
      </c>
      <c r="HB19" s="9">
        <v>21.001000000000001</v>
      </c>
      <c r="HC19" s="9">
        <v>5.726</v>
      </c>
      <c r="HD19" s="9">
        <v>15.275</v>
      </c>
      <c r="HE19" s="9">
        <v>9.7690000000000001</v>
      </c>
      <c r="HF19" s="9">
        <v>1.2210000000000001</v>
      </c>
      <c r="HG19" s="9">
        <v>8.5470000000000006</v>
      </c>
      <c r="HH19" s="9">
        <v>7.7779999999999996</v>
      </c>
      <c r="HI19" s="9">
        <v>2.907</v>
      </c>
      <c r="HJ19" s="9">
        <v>4.8710000000000004</v>
      </c>
      <c r="HK19" s="9">
        <v>2.61</v>
      </c>
      <c r="HL19" s="9">
        <v>1.194</v>
      </c>
      <c r="HM19" s="9">
        <v>1.4159999999999999</v>
      </c>
      <c r="HN19" s="9">
        <v>0.84399999999999997</v>
      </c>
      <c r="HO19" s="9">
        <v>0.40400000000000003</v>
      </c>
      <c r="HP19" s="9">
        <v>0.441</v>
      </c>
      <c r="HQ19" s="9">
        <v>10</v>
      </c>
      <c r="HR19" s="9">
        <v>12</v>
      </c>
      <c r="HS19" s="9">
        <v>8.3469999999999995</v>
      </c>
      <c r="HT19" s="9">
        <v>10.694000000000001</v>
      </c>
      <c r="HU19" s="9">
        <v>2.0649999999999999</v>
      </c>
      <c r="HV19" s="9">
        <v>8.6289999999999996</v>
      </c>
      <c r="HW19" s="9">
        <v>5.6319999999999997</v>
      </c>
      <c r="HX19" s="9">
        <v>0.83499999999999996</v>
      </c>
      <c r="HY19" s="9">
        <v>4.798</v>
      </c>
      <c r="HZ19" s="9">
        <v>3.8279999999999998</v>
      </c>
      <c r="IA19" s="9">
        <v>0.42099999999999999</v>
      </c>
      <c r="IB19" s="9">
        <v>3.4079999999999999</v>
      </c>
      <c r="IC19" s="9">
        <v>0.83</v>
      </c>
      <c r="ID19" s="9">
        <v>0.40600000000000003</v>
      </c>
      <c r="IE19" s="9">
        <v>0.42399999999999999</v>
      </c>
      <c r="IF19" s="9">
        <v>0.40400000000000003</v>
      </c>
      <c r="IG19" s="9">
        <v>0.40400000000000003</v>
      </c>
      <c r="IH19" s="9">
        <v>0</v>
      </c>
      <c r="II19" s="9">
        <v>9</v>
      </c>
      <c r="IJ19" s="9">
        <v>11.911</v>
      </c>
      <c r="IK19" s="9">
        <v>9</v>
      </c>
      <c r="IL19" s="9">
        <v>10.305999999999999</v>
      </c>
      <c r="IM19" s="9">
        <v>3.66</v>
      </c>
      <c r="IN19" s="9">
        <v>6.6459999999999999</v>
      </c>
      <c r="IO19" s="9">
        <v>4.1360000000000001</v>
      </c>
      <c r="IP19" s="9">
        <v>0.38700000000000001</v>
      </c>
      <c r="IQ19" s="9">
        <v>3.7490000000000001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87.784999999999997</v>
      </c>
      <c r="CY20" s="9">
        <v>30.177</v>
      </c>
      <c r="CZ20" s="9">
        <v>57.607999999999997</v>
      </c>
      <c r="DA20" s="9">
        <v>35.966999999999999</v>
      </c>
      <c r="DB20" s="9">
        <v>10.692</v>
      </c>
      <c r="DC20" s="9">
        <v>25.274999999999999</v>
      </c>
      <c r="DD20" s="9">
        <v>36.268999999999998</v>
      </c>
      <c r="DE20" s="9">
        <v>13.79</v>
      </c>
      <c r="DF20" s="9">
        <v>22.478000000000002</v>
      </c>
      <c r="DG20" s="9">
        <v>12.034000000000001</v>
      </c>
      <c r="DH20" s="9">
        <v>4.3310000000000004</v>
      </c>
      <c r="DI20" s="9">
        <v>7.7030000000000003</v>
      </c>
      <c r="DJ20" s="9">
        <v>3.5150000000000001</v>
      </c>
      <c r="DK20" s="9">
        <v>1.363</v>
      </c>
      <c r="DL20" s="9">
        <v>2.1520000000000001</v>
      </c>
      <c r="DM20" s="9">
        <v>10</v>
      </c>
      <c r="DN20" s="9">
        <v>10</v>
      </c>
      <c r="DO20" s="9">
        <v>10</v>
      </c>
      <c r="DP20" s="9">
        <v>85.867999999999995</v>
      </c>
      <c r="DQ20" s="9">
        <v>29.376999999999999</v>
      </c>
      <c r="DR20" s="9">
        <v>56.491</v>
      </c>
      <c r="DS20" s="9">
        <v>34.935000000000002</v>
      </c>
      <c r="DT20" s="9">
        <v>10.314</v>
      </c>
      <c r="DU20" s="9">
        <v>24.620999999999999</v>
      </c>
      <c r="DV20" s="9">
        <v>35.847999999999999</v>
      </c>
      <c r="DW20" s="9">
        <v>13.369</v>
      </c>
      <c r="DX20" s="9">
        <v>22.478000000000002</v>
      </c>
      <c r="DY20" s="9">
        <v>12.034000000000001</v>
      </c>
      <c r="DZ20" s="9">
        <v>4.3310000000000004</v>
      </c>
      <c r="EA20" s="9">
        <v>7.7030000000000003</v>
      </c>
      <c r="EB20" s="9">
        <v>3.0510000000000002</v>
      </c>
      <c r="EC20" s="9">
        <v>1.363</v>
      </c>
      <c r="ED20" s="9">
        <v>1.6890000000000001</v>
      </c>
      <c r="EE20" s="9">
        <v>10</v>
      </c>
      <c r="EF20" s="9">
        <v>10</v>
      </c>
      <c r="EG20" s="9">
        <v>10</v>
      </c>
      <c r="EH20" s="9">
        <v>30.446000000000002</v>
      </c>
      <c r="EI20" s="9">
        <v>12.974</v>
      </c>
      <c r="EJ20" s="9">
        <v>17.472000000000001</v>
      </c>
      <c r="EK20" s="9">
        <v>14.49</v>
      </c>
      <c r="EL20" s="9">
        <v>6.3959999999999999</v>
      </c>
      <c r="EM20" s="9">
        <v>8.0939999999999994</v>
      </c>
      <c r="EN20" s="9">
        <v>11.692</v>
      </c>
      <c r="EO20" s="9">
        <v>4.3810000000000002</v>
      </c>
      <c r="EP20" s="9">
        <v>7.3109999999999999</v>
      </c>
      <c r="EQ20" s="9">
        <v>3.4910000000000001</v>
      </c>
      <c r="ER20" s="9">
        <v>2.1970000000000001</v>
      </c>
      <c r="ES20" s="9">
        <v>1.294</v>
      </c>
      <c r="ET20" s="9">
        <v>0.77300000000000002</v>
      </c>
      <c r="EU20" s="9">
        <v>0</v>
      </c>
      <c r="EV20" s="9">
        <v>0.77300000000000002</v>
      </c>
      <c r="EW20" s="9">
        <v>10</v>
      </c>
      <c r="EX20" s="9">
        <v>9.6449999999999996</v>
      </c>
      <c r="EY20" s="9">
        <v>10</v>
      </c>
      <c r="EZ20" s="9">
        <v>35.292999999999999</v>
      </c>
      <c r="FA20" s="9">
        <v>11.000999999999999</v>
      </c>
      <c r="FB20" s="9">
        <v>24.292000000000002</v>
      </c>
      <c r="FC20" s="9">
        <v>11.523</v>
      </c>
      <c r="FD20" s="9">
        <v>2.1640000000000001</v>
      </c>
      <c r="FE20" s="9">
        <v>9.359</v>
      </c>
      <c r="FF20" s="9">
        <v>14.436999999999999</v>
      </c>
      <c r="FG20" s="9">
        <v>5.6550000000000002</v>
      </c>
      <c r="FH20" s="9">
        <v>8.782</v>
      </c>
      <c r="FI20" s="9">
        <v>7.0549999999999997</v>
      </c>
      <c r="FJ20" s="9">
        <v>1.819</v>
      </c>
      <c r="FK20" s="9">
        <v>5.2359999999999998</v>
      </c>
      <c r="FL20" s="9">
        <v>2.278</v>
      </c>
      <c r="FM20" s="9">
        <v>1.363</v>
      </c>
      <c r="FN20" s="9">
        <v>0.91500000000000004</v>
      </c>
      <c r="FO20" s="9">
        <v>11.468</v>
      </c>
      <c r="FP20" s="9">
        <v>13.802</v>
      </c>
      <c r="FQ20" s="9">
        <v>10</v>
      </c>
      <c r="FR20" s="9">
        <v>16.707000000000001</v>
      </c>
      <c r="FS20" s="9">
        <v>5.1909999999999998</v>
      </c>
      <c r="FT20" s="9">
        <v>11.515000000000001</v>
      </c>
      <c r="FU20" s="9">
        <v>5.9349999999999996</v>
      </c>
      <c r="FV20" s="9">
        <v>1.393</v>
      </c>
      <c r="FW20" s="9">
        <v>4.5430000000000001</v>
      </c>
      <c r="FX20" s="9">
        <v>6.4720000000000004</v>
      </c>
      <c r="FY20" s="9">
        <v>2.9049999999999998</v>
      </c>
      <c r="FZ20" s="9">
        <v>3.5670000000000002</v>
      </c>
      <c r="GA20" s="9">
        <v>3.391</v>
      </c>
      <c r="GB20" s="9">
        <v>0.503</v>
      </c>
      <c r="GC20" s="9">
        <v>2.8879999999999999</v>
      </c>
      <c r="GD20" s="9">
        <v>0.90900000000000003</v>
      </c>
      <c r="GE20" s="9">
        <v>0.39100000000000001</v>
      </c>
      <c r="GF20" s="9">
        <v>0.51800000000000002</v>
      </c>
      <c r="GG20" s="9">
        <v>10</v>
      </c>
      <c r="GH20" s="9">
        <v>10</v>
      </c>
      <c r="GI20" s="9">
        <v>10</v>
      </c>
      <c r="GJ20" s="9">
        <v>18.585999999999999</v>
      </c>
      <c r="GK20" s="9">
        <v>5.81</v>
      </c>
      <c r="GL20" s="9">
        <v>12.776999999999999</v>
      </c>
      <c r="GM20" s="9">
        <v>5.5880000000000001</v>
      </c>
      <c r="GN20" s="9">
        <v>0.77200000000000002</v>
      </c>
      <c r="GO20" s="9">
        <v>4.8159999999999998</v>
      </c>
      <c r="GP20" s="9">
        <v>7.9649999999999999</v>
      </c>
      <c r="GQ20" s="9">
        <v>2.75</v>
      </c>
      <c r="GR20" s="9">
        <v>5.2160000000000002</v>
      </c>
      <c r="GS20" s="9">
        <v>3.6640000000000001</v>
      </c>
      <c r="GT20" s="9">
        <v>1.3169999999999999</v>
      </c>
      <c r="GU20" s="9">
        <v>2.3479999999999999</v>
      </c>
      <c r="GV20" s="9">
        <v>1.369</v>
      </c>
      <c r="GW20" s="9">
        <v>0.97199999999999998</v>
      </c>
      <c r="GX20" s="9">
        <v>0.39700000000000002</v>
      </c>
      <c r="GY20" s="9">
        <v>13.968</v>
      </c>
      <c r="GZ20" s="9">
        <v>16</v>
      </c>
      <c r="HA20" s="9">
        <v>10.364000000000001</v>
      </c>
      <c r="HB20" s="9">
        <v>20.129000000000001</v>
      </c>
      <c r="HC20" s="9">
        <v>5.4029999999999996</v>
      </c>
      <c r="HD20" s="9">
        <v>14.726000000000001</v>
      </c>
      <c r="HE20" s="9">
        <v>8.9209999999999994</v>
      </c>
      <c r="HF20" s="9">
        <v>1.7529999999999999</v>
      </c>
      <c r="HG20" s="9">
        <v>7.1680000000000001</v>
      </c>
      <c r="HH20" s="9">
        <v>9.7189999999999994</v>
      </c>
      <c r="HI20" s="9">
        <v>3.3340000000000001</v>
      </c>
      <c r="HJ20" s="9">
        <v>6.3849999999999998</v>
      </c>
      <c r="HK20" s="9">
        <v>1.4890000000000001</v>
      </c>
      <c r="HL20" s="9">
        <v>0.316</v>
      </c>
      <c r="HM20" s="9">
        <v>1.173</v>
      </c>
      <c r="HN20" s="9">
        <v>0</v>
      </c>
      <c r="HO20" s="9">
        <v>0</v>
      </c>
      <c r="HP20" s="9">
        <v>0</v>
      </c>
      <c r="HQ20" s="9">
        <v>10</v>
      </c>
      <c r="HR20" s="9">
        <v>10</v>
      </c>
      <c r="HS20" s="9">
        <v>9.8170000000000002</v>
      </c>
      <c r="HT20" s="9">
        <v>12.805999999999999</v>
      </c>
      <c r="HU20" s="9">
        <v>2.8919999999999999</v>
      </c>
      <c r="HV20" s="9">
        <v>9.9139999999999997</v>
      </c>
      <c r="HW20" s="9">
        <v>5.12</v>
      </c>
      <c r="HX20" s="9">
        <v>0.95599999999999996</v>
      </c>
      <c r="HY20" s="9">
        <v>4.1630000000000003</v>
      </c>
      <c r="HZ20" s="9">
        <v>6.1970000000000001</v>
      </c>
      <c r="IA20" s="9">
        <v>1.62</v>
      </c>
      <c r="IB20" s="9">
        <v>4.5780000000000003</v>
      </c>
      <c r="IC20" s="9">
        <v>1.4890000000000001</v>
      </c>
      <c r="ID20" s="9">
        <v>0.316</v>
      </c>
      <c r="IE20" s="9">
        <v>1.173</v>
      </c>
      <c r="IF20" s="9">
        <v>0</v>
      </c>
      <c r="IG20" s="9">
        <v>0</v>
      </c>
      <c r="IH20" s="9">
        <v>0</v>
      </c>
      <c r="II20" s="9">
        <v>10</v>
      </c>
      <c r="IJ20" s="9">
        <v>13.026999999999999</v>
      </c>
      <c r="IK20" s="9">
        <v>10</v>
      </c>
      <c r="IL20" s="9">
        <v>7.3230000000000004</v>
      </c>
      <c r="IM20" s="9">
        <v>2.5110000000000001</v>
      </c>
      <c r="IN20" s="9">
        <v>4.8120000000000003</v>
      </c>
      <c r="IO20" s="9">
        <v>3.802</v>
      </c>
      <c r="IP20" s="9">
        <v>0.79700000000000004</v>
      </c>
      <c r="IQ20" s="9">
        <v>3.0049999999999999</v>
      </c>
    </row>
    <row r="21" spans="1:251">
      <c r="A21" s="10">
        <v>45689</v>
      </c>
      <c r="B21" s="9">
        <v>0.35599999999999998</v>
      </c>
      <c r="C21" s="9">
        <v>1.2549999999999999</v>
      </c>
      <c r="D21" s="9">
        <v>0.52</v>
      </c>
      <c r="E21" s="9">
        <v>0.73499999999999999</v>
      </c>
      <c r="F21" s="9">
        <v>0</v>
      </c>
      <c r="G21" s="9">
        <v>0</v>
      </c>
      <c r="H21" s="9">
        <v>0</v>
      </c>
      <c r="I21" s="9">
        <v>21.872</v>
      </c>
      <c r="J21" s="9">
        <v>19.225000000000001</v>
      </c>
      <c r="K21" s="9">
        <v>20.87</v>
      </c>
      <c r="L21" s="9">
        <v>2.5910000000000002</v>
      </c>
      <c r="M21" s="9">
        <v>2.0009999999999999</v>
      </c>
      <c r="N21" s="9">
        <v>0.59</v>
      </c>
      <c r="O21" s="9">
        <v>0.95</v>
      </c>
      <c r="P21" s="9">
        <v>0.36</v>
      </c>
      <c r="Q21" s="9">
        <v>0.59</v>
      </c>
      <c r="R21" s="9">
        <v>0.73799999999999999</v>
      </c>
      <c r="S21" s="9">
        <v>0.73799999999999999</v>
      </c>
      <c r="T21" s="9">
        <v>0</v>
      </c>
      <c r="U21" s="9">
        <v>0.52</v>
      </c>
      <c r="V21" s="9">
        <v>0.52</v>
      </c>
      <c r="W21" s="9">
        <v>0</v>
      </c>
      <c r="X21" s="9">
        <v>0.38300000000000001</v>
      </c>
      <c r="Y21" s="9">
        <v>0.38300000000000001</v>
      </c>
      <c r="Z21" s="9">
        <v>0</v>
      </c>
      <c r="AA21" s="9">
        <v>11.367000000000001</v>
      </c>
      <c r="AB21" s="9">
        <v>15.504</v>
      </c>
      <c r="AC21" s="9">
        <v>7.157</v>
      </c>
      <c r="AD21" s="9">
        <v>0.97399999999999998</v>
      </c>
      <c r="AE21" s="9">
        <v>0</v>
      </c>
      <c r="AF21" s="9">
        <v>0.97399999999999998</v>
      </c>
      <c r="AG21" s="9">
        <v>0.61199999999999999</v>
      </c>
      <c r="AH21" s="9">
        <v>0</v>
      </c>
      <c r="AI21" s="9">
        <v>0.61199999999999999</v>
      </c>
      <c r="AJ21" s="9">
        <v>0</v>
      </c>
      <c r="AK21" s="9">
        <v>0</v>
      </c>
      <c r="AL21" s="9">
        <v>0</v>
      </c>
      <c r="AM21" s="9">
        <v>0.36199999999999999</v>
      </c>
      <c r="AN21" s="9">
        <v>0</v>
      </c>
      <c r="AO21" s="9">
        <v>0.36199999999999999</v>
      </c>
      <c r="AP21" s="9">
        <v>0</v>
      </c>
      <c r="AQ21" s="9">
        <v>0</v>
      </c>
      <c r="AR21" s="9">
        <v>0</v>
      </c>
      <c r="AS21" s="9">
        <v>8.8130000000000006</v>
      </c>
      <c r="AT21" s="9">
        <v>0</v>
      </c>
      <c r="AU21" s="9">
        <v>8.8130000000000006</v>
      </c>
      <c r="AV21" s="9">
        <v>8.4909999999999997</v>
      </c>
      <c r="AW21" s="9">
        <v>2.024</v>
      </c>
      <c r="AX21" s="9">
        <v>6.4669999999999996</v>
      </c>
      <c r="AY21" s="9">
        <v>2.7429999999999999</v>
      </c>
      <c r="AZ21" s="9">
        <v>0</v>
      </c>
      <c r="BA21" s="9">
        <v>2.7429999999999999</v>
      </c>
      <c r="BB21" s="9">
        <v>3.875</v>
      </c>
      <c r="BC21" s="9">
        <v>1.641</v>
      </c>
      <c r="BD21" s="9">
        <v>2.2349999999999999</v>
      </c>
      <c r="BE21" s="9">
        <v>1.4890000000000001</v>
      </c>
      <c r="BF21" s="9">
        <v>0</v>
      </c>
      <c r="BG21" s="9">
        <v>1.4890000000000001</v>
      </c>
      <c r="BH21" s="9">
        <v>0.38300000000000001</v>
      </c>
      <c r="BI21" s="9">
        <v>0.38300000000000001</v>
      </c>
      <c r="BJ21" s="9">
        <v>0</v>
      </c>
      <c r="BK21" s="9">
        <v>12.096</v>
      </c>
      <c r="BL21" s="9">
        <v>12</v>
      </c>
      <c r="BM21" s="9">
        <v>12.7</v>
      </c>
      <c r="BN21" s="9">
        <v>8.8550000000000004</v>
      </c>
      <c r="BO21" s="9">
        <v>3.5289999999999999</v>
      </c>
      <c r="BP21" s="9">
        <v>5.3250000000000002</v>
      </c>
      <c r="BQ21" s="9">
        <v>2.31</v>
      </c>
      <c r="BR21" s="9">
        <v>0</v>
      </c>
      <c r="BS21" s="9">
        <v>2.31</v>
      </c>
      <c r="BT21" s="9">
        <v>3.7559999999999998</v>
      </c>
      <c r="BU21" s="9">
        <v>2.206</v>
      </c>
      <c r="BV21" s="9">
        <v>1.55</v>
      </c>
      <c r="BW21" s="9">
        <v>2.7879999999999998</v>
      </c>
      <c r="BX21" s="9">
        <v>1.323</v>
      </c>
      <c r="BY21" s="9">
        <v>1.4650000000000001</v>
      </c>
      <c r="BZ21" s="9">
        <v>0</v>
      </c>
      <c r="CA21" s="9">
        <v>0</v>
      </c>
      <c r="CB21" s="9">
        <v>0</v>
      </c>
      <c r="CC21" s="9">
        <v>12.401</v>
      </c>
      <c r="CD21" s="9">
        <v>12.537000000000001</v>
      </c>
      <c r="CE21" s="9">
        <v>13.103</v>
      </c>
      <c r="CF21" s="9">
        <v>6.0060000000000002</v>
      </c>
      <c r="CG21" s="9">
        <v>1.4</v>
      </c>
      <c r="CH21" s="9">
        <v>4.6059999999999999</v>
      </c>
      <c r="CI21" s="9">
        <v>2.601</v>
      </c>
      <c r="CJ21" s="9">
        <v>0.42799999999999999</v>
      </c>
      <c r="CK21" s="9">
        <v>2.173</v>
      </c>
      <c r="CL21" s="9">
        <v>2.6619999999999999</v>
      </c>
      <c r="CM21" s="9">
        <v>0.66700000000000004</v>
      </c>
      <c r="CN21" s="9">
        <v>1.996</v>
      </c>
      <c r="CO21" s="9">
        <v>0.437</v>
      </c>
      <c r="CP21" s="9">
        <v>0</v>
      </c>
      <c r="CQ21" s="9">
        <v>0.437</v>
      </c>
      <c r="CR21" s="9">
        <v>0.30499999999999999</v>
      </c>
      <c r="CS21" s="9">
        <v>0.30499999999999999</v>
      </c>
      <c r="CT21" s="9">
        <v>0</v>
      </c>
      <c r="CU21" s="9">
        <v>10</v>
      </c>
      <c r="CV21" s="9">
        <v>11.952</v>
      </c>
      <c r="CW21" s="9">
        <v>9.8960000000000008</v>
      </c>
      <c r="CX21" s="9">
        <v>85.888999999999996</v>
      </c>
      <c r="CY21" s="9">
        <v>29.262</v>
      </c>
      <c r="CZ21" s="9">
        <v>56.625999999999998</v>
      </c>
      <c r="DA21" s="9">
        <v>30.497</v>
      </c>
      <c r="DB21" s="9">
        <v>10.263999999999999</v>
      </c>
      <c r="DC21" s="9">
        <v>20.233000000000001</v>
      </c>
      <c r="DD21" s="9">
        <v>39.609000000000002</v>
      </c>
      <c r="DE21" s="9">
        <v>11.808</v>
      </c>
      <c r="DF21" s="9">
        <v>27.800999999999998</v>
      </c>
      <c r="DG21" s="9">
        <v>11.055999999999999</v>
      </c>
      <c r="DH21" s="9">
        <v>4.91</v>
      </c>
      <c r="DI21" s="9">
        <v>6.1470000000000002</v>
      </c>
      <c r="DJ21" s="9">
        <v>4.726</v>
      </c>
      <c r="DK21" s="9">
        <v>2.2810000000000001</v>
      </c>
      <c r="DL21" s="9">
        <v>2.4449999999999998</v>
      </c>
      <c r="DM21" s="9">
        <v>10</v>
      </c>
      <c r="DN21" s="9">
        <v>12</v>
      </c>
      <c r="DO21" s="9">
        <v>10</v>
      </c>
      <c r="DP21" s="9">
        <v>83.468999999999994</v>
      </c>
      <c r="DQ21" s="9">
        <v>27.334</v>
      </c>
      <c r="DR21" s="9">
        <v>56.134999999999998</v>
      </c>
      <c r="DS21" s="9">
        <v>29.402000000000001</v>
      </c>
      <c r="DT21" s="9">
        <v>9.6590000000000007</v>
      </c>
      <c r="DU21" s="9">
        <v>19.742000000000001</v>
      </c>
      <c r="DV21" s="9">
        <v>38.284999999999997</v>
      </c>
      <c r="DW21" s="9">
        <v>10.484</v>
      </c>
      <c r="DX21" s="9">
        <v>27.800999999999998</v>
      </c>
      <c r="DY21" s="9">
        <v>11.055999999999999</v>
      </c>
      <c r="DZ21" s="9">
        <v>4.91</v>
      </c>
      <c r="EA21" s="9">
        <v>6.1470000000000002</v>
      </c>
      <c r="EB21" s="9">
        <v>4.726</v>
      </c>
      <c r="EC21" s="9">
        <v>2.2810000000000001</v>
      </c>
      <c r="ED21" s="9">
        <v>2.4449999999999998</v>
      </c>
      <c r="EE21" s="9">
        <v>10.316000000000001</v>
      </c>
      <c r="EF21" s="9">
        <v>12.249000000000001</v>
      </c>
      <c r="EG21" s="9">
        <v>10</v>
      </c>
      <c r="EH21" s="9">
        <v>37.343000000000004</v>
      </c>
      <c r="EI21" s="9">
        <v>13.071</v>
      </c>
      <c r="EJ21" s="9">
        <v>24.271999999999998</v>
      </c>
      <c r="EK21" s="9">
        <v>16.353000000000002</v>
      </c>
      <c r="EL21" s="9">
        <v>6.194</v>
      </c>
      <c r="EM21" s="9">
        <v>10.16</v>
      </c>
      <c r="EN21" s="9">
        <v>17.036000000000001</v>
      </c>
      <c r="EO21" s="9">
        <v>4.9139999999999997</v>
      </c>
      <c r="EP21" s="9">
        <v>12.122</v>
      </c>
      <c r="EQ21" s="9">
        <v>2.2040000000000002</v>
      </c>
      <c r="ER21" s="9">
        <v>1.5780000000000001</v>
      </c>
      <c r="ES21" s="9">
        <v>0.626</v>
      </c>
      <c r="ET21" s="9">
        <v>1.7490000000000001</v>
      </c>
      <c r="EU21" s="9">
        <v>0.38500000000000001</v>
      </c>
      <c r="EV21" s="9">
        <v>1.3640000000000001</v>
      </c>
      <c r="EW21" s="9">
        <v>10</v>
      </c>
      <c r="EX21" s="9">
        <v>10</v>
      </c>
      <c r="EY21" s="9">
        <v>10</v>
      </c>
      <c r="EZ21" s="9">
        <v>29.716999999999999</v>
      </c>
      <c r="FA21" s="9">
        <v>9.7420000000000009</v>
      </c>
      <c r="FB21" s="9">
        <v>19.975000000000001</v>
      </c>
      <c r="FC21" s="9">
        <v>6.4329999999999998</v>
      </c>
      <c r="FD21" s="9">
        <v>2.6579999999999999</v>
      </c>
      <c r="FE21" s="9">
        <v>3.7749999999999999</v>
      </c>
      <c r="FF21" s="9">
        <v>13.664999999999999</v>
      </c>
      <c r="FG21" s="9">
        <v>3.53</v>
      </c>
      <c r="FH21" s="9">
        <v>10.135</v>
      </c>
      <c r="FI21" s="9">
        <v>7.9859999999999998</v>
      </c>
      <c r="FJ21" s="9">
        <v>2.4660000000000002</v>
      </c>
      <c r="FK21" s="9">
        <v>5.52</v>
      </c>
      <c r="FL21" s="9">
        <v>1.633</v>
      </c>
      <c r="FM21" s="9">
        <v>1.087</v>
      </c>
      <c r="FN21" s="9">
        <v>0.54600000000000004</v>
      </c>
      <c r="FO21" s="9">
        <v>16</v>
      </c>
      <c r="FP21" s="9">
        <v>16.568999999999999</v>
      </c>
      <c r="FQ21" s="9">
        <v>14.016</v>
      </c>
      <c r="FR21" s="9">
        <v>16.128</v>
      </c>
      <c r="FS21" s="9">
        <v>7.3109999999999999</v>
      </c>
      <c r="FT21" s="9">
        <v>8.8179999999999996</v>
      </c>
      <c r="FU21" s="9">
        <v>3.9620000000000002</v>
      </c>
      <c r="FV21" s="9">
        <v>2.246</v>
      </c>
      <c r="FW21" s="9">
        <v>1.716</v>
      </c>
      <c r="FX21" s="9">
        <v>4.9580000000000002</v>
      </c>
      <c r="FY21" s="9">
        <v>2.02</v>
      </c>
      <c r="FZ21" s="9">
        <v>2.9380000000000002</v>
      </c>
      <c r="GA21" s="9">
        <v>5.5759999999999996</v>
      </c>
      <c r="GB21" s="9">
        <v>1.9570000000000001</v>
      </c>
      <c r="GC21" s="9">
        <v>3.6190000000000002</v>
      </c>
      <c r="GD21" s="9">
        <v>1.633</v>
      </c>
      <c r="GE21" s="9">
        <v>1.087</v>
      </c>
      <c r="GF21" s="9">
        <v>0.54600000000000004</v>
      </c>
      <c r="GG21" s="9">
        <v>18.062000000000001</v>
      </c>
      <c r="GH21" s="9">
        <v>17.257999999999999</v>
      </c>
      <c r="GI21" s="9">
        <v>19.084</v>
      </c>
      <c r="GJ21" s="9">
        <v>13.589</v>
      </c>
      <c r="GK21" s="9">
        <v>2.431</v>
      </c>
      <c r="GL21" s="9">
        <v>11.157</v>
      </c>
      <c r="GM21" s="9">
        <v>2.4710000000000001</v>
      </c>
      <c r="GN21" s="9">
        <v>0.41199999999999998</v>
      </c>
      <c r="GO21" s="9">
        <v>2.0590000000000002</v>
      </c>
      <c r="GP21" s="9">
        <v>8.7070000000000007</v>
      </c>
      <c r="GQ21" s="9">
        <v>1.51</v>
      </c>
      <c r="GR21" s="9">
        <v>7.1970000000000001</v>
      </c>
      <c r="GS21" s="9">
        <v>2.411</v>
      </c>
      <c r="GT21" s="9">
        <v>0.50900000000000001</v>
      </c>
      <c r="GU21" s="9">
        <v>1.9019999999999999</v>
      </c>
      <c r="GV21" s="9">
        <v>0</v>
      </c>
      <c r="GW21" s="9">
        <v>0</v>
      </c>
      <c r="GX21" s="9">
        <v>0</v>
      </c>
      <c r="GY21" s="9">
        <v>13</v>
      </c>
      <c r="GZ21" s="9">
        <v>16.337</v>
      </c>
      <c r="HA21" s="9">
        <v>11.895</v>
      </c>
      <c r="HB21" s="9">
        <v>16.41</v>
      </c>
      <c r="HC21" s="9">
        <v>4.5209999999999999</v>
      </c>
      <c r="HD21" s="9">
        <v>11.888</v>
      </c>
      <c r="HE21" s="9">
        <v>6.6159999999999997</v>
      </c>
      <c r="HF21" s="9">
        <v>0.80800000000000005</v>
      </c>
      <c r="HG21" s="9">
        <v>5.8079999999999998</v>
      </c>
      <c r="HH21" s="9">
        <v>7.5839999999999996</v>
      </c>
      <c r="HI21" s="9">
        <v>2.0390000000000001</v>
      </c>
      <c r="HJ21" s="9">
        <v>5.5449999999999999</v>
      </c>
      <c r="HK21" s="9">
        <v>0.86499999999999999</v>
      </c>
      <c r="HL21" s="9">
        <v>0.86499999999999999</v>
      </c>
      <c r="HM21" s="9">
        <v>0</v>
      </c>
      <c r="HN21" s="9">
        <v>1.3440000000000001</v>
      </c>
      <c r="HO21" s="9">
        <v>0.80900000000000005</v>
      </c>
      <c r="HP21" s="9">
        <v>0.53500000000000003</v>
      </c>
      <c r="HQ21" s="9">
        <v>10</v>
      </c>
      <c r="HR21" s="9">
        <v>15.089</v>
      </c>
      <c r="HS21" s="9">
        <v>9.7720000000000002</v>
      </c>
      <c r="HT21" s="9">
        <v>11.991</v>
      </c>
      <c r="HU21" s="9">
        <v>3.2170000000000001</v>
      </c>
      <c r="HV21" s="9">
        <v>8.7739999999999991</v>
      </c>
      <c r="HW21" s="9">
        <v>5.3</v>
      </c>
      <c r="HX21" s="9">
        <v>0.80800000000000005</v>
      </c>
      <c r="HY21" s="9">
        <v>4.492</v>
      </c>
      <c r="HZ21" s="9">
        <v>5.3620000000000001</v>
      </c>
      <c r="IA21" s="9">
        <v>1.615</v>
      </c>
      <c r="IB21" s="9">
        <v>3.7469999999999999</v>
      </c>
      <c r="IC21" s="9">
        <v>0.41</v>
      </c>
      <c r="ID21" s="9">
        <v>0.41</v>
      </c>
      <c r="IE21" s="9">
        <v>0</v>
      </c>
      <c r="IF21" s="9">
        <v>0.92</v>
      </c>
      <c r="IG21" s="9">
        <v>0.38400000000000001</v>
      </c>
      <c r="IH21" s="9">
        <v>0.53500000000000003</v>
      </c>
      <c r="II21" s="9">
        <v>10</v>
      </c>
      <c r="IJ21" s="9">
        <v>14.452999999999999</v>
      </c>
      <c r="IK21" s="9">
        <v>8.4700000000000006</v>
      </c>
      <c r="IL21" s="9">
        <v>4.4189999999999996</v>
      </c>
      <c r="IM21" s="9">
        <v>1.304</v>
      </c>
      <c r="IN21" s="9">
        <v>3.1139999999999999</v>
      </c>
      <c r="IO21" s="9">
        <v>1.3160000000000001</v>
      </c>
      <c r="IP21" s="9">
        <v>0</v>
      </c>
      <c r="IQ21" s="9">
        <v>1.3160000000000001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6703</v>
      </c>
      <c r="C1" s="3" t="s">
        <v>6704</v>
      </c>
      <c r="D1" s="3" t="s">
        <v>6705</v>
      </c>
      <c r="E1" s="3" t="s">
        <v>6706</v>
      </c>
      <c r="F1" s="3" t="s">
        <v>6707</v>
      </c>
      <c r="G1" s="3" t="s">
        <v>6708</v>
      </c>
      <c r="H1" s="3" t="s">
        <v>6709</v>
      </c>
      <c r="I1" s="3" t="s">
        <v>6710</v>
      </c>
      <c r="J1" s="3" t="s">
        <v>6711</v>
      </c>
      <c r="K1" s="3" t="s">
        <v>6712</v>
      </c>
      <c r="L1" s="3" t="s">
        <v>6713</v>
      </c>
      <c r="M1" s="3" t="s">
        <v>6714</v>
      </c>
      <c r="N1" s="3" t="s">
        <v>6715</v>
      </c>
      <c r="O1" s="3" t="s">
        <v>6716</v>
      </c>
      <c r="P1" s="3" t="s">
        <v>6717</v>
      </c>
      <c r="Q1" s="3" t="s">
        <v>6718</v>
      </c>
      <c r="R1" s="3" t="s">
        <v>6719</v>
      </c>
      <c r="S1" s="3" t="s">
        <v>6720</v>
      </c>
      <c r="T1" s="3" t="s">
        <v>6721</v>
      </c>
      <c r="U1" s="3" t="s">
        <v>6722</v>
      </c>
      <c r="V1" s="3" t="s">
        <v>6723</v>
      </c>
      <c r="W1" s="3" t="s">
        <v>6724</v>
      </c>
      <c r="X1" s="3" t="s">
        <v>6725</v>
      </c>
      <c r="Y1" s="3" t="s">
        <v>6726</v>
      </c>
      <c r="Z1" s="3" t="s">
        <v>6727</v>
      </c>
      <c r="AA1" s="3" t="s">
        <v>6728</v>
      </c>
      <c r="AB1" s="3" t="s">
        <v>6729</v>
      </c>
      <c r="AC1" s="3" t="s">
        <v>6730</v>
      </c>
      <c r="AD1" s="3" t="s">
        <v>6731</v>
      </c>
      <c r="AE1" s="3" t="s">
        <v>6732</v>
      </c>
      <c r="AF1" s="3" t="s">
        <v>6733</v>
      </c>
      <c r="AG1" s="3" t="s">
        <v>6734</v>
      </c>
      <c r="AH1" s="3" t="s">
        <v>6735</v>
      </c>
      <c r="AI1" s="3" t="s">
        <v>6736</v>
      </c>
      <c r="AJ1" s="3" t="s">
        <v>6737</v>
      </c>
      <c r="AK1" s="3" t="s">
        <v>6738</v>
      </c>
      <c r="AL1" s="3" t="s">
        <v>6739</v>
      </c>
      <c r="AM1" s="3" t="s">
        <v>6740</v>
      </c>
      <c r="AN1" s="3" t="s">
        <v>6741</v>
      </c>
      <c r="AO1" s="3" t="s">
        <v>6742</v>
      </c>
      <c r="AP1" s="3" t="s">
        <v>6743</v>
      </c>
      <c r="AQ1" s="3" t="s">
        <v>6744</v>
      </c>
      <c r="AR1" s="3" t="s">
        <v>6745</v>
      </c>
      <c r="AS1" s="3" t="s">
        <v>6746</v>
      </c>
      <c r="AT1" s="3" t="s">
        <v>6747</v>
      </c>
      <c r="AU1" s="3" t="s">
        <v>6748</v>
      </c>
      <c r="AV1" s="3" t="s">
        <v>6749</v>
      </c>
      <c r="AW1" s="3" t="s">
        <v>6750</v>
      </c>
      <c r="AX1" s="3" t="s">
        <v>6751</v>
      </c>
      <c r="AY1" s="3" t="s">
        <v>6752</v>
      </c>
      <c r="AZ1" s="3" t="s">
        <v>6753</v>
      </c>
      <c r="BA1" s="3" t="s">
        <v>6754</v>
      </c>
      <c r="BB1" s="3" t="s">
        <v>6755</v>
      </c>
      <c r="BC1" s="3" t="s">
        <v>6756</v>
      </c>
      <c r="BD1" s="3" t="s">
        <v>6757</v>
      </c>
      <c r="BE1" s="3" t="s">
        <v>6758</v>
      </c>
      <c r="BF1" s="3" t="s">
        <v>6759</v>
      </c>
      <c r="BG1" s="3" t="s">
        <v>6760</v>
      </c>
      <c r="BH1" s="3" t="s">
        <v>6761</v>
      </c>
      <c r="BI1" s="3" t="s">
        <v>6762</v>
      </c>
      <c r="BJ1" s="3" t="s">
        <v>6763</v>
      </c>
      <c r="BK1" s="3" t="s">
        <v>6764</v>
      </c>
      <c r="BL1" s="3" t="s">
        <v>6765</v>
      </c>
      <c r="BM1" s="3" t="s">
        <v>6766</v>
      </c>
      <c r="BN1" s="3" t="s">
        <v>6767</v>
      </c>
      <c r="BO1" s="3" t="s">
        <v>6768</v>
      </c>
      <c r="BP1" s="3" t="s">
        <v>6769</v>
      </c>
      <c r="BQ1" s="3" t="s">
        <v>6770</v>
      </c>
      <c r="BR1" s="3" t="s">
        <v>6771</v>
      </c>
      <c r="BS1" s="3" t="s">
        <v>6772</v>
      </c>
      <c r="BT1" s="3" t="s">
        <v>6773</v>
      </c>
      <c r="BU1" s="3" t="s">
        <v>6774</v>
      </c>
      <c r="BV1" s="3" t="s">
        <v>6775</v>
      </c>
      <c r="BW1" s="3" t="s">
        <v>6776</v>
      </c>
      <c r="BX1" s="3" t="s">
        <v>6777</v>
      </c>
      <c r="BY1" s="3" t="s">
        <v>6778</v>
      </c>
      <c r="BZ1" s="3" t="s">
        <v>6779</v>
      </c>
      <c r="CA1" s="3" t="s">
        <v>6780</v>
      </c>
      <c r="CB1" s="3" t="s">
        <v>6781</v>
      </c>
      <c r="CC1" s="3" t="s">
        <v>6782</v>
      </c>
      <c r="CD1" s="3" t="s">
        <v>6783</v>
      </c>
      <c r="CE1" s="3" t="s">
        <v>6784</v>
      </c>
      <c r="CF1" s="3" t="s">
        <v>6785</v>
      </c>
      <c r="CG1" s="3" t="s">
        <v>6786</v>
      </c>
      <c r="CH1" s="3" t="s">
        <v>6787</v>
      </c>
      <c r="CI1" s="3" t="s">
        <v>6788</v>
      </c>
      <c r="CJ1" s="3" t="s">
        <v>6789</v>
      </c>
      <c r="CK1" s="3" t="s">
        <v>6790</v>
      </c>
      <c r="CL1" s="3" t="s">
        <v>6791</v>
      </c>
      <c r="CM1" s="3" t="s">
        <v>6792</v>
      </c>
      <c r="CN1" s="3" t="s">
        <v>6793</v>
      </c>
      <c r="CO1" s="3" t="s">
        <v>6794</v>
      </c>
      <c r="CP1" s="3" t="s">
        <v>6795</v>
      </c>
      <c r="CQ1" s="3" t="s">
        <v>6796</v>
      </c>
      <c r="CR1" s="3" t="s">
        <v>6797</v>
      </c>
      <c r="CS1" s="3" t="s">
        <v>6798</v>
      </c>
      <c r="CT1" s="3" t="s">
        <v>6799</v>
      </c>
      <c r="CU1" s="3" t="s">
        <v>6800</v>
      </c>
      <c r="CV1" s="3" t="s">
        <v>6801</v>
      </c>
      <c r="CW1" s="3" t="s">
        <v>6802</v>
      </c>
      <c r="CX1" s="3" t="s">
        <v>6803</v>
      </c>
      <c r="CY1" s="3" t="s">
        <v>6804</v>
      </c>
      <c r="CZ1" s="3" t="s">
        <v>6805</v>
      </c>
      <c r="DA1" s="3" t="s">
        <v>6806</v>
      </c>
      <c r="DB1" s="3" t="s">
        <v>6807</v>
      </c>
      <c r="DC1" s="3" t="s">
        <v>6808</v>
      </c>
      <c r="DD1" s="3" t="s">
        <v>6809</v>
      </c>
      <c r="DE1" s="3" t="s">
        <v>6810</v>
      </c>
      <c r="DF1" s="3" t="s">
        <v>6811</v>
      </c>
      <c r="DG1" s="3" t="s">
        <v>6812</v>
      </c>
      <c r="DH1" s="3" t="s">
        <v>6813</v>
      </c>
      <c r="DI1" s="3" t="s">
        <v>6814</v>
      </c>
      <c r="DJ1" s="3" t="s">
        <v>6815</v>
      </c>
      <c r="DK1" s="3" t="s">
        <v>6816</v>
      </c>
      <c r="DL1" s="3" t="s">
        <v>6817</v>
      </c>
      <c r="DM1" s="3" t="s">
        <v>6818</v>
      </c>
      <c r="DN1" s="3" t="s">
        <v>6819</v>
      </c>
      <c r="DO1" s="3" t="s">
        <v>6820</v>
      </c>
      <c r="DP1" s="3" t="s">
        <v>6821</v>
      </c>
      <c r="DQ1" s="3" t="s">
        <v>6822</v>
      </c>
      <c r="DR1" s="3" t="s">
        <v>6823</v>
      </c>
      <c r="DS1" s="3" t="s">
        <v>6824</v>
      </c>
      <c r="DT1" s="3" t="s">
        <v>6825</v>
      </c>
      <c r="DU1" s="3" t="s">
        <v>6826</v>
      </c>
      <c r="DV1" s="3" t="s">
        <v>6827</v>
      </c>
      <c r="DW1" s="3" t="s">
        <v>6828</v>
      </c>
      <c r="DX1" s="3" t="s">
        <v>6829</v>
      </c>
      <c r="DY1" s="3" t="s">
        <v>6830</v>
      </c>
      <c r="DZ1" s="3" t="s">
        <v>6831</v>
      </c>
      <c r="EA1" s="3" t="s">
        <v>6832</v>
      </c>
      <c r="EB1" s="3" t="s">
        <v>6833</v>
      </c>
      <c r="EC1" s="3" t="s">
        <v>6834</v>
      </c>
      <c r="ED1" s="3" t="s">
        <v>6835</v>
      </c>
      <c r="EE1" s="3" t="s">
        <v>6836</v>
      </c>
      <c r="EF1" s="3" t="s">
        <v>6837</v>
      </c>
      <c r="EG1" s="3" t="s">
        <v>6838</v>
      </c>
      <c r="EH1" s="3" t="s">
        <v>6839</v>
      </c>
      <c r="EI1" s="3" t="s">
        <v>6840</v>
      </c>
      <c r="EJ1" s="3" t="s">
        <v>6841</v>
      </c>
      <c r="EK1" s="3" t="s">
        <v>6842</v>
      </c>
      <c r="EL1" s="3" t="s">
        <v>6843</v>
      </c>
      <c r="EM1" s="3" t="s">
        <v>6844</v>
      </c>
      <c r="EN1" s="3" t="s">
        <v>6845</v>
      </c>
      <c r="EO1" s="3" t="s">
        <v>6846</v>
      </c>
      <c r="EP1" s="3" t="s">
        <v>6847</v>
      </c>
      <c r="EQ1" s="3" t="s">
        <v>6848</v>
      </c>
      <c r="ER1" s="3" t="s">
        <v>6849</v>
      </c>
      <c r="ES1" s="3" t="s">
        <v>6850</v>
      </c>
      <c r="ET1" s="3" t="s">
        <v>6851</v>
      </c>
      <c r="EU1" s="3" t="s">
        <v>6852</v>
      </c>
      <c r="EV1" s="3" t="s">
        <v>6853</v>
      </c>
      <c r="EW1" s="3" t="s">
        <v>6854</v>
      </c>
      <c r="EX1" s="3" t="s">
        <v>6855</v>
      </c>
      <c r="EY1" s="3" t="s">
        <v>6856</v>
      </c>
      <c r="EZ1" s="3" t="s">
        <v>6857</v>
      </c>
      <c r="FA1" s="3" t="s">
        <v>6858</v>
      </c>
      <c r="FB1" s="3" t="s">
        <v>6859</v>
      </c>
      <c r="FC1" s="3" t="s">
        <v>6860</v>
      </c>
      <c r="FD1" s="3" t="s">
        <v>6861</v>
      </c>
      <c r="FE1" s="3" t="s">
        <v>6862</v>
      </c>
      <c r="FF1" s="3" t="s">
        <v>6863</v>
      </c>
      <c r="FG1" s="3" t="s">
        <v>6864</v>
      </c>
      <c r="FH1" s="3" t="s">
        <v>6865</v>
      </c>
      <c r="FI1" s="3" t="s">
        <v>6866</v>
      </c>
      <c r="FJ1" s="3" t="s">
        <v>6867</v>
      </c>
      <c r="FK1" s="3" t="s">
        <v>6868</v>
      </c>
      <c r="FL1" s="3" t="s">
        <v>6869</v>
      </c>
      <c r="FM1" s="3" t="s">
        <v>6870</v>
      </c>
      <c r="FN1" s="3" t="s">
        <v>6871</v>
      </c>
      <c r="FO1" s="3" t="s">
        <v>6872</v>
      </c>
      <c r="FP1" s="3" t="s">
        <v>6873</v>
      </c>
      <c r="FQ1" s="3" t="s">
        <v>6874</v>
      </c>
      <c r="FR1" s="3" t="s">
        <v>6875</v>
      </c>
      <c r="FS1" s="3" t="s">
        <v>6876</v>
      </c>
      <c r="FT1" s="3" t="s">
        <v>6877</v>
      </c>
      <c r="FU1" s="3" t="s">
        <v>6878</v>
      </c>
      <c r="FV1" s="3" t="s">
        <v>6879</v>
      </c>
      <c r="FW1" s="3" t="s">
        <v>6880</v>
      </c>
      <c r="FX1" s="3" t="s">
        <v>6881</v>
      </c>
      <c r="FY1" s="3" t="s">
        <v>6882</v>
      </c>
      <c r="FZ1" s="3" t="s">
        <v>6883</v>
      </c>
      <c r="GA1" s="3" t="s">
        <v>6884</v>
      </c>
      <c r="GB1" s="3" t="s">
        <v>6885</v>
      </c>
      <c r="GC1" s="3" t="s">
        <v>6886</v>
      </c>
      <c r="GD1" s="3" t="s">
        <v>6887</v>
      </c>
      <c r="GE1" s="3" t="s">
        <v>6888</v>
      </c>
      <c r="GF1" s="3" t="s">
        <v>6889</v>
      </c>
      <c r="GG1" s="3" t="s">
        <v>6890</v>
      </c>
      <c r="GH1" s="3" t="s">
        <v>6891</v>
      </c>
      <c r="GI1" s="3" t="s">
        <v>6892</v>
      </c>
      <c r="GJ1" s="3" t="s">
        <v>6893</v>
      </c>
      <c r="GK1" s="3" t="s">
        <v>6894</v>
      </c>
      <c r="GL1" s="3" t="s">
        <v>6895</v>
      </c>
      <c r="GM1" s="3" t="s">
        <v>6896</v>
      </c>
      <c r="GN1" s="3" t="s">
        <v>6897</v>
      </c>
      <c r="GO1" s="3" t="s">
        <v>6898</v>
      </c>
      <c r="GP1" s="3" t="s">
        <v>6899</v>
      </c>
      <c r="GQ1" s="3" t="s">
        <v>6900</v>
      </c>
      <c r="GR1" s="3" t="s">
        <v>6901</v>
      </c>
      <c r="GS1" s="3" t="s">
        <v>6902</v>
      </c>
      <c r="GT1" s="3" t="s">
        <v>6903</v>
      </c>
      <c r="GU1" s="3" t="s">
        <v>6904</v>
      </c>
      <c r="GV1" s="3" t="s">
        <v>6905</v>
      </c>
      <c r="GW1" s="3" t="s">
        <v>6906</v>
      </c>
      <c r="GX1" s="3" t="s">
        <v>6907</v>
      </c>
      <c r="GY1" s="3" t="s">
        <v>6908</v>
      </c>
      <c r="GZ1" s="3" t="s">
        <v>6909</v>
      </c>
      <c r="HA1" s="3" t="s">
        <v>6910</v>
      </c>
      <c r="HB1" s="3" t="s">
        <v>6911</v>
      </c>
      <c r="HC1" s="3" t="s">
        <v>6912</v>
      </c>
      <c r="HD1" s="3" t="s">
        <v>6913</v>
      </c>
      <c r="HE1" s="3" t="s">
        <v>6914</v>
      </c>
      <c r="HF1" s="3" t="s">
        <v>6915</v>
      </c>
      <c r="HG1" s="3" t="s">
        <v>6916</v>
      </c>
      <c r="HH1" s="3" t="s">
        <v>6917</v>
      </c>
      <c r="HI1" s="3" t="s">
        <v>6918</v>
      </c>
      <c r="HJ1" s="3" t="s">
        <v>6919</v>
      </c>
      <c r="HK1" s="3" t="s">
        <v>6920</v>
      </c>
      <c r="HL1" s="3" t="s">
        <v>6921</v>
      </c>
      <c r="HM1" s="3" t="s">
        <v>6922</v>
      </c>
      <c r="HN1" s="3" t="s">
        <v>6923</v>
      </c>
      <c r="HO1" s="3" t="s">
        <v>6924</v>
      </c>
      <c r="HP1" s="3" t="s">
        <v>6925</v>
      </c>
      <c r="HQ1" s="3" t="s">
        <v>6926</v>
      </c>
      <c r="HR1" s="3" t="s">
        <v>6927</v>
      </c>
      <c r="HS1" s="3" t="s">
        <v>6928</v>
      </c>
      <c r="HT1" s="3" t="s">
        <v>6929</v>
      </c>
      <c r="HU1" s="3" t="s">
        <v>6930</v>
      </c>
      <c r="HV1" s="3" t="s">
        <v>6931</v>
      </c>
      <c r="HW1" s="3" t="s">
        <v>6932</v>
      </c>
      <c r="HX1" s="3" t="s">
        <v>6933</v>
      </c>
      <c r="HY1" s="3" t="s">
        <v>6934</v>
      </c>
      <c r="HZ1" s="3" t="s">
        <v>6935</v>
      </c>
      <c r="IA1" s="3" t="s">
        <v>6936</v>
      </c>
      <c r="IB1" s="3" t="s">
        <v>6937</v>
      </c>
      <c r="IC1" s="3" t="s">
        <v>6938</v>
      </c>
      <c r="ID1" s="3" t="s">
        <v>6939</v>
      </c>
      <c r="IE1" s="3" t="s">
        <v>6940</v>
      </c>
      <c r="IF1" s="3" t="s">
        <v>6941</v>
      </c>
      <c r="IG1" s="3" t="s">
        <v>6942</v>
      </c>
      <c r="IH1" s="3" t="s">
        <v>6943</v>
      </c>
      <c r="II1" s="3" t="s">
        <v>6944</v>
      </c>
      <c r="IJ1" s="3" t="s">
        <v>6945</v>
      </c>
      <c r="IK1" s="3" t="s">
        <v>6946</v>
      </c>
      <c r="IL1" s="3" t="s">
        <v>6947</v>
      </c>
      <c r="IM1" s="3" t="s">
        <v>6948</v>
      </c>
      <c r="IN1" s="3" t="s">
        <v>6949</v>
      </c>
      <c r="IO1" s="3" t="s">
        <v>6950</v>
      </c>
      <c r="IP1" s="3" t="s">
        <v>6951</v>
      </c>
      <c r="IQ1" s="3" t="s">
        <v>6952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6953</v>
      </c>
      <c r="C10" s="8" t="s">
        <v>6954</v>
      </c>
      <c r="D10" s="8" t="s">
        <v>6955</v>
      </c>
      <c r="E10" s="8" t="s">
        <v>6956</v>
      </c>
      <c r="F10" s="8" t="s">
        <v>6957</v>
      </c>
      <c r="G10" s="8" t="s">
        <v>6958</v>
      </c>
      <c r="H10" s="8" t="s">
        <v>6959</v>
      </c>
      <c r="I10" s="8" t="s">
        <v>6960</v>
      </c>
      <c r="J10" s="8" t="s">
        <v>6961</v>
      </c>
      <c r="K10" s="8" t="s">
        <v>6962</v>
      </c>
      <c r="L10" s="8" t="s">
        <v>6963</v>
      </c>
      <c r="M10" s="8" t="s">
        <v>6964</v>
      </c>
      <c r="N10" s="8" t="s">
        <v>6965</v>
      </c>
      <c r="O10" s="8" t="s">
        <v>6966</v>
      </c>
      <c r="P10" s="8" t="s">
        <v>6967</v>
      </c>
      <c r="Q10" s="8" t="s">
        <v>6968</v>
      </c>
      <c r="R10" s="8" t="s">
        <v>6969</v>
      </c>
      <c r="S10" s="8" t="s">
        <v>6970</v>
      </c>
      <c r="T10" s="8" t="s">
        <v>6971</v>
      </c>
      <c r="U10" s="8" t="s">
        <v>6972</v>
      </c>
      <c r="V10" s="8" t="s">
        <v>6973</v>
      </c>
      <c r="W10" s="8" t="s">
        <v>6974</v>
      </c>
      <c r="X10" s="8" t="s">
        <v>6975</v>
      </c>
      <c r="Y10" s="8" t="s">
        <v>6976</v>
      </c>
      <c r="Z10" s="8" t="s">
        <v>6977</v>
      </c>
      <c r="AA10" s="8" t="s">
        <v>6978</v>
      </c>
      <c r="AB10" s="8" t="s">
        <v>6979</v>
      </c>
      <c r="AC10" s="8" t="s">
        <v>6980</v>
      </c>
      <c r="AD10" s="8" t="s">
        <v>6981</v>
      </c>
      <c r="AE10" s="8" t="s">
        <v>6982</v>
      </c>
      <c r="AF10" s="8" t="s">
        <v>6983</v>
      </c>
      <c r="AG10" s="8" t="s">
        <v>6984</v>
      </c>
      <c r="AH10" s="8" t="s">
        <v>6985</v>
      </c>
      <c r="AI10" s="8" t="s">
        <v>6986</v>
      </c>
      <c r="AJ10" s="8" t="s">
        <v>6987</v>
      </c>
      <c r="AK10" s="8" t="s">
        <v>6988</v>
      </c>
      <c r="AL10" s="8" t="s">
        <v>6989</v>
      </c>
      <c r="AM10" s="8" t="s">
        <v>6990</v>
      </c>
      <c r="AN10" s="8" t="s">
        <v>6991</v>
      </c>
      <c r="AO10" s="8" t="s">
        <v>6992</v>
      </c>
      <c r="AP10" s="8" t="s">
        <v>6993</v>
      </c>
      <c r="AQ10" s="8" t="s">
        <v>6994</v>
      </c>
      <c r="AR10" s="8" t="s">
        <v>6995</v>
      </c>
      <c r="AS10" s="8" t="s">
        <v>6996</v>
      </c>
      <c r="AT10" s="8" t="s">
        <v>6997</v>
      </c>
      <c r="AU10" s="8" t="s">
        <v>6998</v>
      </c>
      <c r="AV10" s="8" t="s">
        <v>6999</v>
      </c>
      <c r="AW10" s="8" t="s">
        <v>7000</v>
      </c>
      <c r="AX10" s="8" t="s">
        <v>7001</v>
      </c>
      <c r="AY10" s="8" t="s">
        <v>7002</v>
      </c>
      <c r="AZ10" s="8" t="s">
        <v>7003</v>
      </c>
      <c r="BA10" s="8" t="s">
        <v>7004</v>
      </c>
      <c r="BB10" s="8" t="s">
        <v>7005</v>
      </c>
      <c r="BC10" s="8" t="s">
        <v>7006</v>
      </c>
      <c r="BD10" s="8" t="s">
        <v>7007</v>
      </c>
      <c r="BE10" s="8" t="s">
        <v>7008</v>
      </c>
      <c r="BF10" s="8" t="s">
        <v>7009</v>
      </c>
      <c r="BG10" s="8" t="s">
        <v>7010</v>
      </c>
      <c r="BH10" s="8" t="s">
        <v>7011</v>
      </c>
      <c r="BI10" s="8" t="s">
        <v>7012</v>
      </c>
      <c r="BJ10" s="8" t="s">
        <v>7013</v>
      </c>
      <c r="BK10" s="8" t="s">
        <v>7014</v>
      </c>
      <c r="BL10" s="8" t="s">
        <v>7015</v>
      </c>
      <c r="BM10" s="8" t="s">
        <v>7016</v>
      </c>
      <c r="BN10" s="8" t="s">
        <v>7017</v>
      </c>
      <c r="BO10" s="8" t="s">
        <v>7018</v>
      </c>
      <c r="BP10" s="8" t="s">
        <v>7019</v>
      </c>
      <c r="BQ10" s="8" t="s">
        <v>7020</v>
      </c>
      <c r="BR10" s="8" t="s">
        <v>7021</v>
      </c>
      <c r="BS10" s="8" t="s">
        <v>7022</v>
      </c>
      <c r="BT10" s="8" t="s">
        <v>7023</v>
      </c>
      <c r="BU10" s="8" t="s">
        <v>7024</v>
      </c>
      <c r="BV10" s="8" t="s">
        <v>7025</v>
      </c>
      <c r="BW10" s="8" t="s">
        <v>7026</v>
      </c>
      <c r="BX10" s="8" t="s">
        <v>7027</v>
      </c>
      <c r="BY10" s="8" t="s">
        <v>7028</v>
      </c>
      <c r="BZ10" s="8" t="s">
        <v>7029</v>
      </c>
      <c r="CA10" s="8" t="s">
        <v>7030</v>
      </c>
      <c r="CB10" s="8" t="s">
        <v>7031</v>
      </c>
      <c r="CC10" s="8" t="s">
        <v>7032</v>
      </c>
      <c r="CD10" s="8" t="s">
        <v>7033</v>
      </c>
      <c r="CE10" s="8" t="s">
        <v>7034</v>
      </c>
      <c r="CF10" s="8" t="s">
        <v>7035</v>
      </c>
      <c r="CG10" s="8" t="s">
        <v>7036</v>
      </c>
      <c r="CH10" s="8" t="s">
        <v>7037</v>
      </c>
      <c r="CI10" s="8" t="s">
        <v>7038</v>
      </c>
      <c r="CJ10" s="8" t="s">
        <v>7039</v>
      </c>
      <c r="CK10" s="8" t="s">
        <v>7040</v>
      </c>
      <c r="CL10" s="8" t="s">
        <v>7041</v>
      </c>
      <c r="CM10" s="8" t="s">
        <v>7042</v>
      </c>
      <c r="CN10" s="8" t="s">
        <v>7043</v>
      </c>
      <c r="CO10" s="8" t="s">
        <v>7044</v>
      </c>
      <c r="CP10" s="8" t="s">
        <v>7045</v>
      </c>
      <c r="CQ10" s="8" t="s">
        <v>7046</v>
      </c>
      <c r="CR10" s="8" t="s">
        <v>7047</v>
      </c>
      <c r="CS10" s="8" t="s">
        <v>7048</v>
      </c>
      <c r="CT10" s="8" t="s">
        <v>7049</v>
      </c>
      <c r="CU10" s="8" t="s">
        <v>7050</v>
      </c>
      <c r="CV10" s="8" t="s">
        <v>7051</v>
      </c>
      <c r="CW10" s="8" t="s">
        <v>7052</v>
      </c>
      <c r="CX10" s="8" t="s">
        <v>7053</v>
      </c>
      <c r="CY10" s="8" t="s">
        <v>7054</v>
      </c>
      <c r="CZ10" s="8" t="s">
        <v>7055</v>
      </c>
      <c r="DA10" s="8" t="s">
        <v>7056</v>
      </c>
      <c r="DB10" s="8" t="s">
        <v>7057</v>
      </c>
      <c r="DC10" s="8" t="s">
        <v>7058</v>
      </c>
      <c r="DD10" s="8" t="s">
        <v>7059</v>
      </c>
      <c r="DE10" s="8" t="s">
        <v>7060</v>
      </c>
      <c r="DF10" s="8" t="s">
        <v>7061</v>
      </c>
      <c r="DG10" s="8" t="s">
        <v>7062</v>
      </c>
      <c r="DH10" s="8" t="s">
        <v>7063</v>
      </c>
      <c r="DI10" s="8" t="s">
        <v>7064</v>
      </c>
      <c r="DJ10" s="8" t="s">
        <v>7065</v>
      </c>
      <c r="DK10" s="8" t="s">
        <v>7066</v>
      </c>
      <c r="DL10" s="8" t="s">
        <v>7067</v>
      </c>
      <c r="DM10" s="8" t="s">
        <v>7068</v>
      </c>
      <c r="DN10" s="8" t="s">
        <v>7069</v>
      </c>
      <c r="DO10" s="8" t="s">
        <v>7070</v>
      </c>
      <c r="DP10" s="8" t="s">
        <v>7071</v>
      </c>
      <c r="DQ10" s="8" t="s">
        <v>7072</v>
      </c>
      <c r="DR10" s="8" t="s">
        <v>7073</v>
      </c>
      <c r="DS10" s="8" t="s">
        <v>7074</v>
      </c>
      <c r="DT10" s="8" t="s">
        <v>7075</v>
      </c>
      <c r="DU10" s="8" t="s">
        <v>7076</v>
      </c>
      <c r="DV10" s="8" t="s">
        <v>7077</v>
      </c>
      <c r="DW10" s="8" t="s">
        <v>7078</v>
      </c>
      <c r="DX10" s="8" t="s">
        <v>7079</v>
      </c>
      <c r="DY10" s="8" t="s">
        <v>7080</v>
      </c>
      <c r="DZ10" s="8" t="s">
        <v>7081</v>
      </c>
      <c r="EA10" s="8" t="s">
        <v>7082</v>
      </c>
      <c r="EB10" s="8" t="s">
        <v>7083</v>
      </c>
      <c r="EC10" s="8" t="s">
        <v>7084</v>
      </c>
      <c r="ED10" s="8" t="s">
        <v>7085</v>
      </c>
      <c r="EE10" s="8" t="s">
        <v>7086</v>
      </c>
      <c r="EF10" s="8" t="s">
        <v>7087</v>
      </c>
      <c r="EG10" s="8" t="s">
        <v>7088</v>
      </c>
      <c r="EH10" s="8" t="s">
        <v>7089</v>
      </c>
      <c r="EI10" s="8" t="s">
        <v>7090</v>
      </c>
      <c r="EJ10" s="8" t="s">
        <v>7091</v>
      </c>
      <c r="EK10" s="8" t="s">
        <v>7092</v>
      </c>
      <c r="EL10" s="8" t="s">
        <v>7093</v>
      </c>
      <c r="EM10" s="8" t="s">
        <v>7094</v>
      </c>
      <c r="EN10" s="8" t="s">
        <v>7095</v>
      </c>
      <c r="EO10" s="8" t="s">
        <v>7096</v>
      </c>
      <c r="EP10" s="8" t="s">
        <v>7097</v>
      </c>
      <c r="EQ10" s="8" t="s">
        <v>7098</v>
      </c>
      <c r="ER10" s="8" t="s">
        <v>7099</v>
      </c>
      <c r="ES10" s="8" t="s">
        <v>7100</v>
      </c>
      <c r="ET10" s="8" t="s">
        <v>7101</v>
      </c>
      <c r="EU10" s="8" t="s">
        <v>7102</v>
      </c>
      <c r="EV10" s="8" t="s">
        <v>7103</v>
      </c>
      <c r="EW10" s="8" t="s">
        <v>7104</v>
      </c>
      <c r="EX10" s="8" t="s">
        <v>7105</v>
      </c>
      <c r="EY10" s="8" t="s">
        <v>7106</v>
      </c>
      <c r="EZ10" s="8" t="s">
        <v>7107</v>
      </c>
      <c r="FA10" s="8" t="s">
        <v>7108</v>
      </c>
      <c r="FB10" s="8" t="s">
        <v>7109</v>
      </c>
      <c r="FC10" s="8" t="s">
        <v>7110</v>
      </c>
      <c r="FD10" s="8" t="s">
        <v>7111</v>
      </c>
      <c r="FE10" s="8" t="s">
        <v>7112</v>
      </c>
      <c r="FF10" s="8" t="s">
        <v>7113</v>
      </c>
      <c r="FG10" s="8" t="s">
        <v>7114</v>
      </c>
      <c r="FH10" s="8" t="s">
        <v>7115</v>
      </c>
      <c r="FI10" s="8" t="s">
        <v>7116</v>
      </c>
      <c r="FJ10" s="8" t="s">
        <v>7117</v>
      </c>
      <c r="FK10" s="8" t="s">
        <v>7118</v>
      </c>
      <c r="FL10" s="8" t="s">
        <v>7119</v>
      </c>
      <c r="FM10" s="8" t="s">
        <v>7120</v>
      </c>
      <c r="FN10" s="8" t="s">
        <v>7121</v>
      </c>
      <c r="FO10" s="8" t="s">
        <v>7122</v>
      </c>
      <c r="FP10" s="8" t="s">
        <v>7123</v>
      </c>
      <c r="FQ10" s="8" t="s">
        <v>7124</v>
      </c>
      <c r="FR10" s="8" t="s">
        <v>7125</v>
      </c>
      <c r="FS10" s="8" t="s">
        <v>7126</v>
      </c>
      <c r="FT10" s="8" t="s">
        <v>7127</v>
      </c>
      <c r="FU10" s="8" t="s">
        <v>7128</v>
      </c>
      <c r="FV10" s="8" t="s">
        <v>7129</v>
      </c>
      <c r="FW10" s="8" t="s">
        <v>7130</v>
      </c>
      <c r="FX10" s="8" t="s">
        <v>7131</v>
      </c>
      <c r="FY10" s="8" t="s">
        <v>7132</v>
      </c>
      <c r="FZ10" s="8" t="s">
        <v>7133</v>
      </c>
      <c r="GA10" s="8" t="s">
        <v>7134</v>
      </c>
      <c r="GB10" s="8" t="s">
        <v>7135</v>
      </c>
      <c r="GC10" s="8" t="s">
        <v>7136</v>
      </c>
      <c r="GD10" s="8" t="s">
        <v>7137</v>
      </c>
      <c r="GE10" s="8" t="s">
        <v>7138</v>
      </c>
      <c r="GF10" s="8" t="s">
        <v>7139</v>
      </c>
      <c r="GG10" s="8" t="s">
        <v>7140</v>
      </c>
      <c r="GH10" s="8" t="s">
        <v>7141</v>
      </c>
      <c r="GI10" s="8" t="s">
        <v>7142</v>
      </c>
      <c r="GJ10" s="8" t="s">
        <v>7143</v>
      </c>
      <c r="GK10" s="8" t="s">
        <v>7144</v>
      </c>
      <c r="GL10" s="8" t="s">
        <v>7145</v>
      </c>
      <c r="GM10" s="8" t="s">
        <v>7146</v>
      </c>
      <c r="GN10" s="8" t="s">
        <v>7147</v>
      </c>
      <c r="GO10" s="8" t="s">
        <v>7148</v>
      </c>
      <c r="GP10" s="8" t="s">
        <v>7149</v>
      </c>
      <c r="GQ10" s="8" t="s">
        <v>7150</v>
      </c>
      <c r="GR10" s="8" t="s">
        <v>7151</v>
      </c>
      <c r="GS10" s="8" t="s">
        <v>7152</v>
      </c>
      <c r="GT10" s="8" t="s">
        <v>7153</v>
      </c>
      <c r="GU10" s="8" t="s">
        <v>7154</v>
      </c>
      <c r="GV10" s="8" t="s">
        <v>7155</v>
      </c>
      <c r="GW10" s="8" t="s">
        <v>7156</v>
      </c>
      <c r="GX10" s="8" t="s">
        <v>7157</v>
      </c>
      <c r="GY10" s="8" t="s">
        <v>7158</v>
      </c>
      <c r="GZ10" s="8" t="s">
        <v>7159</v>
      </c>
      <c r="HA10" s="8" t="s">
        <v>7160</v>
      </c>
      <c r="HB10" s="8" t="s">
        <v>7161</v>
      </c>
      <c r="HC10" s="8" t="s">
        <v>7162</v>
      </c>
      <c r="HD10" s="8" t="s">
        <v>7163</v>
      </c>
      <c r="HE10" s="8" t="s">
        <v>7164</v>
      </c>
      <c r="HF10" s="8" t="s">
        <v>7165</v>
      </c>
      <c r="HG10" s="8" t="s">
        <v>7166</v>
      </c>
      <c r="HH10" s="8" t="s">
        <v>7167</v>
      </c>
      <c r="HI10" s="8" t="s">
        <v>7168</v>
      </c>
      <c r="HJ10" s="8" t="s">
        <v>7169</v>
      </c>
      <c r="HK10" s="8" t="s">
        <v>7170</v>
      </c>
      <c r="HL10" s="8" t="s">
        <v>7171</v>
      </c>
      <c r="HM10" s="8" t="s">
        <v>7172</v>
      </c>
      <c r="HN10" s="8" t="s">
        <v>7173</v>
      </c>
      <c r="HO10" s="8" t="s">
        <v>7174</v>
      </c>
      <c r="HP10" s="8" t="s">
        <v>7175</v>
      </c>
      <c r="HQ10" s="8" t="s">
        <v>7176</v>
      </c>
      <c r="HR10" s="8" t="s">
        <v>7177</v>
      </c>
      <c r="HS10" s="8" t="s">
        <v>7178</v>
      </c>
      <c r="HT10" s="8" t="s">
        <v>7179</v>
      </c>
      <c r="HU10" s="8" t="s">
        <v>7180</v>
      </c>
      <c r="HV10" s="8" t="s">
        <v>7181</v>
      </c>
      <c r="HW10" s="8" t="s">
        <v>7182</v>
      </c>
      <c r="HX10" s="8" t="s">
        <v>7183</v>
      </c>
      <c r="HY10" s="8" t="s">
        <v>7184</v>
      </c>
      <c r="HZ10" s="8" t="s">
        <v>7185</v>
      </c>
      <c r="IA10" s="8" t="s">
        <v>7186</v>
      </c>
      <c r="IB10" s="8" t="s">
        <v>7187</v>
      </c>
      <c r="IC10" s="8" t="s">
        <v>7188</v>
      </c>
      <c r="ID10" s="8" t="s">
        <v>7189</v>
      </c>
      <c r="IE10" s="8" t="s">
        <v>7190</v>
      </c>
      <c r="IF10" s="8" t="s">
        <v>7191</v>
      </c>
      <c r="IG10" s="8" t="s">
        <v>7192</v>
      </c>
      <c r="IH10" s="8" t="s">
        <v>7193</v>
      </c>
      <c r="II10" s="8" t="s">
        <v>7194</v>
      </c>
      <c r="IJ10" s="8" t="s">
        <v>7195</v>
      </c>
      <c r="IK10" s="8" t="s">
        <v>7196</v>
      </c>
      <c r="IL10" s="8" t="s">
        <v>7197</v>
      </c>
      <c r="IM10" s="8" t="s">
        <v>7198</v>
      </c>
      <c r="IN10" s="8" t="s">
        <v>7199</v>
      </c>
      <c r="IO10" s="8" t="s">
        <v>7200</v>
      </c>
      <c r="IP10" s="8" t="s">
        <v>7201</v>
      </c>
      <c r="IQ10" s="8" t="s">
        <v>7202</v>
      </c>
    </row>
    <row r="11" spans="1:251">
      <c r="A11" s="10">
        <v>42036</v>
      </c>
      <c r="B11" s="9">
        <v>5.46</v>
      </c>
      <c r="C11" s="9">
        <v>3.0680000000000001</v>
      </c>
      <c r="D11" s="9">
        <v>2.3919999999999999</v>
      </c>
      <c r="E11" s="9">
        <v>0.80100000000000005</v>
      </c>
      <c r="F11" s="9">
        <v>0.47599999999999998</v>
      </c>
      <c r="G11" s="9">
        <v>0.32500000000000001</v>
      </c>
      <c r="H11" s="9">
        <v>1.234</v>
      </c>
      <c r="I11" s="9">
        <v>0.80700000000000005</v>
      </c>
      <c r="J11" s="9">
        <v>0.42699999999999999</v>
      </c>
      <c r="K11" s="9">
        <v>11.502000000000001</v>
      </c>
      <c r="L11" s="9">
        <v>15</v>
      </c>
      <c r="M11" s="9">
        <v>10.534000000000001</v>
      </c>
      <c r="N11" s="9">
        <v>2.8210000000000002</v>
      </c>
      <c r="O11" s="9">
        <v>0.38900000000000001</v>
      </c>
      <c r="P11" s="9">
        <v>2.4319999999999999</v>
      </c>
      <c r="Q11" s="9">
        <v>1.7150000000000001</v>
      </c>
      <c r="R11" s="9">
        <v>0</v>
      </c>
      <c r="S11" s="9">
        <v>1.7150000000000001</v>
      </c>
      <c r="T11" s="9">
        <v>1.1060000000000001</v>
      </c>
      <c r="U11" s="9">
        <v>0.38900000000000001</v>
      </c>
      <c r="V11" s="9">
        <v>0.71699999999999997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5</v>
      </c>
      <c r="AD11" s="9">
        <v>0</v>
      </c>
      <c r="AE11" s="9">
        <v>5</v>
      </c>
      <c r="AF11" s="9">
        <v>84.466999999999999</v>
      </c>
      <c r="AG11" s="9">
        <v>30.405999999999999</v>
      </c>
      <c r="AH11" s="9">
        <v>54.061</v>
      </c>
      <c r="AI11" s="9">
        <v>28.61</v>
      </c>
      <c r="AJ11" s="9">
        <v>8.8379999999999992</v>
      </c>
      <c r="AK11" s="9">
        <v>19.771999999999998</v>
      </c>
      <c r="AL11" s="9">
        <v>35.136000000000003</v>
      </c>
      <c r="AM11" s="9">
        <v>12.026999999999999</v>
      </c>
      <c r="AN11" s="9">
        <v>23.109000000000002</v>
      </c>
      <c r="AO11" s="9">
        <v>15.170999999999999</v>
      </c>
      <c r="AP11" s="9">
        <v>7.3609999999999998</v>
      </c>
      <c r="AQ11" s="9">
        <v>7.8090000000000002</v>
      </c>
      <c r="AR11" s="9">
        <v>5.55</v>
      </c>
      <c r="AS11" s="9">
        <v>2.1789999999999998</v>
      </c>
      <c r="AT11" s="9">
        <v>3.371</v>
      </c>
      <c r="AU11" s="9">
        <v>11</v>
      </c>
      <c r="AV11" s="9">
        <v>11.842000000000001</v>
      </c>
      <c r="AW11" s="9">
        <v>10</v>
      </c>
      <c r="AX11" s="9">
        <v>30.934999999999999</v>
      </c>
      <c r="AY11" s="9">
        <v>9.0299999999999994</v>
      </c>
      <c r="AZ11" s="9">
        <v>21.905000000000001</v>
      </c>
      <c r="BA11" s="9">
        <v>10.034000000000001</v>
      </c>
      <c r="BB11" s="9">
        <v>2.0110000000000001</v>
      </c>
      <c r="BC11" s="9">
        <v>8.0229999999999997</v>
      </c>
      <c r="BD11" s="9">
        <v>16.587</v>
      </c>
      <c r="BE11" s="9">
        <v>5.5979999999999999</v>
      </c>
      <c r="BF11" s="9">
        <v>10.989000000000001</v>
      </c>
      <c r="BG11" s="9">
        <v>2.641</v>
      </c>
      <c r="BH11" s="9">
        <v>1.0129999999999999</v>
      </c>
      <c r="BI11" s="9">
        <v>1.6279999999999999</v>
      </c>
      <c r="BJ11" s="9">
        <v>1.673</v>
      </c>
      <c r="BK11" s="9">
        <v>0.40799999999999997</v>
      </c>
      <c r="BL11" s="9">
        <v>1.2649999999999999</v>
      </c>
      <c r="BM11" s="9">
        <v>10</v>
      </c>
      <c r="BN11" s="9">
        <v>11</v>
      </c>
      <c r="BO11" s="9">
        <v>10</v>
      </c>
      <c r="BP11" s="9">
        <v>53.531999999999996</v>
      </c>
      <c r="BQ11" s="9">
        <v>21.376000000000001</v>
      </c>
      <c r="BR11" s="9">
        <v>32.155999999999999</v>
      </c>
      <c r="BS11" s="9">
        <v>18.577000000000002</v>
      </c>
      <c r="BT11" s="9">
        <v>6.8280000000000003</v>
      </c>
      <c r="BU11" s="9">
        <v>11.749000000000001</v>
      </c>
      <c r="BV11" s="9">
        <v>18.548999999999999</v>
      </c>
      <c r="BW11" s="9">
        <v>6.4290000000000003</v>
      </c>
      <c r="BX11" s="9">
        <v>12.12</v>
      </c>
      <c r="BY11" s="9">
        <v>12.529</v>
      </c>
      <c r="BZ11" s="9">
        <v>6.3479999999999999</v>
      </c>
      <c r="CA11" s="9">
        <v>6.181</v>
      </c>
      <c r="CB11" s="9">
        <v>3.8769999999999998</v>
      </c>
      <c r="CC11" s="9">
        <v>1.772</v>
      </c>
      <c r="CD11" s="9">
        <v>2.1059999999999999</v>
      </c>
      <c r="CE11" s="9">
        <v>11.75</v>
      </c>
      <c r="CF11" s="9">
        <v>13.391</v>
      </c>
      <c r="CG11" s="9">
        <v>10.589</v>
      </c>
      <c r="CH11" s="9">
        <v>14.385</v>
      </c>
      <c r="CI11" s="9">
        <v>6.3529999999999998</v>
      </c>
      <c r="CJ11" s="9">
        <v>8.032</v>
      </c>
      <c r="CK11" s="9">
        <v>5.21</v>
      </c>
      <c r="CL11" s="9">
        <v>1.1599999999999999</v>
      </c>
      <c r="CM11" s="9">
        <v>4.05</v>
      </c>
      <c r="CN11" s="9">
        <v>7.5339999999999998</v>
      </c>
      <c r="CO11" s="9">
        <v>4.7939999999999996</v>
      </c>
      <c r="CP11" s="9">
        <v>2.74</v>
      </c>
      <c r="CQ11" s="9">
        <v>0.32500000000000001</v>
      </c>
      <c r="CR11" s="9">
        <v>0</v>
      </c>
      <c r="CS11" s="9">
        <v>0.32500000000000001</v>
      </c>
      <c r="CT11" s="9">
        <v>1.3169999999999999</v>
      </c>
      <c r="CU11" s="9">
        <v>0.39900000000000002</v>
      </c>
      <c r="CV11" s="9">
        <v>0.91700000000000004</v>
      </c>
      <c r="CW11" s="9">
        <v>11.284000000000001</v>
      </c>
      <c r="CX11" s="9">
        <v>15</v>
      </c>
      <c r="CY11" s="9">
        <v>9.41</v>
      </c>
      <c r="CZ11" s="9">
        <v>1.7310000000000001</v>
      </c>
      <c r="DA11" s="9">
        <v>0.52800000000000002</v>
      </c>
      <c r="DB11" s="9">
        <v>1.2030000000000001</v>
      </c>
      <c r="DC11" s="9">
        <v>0</v>
      </c>
      <c r="DD11" s="9">
        <v>0</v>
      </c>
      <c r="DE11" s="9">
        <v>0</v>
      </c>
      <c r="DF11" s="9">
        <v>0.45900000000000002</v>
      </c>
      <c r="DG11" s="9">
        <v>0</v>
      </c>
      <c r="DH11" s="9">
        <v>0.45900000000000002</v>
      </c>
      <c r="DI11" s="9">
        <v>0</v>
      </c>
      <c r="DJ11" s="9">
        <v>0</v>
      </c>
      <c r="DK11" s="9">
        <v>0</v>
      </c>
      <c r="DL11" s="9">
        <v>1.272</v>
      </c>
      <c r="DM11" s="9">
        <v>0.52800000000000002</v>
      </c>
      <c r="DN11" s="9">
        <v>0.74399999999999999</v>
      </c>
      <c r="DO11" s="9">
        <v>37.332999999999998</v>
      </c>
      <c r="DP11" s="9">
        <v>0</v>
      </c>
      <c r="DQ11" s="9">
        <v>35.267000000000003</v>
      </c>
      <c r="DR11" s="9">
        <v>16.597000000000001</v>
      </c>
      <c r="DS11" s="9">
        <v>3.5329999999999999</v>
      </c>
      <c r="DT11" s="9">
        <v>13.064</v>
      </c>
      <c r="DU11" s="9">
        <v>7.4589999999999996</v>
      </c>
      <c r="DV11" s="9">
        <v>1.073</v>
      </c>
      <c r="DW11" s="9">
        <v>6.3860000000000001</v>
      </c>
      <c r="DX11" s="9">
        <v>4.5730000000000004</v>
      </c>
      <c r="DY11" s="9">
        <v>1.1299999999999999</v>
      </c>
      <c r="DZ11" s="9">
        <v>3.4430000000000001</v>
      </c>
      <c r="EA11" s="9">
        <v>1.0409999999999999</v>
      </c>
      <c r="EB11" s="9">
        <v>0</v>
      </c>
      <c r="EC11" s="9">
        <v>1.0409999999999999</v>
      </c>
      <c r="ED11" s="9">
        <v>3.524</v>
      </c>
      <c r="EE11" s="9">
        <v>1.33</v>
      </c>
      <c r="EF11" s="9">
        <v>2.1949999999999998</v>
      </c>
      <c r="EG11" s="9">
        <v>11.138</v>
      </c>
      <c r="EH11" s="9">
        <v>13.489000000000001</v>
      </c>
      <c r="EI11" s="9">
        <v>9.7460000000000004</v>
      </c>
      <c r="EJ11" s="9">
        <v>30.343</v>
      </c>
      <c r="EK11" s="9">
        <v>10.569000000000001</v>
      </c>
      <c r="EL11" s="9">
        <v>19.774000000000001</v>
      </c>
      <c r="EM11" s="9">
        <v>10.395</v>
      </c>
      <c r="EN11" s="9">
        <v>2.9239999999999999</v>
      </c>
      <c r="EO11" s="9">
        <v>7.47</v>
      </c>
      <c r="EP11" s="9">
        <v>9.8070000000000004</v>
      </c>
      <c r="EQ11" s="9">
        <v>3.1259999999999999</v>
      </c>
      <c r="ER11" s="9">
        <v>6.681</v>
      </c>
      <c r="ES11" s="9">
        <v>8.8759999999999994</v>
      </c>
      <c r="ET11" s="9">
        <v>4.2050000000000001</v>
      </c>
      <c r="EU11" s="9">
        <v>4.67</v>
      </c>
      <c r="EV11" s="9">
        <v>1.2669999999999999</v>
      </c>
      <c r="EW11" s="9">
        <v>0.314</v>
      </c>
      <c r="EX11" s="9">
        <v>0.95299999999999996</v>
      </c>
      <c r="EY11" s="9">
        <v>13</v>
      </c>
      <c r="EZ11" s="9">
        <v>18.126999999999999</v>
      </c>
      <c r="FA11" s="9">
        <v>12</v>
      </c>
      <c r="FB11" s="9">
        <v>35.950000000000003</v>
      </c>
      <c r="FC11" s="9">
        <v>14.657</v>
      </c>
      <c r="FD11" s="9">
        <v>21.292999999999999</v>
      </c>
      <c r="FE11" s="9">
        <v>8.2479999999999993</v>
      </c>
      <c r="FF11" s="9">
        <v>2.8650000000000002</v>
      </c>
      <c r="FG11" s="9">
        <v>5.383</v>
      </c>
      <c r="FH11" s="9">
        <v>21.826000000000001</v>
      </c>
      <c r="FI11" s="9">
        <v>8.7349999999999994</v>
      </c>
      <c r="FJ11" s="9">
        <v>13.090999999999999</v>
      </c>
      <c r="FK11" s="9">
        <v>5.0730000000000004</v>
      </c>
      <c r="FL11" s="9">
        <v>2.649</v>
      </c>
      <c r="FM11" s="9">
        <v>2.423</v>
      </c>
      <c r="FN11" s="9">
        <v>0.80400000000000005</v>
      </c>
      <c r="FO11" s="9">
        <v>0.40799999999999997</v>
      </c>
      <c r="FP11" s="9">
        <v>0.39600000000000002</v>
      </c>
      <c r="FQ11" s="9">
        <v>12.242000000000001</v>
      </c>
      <c r="FR11" s="9">
        <v>15</v>
      </c>
      <c r="FS11" s="9">
        <v>11</v>
      </c>
      <c r="FT11" s="9">
        <v>14.231</v>
      </c>
      <c r="FU11" s="9">
        <v>7.4720000000000004</v>
      </c>
      <c r="FV11" s="9">
        <v>6.7590000000000003</v>
      </c>
      <c r="FW11" s="9">
        <v>7.718</v>
      </c>
      <c r="FX11" s="9">
        <v>3.1349999999999998</v>
      </c>
      <c r="FY11" s="9">
        <v>4.5830000000000002</v>
      </c>
      <c r="FZ11" s="9">
        <v>6.0060000000000002</v>
      </c>
      <c r="GA11" s="9">
        <v>3.831</v>
      </c>
      <c r="GB11" s="9">
        <v>2.1760000000000002</v>
      </c>
      <c r="GC11" s="9">
        <v>0.50700000000000001</v>
      </c>
      <c r="GD11" s="9">
        <v>0.50700000000000001</v>
      </c>
      <c r="GE11" s="9">
        <v>0</v>
      </c>
      <c r="GF11" s="9">
        <v>0</v>
      </c>
      <c r="GG11" s="9">
        <v>0</v>
      </c>
      <c r="GH11" s="9">
        <v>0</v>
      </c>
      <c r="GI11" s="9">
        <v>9</v>
      </c>
      <c r="GJ11" s="9">
        <v>10</v>
      </c>
      <c r="GK11" s="9">
        <v>8</v>
      </c>
      <c r="GL11" s="9">
        <v>23.4</v>
      </c>
      <c r="GM11" s="9">
        <v>8.9659999999999993</v>
      </c>
      <c r="GN11" s="9">
        <v>14.433999999999999</v>
      </c>
      <c r="GO11" s="9">
        <v>5.282</v>
      </c>
      <c r="GP11" s="9">
        <v>1.306</v>
      </c>
      <c r="GQ11" s="9">
        <v>3.976</v>
      </c>
      <c r="GR11" s="9">
        <v>10.994999999999999</v>
      </c>
      <c r="GS11" s="9">
        <v>4.5830000000000002</v>
      </c>
      <c r="GT11" s="9">
        <v>6.4119999999999999</v>
      </c>
      <c r="GU11" s="9">
        <v>5.9749999999999996</v>
      </c>
      <c r="GV11" s="9">
        <v>2.6779999999999999</v>
      </c>
      <c r="GW11" s="9">
        <v>3.2970000000000002</v>
      </c>
      <c r="GX11" s="9">
        <v>1.1479999999999999</v>
      </c>
      <c r="GY11" s="9">
        <v>0.39900000000000002</v>
      </c>
      <c r="GZ11" s="9">
        <v>0.749</v>
      </c>
      <c r="HA11" s="9">
        <v>13</v>
      </c>
      <c r="HB11" s="9">
        <v>15</v>
      </c>
      <c r="HC11" s="9">
        <v>13</v>
      </c>
      <c r="HD11" s="9">
        <v>58.661000000000001</v>
      </c>
      <c r="HE11" s="9">
        <v>18.355</v>
      </c>
      <c r="HF11" s="9">
        <v>40.305999999999997</v>
      </c>
      <c r="HG11" s="9">
        <v>23.087</v>
      </c>
      <c r="HH11" s="9">
        <v>5.6310000000000002</v>
      </c>
      <c r="HI11" s="9">
        <v>17.457000000000001</v>
      </c>
      <c r="HJ11" s="9">
        <v>24.457000000000001</v>
      </c>
      <c r="HK11" s="9">
        <v>8.2759999999999998</v>
      </c>
      <c r="HL11" s="9">
        <v>16.181000000000001</v>
      </c>
      <c r="HM11" s="9">
        <v>7.077</v>
      </c>
      <c r="HN11" s="9">
        <v>3.2040000000000002</v>
      </c>
      <c r="HO11" s="9">
        <v>3.8730000000000002</v>
      </c>
      <c r="HP11" s="9">
        <v>4.04</v>
      </c>
      <c r="HQ11" s="9">
        <v>1.244</v>
      </c>
      <c r="HR11" s="9">
        <v>2.7949999999999999</v>
      </c>
      <c r="HS11" s="9">
        <v>10</v>
      </c>
      <c r="HT11" s="9">
        <v>12.204000000000001</v>
      </c>
      <c r="HU11" s="9">
        <v>10</v>
      </c>
      <c r="HV11" s="9">
        <v>12.294</v>
      </c>
      <c r="HW11" s="9">
        <v>7.0119999999999996</v>
      </c>
      <c r="HX11" s="9">
        <v>5.282</v>
      </c>
      <c r="HY11" s="9">
        <v>4.6779999999999999</v>
      </c>
      <c r="HZ11" s="9">
        <v>2.694</v>
      </c>
      <c r="IA11" s="9">
        <v>1.984</v>
      </c>
      <c r="IB11" s="9">
        <v>5.1269999999999998</v>
      </c>
      <c r="IC11" s="9">
        <v>2.976</v>
      </c>
      <c r="ID11" s="9">
        <v>2.1509999999999998</v>
      </c>
      <c r="IE11" s="9">
        <v>1.3380000000000001</v>
      </c>
      <c r="IF11" s="9">
        <v>0.93500000000000005</v>
      </c>
      <c r="IG11" s="9">
        <v>0.40200000000000002</v>
      </c>
      <c r="IH11" s="9">
        <v>1.151</v>
      </c>
      <c r="II11" s="9">
        <v>0.40699999999999997</v>
      </c>
      <c r="IJ11" s="9">
        <v>0.74399999999999999</v>
      </c>
      <c r="IK11" s="9">
        <v>10</v>
      </c>
      <c r="IL11" s="9">
        <v>10</v>
      </c>
      <c r="IM11" s="9">
        <v>10.791</v>
      </c>
      <c r="IN11" s="9">
        <v>4.4980000000000002</v>
      </c>
      <c r="IO11" s="9">
        <v>2.4249999999999998</v>
      </c>
      <c r="IP11" s="9">
        <v>2.073</v>
      </c>
      <c r="IQ11" s="9">
        <v>0.77300000000000002</v>
      </c>
    </row>
    <row r="12" spans="1:251">
      <c r="A12" s="10">
        <v>42401</v>
      </c>
      <c r="B12" s="9">
        <v>3.4990000000000001</v>
      </c>
      <c r="C12" s="9">
        <v>0.252</v>
      </c>
      <c r="D12" s="9">
        <v>3.2469999999999999</v>
      </c>
      <c r="E12" s="9">
        <v>0.624</v>
      </c>
      <c r="F12" s="9">
        <v>0.26700000000000002</v>
      </c>
      <c r="G12" s="9">
        <v>0.35599999999999998</v>
      </c>
      <c r="H12" s="9">
        <v>0</v>
      </c>
      <c r="I12" s="9">
        <v>0</v>
      </c>
      <c r="J12" s="9">
        <v>0</v>
      </c>
      <c r="K12" s="9">
        <v>9.44</v>
      </c>
      <c r="L12" s="9">
        <v>9.1389999999999993</v>
      </c>
      <c r="M12" s="9">
        <v>9.3949999999999996</v>
      </c>
      <c r="N12" s="9">
        <v>2.69</v>
      </c>
      <c r="O12" s="9">
        <v>1.998</v>
      </c>
      <c r="P12" s="9">
        <v>0.69199999999999995</v>
      </c>
      <c r="Q12" s="9">
        <v>1.4430000000000001</v>
      </c>
      <c r="R12" s="9">
        <v>0.752</v>
      </c>
      <c r="S12" s="9">
        <v>0.69199999999999995</v>
      </c>
      <c r="T12" s="9">
        <v>0.42199999999999999</v>
      </c>
      <c r="U12" s="9">
        <v>0.42199999999999999</v>
      </c>
      <c r="V12" s="9">
        <v>0</v>
      </c>
      <c r="W12" s="9">
        <v>0</v>
      </c>
      <c r="X12" s="9">
        <v>0</v>
      </c>
      <c r="Y12" s="9">
        <v>0</v>
      </c>
      <c r="Z12" s="9">
        <v>0.82399999999999995</v>
      </c>
      <c r="AA12" s="9">
        <v>0.82399999999999995</v>
      </c>
      <c r="AB12" s="9">
        <v>0</v>
      </c>
      <c r="AC12" s="9">
        <v>9.1349999999999998</v>
      </c>
      <c r="AD12" s="9">
        <v>15.077999999999999</v>
      </c>
      <c r="AE12" s="9">
        <v>7</v>
      </c>
      <c r="AF12" s="9">
        <v>100.125</v>
      </c>
      <c r="AG12" s="9">
        <v>37.090000000000003</v>
      </c>
      <c r="AH12" s="9">
        <v>63.034999999999997</v>
      </c>
      <c r="AI12" s="9">
        <v>38.622</v>
      </c>
      <c r="AJ12" s="9">
        <v>8.673</v>
      </c>
      <c r="AK12" s="9">
        <v>29.949000000000002</v>
      </c>
      <c r="AL12" s="9">
        <v>44.171999999999997</v>
      </c>
      <c r="AM12" s="9">
        <v>21.706</v>
      </c>
      <c r="AN12" s="9">
        <v>22.466000000000001</v>
      </c>
      <c r="AO12" s="9">
        <v>12.552</v>
      </c>
      <c r="AP12" s="9">
        <v>4.0339999999999998</v>
      </c>
      <c r="AQ12" s="9">
        <v>8.5180000000000007</v>
      </c>
      <c r="AR12" s="9">
        <v>4.7789999999999999</v>
      </c>
      <c r="AS12" s="9">
        <v>2.6760000000000002</v>
      </c>
      <c r="AT12" s="9">
        <v>2.1019999999999999</v>
      </c>
      <c r="AU12" s="9">
        <v>10</v>
      </c>
      <c r="AV12" s="9">
        <v>13</v>
      </c>
      <c r="AW12" s="9">
        <v>10</v>
      </c>
      <c r="AX12" s="9">
        <v>36.83</v>
      </c>
      <c r="AY12" s="9">
        <v>10.420999999999999</v>
      </c>
      <c r="AZ12" s="9">
        <v>26.408999999999999</v>
      </c>
      <c r="BA12" s="9">
        <v>15.513</v>
      </c>
      <c r="BB12" s="9">
        <v>1.7549999999999999</v>
      </c>
      <c r="BC12" s="9">
        <v>13.757999999999999</v>
      </c>
      <c r="BD12" s="9">
        <v>18.477</v>
      </c>
      <c r="BE12" s="9">
        <v>8.6660000000000004</v>
      </c>
      <c r="BF12" s="9">
        <v>9.8119999999999994</v>
      </c>
      <c r="BG12" s="9">
        <v>2.84</v>
      </c>
      <c r="BH12" s="9">
        <v>0</v>
      </c>
      <c r="BI12" s="9">
        <v>2.84</v>
      </c>
      <c r="BJ12" s="9">
        <v>0</v>
      </c>
      <c r="BK12" s="9">
        <v>0</v>
      </c>
      <c r="BL12" s="9">
        <v>0</v>
      </c>
      <c r="BM12" s="9">
        <v>10</v>
      </c>
      <c r="BN12" s="9">
        <v>11</v>
      </c>
      <c r="BO12" s="9">
        <v>8</v>
      </c>
      <c r="BP12" s="9">
        <v>63.295000000000002</v>
      </c>
      <c r="BQ12" s="9">
        <v>26.669</v>
      </c>
      <c r="BR12" s="9">
        <v>36.625999999999998</v>
      </c>
      <c r="BS12" s="9">
        <v>23.109000000000002</v>
      </c>
      <c r="BT12" s="9">
        <v>6.9180000000000001</v>
      </c>
      <c r="BU12" s="9">
        <v>16.190999999999999</v>
      </c>
      <c r="BV12" s="9">
        <v>25.695</v>
      </c>
      <c r="BW12" s="9">
        <v>13.04</v>
      </c>
      <c r="BX12" s="9">
        <v>12.654</v>
      </c>
      <c r="BY12" s="9">
        <v>9.7119999999999997</v>
      </c>
      <c r="BZ12" s="9">
        <v>4.0339999999999998</v>
      </c>
      <c r="CA12" s="9">
        <v>5.6779999999999999</v>
      </c>
      <c r="CB12" s="9">
        <v>4.7789999999999999</v>
      </c>
      <c r="CC12" s="9">
        <v>2.6760000000000002</v>
      </c>
      <c r="CD12" s="9">
        <v>2.1019999999999999</v>
      </c>
      <c r="CE12" s="9">
        <v>11</v>
      </c>
      <c r="CF12" s="9">
        <v>15</v>
      </c>
      <c r="CG12" s="9">
        <v>10</v>
      </c>
      <c r="CH12" s="9">
        <v>14.587</v>
      </c>
      <c r="CI12" s="9">
        <v>5.992</v>
      </c>
      <c r="CJ12" s="9">
        <v>8.5950000000000006</v>
      </c>
      <c r="CK12" s="9">
        <v>2.9620000000000002</v>
      </c>
      <c r="CL12" s="9">
        <v>0.77800000000000002</v>
      </c>
      <c r="CM12" s="9">
        <v>2.1840000000000002</v>
      </c>
      <c r="CN12" s="9">
        <v>7.8140000000000001</v>
      </c>
      <c r="CO12" s="9">
        <v>2.605</v>
      </c>
      <c r="CP12" s="9">
        <v>5.2080000000000002</v>
      </c>
      <c r="CQ12" s="9">
        <v>1.236</v>
      </c>
      <c r="CR12" s="9">
        <v>1.236</v>
      </c>
      <c r="CS12" s="9">
        <v>0</v>
      </c>
      <c r="CT12" s="9">
        <v>2.5760000000000001</v>
      </c>
      <c r="CU12" s="9">
        <v>1.373</v>
      </c>
      <c r="CV12" s="9">
        <v>1.2030000000000001</v>
      </c>
      <c r="CW12" s="9">
        <v>10</v>
      </c>
      <c r="CX12" s="9">
        <v>14.43</v>
      </c>
      <c r="CY12" s="9">
        <v>10</v>
      </c>
      <c r="CZ12" s="9">
        <v>0.43</v>
      </c>
      <c r="DA12" s="9">
        <v>0</v>
      </c>
      <c r="DB12" s="9">
        <v>0.43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0.43</v>
      </c>
      <c r="DM12" s="9">
        <v>0</v>
      </c>
      <c r="DN12" s="9">
        <v>0.43</v>
      </c>
      <c r="DO12" s="9">
        <v>0</v>
      </c>
      <c r="DP12" s="9">
        <v>0</v>
      </c>
      <c r="DQ12" s="9">
        <v>0</v>
      </c>
      <c r="DR12" s="9">
        <v>23.248999999999999</v>
      </c>
      <c r="DS12" s="9">
        <v>8.2330000000000005</v>
      </c>
      <c r="DT12" s="9">
        <v>15.016</v>
      </c>
      <c r="DU12" s="9">
        <v>9.6460000000000008</v>
      </c>
      <c r="DV12" s="9">
        <v>2.2970000000000002</v>
      </c>
      <c r="DW12" s="9">
        <v>7.3490000000000002</v>
      </c>
      <c r="DX12" s="9">
        <v>5.2649999999999997</v>
      </c>
      <c r="DY12" s="9">
        <v>1.726</v>
      </c>
      <c r="DZ12" s="9">
        <v>3.54</v>
      </c>
      <c r="EA12" s="9">
        <v>2.9980000000000002</v>
      </c>
      <c r="EB12" s="9">
        <v>1.006</v>
      </c>
      <c r="EC12" s="9">
        <v>1.992</v>
      </c>
      <c r="ED12" s="9">
        <v>5.34</v>
      </c>
      <c r="EE12" s="9">
        <v>3.2050000000000001</v>
      </c>
      <c r="EF12" s="9">
        <v>2.1360000000000001</v>
      </c>
      <c r="EG12" s="9">
        <v>14</v>
      </c>
      <c r="EH12" s="9">
        <v>19.940000000000001</v>
      </c>
      <c r="EI12" s="9">
        <v>9.91</v>
      </c>
      <c r="EJ12" s="9">
        <v>31.241</v>
      </c>
      <c r="EK12" s="9">
        <v>9.8309999999999995</v>
      </c>
      <c r="EL12" s="9">
        <v>21.41</v>
      </c>
      <c r="EM12" s="9">
        <v>10.039</v>
      </c>
      <c r="EN12" s="9">
        <v>1.587</v>
      </c>
      <c r="EO12" s="9">
        <v>8.452</v>
      </c>
      <c r="EP12" s="9">
        <v>12.018000000000001</v>
      </c>
      <c r="EQ12" s="9">
        <v>5.1109999999999998</v>
      </c>
      <c r="ER12" s="9">
        <v>6.9080000000000004</v>
      </c>
      <c r="ES12" s="9">
        <v>8.0440000000000005</v>
      </c>
      <c r="ET12" s="9">
        <v>2.7330000000000001</v>
      </c>
      <c r="EU12" s="9">
        <v>5.31</v>
      </c>
      <c r="EV12" s="9">
        <v>1.1399999999999999</v>
      </c>
      <c r="EW12" s="9">
        <v>0.4</v>
      </c>
      <c r="EX12" s="9">
        <v>0.74</v>
      </c>
      <c r="EY12" s="9">
        <v>13.622999999999999</v>
      </c>
      <c r="EZ12" s="9">
        <v>16</v>
      </c>
      <c r="FA12" s="9">
        <v>10.862</v>
      </c>
      <c r="FB12" s="9">
        <v>39.976999999999997</v>
      </c>
      <c r="FC12" s="9">
        <v>16.931000000000001</v>
      </c>
      <c r="FD12" s="9">
        <v>23.045999999999999</v>
      </c>
      <c r="FE12" s="9">
        <v>11.417</v>
      </c>
      <c r="FF12" s="9">
        <v>2.7879999999999998</v>
      </c>
      <c r="FG12" s="9">
        <v>8.6289999999999996</v>
      </c>
      <c r="FH12" s="9">
        <v>25.725000000000001</v>
      </c>
      <c r="FI12" s="9">
        <v>12.167</v>
      </c>
      <c r="FJ12" s="9">
        <v>13.557</v>
      </c>
      <c r="FK12" s="9">
        <v>2.39</v>
      </c>
      <c r="FL12" s="9">
        <v>1.5309999999999999</v>
      </c>
      <c r="FM12" s="9">
        <v>0.85899999999999999</v>
      </c>
      <c r="FN12" s="9">
        <v>0.44500000000000001</v>
      </c>
      <c r="FO12" s="9">
        <v>0.44500000000000001</v>
      </c>
      <c r="FP12" s="9">
        <v>0</v>
      </c>
      <c r="FQ12" s="9">
        <v>11.471</v>
      </c>
      <c r="FR12" s="9">
        <v>13.702999999999999</v>
      </c>
      <c r="FS12" s="9">
        <v>10</v>
      </c>
      <c r="FT12" s="9">
        <v>19.815999999999999</v>
      </c>
      <c r="FU12" s="9">
        <v>8.0869999999999997</v>
      </c>
      <c r="FV12" s="9">
        <v>11.728999999999999</v>
      </c>
      <c r="FW12" s="9">
        <v>10.481999999999999</v>
      </c>
      <c r="FX12" s="9">
        <v>2.7789999999999999</v>
      </c>
      <c r="FY12" s="9">
        <v>7.7030000000000003</v>
      </c>
      <c r="FZ12" s="9">
        <v>8.9770000000000003</v>
      </c>
      <c r="GA12" s="9">
        <v>5.3079999999999998</v>
      </c>
      <c r="GB12" s="9">
        <v>3.669</v>
      </c>
      <c r="GC12" s="9">
        <v>0.35599999999999998</v>
      </c>
      <c r="GD12" s="9">
        <v>0</v>
      </c>
      <c r="GE12" s="9">
        <v>0.35599999999999998</v>
      </c>
      <c r="GF12" s="9">
        <v>0</v>
      </c>
      <c r="GG12" s="9">
        <v>0</v>
      </c>
      <c r="GH12" s="9">
        <v>0</v>
      </c>
      <c r="GI12" s="9">
        <v>8</v>
      </c>
      <c r="GJ12" s="9">
        <v>10</v>
      </c>
      <c r="GK12" s="9">
        <v>8</v>
      </c>
      <c r="GL12" s="9">
        <v>25.457000000000001</v>
      </c>
      <c r="GM12" s="9">
        <v>15.641999999999999</v>
      </c>
      <c r="GN12" s="9">
        <v>9.8149999999999995</v>
      </c>
      <c r="GO12" s="9">
        <v>4.9359999999999999</v>
      </c>
      <c r="GP12" s="9">
        <v>1.4690000000000001</v>
      </c>
      <c r="GQ12" s="9">
        <v>3.4670000000000001</v>
      </c>
      <c r="GR12" s="9">
        <v>13.532999999999999</v>
      </c>
      <c r="GS12" s="9">
        <v>9.1769999999999996</v>
      </c>
      <c r="GT12" s="9">
        <v>4.3559999999999999</v>
      </c>
      <c r="GU12" s="9">
        <v>3.4180000000000001</v>
      </c>
      <c r="GV12" s="9">
        <v>1.7709999999999999</v>
      </c>
      <c r="GW12" s="9">
        <v>1.6479999999999999</v>
      </c>
      <c r="GX12" s="9">
        <v>3.57</v>
      </c>
      <c r="GY12" s="9">
        <v>3.2250000000000001</v>
      </c>
      <c r="GZ12" s="9">
        <v>0.34499999999999997</v>
      </c>
      <c r="HA12" s="9">
        <v>14</v>
      </c>
      <c r="HB12" s="9">
        <v>15</v>
      </c>
      <c r="HC12" s="9">
        <v>10</v>
      </c>
      <c r="HD12" s="9">
        <v>72.14</v>
      </c>
      <c r="HE12" s="9">
        <v>19.187999999999999</v>
      </c>
      <c r="HF12" s="9">
        <v>52.951999999999998</v>
      </c>
      <c r="HG12" s="9">
        <v>32.231999999999999</v>
      </c>
      <c r="HH12" s="9">
        <v>6.1040000000000001</v>
      </c>
      <c r="HI12" s="9">
        <v>26.128</v>
      </c>
      <c r="HJ12" s="9">
        <v>28.763999999999999</v>
      </c>
      <c r="HK12" s="9">
        <v>10.092000000000001</v>
      </c>
      <c r="HL12" s="9">
        <v>18.672000000000001</v>
      </c>
      <c r="HM12" s="9">
        <v>8.2249999999999996</v>
      </c>
      <c r="HN12" s="9">
        <v>2.1680000000000001</v>
      </c>
      <c r="HO12" s="9">
        <v>6.0570000000000004</v>
      </c>
      <c r="HP12" s="9">
        <v>2.919</v>
      </c>
      <c r="HQ12" s="9">
        <v>0.82399999999999995</v>
      </c>
      <c r="HR12" s="9">
        <v>2.0939999999999999</v>
      </c>
      <c r="HS12" s="9">
        <v>10</v>
      </c>
      <c r="HT12" s="9">
        <v>10</v>
      </c>
      <c r="HU12" s="9">
        <v>10</v>
      </c>
      <c r="HV12" s="9">
        <v>12.423999999999999</v>
      </c>
      <c r="HW12" s="9">
        <v>6.6689999999999996</v>
      </c>
      <c r="HX12" s="9">
        <v>5.7549999999999999</v>
      </c>
      <c r="HY12" s="9">
        <v>3.7130000000000001</v>
      </c>
      <c r="HZ12" s="9">
        <v>1.4950000000000001</v>
      </c>
      <c r="IA12" s="9">
        <v>2.218</v>
      </c>
      <c r="IB12" s="9">
        <v>6.1189999999999998</v>
      </c>
      <c r="IC12" s="9">
        <v>4.26</v>
      </c>
      <c r="ID12" s="9">
        <v>1.859</v>
      </c>
      <c r="IE12" s="9">
        <v>1.726</v>
      </c>
      <c r="IF12" s="9">
        <v>0.91300000000000003</v>
      </c>
      <c r="IG12" s="9">
        <v>0.81299999999999994</v>
      </c>
      <c r="IH12" s="9">
        <v>0.86599999999999999</v>
      </c>
      <c r="II12" s="9">
        <v>0</v>
      </c>
      <c r="IJ12" s="9">
        <v>0.86599999999999999</v>
      </c>
      <c r="IK12" s="9">
        <v>12.927</v>
      </c>
      <c r="IL12" s="9">
        <v>13.804</v>
      </c>
      <c r="IM12" s="9">
        <v>10.833</v>
      </c>
      <c r="IN12" s="9">
        <v>4.6909999999999998</v>
      </c>
      <c r="IO12" s="9">
        <v>1.583</v>
      </c>
      <c r="IP12" s="9">
        <v>3.1080000000000001</v>
      </c>
      <c r="IQ12" s="9">
        <v>0.70299999999999996</v>
      </c>
    </row>
    <row r="13" spans="1:251">
      <c r="A13" s="10">
        <v>42767</v>
      </c>
      <c r="B13" s="9">
        <v>5.7229999999999999</v>
      </c>
      <c r="C13" s="9">
        <v>2.2429999999999999</v>
      </c>
      <c r="D13" s="9">
        <v>3.48</v>
      </c>
      <c r="E13" s="9">
        <v>2.0920000000000001</v>
      </c>
      <c r="F13" s="9">
        <v>1.3779999999999999</v>
      </c>
      <c r="G13" s="9">
        <v>0.71399999999999997</v>
      </c>
      <c r="H13" s="9">
        <v>0.747</v>
      </c>
      <c r="I13" s="9">
        <v>0.747</v>
      </c>
      <c r="J13" s="9">
        <v>0</v>
      </c>
      <c r="K13" s="9">
        <v>10</v>
      </c>
      <c r="L13" s="9">
        <v>11.417999999999999</v>
      </c>
      <c r="M13" s="9">
        <v>6.9320000000000004</v>
      </c>
      <c r="N13" s="9">
        <v>1.901</v>
      </c>
      <c r="O13" s="9">
        <v>0.58799999999999997</v>
      </c>
      <c r="P13" s="9">
        <v>1.3129999999999999</v>
      </c>
      <c r="Q13" s="9">
        <v>0.752</v>
      </c>
      <c r="R13" s="9">
        <v>0</v>
      </c>
      <c r="S13" s="9">
        <v>0.752</v>
      </c>
      <c r="T13" s="9">
        <v>1.149</v>
      </c>
      <c r="U13" s="9">
        <v>0.58799999999999997</v>
      </c>
      <c r="V13" s="9">
        <v>0.56100000000000005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13.226000000000001</v>
      </c>
      <c r="AD13" s="9">
        <v>14.57</v>
      </c>
      <c r="AE13" s="9">
        <v>7.9640000000000004</v>
      </c>
      <c r="AF13" s="9">
        <v>105.65</v>
      </c>
      <c r="AG13" s="9">
        <v>34.063000000000002</v>
      </c>
      <c r="AH13" s="9">
        <v>71.585999999999999</v>
      </c>
      <c r="AI13" s="9">
        <v>35.107999999999997</v>
      </c>
      <c r="AJ13" s="9">
        <v>9.8650000000000002</v>
      </c>
      <c r="AK13" s="9">
        <v>25.242999999999999</v>
      </c>
      <c r="AL13" s="9">
        <v>47.540999999999997</v>
      </c>
      <c r="AM13" s="9">
        <v>13.148999999999999</v>
      </c>
      <c r="AN13" s="9">
        <v>34.390999999999998</v>
      </c>
      <c r="AO13" s="9">
        <v>16.260000000000002</v>
      </c>
      <c r="AP13" s="9">
        <v>7.89</v>
      </c>
      <c r="AQ13" s="9">
        <v>8.3699999999999992</v>
      </c>
      <c r="AR13" s="9">
        <v>6.7409999999999997</v>
      </c>
      <c r="AS13" s="9">
        <v>3.1589999999999998</v>
      </c>
      <c r="AT13" s="9">
        <v>3.5819999999999999</v>
      </c>
      <c r="AU13" s="9">
        <v>11.375999999999999</v>
      </c>
      <c r="AV13" s="9">
        <v>13.73</v>
      </c>
      <c r="AW13" s="9">
        <v>10</v>
      </c>
      <c r="AX13" s="9">
        <v>33.006999999999998</v>
      </c>
      <c r="AY13" s="9">
        <v>6.6719999999999997</v>
      </c>
      <c r="AZ13" s="9">
        <v>26.335000000000001</v>
      </c>
      <c r="BA13" s="9">
        <v>12.875</v>
      </c>
      <c r="BB13" s="9">
        <v>1.833</v>
      </c>
      <c r="BC13" s="9">
        <v>11.041</v>
      </c>
      <c r="BD13" s="9">
        <v>15.183</v>
      </c>
      <c r="BE13" s="9">
        <v>2.681</v>
      </c>
      <c r="BF13" s="9">
        <v>12.502000000000001</v>
      </c>
      <c r="BG13" s="9">
        <v>4.1859999999999999</v>
      </c>
      <c r="BH13" s="9">
        <v>2.157</v>
      </c>
      <c r="BI13" s="9">
        <v>2.0289999999999999</v>
      </c>
      <c r="BJ13" s="9">
        <v>0.76300000000000001</v>
      </c>
      <c r="BK13" s="9">
        <v>0</v>
      </c>
      <c r="BL13" s="9">
        <v>0.76300000000000001</v>
      </c>
      <c r="BM13" s="9">
        <v>10</v>
      </c>
      <c r="BN13" s="9">
        <v>12</v>
      </c>
      <c r="BO13" s="9">
        <v>10</v>
      </c>
      <c r="BP13" s="9">
        <v>72.643000000000001</v>
      </c>
      <c r="BQ13" s="9">
        <v>27.391999999999999</v>
      </c>
      <c r="BR13" s="9">
        <v>45.250999999999998</v>
      </c>
      <c r="BS13" s="9">
        <v>22.234000000000002</v>
      </c>
      <c r="BT13" s="9">
        <v>8.0310000000000006</v>
      </c>
      <c r="BU13" s="9">
        <v>14.202</v>
      </c>
      <c r="BV13" s="9">
        <v>32.357999999999997</v>
      </c>
      <c r="BW13" s="9">
        <v>10.468</v>
      </c>
      <c r="BX13" s="9">
        <v>21.89</v>
      </c>
      <c r="BY13" s="9">
        <v>12.074</v>
      </c>
      <c r="BZ13" s="9">
        <v>5.7329999999999997</v>
      </c>
      <c r="CA13" s="9">
        <v>6.3410000000000002</v>
      </c>
      <c r="CB13" s="9">
        <v>5.9779999999999998</v>
      </c>
      <c r="CC13" s="9">
        <v>3.1589999999999998</v>
      </c>
      <c r="CD13" s="9">
        <v>2.819</v>
      </c>
      <c r="CE13" s="9">
        <v>13</v>
      </c>
      <c r="CF13" s="9">
        <v>14.772</v>
      </c>
      <c r="CG13" s="9">
        <v>12</v>
      </c>
      <c r="CH13" s="9">
        <v>17.507000000000001</v>
      </c>
      <c r="CI13" s="9">
        <v>12.728999999999999</v>
      </c>
      <c r="CJ13" s="9">
        <v>4.7779999999999996</v>
      </c>
      <c r="CK13" s="9">
        <v>3.6150000000000002</v>
      </c>
      <c r="CL13" s="9">
        <v>3.2949999999999999</v>
      </c>
      <c r="CM13" s="9">
        <v>0.31900000000000001</v>
      </c>
      <c r="CN13" s="9">
        <v>9.8379999999999992</v>
      </c>
      <c r="CO13" s="9">
        <v>6.0919999999999996</v>
      </c>
      <c r="CP13" s="9">
        <v>3.746</v>
      </c>
      <c r="CQ13" s="9">
        <v>3.2040000000000002</v>
      </c>
      <c r="CR13" s="9">
        <v>2.4910000000000001</v>
      </c>
      <c r="CS13" s="9">
        <v>0.71299999999999997</v>
      </c>
      <c r="CT13" s="9">
        <v>0.85</v>
      </c>
      <c r="CU13" s="9">
        <v>0.85</v>
      </c>
      <c r="CV13" s="9">
        <v>0</v>
      </c>
      <c r="CW13" s="9">
        <v>13.193</v>
      </c>
      <c r="CX13" s="9">
        <v>12.111000000000001</v>
      </c>
      <c r="CY13" s="9">
        <v>15.339</v>
      </c>
      <c r="CZ13" s="9">
        <v>0.23200000000000001</v>
      </c>
      <c r="DA13" s="9">
        <v>0.23200000000000001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0.23200000000000001</v>
      </c>
      <c r="DM13" s="9">
        <v>0.23200000000000001</v>
      </c>
      <c r="DN13" s="9">
        <v>0</v>
      </c>
      <c r="DO13" s="9">
        <v>0</v>
      </c>
      <c r="DP13" s="9">
        <v>0</v>
      </c>
      <c r="DQ13" s="9">
        <v>0</v>
      </c>
      <c r="DR13" s="9">
        <v>26.963999999999999</v>
      </c>
      <c r="DS13" s="9">
        <v>9.5709999999999997</v>
      </c>
      <c r="DT13" s="9">
        <v>17.393000000000001</v>
      </c>
      <c r="DU13" s="9">
        <v>8.2690000000000001</v>
      </c>
      <c r="DV13" s="9">
        <v>2.8149999999999999</v>
      </c>
      <c r="DW13" s="9">
        <v>5.4539999999999997</v>
      </c>
      <c r="DX13" s="9">
        <v>10.593999999999999</v>
      </c>
      <c r="DY13" s="9">
        <v>2.6379999999999999</v>
      </c>
      <c r="DZ13" s="9">
        <v>7.9560000000000004</v>
      </c>
      <c r="EA13" s="9">
        <v>2.0070000000000001</v>
      </c>
      <c r="EB13" s="9">
        <v>1.0620000000000001</v>
      </c>
      <c r="EC13" s="9">
        <v>0.94599999999999995</v>
      </c>
      <c r="ED13" s="9">
        <v>6.0940000000000003</v>
      </c>
      <c r="EE13" s="9">
        <v>3.056</v>
      </c>
      <c r="EF13" s="9">
        <v>3.0379999999999998</v>
      </c>
      <c r="EG13" s="9">
        <v>14</v>
      </c>
      <c r="EH13" s="9">
        <v>16.54</v>
      </c>
      <c r="EI13" s="9">
        <v>12.907999999999999</v>
      </c>
      <c r="EJ13" s="9">
        <v>41.454999999999998</v>
      </c>
      <c r="EK13" s="9">
        <v>13.207000000000001</v>
      </c>
      <c r="EL13" s="9">
        <v>28.248000000000001</v>
      </c>
      <c r="EM13" s="9">
        <v>15.102</v>
      </c>
      <c r="EN13" s="9">
        <v>5.3150000000000004</v>
      </c>
      <c r="EO13" s="9">
        <v>9.7870000000000008</v>
      </c>
      <c r="EP13" s="9">
        <v>15.195</v>
      </c>
      <c r="EQ13" s="9">
        <v>2.516</v>
      </c>
      <c r="ER13" s="9">
        <v>12.679</v>
      </c>
      <c r="ES13" s="9">
        <v>10.273999999999999</v>
      </c>
      <c r="ET13" s="9">
        <v>5.0359999999999996</v>
      </c>
      <c r="EU13" s="9">
        <v>5.2389999999999999</v>
      </c>
      <c r="EV13" s="9">
        <v>0.88400000000000001</v>
      </c>
      <c r="EW13" s="9">
        <v>0.34</v>
      </c>
      <c r="EX13" s="9">
        <v>0.54400000000000004</v>
      </c>
      <c r="EY13" s="9">
        <v>12</v>
      </c>
      <c r="EZ13" s="9">
        <v>14.034000000000001</v>
      </c>
      <c r="FA13" s="9">
        <v>10.574</v>
      </c>
      <c r="FB13" s="9">
        <v>38.463000000000001</v>
      </c>
      <c r="FC13" s="9">
        <v>15.055999999999999</v>
      </c>
      <c r="FD13" s="9">
        <v>23.407</v>
      </c>
      <c r="FE13" s="9">
        <v>9.516</v>
      </c>
      <c r="FF13" s="9">
        <v>2.9620000000000002</v>
      </c>
      <c r="FG13" s="9">
        <v>6.5529999999999999</v>
      </c>
      <c r="FH13" s="9">
        <v>22.931000000000001</v>
      </c>
      <c r="FI13" s="9">
        <v>8.9749999999999996</v>
      </c>
      <c r="FJ13" s="9">
        <v>13.955</v>
      </c>
      <c r="FK13" s="9">
        <v>6.0170000000000003</v>
      </c>
      <c r="FL13" s="9">
        <v>3.1179999999999999</v>
      </c>
      <c r="FM13" s="9">
        <v>2.899</v>
      </c>
      <c r="FN13" s="9">
        <v>0</v>
      </c>
      <c r="FO13" s="9">
        <v>0</v>
      </c>
      <c r="FP13" s="9">
        <v>0</v>
      </c>
      <c r="FQ13" s="9">
        <v>13.263999999999999</v>
      </c>
      <c r="FR13" s="9">
        <v>14.534000000000001</v>
      </c>
      <c r="FS13" s="9">
        <v>13</v>
      </c>
      <c r="FT13" s="9">
        <v>16.042000000000002</v>
      </c>
      <c r="FU13" s="9">
        <v>8.7260000000000009</v>
      </c>
      <c r="FV13" s="9">
        <v>7.3159999999999998</v>
      </c>
      <c r="FW13" s="9">
        <v>5.8369999999999997</v>
      </c>
      <c r="FX13" s="9">
        <v>2.0680000000000001</v>
      </c>
      <c r="FY13" s="9">
        <v>3.7690000000000001</v>
      </c>
      <c r="FZ13" s="9">
        <v>8.6579999999999995</v>
      </c>
      <c r="GA13" s="9">
        <v>5.1109999999999998</v>
      </c>
      <c r="GB13" s="9">
        <v>3.5470000000000002</v>
      </c>
      <c r="GC13" s="9">
        <v>1.1659999999999999</v>
      </c>
      <c r="GD13" s="9">
        <v>1.1659999999999999</v>
      </c>
      <c r="GE13" s="9">
        <v>0</v>
      </c>
      <c r="GF13" s="9">
        <v>0.38200000000000001</v>
      </c>
      <c r="GG13" s="9">
        <v>0.38200000000000001</v>
      </c>
      <c r="GH13" s="9">
        <v>0</v>
      </c>
      <c r="GI13" s="9">
        <v>10</v>
      </c>
      <c r="GJ13" s="9">
        <v>10</v>
      </c>
      <c r="GK13" s="9">
        <v>8.3879999999999999</v>
      </c>
      <c r="GL13" s="9">
        <v>22.754999999999999</v>
      </c>
      <c r="GM13" s="9">
        <v>14.483000000000001</v>
      </c>
      <c r="GN13" s="9">
        <v>8.2720000000000002</v>
      </c>
      <c r="GO13" s="9">
        <v>5.84</v>
      </c>
      <c r="GP13" s="9">
        <v>3.4060000000000001</v>
      </c>
      <c r="GQ13" s="9">
        <v>2.4340000000000002</v>
      </c>
      <c r="GR13" s="9">
        <v>9.39</v>
      </c>
      <c r="GS13" s="9">
        <v>4.43</v>
      </c>
      <c r="GT13" s="9">
        <v>4.96</v>
      </c>
      <c r="GU13" s="9">
        <v>4.9279999999999999</v>
      </c>
      <c r="GV13" s="9">
        <v>4.43</v>
      </c>
      <c r="GW13" s="9">
        <v>0.499</v>
      </c>
      <c r="GX13" s="9">
        <v>2.5960000000000001</v>
      </c>
      <c r="GY13" s="9">
        <v>2.2170000000000001</v>
      </c>
      <c r="GZ13" s="9">
        <v>0.379</v>
      </c>
      <c r="HA13" s="9">
        <v>13.436</v>
      </c>
      <c r="HB13" s="9">
        <v>15.548999999999999</v>
      </c>
      <c r="HC13" s="9">
        <v>10</v>
      </c>
      <c r="HD13" s="9">
        <v>80.034999999999997</v>
      </c>
      <c r="HE13" s="9">
        <v>25.186</v>
      </c>
      <c r="HF13" s="9">
        <v>54.85</v>
      </c>
      <c r="HG13" s="9">
        <v>26.963000000000001</v>
      </c>
      <c r="HH13" s="9">
        <v>8.0559999999999992</v>
      </c>
      <c r="HI13" s="9">
        <v>18.908000000000001</v>
      </c>
      <c r="HJ13" s="9">
        <v>38.963000000000001</v>
      </c>
      <c r="HK13" s="9">
        <v>11.057</v>
      </c>
      <c r="HL13" s="9">
        <v>27.905999999999999</v>
      </c>
      <c r="HM13" s="9">
        <v>10.334</v>
      </c>
      <c r="HN13" s="9">
        <v>4.6459999999999999</v>
      </c>
      <c r="HO13" s="9">
        <v>5.6879999999999997</v>
      </c>
      <c r="HP13" s="9">
        <v>3.7749999999999999</v>
      </c>
      <c r="HQ13" s="9">
        <v>1.427</v>
      </c>
      <c r="HR13" s="9">
        <v>2.3479999999999999</v>
      </c>
      <c r="HS13" s="9">
        <v>11.234999999999999</v>
      </c>
      <c r="HT13" s="9">
        <v>12.085000000000001</v>
      </c>
      <c r="HU13" s="9">
        <v>11</v>
      </c>
      <c r="HV13" s="9">
        <v>14.909000000000001</v>
      </c>
      <c r="HW13" s="9">
        <v>5.03</v>
      </c>
      <c r="HX13" s="9">
        <v>9.8789999999999996</v>
      </c>
      <c r="HY13" s="9">
        <v>3.3980000000000001</v>
      </c>
      <c r="HZ13" s="9">
        <v>0.30599999999999999</v>
      </c>
      <c r="IA13" s="9">
        <v>3.0920000000000001</v>
      </c>
      <c r="IB13" s="9">
        <v>7.84</v>
      </c>
      <c r="IC13" s="9">
        <v>3.48</v>
      </c>
      <c r="ID13" s="9">
        <v>4.3600000000000003</v>
      </c>
      <c r="IE13" s="9">
        <v>2.931</v>
      </c>
      <c r="IF13" s="9">
        <v>0.878</v>
      </c>
      <c r="IG13" s="9">
        <v>2.0529999999999999</v>
      </c>
      <c r="IH13" s="9">
        <v>0.74</v>
      </c>
      <c r="II13" s="9">
        <v>0.36499999999999999</v>
      </c>
      <c r="IJ13" s="9">
        <v>0.374</v>
      </c>
      <c r="IK13" s="9">
        <v>13</v>
      </c>
      <c r="IL13" s="9">
        <v>14.095000000000001</v>
      </c>
      <c r="IM13" s="9">
        <v>10.241</v>
      </c>
      <c r="IN13" s="9">
        <v>5.4580000000000002</v>
      </c>
      <c r="IO13" s="9">
        <v>2.0939999999999999</v>
      </c>
      <c r="IP13" s="9">
        <v>3.3639999999999999</v>
      </c>
      <c r="IQ13" s="9">
        <v>2.5209999999999999</v>
      </c>
    </row>
    <row r="14" spans="1:251">
      <c r="A14" s="10">
        <v>43132</v>
      </c>
      <c r="B14" s="9">
        <v>5.5030000000000001</v>
      </c>
      <c r="C14" s="9">
        <v>2.1840000000000002</v>
      </c>
      <c r="D14" s="9">
        <v>3.319</v>
      </c>
      <c r="E14" s="9">
        <v>1.4059999999999999</v>
      </c>
      <c r="F14" s="9">
        <v>1.4059999999999999</v>
      </c>
      <c r="G14" s="9">
        <v>0</v>
      </c>
      <c r="H14" s="9">
        <v>1.4670000000000001</v>
      </c>
      <c r="I14" s="9">
        <v>0.70699999999999996</v>
      </c>
      <c r="J14" s="9">
        <v>0.76</v>
      </c>
      <c r="K14" s="9">
        <v>13.098000000000001</v>
      </c>
      <c r="L14" s="9">
        <v>13.279</v>
      </c>
      <c r="M14" s="9">
        <v>12.721</v>
      </c>
      <c r="N14" s="9">
        <v>3.0139999999999998</v>
      </c>
      <c r="O14" s="9">
        <v>1.0169999999999999</v>
      </c>
      <c r="P14" s="9">
        <v>1.998</v>
      </c>
      <c r="Q14" s="9">
        <v>1.516</v>
      </c>
      <c r="R14" s="9">
        <v>1.0169999999999999</v>
      </c>
      <c r="S14" s="9">
        <v>0.499</v>
      </c>
      <c r="T14" s="9">
        <v>0.67</v>
      </c>
      <c r="U14" s="9">
        <v>0</v>
      </c>
      <c r="V14" s="9">
        <v>0.67</v>
      </c>
      <c r="W14" s="9">
        <v>0.46200000000000002</v>
      </c>
      <c r="X14" s="9">
        <v>0</v>
      </c>
      <c r="Y14" s="9">
        <v>0.46200000000000002</v>
      </c>
      <c r="Z14" s="9">
        <v>0.36599999999999999</v>
      </c>
      <c r="AA14" s="9">
        <v>0</v>
      </c>
      <c r="AB14" s="9">
        <v>0.36599999999999999</v>
      </c>
      <c r="AC14" s="9">
        <v>11.496</v>
      </c>
      <c r="AD14" s="9">
        <v>5</v>
      </c>
      <c r="AE14" s="9">
        <v>16.992999999999999</v>
      </c>
      <c r="AF14" s="9">
        <v>87.635999999999996</v>
      </c>
      <c r="AG14" s="9">
        <v>28.437999999999999</v>
      </c>
      <c r="AH14" s="9">
        <v>59.198</v>
      </c>
      <c r="AI14" s="9">
        <v>29.692</v>
      </c>
      <c r="AJ14" s="9">
        <v>8.0739999999999998</v>
      </c>
      <c r="AK14" s="9">
        <v>21.617999999999999</v>
      </c>
      <c r="AL14" s="9">
        <v>38.731999999999999</v>
      </c>
      <c r="AM14" s="9">
        <v>13.93</v>
      </c>
      <c r="AN14" s="9">
        <v>24.802</v>
      </c>
      <c r="AO14" s="9">
        <v>15.457000000000001</v>
      </c>
      <c r="AP14" s="9">
        <v>5.6180000000000003</v>
      </c>
      <c r="AQ14" s="9">
        <v>9.8390000000000004</v>
      </c>
      <c r="AR14" s="9">
        <v>3.7549999999999999</v>
      </c>
      <c r="AS14" s="9">
        <v>0.81599999999999995</v>
      </c>
      <c r="AT14" s="9">
        <v>2.94</v>
      </c>
      <c r="AU14" s="9">
        <v>12</v>
      </c>
      <c r="AV14" s="9">
        <v>12</v>
      </c>
      <c r="AW14" s="9">
        <v>11.722</v>
      </c>
      <c r="AX14" s="9">
        <v>28.542000000000002</v>
      </c>
      <c r="AY14" s="9">
        <v>7.8769999999999998</v>
      </c>
      <c r="AZ14" s="9">
        <v>20.664000000000001</v>
      </c>
      <c r="BA14" s="9">
        <v>9.5909999999999993</v>
      </c>
      <c r="BB14" s="9">
        <v>2.7120000000000002</v>
      </c>
      <c r="BC14" s="9">
        <v>6.8789999999999996</v>
      </c>
      <c r="BD14" s="9">
        <v>13.994</v>
      </c>
      <c r="BE14" s="9">
        <v>3.7090000000000001</v>
      </c>
      <c r="BF14" s="9">
        <v>10.285</v>
      </c>
      <c r="BG14" s="9">
        <v>4.5369999999999999</v>
      </c>
      <c r="BH14" s="9">
        <v>1.0369999999999999</v>
      </c>
      <c r="BI14" s="9">
        <v>3.5009999999999999</v>
      </c>
      <c r="BJ14" s="9">
        <v>0.41899999999999998</v>
      </c>
      <c r="BK14" s="9">
        <v>0.41899999999999998</v>
      </c>
      <c r="BL14" s="9">
        <v>0</v>
      </c>
      <c r="BM14" s="9">
        <v>12.85</v>
      </c>
      <c r="BN14" s="9">
        <v>10</v>
      </c>
      <c r="BO14" s="9">
        <v>14</v>
      </c>
      <c r="BP14" s="9">
        <v>59.094999999999999</v>
      </c>
      <c r="BQ14" s="9">
        <v>20.561</v>
      </c>
      <c r="BR14" s="9">
        <v>38.533999999999999</v>
      </c>
      <c r="BS14" s="9">
        <v>20.100999999999999</v>
      </c>
      <c r="BT14" s="9">
        <v>5.3620000000000001</v>
      </c>
      <c r="BU14" s="9">
        <v>14.738</v>
      </c>
      <c r="BV14" s="9">
        <v>24.738</v>
      </c>
      <c r="BW14" s="9">
        <v>10.220000000000001</v>
      </c>
      <c r="BX14" s="9">
        <v>14.518000000000001</v>
      </c>
      <c r="BY14" s="9">
        <v>10.92</v>
      </c>
      <c r="BZ14" s="9">
        <v>4.5810000000000004</v>
      </c>
      <c r="CA14" s="9">
        <v>6.3380000000000001</v>
      </c>
      <c r="CB14" s="9">
        <v>3.3370000000000002</v>
      </c>
      <c r="CC14" s="9">
        <v>0.39700000000000002</v>
      </c>
      <c r="CD14" s="9">
        <v>2.94</v>
      </c>
      <c r="CE14" s="9">
        <v>11.817</v>
      </c>
      <c r="CF14" s="9">
        <v>12</v>
      </c>
      <c r="CG14" s="9">
        <v>10</v>
      </c>
      <c r="CH14" s="9">
        <v>25.824000000000002</v>
      </c>
      <c r="CI14" s="9">
        <v>11.047000000000001</v>
      </c>
      <c r="CJ14" s="9">
        <v>14.776999999999999</v>
      </c>
      <c r="CK14" s="9">
        <v>6.6680000000000001</v>
      </c>
      <c r="CL14" s="9">
        <v>2.3969999999999998</v>
      </c>
      <c r="CM14" s="9">
        <v>4.2709999999999999</v>
      </c>
      <c r="CN14" s="9">
        <v>12.093999999999999</v>
      </c>
      <c r="CO14" s="9">
        <v>5.2839999999999998</v>
      </c>
      <c r="CP14" s="9">
        <v>6.8090000000000002</v>
      </c>
      <c r="CQ14" s="9">
        <v>4.2510000000000003</v>
      </c>
      <c r="CR14" s="9">
        <v>2.2440000000000002</v>
      </c>
      <c r="CS14" s="9">
        <v>2.0070000000000001</v>
      </c>
      <c r="CT14" s="9">
        <v>2.8119999999999998</v>
      </c>
      <c r="CU14" s="9">
        <v>1.1220000000000001</v>
      </c>
      <c r="CV14" s="9">
        <v>1.69</v>
      </c>
      <c r="CW14" s="9">
        <v>15</v>
      </c>
      <c r="CX14" s="9">
        <v>14.199</v>
      </c>
      <c r="CY14" s="9">
        <v>15</v>
      </c>
      <c r="CZ14" s="9">
        <v>0.68899999999999995</v>
      </c>
      <c r="DA14" s="9">
        <v>0.34</v>
      </c>
      <c r="DB14" s="9">
        <v>0.35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0.34</v>
      </c>
      <c r="DJ14" s="9">
        <v>0.34</v>
      </c>
      <c r="DK14" s="9">
        <v>0</v>
      </c>
      <c r="DL14" s="9">
        <v>0.35</v>
      </c>
      <c r="DM14" s="9">
        <v>0</v>
      </c>
      <c r="DN14" s="9">
        <v>0.35</v>
      </c>
      <c r="DO14" s="9">
        <v>25.071999999999999</v>
      </c>
      <c r="DP14" s="9">
        <v>0</v>
      </c>
      <c r="DQ14" s="9">
        <v>0</v>
      </c>
      <c r="DR14" s="9">
        <v>26.350999999999999</v>
      </c>
      <c r="DS14" s="9">
        <v>10.102</v>
      </c>
      <c r="DT14" s="9">
        <v>16.248999999999999</v>
      </c>
      <c r="DU14" s="9">
        <v>9.0449999999999999</v>
      </c>
      <c r="DV14" s="9">
        <v>2.4670000000000001</v>
      </c>
      <c r="DW14" s="9">
        <v>6.5780000000000003</v>
      </c>
      <c r="DX14" s="9">
        <v>10.337999999999999</v>
      </c>
      <c r="DY14" s="9">
        <v>5.62</v>
      </c>
      <c r="DZ14" s="9">
        <v>4.718</v>
      </c>
      <c r="EA14" s="9">
        <v>3.3359999999999999</v>
      </c>
      <c r="EB14" s="9">
        <v>0.92700000000000005</v>
      </c>
      <c r="EC14" s="9">
        <v>2.4089999999999998</v>
      </c>
      <c r="ED14" s="9">
        <v>3.6320000000000001</v>
      </c>
      <c r="EE14" s="9">
        <v>1.0880000000000001</v>
      </c>
      <c r="EF14" s="9">
        <v>2.544</v>
      </c>
      <c r="EG14" s="9">
        <v>12</v>
      </c>
      <c r="EH14" s="9">
        <v>12</v>
      </c>
      <c r="EI14" s="9">
        <v>14.259</v>
      </c>
      <c r="EJ14" s="9">
        <v>41.304000000000002</v>
      </c>
      <c r="EK14" s="9">
        <v>11.204000000000001</v>
      </c>
      <c r="EL14" s="9">
        <v>30.1</v>
      </c>
      <c r="EM14" s="9">
        <v>13.685</v>
      </c>
      <c r="EN14" s="9">
        <v>2.8460000000000001</v>
      </c>
      <c r="EO14" s="9">
        <v>10.839</v>
      </c>
      <c r="EP14" s="9">
        <v>15.206</v>
      </c>
      <c r="EQ14" s="9">
        <v>3.5990000000000002</v>
      </c>
      <c r="ER14" s="9">
        <v>11.606</v>
      </c>
      <c r="ES14" s="9">
        <v>10.246</v>
      </c>
      <c r="ET14" s="9">
        <v>4.327</v>
      </c>
      <c r="EU14" s="9">
        <v>5.9189999999999996</v>
      </c>
      <c r="EV14" s="9">
        <v>2.1669999999999998</v>
      </c>
      <c r="EW14" s="9">
        <v>0.43099999999999999</v>
      </c>
      <c r="EX14" s="9">
        <v>1.736</v>
      </c>
      <c r="EY14" s="9">
        <v>12</v>
      </c>
      <c r="EZ14" s="9">
        <v>13.523999999999999</v>
      </c>
      <c r="FA14" s="9">
        <v>11.093999999999999</v>
      </c>
      <c r="FB14" s="9">
        <v>33.359000000000002</v>
      </c>
      <c r="FC14" s="9">
        <v>11.574</v>
      </c>
      <c r="FD14" s="9">
        <v>21.783999999999999</v>
      </c>
      <c r="FE14" s="9">
        <v>7.2249999999999996</v>
      </c>
      <c r="FF14" s="9">
        <v>2.2469999999999999</v>
      </c>
      <c r="FG14" s="9">
        <v>4.9779999999999998</v>
      </c>
      <c r="FH14" s="9">
        <v>21.295999999999999</v>
      </c>
      <c r="FI14" s="9">
        <v>7.6459999999999999</v>
      </c>
      <c r="FJ14" s="9">
        <v>13.65</v>
      </c>
      <c r="FK14" s="9">
        <v>4.8380000000000001</v>
      </c>
      <c r="FL14" s="9">
        <v>1.681</v>
      </c>
      <c r="FM14" s="9">
        <v>3.1560000000000001</v>
      </c>
      <c r="FN14" s="9">
        <v>0</v>
      </c>
      <c r="FO14" s="9">
        <v>0</v>
      </c>
      <c r="FP14" s="9">
        <v>0</v>
      </c>
      <c r="FQ14" s="9">
        <v>14</v>
      </c>
      <c r="FR14" s="9">
        <v>13</v>
      </c>
      <c r="FS14" s="9">
        <v>14.188000000000001</v>
      </c>
      <c r="FT14" s="9">
        <v>11.757999999999999</v>
      </c>
      <c r="FU14" s="9">
        <v>6.266</v>
      </c>
      <c r="FV14" s="9">
        <v>5.492</v>
      </c>
      <c r="FW14" s="9">
        <v>6.4050000000000002</v>
      </c>
      <c r="FX14" s="9">
        <v>2.911</v>
      </c>
      <c r="FY14" s="9">
        <v>3.4929999999999999</v>
      </c>
      <c r="FZ14" s="9">
        <v>3.9860000000000002</v>
      </c>
      <c r="GA14" s="9">
        <v>2.3479999999999999</v>
      </c>
      <c r="GB14" s="9">
        <v>1.6379999999999999</v>
      </c>
      <c r="GC14" s="9">
        <v>0.94899999999999995</v>
      </c>
      <c r="GD14" s="9">
        <v>0.58799999999999997</v>
      </c>
      <c r="GE14" s="9">
        <v>0.36099999999999999</v>
      </c>
      <c r="GF14" s="9">
        <v>0.41899999999999998</v>
      </c>
      <c r="GG14" s="9">
        <v>0.41899999999999998</v>
      </c>
      <c r="GH14" s="9">
        <v>0</v>
      </c>
      <c r="GI14" s="9">
        <v>8</v>
      </c>
      <c r="GJ14" s="9">
        <v>10</v>
      </c>
      <c r="GK14" s="9">
        <v>7</v>
      </c>
      <c r="GL14" s="9">
        <v>19.402000000000001</v>
      </c>
      <c r="GM14" s="9">
        <v>10.317</v>
      </c>
      <c r="GN14" s="9">
        <v>9.0850000000000009</v>
      </c>
      <c r="GO14" s="9">
        <v>3.9220000000000002</v>
      </c>
      <c r="GP14" s="9">
        <v>1.7669999999999999</v>
      </c>
      <c r="GQ14" s="9">
        <v>2.1549999999999998</v>
      </c>
      <c r="GR14" s="9">
        <v>9.8439999999999994</v>
      </c>
      <c r="GS14" s="9">
        <v>4.8650000000000002</v>
      </c>
      <c r="GT14" s="9">
        <v>4.9790000000000001</v>
      </c>
      <c r="GU14" s="9">
        <v>4.4509999999999996</v>
      </c>
      <c r="GV14" s="9">
        <v>2.8570000000000002</v>
      </c>
      <c r="GW14" s="9">
        <v>1.5940000000000001</v>
      </c>
      <c r="GX14" s="9">
        <v>1.1850000000000001</v>
      </c>
      <c r="GY14" s="9">
        <v>0.82699999999999996</v>
      </c>
      <c r="GZ14" s="9">
        <v>0.35699999999999998</v>
      </c>
      <c r="HA14" s="9">
        <v>13</v>
      </c>
      <c r="HB14" s="9">
        <v>13.579000000000001</v>
      </c>
      <c r="HC14" s="9">
        <v>12</v>
      </c>
      <c r="HD14" s="9">
        <v>72.924999999999997</v>
      </c>
      <c r="HE14" s="9">
        <v>18.97</v>
      </c>
      <c r="HF14" s="9">
        <v>53.954999999999998</v>
      </c>
      <c r="HG14" s="9">
        <v>27.423999999999999</v>
      </c>
      <c r="HH14" s="9">
        <v>6.9370000000000003</v>
      </c>
      <c r="HI14" s="9">
        <v>20.486999999999998</v>
      </c>
      <c r="HJ14" s="9">
        <v>31.167000000000002</v>
      </c>
      <c r="HK14" s="9">
        <v>10.058</v>
      </c>
      <c r="HL14" s="9">
        <v>21.109000000000002</v>
      </c>
      <c r="HM14" s="9">
        <v>10.141999999999999</v>
      </c>
      <c r="HN14" s="9">
        <v>1.6990000000000001</v>
      </c>
      <c r="HO14" s="9">
        <v>8.4429999999999996</v>
      </c>
      <c r="HP14" s="9">
        <v>4.1920000000000002</v>
      </c>
      <c r="HQ14" s="9">
        <v>0.27600000000000002</v>
      </c>
      <c r="HR14" s="9">
        <v>3.9159999999999999</v>
      </c>
      <c r="HS14" s="9">
        <v>12</v>
      </c>
      <c r="HT14" s="9">
        <v>10</v>
      </c>
      <c r="HU14" s="9">
        <v>12.817</v>
      </c>
      <c r="HV14" s="9">
        <v>15.73</v>
      </c>
      <c r="HW14" s="9">
        <v>7.33</v>
      </c>
      <c r="HX14" s="9">
        <v>8.4</v>
      </c>
      <c r="HY14" s="9">
        <v>4.68</v>
      </c>
      <c r="HZ14" s="9">
        <v>1.7669999999999999</v>
      </c>
      <c r="IA14" s="9">
        <v>2.9129999999999998</v>
      </c>
      <c r="IB14" s="9">
        <v>7.2149999999999999</v>
      </c>
      <c r="IC14" s="9">
        <v>2.5950000000000002</v>
      </c>
      <c r="ID14" s="9">
        <v>4.62</v>
      </c>
      <c r="IE14" s="9">
        <v>3.0009999999999999</v>
      </c>
      <c r="IF14" s="9">
        <v>2.1339999999999999</v>
      </c>
      <c r="IG14" s="9">
        <v>0.86699999999999999</v>
      </c>
      <c r="IH14" s="9">
        <v>0.83399999999999996</v>
      </c>
      <c r="II14" s="9">
        <v>0.83399999999999996</v>
      </c>
      <c r="IJ14" s="9">
        <v>0</v>
      </c>
      <c r="IK14" s="9">
        <v>13.154999999999999</v>
      </c>
      <c r="IL14" s="9">
        <v>14.420999999999999</v>
      </c>
      <c r="IM14" s="9">
        <v>13.004</v>
      </c>
      <c r="IN14" s="9">
        <v>5.4029999999999996</v>
      </c>
      <c r="IO14" s="9">
        <v>2.8679999999999999</v>
      </c>
      <c r="IP14" s="9">
        <v>2.5350000000000001</v>
      </c>
      <c r="IQ14" s="9">
        <v>0.33300000000000002</v>
      </c>
    </row>
    <row r="15" spans="1:251">
      <c r="A15" s="10">
        <v>43497</v>
      </c>
      <c r="B15" s="9">
        <v>3.9529999999999998</v>
      </c>
      <c r="C15" s="9">
        <v>1.458</v>
      </c>
      <c r="D15" s="9">
        <v>2.4950000000000001</v>
      </c>
      <c r="E15" s="9">
        <v>2.0390000000000001</v>
      </c>
      <c r="F15" s="9">
        <v>2.0390000000000001</v>
      </c>
      <c r="G15" s="9">
        <v>0</v>
      </c>
      <c r="H15" s="9">
        <v>0.39</v>
      </c>
      <c r="I15" s="9">
        <v>0.39</v>
      </c>
      <c r="J15" s="9">
        <v>0</v>
      </c>
      <c r="K15" s="9">
        <v>10</v>
      </c>
      <c r="L15" s="9">
        <v>13.952</v>
      </c>
      <c r="M15" s="9">
        <v>10</v>
      </c>
      <c r="N15" s="9">
        <v>3.8109999999999999</v>
      </c>
      <c r="O15" s="9">
        <v>2.69</v>
      </c>
      <c r="P15" s="9">
        <v>1.121</v>
      </c>
      <c r="Q15" s="9">
        <v>1.506</v>
      </c>
      <c r="R15" s="9">
        <v>1.506</v>
      </c>
      <c r="S15" s="9">
        <v>0</v>
      </c>
      <c r="T15" s="9">
        <v>2.3039999999999998</v>
      </c>
      <c r="U15" s="9">
        <v>1.1830000000000001</v>
      </c>
      <c r="V15" s="9">
        <v>1.121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10</v>
      </c>
      <c r="AD15" s="9">
        <v>7.7759999999999998</v>
      </c>
      <c r="AE15" s="9">
        <v>12.177</v>
      </c>
      <c r="AF15" s="9">
        <v>93.484999999999999</v>
      </c>
      <c r="AG15" s="9">
        <v>29.22</v>
      </c>
      <c r="AH15" s="9">
        <v>64.263999999999996</v>
      </c>
      <c r="AI15" s="9">
        <v>32.107999999999997</v>
      </c>
      <c r="AJ15" s="9">
        <v>9.7050000000000001</v>
      </c>
      <c r="AK15" s="9">
        <v>22.402999999999999</v>
      </c>
      <c r="AL15" s="9">
        <v>41.488999999999997</v>
      </c>
      <c r="AM15" s="9">
        <v>12.593999999999999</v>
      </c>
      <c r="AN15" s="9">
        <v>28.896000000000001</v>
      </c>
      <c r="AO15" s="9">
        <v>16.681000000000001</v>
      </c>
      <c r="AP15" s="9">
        <v>5.0309999999999997</v>
      </c>
      <c r="AQ15" s="9">
        <v>11.65</v>
      </c>
      <c r="AR15" s="9">
        <v>3.206</v>
      </c>
      <c r="AS15" s="9">
        <v>1.89</v>
      </c>
      <c r="AT15" s="9">
        <v>1.3160000000000001</v>
      </c>
      <c r="AU15" s="9">
        <v>12</v>
      </c>
      <c r="AV15" s="9">
        <v>14.670999999999999</v>
      </c>
      <c r="AW15" s="9">
        <v>10.478999999999999</v>
      </c>
      <c r="AX15" s="9">
        <v>34.703000000000003</v>
      </c>
      <c r="AY15" s="9">
        <v>9.5470000000000006</v>
      </c>
      <c r="AZ15" s="9">
        <v>25.155999999999999</v>
      </c>
      <c r="BA15" s="9">
        <v>12.205</v>
      </c>
      <c r="BB15" s="9">
        <v>3.3969999999999998</v>
      </c>
      <c r="BC15" s="9">
        <v>8.8079999999999998</v>
      </c>
      <c r="BD15" s="9">
        <v>19.382000000000001</v>
      </c>
      <c r="BE15" s="9">
        <v>5.2220000000000004</v>
      </c>
      <c r="BF15" s="9">
        <v>14.16</v>
      </c>
      <c r="BG15" s="9">
        <v>3.1150000000000002</v>
      </c>
      <c r="BH15" s="9">
        <v>0.92800000000000005</v>
      </c>
      <c r="BI15" s="9">
        <v>2.1880000000000002</v>
      </c>
      <c r="BJ15" s="9">
        <v>0</v>
      </c>
      <c r="BK15" s="9">
        <v>0</v>
      </c>
      <c r="BL15" s="9">
        <v>0</v>
      </c>
      <c r="BM15" s="9">
        <v>10</v>
      </c>
      <c r="BN15" s="9">
        <v>12.195</v>
      </c>
      <c r="BO15" s="9">
        <v>10</v>
      </c>
      <c r="BP15" s="9">
        <v>58.781999999999996</v>
      </c>
      <c r="BQ15" s="9">
        <v>19.673999999999999</v>
      </c>
      <c r="BR15" s="9">
        <v>39.107999999999997</v>
      </c>
      <c r="BS15" s="9">
        <v>19.902999999999999</v>
      </c>
      <c r="BT15" s="9">
        <v>6.3079999999999998</v>
      </c>
      <c r="BU15" s="9">
        <v>13.595000000000001</v>
      </c>
      <c r="BV15" s="9">
        <v>22.106999999999999</v>
      </c>
      <c r="BW15" s="9">
        <v>7.3719999999999999</v>
      </c>
      <c r="BX15" s="9">
        <v>14.736000000000001</v>
      </c>
      <c r="BY15" s="9">
        <v>13.566000000000001</v>
      </c>
      <c r="BZ15" s="9">
        <v>4.1040000000000001</v>
      </c>
      <c r="CA15" s="9">
        <v>9.4619999999999997</v>
      </c>
      <c r="CB15" s="9">
        <v>3.206</v>
      </c>
      <c r="CC15" s="9">
        <v>1.89</v>
      </c>
      <c r="CD15" s="9">
        <v>1.3160000000000001</v>
      </c>
      <c r="CE15" s="9">
        <v>13.597</v>
      </c>
      <c r="CF15" s="9">
        <v>15</v>
      </c>
      <c r="CG15" s="9">
        <v>13</v>
      </c>
      <c r="CH15" s="9">
        <v>17.358000000000001</v>
      </c>
      <c r="CI15" s="9">
        <v>9.6359999999999992</v>
      </c>
      <c r="CJ15" s="9">
        <v>7.7229999999999999</v>
      </c>
      <c r="CK15" s="9">
        <v>4.4820000000000002</v>
      </c>
      <c r="CL15" s="9">
        <v>1.593</v>
      </c>
      <c r="CM15" s="9">
        <v>2.8889999999999998</v>
      </c>
      <c r="CN15" s="9">
        <v>7.1749999999999998</v>
      </c>
      <c r="CO15" s="9">
        <v>3.6280000000000001</v>
      </c>
      <c r="CP15" s="9">
        <v>3.548</v>
      </c>
      <c r="CQ15" s="9">
        <v>3.4940000000000002</v>
      </c>
      <c r="CR15" s="9">
        <v>2.5369999999999999</v>
      </c>
      <c r="CS15" s="9">
        <v>0.95699999999999996</v>
      </c>
      <c r="CT15" s="9">
        <v>2.2069999999999999</v>
      </c>
      <c r="CU15" s="9">
        <v>1.879</v>
      </c>
      <c r="CV15" s="9">
        <v>0.32800000000000001</v>
      </c>
      <c r="CW15" s="9">
        <v>14</v>
      </c>
      <c r="CX15" s="9">
        <v>16.673999999999999</v>
      </c>
      <c r="CY15" s="9">
        <v>10</v>
      </c>
      <c r="CZ15" s="9">
        <v>0.81599999999999995</v>
      </c>
      <c r="DA15" s="9">
        <v>0.39100000000000001</v>
      </c>
      <c r="DB15" s="9">
        <v>0.42599999999999999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0.81599999999999995</v>
      </c>
      <c r="DM15" s="9">
        <v>0.39100000000000001</v>
      </c>
      <c r="DN15" s="9">
        <v>0.42599999999999999</v>
      </c>
      <c r="DO15" s="9">
        <v>36.521000000000001</v>
      </c>
      <c r="DP15" s="9">
        <v>0</v>
      </c>
      <c r="DQ15" s="9">
        <v>0</v>
      </c>
      <c r="DR15" s="9">
        <v>19.677</v>
      </c>
      <c r="DS15" s="9">
        <v>5.6340000000000003</v>
      </c>
      <c r="DT15" s="9">
        <v>14.042999999999999</v>
      </c>
      <c r="DU15" s="9">
        <v>7.9640000000000004</v>
      </c>
      <c r="DV15" s="9">
        <v>1.714</v>
      </c>
      <c r="DW15" s="9">
        <v>6.25</v>
      </c>
      <c r="DX15" s="9">
        <v>7.3769999999999998</v>
      </c>
      <c r="DY15" s="9">
        <v>1.9119999999999999</v>
      </c>
      <c r="DZ15" s="9">
        <v>5.4660000000000002</v>
      </c>
      <c r="EA15" s="9">
        <v>2.0619999999999998</v>
      </c>
      <c r="EB15" s="9">
        <v>0.95299999999999996</v>
      </c>
      <c r="EC15" s="9">
        <v>1.109</v>
      </c>
      <c r="ED15" s="9">
        <v>2.274</v>
      </c>
      <c r="EE15" s="9">
        <v>1.056</v>
      </c>
      <c r="EF15" s="9">
        <v>1.218</v>
      </c>
      <c r="EG15" s="9">
        <v>11.832000000000001</v>
      </c>
      <c r="EH15" s="9">
        <v>16.138999999999999</v>
      </c>
      <c r="EI15" s="9">
        <v>11</v>
      </c>
      <c r="EJ15" s="9">
        <v>41.848999999999997</v>
      </c>
      <c r="EK15" s="9">
        <v>13.993</v>
      </c>
      <c r="EL15" s="9">
        <v>27.856000000000002</v>
      </c>
      <c r="EM15" s="9">
        <v>11.927</v>
      </c>
      <c r="EN15" s="9">
        <v>3.8420000000000001</v>
      </c>
      <c r="EO15" s="9">
        <v>8.0850000000000009</v>
      </c>
      <c r="EP15" s="9">
        <v>14.4</v>
      </c>
      <c r="EQ15" s="9">
        <v>3.6840000000000002</v>
      </c>
      <c r="ER15" s="9">
        <v>10.715999999999999</v>
      </c>
      <c r="ES15" s="9">
        <v>13.705</v>
      </c>
      <c r="ET15" s="9">
        <v>4.6500000000000004</v>
      </c>
      <c r="EU15" s="9">
        <v>9.0549999999999997</v>
      </c>
      <c r="EV15" s="9">
        <v>1.8169999999999999</v>
      </c>
      <c r="EW15" s="9">
        <v>1.8169999999999999</v>
      </c>
      <c r="EX15" s="9">
        <v>0</v>
      </c>
      <c r="EY15" s="9">
        <v>15</v>
      </c>
      <c r="EZ15" s="9">
        <v>16.343</v>
      </c>
      <c r="FA15" s="9">
        <v>15</v>
      </c>
      <c r="FB15" s="9">
        <v>35.475999999999999</v>
      </c>
      <c r="FC15" s="9">
        <v>12.622</v>
      </c>
      <c r="FD15" s="9">
        <v>22.853999999999999</v>
      </c>
      <c r="FE15" s="9">
        <v>8.2319999999999993</v>
      </c>
      <c r="FF15" s="9">
        <v>1.6850000000000001</v>
      </c>
      <c r="FG15" s="9">
        <v>6.5469999999999997</v>
      </c>
      <c r="FH15" s="9">
        <v>22.841999999999999</v>
      </c>
      <c r="FI15" s="9">
        <v>8.4670000000000005</v>
      </c>
      <c r="FJ15" s="9">
        <v>14.375</v>
      </c>
      <c r="FK15" s="9">
        <v>3.8969999999999998</v>
      </c>
      <c r="FL15" s="9">
        <v>1.964</v>
      </c>
      <c r="FM15" s="9">
        <v>1.9319999999999999</v>
      </c>
      <c r="FN15" s="9">
        <v>0.50600000000000001</v>
      </c>
      <c r="FO15" s="9">
        <v>0.50600000000000001</v>
      </c>
      <c r="FP15" s="9">
        <v>0</v>
      </c>
      <c r="FQ15" s="9">
        <v>13</v>
      </c>
      <c r="FR15" s="9">
        <v>15</v>
      </c>
      <c r="FS15" s="9">
        <v>10</v>
      </c>
      <c r="FT15" s="9">
        <v>13.023999999999999</v>
      </c>
      <c r="FU15" s="9">
        <v>6.2160000000000002</v>
      </c>
      <c r="FV15" s="9">
        <v>6.8079999999999998</v>
      </c>
      <c r="FW15" s="9">
        <v>8.4670000000000005</v>
      </c>
      <c r="FX15" s="9">
        <v>4.0570000000000004</v>
      </c>
      <c r="FY15" s="9">
        <v>4.41</v>
      </c>
      <c r="FZ15" s="9">
        <v>4.0460000000000003</v>
      </c>
      <c r="GA15" s="9">
        <v>2.1579999999999999</v>
      </c>
      <c r="GB15" s="9">
        <v>1.887</v>
      </c>
      <c r="GC15" s="9">
        <v>0.51100000000000001</v>
      </c>
      <c r="GD15" s="9">
        <v>0</v>
      </c>
      <c r="GE15" s="9">
        <v>0.51100000000000001</v>
      </c>
      <c r="GF15" s="9">
        <v>0</v>
      </c>
      <c r="GG15" s="9">
        <v>0</v>
      </c>
      <c r="GH15" s="9">
        <v>0</v>
      </c>
      <c r="GI15" s="9">
        <v>8</v>
      </c>
      <c r="GJ15" s="9">
        <v>8</v>
      </c>
      <c r="GK15" s="9">
        <v>7</v>
      </c>
      <c r="GL15" s="9">
        <v>17.459</v>
      </c>
      <c r="GM15" s="9">
        <v>7.2080000000000002</v>
      </c>
      <c r="GN15" s="9">
        <v>10.250999999999999</v>
      </c>
      <c r="GO15" s="9">
        <v>3.778</v>
      </c>
      <c r="GP15" s="9">
        <v>1.3420000000000001</v>
      </c>
      <c r="GQ15" s="9">
        <v>2.4359999999999999</v>
      </c>
      <c r="GR15" s="9">
        <v>6.8949999999999996</v>
      </c>
      <c r="GS15" s="9">
        <v>3.24</v>
      </c>
      <c r="GT15" s="9">
        <v>3.6549999999999998</v>
      </c>
      <c r="GU15" s="9">
        <v>5.1310000000000002</v>
      </c>
      <c r="GV15" s="9">
        <v>1.44</v>
      </c>
      <c r="GW15" s="9">
        <v>3.6909999999999998</v>
      </c>
      <c r="GX15" s="9">
        <v>1.655</v>
      </c>
      <c r="GY15" s="9">
        <v>1.1870000000000001</v>
      </c>
      <c r="GZ15" s="9">
        <v>0.46800000000000003</v>
      </c>
      <c r="HA15" s="9">
        <v>18</v>
      </c>
      <c r="HB15" s="9">
        <v>18</v>
      </c>
      <c r="HC15" s="9">
        <v>18</v>
      </c>
      <c r="HD15" s="9">
        <v>74.962000000000003</v>
      </c>
      <c r="HE15" s="9">
        <v>25.675000000000001</v>
      </c>
      <c r="HF15" s="9">
        <v>49.286999999999999</v>
      </c>
      <c r="HG15" s="9">
        <v>27.837</v>
      </c>
      <c r="HH15" s="9">
        <v>8.7769999999999992</v>
      </c>
      <c r="HI15" s="9">
        <v>19.059999999999999</v>
      </c>
      <c r="HJ15" s="9">
        <v>31.858000000000001</v>
      </c>
      <c r="HK15" s="9">
        <v>10.206</v>
      </c>
      <c r="HL15" s="9">
        <v>21.652999999999999</v>
      </c>
      <c r="HM15" s="9">
        <v>12.617000000000001</v>
      </c>
      <c r="HN15" s="9">
        <v>5.218</v>
      </c>
      <c r="HO15" s="9">
        <v>7.3979999999999997</v>
      </c>
      <c r="HP15" s="9">
        <v>2.65</v>
      </c>
      <c r="HQ15" s="9">
        <v>1.474</v>
      </c>
      <c r="HR15" s="9">
        <v>1.1759999999999999</v>
      </c>
      <c r="HS15" s="9">
        <v>11</v>
      </c>
      <c r="HT15" s="9">
        <v>13</v>
      </c>
      <c r="HU15" s="9">
        <v>10</v>
      </c>
      <c r="HV15" s="9">
        <v>12.257999999999999</v>
      </c>
      <c r="HW15" s="9">
        <v>2.492</v>
      </c>
      <c r="HX15" s="9">
        <v>9.766</v>
      </c>
      <c r="HY15" s="9">
        <v>3.3690000000000002</v>
      </c>
      <c r="HZ15" s="9">
        <v>0.36099999999999999</v>
      </c>
      <c r="IA15" s="9">
        <v>3.008</v>
      </c>
      <c r="IB15" s="9">
        <v>7.2290000000000001</v>
      </c>
      <c r="IC15" s="9">
        <v>1.262</v>
      </c>
      <c r="ID15" s="9">
        <v>5.9669999999999996</v>
      </c>
      <c r="IE15" s="9">
        <v>1.2689999999999999</v>
      </c>
      <c r="IF15" s="9">
        <v>0.47799999999999998</v>
      </c>
      <c r="IG15" s="9">
        <v>0.79100000000000004</v>
      </c>
      <c r="IH15" s="9">
        <v>0.39100000000000001</v>
      </c>
      <c r="II15" s="9">
        <v>0.39100000000000001</v>
      </c>
      <c r="IJ15" s="9">
        <v>0</v>
      </c>
      <c r="IK15" s="9">
        <v>10</v>
      </c>
      <c r="IL15" s="9">
        <v>16</v>
      </c>
      <c r="IM15" s="9">
        <v>10</v>
      </c>
      <c r="IN15" s="9">
        <v>6.1639999999999997</v>
      </c>
      <c r="IO15" s="9">
        <v>3.4809999999999999</v>
      </c>
      <c r="IP15" s="9">
        <v>2.6829999999999998</v>
      </c>
      <c r="IQ15" s="9">
        <v>1.6060000000000001</v>
      </c>
    </row>
    <row r="16" spans="1:251">
      <c r="A16" s="10">
        <v>43862</v>
      </c>
      <c r="B16" s="9">
        <v>5.51</v>
      </c>
      <c r="C16" s="9">
        <v>2.2999999999999998</v>
      </c>
      <c r="D16" s="9">
        <v>3.21</v>
      </c>
      <c r="E16" s="9">
        <v>0.74399999999999999</v>
      </c>
      <c r="F16" s="9">
        <v>0</v>
      </c>
      <c r="G16" s="9">
        <v>0.74399999999999999</v>
      </c>
      <c r="H16" s="9">
        <v>0.84799999999999998</v>
      </c>
      <c r="I16" s="9">
        <v>0.40300000000000002</v>
      </c>
      <c r="J16" s="9">
        <v>0.44600000000000001</v>
      </c>
      <c r="K16" s="9">
        <v>8.8480000000000008</v>
      </c>
      <c r="L16" s="9">
        <v>13</v>
      </c>
      <c r="M16" s="9">
        <v>8</v>
      </c>
      <c r="N16" s="9">
        <v>3.5049999999999999</v>
      </c>
      <c r="O16" s="9">
        <v>2.3039999999999998</v>
      </c>
      <c r="P16" s="9">
        <v>1.2</v>
      </c>
      <c r="Q16" s="9">
        <v>0.40799999999999997</v>
      </c>
      <c r="R16" s="9">
        <v>0</v>
      </c>
      <c r="S16" s="9">
        <v>0.40799999999999997</v>
      </c>
      <c r="T16" s="9">
        <v>2.629</v>
      </c>
      <c r="U16" s="9">
        <v>1.837</v>
      </c>
      <c r="V16" s="9">
        <v>0.79200000000000004</v>
      </c>
      <c r="W16" s="9">
        <v>0.46800000000000003</v>
      </c>
      <c r="X16" s="9">
        <v>0.46800000000000003</v>
      </c>
      <c r="Y16" s="9">
        <v>0</v>
      </c>
      <c r="Z16" s="9">
        <v>0</v>
      </c>
      <c r="AA16" s="9">
        <v>0</v>
      </c>
      <c r="AB16" s="9">
        <v>0</v>
      </c>
      <c r="AC16" s="9">
        <v>14.879</v>
      </c>
      <c r="AD16" s="9">
        <v>15</v>
      </c>
      <c r="AE16" s="9">
        <v>10.157999999999999</v>
      </c>
      <c r="AF16" s="9">
        <v>104.27</v>
      </c>
      <c r="AG16" s="9">
        <v>39.268999999999998</v>
      </c>
      <c r="AH16" s="9">
        <v>65</v>
      </c>
      <c r="AI16" s="9">
        <v>34.319000000000003</v>
      </c>
      <c r="AJ16" s="9">
        <v>11.545999999999999</v>
      </c>
      <c r="AK16" s="9">
        <v>22.773</v>
      </c>
      <c r="AL16" s="9">
        <v>50.790999999999997</v>
      </c>
      <c r="AM16" s="9">
        <v>17.898</v>
      </c>
      <c r="AN16" s="9">
        <v>32.892000000000003</v>
      </c>
      <c r="AO16" s="9">
        <v>15.506</v>
      </c>
      <c r="AP16" s="9">
        <v>6.6369999999999996</v>
      </c>
      <c r="AQ16" s="9">
        <v>8.8689999999999998</v>
      </c>
      <c r="AR16" s="9">
        <v>3.6539999999999999</v>
      </c>
      <c r="AS16" s="9">
        <v>3.1880000000000002</v>
      </c>
      <c r="AT16" s="9">
        <v>0.46600000000000003</v>
      </c>
      <c r="AU16" s="9">
        <v>12</v>
      </c>
      <c r="AV16" s="9">
        <v>13</v>
      </c>
      <c r="AW16" s="9">
        <v>11.156000000000001</v>
      </c>
      <c r="AX16" s="9">
        <v>36.100999999999999</v>
      </c>
      <c r="AY16" s="9">
        <v>7.6230000000000002</v>
      </c>
      <c r="AZ16" s="9">
        <v>28.478999999999999</v>
      </c>
      <c r="BA16" s="9">
        <v>12.301</v>
      </c>
      <c r="BB16" s="9">
        <v>3.6259999999999999</v>
      </c>
      <c r="BC16" s="9">
        <v>8.6750000000000007</v>
      </c>
      <c r="BD16" s="9">
        <v>21.452000000000002</v>
      </c>
      <c r="BE16" s="9">
        <v>3.9969999999999999</v>
      </c>
      <c r="BF16" s="9">
        <v>17.456</v>
      </c>
      <c r="BG16" s="9">
        <v>2.347</v>
      </c>
      <c r="BH16" s="9">
        <v>0</v>
      </c>
      <c r="BI16" s="9">
        <v>2.347</v>
      </c>
      <c r="BJ16" s="9">
        <v>0</v>
      </c>
      <c r="BK16" s="9">
        <v>0</v>
      </c>
      <c r="BL16" s="9">
        <v>0</v>
      </c>
      <c r="BM16" s="9">
        <v>10</v>
      </c>
      <c r="BN16" s="9">
        <v>9.6460000000000008</v>
      </c>
      <c r="BO16" s="9">
        <v>12</v>
      </c>
      <c r="BP16" s="9">
        <v>68.168000000000006</v>
      </c>
      <c r="BQ16" s="9">
        <v>31.646999999999998</v>
      </c>
      <c r="BR16" s="9">
        <v>36.521999999999998</v>
      </c>
      <c r="BS16" s="9">
        <v>22.018000000000001</v>
      </c>
      <c r="BT16" s="9">
        <v>7.92</v>
      </c>
      <c r="BU16" s="9">
        <v>14.097</v>
      </c>
      <c r="BV16" s="9">
        <v>29.338000000000001</v>
      </c>
      <c r="BW16" s="9">
        <v>13.901999999999999</v>
      </c>
      <c r="BX16" s="9">
        <v>15.436999999999999</v>
      </c>
      <c r="BY16" s="9">
        <v>13.159000000000001</v>
      </c>
      <c r="BZ16" s="9">
        <v>6.6369999999999996</v>
      </c>
      <c r="CA16" s="9">
        <v>6.5209999999999999</v>
      </c>
      <c r="CB16" s="9">
        <v>3.6539999999999999</v>
      </c>
      <c r="CC16" s="9">
        <v>3.1880000000000002</v>
      </c>
      <c r="CD16" s="9">
        <v>0.46600000000000003</v>
      </c>
      <c r="CE16" s="9">
        <v>13</v>
      </c>
      <c r="CF16" s="9">
        <v>13</v>
      </c>
      <c r="CG16" s="9">
        <v>10</v>
      </c>
      <c r="CH16" s="9">
        <v>16.388999999999999</v>
      </c>
      <c r="CI16" s="9">
        <v>8.2929999999999993</v>
      </c>
      <c r="CJ16" s="9">
        <v>8.0969999999999995</v>
      </c>
      <c r="CK16" s="9">
        <v>2.569</v>
      </c>
      <c r="CL16" s="9">
        <v>0.748</v>
      </c>
      <c r="CM16" s="9">
        <v>1.821</v>
      </c>
      <c r="CN16" s="9">
        <v>8.4559999999999995</v>
      </c>
      <c r="CO16" s="9">
        <v>4.2839999999999998</v>
      </c>
      <c r="CP16" s="9">
        <v>4.1710000000000003</v>
      </c>
      <c r="CQ16" s="9">
        <v>3.1280000000000001</v>
      </c>
      <c r="CR16" s="9">
        <v>1.4690000000000001</v>
      </c>
      <c r="CS16" s="9">
        <v>1.66</v>
      </c>
      <c r="CT16" s="9">
        <v>2.2370000000000001</v>
      </c>
      <c r="CU16" s="9">
        <v>1.792</v>
      </c>
      <c r="CV16" s="9">
        <v>0.44600000000000001</v>
      </c>
      <c r="CW16" s="9">
        <v>15</v>
      </c>
      <c r="CX16" s="9">
        <v>15</v>
      </c>
      <c r="CY16" s="9">
        <v>12.073</v>
      </c>
      <c r="CZ16" s="9">
        <v>1.246</v>
      </c>
      <c r="DA16" s="9">
        <v>1.246</v>
      </c>
      <c r="DB16" s="9">
        <v>0</v>
      </c>
      <c r="DC16" s="9">
        <v>0.35699999999999998</v>
      </c>
      <c r="DD16" s="9">
        <v>0.35699999999999998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0.88900000000000001</v>
      </c>
      <c r="DM16" s="9">
        <v>0.88900000000000001</v>
      </c>
      <c r="DN16" s="9">
        <v>0</v>
      </c>
      <c r="DO16" s="9">
        <v>30.736999999999998</v>
      </c>
      <c r="DP16" s="9">
        <v>30.736999999999998</v>
      </c>
      <c r="DQ16" s="9">
        <v>0</v>
      </c>
      <c r="DR16" s="9">
        <v>23.471</v>
      </c>
      <c r="DS16" s="9">
        <v>9.8680000000000003</v>
      </c>
      <c r="DT16" s="9">
        <v>13.603</v>
      </c>
      <c r="DU16" s="9">
        <v>9.2140000000000004</v>
      </c>
      <c r="DV16" s="9">
        <v>3.6509999999999998</v>
      </c>
      <c r="DW16" s="9">
        <v>5.5629999999999997</v>
      </c>
      <c r="DX16" s="9">
        <v>6.6790000000000003</v>
      </c>
      <c r="DY16" s="9">
        <v>2.52</v>
      </c>
      <c r="DZ16" s="9">
        <v>4.1589999999999998</v>
      </c>
      <c r="EA16" s="9">
        <v>3.44</v>
      </c>
      <c r="EB16" s="9">
        <v>0.47099999999999997</v>
      </c>
      <c r="EC16" s="9">
        <v>2.9689999999999999</v>
      </c>
      <c r="ED16" s="9">
        <v>4.1379999999999999</v>
      </c>
      <c r="EE16" s="9">
        <v>3.226</v>
      </c>
      <c r="EF16" s="9">
        <v>0.91200000000000003</v>
      </c>
      <c r="EG16" s="9">
        <v>12.664999999999999</v>
      </c>
      <c r="EH16" s="9">
        <v>13</v>
      </c>
      <c r="EI16" s="9">
        <v>10.132999999999999</v>
      </c>
      <c r="EJ16" s="9">
        <v>38.567</v>
      </c>
      <c r="EK16" s="9">
        <v>13.916</v>
      </c>
      <c r="EL16" s="9">
        <v>24.651</v>
      </c>
      <c r="EM16" s="9">
        <v>11.595000000000001</v>
      </c>
      <c r="EN16" s="9">
        <v>3.5190000000000001</v>
      </c>
      <c r="EO16" s="9">
        <v>8.0760000000000005</v>
      </c>
      <c r="EP16" s="9">
        <v>17.007999999999999</v>
      </c>
      <c r="EQ16" s="9">
        <v>5.3470000000000004</v>
      </c>
      <c r="ER16" s="9">
        <v>11.661</v>
      </c>
      <c r="ES16" s="9">
        <v>9.0990000000000002</v>
      </c>
      <c r="ET16" s="9">
        <v>4.1859999999999999</v>
      </c>
      <c r="EU16" s="9">
        <v>4.9139999999999997</v>
      </c>
      <c r="EV16" s="9">
        <v>0.86499999999999999</v>
      </c>
      <c r="EW16" s="9">
        <v>0.86499999999999999</v>
      </c>
      <c r="EX16" s="9">
        <v>0</v>
      </c>
      <c r="EY16" s="9">
        <v>12.484999999999999</v>
      </c>
      <c r="EZ16" s="9">
        <v>16.998000000000001</v>
      </c>
      <c r="FA16" s="9">
        <v>10</v>
      </c>
      <c r="FB16" s="9">
        <v>43.250999999999998</v>
      </c>
      <c r="FC16" s="9">
        <v>15.343</v>
      </c>
      <c r="FD16" s="9">
        <v>27.908000000000001</v>
      </c>
      <c r="FE16" s="9">
        <v>7.1669999999999998</v>
      </c>
      <c r="FF16" s="9">
        <v>1.593</v>
      </c>
      <c r="FG16" s="9">
        <v>5.5739999999999998</v>
      </c>
      <c r="FH16" s="9">
        <v>31.059000000000001</v>
      </c>
      <c r="FI16" s="9">
        <v>11.371</v>
      </c>
      <c r="FJ16" s="9">
        <v>19.687999999999999</v>
      </c>
      <c r="FK16" s="9">
        <v>5.0250000000000004</v>
      </c>
      <c r="FL16" s="9">
        <v>2.379</v>
      </c>
      <c r="FM16" s="9">
        <v>2.6459999999999999</v>
      </c>
      <c r="FN16" s="9">
        <v>0</v>
      </c>
      <c r="FO16" s="9">
        <v>0</v>
      </c>
      <c r="FP16" s="9">
        <v>0</v>
      </c>
      <c r="FQ16" s="9">
        <v>14.09</v>
      </c>
      <c r="FR16" s="9">
        <v>14</v>
      </c>
      <c r="FS16" s="9">
        <v>14.574999999999999</v>
      </c>
      <c r="FT16" s="9">
        <v>14.124000000000001</v>
      </c>
      <c r="FU16" s="9">
        <v>7.1890000000000001</v>
      </c>
      <c r="FV16" s="9">
        <v>6.9349999999999996</v>
      </c>
      <c r="FW16" s="9">
        <v>8.5549999999999997</v>
      </c>
      <c r="FX16" s="9">
        <v>3.1739999999999999</v>
      </c>
      <c r="FY16" s="9">
        <v>5.38</v>
      </c>
      <c r="FZ16" s="9">
        <v>4.5</v>
      </c>
      <c r="GA16" s="9">
        <v>2.9449999999999998</v>
      </c>
      <c r="GB16" s="9">
        <v>1.5549999999999999</v>
      </c>
      <c r="GC16" s="9">
        <v>1.07</v>
      </c>
      <c r="GD16" s="9">
        <v>1.07</v>
      </c>
      <c r="GE16" s="9">
        <v>0</v>
      </c>
      <c r="GF16" s="9">
        <v>0</v>
      </c>
      <c r="GG16" s="9">
        <v>0</v>
      </c>
      <c r="GH16" s="9">
        <v>0</v>
      </c>
      <c r="GI16" s="9">
        <v>8</v>
      </c>
      <c r="GJ16" s="9">
        <v>10</v>
      </c>
      <c r="GK16" s="9">
        <v>8</v>
      </c>
      <c r="GL16" s="9">
        <v>23.896000000000001</v>
      </c>
      <c r="GM16" s="9">
        <v>13.646000000000001</v>
      </c>
      <c r="GN16" s="9">
        <v>10.25</v>
      </c>
      <c r="GO16" s="9">
        <v>4.0709999999999997</v>
      </c>
      <c r="GP16" s="9">
        <v>3.1389999999999998</v>
      </c>
      <c r="GQ16" s="9">
        <v>0.93200000000000005</v>
      </c>
      <c r="GR16" s="9">
        <v>14.43</v>
      </c>
      <c r="GS16" s="9">
        <v>6.577</v>
      </c>
      <c r="GT16" s="9">
        <v>7.8529999999999998</v>
      </c>
      <c r="GU16" s="9">
        <v>4.0179999999999998</v>
      </c>
      <c r="GV16" s="9">
        <v>2.552</v>
      </c>
      <c r="GW16" s="9">
        <v>1.466</v>
      </c>
      <c r="GX16" s="9">
        <v>1.3779999999999999</v>
      </c>
      <c r="GY16" s="9">
        <v>1.3779999999999999</v>
      </c>
      <c r="GZ16" s="9">
        <v>0</v>
      </c>
      <c r="HA16" s="9">
        <v>15</v>
      </c>
      <c r="HB16" s="9">
        <v>13.954000000000001</v>
      </c>
      <c r="HC16" s="9">
        <v>15</v>
      </c>
      <c r="HD16" s="9">
        <v>70.430999999999997</v>
      </c>
      <c r="HE16" s="9">
        <v>22.091000000000001</v>
      </c>
      <c r="HF16" s="9">
        <v>48.34</v>
      </c>
      <c r="HG16" s="9">
        <v>23.030999999999999</v>
      </c>
      <c r="HH16" s="9">
        <v>4.2569999999999997</v>
      </c>
      <c r="HI16" s="9">
        <v>18.774000000000001</v>
      </c>
      <c r="HJ16" s="9">
        <v>31.507999999999999</v>
      </c>
      <c r="HK16" s="9">
        <v>10.496</v>
      </c>
      <c r="HL16" s="9">
        <v>21.012</v>
      </c>
      <c r="HM16" s="9">
        <v>12.747</v>
      </c>
      <c r="HN16" s="9">
        <v>5.1050000000000004</v>
      </c>
      <c r="HO16" s="9">
        <v>7.6420000000000003</v>
      </c>
      <c r="HP16" s="9">
        <v>3.145</v>
      </c>
      <c r="HQ16" s="9">
        <v>2.2330000000000001</v>
      </c>
      <c r="HR16" s="9">
        <v>0.91200000000000003</v>
      </c>
      <c r="HS16" s="9">
        <v>12</v>
      </c>
      <c r="HT16" s="9">
        <v>13.983000000000001</v>
      </c>
      <c r="HU16" s="9">
        <v>10.276999999999999</v>
      </c>
      <c r="HV16" s="9">
        <v>21.614999999999998</v>
      </c>
      <c r="HW16" s="9">
        <v>9.3510000000000009</v>
      </c>
      <c r="HX16" s="9">
        <v>12.263999999999999</v>
      </c>
      <c r="HY16" s="9">
        <v>8.2279999999999998</v>
      </c>
      <c r="HZ16" s="9">
        <v>3.738</v>
      </c>
      <c r="IA16" s="9">
        <v>4.49</v>
      </c>
      <c r="IB16" s="9">
        <v>10.989000000000001</v>
      </c>
      <c r="IC16" s="9">
        <v>4.2439999999999998</v>
      </c>
      <c r="ID16" s="9">
        <v>6.7450000000000001</v>
      </c>
      <c r="IE16" s="9">
        <v>1.03</v>
      </c>
      <c r="IF16" s="9">
        <v>0</v>
      </c>
      <c r="IG16" s="9">
        <v>1.03</v>
      </c>
      <c r="IH16" s="9">
        <v>1.369</v>
      </c>
      <c r="II16" s="9">
        <v>1.369</v>
      </c>
      <c r="IJ16" s="9">
        <v>0</v>
      </c>
      <c r="IK16" s="9">
        <v>12</v>
      </c>
      <c r="IL16" s="9">
        <v>11.576000000000001</v>
      </c>
      <c r="IM16" s="9">
        <v>12</v>
      </c>
      <c r="IN16" s="9">
        <v>4.7169999999999996</v>
      </c>
      <c r="IO16" s="9">
        <v>2.4740000000000002</v>
      </c>
      <c r="IP16" s="9">
        <v>2.242</v>
      </c>
      <c r="IQ16" s="9">
        <v>1.5569999999999999</v>
      </c>
    </row>
    <row r="17" spans="1:251">
      <c r="A17" s="10">
        <v>44228</v>
      </c>
      <c r="B17" s="9">
        <v>2.153</v>
      </c>
      <c r="C17" s="9">
        <v>1.0649999999999999</v>
      </c>
      <c r="D17" s="9">
        <v>1.0880000000000001</v>
      </c>
      <c r="E17" s="9">
        <v>0.65800000000000003</v>
      </c>
      <c r="F17" s="9">
        <v>0.218</v>
      </c>
      <c r="G17" s="9">
        <v>0.439</v>
      </c>
      <c r="H17" s="9">
        <v>0.67700000000000005</v>
      </c>
      <c r="I17" s="9">
        <v>0.27800000000000002</v>
      </c>
      <c r="J17" s="9">
        <v>0.39900000000000002</v>
      </c>
      <c r="K17" s="9">
        <v>9.3569999999999993</v>
      </c>
      <c r="L17" s="9">
        <v>15</v>
      </c>
      <c r="M17" s="9">
        <v>7.1959999999999997</v>
      </c>
      <c r="N17" s="9">
        <v>2.7730000000000001</v>
      </c>
      <c r="O17" s="9">
        <v>1.752</v>
      </c>
      <c r="P17" s="9">
        <v>1.0209999999999999</v>
      </c>
      <c r="Q17" s="9">
        <v>1.038</v>
      </c>
      <c r="R17" s="9">
        <v>0.751</v>
      </c>
      <c r="S17" s="9">
        <v>0.28699999999999998</v>
      </c>
      <c r="T17" s="9">
        <v>1.4670000000000001</v>
      </c>
      <c r="U17" s="9">
        <v>0.73299999999999998</v>
      </c>
      <c r="V17" s="9">
        <v>0.73399999999999999</v>
      </c>
      <c r="W17" s="9">
        <v>0.26800000000000002</v>
      </c>
      <c r="X17" s="9">
        <v>0.26800000000000002</v>
      </c>
      <c r="Y17" s="9">
        <v>0</v>
      </c>
      <c r="Z17" s="9">
        <v>0</v>
      </c>
      <c r="AA17" s="9">
        <v>0</v>
      </c>
      <c r="AB17" s="9">
        <v>0</v>
      </c>
      <c r="AC17" s="9">
        <v>14.785</v>
      </c>
      <c r="AD17" s="9">
        <v>13.797000000000001</v>
      </c>
      <c r="AE17" s="9">
        <v>13.313000000000001</v>
      </c>
      <c r="AF17" s="9">
        <v>72.337000000000003</v>
      </c>
      <c r="AG17" s="9">
        <v>18.719000000000001</v>
      </c>
      <c r="AH17" s="9">
        <v>53.618000000000002</v>
      </c>
      <c r="AI17" s="9">
        <v>30.501999999999999</v>
      </c>
      <c r="AJ17" s="9">
        <v>7.4470000000000001</v>
      </c>
      <c r="AK17" s="9">
        <v>23.056000000000001</v>
      </c>
      <c r="AL17" s="9">
        <v>29.577999999999999</v>
      </c>
      <c r="AM17" s="9">
        <v>7.7910000000000004</v>
      </c>
      <c r="AN17" s="9">
        <v>21.786000000000001</v>
      </c>
      <c r="AO17" s="9">
        <v>9.0419999999999998</v>
      </c>
      <c r="AP17" s="9">
        <v>1.7749999999999999</v>
      </c>
      <c r="AQ17" s="9">
        <v>7.2670000000000003</v>
      </c>
      <c r="AR17" s="9">
        <v>3.214</v>
      </c>
      <c r="AS17" s="9">
        <v>1.7050000000000001</v>
      </c>
      <c r="AT17" s="9">
        <v>1.5089999999999999</v>
      </c>
      <c r="AU17" s="9">
        <v>10</v>
      </c>
      <c r="AV17" s="9">
        <v>10</v>
      </c>
      <c r="AW17" s="9">
        <v>10</v>
      </c>
      <c r="AX17" s="9">
        <v>32.104999999999997</v>
      </c>
      <c r="AY17" s="9">
        <v>5.306</v>
      </c>
      <c r="AZ17" s="9">
        <v>26.798999999999999</v>
      </c>
      <c r="BA17" s="9">
        <v>15.564</v>
      </c>
      <c r="BB17" s="9">
        <v>2.3010000000000002</v>
      </c>
      <c r="BC17" s="9">
        <v>13.263999999999999</v>
      </c>
      <c r="BD17" s="9">
        <v>11.436</v>
      </c>
      <c r="BE17" s="9">
        <v>2.093</v>
      </c>
      <c r="BF17" s="9">
        <v>9.343</v>
      </c>
      <c r="BG17" s="9">
        <v>4.508</v>
      </c>
      <c r="BH17" s="9">
        <v>0.316</v>
      </c>
      <c r="BI17" s="9">
        <v>4.1920000000000002</v>
      </c>
      <c r="BJ17" s="9">
        <v>0.59699999999999998</v>
      </c>
      <c r="BK17" s="9">
        <v>0.59699999999999998</v>
      </c>
      <c r="BL17" s="9">
        <v>0</v>
      </c>
      <c r="BM17" s="9">
        <v>10</v>
      </c>
      <c r="BN17" s="9">
        <v>10</v>
      </c>
      <c r="BO17" s="9">
        <v>9.7159999999999993</v>
      </c>
      <c r="BP17" s="9">
        <v>40.231999999999999</v>
      </c>
      <c r="BQ17" s="9">
        <v>13.413</v>
      </c>
      <c r="BR17" s="9">
        <v>26.818999999999999</v>
      </c>
      <c r="BS17" s="9">
        <v>14.938000000000001</v>
      </c>
      <c r="BT17" s="9">
        <v>5.1459999999999999</v>
      </c>
      <c r="BU17" s="9">
        <v>9.7919999999999998</v>
      </c>
      <c r="BV17" s="9">
        <v>18.141999999999999</v>
      </c>
      <c r="BW17" s="9">
        <v>5.6989999999999998</v>
      </c>
      <c r="BX17" s="9">
        <v>12.443</v>
      </c>
      <c r="BY17" s="9">
        <v>4.5339999999999998</v>
      </c>
      <c r="BZ17" s="9">
        <v>1.4590000000000001</v>
      </c>
      <c r="CA17" s="9">
        <v>3.0750000000000002</v>
      </c>
      <c r="CB17" s="9">
        <v>2.6179999999999999</v>
      </c>
      <c r="CC17" s="9">
        <v>1.1080000000000001</v>
      </c>
      <c r="CD17" s="9">
        <v>1.5089999999999999</v>
      </c>
      <c r="CE17" s="9">
        <v>10</v>
      </c>
      <c r="CF17" s="9">
        <v>10</v>
      </c>
      <c r="CG17" s="9">
        <v>10</v>
      </c>
      <c r="CH17" s="9">
        <v>17.873000000000001</v>
      </c>
      <c r="CI17" s="9">
        <v>7.351</v>
      </c>
      <c r="CJ17" s="9">
        <v>10.522</v>
      </c>
      <c r="CK17" s="9">
        <v>4.9669999999999996</v>
      </c>
      <c r="CL17" s="9">
        <v>1.306</v>
      </c>
      <c r="CM17" s="9">
        <v>3.661</v>
      </c>
      <c r="CN17" s="9">
        <v>8.452</v>
      </c>
      <c r="CO17" s="9">
        <v>3.6080000000000001</v>
      </c>
      <c r="CP17" s="9">
        <v>4.8440000000000003</v>
      </c>
      <c r="CQ17" s="9">
        <v>2.282</v>
      </c>
      <c r="CR17" s="9">
        <v>1.5009999999999999</v>
      </c>
      <c r="CS17" s="9">
        <v>0.78200000000000003</v>
      </c>
      <c r="CT17" s="9">
        <v>2.1720000000000002</v>
      </c>
      <c r="CU17" s="9">
        <v>0.93600000000000005</v>
      </c>
      <c r="CV17" s="9">
        <v>1.236</v>
      </c>
      <c r="CW17" s="9">
        <v>13.57</v>
      </c>
      <c r="CX17" s="9">
        <v>15</v>
      </c>
      <c r="CY17" s="9">
        <v>12.843999999999999</v>
      </c>
      <c r="CZ17" s="9">
        <v>2.3050000000000002</v>
      </c>
      <c r="DA17" s="9">
        <v>0.873</v>
      </c>
      <c r="DB17" s="9">
        <v>1.4319999999999999</v>
      </c>
      <c r="DC17" s="9">
        <v>0.63600000000000001</v>
      </c>
      <c r="DD17" s="9">
        <v>0.27900000000000003</v>
      </c>
      <c r="DE17" s="9">
        <v>0.35599999999999998</v>
      </c>
      <c r="DF17" s="9">
        <v>0.308</v>
      </c>
      <c r="DG17" s="9">
        <v>0</v>
      </c>
      <c r="DH17" s="9">
        <v>0.308</v>
      </c>
      <c r="DI17" s="9">
        <v>0</v>
      </c>
      <c r="DJ17" s="9">
        <v>0</v>
      </c>
      <c r="DK17" s="9">
        <v>0</v>
      </c>
      <c r="DL17" s="9">
        <v>1.3620000000000001</v>
      </c>
      <c r="DM17" s="9">
        <v>0.59399999999999997</v>
      </c>
      <c r="DN17" s="9">
        <v>0.76800000000000002</v>
      </c>
      <c r="DO17" s="9">
        <v>32.808999999999997</v>
      </c>
      <c r="DP17" s="9">
        <v>40.012</v>
      </c>
      <c r="DQ17" s="9">
        <v>22.925999999999998</v>
      </c>
      <c r="DR17" s="9">
        <v>19.193999999999999</v>
      </c>
      <c r="DS17" s="9">
        <v>4.6970000000000001</v>
      </c>
      <c r="DT17" s="9">
        <v>14.497</v>
      </c>
      <c r="DU17" s="9">
        <v>8.14</v>
      </c>
      <c r="DV17" s="9">
        <v>1.4019999999999999</v>
      </c>
      <c r="DW17" s="9">
        <v>6.7380000000000004</v>
      </c>
      <c r="DX17" s="9">
        <v>7.048</v>
      </c>
      <c r="DY17" s="9">
        <v>1.88</v>
      </c>
      <c r="DZ17" s="9">
        <v>5.1680000000000001</v>
      </c>
      <c r="EA17" s="9">
        <v>1.29</v>
      </c>
      <c r="EB17" s="9">
        <v>0.26800000000000002</v>
      </c>
      <c r="EC17" s="9">
        <v>1.0209999999999999</v>
      </c>
      <c r="ED17" s="9">
        <v>2.7170000000000001</v>
      </c>
      <c r="EE17" s="9">
        <v>1.147</v>
      </c>
      <c r="EF17" s="9">
        <v>1.57</v>
      </c>
      <c r="EG17" s="9">
        <v>10.544</v>
      </c>
      <c r="EH17" s="9">
        <v>14.486000000000001</v>
      </c>
      <c r="EI17" s="9">
        <v>10</v>
      </c>
      <c r="EJ17" s="9">
        <v>26.042000000000002</v>
      </c>
      <c r="EK17" s="9">
        <v>4.9000000000000004</v>
      </c>
      <c r="EL17" s="9">
        <v>21.140999999999998</v>
      </c>
      <c r="EM17" s="9">
        <v>10.349</v>
      </c>
      <c r="EN17" s="9">
        <v>2.1360000000000001</v>
      </c>
      <c r="EO17" s="9">
        <v>8.2129999999999992</v>
      </c>
      <c r="EP17" s="9">
        <v>8.3010000000000002</v>
      </c>
      <c r="EQ17" s="9">
        <v>1.133</v>
      </c>
      <c r="ER17" s="9">
        <v>7.1680000000000001</v>
      </c>
      <c r="ES17" s="9">
        <v>6.4260000000000002</v>
      </c>
      <c r="ET17" s="9">
        <v>1.0740000000000001</v>
      </c>
      <c r="EU17" s="9">
        <v>5.3529999999999998</v>
      </c>
      <c r="EV17" s="9">
        <v>0.96499999999999997</v>
      </c>
      <c r="EW17" s="9">
        <v>0.55800000000000005</v>
      </c>
      <c r="EX17" s="9">
        <v>0.40699999999999997</v>
      </c>
      <c r="EY17" s="9">
        <v>12</v>
      </c>
      <c r="EZ17" s="9">
        <v>12.814</v>
      </c>
      <c r="FA17" s="9">
        <v>12</v>
      </c>
      <c r="FB17" s="9">
        <v>29.036999999999999</v>
      </c>
      <c r="FC17" s="9">
        <v>8.782</v>
      </c>
      <c r="FD17" s="9">
        <v>20.254999999999999</v>
      </c>
      <c r="FE17" s="9">
        <v>8.6859999999999999</v>
      </c>
      <c r="FF17" s="9">
        <v>2.1589999999999998</v>
      </c>
      <c r="FG17" s="9">
        <v>6.5270000000000001</v>
      </c>
      <c r="FH17" s="9">
        <v>16.619</v>
      </c>
      <c r="FI17" s="9">
        <v>4.5650000000000004</v>
      </c>
      <c r="FJ17" s="9">
        <v>12.053000000000001</v>
      </c>
      <c r="FK17" s="9">
        <v>3.39</v>
      </c>
      <c r="FL17" s="9">
        <v>1.7150000000000001</v>
      </c>
      <c r="FM17" s="9">
        <v>1.675</v>
      </c>
      <c r="FN17" s="9">
        <v>0.34300000000000003</v>
      </c>
      <c r="FO17" s="9">
        <v>0.34300000000000003</v>
      </c>
      <c r="FP17" s="9">
        <v>0</v>
      </c>
      <c r="FQ17" s="9">
        <v>15</v>
      </c>
      <c r="FR17" s="9">
        <v>15</v>
      </c>
      <c r="FS17" s="9">
        <v>13</v>
      </c>
      <c r="FT17" s="9">
        <v>13.631</v>
      </c>
      <c r="FU17" s="9">
        <v>6.8170000000000002</v>
      </c>
      <c r="FV17" s="9">
        <v>6.8150000000000004</v>
      </c>
      <c r="FW17" s="9">
        <v>7.6589999999999998</v>
      </c>
      <c r="FX17" s="9">
        <v>2.7770000000000001</v>
      </c>
      <c r="FY17" s="9">
        <v>4.8819999999999997</v>
      </c>
      <c r="FZ17" s="9">
        <v>5.7539999999999996</v>
      </c>
      <c r="GA17" s="9">
        <v>3.8210000000000002</v>
      </c>
      <c r="GB17" s="9">
        <v>1.9330000000000001</v>
      </c>
      <c r="GC17" s="9">
        <v>0.218</v>
      </c>
      <c r="GD17" s="9">
        <v>0.218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10</v>
      </c>
      <c r="GK17" s="9">
        <v>8</v>
      </c>
      <c r="GL17" s="9">
        <v>8.9489999999999998</v>
      </c>
      <c r="GM17" s="9">
        <v>3.298</v>
      </c>
      <c r="GN17" s="9">
        <v>5.6509999999999998</v>
      </c>
      <c r="GO17" s="9">
        <v>3.262</v>
      </c>
      <c r="GP17" s="9">
        <v>0.98099999999999998</v>
      </c>
      <c r="GQ17" s="9">
        <v>2.2799999999999998</v>
      </c>
      <c r="GR17" s="9">
        <v>4.5709999999999997</v>
      </c>
      <c r="GS17" s="9">
        <v>2.3170000000000002</v>
      </c>
      <c r="GT17" s="9">
        <v>2.2549999999999999</v>
      </c>
      <c r="GU17" s="9">
        <v>0.628</v>
      </c>
      <c r="GV17" s="9">
        <v>0</v>
      </c>
      <c r="GW17" s="9">
        <v>0.628</v>
      </c>
      <c r="GX17" s="9">
        <v>0.48799999999999999</v>
      </c>
      <c r="GY17" s="9">
        <v>0</v>
      </c>
      <c r="GZ17" s="9">
        <v>0.48799999999999999</v>
      </c>
      <c r="HA17" s="9">
        <v>10</v>
      </c>
      <c r="HB17" s="9">
        <v>10</v>
      </c>
      <c r="HC17" s="9">
        <v>11.737</v>
      </c>
      <c r="HD17" s="9">
        <v>61.725000000000001</v>
      </c>
      <c r="HE17" s="9">
        <v>13.938000000000001</v>
      </c>
      <c r="HF17" s="9">
        <v>47.786999999999999</v>
      </c>
      <c r="HG17" s="9">
        <v>25.321999999999999</v>
      </c>
      <c r="HH17" s="9">
        <v>5.1769999999999996</v>
      </c>
      <c r="HI17" s="9">
        <v>20.145</v>
      </c>
      <c r="HJ17" s="9">
        <v>25.986000000000001</v>
      </c>
      <c r="HK17" s="9">
        <v>5.9029999999999996</v>
      </c>
      <c r="HL17" s="9">
        <v>20.082999999999998</v>
      </c>
      <c r="HM17" s="9">
        <v>8.2279999999999998</v>
      </c>
      <c r="HN17" s="9">
        <v>2.4809999999999999</v>
      </c>
      <c r="HO17" s="9">
        <v>5.7480000000000002</v>
      </c>
      <c r="HP17" s="9">
        <v>2.1890000000000001</v>
      </c>
      <c r="HQ17" s="9">
        <v>0.377</v>
      </c>
      <c r="HR17" s="9">
        <v>1.8109999999999999</v>
      </c>
      <c r="HS17" s="9">
        <v>10</v>
      </c>
      <c r="HT17" s="9">
        <v>11.672000000000001</v>
      </c>
      <c r="HU17" s="9">
        <v>10</v>
      </c>
      <c r="HV17" s="9">
        <v>14.345000000000001</v>
      </c>
      <c r="HW17" s="9">
        <v>6.88</v>
      </c>
      <c r="HX17" s="9">
        <v>7.4649999999999999</v>
      </c>
      <c r="HY17" s="9">
        <v>5.452</v>
      </c>
      <c r="HZ17" s="9">
        <v>2.29</v>
      </c>
      <c r="IA17" s="9">
        <v>3.1619999999999999</v>
      </c>
      <c r="IB17" s="9">
        <v>5.5220000000000002</v>
      </c>
      <c r="IC17" s="9">
        <v>2.5649999999999999</v>
      </c>
      <c r="ID17" s="9">
        <v>2.9569999999999999</v>
      </c>
      <c r="IE17" s="9">
        <v>1.9059999999999999</v>
      </c>
      <c r="IF17" s="9">
        <v>0.56000000000000005</v>
      </c>
      <c r="IG17" s="9">
        <v>1.3460000000000001</v>
      </c>
      <c r="IH17" s="9">
        <v>1.4650000000000001</v>
      </c>
      <c r="II17" s="9">
        <v>1.4650000000000001</v>
      </c>
      <c r="IJ17" s="9">
        <v>0</v>
      </c>
      <c r="IK17" s="9">
        <v>10</v>
      </c>
      <c r="IL17" s="9">
        <v>10</v>
      </c>
      <c r="IM17" s="9">
        <v>13</v>
      </c>
      <c r="IN17" s="9">
        <v>5.1909999999999998</v>
      </c>
      <c r="IO17" s="9">
        <v>1.954</v>
      </c>
      <c r="IP17" s="9">
        <v>3.2370000000000001</v>
      </c>
      <c r="IQ17" s="9">
        <v>1.4339999999999999</v>
      </c>
    </row>
    <row r="18" spans="1:251">
      <c r="A18" s="10">
        <v>44593</v>
      </c>
      <c r="B18" s="9">
        <v>4.4930000000000003</v>
      </c>
      <c r="C18" s="9">
        <v>1.282</v>
      </c>
      <c r="D18" s="9">
        <v>3.2109999999999999</v>
      </c>
      <c r="E18" s="9">
        <v>1.2869999999999999</v>
      </c>
      <c r="F18" s="9">
        <v>0.63200000000000001</v>
      </c>
      <c r="G18" s="9">
        <v>0.65400000000000003</v>
      </c>
      <c r="H18" s="9">
        <v>0.55600000000000005</v>
      </c>
      <c r="I18" s="9">
        <v>0</v>
      </c>
      <c r="J18" s="9">
        <v>0.55600000000000005</v>
      </c>
      <c r="K18" s="9">
        <v>10</v>
      </c>
      <c r="L18" s="9">
        <v>10.920999999999999</v>
      </c>
      <c r="M18" s="9">
        <v>10</v>
      </c>
      <c r="N18" s="9">
        <v>1.972</v>
      </c>
      <c r="O18" s="9">
        <v>1.585</v>
      </c>
      <c r="P18" s="9">
        <v>0.38800000000000001</v>
      </c>
      <c r="Q18" s="9">
        <v>0.38800000000000001</v>
      </c>
      <c r="R18" s="9">
        <v>0</v>
      </c>
      <c r="S18" s="9">
        <v>0.38800000000000001</v>
      </c>
      <c r="T18" s="9">
        <v>1.585</v>
      </c>
      <c r="U18" s="9">
        <v>1.585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10</v>
      </c>
      <c r="AD18" s="9">
        <v>10.211</v>
      </c>
      <c r="AE18" s="9">
        <v>0</v>
      </c>
      <c r="AF18" s="9">
        <v>76.453000000000003</v>
      </c>
      <c r="AG18" s="9">
        <v>23.238</v>
      </c>
      <c r="AH18" s="9">
        <v>53.213999999999999</v>
      </c>
      <c r="AI18" s="9">
        <v>29.638999999999999</v>
      </c>
      <c r="AJ18" s="9">
        <v>7.9610000000000003</v>
      </c>
      <c r="AK18" s="9">
        <v>21.678000000000001</v>
      </c>
      <c r="AL18" s="9">
        <v>33.198999999999998</v>
      </c>
      <c r="AM18" s="9">
        <v>11.401</v>
      </c>
      <c r="AN18" s="9">
        <v>21.797999999999998</v>
      </c>
      <c r="AO18" s="9">
        <v>10.089</v>
      </c>
      <c r="AP18" s="9">
        <v>3.331</v>
      </c>
      <c r="AQ18" s="9">
        <v>6.7590000000000003</v>
      </c>
      <c r="AR18" s="9">
        <v>3.5259999999999998</v>
      </c>
      <c r="AS18" s="9">
        <v>0.54600000000000004</v>
      </c>
      <c r="AT18" s="9">
        <v>2.98</v>
      </c>
      <c r="AU18" s="9">
        <v>10</v>
      </c>
      <c r="AV18" s="9">
        <v>10</v>
      </c>
      <c r="AW18" s="9">
        <v>10</v>
      </c>
      <c r="AX18" s="9">
        <v>27.488</v>
      </c>
      <c r="AY18" s="9">
        <v>7.6269999999999998</v>
      </c>
      <c r="AZ18" s="9">
        <v>19.861000000000001</v>
      </c>
      <c r="BA18" s="9">
        <v>9.9550000000000001</v>
      </c>
      <c r="BB18" s="9">
        <v>1.617</v>
      </c>
      <c r="BC18" s="9">
        <v>8.3379999999999992</v>
      </c>
      <c r="BD18" s="9">
        <v>12.965</v>
      </c>
      <c r="BE18" s="9">
        <v>4.2939999999999996</v>
      </c>
      <c r="BF18" s="9">
        <v>8.67</v>
      </c>
      <c r="BG18" s="9">
        <v>4.5679999999999996</v>
      </c>
      <c r="BH18" s="9">
        <v>1.716</v>
      </c>
      <c r="BI18" s="9">
        <v>2.8530000000000002</v>
      </c>
      <c r="BJ18" s="9">
        <v>0</v>
      </c>
      <c r="BK18" s="9">
        <v>0</v>
      </c>
      <c r="BL18" s="9">
        <v>0</v>
      </c>
      <c r="BM18" s="9">
        <v>10</v>
      </c>
      <c r="BN18" s="9">
        <v>14.02</v>
      </c>
      <c r="BO18" s="9">
        <v>10</v>
      </c>
      <c r="BP18" s="9">
        <v>48.963999999999999</v>
      </c>
      <c r="BQ18" s="9">
        <v>15.611000000000001</v>
      </c>
      <c r="BR18" s="9">
        <v>33.353000000000002</v>
      </c>
      <c r="BS18" s="9">
        <v>19.683</v>
      </c>
      <c r="BT18" s="9">
        <v>6.3440000000000003</v>
      </c>
      <c r="BU18" s="9">
        <v>13.34</v>
      </c>
      <c r="BV18" s="9">
        <v>20.234999999999999</v>
      </c>
      <c r="BW18" s="9">
        <v>7.1070000000000002</v>
      </c>
      <c r="BX18" s="9">
        <v>13.127000000000001</v>
      </c>
      <c r="BY18" s="9">
        <v>5.5209999999999999</v>
      </c>
      <c r="BZ18" s="9">
        <v>1.615</v>
      </c>
      <c r="CA18" s="9">
        <v>3.9060000000000001</v>
      </c>
      <c r="CB18" s="9">
        <v>3.5259999999999998</v>
      </c>
      <c r="CC18" s="9">
        <v>0.54600000000000004</v>
      </c>
      <c r="CD18" s="9">
        <v>2.98</v>
      </c>
      <c r="CE18" s="9">
        <v>10</v>
      </c>
      <c r="CF18" s="9">
        <v>10</v>
      </c>
      <c r="CG18" s="9">
        <v>10</v>
      </c>
      <c r="CH18" s="9">
        <v>12.065</v>
      </c>
      <c r="CI18" s="9">
        <v>6.8570000000000002</v>
      </c>
      <c r="CJ18" s="9">
        <v>5.2080000000000002</v>
      </c>
      <c r="CK18" s="9">
        <v>3.399</v>
      </c>
      <c r="CL18" s="9">
        <v>1.238</v>
      </c>
      <c r="CM18" s="9">
        <v>2.161</v>
      </c>
      <c r="CN18" s="9">
        <v>5.641</v>
      </c>
      <c r="CO18" s="9">
        <v>3.9940000000000002</v>
      </c>
      <c r="CP18" s="9">
        <v>1.647</v>
      </c>
      <c r="CQ18" s="9">
        <v>2.7679999999999998</v>
      </c>
      <c r="CR18" s="9">
        <v>1.625</v>
      </c>
      <c r="CS18" s="9">
        <v>1.143</v>
      </c>
      <c r="CT18" s="9">
        <v>0.25800000000000001</v>
      </c>
      <c r="CU18" s="9">
        <v>0</v>
      </c>
      <c r="CV18" s="9">
        <v>0.25800000000000001</v>
      </c>
      <c r="CW18" s="9">
        <v>10.622</v>
      </c>
      <c r="CX18" s="9">
        <v>13.456</v>
      </c>
      <c r="CY18" s="9">
        <v>10</v>
      </c>
      <c r="CZ18" s="9">
        <v>0.56100000000000005</v>
      </c>
      <c r="DA18" s="9">
        <v>0</v>
      </c>
      <c r="DB18" s="9">
        <v>0.56100000000000005</v>
      </c>
      <c r="DC18" s="9">
        <v>0</v>
      </c>
      <c r="DD18" s="9">
        <v>0</v>
      </c>
      <c r="DE18" s="9">
        <v>0</v>
      </c>
      <c r="DF18" s="9">
        <v>0.56100000000000005</v>
      </c>
      <c r="DG18" s="9">
        <v>0</v>
      </c>
      <c r="DH18" s="9">
        <v>0.56100000000000005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15.249000000000001</v>
      </c>
      <c r="DS18" s="9">
        <v>5.5469999999999997</v>
      </c>
      <c r="DT18" s="9">
        <v>9.7010000000000005</v>
      </c>
      <c r="DU18" s="9">
        <v>7.17</v>
      </c>
      <c r="DV18" s="9">
        <v>2.198</v>
      </c>
      <c r="DW18" s="9">
        <v>4.9720000000000004</v>
      </c>
      <c r="DX18" s="9">
        <v>3.8889999999999998</v>
      </c>
      <c r="DY18" s="9">
        <v>2.1120000000000001</v>
      </c>
      <c r="DZ18" s="9">
        <v>1.7769999999999999</v>
      </c>
      <c r="EA18" s="9">
        <v>2.327</v>
      </c>
      <c r="EB18" s="9">
        <v>0.69099999999999995</v>
      </c>
      <c r="EC18" s="9">
        <v>1.6359999999999999</v>
      </c>
      <c r="ED18" s="9">
        <v>1.8620000000000001</v>
      </c>
      <c r="EE18" s="9">
        <v>0.54600000000000004</v>
      </c>
      <c r="EF18" s="9">
        <v>1.3160000000000001</v>
      </c>
      <c r="EG18" s="9">
        <v>10</v>
      </c>
      <c r="EH18" s="9">
        <v>10</v>
      </c>
      <c r="EI18" s="9">
        <v>9.36</v>
      </c>
      <c r="EJ18" s="9">
        <v>32.017000000000003</v>
      </c>
      <c r="EK18" s="9">
        <v>10.879</v>
      </c>
      <c r="EL18" s="9">
        <v>21.138000000000002</v>
      </c>
      <c r="EM18" s="9">
        <v>8.8960000000000008</v>
      </c>
      <c r="EN18" s="9">
        <v>3.5760000000000001</v>
      </c>
      <c r="EO18" s="9">
        <v>5.319</v>
      </c>
      <c r="EP18" s="9">
        <v>14.568</v>
      </c>
      <c r="EQ18" s="9">
        <v>4.2119999999999997</v>
      </c>
      <c r="ER18" s="9">
        <v>10.356</v>
      </c>
      <c r="ES18" s="9">
        <v>7.44</v>
      </c>
      <c r="ET18" s="9">
        <v>3.0910000000000002</v>
      </c>
      <c r="EU18" s="9">
        <v>4.3479999999999999</v>
      </c>
      <c r="EV18" s="9">
        <v>1.1140000000000001</v>
      </c>
      <c r="EW18" s="9">
        <v>0</v>
      </c>
      <c r="EX18" s="9">
        <v>1.1140000000000001</v>
      </c>
      <c r="EY18" s="9">
        <v>13</v>
      </c>
      <c r="EZ18" s="9">
        <v>14.648</v>
      </c>
      <c r="FA18" s="9">
        <v>12.613</v>
      </c>
      <c r="FB18" s="9">
        <v>28.565999999999999</v>
      </c>
      <c r="FC18" s="9">
        <v>8.6929999999999996</v>
      </c>
      <c r="FD18" s="9">
        <v>19.873000000000001</v>
      </c>
      <c r="FE18" s="9">
        <v>11.194000000000001</v>
      </c>
      <c r="FF18" s="9">
        <v>1.63</v>
      </c>
      <c r="FG18" s="9">
        <v>9.5640000000000001</v>
      </c>
      <c r="FH18" s="9">
        <v>13.8</v>
      </c>
      <c r="FI18" s="9">
        <v>6.2160000000000002</v>
      </c>
      <c r="FJ18" s="9">
        <v>7.5839999999999996</v>
      </c>
      <c r="FK18" s="9">
        <v>2.7639999999999998</v>
      </c>
      <c r="FL18" s="9">
        <v>0.84699999999999998</v>
      </c>
      <c r="FM18" s="9">
        <v>1.917</v>
      </c>
      <c r="FN18" s="9">
        <v>0.80800000000000005</v>
      </c>
      <c r="FO18" s="9">
        <v>0</v>
      </c>
      <c r="FP18" s="9">
        <v>0.80800000000000005</v>
      </c>
      <c r="FQ18" s="9">
        <v>10</v>
      </c>
      <c r="FR18" s="9">
        <v>11.743</v>
      </c>
      <c r="FS18" s="9">
        <v>10</v>
      </c>
      <c r="FT18" s="9">
        <v>12.125</v>
      </c>
      <c r="FU18" s="9">
        <v>4.9749999999999996</v>
      </c>
      <c r="FV18" s="9">
        <v>7.15</v>
      </c>
      <c r="FW18" s="9">
        <v>5.7779999999999996</v>
      </c>
      <c r="FX18" s="9">
        <v>1.794</v>
      </c>
      <c r="FY18" s="9">
        <v>3.984</v>
      </c>
      <c r="FZ18" s="9">
        <v>6.0209999999999999</v>
      </c>
      <c r="GA18" s="9">
        <v>2.8559999999999999</v>
      </c>
      <c r="GB18" s="9">
        <v>3.1659999999999999</v>
      </c>
      <c r="GC18" s="9">
        <v>0.32600000000000001</v>
      </c>
      <c r="GD18" s="9">
        <v>0.32600000000000001</v>
      </c>
      <c r="GE18" s="9">
        <v>0</v>
      </c>
      <c r="GF18" s="9">
        <v>0</v>
      </c>
      <c r="GG18" s="9">
        <v>0</v>
      </c>
      <c r="GH18" s="9">
        <v>0</v>
      </c>
      <c r="GI18" s="9">
        <v>10</v>
      </c>
      <c r="GJ18" s="9">
        <v>10</v>
      </c>
      <c r="GK18" s="9">
        <v>8.4740000000000002</v>
      </c>
      <c r="GL18" s="9">
        <v>12.766</v>
      </c>
      <c r="GM18" s="9">
        <v>5.9320000000000004</v>
      </c>
      <c r="GN18" s="9">
        <v>6.8339999999999996</v>
      </c>
      <c r="GO18" s="9">
        <v>3.7690000000000001</v>
      </c>
      <c r="GP18" s="9">
        <v>1.64</v>
      </c>
      <c r="GQ18" s="9">
        <v>2.129</v>
      </c>
      <c r="GR18" s="9">
        <v>6.1890000000000001</v>
      </c>
      <c r="GS18" s="9">
        <v>2.9529999999999998</v>
      </c>
      <c r="GT18" s="9">
        <v>3.2360000000000002</v>
      </c>
      <c r="GU18" s="9">
        <v>2.0089999999999999</v>
      </c>
      <c r="GV18" s="9">
        <v>1.339</v>
      </c>
      <c r="GW18" s="9">
        <v>0.67</v>
      </c>
      <c r="GX18" s="9">
        <v>0.79900000000000004</v>
      </c>
      <c r="GY18" s="9">
        <v>0</v>
      </c>
      <c r="GZ18" s="9">
        <v>0.79900000000000004</v>
      </c>
      <c r="HA18" s="9">
        <v>10</v>
      </c>
      <c r="HB18" s="9">
        <v>10</v>
      </c>
      <c r="HC18" s="9">
        <v>10.484</v>
      </c>
      <c r="HD18" s="9">
        <v>59.237000000000002</v>
      </c>
      <c r="HE18" s="9">
        <v>19.16</v>
      </c>
      <c r="HF18" s="9">
        <v>40.078000000000003</v>
      </c>
      <c r="HG18" s="9">
        <v>24.68</v>
      </c>
      <c r="HH18" s="9">
        <v>6.7060000000000004</v>
      </c>
      <c r="HI18" s="9">
        <v>17.974</v>
      </c>
      <c r="HJ18" s="9">
        <v>24.315999999999999</v>
      </c>
      <c r="HK18" s="9">
        <v>9.9049999999999994</v>
      </c>
      <c r="HL18" s="9">
        <v>14.411</v>
      </c>
      <c r="HM18" s="9">
        <v>8.0449999999999999</v>
      </c>
      <c r="HN18" s="9">
        <v>2.0030000000000001</v>
      </c>
      <c r="HO18" s="9">
        <v>6.0419999999999998</v>
      </c>
      <c r="HP18" s="9">
        <v>2.1960000000000002</v>
      </c>
      <c r="HQ18" s="9">
        <v>0.54600000000000004</v>
      </c>
      <c r="HR18" s="9">
        <v>1.65</v>
      </c>
      <c r="HS18" s="9">
        <v>10</v>
      </c>
      <c r="HT18" s="9">
        <v>10</v>
      </c>
      <c r="HU18" s="9">
        <v>10</v>
      </c>
      <c r="HV18" s="9">
        <v>11.747</v>
      </c>
      <c r="HW18" s="9">
        <v>3.3460000000000001</v>
      </c>
      <c r="HX18" s="9">
        <v>8.4019999999999992</v>
      </c>
      <c r="HY18" s="9">
        <v>2.7280000000000002</v>
      </c>
      <c r="HZ18" s="9">
        <v>0.85299999999999998</v>
      </c>
      <c r="IA18" s="9">
        <v>1.875</v>
      </c>
      <c r="IB18" s="9">
        <v>7.077</v>
      </c>
      <c r="IC18" s="9">
        <v>2.1019999999999999</v>
      </c>
      <c r="ID18" s="9">
        <v>4.9749999999999996</v>
      </c>
      <c r="IE18" s="9">
        <v>1.58</v>
      </c>
      <c r="IF18" s="9">
        <v>0.39</v>
      </c>
      <c r="IG18" s="9">
        <v>1.19</v>
      </c>
      <c r="IH18" s="9">
        <v>0.36199999999999999</v>
      </c>
      <c r="II18" s="9">
        <v>0</v>
      </c>
      <c r="IJ18" s="9">
        <v>0.36199999999999999</v>
      </c>
      <c r="IK18" s="9">
        <v>11.531000000000001</v>
      </c>
      <c r="IL18" s="9">
        <v>13.957000000000001</v>
      </c>
      <c r="IM18" s="9">
        <v>10.573</v>
      </c>
      <c r="IN18" s="9">
        <v>4.7670000000000003</v>
      </c>
      <c r="IO18" s="9">
        <v>1.6579999999999999</v>
      </c>
      <c r="IP18" s="9">
        <v>3.109</v>
      </c>
      <c r="IQ18" s="9">
        <v>1.86</v>
      </c>
    </row>
    <row r="19" spans="1:251">
      <c r="A19" s="10">
        <v>44958</v>
      </c>
      <c r="B19" s="9">
        <v>3.9489999999999998</v>
      </c>
      <c r="C19" s="9">
        <v>2.4860000000000002</v>
      </c>
      <c r="D19" s="9">
        <v>1.4630000000000001</v>
      </c>
      <c r="E19" s="9">
        <v>1.78</v>
      </c>
      <c r="F19" s="9">
        <v>0.78800000000000003</v>
      </c>
      <c r="G19" s="9">
        <v>0.99199999999999999</v>
      </c>
      <c r="H19" s="9">
        <v>0.441</v>
      </c>
      <c r="I19" s="9">
        <v>0</v>
      </c>
      <c r="J19" s="9">
        <v>0.441</v>
      </c>
      <c r="K19" s="9">
        <v>10</v>
      </c>
      <c r="L19" s="9">
        <v>11.852</v>
      </c>
      <c r="M19" s="9">
        <v>8</v>
      </c>
      <c r="N19" s="9">
        <v>4.6219999999999999</v>
      </c>
      <c r="O19" s="9">
        <v>3.1909999999999998</v>
      </c>
      <c r="P19" s="9">
        <v>1.431</v>
      </c>
      <c r="Q19" s="9">
        <v>1.806</v>
      </c>
      <c r="R19" s="9">
        <v>1.3580000000000001</v>
      </c>
      <c r="S19" s="9">
        <v>0.44800000000000001</v>
      </c>
      <c r="T19" s="9">
        <v>2.8159999999999998</v>
      </c>
      <c r="U19" s="9">
        <v>1.833</v>
      </c>
      <c r="V19" s="9">
        <v>0.98399999999999999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10</v>
      </c>
      <c r="AD19" s="9">
        <v>10</v>
      </c>
      <c r="AE19" s="9">
        <v>12.548</v>
      </c>
      <c r="AF19" s="9">
        <v>71.956999999999994</v>
      </c>
      <c r="AG19" s="9">
        <v>27.244</v>
      </c>
      <c r="AH19" s="9">
        <v>44.712000000000003</v>
      </c>
      <c r="AI19" s="9">
        <v>30.933</v>
      </c>
      <c r="AJ19" s="9">
        <v>8.1920000000000002</v>
      </c>
      <c r="AK19" s="9">
        <v>22.74</v>
      </c>
      <c r="AL19" s="9">
        <v>28.765999999999998</v>
      </c>
      <c r="AM19" s="9">
        <v>12.542999999999999</v>
      </c>
      <c r="AN19" s="9">
        <v>16.224</v>
      </c>
      <c r="AO19" s="9">
        <v>8.99</v>
      </c>
      <c r="AP19" s="9">
        <v>4.5460000000000003</v>
      </c>
      <c r="AQ19" s="9">
        <v>4.444</v>
      </c>
      <c r="AR19" s="9">
        <v>3.2679999999999998</v>
      </c>
      <c r="AS19" s="9">
        <v>1.964</v>
      </c>
      <c r="AT19" s="9">
        <v>1.3049999999999999</v>
      </c>
      <c r="AU19" s="9">
        <v>10</v>
      </c>
      <c r="AV19" s="9">
        <v>12.544</v>
      </c>
      <c r="AW19" s="9">
        <v>9</v>
      </c>
      <c r="AX19" s="9">
        <v>28.140999999999998</v>
      </c>
      <c r="AY19" s="9">
        <v>7.0090000000000003</v>
      </c>
      <c r="AZ19" s="9">
        <v>21.131</v>
      </c>
      <c r="BA19" s="9">
        <v>11.446999999999999</v>
      </c>
      <c r="BB19" s="9">
        <v>0.96799999999999997</v>
      </c>
      <c r="BC19" s="9">
        <v>10.478999999999999</v>
      </c>
      <c r="BD19" s="9">
        <v>12.087999999999999</v>
      </c>
      <c r="BE19" s="9">
        <v>4.8070000000000004</v>
      </c>
      <c r="BF19" s="9">
        <v>7.2809999999999997</v>
      </c>
      <c r="BG19" s="9">
        <v>2.8570000000000002</v>
      </c>
      <c r="BH19" s="9">
        <v>0.35</v>
      </c>
      <c r="BI19" s="9">
        <v>2.5070000000000001</v>
      </c>
      <c r="BJ19" s="9">
        <v>1.7490000000000001</v>
      </c>
      <c r="BK19" s="9">
        <v>0.88500000000000001</v>
      </c>
      <c r="BL19" s="9">
        <v>0.86399999999999999</v>
      </c>
      <c r="BM19" s="9">
        <v>10</v>
      </c>
      <c r="BN19" s="9">
        <v>11.443</v>
      </c>
      <c r="BO19" s="9">
        <v>9.5690000000000008</v>
      </c>
      <c r="BP19" s="9">
        <v>43.816000000000003</v>
      </c>
      <c r="BQ19" s="9">
        <v>20.234999999999999</v>
      </c>
      <c r="BR19" s="9">
        <v>23.581</v>
      </c>
      <c r="BS19" s="9">
        <v>19.484999999999999</v>
      </c>
      <c r="BT19" s="9">
        <v>7.2240000000000002</v>
      </c>
      <c r="BU19" s="9">
        <v>12.260999999999999</v>
      </c>
      <c r="BV19" s="9">
        <v>16.678000000000001</v>
      </c>
      <c r="BW19" s="9">
        <v>7.7350000000000003</v>
      </c>
      <c r="BX19" s="9">
        <v>8.9429999999999996</v>
      </c>
      <c r="BY19" s="9">
        <v>6.133</v>
      </c>
      <c r="BZ19" s="9">
        <v>4.1959999999999997</v>
      </c>
      <c r="CA19" s="9">
        <v>1.9370000000000001</v>
      </c>
      <c r="CB19" s="9">
        <v>1.52</v>
      </c>
      <c r="CC19" s="9">
        <v>1.079</v>
      </c>
      <c r="CD19" s="9">
        <v>0.441</v>
      </c>
      <c r="CE19" s="9">
        <v>10</v>
      </c>
      <c r="CF19" s="9">
        <v>13</v>
      </c>
      <c r="CG19" s="9">
        <v>9</v>
      </c>
      <c r="CH19" s="9">
        <v>11.618</v>
      </c>
      <c r="CI19" s="9">
        <v>6.46</v>
      </c>
      <c r="CJ19" s="9">
        <v>5.1580000000000004</v>
      </c>
      <c r="CK19" s="9">
        <v>5.2919999999999998</v>
      </c>
      <c r="CL19" s="9">
        <v>2.1930000000000001</v>
      </c>
      <c r="CM19" s="9">
        <v>3.0990000000000002</v>
      </c>
      <c r="CN19" s="9">
        <v>4.6989999999999998</v>
      </c>
      <c r="CO19" s="9">
        <v>2.64</v>
      </c>
      <c r="CP19" s="9">
        <v>2.0590000000000002</v>
      </c>
      <c r="CQ19" s="9">
        <v>1.6279999999999999</v>
      </c>
      <c r="CR19" s="9">
        <v>1.6279999999999999</v>
      </c>
      <c r="CS19" s="9">
        <v>0</v>
      </c>
      <c r="CT19" s="9">
        <v>0</v>
      </c>
      <c r="CU19" s="9">
        <v>0</v>
      </c>
      <c r="CV19" s="9">
        <v>0</v>
      </c>
      <c r="CW19" s="9">
        <v>10</v>
      </c>
      <c r="CX19" s="9">
        <v>10</v>
      </c>
      <c r="CY19" s="9">
        <v>8</v>
      </c>
      <c r="CZ19" s="9">
        <v>0.67500000000000004</v>
      </c>
      <c r="DA19" s="9">
        <v>0.67500000000000004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0.67500000000000004</v>
      </c>
      <c r="DM19" s="9">
        <v>0.67500000000000004</v>
      </c>
      <c r="DN19" s="9">
        <v>0</v>
      </c>
      <c r="DO19" s="9">
        <v>0</v>
      </c>
      <c r="DP19" s="9">
        <v>0</v>
      </c>
      <c r="DQ19" s="9">
        <v>0</v>
      </c>
      <c r="DR19" s="9">
        <v>15.605</v>
      </c>
      <c r="DS19" s="9">
        <v>7.09</v>
      </c>
      <c r="DT19" s="9">
        <v>8.5139999999999993</v>
      </c>
      <c r="DU19" s="9">
        <v>6.5</v>
      </c>
      <c r="DV19" s="9">
        <v>3.9980000000000002</v>
      </c>
      <c r="DW19" s="9">
        <v>2.5019999999999998</v>
      </c>
      <c r="DX19" s="9">
        <v>5.5780000000000003</v>
      </c>
      <c r="DY19" s="9">
        <v>0.92900000000000005</v>
      </c>
      <c r="DZ19" s="9">
        <v>4.649</v>
      </c>
      <c r="EA19" s="9">
        <v>1.8680000000000001</v>
      </c>
      <c r="EB19" s="9">
        <v>1.3420000000000001</v>
      </c>
      <c r="EC19" s="9">
        <v>0.52600000000000002</v>
      </c>
      <c r="ED19" s="9">
        <v>1.659</v>
      </c>
      <c r="EE19" s="9">
        <v>0.82099999999999995</v>
      </c>
      <c r="EF19" s="9">
        <v>0.83799999999999997</v>
      </c>
      <c r="EG19" s="9">
        <v>11.164</v>
      </c>
      <c r="EH19" s="9">
        <v>8.4120000000000008</v>
      </c>
      <c r="EI19" s="9">
        <v>12</v>
      </c>
      <c r="EJ19" s="9">
        <v>29.3</v>
      </c>
      <c r="EK19" s="9">
        <v>10.180999999999999</v>
      </c>
      <c r="EL19" s="9">
        <v>19.119</v>
      </c>
      <c r="EM19" s="9">
        <v>14.67</v>
      </c>
      <c r="EN19" s="9">
        <v>2.794</v>
      </c>
      <c r="EO19" s="9">
        <v>11.875999999999999</v>
      </c>
      <c r="EP19" s="9">
        <v>8.7059999999999995</v>
      </c>
      <c r="EQ19" s="9">
        <v>4.4349999999999996</v>
      </c>
      <c r="ER19" s="9">
        <v>4.2709999999999999</v>
      </c>
      <c r="ES19" s="9">
        <v>5.9240000000000004</v>
      </c>
      <c r="ET19" s="9">
        <v>2.952</v>
      </c>
      <c r="EU19" s="9">
        <v>2.972</v>
      </c>
      <c r="EV19" s="9">
        <v>0</v>
      </c>
      <c r="EW19" s="9">
        <v>0</v>
      </c>
      <c r="EX19" s="9">
        <v>0</v>
      </c>
      <c r="EY19" s="9">
        <v>9.4239999999999995</v>
      </c>
      <c r="EZ19" s="9">
        <v>14.106</v>
      </c>
      <c r="FA19" s="9">
        <v>8</v>
      </c>
      <c r="FB19" s="9">
        <v>28.722999999999999</v>
      </c>
      <c r="FC19" s="9">
        <v>11.532999999999999</v>
      </c>
      <c r="FD19" s="9">
        <v>17.190000000000001</v>
      </c>
      <c r="FE19" s="9">
        <v>11.122999999999999</v>
      </c>
      <c r="FF19" s="9">
        <v>2.16</v>
      </c>
      <c r="FG19" s="9">
        <v>8.9629999999999992</v>
      </c>
      <c r="FH19" s="9">
        <v>14.696999999999999</v>
      </c>
      <c r="FI19" s="9">
        <v>7.4160000000000004</v>
      </c>
      <c r="FJ19" s="9">
        <v>7.2809999999999997</v>
      </c>
      <c r="FK19" s="9">
        <v>2.4350000000000001</v>
      </c>
      <c r="FL19" s="9">
        <v>1.4890000000000001</v>
      </c>
      <c r="FM19" s="9">
        <v>0.94599999999999995</v>
      </c>
      <c r="FN19" s="9">
        <v>0.46800000000000003</v>
      </c>
      <c r="FO19" s="9">
        <v>0.46800000000000003</v>
      </c>
      <c r="FP19" s="9">
        <v>0</v>
      </c>
      <c r="FQ19" s="9">
        <v>10</v>
      </c>
      <c r="FR19" s="9">
        <v>12.365</v>
      </c>
      <c r="FS19" s="9">
        <v>9</v>
      </c>
      <c r="FT19" s="9">
        <v>9.2729999999999997</v>
      </c>
      <c r="FU19" s="9">
        <v>4.226</v>
      </c>
      <c r="FV19" s="9">
        <v>5.0460000000000003</v>
      </c>
      <c r="FW19" s="9">
        <v>3.931</v>
      </c>
      <c r="FX19" s="9">
        <v>1.4330000000000001</v>
      </c>
      <c r="FY19" s="9">
        <v>2.4980000000000002</v>
      </c>
      <c r="FZ19" s="9">
        <v>4.484</v>
      </c>
      <c r="GA19" s="9">
        <v>2.4020000000000001</v>
      </c>
      <c r="GB19" s="9">
        <v>2.081</v>
      </c>
      <c r="GC19" s="9">
        <v>0.39100000000000001</v>
      </c>
      <c r="GD19" s="9">
        <v>0.39100000000000001</v>
      </c>
      <c r="GE19" s="9">
        <v>0</v>
      </c>
      <c r="GF19" s="9">
        <v>0.46700000000000003</v>
      </c>
      <c r="GG19" s="9">
        <v>0</v>
      </c>
      <c r="GH19" s="9">
        <v>0.46700000000000003</v>
      </c>
      <c r="GI19" s="9">
        <v>10</v>
      </c>
      <c r="GJ19" s="9">
        <v>10</v>
      </c>
      <c r="GK19" s="9">
        <v>8.9670000000000005</v>
      </c>
      <c r="GL19" s="9">
        <v>7.9550000000000001</v>
      </c>
      <c r="GM19" s="9">
        <v>3.6829999999999998</v>
      </c>
      <c r="GN19" s="9">
        <v>4.2729999999999997</v>
      </c>
      <c r="GO19" s="9">
        <v>2.9329999999999998</v>
      </c>
      <c r="GP19" s="9">
        <v>0.85199999999999998</v>
      </c>
      <c r="GQ19" s="9">
        <v>2.081</v>
      </c>
      <c r="GR19" s="9">
        <v>3.4670000000000001</v>
      </c>
      <c r="GS19" s="9">
        <v>2.0870000000000002</v>
      </c>
      <c r="GT19" s="9">
        <v>1.381</v>
      </c>
      <c r="GU19" s="9">
        <v>1.5549999999999999</v>
      </c>
      <c r="GV19" s="9">
        <v>0.74399999999999999</v>
      </c>
      <c r="GW19" s="9">
        <v>0.81100000000000005</v>
      </c>
      <c r="GX19" s="9">
        <v>0</v>
      </c>
      <c r="GY19" s="9">
        <v>0</v>
      </c>
      <c r="GZ19" s="9">
        <v>0</v>
      </c>
      <c r="HA19" s="9">
        <v>10.117000000000001</v>
      </c>
      <c r="HB19" s="9">
        <v>12</v>
      </c>
      <c r="HC19" s="9">
        <v>9.5709999999999997</v>
      </c>
      <c r="HD19" s="9">
        <v>58.548000000000002</v>
      </c>
      <c r="HE19" s="9">
        <v>23.431999999999999</v>
      </c>
      <c r="HF19" s="9">
        <v>35.116</v>
      </c>
      <c r="HG19" s="9">
        <v>26.382999999999999</v>
      </c>
      <c r="HH19" s="9">
        <v>7.3479999999999999</v>
      </c>
      <c r="HI19" s="9">
        <v>19.035</v>
      </c>
      <c r="HJ19" s="9">
        <v>23.413</v>
      </c>
      <c r="HK19" s="9">
        <v>10.173999999999999</v>
      </c>
      <c r="HL19" s="9">
        <v>13.238</v>
      </c>
      <c r="HM19" s="9">
        <v>6.9740000000000002</v>
      </c>
      <c r="HN19" s="9">
        <v>5.0380000000000003</v>
      </c>
      <c r="HO19" s="9">
        <v>1.9350000000000001</v>
      </c>
      <c r="HP19" s="9">
        <v>1.7789999999999999</v>
      </c>
      <c r="HQ19" s="9">
        <v>0.871</v>
      </c>
      <c r="HR19" s="9">
        <v>0.90800000000000003</v>
      </c>
      <c r="HS19" s="9">
        <v>10</v>
      </c>
      <c r="HT19" s="9">
        <v>13</v>
      </c>
      <c r="HU19" s="9">
        <v>8</v>
      </c>
      <c r="HV19" s="9">
        <v>13.909000000000001</v>
      </c>
      <c r="HW19" s="9">
        <v>4.702</v>
      </c>
      <c r="HX19" s="9">
        <v>9.2059999999999995</v>
      </c>
      <c r="HY19" s="9">
        <v>5.5540000000000003</v>
      </c>
      <c r="HZ19" s="9">
        <v>1.268</v>
      </c>
      <c r="IA19" s="9">
        <v>4.2869999999999999</v>
      </c>
      <c r="IB19" s="9">
        <v>5.452</v>
      </c>
      <c r="IC19" s="9">
        <v>2.6269999999999998</v>
      </c>
      <c r="ID19" s="9">
        <v>2.8250000000000002</v>
      </c>
      <c r="IE19" s="9">
        <v>2.0880000000000001</v>
      </c>
      <c r="IF19" s="9">
        <v>0.39100000000000001</v>
      </c>
      <c r="IG19" s="9">
        <v>1.6970000000000001</v>
      </c>
      <c r="IH19" s="9">
        <v>0.81399999999999995</v>
      </c>
      <c r="II19" s="9">
        <v>0.41699999999999998</v>
      </c>
      <c r="IJ19" s="9">
        <v>0.39700000000000002</v>
      </c>
      <c r="IK19" s="9">
        <v>10</v>
      </c>
      <c r="IL19" s="9">
        <v>10</v>
      </c>
      <c r="IM19" s="9">
        <v>10</v>
      </c>
      <c r="IN19" s="9">
        <v>3.1629999999999998</v>
      </c>
      <c r="IO19" s="9">
        <v>1.887</v>
      </c>
      <c r="IP19" s="9">
        <v>1.276</v>
      </c>
      <c r="IQ19" s="9">
        <v>1.3540000000000001</v>
      </c>
    </row>
    <row r="20" spans="1:251">
      <c r="A20" s="10">
        <v>45323</v>
      </c>
      <c r="B20" s="9">
        <v>3.5219999999999998</v>
      </c>
      <c r="C20" s="9">
        <v>1.714</v>
      </c>
      <c r="D20" s="9">
        <v>1.8080000000000001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9.1379999999999999</v>
      </c>
      <c r="L20" s="9">
        <v>10</v>
      </c>
      <c r="M20" s="9">
        <v>8</v>
      </c>
      <c r="N20" s="9">
        <v>1.917</v>
      </c>
      <c r="O20" s="9">
        <v>0.79900000000000004</v>
      </c>
      <c r="P20" s="9">
        <v>1.1180000000000001</v>
      </c>
      <c r="Q20" s="9">
        <v>1.0329999999999999</v>
      </c>
      <c r="R20" s="9">
        <v>0.378</v>
      </c>
      <c r="S20" s="9">
        <v>0.65400000000000003</v>
      </c>
      <c r="T20" s="9">
        <v>0.42099999999999999</v>
      </c>
      <c r="U20" s="9">
        <v>0.42099999999999999</v>
      </c>
      <c r="V20" s="9">
        <v>0</v>
      </c>
      <c r="W20" s="9">
        <v>0</v>
      </c>
      <c r="X20" s="9">
        <v>0</v>
      </c>
      <c r="Y20" s="9">
        <v>0</v>
      </c>
      <c r="Z20" s="9">
        <v>0.46300000000000002</v>
      </c>
      <c r="AA20" s="9">
        <v>0</v>
      </c>
      <c r="AB20" s="9">
        <v>0.46300000000000002</v>
      </c>
      <c r="AC20" s="9">
        <v>8.59</v>
      </c>
      <c r="AD20" s="9">
        <v>6.6859999999999999</v>
      </c>
      <c r="AE20" s="9">
        <v>13.295999999999999</v>
      </c>
      <c r="AF20" s="9">
        <v>74.376999999999995</v>
      </c>
      <c r="AG20" s="9">
        <v>25.459</v>
      </c>
      <c r="AH20" s="9">
        <v>48.917000000000002</v>
      </c>
      <c r="AI20" s="9">
        <v>33.183</v>
      </c>
      <c r="AJ20" s="9">
        <v>10.022</v>
      </c>
      <c r="AK20" s="9">
        <v>23.16</v>
      </c>
      <c r="AL20" s="9">
        <v>28.317</v>
      </c>
      <c r="AM20" s="9">
        <v>10.8</v>
      </c>
      <c r="AN20" s="9">
        <v>17.516999999999999</v>
      </c>
      <c r="AO20" s="9">
        <v>10.455</v>
      </c>
      <c r="AP20" s="9">
        <v>3.8490000000000002</v>
      </c>
      <c r="AQ20" s="9">
        <v>6.6059999999999999</v>
      </c>
      <c r="AR20" s="9">
        <v>2.4220000000000002</v>
      </c>
      <c r="AS20" s="9">
        <v>0.78800000000000003</v>
      </c>
      <c r="AT20" s="9">
        <v>1.6339999999999999</v>
      </c>
      <c r="AU20" s="9">
        <v>10</v>
      </c>
      <c r="AV20" s="9">
        <v>10</v>
      </c>
      <c r="AW20" s="9">
        <v>10</v>
      </c>
      <c r="AX20" s="9">
        <v>23.427</v>
      </c>
      <c r="AY20" s="9">
        <v>7.5579999999999998</v>
      </c>
      <c r="AZ20" s="9">
        <v>15.869</v>
      </c>
      <c r="BA20" s="9">
        <v>8.9860000000000007</v>
      </c>
      <c r="BB20" s="9">
        <v>1.9359999999999999</v>
      </c>
      <c r="BC20" s="9">
        <v>7.05</v>
      </c>
      <c r="BD20" s="9">
        <v>10.542999999999999</v>
      </c>
      <c r="BE20" s="9">
        <v>4.673</v>
      </c>
      <c r="BF20" s="9">
        <v>5.87</v>
      </c>
      <c r="BG20" s="9">
        <v>3.4350000000000001</v>
      </c>
      <c r="BH20" s="9">
        <v>0.94899999999999995</v>
      </c>
      <c r="BI20" s="9">
        <v>2.4860000000000002</v>
      </c>
      <c r="BJ20" s="9">
        <v>0.46300000000000002</v>
      </c>
      <c r="BK20" s="9">
        <v>0</v>
      </c>
      <c r="BL20" s="9">
        <v>0.46300000000000002</v>
      </c>
      <c r="BM20" s="9">
        <v>10</v>
      </c>
      <c r="BN20" s="9">
        <v>11.742000000000001</v>
      </c>
      <c r="BO20" s="9">
        <v>10</v>
      </c>
      <c r="BP20" s="9">
        <v>50.95</v>
      </c>
      <c r="BQ20" s="9">
        <v>17.901</v>
      </c>
      <c r="BR20" s="9">
        <v>33.048000000000002</v>
      </c>
      <c r="BS20" s="9">
        <v>24.196000000000002</v>
      </c>
      <c r="BT20" s="9">
        <v>8.0860000000000003</v>
      </c>
      <c r="BU20" s="9">
        <v>16.11</v>
      </c>
      <c r="BV20" s="9">
        <v>17.774000000000001</v>
      </c>
      <c r="BW20" s="9">
        <v>6.1269999999999998</v>
      </c>
      <c r="BX20" s="9">
        <v>11.647</v>
      </c>
      <c r="BY20" s="9">
        <v>7.02</v>
      </c>
      <c r="BZ20" s="9">
        <v>2.9</v>
      </c>
      <c r="CA20" s="9">
        <v>4.12</v>
      </c>
      <c r="CB20" s="9">
        <v>1.9590000000000001</v>
      </c>
      <c r="CC20" s="9">
        <v>0.78800000000000003</v>
      </c>
      <c r="CD20" s="9">
        <v>1.171</v>
      </c>
      <c r="CE20" s="9">
        <v>10</v>
      </c>
      <c r="CF20" s="9">
        <v>10</v>
      </c>
      <c r="CG20" s="9">
        <v>10</v>
      </c>
      <c r="CH20" s="9">
        <v>13.407999999999999</v>
      </c>
      <c r="CI20" s="9">
        <v>4.7169999999999996</v>
      </c>
      <c r="CJ20" s="9">
        <v>8.6910000000000007</v>
      </c>
      <c r="CK20" s="9">
        <v>2.7850000000000001</v>
      </c>
      <c r="CL20" s="9">
        <v>0.67</v>
      </c>
      <c r="CM20" s="9">
        <v>2.1150000000000002</v>
      </c>
      <c r="CN20" s="9">
        <v>7.952</v>
      </c>
      <c r="CO20" s="9">
        <v>2.9910000000000001</v>
      </c>
      <c r="CP20" s="9">
        <v>4.9610000000000003</v>
      </c>
      <c r="CQ20" s="9">
        <v>1.579</v>
      </c>
      <c r="CR20" s="9">
        <v>0.48199999999999998</v>
      </c>
      <c r="CS20" s="9">
        <v>1.097</v>
      </c>
      <c r="CT20" s="9">
        <v>1.0920000000000001</v>
      </c>
      <c r="CU20" s="9">
        <v>0.57399999999999995</v>
      </c>
      <c r="CV20" s="9">
        <v>0.51800000000000002</v>
      </c>
      <c r="CW20" s="9">
        <v>10.327999999999999</v>
      </c>
      <c r="CX20" s="9">
        <v>10.416</v>
      </c>
      <c r="CY20" s="9">
        <v>11.079000000000001</v>
      </c>
      <c r="CZ20" s="9">
        <v>0.65700000000000003</v>
      </c>
      <c r="DA20" s="9">
        <v>0</v>
      </c>
      <c r="DB20" s="9">
        <v>0.65700000000000003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0.65700000000000003</v>
      </c>
      <c r="DJ20" s="9">
        <v>0</v>
      </c>
      <c r="DK20" s="9">
        <v>0.65700000000000003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12.010999999999999</v>
      </c>
      <c r="DS20" s="9">
        <v>3.173</v>
      </c>
      <c r="DT20" s="9">
        <v>8.8379999999999992</v>
      </c>
      <c r="DU20" s="9">
        <v>2.4159999999999999</v>
      </c>
      <c r="DV20" s="9">
        <v>0.83599999999999997</v>
      </c>
      <c r="DW20" s="9">
        <v>1.58</v>
      </c>
      <c r="DX20" s="9">
        <v>6.53</v>
      </c>
      <c r="DY20" s="9">
        <v>1.365</v>
      </c>
      <c r="DZ20" s="9">
        <v>5.165</v>
      </c>
      <c r="EA20" s="9">
        <v>0.46</v>
      </c>
      <c r="EB20" s="9">
        <v>0</v>
      </c>
      <c r="EC20" s="9">
        <v>0.46</v>
      </c>
      <c r="ED20" s="9">
        <v>2.6059999999999999</v>
      </c>
      <c r="EE20" s="9">
        <v>0.97199999999999998</v>
      </c>
      <c r="EF20" s="9">
        <v>1.6339999999999999</v>
      </c>
      <c r="EG20" s="9">
        <v>15.101000000000001</v>
      </c>
      <c r="EH20" s="9">
        <v>16</v>
      </c>
      <c r="EI20" s="9">
        <v>13.635999999999999</v>
      </c>
      <c r="EJ20" s="9">
        <v>30.696999999999999</v>
      </c>
      <c r="EK20" s="9">
        <v>13.430999999999999</v>
      </c>
      <c r="EL20" s="9">
        <v>17.265000000000001</v>
      </c>
      <c r="EM20" s="9">
        <v>11.842000000000001</v>
      </c>
      <c r="EN20" s="9">
        <v>4.3979999999999997</v>
      </c>
      <c r="EO20" s="9">
        <v>7.444</v>
      </c>
      <c r="EP20" s="9">
        <v>11.589</v>
      </c>
      <c r="EQ20" s="9">
        <v>5.0730000000000004</v>
      </c>
      <c r="ER20" s="9">
        <v>6.516</v>
      </c>
      <c r="ES20" s="9">
        <v>6.8739999999999997</v>
      </c>
      <c r="ET20" s="9">
        <v>3.569</v>
      </c>
      <c r="EU20" s="9">
        <v>3.3050000000000002</v>
      </c>
      <c r="EV20" s="9">
        <v>0.39100000000000001</v>
      </c>
      <c r="EW20" s="9">
        <v>0.39100000000000001</v>
      </c>
      <c r="EX20" s="9">
        <v>0</v>
      </c>
      <c r="EY20" s="9">
        <v>10</v>
      </c>
      <c r="EZ20" s="9">
        <v>11.307</v>
      </c>
      <c r="FA20" s="9">
        <v>10</v>
      </c>
      <c r="FB20" s="9">
        <v>30.957999999999998</v>
      </c>
      <c r="FC20" s="9">
        <v>8.6489999999999991</v>
      </c>
      <c r="FD20" s="9">
        <v>22.309000000000001</v>
      </c>
      <c r="FE20" s="9">
        <v>12.372</v>
      </c>
      <c r="FF20" s="9">
        <v>1.867</v>
      </c>
      <c r="FG20" s="9">
        <v>10.505000000000001</v>
      </c>
      <c r="FH20" s="9">
        <v>15.653</v>
      </c>
      <c r="FI20" s="9">
        <v>6.0190000000000001</v>
      </c>
      <c r="FJ20" s="9">
        <v>9.6340000000000003</v>
      </c>
      <c r="FK20" s="9">
        <v>2.9329999999999998</v>
      </c>
      <c r="FL20" s="9">
        <v>0.76200000000000001</v>
      </c>
      <c r="FM20" s="9">
        <v>2.17</v>
      </c>
      <c r="FN20" s="9">
        <v>0</v>
      </c>
      <c r="FO20" s="9">
        <v>0</v>
      </c>
      <c r="FP20" s="9">
        <v>0</v>
      </c>
      <c r="FQ20" s="9">
        <v>10</v>
      </c>
      <c r="FR20" s="9">
        <v>11.906000000000001</v>
      </c>
      <c r="FS20" s="9">
        <v>10</v>
      </c>
      <c r="FT20" s="9">
        <v>13.462999999999999</v>
      </c>
      <c r="FU20" s="9">
        <v>4.9240000000000004</v>
      </c>
      <c r="FV20" s="9">
        <v>8.5389999999999997</v>
      </c>
      <c r="FW20" s="9">
        <v>9.3369999999999997</v>
      </c>
      <c r="FX20" s="9">
        <v>3.5910000000000002</v>
      </c>
      <c r="FY20" s="9">
        <v>5.7460000000000004</v>
      </c>
      <c r="FZ20" s="9">
        <v>2.4969999999999999</v>
      </c>
      <c r="GA20" s="9">
        <v>1.333</v>
      </c>
      <c r="GB20" s="9">
        <v>1.1639999999999999</v>
      </c>
      <c r="GC20" s="9">
        <v>1.111</v>
      </c>
      <c r="GD20" s="9">
        <v>0</v>
      </c>
      <c r="GE20" s="9">
        <v>1.111</v>
      </c>
      <c r="GF20" s="9">
        <v>0.51800000000000002</v>
      </c>
      <c r="GG20" s="9">
        <v>0</v>
      </c>
      <c r="GH20" s="9">
        <v>0.51800000000000002</v>
      </c>
      <c r="GI20" s="9">
        <v>8</v>
      </c>
      <c r="GJ20" s="9">
        <v>8</v>
      </c>
      <c r="GK20" s="9">
        <v>7.694</v>
      </c>
      <c r="GL20" s="9">
        <v>13.420999999999999</v>
      </c>
      <c r="GM20" s="9">
        <v>8.7100000000000009</v>
      </c>
      <c r="GN20" s="9">
        <v>4.7110000000000003</v>
      </c>
      <c r="GO20" s="9">
        <v>4.8890000000000002</v>
      </c>
      <c r="GP20" s="9">
        <v>2.613</v>
      </c>
      <c r="GQ20" s="9">
        <v>2.2749999999999999</v>
      </c>
      <c r="GR20" s="9">
        <v>5.6150000000000002</v>
      </c>
      <c r="GS20" s="9">
        <v>4.3419999999999996</v>
      </c>
      <c r="GT20" s="9">
        <v>1.2729999999999999</v>
      </c>
      <c r="GU20" s="9">
        <v>2.52</v>
      </c>
      <c r="GV20" s="9">
        <v>1.357</v>
      </c>
      <c r="GW20" s="9">
        <v>1.163</v>
      </c>
      <c r="GX20" s="9">
        <v>0.39700000000000002</v>
      </c>
      <c r="GY20" s="9">
        <v>0.39700000000000002</v>
      </c>
      <c r="GZ20" s="9">
        <v>0</v>
      </c>
      <c r="HA20" s="9">
        <v>10</v>
      </c>
      <c r="HB20" s="9">
        <v>10</v>
      </c>
      <c r="HC20" s="9">
        <v>9.6300000000000008</v>
      </c>
      <c r="HD20" s="9">
        <v>56.805999999999997</v>
      </c>
      <c r="HE20" s="9">
        <v>16.216999999999999</v>
      </c>
      <c r="HF20" s="9">
        <v>40.588999999999999</v>
      </c>
      <c r="HG20" s="9">
        <v>24.788</v>
      </c>
      <c r="HH20" s="9">
        <v>5.4809999999999999</v>
      </c>
      <c r="HI20" s="9">
        <v>19.306999999999999</v>
      </c>
      <c r="HJ20" s="9">
        <v>23.457999999999998</v>
      </c>
      <c r="HK20" s="9">
        <v>8.1240000000000006</v>
      </c>
      <c r="HL20" s="9">
        <v>15.335000000000001</v>
      </c>
      <c r="HM20" s="9">
        <v>7.1879999999999997</v>
      </c>
      <c r="HN20" s="9">
        <v>2.222</v>
      </c>
      <c r="HO20" s="9">
        <v>4.9660000000000002</v>
      </c>
      <c r="HP20" s="9">
        <v>1.3720000000000001</v>
      </c>
      <c r="HQ20" s="9">
        <v>0.39100000000000001</v>
      </c>
      <c r="HR20" s="9">
        <v>0.98099999999999998</v>
      </c>
      <c r="HS20" s="9">
        <v>10</v>
      </c>
      <c r="HT20" s="9">
        <v>10.061999999999999</v>
      </c>
      <c r="HU20" s="9">
        <v>10</v>
      </c>
      <c r="HV20" s="9">
        <v>14.425000000000001</v>
      </c>
      <c r="HW20" s="9">
        <v>4.2960000000000003</v>
      </c>
      <c r="HX20" s="9">
        <v>10.129</v>
      </c>
      <c r="HY20" s="9">
        <v>5.72</v>
      </c>
      <c r="HZ20" s="9">
        <v>2.5979999999999999</v>
      </c>
      <c r="IA20" s="9">
        <v>3.1219999999999999</v>
      </c>
      <c r="IB20" s="9">
        <v>5.2080000000000002</v>
      </c>
      <c r="IC20" s="9">
        <v>0.94599999999999995</v>
      </c>
      <c r="ID20" s="9">
        <v>4.2629999999999999</v>
      </c>
      <c r="IE20" s="9">
        <v>2.3260000000000001</v>
      </c>
      <c r="IF20" s="9">
        <v>0.753</v>
      </c>
      <c r="IG20" s="9">
        <v>1.573</v>
      </c>
      <c r="IH20" s="9">
        <v>1.171</v>
      </c>
      <c r="II20" s="9">
        <v>0</v>
      </c>
      <c r="IJ20" s="9">
        <v>1.171</v>
      </c>
      <c r="IK20" s="9">
        <v>11.625</v>
      </c>
      <c r="IL20" s="9">
        <v>8.4429999999999996</v>
      </c>
      <c r="IM20" s="9">
        <v>12.734999999999999</v>
      </c>
      <c r="IN20" s="9">
        <v>3.133</v>
      </c>
      <c r="IO20" s="9">
        <v>0.95399999999999996</v>
      </c>
      <c r="IP20" s="9">
        <v>2.1800000000000002</v>
      </c>
      <c r="IQ20" s="9">
        <v>0.57099999999999995</v>
      </c>
    </row>
    <row r="21" spans="1:251">
      <c r="A21" s="10">
        <v>45689</v>
      </c>
      <c r="B21" s="9">
        <v>2.2229999999999999</v>
      </c>
      <c r="C21" s="9">
        <v>0.42399999999999999</v>
      </c>
      <c r="D21" s="9">
        <v>1.798</v>
      </c>
      <c r="E21" s="9">
        <v>0.45600000000000002</v>
      </c>
      <c r="F21" s="9">
        <v>0.45600000000000002</v>
      </c>
      <c r="G21" s="9">
        <v>0</v>
      </c>
      <c r="H21" s="9">
        <v>0.42499999999999999</v>
      </c>
      <c r="I21" s="9">
        <v>0.42499999999999999</v>
      </c>
      <c r="J21" s="9">
        <v>0</v>
      </c>
      <c r="K21" s="9">
        <v>10.542999999999999</v>
      </c>
      <c r="L21" s="9">
        <v>24.004000000000001</v>
      </c>
      <c r="M21" s="9">
        <v>9.9830000000000005</v>
      </c>
      <c r="N21" s="9">
        <v>2.42</v>
      </c>
      <c r="O21" s="9">
        <v>1.9279999999999999</v>
      </c>
      <c r="P21" s="9">
        <v>0.49099999999999999</v>
      </c>
      <c r="Q21" s="9">
        <v>1.095</v>
      </c>
      <c r="R21" s="9">
        <v>0.60399999999999998</v>
      </c>
      <c r="S21" s="9">
        <v>0.49099999999999999</v>
      </c>
      <c r="T21" s="9">
        <v>1.3240000000000001</v>
      </c>
      <c r="U21" s="9">
        <v>1.3240000000000001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9.6229999999999993</v>
      </c>
      <c r="AD21" s="9">
        <v>10</v>
      </c>
      <c r="AE21" s="9">
        <v>0</v>
      </c>
      <c r="AF21" s="9">
        <v>77.516000000000005</v>
      </c>
      <c r="AG21" s="9">
        <v>25.510999999999999</v>
      </c>
      <c r="AH21" s="9">
        <v>52.005000000000003</v>
      </c>
      <c r="AI21" s="9">
        <v>28.847000000000001</v>
      </c>
      <c r="AJ21" s="9">
        <v>9.8659999999999997</v>
      </c>
      <c r="AK21" s="9">
        <v>18.981000000000002</v>
      </c>
      <c r="AL21" s="9">
        <v>36.295000000000002</v>
      </c>
      <c r="AM21" s="9">
        <v>9.7989999999999995</v>
      </c>
      <c r="AN21" s="9">
        <v>26.497</v>
      </c>
      <c r="AO21" s="9">
        <v>8.6080000000000005</v>
      </c>
      <c r="AP21" s="9">
        <v>3.9910000000000001</v>
      </c>
      <c r="AQ21" s="9">
        <v>4.617</v>
      </c>
      <c r="AR21" s="9">
        <v>3.766</v>
      </c>
      <c r="AS21" s="9">
        <v>1.8560000000000001</v>
      </c>
      <c r="AT21" s="9">
        <v>1.91</v>
      </c>
      <c r="AU21" s="9">
        <v>10</v>
      </c>
      <c r="AV21" s="9">
        <v>12</v>
      </c>
      <c r="AW21" s="9">
        <v>10</v>
      </c>
      <c r="AX21" s="9">
        <v>22.634</v>
      </c>
      <c r="AY21" s="9">
        <v>5.6440000000000001</v>
      </c>
      <c r="AZ21" s="9">
        <v>16.989999999999998</v>
      </c>
      <c r="BA21" s="9">
        <v>7.827</v>
      </c>
      <c r="BB21" s="9">
        <v>2.1549999999999998</v>
      </c>
      <c r="BC21" s="9">
        <v>5.6719999999999997</v>
      </c>
      <c r="BD21" s="9">
        <v>11.461</v>
      </c>
      <c r="BE21" s="9">
        <v>3.105</v>
      </c>
      <c r="BF21" s="9">
        <v>8.3559999999999999</v>
      </c>
      <c r="BG21" s="9">
        <v>1.0509999999999999</v>
      </c>
      <c r="BH21" s="9">
        <v>0</v>
      </c>
      <c r="BI21" s="9">
        <v>1.0509999999999999</v>
      </c>
      <c r="BJ21" s="9">
        <v>2.294</v>
      </c>
      <c r="BK21" s="9">
        <v>0.38400000000000001</v>
      </c>
      <c r="BL21" s="9">
        <v>1.91</v>
      </c>
      <c r="BM21" s="9">
        <v>10</v>
      </c>
      <c r="BN21" s="9">
        <v>11.907999999999999</v>
      </c>
      <c r="BO21" s="9">
        <v>10</v>
      </c>
      <c r="BP21" s="9">
        <v>54.881999999999998</v>
      </c>
      <c r="BQ21" s="9">
        <v>19.867000000000001</v>
      </c>
      <c r="BR21" s="9">
        <v>35.015000000000001</v>
      </c>
      <c r="BS21" s="9">
        <v>21.02</v>
      </c>
      <c r="BT21" s="9">
        <v>7.7110000000000003</v>
      </c>
      <c r="BU21" s="9">
        <v>13.308999999999999</v>
      </c>
      <c r="BV21" s="9">
        <v>24.834</v>
      </c>
      <c r="BW21" s="9">
        <v>6.6929999999999996</v>
      </c>
      <c r="BX21" s="9">
        <v>18.140999999999998</v>
      </c>
      <c r="BY21" s="9">
        <v>7.5570000000000004</v>
      </c>
      <c r="BZ21" s="9">
        <v>3.9910000000000001</v>
      </c>
      <c r="CA21" s="9">
        <v>3.5659999999999998</v>
      </c>
      <c r="CB21" s="9">
        <v>1.472</v>
      </c>
      <c r="CC21" s="9">
        <v>1.472</v>
      </c>
      <c r="CD21" s="9">
        <v>0</v>
      </c>
      <c r="CE21" s="9">
        <v>10</v>
      </c>
      <c r="CF21" s="9">
        <v>12</v>
      </c>
      <c r="CG21" s="9">
        <v>10</v>
      </c>
      <c r="CH21" s="9">
        <v>8.3719999999999999</v>
      </c>
      <c r="CI21" s="9">
        <v>3.7509999999999999</v>
      </c>
      <c r="CJ21" s="9">
        <v>4.6219999999999999</v>
      </c>
      <c r="CK21" s="9">
        <v>1.65</v>
      </c>
      <c r="CL21" s="9">
        <v>0.39800000000000002</v>
      </c>
      <c r="CM21" s="9">
        <v>1.252</v>
      </c>
      <c r="CN21" s="9">
        <v>3.3140000000000001</v>
      </c>
      <c r="CO21" s="9">
        <v>2.0089999999999999</v>
      </c>
      <c r="CP21" s="9">
        <v>1.304</v>
      </c>
      <c r="CQ21" s="9">
        <v>2.4489999999999998</v>
      </c>
      <c r="CR21" s="9">
        <v>0.91900000000000004</v>
      </c>
      <c r="CS21" s="9">
        <v>1.53</v>
      </c>
      <c r="CT21" s="9">
        <v>0.96</v>
      </c>
      <c r="CU21" s="9">
        <v>0.42499999999999999</v>
      </c>
      <c r="CV21" s="9">
        <v>0.53500000000000003</v>
      </c>
      <c r="CW21" s="9">
        <v>13.567</v>
      </c>
      <c r="CX21" s="9">
        <v>14.183</v>
      </c>
      <c r="CY21" s="9">
        <v>13</v>
      </c>
      <c r="CZ21" s="9">
        <v>1.226</v>
      </c>
      <c r="DA21" s="9">
        <v>0.79600000000000004</v>
      </c>
      <c r="DB21" s="9">
        <v>0.43</v>
      </c>
      <c r="DC21" s="9">
        <v>0</v>
      </c>
      <c r="DD21" s="9">
        <v>0</v>
      </c>
      <c r="DE21" s="9">
        <v>0</v>
      </c>
      <c r="DF21" s="9">
        <v>0.84099999999999997</v>
      </c>
      <c r="DG21" s="9">
        <v>0.41199999999999998</v>
      </c>
      <c r="DH21" s="9">
        <v>0.43</v>
      </c>
      <c r="DI21" s="9">
        <v>0</v>
      </c>
      <c r="DJ21" s="9">
        <v>0</v>
      </c>
      <c r="DK21" s="9">
        <v>0</v>
      </c>
      <c r="DL21" s="9">
        <v>0.38400000000000001</v>
      </c>
      <c r="DM21" s="9">
        <v>0.38400000000000001</v>
      </c>
      <c r="DN21" s="9">
        <v>0</v>
      </c>
      <c r="DO21" s="9">
        <v>17.934999999999999</v>
      </c>
      <c r="DP21" s="9">
        <v>22.757999999999999</v>
      </c>
      <c r="DQ21" s="9">
        <v>0</v>
      </c>
      <c r="DR21" s="9">
        <v>17.196000000000002</v>
      </c>
      <c r="DS21" s="9">
        <v>4.6319999999999997</v>
      </c>
      <c r="DT21" s="9">
        <v>12.564</v>
      </c>
      <c r="DU21" s="9">
        <v>7.3419999999999996</v>
      </c>
      <c r="DV21" s="9">
        <v>1.8220000000000001</v>
      </c>
      <c r="DW21" s="9">
        <v>5.5190000000000001</v>
      </c>
      <c r="DX21" s="9">
        <v>6.8010000000000002</v>
      </c>
      <c r="DY21" s="9">
        <v>2.81</v>
      </c>
      <c r="DZ21" s="9">
        <v>3.992</v>
      </c>
      <c r="EA21" s="9">
        <v>1.143</v>
      </c>
      <c r="EB21" s="9">
        <v>0</v>
      </c>
      <c r="EC21" s="9">
        <v>1.143</v>
      </c>
      <c r="ED21" s="9">
        <v>1.91</v>
      </c>
      <c r="EE21" s="9">
        <v>0</v>
      </c>
      <c r="EF21" s="9">
        <v>1.91</v>
      </c>
      <c r="EG21" s="9">
        <v>12</v>
      </c>
      <c r="EH21" s="9">
        <v>12</v>
      </c>
      <c r="EI21" s="9">
        <v>12.07</v>
      </c>
      <c r="EJ21" s="9">
        <v>30.643000000000001</v>
      </c>
      <c r="EK21" s="9">
        <v>10.587</v>
      </c>
      <c r="EL21" s="9">
        <v>20.056999999999999</v>
      </c>
      <c r="EM21" s="9">
        <v>11.744</v>
      </c>
      <c r="EN21" s="9">
        <v>3.86</v>
      </c>
      <c r="EO21" s="9">
        <v>7.8840000000000003</v>
      </c>
      <c r="EP21" s="9">
        <v>10.843</v>
      </c>
      <c r="EQ21" s="9">
        <v>3.5329999999999999</v>
      </c>
      <c r="ER21" s="9">
        <v>7.31</v>
      </c>
      <c r="ES21" s="9">
        <v>6.5919999999999996</v>
      </c>
      <c r="ET21" s="9">
        <v>2.2650000000000001</v>
      </c>
      <c r="EU21" s="9">
        <v>4.327</v>
      </c>
      <c r="EV21" s="9">
        <v>1.464</v>
      </c>
      <c r="EW21" s="9">
        <v>0.92900000000000005</v>
      </c>
      <c r="EX21" s="9">
        <v>0.53500000000000003</v>
      </c>
      <c r="EY21" s="9">
        <v>10</v>
      </c>
      <c r="EZ21" s="9">
        <v>12</v>
      </c>
      <c r="FA21" s="9">
        <v>10</v>
      </c>
      <c r="FB21" s="9">
        <v>25.988</v>
      </c>
      <c r="FC21" s="9">
        <v>9.0139999999999993</v>
      </c>
      <c r="FD21" s="9">
        <v>16.974</v>
      </c>
      <c r="FE21" s="9">
        <v>5.0019999999999998</v>
      </c>
      <c r="FF21" s="9">
        <v>2.0539999999999998</v>
      </c>
      <c r="FG21" s="9">
        <v>2.948</v>
      </c>
      <c r="FH21" s="9">
        <v>17.57</v>
      </c>
      <c r="FI21" s="9">
        <v>4.2210000000000001</v>
      </c>
      <c r="FJ21" s="9">
        <v>13.349</v>
      </c>
      <c r="FK21" s="9">
        <v>2.4470000000000001</v>
      </c>
      <c r="FL21" s="9">
        <v>1.7709999999999999</v>
      </c>
      <c r="FM21" s="9">
        <v>0.67600000000000005</v>
      </c>
      <c r="FN21" s="9">
        <v>0.96799999999999997</v>
      </c>
      <c r="FO21" s="9">
        <v>0.96799999999999997</v>
      </c>
      <c r="FP21" s="9">
        <v>0</v>
      </c>
      <c r="FQ21" s="9">
        <v>13</v>
      </c>
      <c r="FR21" s="9">
        <v>14.458</v>
      </c>
      <c r="FS21" s="9">
        <v>12.018000000000001</v>
      </c>
      <c r="FT21" s="9">
        <v>10.836</v>
      </c>
      <c r="FU21" s="9">
        <v>4.234</v>
      </c>
      <c r="FV21" s="9">
        <v>6.6020000000000003</v>
      </c>
      <c r="FW21" s="9">
        <v>6.41</v>
      </c>
      <c r="FX21" s="9">
        <v>2.528</v>
      </c>
      <c r="FY21" s="9">
        <v>3.8820000000000001</v>
      </c>
      <c r="FZ21" s="9">
        <v>3.5529999999999999</v>
      </c>
      <c r="GA21" s="9">
        <v>0.83199999999999996</v>
      </c>
      <c r="GB21" s="9">
        <v>2.7210000000000001</v>
      </c>
      <c r="GC21" s="9">
        <v>0.874</v>
      </c>
      <c r="GD21" s="9">
        <v>0.874</v>
      </c>
      <c r="GE21" s="9">
        <v>0</v>
      </c>
      <c r="GF21" s="9">
        <v>0</v>
      </c>
      <c r="GG21" s="9">
        <v>0</v>
      </c>
      <c r="GH21" s="9">
        <v>0</v>
      </c>
      <c r="GI21" s="9">
        <v>8</v>
      </c>
      <c r="GJ21" s="9">
        <v>8</v>
      </c>
      <c r="GK21" s="9">
        <v>8</v>
      </c>
      <c r="GL21" s="9">
        <v>5.59</v>
      </c>
      <c r="GM21" s="9">
        <v>4.6609999999999996</v>
      </c>
      <c r="GN21" s="9">
        <v>0.92800000000000005</v>
      </c>
      <c r="GO21" s="9">
        <v>2.1160000000000001</v>
      </c>
      <c r="GP21" s="9">
        <v>1.6180000000000001</v>
      </c>
      <c r="GQ21" s="9">
        <v>0.499</v>
      </c>
      <c r="GR21" s="9">
        <v>2.4929999999999999</v>
      </c>
      <c r="GS21" s="9">
        <v>2.0630000000000002</v>
      </c>
      <c r="GT21" s="9">
        <v>0.43</v>
      </c>
      <c r="GU21" s="9">
        <v>0.59599999999999997</v>
      </c>
      <c r="GV21" s="9">
        <v>0.59599999999999997</v>
      </c>
      <c r="GW21" s="9">
        <v>0</v>
      </c>
      <c r="GX21" s="9">
        <v>0.38400000000000001</v>
      </c>
      <c r="GY21" s="9">
        <v>0.38400000000000001</v>
      </c>
      <c r="GZ21" s="9">
        <v>0</v>
      </c>
      <c r="HA21" s="9">
        <v>15.025</v>
      </c>
      <c r="HB21" s="9">
        <v>16.978000000000002</v>
      </c>
      <c r="HC21" s="9">
        <v>9.6289999999999996</v>
      </c>
      <c r="HD21" s="9">
        <v>63.536000000000001</v>
      </c>
      <c r="HE21" s="9">
        <v>18.501999999999999</v>
      </c>
      <c r="HF21" s="9">
        <v>45.034999999999997</v>
      </c>
      <c r="HG21" s="9">
        <v>24.545999999999999</v>
      </c>
      <c r="HH21" s="9">
        <v>7.8040000000000003</v>
      </c>
      <c r="HI21" s="9">
        <v>16.742000000000001</v>
      </c>
      <c r="HJ21" s="9">
        <v>29.556999999999999</v>
      </c>
      <c r="HK21" s="9">
        <v>7.6790000000000003</v>
      </c>
      <c r="HL21" s="9">
        <v>21.879000000000001</v>
      </c>
      <c r="HM21" s="9">
        <v>7.0979999999999999</v>
      </c>
      <c r="HN21" s="9">
        <v>2.5939999999999999</v>
      </c>
      <c r="HO21" s="9">
        <v>4.5030000000000001</v>
      </c>
      <c r="HP21" s="9">
        <v>2.335</v>
      </c>
      <c r="HQ21" s="9">
        <v>0.42499999999999999</v>
      </c>
      <c r="HR21" s="9">
        <v>1.91</v>
      </c>
      <c r="HS21" s="9">
        <v>10</v>
      </c>
      <c r="HT21" s="9">
        <v>10</v>
      </c>
      <c r="HU21" s="9">
        <v>10</v>
      </c>
      <c r="HV21" s="9">
        <v>11.733000000000001</v>
      </c>
      <c r="HW21" s="9">
        <v>4.4649999999999999</v>
      </c>
      <c r="HX21" s="9">
        <v>7.2679999999999998</v>
      </c>
      <c r="HY21" s="9">
        <v>2.786</v>
      </c>
      <c r="HZ21" s="9">
        <v>0.84199999999999997</v>
      </c>
      <c r="IA21" s="9">
        <v>1.944</v>
      </c>
      <c r="IB21" s="9">
        <v>4.3479999999999999</v>
      </c>
      <c r="IC21" s="9">
        <v>1.202</v>
      </c>
      <c r="ID21" s="9">
        <v>3.1459999999999999</v>
      </c>
      <c r="IE21" s="9">
        <v>2.9769999999999999</v>
      </c>
      <c r="IF21" s="9">
        <v>1.3340000000000001</v>
      </c>
      <c r="IG21" s="9">
        <v>1.643</v>
      </c>
      <c r="IH21" s="9">
        <v>1.6220000000000001</v>
      </c>
      <c r="II21" s="9">
        <v>1.087</v>
      </c>
      <c r="IJ21" s="9">
        <v>0.53500000000000003</v>
      </c>
      <c r="IK21" s="9">
        <v>18</v>
      </c>
      <c r="IL21" s="9">
        <v>19.856999999999999</v>
      </c>
      <c r="IM21" s="9">
        <v>10.18</v>
      </c>
      <c r="IN21" s="9">
        <v>5.0289999999999999</v>
      </c>
      <c r="IO21" s="9">
        <v>1.6339999999999999</v>
      </c>
      <c r="IP21" s="9">
        <v>3.3959999999999999</v>
      </c>
      <c r="IQ21" s="9">
        <v>1.0489999999999999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59056-AAAB-4E04-AAC8-975B11C22C18}">
  <sheetPr>
    <pageSetUpPr fitToPage="1"/>
  </sheetPr>
  <dimension ref="A1:BE673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9" t="str">
        <f>Contents!B5</f>
        <v>6229.0 Underemployed workers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9" t="str">
        <f>Contents!B6</f>
        <v>Table 7. Number of extra weekly hours preferred by underemployed part-time workers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</row>
    <row r="7" spans="1:23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90" t="str">
        <f>Contents!C11</f>
        <v>Table 7.1 - Number of extra weekly hours preferred by underemployed part-time workers by state and territory, February 2025</v>
      </c>
      <c r="B8" s="90"/>
      <c r="C8" s="90"/>
      <c r="D8" s="90"/>
      <c r="E8" s="90"/>
      <c r="F8" s="90"/>
      <c r="G8" s="90"/>
      <c r="H8" s="90"/>
      <c r="I8" s="90"/>
      <c r="J8" s="34"/>
      <c r="K8" s="35"/>
      <c r="L8" s="35"/>
      <c r="M8" s="90"/>
      <c r="N8" s="90"/>
      <c r="O8" s="90"/>
      <c r="P8" s="90"/>
      <c r="Q8" s="90"/>
      <c r="R8" s="90"/>
      <c r="S8" s="90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11537</v>
      </c>
      <c r="C10" s="83" t="s">
        <v>11538</v>
      </c>
      <c r="D10" s="84"/>
      <c r="E10" s="85"/>
      <c r="F10" s="39"/>
      <c r="G10" s="39"/>
      <c r="H10" s="39"/>
      <c r="I10" s="40"/>
      <c r="J10" s="86" t="s">
        <v>11539</v>
      </c>
      <c r="K10" s="87"/>
      <c r="L10" s="88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91" t="s">
        <v>11540</v>
      </c>
      <c r="D11" s="91"/>
      <c r="E11" s="91"/>
      <c r="F11" s="91"/>
      <c r="G11" s="91"/>
      <c r="H11" s="92" t="s">
        <v>11541</v>
      </c>
      <c r="I11" s="40"/>
      <c r="J11" s="91" t="s">
        <v>11540</v>
      </c>
      <c r="K11" s="91"/>
      <c r="L11" s="91"/>
      <c r="M11" s="91"/>
      <c r="N11" s="91"/>
      <c r="O11" s="92" t="s">
        <v>11541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11542</v>
      </c>
      <c r="D12" s="43" t="s">
        <v>11543</v>
      </c>
      <c r="E12" s="43" t="s">
        <v>11544</v>
      </c>
      <c r="F12" s="43" t="s">
        <v>11545</v>
      </c>
      <c r="G12" s="42" t="s">
        <v>11546</v>
      </c>
      <c r="H12" s="92"/>
      <c r="I12" s="37"/>
      <c r="J12" s="43" t="s">
        <v>11542</v>
      </c>
      <c r="K12" s="43" t="s">
        <v>11543</v>
      </c>
      <c r="L12" s="43" t="s">
        <v>11544</v>
      </c>
      <c r="M12" s="43" t="s">
        <v>11545</v>
      </c>
      <c r="N12" s="42" t="s">
        <v>11546</v>
      </c>
      <c r="O12" s="92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11547</v>
      </c>
      <c r="D13" s="44" t="s">
        <v>11547</v>
      </c>
      <c r="E13" s="44" t="s">
        <v>11547</v>
      </c>
      <c r="F13" s="44" t="s">
        <v>11547</v>
      </c>
      <c r="G13" s="44" t="s">
        <v>11547</v>
      </c>
      <c r="H13" s="44" t="s">
        <v>11548</v>
      </c>
      <c r="I13" s="44"/>
      <c r="J13" s="44" t="s">
        <v>11547</v>
      </c>
      <c r="K13" s="44" t="s">
        <v>11547</v>
      </c>
      <c r="L13" s="44" t="s">
        <v>11547</v>
      </c>
      <c r="M13" s="44" t="s">
        <v>11547</v>
      </c>
      <c r="N13" s="44" t="s">
        <v>11547</v>
      </c>
      <c r="O13" s="44" t="s">
        <v>11548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11549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11550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11551</v>
      </c>
      <c r="C16" s="51" cm="1">
        <f t="array" ref="C16">IF(INDEX($D$209:$BE$374,$C209,C$196)=0,"",INDEX($D$209:$BE$374,$C209,C$196))</f>
        <v>106.057</v>
      </c>
      <c r="D16" s="51" cm="1">
        <f t="array" ref="D16">IF(INDEX($D$209:$BE$374,$C209,D$196)=0,"",INDEX($D$209:$BE$374,$C209,D$196))</f>
        <v>100.048</v>
      </c>
      <c r="E16" s="51" cm="1">
        <f t="array" ref="E16">IF(INDEX($D$209:$BE$374,$C209,E$196)=0,"",INDEX($D$209:$BE$374,$C209,E$196))</f>
        <v>34.134</v>
      </c>
      <c r="F16" s="51" cm="1">
        <f t="array" ref="F16">IF(INDEX($D$209:$BE$374,$C209,F$196)=0,"",INDEX($D$209:$BE$374,$C209,F$196))</f>
        <v>10.114000000000001</v>
      </c>
      <c r="G16" s="51" cm="1">
        <f t="array" ref="G16">IF(INDEX($D$209:$BE$374,$C209,G$196)=0,"",INDEX($D$209:$BE$374,$C209,G$196))</f>
        <v>250.35400000000001</v>
      </c>
      <c r="H16" s="51" cm="1">
        <f t="array" ref="H16">IF(INDEX($D$209:$BE$374,$C209,H$196)=0,"",INDEX($D$209:$BE$374,$C209,H$196))</f>
        <v>10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A125598408J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A125592648K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A125601288V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A125604168F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A125595528W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A125595530J</v>
      </c>
    </row>
    <row r="17" spans="1:23">
      <c r="A17" s="52"/>
      <c r="B17" s="53" t="s">
        <v>11552</v>
      </c>
      <c r="C17" s="51" cm="1">
        <f t="array" ref="C17">IF(INDEX($D$209:$BE$374,$C210,C$196)=0,"",INDEX($D$209:$BE$374,$C210,C$196))</f>
        <v>88.004000000000005</v>
      </c>
      <c r="D17" s="51" cm="1">
        <f t="array" ref="D17">IF(INDEX($D$209:$BE$374,$C210,D$196)=0,"",INDEX($D$209:$BE$374,$C210,D$196))</f>
        <v>85.635999999999996</v>
      </c>
      <c r="E17" s="51" cm="1">
        <f t="array" ref="E17">IF(INDEX($D$209:$BE$374,$C210,E$196)=0,"",INDEX($D$209:$BE$374,$C210,E$196))</f>
        <v>33.164999999999999</v>
      </c>
      <c r="F17" s="51" cm="1">
        <f t="array" ref="F17">IF(INDEX($D$209:$BE$374,$C210,F$196)=0,"",INDEX($D$209:$BE$374,$C210,F$196))</f>
        <v>9.7690000000000001</v>
      </c>
      <c r="G17" s="51" cm="1">
        <f t="array" ref="G17">IF(INDEX($D$209:$BE$374,$C210,G$196)=0,"",INDEX($D$209:$BE$374,$C210,G$196))</f>
        <v>216.57400000000001</v>
      </c>
      <c r="H17" s="51" cm="1">
        <f t="array" ref="H17">IF(INDEX($D$209:$BE$374,$C210,H$196)=0,"",INDEX($D$209:$BE$374,$C210,H$196))</f>
        <v>10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A125597128W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A125591368X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A125600008W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A125602888T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A125594248K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A125594250W</v>
      </c>
    </row>
    <row r="18" spans="1:23">
      <c r="A18" s="52"/>
      <c r="B18" s="53" t="s">
        <v>11553</v>
      </c>
      <c r="C18" s="51" cm="1">
        <f t="array" ref="C18">IF(INDEX($D$209:$BE$374,$C211,C$196)=0,"",INDEX($D$209:$BE$374,$C211,C$196))</f>
        <v>75.808999999999997</v>
      </c>
      <c r="D18" s="51" cm="1">
        <f t="array" ref="D18">IF(INDEX($D$209:$BE$374,$C211,D$196)=0,"",INDEX($D$209:$BE$374,$C211,D$196))</f>
        <v>76.363</v>
      </c>
      <c r="E18" s="51" cm="1">
        <f t="array" ref="E18">IF(INDEX($D$209:$BE$374,$C211,E$196)=0,"",INDEX($D$209:$BE$374,$C211,E$196))</f>
        <v>18.966000000000001</v>
      </c>
      <c r="F18" s="51" cm="1">
        <f t="array" ref="F18">IF(INDEX($D$209:$BE$374,$C211,F$196)=0,"",INDEX($D$209:$BE$374,$C211,F$196))</f>
        <v>2.8929999999999998</v>
      </c>
      <c r="G18" s="51" cm="1">
        <f t="array" ref="G18">IF(INDEX($D$209:$BE$374,$C211,G$196)=0,"",INDEX($D$209:$BE$374,$C211,G$196))</f>
        <v>174.03200000000001</v>
      </c>
      <c r="H18" s="51" cm="1">
        <f t="array" ref="H18">IF(INDEX($D$209:$BE$374,$C211,H$196)=0,"",INDEX($D$209:$BE$374,$C211,H$196))</f>
        <v>10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A125598728V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A125592968W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A125601608V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A125604488T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A125595848J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A125595850V</v>
      </c>
    </row>
    <row r="19" spans="1:23">
      <c r="A19" s="52"/>
      <c r="B19" s="53" t="s">
        <v>11554</v>
      </c>
      <c r="C19" s="51" cm="1">
        <f t="array" ref="C19">IF(INDEX($D$209:$BE$374,$C212,C$196)=0,"",INDEX($D$209:$BE$374,$C212,C$196))</f>
        <v>24.56</v>
      </c>
      <c r="D19" s="51" cm="1">
        <f t="array" ref="D19">IF(INDEX($D$209:$BE$374,$C212,D$196)=0,"",INDEX($D$209:$BE$374,$C212,D$196))</f>
        <v>20.657</v>
      </c>
      <c r="E19" s="51" cm="1">
        <f t="array" ref="E19">IF(INDEX($D$209:$BE$374,$C212,E$196)=0,"",INDEX($D$209:$BE$374,$C212,E$196))</f>
        <v>8.4969999999999999</v>
      </c>
      <c r="F19" s="51" cm="1">
        <f t="array" ref="F19">IF(INDEX($D$209:$BE$374,$C212,F$196)=0,"",INDEX($D$209:$BE$374,$C212,F$196))</f>
        <v>1.5940000000000001</v>
      </c>
      <c r="G19" s="51" cm="1">
        <f t="array" ref="G19">IF(INDEX($D$209:$BE$374,$C212,G$196)=0,"",INDEX($D$209:$BE$374,$C212,G$196))</f>
        <v>55.308</v>
      </c>
      <c r="H19" s="51" cm="1">
        <f t="array" ref="H19">IF(INDEX($D$209:$BE$374,$C212,H$196)=0,"",INDEX($D$209:$BE$374,$C212,H$196))</f>
        <v>10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A125599048J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A125593288K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A125601928F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A125604808T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A125596168W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A125596170J</v>
      </c>
    </row>
    <row r="20" spans="1:23">
      <c r="A20" s="52"/>
      <c r="B20" s="53" t="s">
        <v>11555</v>
      </c>
      <c r="C20" s="51" cm="1">
        <f t="array" ref="C20">IF(INDEX($D$209:$BE$374,$C213,C$196)=0,"",INDEX($D$209:$BE$374,$C213,C$196))</f>
        <v>30.497</v>
      </c>
      <c r="D20" s="51" cm="1">
        <f t="array" ref="D20">IF(INDEX($D$209:$BE$374,$C213,D$196)=0,"",INDEX($D$209:$BE$374,$C213,D$196))</f>
        <v>39.609000000000002</v>
      </c>
      <c r="E20" s="51" cm="1">
        <f t="array" ref="E20">IF(INDEX($D$209:$BE$374,$C213,E$196)=0,"",INDEX($D$209:$BE$374,$C213,E$196))</f>
        <v>11.055999999999999</v>
      </c>
      <c r="F20" s="51" cm="1">
        <f t="array" ref="F20">IF(INDEX($D$209:$BE$374,$C213,F$196)=0,"",INDEX($D$209:$BE$374,$C213,F$196))</f>
        <v>4.726</v>
      </c>
      <c r="G20" s="51" cm="1">
        <f t="array" ref="G20">IF(INDEX($D$209:$BE$374,$C213,G$196)=0,"",INDEX($D$209:$BE$374,$C213,G$196))</f>
        <v>85.888999999999996</v>
      </c>
      <c r="H20" s="51" cm="1">
        <f t="array" ref="H20">IF(INDEX($D$209:$BE$374,$C213,H$196)=0,"",INDEX($D$209:$BE$374,$C213,H$196))</f>
        <v>10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A125597448J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A125591688K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A125600328J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A125603208V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A125594568W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A125594570J</v>
      </c>
    </row>
    <row r="21" spans="1:23">
      <c r="A21" s="52"/>
      <c r="B21" s="53" t="s">
        <v>11556</v>
      </c>
      <c r="C21" s="51" cm="1">
        <f t="array" ref="C21">IF(INDEX($D$209:$BE$374,$C214,C$196)=0,"",INDEX($D$209:$BE$374,$C214,C$196))</f>
        <v>9.1940000000000008</v>
      </c>
      <c r="D21" s="51" cm="1">
        <f t="array" ref="D21">IF(INDEX($D$209:$BE$374,$C214,D$196)=0,"",INDEX($D$209:$BE$374,$C214,D$196))</f>
        <v>8.7929999999999993</v>
      </c>
      <c r="E21" s="51" cm="1">
        <f t="array" ref="E21">IF(INDEX($D$209:$BE$374,$C214,E$196)=0,"",INDEX($D$209:$BE$374,$C214,E$196))</f>
        <v>2.2770000000000001</v>
      </c>
      <c r="F21" s="51" cm="1">
        <f t="array" ref="F21">IF(INDEX($D$209:$BE$374,$C214,F$196)=0,"",INDEX($D$209:$BE$374,$C214,F$196))</f>
        <v>0.88300000000000001</v>
      </c>
      <c r="G21" s="51" cm="1">
        <f t="array" ref="G21">IF(INDEX($D$209:$BE$374,$C214,G$196)=0,"",INDEX($D$209:$BE$374,$C214,G$196))</f>
        <v>21.146999999999998</v>
      </c>
      <c r="H21" s="51" cm="1">
        <f t="array" ref="H21">IF(INDEX($D$209:$BE$374,$C214,H$196)=0,"",INDEX($D$209:$BE$374,$C214,H$196))</f>
        <v>10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A125597768V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A125592008L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A125600648V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A125603528F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A125594888J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A125594890V</v>
      </c>
    </row>
    <row r="22" spans="1:23">
      <c r="A22" s="52"/>
      <c r="B22" s="53" t="s">
        <v>11557</v>
      </c>
      <c r="C22" s="51" cm="1">
        <f t="array" ref="C22">IF(INDEX($D$209:$BE$374,$C215,C$196)=0,"",INDEX($D$209:$BE$374,$C215,C$196))</f>
        <v>1.3959999999999999</v>
      </c>
      <c r="D22" s="51" cm="1">
        <f t="array" ref="D22">IF(INDEX($D$209:$BE$374,$C215,D$196)=0,"",INDEX($D$209:$BE$374,$C215,D$196))</f>
        <v>0.86</v>
      </c>
      <c r="E22" s="51" cm="1">
        <f t="array" ref="E22">IF(INDEX($D$209:$BE$374,$C215,E$196)=0,"",INDEX($D$209:$BE$374,$C215,E$196))</f>
        <v>0.79600000000000004</v>
      </c>
      <c r="F22" s="51" t="str" cm="1">
        <f t="array" ref="F22">IF(INDEX($D$209:$BE$374,$C215,F$196)=0,"",INDEX($D$209:$BE$374,$C215,F$196))</f>
        <v/>
      </c>
      <c r="G22" s="51" cm="1">
        <f t="array" ref="G22">IF(INDEX($D$209:$BE$374,$C215,G$196)=0,"",INDEX($D$209:$BE$374,$C215,G$196))</f>
        <v>3.052</v>
      </c>
      <c r="H22" s="51" cm="1">
        <f t="array" ref="H22">IF(INDEX($D$209:$BE$374,$C215,H$196)=0,"",INDEX($D$209:$BE$374,$C215,H$196))</f>
        <v>11.201000000000001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A125598088J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A125592328X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A125600968F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A125603848T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A125595208K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A125595210W</v>
      </c>
    </row>
    <row r="23" spans="1:23">
      <c r="A23" s="52"/>
      <c r="B23" s="53" t="s">
        <v>11558</v>
      </c>
      <c r="C23" s="51" cm="1">
        <f t="array" ref="C23">IF(INDEX($D$209:$BE$374,$C216,C$196)=0,"",INDEX($D$209:$BE$374,$C216,C$196))</f>
        <v>5.0460000000000003</v>
      </c>
      <c r="D23" s="51" cm="1">
        <f t="array" ref="D23">IF(INDEX($D$209:$BE$374,$C216,D$196)=0,"",INDEX($D$209:$BE$374,$C216,D$196))</f>
        <v>5.0739999999999998</v>
      </c>
      <c r="E23" s="51" cm="1">
        <f t="array" ref="E23">IF(INDEX($D$209:$BE$374,$C216,E$196)=0,"",INDEX($D$209:$BE$374,$C216,E$196))</f>
        <v>2.077</v>
      </c>
      <c r="F23" s="51" cm="1">
        <f t="array" ref="F23">IF(INDEX($D$209:$BE$374,$C216,F$196)=0,"",INDEX($D$209:$BE$374,$C216,F$196))</f>
        <v>0.34300000000000003</v>
      </c>
      <c r="G23" s="51" cm="1">
        <f t="array" ref="G23">IF(INDEX($D$209:$BE$374,$C216,G$196)=0,"",INDEX($D$209:$BE$374,$C216,G$196))</f>
        <v>12.54</v>
      </c>
      <c r="H23" s="51" cm="1">
        <f t="array" ref="H23">IF(INDEX($D$209:$BE$374,$C216,H$196)=0,"",INDEX($D$209:$BE$374,$C216,H$196))</f>
        <v>10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A125596808J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A125591048L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A125599688F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A125602568F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A125593928W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A125593930J</v>
      </c>
    </row>
    <row r="24" spans="1:23">
      <c r="A24" s="48" t="s">
        <v>11559</v>
      </c>
      <c r="B24" s="55"/>
      <c r="C24" s="51"/>
      <c r="D24" s="51"/>
      <c r="E24" s="51"/>
      <c r="F24" s="51"/>
      <c r="G24" s="51"/>
      <c r="H24" s="51"/>
      <c r="I24" s="51"/>
      <c r="J24" s="54" t="str" cm="1">
        <f t="array" ref="J24">IF(HYPERLINK(TEXT("#"&amp;INDEX($D$385:$BE$550,$C393,C$196),),INDEX($D$385:$BE$550,$C393,C$196))=0,"",HYPERLINK(TEXT("#"&amp;INDEX($D$385:$BE$550,$C393,C$196),),INDEX($D$385:$BE$550,$C393,C$196)))</f>
        <v/>
      </c>
      <c r="K24" s="54" t="str" cm="1">
        <f t="array" ref="K24">IF(HYPERLINK(TEXT("#"&amp;INDEX($D$385:$BE$550,$C393,D$196),),INDEX($D$385:$BE$550,$C393,D$196))=0,"",HYPERLINK(TEXT("#"&amp;INDEX($D$385:$BE$550,$C393,D$196),),INDEX($D$385:$BE$550,$C393,D$196)))</f>
        <v/>
      </c>
      <c r="L24" s="54" t="str" cm="1">
        <f t="array" ref="L24">IF(HYPERLINK(TEXT("#"&amp;INDEX($D$385:$BE$550,$C393,E$196),),INDEX($D$385:$BE$550,$C393,E$196))=0,"",HYPERLINK(TEXT("#"&amp;INDEX($D$385:$BE$550,$C393,E$196),),INDEX($D$385:$BE$550,$C393,E$196)))</f>
        <v/>
      </c>
      <c r="M24" s="54" t="str" cm="1">
        <f t="array" ref="M24">IF(HYPERLINK(TEXT("#"&amp;INDEX($D$385:$BE$550,$C393,F$196),),INDEX($D$385:$BE$550,$C393,F$196))=0,"",HYPERLINK(TEXT("#"&amp;INDEX($D$385:$BE$550,$C393,F$196),),INDEX($D$385:$BE$550,$C393,F$196)))</f>
        <v/>
      </c>
      <c r="N24" s="54" t="str" cm="1">
        <f t="array" ref="N24">IF(HYPERLINK(TEXT("#"&amp;INDEX($D$385:$BE$550,$C393,G$196),),INDEX($D$385:$BE$550,$C393,G$196))=0,"",HYPERLINK(TEXT("#"&amp;INDEX($D$385:$BE$550,$C393,G$196),),INDEX($D$385:$BE$550,$C393,G$196)))</f>
        <v/>
      </c>
      <c r="O24" s="54" t="str" cm="1">
        <f t="array" ref="O24">IF(HYPERLINK(TEXT("#"&amp;INDEX($D$385:$BE$550,$C393,H$196),),INDEX($D$385:$BE$550,$C393,H$196))=0,"",HYPERLINK(TEXT("#"&amp;INDEX($D$385:$BE$550,$C393,H$196),),INDEX($D$385:$BE$550,$C393,H$196)))</f>
        <v/>
      </c>
    </row>
    <row r="25" spans="1:23">
      <c r="A25" s="48"/>
      <c r="B25" s="53" t="s">
        <v>11560</v>
      </c>
      <c r="C25" s="51" cm="1">
        <f t="array" ref="C25">INDEX($D$209:$BE$374,$C218,C$196)</f>
        <v>328.68400000000003</v>
      </c>
      <c r="D25" s="51" cm="1">
        <f t="array" ref="D25">INDEX($D$209:$BE$374,$C218,D$196)</f>
        <v>326.21699999999998</v>
      </c>
      <c r="E25" s="51" cm="1">
        <f t="array" ref="E25">INDEX($D$209:$BE$374,$C218,E$196)</f>
        <v>110.309</v>
      </c>
      <c r="F25" s="51" cm="1">
        <f t="array" ref="F25">INDEX($D$209:$BE$374,$C218,F$196)</f>
        <v>29.89</v>
      </c>
      <c r="G25" s="51" cm="1">
        <f t="array" ref="G25">INDEX($D$209:$BE$374,$C218,G$196)</f>
        <v>795.09900000000005</v>
      </c>
      <c r="H25" s="51" cm="1">
        <f t="array" ref="H25">INDEX($D$209:$BE$374,$C218,H$196)</f>
        <v>10</v>
      </c>
      <c r="I25" s="51"/>
      <c r="J25" s="54" t="str" cm="1">
        <f t="array" ref="J25">IF(HYPERLINK(TEXT("#"&amp;INDEX($D$385:$BE$550,$C394,C$196),),INDEX($D$385:$BE$550,$C394,C$196))=0,"",HYPERLINK(TEXT("#"&amp;INDEX($D$385:$BE$550,$C394,C$196),),INDEX($D$385:$BE$550,$C394,C$196)))</f>
        <v>A125596608R</v>
      </c>
      <c r="K25" s="54" t="str" cm="1">
        <f t="array" ref="K25">IF(HYPERLINK(TEXT("#"&amp;INDEX($D$385:$BE$550,$C394,D$196),),INDEX($D$385:$BE$550,$C394,D$196))=0,"",HYPERLINK(TEXT("#"&amp;INDEX($D$385:$BE$550,$C394,D$196),),INDEX($D$385:$BE$550,$C394,D$196)))</f>
        <v>A125590848T</v>
      </c>
      <c r="L25" s="54" t="str" cm="1">
        <f t="array" ref="L25">IF(HYPERLINK(TEXT("#"&amp;INDEX($D$385:$BE$550,$C394,E$196),),INDEX($D$385:$BE$550,$C394,E$196))=0,"",HYPERLINK(TEXT("#"&amp;INDEX($D$385:$BE$550,$C394,E$196),),INDEX($D$385:$BE$550,$C394,E$196)))</f>
        <v>A125599488L</v>
      </c>
      <c r="M25" s="54" t="str" cm="1">
        <f t="array" ref="M25">IF(HYPERLINK(TEXT("#"&amp;INDEX($D$385:$BE$550,$C394,F$196),),INDEX($D$385:$BE$550,$C394,F$196))=0,"",HYPERLINK(TEXT("#"&amp;INDEX($D$385:$BE$550,$C394,F$196),),INDEX($D$385:$BE$550,$C394,F$196)))</f>
        <v>A125602368L</v>
      </c>
      <c r="N25" s="54" t="str" cm="1">
        <f t="array" ref="N25">IF(HYPERLINK(TEXT("#"&amp;INDEX($D$385:$BE$550,$C394,G$196),),INDEX($D$385:$BE$550,$C394,G$196))=0,"",HYPERLINK(TEXT("#"&amp;INDEX($D$385:$BE$550,$C394,G$196),),INDEX($D$385:$BE$550,$C394,G$196)))</f>
        <v>A125593728C</v>
      </c>
      <c r="O25" s="54" t="str" cm="1">
        <f t="array" ref="O25">IF(HYPERLINK(TEXT("#"&amp;INDEX($D$385:$BE$550,$C394,H$196),),INDEX($D$385:$BE$550,$C394,H$196))=0,"",HYPERLINK(TEXT("#"&amp;INDEX($D$385:$BE$550,$C394,H$196),),INDEX($D$385:$BE$550,$C394,H$196)))</f>
        <v>A125593730R</v>
      </c>
    </row>
    <row r="26" spans="1:23">
      <c r="A26" s="52"/>
      <c r="B26" s="56" t="s">
        <v>11561</v>
      </c>
      <c r="C26" s="51" cm="1">
        <f t="array" ref="C26">INDEX($D$209:$BE$374,$C219,C$196)</f>
        <v>162.97200000000001</v>
      </c>
      <c r="D26" s="51" cm="1">
        <f t="array" ref="D26">INDEX($D$209:$BE$374,$C219,D$196)</f>
        <v>131.696</v>
      </c>
      <c r="E26" s="51" cm="1">
        <f t="array" ref="E26">INDEX($D$209:$BE$374,$C219,E$196)</f>
        <v>37.987000000000002</v>
      </c>
      <c r="F26" s="51" cm="1">
        <f t="array" ref="F26">INDEX($D$209:$BE$374,$C219,F$196)</f>
        <v>11.769</v>
      </c>
      <c r="G26" s="51" cm="1">
        <f t="array" ref="G26">INDEX($D$209:$BE$374,$C219,G$196)</f>
        <v>344.42399999999998</v>
      </c>
      <c r="H26" s="51" cm="1">
        <f t="array" ref="H26">INDEX($D$209:$BE$374,$C219,H$196)</f>
        <v>10</v>
      </c>
      <c r="I26" s="51"/>
      <c r="J26" s="54" t="str" cm="1">
        <f t="array" ref="J26">IF(HYPERLINK(TEXT("#"&amp;INDEX($D$385:$BE$550,$C395,C$196),),INDEX($D$385:$BE$550,$C395,C$196))=0,"",HYPERLINK(TEXT("#"&amp;INDEX($D$385:$BE$550,$C395,C$196),),INDEX($D$385:$BE$550,$C395,C$196)))</f>
        <v>A125596496J</v>
      </c>
      <c r="K26" s="54" t="str" cm="1">
        <f t="array" ref="K26">IF(HYPERLINK(TEXT("#"&amp;INDEX($D$385:$BE$550,$C395,D$196),),INDEX($D$385:$BE$550,$C395,D$196))=0,"",HYPERLINK(TEXT("#"&amp;INDEX($D$385:$BE$550,$C395,D$196),),INDEX($D$385:$BE$550,$C395,D$196)))</f>
        <v>A125590736X</v>
      </c>
      <c r="L26" s="54" t="str" cm="1">
        <f t="array" ref="L26">IF(HYPERLINK(TEXT("#"&amp;INDEX($D$385:$BE$550,$C395,E$196),),INDEX($D$385:$BE$550,$C395,E$196))=0,"",HYPERLINK(TEXT("#"&amp;INDEX($D$385:$BE$550,$C395,E$196),),INDEX($D$385:$BE$550,$C395,E$196)))</f>
        <v>A125599376V</v>
      </c>
      <c r="M26" s="54" t="str" cm="1">
        <f t="array" ref="M26">IF(HYPERLINK(TEXT("#"&amp;INDEX($D$385:$BE$550,$C395,F$196),),INDEX($D$385:$BE$550,$C395,F$196))=0,"",HYPERLINK(TEXT("#"&amp;INDEX($D$385:$BE$550,$C395,F$196),),INDEX($D$385:$BE$550,$C395,F$196)))</f>
        <v>A125602256V</v>
      </c>
      <c r="N26" s="54" t="str" cm="1">
        <f t="array" ref="N26">IF(HYPERLINK(TEXT("#"&amp;INDEX($D$385:$BE$550,$C395,G$196),),INDEX($D$385:$BE$550,$C395,G$196))=0,"",HYPERLINK(TEXT("#"&amp;INDEX($D$385:$BE$550,$C395,G$196),),INDEX($D$385:$BE$550,$C395,G$196)))</f>
        <v>A125593616K</v>
      </c>
      <c r="O26" s="54" t="str" cm="1">
        <f t="array" ref="O26">IF(HYPERLINK(TEXT("#"&amp;INDEX($D$385:$BE$550,$C395,H$196),),INDEX($D$385:$BE$550,$C395,H$196))=0,"",HYPERLINK(TEXT("#"&amp;INDEX($D$385:$BE$550,$C395,H$196),),INDEX($D$385:$BE$550,$C395,H$196)))</f>
        <v>A125593618R</v>
      </c>
    </row>
    <row r="27" spans="1:23">
      <c r="A27" s="52"/>
      <c r="B27" s="56" t="s">
        <v>11562</v>
      </c>
      <c r="C27" s="51" cm="1">
        <f t="array" ref="C27">INDEX($D$209:$BE$374,$C220,C$196)</f>
        <v>93.745000000000005</v>
      </c>
      <c r="D27" s="51" cm="1">
        <f t="array" ref="D27">INDEX($D$209:$BE$374,$C220,D$196)</f>
        <v>127.096</v>
      </c>
      <c r="E27" s="51" cm="1">
        <f t="array" ref="E27">INDEX($D$209:$BE$374,$C220,E$196)</f>
        <v>50.674999999999997</v>
      </c>
      <c r="F27" s="51" cm="1">
        <f t="array" ref="F27">INDEX($D$209:$BE$374,$C220,F$196)</f>
        <v>10.398</v>
      </c>
      <c r="G27" s="51" cm="1">
        <f t="array" ref="G27">INDEX($D$209:$BE$374,$C220,G$196)</f>
        <v>281.91399999999999</v>
      </c>
      <c r="H27" s="51" cm="1">
        <f t="array" ref="H27">INDEX($D$209:$BE$374,$C220,H$196)</f>
        <v>11</v>
      </c>
      <c r="I27" s="51"/>
      <c r="J27" s="54" t="str" cm="1">
        <f t="array" ref="J27">IF(HYPERLINK(TEXT("#"&amp;INDEX($D$385:$BE$550,$C396,C$196),),INDEX($D$385:$BE$550,$C396,C$196))=0,"",HYPERLINK(TEXT("#"&amp;INDEX($D$385:$BE$550,$C396,C$196),),INDEX($D$385:$BE$550,$C396,C$196)))</f>
        <v>A125596616R</v>
      </c>
      <c r="K27" s="54" t="str" cm="1">
        <f t="array" ref="K27">IF(HYPERLINK(TEXT("#"&amp;INDEX($D$385:$BE$550,$C396,D$196),),INDEX($D$385:$BE$550,$C396,D$196))=0,"",HYPERLINK(TEXT("#"&amp;INDEX($D$385:$BE$550,$C396,D$196),),INDEX($D$385:$BE$550,$C396,D$196)))</f>
        <v>A125590856T</v>
      </c>
      <c r="L27" s="54" t="str" cm="1">
        <f t="array" ref="L27">IF(HYPERLINK(TEXT("#"&amp;INDEX($D$385:$BE$550,$C396,E$196),),INDEX($D$385:$BE$550,$C396,E$196))=0,"",HYPERLINK(TEXT("#"&amp;INDEX($D$385:$BE$550,$C396,E$196),),INDEX($D$385:$BE$550,$C396,E$196)))</f>
        <v>A125599496L</v>
      </c>
      <c r="M27" s="54" t="str" cm="1">
        <f t="array" ref="M27">IF(HYPERLINK(TEXT("#"&amp;INDEX($D$385:$BE$550,$C396,F$196),),INDEX($D$385:$BE$550,$C396,F$196))=0,"",HYPERLINK(TEXT("#"&amp;INDEX($D$385:$BE$550,$C396,F$196),),INDEX($D$385:$BE$550,$C396,F$196)))</f>
        <v>A125602376L</v>
      </c>
      <c r="N27" s="54" t="str" cm="1">
        <f t="array" ref="N27">IF(HYPERLINK(TEXT("#"&amp;INDEX($D$385:$BE$550,$C396,G$196),),INDEX($D$385:$BE$550,$C396,G$196))=0,"",HYPERLINK(TEXT("#"&amp;INDEX($D$385:$BE$550,$C396,G$196),),INDEX($D$385:$BE$550,$C396,G$196)))</f>
        <v>A125593736C</v>
      </c>
      <c r="O27" s="54" t="str" cm="1">
        <f t="array" ref="O27">IF(HYPERLINK(TEXT("#"&amp;INDEX($D$385:$BE$550,$C396,H$196),),INDEX($D$385:$BE$550,$C396,H$196))=0,"",HYPERLINK(TEXT("#"&amp;INDEX($D$385:$BE$550,$C396,H$196),),INDEX($D$385:$BE$550,$C396,H$196)))</f>
        <v>A125593738J</v>
      </c>
    </row>
    <row r="28" spans="1:23">
      <c r="A28" s="52"/>
      <c r="B28" s="57" t="s">
        <v>11563</v>
      </c>
      <c r="C28" s="51" cm="1">
        <f t="array" ref="C28">INDEX($D$209:$BE$374,$C221,C$196)</f>
        <v>54.46</v>
      </c>
      <c r="D28" s="51" cm="1">
        <f t="array" ref="D28">INDEX($D$209:$BE$374,$C221,D$196)</f>
        <v>68.573999999999998</v>
      </c>
      <c r="E28" s="51" cm="1">
        <f t="array" ref="E28">INDEX($D$209:$BE$374,$C221,E$196)</f>
        <v>35.645000000000003</v>
      </c>
      <c r="F28" s="51" cm="1">
        <f t="array" ref="F28">INDEX($D$209:$BE$374,$C221,F$196)</f>
        <v>4.9349999999999996</v>
      </c>
      <c r="G28" s="51" cm="1">
        <f t="array" ref="G28">INDEX($D$209:$BE$374,$C221,G$196)</f>
        <v>163.613</v>
      </c>
      <c r="H28" s="51" cm="1">
        <f t="array" ref="H28">INDEX($D$209:$BE$374,$C221,H$196)</f>
        <v>12</v>
      </c>
      <c r="I28" s="51"/>
      <c r="J28" s="54" t="str" cm="1">
        <f t="array" ref="J28">IF(HYPERLINK(TEXT("#"&amp;INDEX($D$385:$BE$550,$C397,C$196),),INDEX($D$385:$BE$550,$C397,C$196))=0,"",HYPERLINK(TEXT("#"&amp;INDEX($D$385:$BE$550,$C397,C$196),),INDEX($D$385:$BE$550,$C397,C$196)))</f>
        <v>A125596624R</v>
      </c>
      <c r="K28" s="54" t="str" cm="1">
        <f t="array" ref="K28">IF(HYPERLINK(TEXT("#"&amp;INDEX($D$385:$BE$550,$C397,D$196),),INDEX($D$385:$BE$550,$C397,D$196))=0,"",HYPERLINK(TEXT("#"&amp;INDEX($D$385:$BE$550,$C397,D$196),),INDEX($D$385:$BE$550,$C397,D$196)))</f>
        <v>A125590864T</v>
      </c>
      <c r="L28" s="54" t="str" cm="1">
        <f t="array" ref="L28">IF(HYPERLINK(TEXT("#"&amp;INDEX($D$385:$BE$550,$C397,E$196),),INDEX($D$385:$BE$550,$C397,E$196))=0,"",HYPERLINK(TEXT("#"&amp;INDEX($D$385:$BE$550,$C397,E$196),),INDEX($D$385:$BE$550,$C397,E$196)))</f>
        <v>A125599504A</v>
      </c>
      <c r="M28" s="54" t="str" cm="1">
        <f t="array" ref="M28">IF(HYPERLINK(TEXT("#"&amp;INDEX($D$385:$BE$550,$C397,F$196),),INDEX($D$385:$BE$550,$C397,F$196))=0,"",HYPERLINK(TEXT("#"&amp;INDEX($D$385:$BE$550,$C397,F$196),),INDEX($D$385:$BE$550,$C397,F$196)))</f>
        <v>A125602384L</v>
      </c>
      <c r="N28" s="54" t="str" cm="1">
        <f t="array" ref="N28">IF(HYPERLINK(TEXT("#"&amp;INDEX($D$385:$BE$550,$C397,G$196),),INDEX($D$385:$BE$550,$C397,G$196))=0,"",HYPERLINK(TEXT("#"&amp;INDEX($D$385:$BE$550,$C397,G$196),),INDEX($D$385:$BE$550,$C397,G$196)))</f>
        <v>A125593744C</v>
      </c>
      <c r="O28" s="54" t="str" cm="1">
        <f t="array" ref="O28">IF(HYPERLINK(TEXT("#"&amp;INDEX($D$385:$BE$550,$C397,H$196),),INDEX($D$385:$BE$550,$C397,H$196))=0,"",HYPERLINK(TEXT("#"&amp;INDEX($D$385:$BE$550,$C397,H$196),),INDEX($D$385:$BE$550,$C397,H$196)))</f>
        <v>A125593746J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11564</v>
      </c>
      <c r="C29" s="51" cm="1">
        <f t="array" ref="C29">INDEX($D$209:$BE$374,$C222,C$196)</f>
        <v>39.284999999999997</v>
      </c>
      <c r="D29" s="51" cm="1">
        <f t="array" ref="D29">INDEX($D$209:$BE$374,$C222,D$196)</f>
        <v>58.521999999999998</v>
      </c>
      <c r="E29" s="51" cm="1">
        <f t="array" ref="E29">INDEX($D$209:$BE$374,$C222,E$196)</f>
        <v>15.03</v>
      </c>
      <c r="F29" s="51" cm="1">
        <f t="array" ref="F29">INDEX($D$209:$BE$374,$C222,F$196)</f>
        <v>5.4630000000000001</v>
      </c>
      <c r="G29" s="51" cm="1">
        <f t="array" ref="G29">INDEX($D$209:$BE$374,$C222,G$196)</f>
        <v>118.301</v>
      </c>
      <c r="H29" s="51" cm="1">
        <f t="array" ref="H29">INDEX($D$209:$BE$374,$C222,H$196)</f>
        <v>10</v>
      </c>
      <c r="I29" s="51"/>
      <c r="J29" s="54" t="str" cm="1">
        <f t="array" ref="J29">IF(HYPERLINK(TEXT("#"&amp;INDEX($D$385:$BE$550,$C398,C$196),),INDEX($D$385:$BE$550,$C398,C$196))=0,"",HYPERLINK(TEXT("#"&amp;INDEX($D$385:$BE$550,$C398,C$196),),INDEX($D$385:$BE$550,$C398,C$196)))</f>
        <v>A125596504W</v>
      </c>
      <c r="K29" s="54" t="str" cm="1">
        <f t="array" ref="K29">IF(HYPERLINK(TEXT("#"&amp;INDEX($D$385:$BE$550,$C398,D$196),),INDEX($D$385:$BE$550,$C398,D$196))=0,"",HYPERLINK(TEXT("#"&amp;INDEX($D$385:$BE$550,$C398,D$196),),INDEX($D$385:$BE$550,$C398,D$196)))</f>
        <v>A125590744X</v>
      </c>
      <c r="L29" s="54" t="str" cm="1">
        <f t="array" ref="L29">IF(HYPERLINK(TEXT("#"&amp;INDEX($D$385:$BE$550,$C398,E$196),),INDEX($D$385:$BE$550,$C398,E$196))=0,"",HYPERLINK(TEXT("#"&amp;INDEX($D$385:$BE$550,$C398,E$196),),INDEX($D$385:$BE$550,$C398,E$196)))</f>
        <v>A125599384V</v>
      </c>
      <c r="M29" s="54" t="str" cm="1">
        <f t="array" ref="M29">IF(HYPERLINK(TEXT("#"&amp;INDEX($D$385:$BE$550,$C398,F$196),),INDEX($D$385:$BE$550,$C398,F$196))=0,"",HYPERLINK(TEXT("#"&amp;INDEX($D$385:$BE$550,$C398,F$196),),INDEX($D$385:$BE$550,$C398,F$196)))</f>
        <v>A125602264V</v>
      </c>
      <c r="N29" s="54" t="str" cm="1">
        <f t="array" ref="N29">IF(HYPERLINK(TEXT("#"&amp;INDEX($D$385:$BE$550,$C398,G$196),),INDEX($D$385:$BE$550,$C398,G$196))=0,"",HYPERLINK(TEXT("#"&amp;INDEX($D$385:$BE$550,$C398,G$196),),INDEX($D$385:$BE$550,$C398,G$196)))</f>
        <v>A125593624K</v>
      </c>
      <c r="O29" s="54" t="str" cm="1">
        <f t="array" ref="O29">IF(HYPERLINK(TEXT("#"&amp;INDEX($D$385:$BE$550,$C398,H$196),),INDEX($D$385:$BE$550,$C398,H$196))=0,"",HYPERLINK(TEXT("#"&amp;INDEX($D$385:$BE$550,$C398,H$196),),INDEX($D$385:$BE$550,$C398,H$196)))</f>
        <v>A125593626R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11565</v>
      </c>
      <c r="C30" s="51" cm="1">
        <f t="array" ref="C30">INDEX($D$209:$BE$374,$C223,C$196)</f>
        <v>71.965999999999994</v>
      </c>
      <c r="D30" s="51" cm="1">
        <f t="array" ref="D30">INDEX($D$209:$BE$374,$C223,D$196)</f>
        <v>67.424999999999997</v>
      </c>
      <c r="E30" s="51" cm="1">
        <f t="array" ref="E30">INDEX($D$209:$BE$374,$C223,E$196)</f>
        <v>21.646999999999998</v>
      </c>
      <c r="F30" s="51" cm="1">
        <f t="array" ref="F30">INDEX($D$209:$BE$374,$C223,F$196)</f>
        <v>7.7229999999999999</v>
      </c>
      <c r="G30" s="51" cm="1">
        <f t="array" ref="G30">INDEX($D$209:$BE$374,$C223,G$196)</f>
        <v>168.761</v>
      </c>
      <c r="H30" s="51" cm="1">
        <f t="array" ref="H30">INDEX($D$209:$BE$374,$C223,H$196)</f>
        <v>10</v>
      </c>
      <c r="I30" s="51"/>
      <c r="J30" s="54" t="str" cm="1">
        <f t="array" ref="J30">IF(HYPERLINK(TEXT("#"&amp;INDEX($D$385:$BE$550,$C399,C$196),),INDEX($D$385:$BE$550,$C399,C$196))=0,"",HYPERLINK(TEXT("#"&amp;INDEX($D$385:$BE$550,$C399,C$196),),INDEX($D$385:$BE$550,$C399,C$196)))</f>
        <v>A125596512W</v>
      </c>
      <c r="K30" s="54" t="str" cm="1">
        <f t="array" ref="K30">IF(HYPERLINK(TEXT("#"&amp;INDEX($D$385:$BE$550,$C399,D$196),),INDEX($D$385:$BE$550,$C399,D$196))=0,"",HYPERLINK(TEXT("#"&amp;INDEX($D$385:$BE$550,$C399,D$196),),INDEX($D$385:$BE$550,$C399,D$196)))</f>
        <v>A125590752X</v>
      </c>
      <c r="L30" s="54" t="str" cm="1">
        <f t="array" ref="L30">IF(HYPERLINK(TEXT("#"&amp;INDEX($D$385:$BE$550,$C399,E$196),),INDEX($D$385:$BE$550,$C399,E$196))=0,"",HYPERLINK(TEXT("#"&amp;INDEX($D$385:$BE$550,$C399,E$196),),INDEX($D$385:$BE$550,$C399,E$196)))</f>
        <v>A125599392V</v>
      </c>
      <c r="M30" s="54" t="str" cm="1">
        <f t="array" ref="M30">IF(HYPERLINK(TEXT("#"&amp;INDEX($D$385:$BE$550,$C399,F$196),),INDEX($D$385:$BE$550,$C399,F$196))=0,"",HYPERLINK(TEXT("#"&amp;INDEX($D$385:$BE$550,$C399,F$196),),INDEX($D$385:$BE$550,$C399,F$196)))</f>
        <v>A125602272V</v>
      </c>
      <c r="N30" s="54" t="str" cm="1">
        <f t="array" ref="N30">IF(HYPERLINK(TEXT("#"&amp;INDEX($D$385:$BE$550,$C399,G$196),),INDEX($D$385:$BE$550,$C399,G$196))=0,"",HYPERLINK(TEXT("#"&amp;INDEX($D$385:$BE$550,$C399,G$196),),INDEX($D$385:$BE$550,$C399,G$196)))</f>
        <v>A125593632K</v>
      </c>
      <c r="O30" s="54" t="str" cm="1">
        <f t="array" ref="O30">IF(HYPERLINK(TEXT("#"&amp;INDEX($D$385:$BE$550,$C399,H$196),),INDEX($D$385:$BE$550,$C399,H$196))=0,"",HYPERLINK(TEXT("#"&amp;INDEX($D$385:$BE$550,$C399,H$196),),INDEX($D$385:$BE$550,$C399,H$196)))</f>
        <v>A125593634R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11566</v>
      </c>
      <c r="C31" s="51" cm="1">
        <f t="array" ref="C31">INDEX($D$209:$BE$374,$C224,C$196)</f>
        <v>40.115000000000002</v>
      </c>
      <c r="D31" s="51" cm="1">
        <f t="array" ref="D31">INDEX($D$209:$BE$374,$C224,D$196)</f>
        <v>38.148000000000003</v>
      </c>
      <c r="E31" s="51" cm="1">
        <f t="array" ref="E31">INDEX($D$209:$BE$374,$C224,E$196)</f>
        <v>12.725</v>
      </c>
      <c r="F31" s="51" cm="1">
        <f t="array" ref="F31">INDEX($D$209:$BE$374,$C224,F$196)</f>
        <v>4.2309999999999999</v>
      </c>
      <c r="G31" s="51" cm="1">
        <f t="array" ref="G31">INDEX($D$209:$BE$374,$C224,G$196)</f>
        <v>95.218999999999994</v>
      </c>
      <c r="H31" s="51" cm="1">
        <f t="array" ref="H31">INDEX($D$209:$BE$374,$C224,H$196)</f>
        <v>10</v>
      </c>
      <c r="I31" s="51"/>
      <c r="J31" s="54" t="str" cm="1">
        <f t="array" ref="J31">IF(HYPERLINK(TEXT("#"&amp;INDEX($D$385:$BE$550,$C400,C$196),),INDEX($D$385:$BE$550,$C400,C$196))=0,"",HYPERLINK(TEXT("#"&amp;INDEX($D$385:$BE$550,$C400,C$196),),INDEX($D$385:$BE$550,$C400,C$196)))</f>
        <v>A125596576J</v>
      </c>
      <c r="K31" s="54" t="str" cm="1">
        <f t="array" ref="K31">IF(HYPERLINK(TEXT("#"&amp;INDEX($D$385:$BE$550,$C400,D$196),),INDEX($D$385:$BE$550,$C400,D$196))=0,"",HYPERLINK(TEXT("#"&amp;INDEX($D$385:$BE$550,$C400,D$196),),INDEX($D$385:$BE$550,$C400,D$196)))</f>
        <v>A125590816X</v>
      </c>
      <c r="L31" s="54" t="str" cm="1">
        <f t="array" ref="L31">IF(HYPERLINK(TEXT("#"&amp;INDEX($D$385:$BE$550,$C400,E$196),),INDEX($D$385:$BE$550,$C400,E$196))=0,"",HYPERLINK(TEXT("#"&amp;INDEX($D$385:$BE$550,$C400,E$196),),INDEX($D$385:$BE$550,$C400,E$196)))</f>
        <v>A125599456V</v>
      </c>
      <c r="M31" s="54" t="str" cm="1">
        <f t="array" ref="M31">IF(HYPERLINK(TEXT("#"&amp;INDEX($D$385:$BE$550,$C400,F$196),),INDEX($D$385:$BE$550,$C400,F$196))=0,"",HYPERLINK(TEXT("#"&amp;INDEX($D$385:$BE$550,$C400,F$196),),INDEX($D$385:$BE$550,$C400,F$196)))</f>
        <v>A125602336V</v>
      </c>
      <c r="N31" s="54" t="str" cm="1">
        <f t="array" ref="N31">IF(HYPERLINK(TEXT("#"&amp;INDEX($D$385:$BE$550,$C400,G$196),),INDEX($D$385:$BE$550,$C400,G$196))=0,"",HYPERLINK(TEXT("#"&amp;INDEX($D$385:$BE$550,$C400,G$196),),INDEX($D$385:$BE$550,$C400,G$196)))</f>
        <v>A125593696W</v>
      </c>
      <c r="O31" s="54" t="str" cm="1">
        <f t="array" ref="O31">IF(HYPERLINK(TEXT("#"&amp;INDEX($D$385:$BE$550,$C400,H$196),),INDEX($D$385:$BE$550,$C400,H$196))=0,"",HYPERLINK(TEXT("#"&amp;INDEX($D$385:$BE$550,$C400,H$196),),INDEX($D$385:$BE$550,$C400,H$196)))</f>
        <v>A125593698A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11567</v>
      </c>
      <c r="C32" s="51" cm="1">
        <f t="array" ref="C32">INDEX($D$209:$BE$374,$C225,C$196)</f>
        <v>31.850999999999999</v>
      </c>
      <c r="D32" s="51" cm="1">
        <f t="array" ref="D32">INDEX($D$209:$BE$374,$C225,D$196)</f>
        <v>29.277000000000001</v>
      </c>
      <c r="E32" s="51" cm="1">
        <f t="array" ref="E32">INDEX($D$209:$BE$374,$C225,E$196)</f>
        <v>8.9209999999999994</v>
      </c>
      <c r="F32" s="51" cm="1">
        <f t="array" ref="F32">INDEX($D$209:$BE$374,$C225,F$196)</f>
        <v>3.492</v>
      </c>
      <c r="G32" s="51" cm="1">
        <f t="array" ref="G32">INDEX($D$209:$BE$374,$C225,G$196)</f>
        <v>73.542000000000002</v>
      </c>
      <c r="H32" s="51" cm="1">
        <f t="array" ref="H32">INDEX($D$209:$BE$374,$C225,H$196)</f>
        <v>10</v>
      </c>
      <c r="I32" s="51"/>
      <c r="J32" s="54" t="str" cm="1">
        <f t="array" ref="J32">IF(HYPERLINK(TEXT("#"&amp;INDEX($D$385:$BE$550,$C401,C$196),),INDEX($D$385:$BE$550,$C401,C$196))=0,"",HYPERLINK(TEXT("#"&amp;INDEX($D$385:$BE$550,$C401,C$196),),INDEX($D$385:$BE$550,$C401,C$196)))</f>
        <v>A125596440W</v>
      </c>
      <c r="K32" s="54" t="str" cm="1">
        <f t="array" ref="K32">IF(HYPERLINK(TEXT("#"&amp;INDEX($D$385:$BE$550,$C401,D$196),),INDEX($D$385:$BE$550,$C401,D$196))=0,"",HYPERLINK(TEXT("#"&amp;INDEX($D$385:$BE$550,$C401,D$196),),INDEX($D$385:$BE$550,$C401,D$196)))</f>
        <v>A125590680X</v>
      </c>
      <c r="L32" s="54" t="str" cm="1">
        <f t="array" ref="L32">IF(HYPERLINK(TEXT("#"&amp;INDEX($D$385:$BE$550,$C401,E$196),),INDEX($D$385:$BE$550,$C401,E$196))=0,"",HYPERLINK(TEXT("#"&amp;INDEX($D$385:$BE$550,$C401,E$196),),INDEX($D$385:$BE$550,$C401,E$196)))</f>
        <v>A125599320J</v>
      </c>
      <c r="M32" s="54" t="str" cm="1">
        <f t="array" ref="M32">IF(HYPERLINK(TEXT("#"&amp;INDEX($D$385:$BE$550,$C401,F$196),),INDEX($D$385:$BE$550,$C401,F$196))=0,"",HYPERLINK(TEXT("#"&amp;INDEX($D$385:$BE$550,$C401,F$196),),INDEX($D$385:$BE$550,$C401,F$196)))</f>
        <v>A125602200J</v>
      </c>
      <c r="N32" s="54" t="str" cm="1">
        <f t="array" ref="N32">IF(HYPERLINK(TEXT("#"&amp;INDEX($D$385:$BE$550,$C401,G$196),),INDEX($D$385:$BE$550,$C401,G$196))=0,"",HYPERLINK(TEXT("#"&amp;INDEX($D$385:$BE$550,$C401,G$196),),INDEX($D$385:$BE$550,$C401,G$196)))</f>
        <v>A125593560K</v>
      </c>
      <c r="O32" s="54" t="str" cm="1">
        <f t="array" ref="O32">IF(HYPERLINK(TEXT("#"&amp;INDEX($D$385:$BE$550,$C401,H$196),),INDEX($D$385:$BE$550,$C401,H$196))=0,"",HYPERLINK(TEXT("#"&amp;INDEX($D$385:$BE$550,$C401,H$196),),INDEX($D$385:$BE$550,$C401,H$196)))</f>
        <v>A125593562R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11568</v>
      </c>
      <c r="C33" s="51" cm="1">
        <f t="array" ref="C33">INDEX($D$209:$BE$374,$C226,C$196)</f>
        <v>11.879</v>
      </c>
      <c r="D33" s="51" cm="1">
        <f t="array" ref="D33">INDEX($D$209:$BE$374,$C226,D$196)</f>
        <v>10.824999999999999</v>
      </c>
      <c r="E33" s="51" cm="1">
        <f t="array" ref="E33">INDEX($D$209:$BE$374,$C226,E$196)</f>
        <v>0.66100000000000003</v>
      </c>
      <c r="F33" s="51" cm="1">
        <f t="array" ref="F33">INDEX($D$209:$BE$374,$C226,F$196)</f>
        <v>0.432</v>
      </c>
      <c r="G33" s="51" cm="1">
        <f t="array" ref="G33">INDEX($D$209:$BE$374,$C226,G$196)</f>
        <v>23.797000000000001</v>
      </c>
      <c r="H33" s="51" cm="1">
        <f t="array" ref="H33">INDEX($D$209:$BE$374,$C226,H$196)</f>
        <v>8.423</v>
      </c>
      <c r="I33" s="51"/>
      <c r="J33" s="54" t="str" cm="1">
        <f t="array" ref="J33">IF(HYPERLINK(TEXT("#"&amp;INDEX($D$385:$BE$550,$C402,C$196),),INDEX($D$385:$BE$550,$C402,C$196))=0,"",HYPERLINK(TEXT("#"&amp;INDEX($D$385:$BE$550,$C402,C$196),),INDEX($D$385:$BE$550,$C402,C$196)))</f>
        <v>A125596632R</v>
      </c>
      <c r="K33" s="54" t="str" cm="1">
        <f t="array" ref="K33">IF(HYPERLINK(TEXT("#"&amp;INDEX($D$385:$BE$550,$C402,D$196),),INDEX($D$385:$BE$550,$C402,D$196))=0,"",HYPERLINK(TEXT("#"&amp;INDEX($D$385:$BE$550,$C402,D$196),),INDEX($D$385:$BE$550,$C402,D$196)))</f>
        <v>A125590872T</v>
      </c>
      <c r="L33" s="54" t="str" cm="1">
        <f t="array" ref="L33">IF(HYPERLINK(TEXT("#"&amp;INDEX($D$385:$BE$550,$C402,E$196),),INDEX($D$385:$BE$550,$C402,E$196))=0,"",HYPERLINK(TEXT("#"&amp;INDEX($D$385:$BE$550,$C402,E$196),),INDEX($D$385:$BE$550,$C402,E$196)))</f>
        <v>A125599512A</v>
      </c>
      <c r="M33" s="54" t="str" cm="1">
        <f t="array" ref="M33">IF(HYPERLINK(TEXT("#"&amp;INDEX($D$385:$BE$550,$C402,F$196),),INDEX($D$385:$BE$550,$C402,F$196))=0,"",HYPERLINK(TEXT("#"&amp;INDEX($D$385:$BE$550,$C402,F$196),),INDEX($D$385:$BE$550,$C402,F$196)))</f>
        <v>A125602392L</v>
      </c>
      <c r="N33" s="54" t="str" cm="1">
        <f t="array" ref="N33">IF(HYPERLINK(TEXT("#"&amp;INDEX($D$385:$BE$550,$C402,G$196),),INDEX($D$385:$BE$550,$C402,G$196))=0,"",HYPERLINK(TEXT("#"&amp;INDEX($D$385:$BE$550,$C402,G$196),),INDEX($D$385:$BE$550,$C402,G$196)))</f>
        <v>A125593752C</v>
      </c>
      <c r="O33" s="54" t="str" cm="1">
        <f t="array" ref="O33">IF(HYPERLINK(TEXT("#"&amp;INDEX($D$385:$BE$550,$C402,H$196),),INDEX($D$385:$BE$550,$C402,H$196))=0,"",HYPERLINK(TEXT("#"&amp;INDEX($D$385:$BE$550,$C402,H$196),),INDEX($D$385:$BE$550,$C402,H$196)))</f>
        <v>A125593754J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11569</v>
      </c>
      <c r="B34" s="55"/>
      <c r="C34" s="51"/>
      <c r="D34" s="51"/>
      <c r="E34" s="51"/>
      <c r="F34" s="51"/>
      <c r="G34" s="51"/>
      <c r="H34" s="51"/>
      <c r="I34" s="51"/>
      <c r="J34" s="54" t="str" cm="1">
        <f t="array" ref="J34">IF(HYPERLINK(TEXT("#"&amp;INDEX($D$385:$BE$550,$C403,C$196),),INDEX($D$385:$BE$550,$C403,C$196))=0,"",HYPERLINK(TEXT("#"&amp;INDEX($D$385:$BE$550,$C403,C$196),),INDEX($D$385:$BE$550,$C403,C$196)))</f>
        <v/>
      </c>
      <c r="K34" s="54" t="str" cm="1">
        <f t="array" ref="K34">IF(HYPERLINK(TEXT("#"&amp;INDEX($D$385:$BE$550,$C403,D$196),),INDEX($D$385:$BE$550,$C403,D$196))=0,"",HYPERLINK(TEXT("#"&amp;INDEX($D$385:$BE$550,$C403,D$196),),INDEX($D$385:$BE$550,$C403,D$196)))</f>
        <v/>
      </c>
      <c r="L34" s="54" t="str" cm="1">
        <f t="array" ref="L34">IF(HYPERLINK(TEXT("#"&amp;INDEX($D$385:$BE$550,$C403,E$196),),INDEX($D$385:$BE$550,$C403,E$196))=0,"",HYPERLINK(TEXT("#"&amp;INDEX($D$385:$BE$550,$C403,E$196),),INDEX($D$385:$BE$550,$C403,E$196)))</f>
        <v/>
      </c>
      <c r="M34" s="54" t="str" cm="1">
        <f t="array" ref="M34">IF(HYPERLINK(TEXT("#"&amp;INDEX($D$385:$BE$550,$C403,F$196),),INDEX($D$385:$BE$550,$C403,F$196))=0,"",HYPERLINK(TEXT("#"&amp;INDEX($D$385:$BE$550,$C403,F$196),),INDEX($D$385:$BE$550,$C403,F$196)))</f>
        <v/>
      </c>
      <c r="N34" s="54" t="str" cm="1">
        <f t="array" ref="N34">IF(HYPERLINK(TEXT("#"&amp;INDEX($D$385:$BE$550,$C403,G$196),),INDEX($D$385:$BE$550,$C403,G$196))=0,"",HYPERLINK(TEXT("#"&amp;INDEX($D$385:$BE$550,$C403,G$196),),INDEX($D$385:$BE$550,$C403,G$196)))</f>
        <v/>
      </c>
      <c r="O34" s="54" t="str" cm="1">
        <f t="array" ref="O34">IF(HYPERLINK(TEXT("#"&amp;INDEX($D$385:$BE$550,$C403,H$196),),INDEX($D$385:$BE$550,$C403,H$196))=0,"",HYPERLINK(TEXT("#"&amp;INDEX($D$385:$BE$550,$C403,H$196),),INDEX($D$385:$BE$550,$C403,H$196)))</f>
        <v/>
      </c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11570</v>
      </c>
      <c r="C35" s="51" cm="1">
        <f t="array" ref="C35">INDEX($D$209:$BE$374,$C228,C$196)</f>
        <v>302.21300000000002</v>
      </c>
      <c r="D35" s="51" cm="1">
        <f t="array" ref="D35">INDEX($D$209:$BE$374,$C228,D$196)</f>
        <v>290.58100000000002</v>
      </c>
      <c r="E35" s="51" cm="1">
        <f t="array" ref="E35">INDEX($D$209:$BE$374,$C228,E$196)</f>
        <v>91.17</v>
      </c>
      <c r="F35" s="51" cm="1">
        <f t="array" ref="F35">INDEX($D$209:$BE$374,$C228,F$196)</f>
        <v>22.199000000000002</v>
      </c>
      <c r="G35" s="51" cm="1">
        <f t="array" ref="G35">INDEX($D$209:$BE$374,$C228,G$196)</f>
        <v>706.16200000000003</v>
      </c>
      <c r="H35" s="51" cm="1">
        <f t="array" ref="H35">INDEX($D$209:$BE$374,$C228,H$196)</f>
        <v>10</v>
      </c>
      <c r="I35" s="51"/>
      <c r="J35" s="54" t="str" cm="1">
        <f t="array" ref="J35">IF(HYPERLINK(TEXT("#"&amp;INDEX($D$385:$BE$550,$C404,C$196),),INDEX($D$385:$BE$550,$C404,C$196))=0,"",HYPERLINK(TEXT("#"&amp;INDEX($D$385:$BE$550,$C404,C$196),),INDEX($D$385:$BE$550,$C404,C$196)))</f>
        <v>A125596520W</v>
      </c>
      <c r="K35" s="54" t="str" cm="1">
        <f t="array" ref="K35">IF(HYPERLINK(TEXT("#"&amp;INDEX($D$385:$BE$550,$C404,D$196),),INDEX($D$385:$BE$550,$C404,D$196))=0,"",HYPERLINK(TEXT("#"&amp;INDEX($D$385:$BE$550,$C404,D$196),),INDEX($D$385:$BE$550,$C404,D$196)))</f>
        <v>A125590760X</v>
      </c>
      <c r="L35" s="54" t="str" cm="1">
        <f t="array" ref="L35">IF(HYPERLINK(TEXT("#"&amp;INDEX($D$385:$BE$550,$C404,E$196),),INDEX($D$385:$BE$550,$C404,E$196))=0,"",HYPERLINK(TEXT("#"&amp;INDEX($D$385:$BE$550,$C404,E$196),),INDEX($D$385:$BE$550,$C404,E$196)))</f>
        <v>A125599400J</v>
      </c>
      <c r="M35" s="54" t="str" cm="1">
        <f t="array" ref="M35">IF(HYPERLINK(TEXT("#"&amp;INDEX($D$385:$BE$550,$C404,F$196),),INDEX($D$385:$BE$550,$C404,F$196))=0,"",HYPERLINK(TEXT("#"&amp;INDEX($D$385:$BE$550,$C404,F$196),),INDEX($D$385:$BE$550,$C404,F$196)))</f>
        <v>A125602280V</v>
      </c>
      <c r="N35" s="54" t="str" cm="1">
        <f t="array" ref="N35">IF(HYPERLINK(TEXT("#"&amp;INDEX($D$385:$BE$550,$C404,G$196),),INDEX($D$385:$BE$550,$C404,G$196))=0,"",HYPERLINK(TEXT("#"&amp;INDEX($D$385:$BE$550,$C404,G$196),),INDEX($D$385:$BE$550,$C404,G$196)))</f>
        <v>A125593640K</v>
      </c>
      <c r="O35" s="54" t="str" cm="1">
        <f t="array" ref="O35">IF(HYPERLINK(TEXT("#"&amp;INDEX($D$385:$BE$550,$C404,H$196),),INDEX($D$385:$BE$550,$C404,H$196))=0,"",HYPERLINK(TEXT("#"&amp;INDEX($D$385:$BE$550,$C404,H$196),),INDEX($D$385:$BE$550,$C404,H$196)))</f>
        <v>A125593642R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11571</v>
      </c>
      <c r="C36" s="51" cm="1">
        <f t="array" ref="C36">INDEX($D$209:$BE$374,$C229,C$196)</f>
        <v>94.426000000000002</v>
      </c>
      <c r="D36" s="51" cm="1">
        <f t="array" ref="D36">INDEX($D$209:$BE$374,$C229,D$196)</f>
        <v>95.421000000000006</v>
      </c>
      <c r="E36" s="51" cm="1">
        <f t="array" ref="E36">INDEX($D$209:$BE$374,$C229,E$196)</f>
        <v>18.146999999999998</v>
      </c>
      <c r="F36" s="51" cm="1">
        <f t="array" ref="F36">INDEX($D$209:$BE$374,$C229,F$196)</f>
        <v>5.7690000000000001</v>
      </c>
      <c r="G36" s="51" cm="1">
        <f t="array" ref="G36">INDEX($D$209:$BE$374,$C229,G$196)</f>
        <v>213.762</v>
      </c>
      <c r="H36" s="51" cm="1">
        <f t="array" ref="H36">INDEX($D$209:$BE$374,$C229,H$196)</f>
        <v>10</v>
      </c>
      <c r="I36" s="51"/>
      <c r="J36" s="54" t="str" cm="1">
        <f t="array" ref="J36">IF(HYPERLINK(TEXT("#"&amp;INDEX($D$385:$BE$550,$C405,C$196),),INDEX($D$385:$BE$550,$C405,C$196))=0,"",HYPERLINK(TEXT("#"&amp;INDEX($D$385:$BE$550,$C405,C$196),),INDEX($D$385:$BE$550,$C405,C$196)))</f>
        <v>A125596400C</v>
      </c>
      <c r="K36" s="54" t="str" cm="1">
        <f t="array" ref="K36">IF(HYPERLINK(TEXT("#"&amp;INDEX($D$385:$BE$550,$C405,D$196),),INDEX($D$385:$BE$550,$C405,D$196))=0,"",HYPERLINK(TEXT("#"&amp;INDEX($D$385:$BE$550,$C405,D$196),),INDEX($D$385:$BE$550,$C405,D$196)))</f>
        <v>A125590640F</v>
      </c>
      <c r="L36" s="54" t="str" cm="1">
        <f t="array" ref="L36">IF(HYPERLINK(TEXT("#"&amp;INDEX($D$385:$BE$550,$C405,E$196),),INDEX($D$385:$BE$550,$C405,E$196))=0,"",HYPERLINK(TEXT("#"&amp;INDEX($D$385:$BE$550,$C405,E$196),),INDEX($D$385:$BE$550,$C405,E$196)))</f>
        <v>A125599280A</v>
      </c>
      <c r="M36" s="54" t="str" cm="1">
        <f t="array" ref="M36">IF(HYPERLINK(TEXT("#"&amp;INDEX($D$385:$BE$550,$C405,F$196),),INDEX($D$385:$BE$550,$C405,F$196))=0,"",HYPERLINK(TEXT("#"&amp;INDEX($D$385:$BE$550,$C405,F$196),),INDEX($D$385:$BE$550,$C405,F$196)))</f>
        <v>A125602160A</v>
      </c>
      <c r="N36" s="54" t="str" cm="1">
        <f t="array" ref="N36">IF(HYPERLINK(TEXT("#"&amp;INDEX($D$385:$BE$550,$C405,G$196),),INDEX($D$385:$BE$550,$C405,G$196))=0,"",HYPERLINK(TEXT("#"&amp;INDEX($D$385:$BE$550,$C405,G$196),),INDEX($D$385:$BE$550,$C405,G$196)))</f>
        <v>A125593520T</v>
      </c>
      <c r="O36" s="54" t="str" cm="1">
        <f t="array" ref="O36">IF(HYPERLINK(TEXT("#"&amp;INDEX($D$385:$BE$550,$C405,H$196),),INDEX($D$385:$BE$550,$C405,H$196))=0,"",HYPERLINK(TEXT("#"&amp;INDEX($D$385:$BE$550,$C405,H$196),),INDEX($D$385:$BE$550,$C405,H$196)))</f>
        <v>A125593522W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6" t="s">
        <v>11572</v>
      </c>
      <c r="C37" s="51" cm="1">
        <f t="array" ref="C37">INDEX($D$209:$BE$374,$C230,C$196)</f>
        <v>207.78700000000001</v>
      </c>
      <c r="D37" s="51" cm="1">
        <f t="array" ref="D37">INDEX($D$209:$BE$374,$C230,D$196)</f>
        <v>195.16</v>
      </c>
      <c r="E37" s="51" cm="1">
        <f t="array" ref="E37">INDEX($D$209:$BE$374,$C230,E$196)</f>
        <v>73.022999999999996</v>
      </c>
      <c r="F37" s="51" cm="1">
        <f t="array" ref="F37">INDEX($D$209:$BE$374,$C230,F$196)</f>
        <v>16.43</v>
      </c>
      <c r="G37" s="51" cm="1">
        <f t="array" ref="G37">INDEX($D$209:$BE$374,$C230,G$196)</f>
        <v>492.4</v>
      </c>
      <c r="H37" s="51" cm="1">
        <f t="array" ref="H37">INDEX($D$209:$BE$374,$C230,H$196)</f>
        <v>10</v>
      </c>
      <c r="I37" s="51"/>
      <c r="J37" s="54" t="str" cm="1">
        <f t="array" ref="J37">IF(HYPERLINK(TEXT("#"&amp;INDEX($D$385:$BE$550,$C406,C$196),),INDEX($D$385:$BE$550,$C406,C$196))=0,"",HYPERLINK(TEXT("#"&amp;INDEX($D$385:$BE$550,$C406,C$196),),INDEX($D$385:$BE$550,$C406,C$196)))</f>
        <v>A125596528R</v>
      </c>
      <c r="K37" s="54" t="str" cm="1">
        <f t="array" ref="K37">IF(HYPERLINK(TEXT("#"&amp;INDEX($D$385:$BE$550,$C406,D$196),),INDEX($D$385:$BE$550,$C406,D$196))=0,"",HYPERLINK(TEXT("#"&amp;INDEX($D$385:$BE$550,$C406,D$196),),INDEX($D$385:$BE$550,$C406,D$196)))</f>
        <v>A125590768T</v>
      </c>
      <c r="L37" s="54" t="str" cm="1">
        <f t="array" ref="L37">IF(HYPERLINK(TEXT("#"&amp;INDEX($D$385:$BE$550,$C406,E$196),),INDEX($D$385:$BE$550,$C406,E$196))=0,"",HYPERLINK(TEXT("#"&amp;INDEX($D$385:$BE$550,$C406,E$196),),INDEX($D$385:$BE$550,$C406,E$196)))</f>
        <v>A125599408A</v>
      </c>
      <c r="M37" s="54" t="str" cm="1">
        <f t="array" ref="M37">IF(HYPERLINK(TEXT("#"&amp;INDEX($D$385:$BE$550,$C406,F$196),),INDEX($D$385:$BE$550,$C406,F$196))=0,"",HYPERLINK(TEXT("#"&amp;INDEX($D$385:$BE$550,$C406,F$196),),INDEX($D$385:$BE$550,$C406,F$196)))</f>
        <v>A125602288L</v>
      </c>
      <c r="N37" s="54" t="str" cm="1">
        <f t="array" ref="N37">IF(HYPERLINK(TEXT("#"&amp;INDEX($D$385:$BE$550,$C406,G$196),),INDEX($D$385:$BE$550,$C406,G$196))=0,"",HYPERLINK(TEXT("#"&amp;INDEX($D$385:$BE$550,$C406,G$196),),INDEX($D$385:$BE$550,$C406,G$196)))</f>
        <v>A125593648C</v>
      </c>
      <c r="O37" s="54" t="str" cm="1">
        <f t="array" ref="O37">IF(HYPERLINK(TEXT("#"&amp;INDEX($D$385:$BE$550,$C406,H$196),),INDEX($D$385:$BE$550,$C406,H$196))=0,"",HYPERLINK(TEXT("#"&amp;INDEX($D$385:$BE$550,$C406,H$196),),INDEX($D$385:$BE$550,$C406,H$196)))</f>
        <v>A125593650R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3" t="s">
        <v>11573</v>
      </c>
      <c r="C38" s="51" cm="1">
        <f t="array" ref="C38">INDEX($D$209:$BE$374,$C231,C$196)</f>
        <v>38.35</v>
      </c>
      <c r="D38" s="51" cm="1">
        <f t="array" ref="D38">INDEX($D$209:$BE$374,$C231,D$196)</f>
        <v>46.460999999999999</v>
      </c>
      <c r="E38" s="51" cm="1">
        <f t="array" ref="E38">INDEX($D$209:$BE$374,$C231,E$196)</f>
        <v>19.798999999999999</v>
      </c>
      <c r="F38" s="51" cm="1">
        <f t="array" ref="F38">INDEX($D$209:$BE$374,$C231,F$196)</f>
        <v>8.1240000000000006</v>
      </c>
      <c r="G38" s="51" cm="1">
        <f t="array" ref="G38">INDEX($D$209:$BE$374,$C231,G$196)</f>
        <v>112.73399999999999</v>
      </c>
      <c r="H38" s="51" cm="1">
        <f t="array" ref="H38">INDEX($D$209:$BE$374,$C231,H$196)</f>
        <v>10</v>
      </c>
      <c r="I38" s="51"/>
      <c r="J38" s="54" t="str" cm="1">
        <f t="array" ref="J38">IF(HYPERLINK(TEXT("#"&amp;INDEX($D$385:$BE$550,$C407,C$196),),INDEX($D$385:$BE$550,$C407,C$196))=0,"",HYPERLINK(TEXT("#"&amp;INDEX($D$385:$BE$550,$C407,C$196),),INDEX($D$385:$BE$550,$C407,C$196)))</f>
        <v>A125596536R</v>
      </c>
      <c r="K38" s="54" t="str" cm="1">
        <f t="array" ref="K38">IF(HYPERLINK(TEXT("#"&amp;INDEX($D$385:$BE$550,$C407,D$196),),INDEX($D$385:$BE$550,$C407,D$196))=0,"",HYPERLINK(TEXT("#"&amp;INDEX($D$385:$BE$550,$C407,D$196),),INDEX($D$385:$BE$550,$C407,D$196)))</f>
        <v>A125590776T</v>
      </c>
      <c r="L38" s="54" t="str" cm="1">
        <f t="array" ref="L38">IF(HYPERLINK(TEXT("#"&amp;INDEX($D$385:$BE$550,$C407,E$196),),INDEX($D$385:$BE$550,$C407,E$196))=0,"",HYPERLINK(TEXT("#"&amp;INDEX($D$385:$BE$550,$C407,E$196),),INDEX($D$385:$BE$550,$C407,E$196)))</f>
        <v>A125599416A</v>
      </c>
      <c r="M38" s="54" t="str" cm="1">
        <f t="array" ref="M38">IF(HYPERLINK(TEXT("#"&amp;INDEX($D$385:$BE$550,$C407,F$196),),INDEX($D$385:$BE$550,$C407,F$196))=0,"",HYPERLINK(TEXT("#"&amp;INDEX($D$385:$BE$550,$C407,F$196),),INDEX($D$385:$BE$550,$C407,F$196)))</f>
        <v>A125602296L</v>
      </c>
      <c r="N38" s="54" t="str" cm="1">
        <f t="array" ref="N38">IF(HYPERLINK(TEXT("#"&amp;INDEX($D$385:$BE$550,$C407,G$196),),INDEX($D$385:$BE$550,$C407,G$196))=0,"",HYPERLINK(TEXT("#"&amp;INDEX($D$385:$BE$550,$C407,G$196),),INDEX($D$385:$BE$550,$C407,G$196)))</f>
        <v>A125593656C</v>
      </c>
      <c r="O38" s="54" t="str" cm="1">
        <f t="array" ref="O38">IF(HYPERLINK(TEXT("#"&amp;INDEX($D$385:$BE$550,$C407,H$196),),INDEX($D$385:$BE$550,$C407,H$196))=0,"",HYPERLINK(TEXT("#"&amp;INDEX($D$385:$BE$550,$C407,H$196),),INDEX($D$385:$BE$550,$C407,H$196)))</f>
        <v>A125593658J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9" t="s">
        <v>11574</v>
      </c>
      <c r="B39" s="53"/>
      <c r="C39" s="51"/>
      <c r="D39" s="51"/>
      <c r="E39" s="51"/>
      <c r="F39" s="51"/>
      <c r="G39" s="51"/>
      <c r="H39" s="51"/>
      <c r="I39" s="51"/>
      <c r="J39" s="54" t="str" cm="1">
        <f t="array" ref="J39">IF(HYPERLINK(TEXT("#"&amp;INDEX($D$385:$BE$550,$C408,C$196),),INDEX($D$385:$BE$550,$C408,C$196))=0,"",HYPERLINK(TEXT("#"&amp;INDEX($D$385:$BE$550,$C408,C$196),),INDEX($D$385:$BE$550,$C408,C$196)))</f>
        <v/>
      </c>
      <c r="K39" s="54" t="str" cm="1">
        <f t="array" ref="K39">IF(HYPERLINK(TEXT("#"&amp;INDEX($D$385:$BE$550,$C408,D$196),),INDEX($D$385:$BE$550,$C408,D$196))=0,"",HYPERLINK(TEXT("#"&amp;INDEX($D$385:$BE$550,$C408,D$196),),INDEX($D$385:$BE$550,$C408,D$196)))</f>
        <v/>
      </c>
      <c r="L39" s="54" t="str" cm="1">
        <f t="array" ref="L39">IF(HYPERLINK(TEXT("#"&amp;INDEX($D$385:$BE$550,$C408,E$196),),INDEX($D$385:$BE$550,$C408,E$196))=0,"",HYPERLINK(TEXT("#"&amp;INDEX($D$385:$BE$550,$C408,E$196),),INDEX($D$385:$BE$550,$C408,E$196)))</f>
        <v/>
      </c>
      <c r="M39" s="54" t="str" cm="1">
        <f t="array" ref="M39">IF(HYPERLINK(TEXT("#"&amp;INDEX($D$385:$BE$550,$C408,F$196),),INDEX($D$385:$BE$550,$C408,F$196))=0,"",HYPERLINK(TEXT("#"&amp;INDEX($D$385:$BE$550,$C408,F$196),),INDEX($D$385:$BE$550,$C408,F$196)))</f>
        <v/>
      </c>
      <c r="N39" s="54" t="str" cm="1">
        <f t="array" ref="N39">IF(HYPERLINK(TEXT("#"&amp;INDEX($D$385:$BE$550,$C408,G$196),),INDEX($D$385:$BE$550,$C408,G$196))=0,"",HYPERLINK(TEXT("#"&amp;INDEX($D$385:$BE$550,$C408,G$196),),INDEX($D$385:$BE$550,$C408,G$196)))</f>
        <v/>
      </c>
      <c r="O39" s="54" t="str" cm="1">
        <f t="array" ref="O39">IF(HYPERLINK(TEXT("#"&amp;INDEX($D$385:$BE$550,$C408,H$196),),INDEX($D$385:$BE$550,$C408,H$196))=0,"",HYPERLINK(TEXT("#"&amp;INDEX($D$385:$BE$550,$C408,H$196),),INDEX($D$385:$BE$550,$C408,H$196)))</f>
        <v/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60"/>
      <c r="B40" s="53" t="s">
        <v>11575</v>
      </c>
      <c r="C40" s="51" cm="1">
        <f t="array" ref="C40">INDEX($D$209:$BE$374,$C233,C$196)</f>
        <v>2.2890000000000001</v>
      </c>
      <c r="D40" s="51" cm="1">
        <f t="array" ref="D40">INDEX($D$209:$BE$374,$C233,D$196)</f>
        <v>2.5390000000000001</v>
      </c>
      <c r="E40" s="51" cm="1">
        <f t="array" ref="E40">INDEX($D$209:$BE$374,$C233,E$196)</f>
        <v>1.8140000000000001</v>
      </c>
      <c r="F40" s="51" cm="1">
        <f t="array" ref="F40">INDEX($D$209:$BE$374,$C233,F$196)</f>
        <v>3.8889999999999998</v>
      </c>
      <c r="G40" s="51" cm="1">
        <f t="array" ref="G40">INDEX($D$209:$BE$374,$C233,G$196)</f>
        <v>10.531000000000001</v>
      </c>
      <c r="H40" s="51" cm="1">
        <f t="array" ref="H40">INDEX($D$209:$BE$374,$C233,H$196)</f>
        <v>20</v>
      </c>
      <c r="I40" s="51"/>
      <c r="J40" s="54" t="str" cm="1">
        <f t="array" ref="J40">IF(HYPERLINK(TEXT("#"&amp;INDEX($D$385:$BE$550,$C409,C$196),),INDEX($D$385:$BE$550,$C409,C$196))=0,"",HYPERLINK(TEXT("#"&amp;INDEX($D$385:$BE$550,$C409,C$196),),INDEX($D$385:$BE$550,$C409,C$196)))</f>
        <v>A125596656J</v>
      </c>
      <c r="K40" s="54" t="str" cm="1">
        <f t="array" ref="K40">IF(HYPERLINK(TEXT("#"&amp;INDEX($D$385:$BE$550,$C409,D$196),),INDEX($D$385:$BE$550,$C409,D$196))=0,"",HYPERLINK(TEXT("#"&amp;INDEX($D$385:$BE$550,$C409,D$196),),INDEX($D$385:$BE$550,$C409,D$196)))</f>
        <v>A125590896K</v>
      </c>
      <c r="L40" s="54" t="str" cm="1">
        <f t="array" ref="L40">IF(HYPERLINK(TEXT("#"&amp;INDEX($D$385:$BE$550,$C409,E$196),),INDEX($D$385:$BE$550,$C409,E$196))=0,"",HYPERLINK(TEXT("#"&amp;INDEX($D$385:$BE$550,$C409,E$196),),INDEX($D$385:$BE$550,$C409,E$196)))</f>
        <v>A125599536V</v>
      </c>
      <c r="M40" s="54" t="str" cm="1">
        <f t="array" ref="M40">IF(HYPERLINK(TEXT("#"&amp;INDEX($D$385:$BE$550,$C409,F$196),),INDEX($D$385:$BE$550,$C409,F$196))=0,"",HYPERLINK(TEXT("#"&amp;INDEX($D$385:$BE$550,$C409,F$196),),INDEX($D$385:$BE$550,$C409,F$196)))</f>
        <v>A125602416V</v>
      </c>
      <c r="N40" s="54" t="str" cm="1">
        <f t="array" ref="N40">IF(HYPERLINK(TEXT("#"&amp;INDEX($D$385:$BE$550,$C409,G$196),),INDEX($D$385:$BE$550,$C409,G$196))=0,"",HYPERLINK(TEXT("#"&amp;INDEX($D$385:$BE$550,$C409,G$196),),INDEX($D$385:$BE$550,$C409,G$196)))</f>
        <v>A125593776W</v>
      </c>
      <c r="O40" s="54" t="str" cm="1">
        <f t="array" ref="O40">IF(HYPERLINK(TEXT("#"&amp;INDEX($D$385:$BE$550,$C409,H$196),),INDEX($D$385:$BE$550,$C409,H$196))=0,"",HYPERLINK(TEXT("#"&amp;INDEX($D$385:$BE$550,$C409,H$196),),INDEX($D$385:$BE$550,$C409,H$196)))</f>
        <v>A125593778A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60"/>
      <c r="B41" s="53" t="s">
        <v>11576</v>
      </c>
      <c r="C41" s="51" cm="1">
        <f t="array" ref="C41">INDEX($D$209:$BE$374,$C234,C$196)</f>
        <v>79.956999999999994</v>
      </c>
      <c r="D41" s="51" cm="1">
        <f t="array" ref="D41">INDEX($D$209:$BE$374,$C234,D$196)</f>
        <v>52.713000000000001</v>
      </c>
      <c r="E41" s="51" cm="1">
        <f t="array" ref="E41">INDEX($D$209:$BE$374,$C234,E$196)</f>
        <v>22.805</v>
      </c>
      <c r="F41" s="51" cm="1">
        <f t="array" ref="F41">INDEX($D$209:$BE$374,$C234,F$196)</f>
        <v>18.329000000000001</v>
      </c>
      <c r="G41" s="51" cm="1">
        <f t="array" ref="G41">INDEX($D$209:$BE$374,$C234,G$196)</f>
        <v>173.804</v>
      </c>
      <c r="H41" s="51" cm="1">
        <f t="array" ref="H41">INDEX($D$209:$BE$374,$C234,H$196)</f>
        <v>11</v>
      </c>
      <c r="I41" s="51"/>
      <c r="J41" s="54" t="str" cm="1">
        <f t="array" ref="J41">IF(HYPERLINK(TEXT("#"&amp;INDEX($D$385:$BE$550,$C410,C$196),),INDEX($D$385:$BE$550,$C410,C$196))=0,"",HYPERLINK(TEXT("#"&amp;INDEX($D$385:$BE$550,$C410,C$196),),INDEX($D$385:$BE$550,$C410,C$196)))</f>
        <v>A125596360W</v>
      </c>
      <c r="K41" s="54" t="str" cm="1">
        <f t="array" ref="K41">IF(HYPERLINK(TEXT("#"&amp;INDEX($D$385:$BE$550,$C410,D$196),),INDEX($D$385:$BE$550,$C410,D$196))=0,"",HYPERLINK(TEXT("#"&amp;INDEX($D$385:$BE$550,$C410,D$196),),INDEX($D$385:$BE$550,$C410,D$196)))</f>
        <v>A125590600L</v>
      </c>
      <c r="L41" s="54" t="str" cm="1">
        <f t="array" ref="L41">IF(HYPERLINK(TEXT("#"&amp;INDEX($D$385:$BE$550,$C410,E$196),),INDEX($D$385:$BE$550,$C410,E$196))=0,"",HYPERLINK(TEXT("#"&amp;INDEX($D$385:$BE$550,$C410,E$196),),INDEX($D$385:$BE$550,$C410,E$196)))</f>
        <v>A125599240J</v>
      </c>
      <c r="M41" s="54" t="str" cm="1">
        <f t="array" ref="M41">IF(HYPERLINK(TEXT("#"&amp;INDEX($D$385:$BE$550,$C410,F$196),),INDEX($D$385:$BE$550,$C410,F$196))=0,"",HYPERLINK(TEXT("#"&amp;INDEX($D$385:$BE$550,$C410,F$196),),INDEX($D$385:$BE$550,$C410,F$196)))</f>
        <v>A125602120J</v>
      </c>
      <c r="N41" s="54" t="str" cm="1">
        <f t="array" ref="N41">IF(HYPERLINK(TEXT("#"&amp;INDEX($D$385:$BE$550,$C410,G$196),),INDEX($D$385:$BE$550,$C410,G$196))=0,"",HYPERLINK(TEXT("#"&amp;INDEX($D$385:$BE$550,$C410,G$196),),INDEX($D$385:$BE$550,$C410,G$196)))</f>
        <v>A125593480K</v>
      </c>
      <c r="O41" s="54" t="str" cm="1">
        <f t="array" ref="O41">IF(HYPERLINK(TEXT("#"&amp;INDEX($D$385:$BE$550,$C410,H$196),),INDEX($D$385:$BE$550,$C410,H$196))=0,"",HYPERLINK(TEXT("#"&amp;INDEX($D$385:$BE$550,$C410,H$196),),INDEX($D$385:$BE$550,$C410,H$196)))</f>
        <v>A125593482R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60"/>
      <c r="B42" s="53" t="s">
        <v>11543</v>
      </c>
      <c r="C42" s="51" cm="1">
        <f t="array" ref="C42">INDEX($D$209:$BE$374,$C235,C$196)</f>
        <v>95.203999999999994</v>
      </c>
      <c r="D42" s="51" cm="1">
        <f t="array" ref="D42">INDEX($D$209:$BE$374,$C235,D$196)</f>
        <v>93.165999999999997</v>
      </c>
      <c r="E42" s="51" cm="1">
        <f t="array" ref="E42">INDEX($D$209:$BE$374,$C235,E$196)</f>
        <v>62.606999999999999</v>
      </c>
      <c r="F42" s="51" cm="1">
        <f t="array" ref="F42">INDEX($D$209:$BE$374,$C235,F$196)</f>
        <v>6.2160000000000002</v>
      </c>
      <c r="G42" s="51" cm="1">
        <f t="array" ref="G42">INDEX($D$209:$BE$374,$C235,G$196)</f>
        <v>257.19299999999998</v>
      </c>
      <c r="H42" s="51" cm="1">
        <f t="array" ref="H42">INDEX($D$209:$BE$374,$C235,H$196)</f>
        <v>11</v>
      </c>
      <c r="I42" s="51"/>
      <c r="J42" s="54" t="str" cm="1">
        <f t="array" ref="J42">IF(HYPERLINK(TEXT("#"&amp;INDEX($D$385:$BE$550,$C411,C$196),),INDEX($D$385:$BE$550,$C411,C$196))=0,"",HYPERLINK(TEXT("#"&amp;INDEX($D$385:$BE$550,$C411,C$196),),INDEX($D$385:$BE$550,$C411,C$196)))</f>
        <v>A125596640R</v>
      </c>
      <c r="K42" s="54" t="str" cm="1">
        <f t="array" ref="K42">IF(HYPERLINK(TEXT("#"&amp;INDEX($D$385:$BE$550,$C411,D$196),),INDEX($D$385:$BE$550,$C411,D$196))=0,"",HYPERLINK(TEXT("#"&amp;INDEX($D$385:$BE$550,$C411,D$196),),INDEX($D$385:$BE$550,$C411,D$196)))</f>
        <v>A125590880T</v>
      </c>
      <c r="L42" s="54" t="str" cm="1">
        <f t="array" ref="L42">IF(HYPERLINK(TEXT("#"&amp;INDEX($D$385:$BE$550,$C411,E$196),),INDEX($D$385:$BE$550,$C411,E$196))=0,"",HYPERLINK(TEXT("#"&amp;INDEX($D$385:$BE$550,$C411,E$196),),INDEX($D$385:$BE$550,$C411,E$196)))</f>
        <v>A125599520A</v>
      </c>
      <c r="M42" s="54" t="str" cm="1">
        <f t="array" ref="M42">IF(HYPERLINK(TEXT("#"&amp;INDEX($D$385:$BE$550,$C411,F$196),),INDEX($D$385:$BE$550,$C411,F$196))=0,"",HYPERLINK(TEXT("#"&amp;INDEX($D$385:$BE$550,$C411,F$196),),INDEX($D$385:$BE$550,$C411,F$196)))</f>
        <v>A125602400A</v>
      </c>
      <c r="N42" s="54" t="str" cm="1">
        <f t="array" ref="N42">IF(HYPERLINK(TEXT("#"&amp;INDEX($D$385:$BE$550,$C411,G$196),),INDEX($D$385:$BE$550,$C411,G$196))=0,"",HYPERLINK(TEXT("#"&amp;INDEX($D$385:$BE$550,$C411,G$196),),INDEX($D$385:$BE$550,$C411,G$196)))</f>
        <v>A125593760C</v>
      </c>
      <c r="O42" s="54" t="str" cm="1">
        <f t="array" ref="O42">IF(HYPERLINK(TEXT("#"&amp;INDEX($D$385:$BE$550,$C411,H$196),),INDEX($D$385:$BE$550,$C411,H$196))=0,"",HYPERLINK(TEXT("#"&amp;INDEX($D$385:$BE$550,$C411,H$196),),INDEX($D$385:$BE$550,$C411,H$196)))</f>
        <v>A125593762J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60"/>
      <c r="B43" s="53" t="s">
        <v>11544</v>
      </c>
      <c r="C43" s="51" cm="1">
        <f t="array" ref="C43">INDEX($D$209:$BE$374,$C236,C$196)</f>
        <v>86.475999999999999</v>
      </c>
      <c r="D43" s="51" cm="1">
        <f t="array" ref="D43">INDEX($D$209:$BE$374,$C236,D$196)</f>
        <v>153.05000000000001</v>
      </c>
      <c r="E43" s="51" cm="1">
        <f t="array" ref="E43">INDEX($D$209:$BE$374,$C236,E$196)</f>
        <v>21.599</v>
      </c>
      <c r="F43" s="51" cm="1">
        <f t="array" ref="F43">INDEX($D$209:$BE$374,$C236,F$196)</f>
        <v>1.889</v>
      </c>
      <c r="G43" s="51" cm="1">
        <f t="array" ref="G43">INDEX($D$209:$BE$374,$C236,G$196)</f>
        <v>263.01400000000001</v>
      </c>
      <c r="H43" s="51" cm="1">
        <f t="array" ref="H43">INDEX($D$209:$BE$374,$C236,H$196)</f>
        <v>10</v>
      </c>
      <c r="I43" s="51"/>
      <c r="J43" s="54" t="str" cm="1">
        <f t="array" ref="J43">IF(HYPERLINK(TEXT("#"&amp;INDEX($D$385:$BE$550,$C412,C$196),),INDEX($D$385:$BE$550,$C412,C$196))=0,"",HYPERLINK(TEXT("#"&amp;INDEX($D$385:$BE$550,$C412,C$196),),INDEX($D$385:$BE$550,$C412,C$196)))</f>
        <v>A125596648J</v>
      </c>
      <c r="K43" s="54" t="str" cm="1">
        <f t="array" ref="K43">IF(HYPERLINK(TEXT("#"&amp;INDEX($D$385:$BE$550,$C412,D$196),),INDEX($D$385:$BE$550,$C412,D$196))=0,"",HYPERLINK(TEXT("#"&amp;INDEX($D$385:$BE$550,$C412,D$196),),INDEX($D$385:$BE$550,$C412,D$196)))</f>
        <v>A125590888K</v>
      </c>
      <c r="L43" s="54" t="str" cm="1">
        <f t="array" ref="L43">IF(HYPERLINK(TEXT("#"&amp;INDEX($D$385:$BE$550,$C412,E$196),),INDEX($D$385:$BE$550,$C412,E$196))=0,"",HYPERLINK(TEXT("#"&amp;INDEX($D$385:$BE$550,$C412,E$196),),INDEX($D$385:$BE$550,$C412,E$196)))</f>
        <v>A125599528V</v>
      </c>
      <c r="M43" s="54" t="str" cm="1">
        <f t="array" ref="M43">IF(HYPERLINK(TEXT("#"&amp;INDEX($D$385:$BE$550,$C412,F$196),),INDEX($D$385:$BE$550,$C412,F$196))=0,"",HYPERLINK(TEXT("#"&amp;INDEX($D$385:$BE$550,$C412,F$196),),INDEX($D$385:$BE$550,$C412,F$196)))</f>
        <v>A125602408V</v>
      </c>
      <c r="N43" s="54" t="str" cm="1">
        <f t="array" ref="N43">IF(HYPERLINK(TEXT("#"&amp;INDEX($D$385:$BE$550,$C412,G$196),),INDEX($D$385:$BE$550,$C412,G$196))=0,"",HYPERLINK(TEXT("#"&amp;INDEX($D$385:$BE$550,$C412,G$196),),INDEX($D$385:$BE$550,$C412,G$196)))</f>
        <v>A125593768W</v>
      </c>
      <c r="O43" s="54" t="str" cm="1">
        <f t="array" ref="O43">IF(HYPERLINK(TEXT("#"&amp;INDEX($D$385:$BE$550,$C412,H$196),),INDEX($D$385:$BE$550,$C412,H$196))=0,"",HYPERLINK(TEXT("#"&amp;INDEX($D$385:$BE$550,$C412,H$196),),INDEX($D$385:$BE$550,$C412,H$196)))</f>
        <v>A125593770J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60"/>
      <c r="B44" s="53" t="s">
        <v>11577</v>
      </c>
      <c r="C44" s="51" cm="1">
        <f t="array" ref="C44">INDEX($D$209:$BE$374,$C237,C$196)</f>
        <v>76.637</v>
      </c>
      <c r="D44" s="51" cm="1">
        <f t="array" ref="D44">INDEX($D$209:$BE$374,$C237,D$196)</f>
        <v>35.572000000000003</v>
      </c>
      <c r="E44" s="51" cm="1">
        <f t="array" ref="E44">INDEX($D$209:$BE$374,$C237,E$196)</f>
        <v>2.1440000000000001</v>
      </c>
      <c r="F44" s="51" cm="1">
        <f t="array" ref="F44">INDEX($D$209:$BE$374,$C237,F$196)</f>
        <v>0</v>
      </c>
      <c r="G44" s="51" cm="1">
        <f t="array" ref="G44">INDEX($D$209:$BE$374,$C237,G$196)</f>
        <v>114.354</v>
      </c>
      <c r="H44" s="51" cm="1">
        <f t="array" ref="H44">INDEX($D$209:$BE$374,$C237,H$196)</f>
        <v>8</v>
      </c>
      <c r="I44" s="51"/>
      <c r="J44" s="54" t="str" cm="1">
        <f t="array" ref="J44">IF(HYPERLINK(TEXT("#"&amp;INDEX($D$385:$BE$550,$C413,C$196),),INDEX($D$385:$BE$550,$C413,C$196))=0,"",HYPERLINK(TEXT("#"&amp;INDEX($D$385:$BE$550,$C413,C$196),),INDEX($D$385:$BE$550,$C413,C$196)))</f>
        <v>A125596368R</v>
      </c>
      <c r="K44" s="54" t="str" cm="1">
        <f t="array" ref="K44">IF(HYPERLINK(TEXT("#"&amp;INDEX($D$385:$BE$550,$C413,D$196),),INDEX($D$385:$BE$550,$C413,D$196))=0,"",HYPERLINK(TEXT("#"&amp;INDEX($D$385:$BE$550,$C413,D$196),),INDEX($D$385:$BE$550,$C413,D$196)))</f>
        <v>A125590608F</v>
      </c>
      <c r="L44" s="54" t="str" cm="1">
        <f t="array" ref="L44">IF(HYPERLINK(TEXT("#"&amp;INDEX($D$385:$BE$550,$C413,E$196),),INDEX($D$385:$BE$550,$C413,E$196))=0,"",HYPERLINK(TEXT("#"&amp;INDEX($D$385:$BE$550,$C413,E$196),),INDEX($D$385:$BE$550,$C413,E$196)))</f>
        <v>A125599248A</v>
      </c>
      <c r="M44" s="54" t="str" cm="1">
        <f t="array" ref="M44">IF(HYPERLINK(TEXT("#"&amp;INDEX($D$385:$BE$550,$C413,F$196),),INDEX($D$385:$BE$550,$C413,F$196))=0,"",HYPERLINK(TEXT("#"&amp;INDEX($D$385:$BE$550,$C413,F$196),),INDEX($D$385:$BE$550,$C413,F$196)))</f>
        <v>A125602128A</v>
      </c>
      <c r="N44" s="54" t="str" cm="1">
        <f t="array" ref="N44">IF(HYPERLINK(TEXT("#"&amp;INDEX($D$385:$BE$550,$C413,G$196),),INDEX($D$385:$BE$550,$C413,G$196))=0,"",HYPERLINK(TEXT("#"&amp;INDEX($D$385:$BE$550,$C413,G$196),),INDEX($D$385:$BE$550,$C413,G$196)))</f>
        <v>A125593488C</v>
      </c>
      <c r="O44" s="54" t="str" cm="1">
        <f t="array" ref="O44">IF(HYPERLINK(TEXT("#"&amp;INDEX($D$385:$BE$550,$C413,H$196),),INDEX($D$385:$BE$550,$C413,H$196))=0,"",HYPERLINK(TEXT("#"&amp;INDEX($D$385:$BE$550,$C413,H$196),),INDEX($D$385:$BE$550,$C413,H$196)))</f>
        <v>A125593490R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48" t="s">
        <v>11578</v>
      </c>
      <c r="B45" s="61"/>
      <c r="C45" s="51"/>
      <c r="D45" s="51"/>
      <c r="E45" s="51"/>
      <c r="F45" s="51"/>
      <c r="G45" s="51"/>
      <c r="H45" s="51"/>
      <c r="I45" s="51"/>
      <c r="J45" s="54" t="str" cm="1">
        <f t="array" ref="J45">IF(HYPERLINK(TEXT("#"&amp;INDEX($D$385:$BE$550,$C414,C$196),),INDEX($D$385:$BE$550,$C414,C$196))=0,"",HYPERLINK(TEXT("#"&amp;INDEX($D$385:$BE$550,$C414,C$196),),INDEX($D$385:$BE$550,$C414,C$196)))</f>
        <v/>
      </c>
      <c r="K45" s="54" t="str" cm="1">
        <f t="array" ref="K45">IF(HYPERLINK(TEXT("#"&amp;INDEX($D$385:$BE$550,$C414,D$196),),INDEX($D$385:$BE$550,$C414,D$196))=0,"",HYPERLINK(TEXT("#"&amp;INDEX($D$385:$BE$550,$C414,D$196),),INDEX($D$385:$BE$550,$C414,D$196)))</f>
        <v/>
      </c>
      <c r="L45" s="54" t="str" cm="1">
        <f t="array" ref="L45">IF(HYPERLINK(TEXT("#"&amp;INDEX($D$385:$BE$550,$C414,E$196),),INDEX($D$385:$BE$550,$C414,E$196))=0,"",HYPERLINK(TEXT("#"&amp;INDEX($D$385:$BE$550,$C414,E$196),),INDEX($D$385:$BE$550,$C414,E$196)))</f>
        <v/>
      </c>
      <c r="M45" s="54" t="str" cm="1">
        <f t="array" ref="M45">IF(HYPERLINK(TEXT("#"&amp;INDEX($D$385:$BE$550,$C414,F$196),),INDEX($D$385:$BE$550,$C414,F$196))=0,"",HYPERLINK(TEXT("#"&amp;INDEX($D$385:$BE$550,$C414,F$196),),INDEX($D$385:$BE$550,$C414,F$196)))</f>
        <v/>
      </c>
      <c r="N45" s="54" t="str" cm="1">
        <f t="array" ref="N45">IF(HYPERLINK(TEXT("#"&amp;INDEX($D$385:$BE$550,$C414,G$196),),INDEX($D$385:$BE$550,$C414,G$196))=0,"",HYPERLINK(TEXT("#"&amp;INDEX($D$385:$BE$550,$C414,G$196),),INDEX($D$385:$BE$550,$C414,G$196)))</f>
        <v/>
      </c>
      <c r="O45" s="54" t="str" cm="1">
        <f t="array" ref="O45">IF(HYPERLINK(TEXT("#"&amp;INDEX($D$385:$BE$550,$C414,H$196),),INDEX($D$385:$BE$550,$C414,H$196))=0,"",HYPERLINK(TEXT("#"&amp;INDEX($D$385:$BE$550,$C414,H$196),),INDEX($D$385:$BE$550,$C414,H$196)))</f>
        <v/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62"/>
      <c r="B46" s="53" t="s">
        <v>11579</v>
      </c>
      <c r="C46" s="51" cm="1">
        <f t="array" ref="C46">INDEX($D$209:$BE$374,$C239,C$196)</f>
        <v>21.082999999999998</v>
      </c>
      <c r="D46" s="51" cm="1">
        <f t="array" ref="D46">INDEX($D$209:$BE$374,$C239,D$196)</f>
        <v>29.574000000000002</v>
      </c>
      <c r="E46" s="51" cm="1">
        <f t="array" ref="E46">INDEX($D$209:$BE$374,$C239,E$196)</f>
        <v>18.138999999999999</v>
      </c>
      <c r="F46" s="51" cm="1">
        <f t="array" ref="F46">INDEX($D$209:$BE$374,$C239,F$196)</f>
        <v>6.5190000000000001</v>
      </c>
      <c r="G46" s="51" cm="1">
        <f t="array" ref="G46">INDEX($D$209:$BE$374,$C239,G$196)</f>
        <v>75.316000000000003</v>
      </c>
      <c r="H46" s="51" cm="1">
        <f t="array" ref="H46">INDEX($D$209:$BE$374,$C239,H$196)</f>
        <v>15</v>
      </c>
      <c r="I46" s="51"/>
      <c r="J46" s="54" t="str" cm="1">
        <f t="array" ref="J46">IF(HYPERLINK(TEXT("#"&amp;INDEX($D$385:$BE$550,$C415,C$196),),INDEX($D$385:$BE$550,$C415,C$196))=0,"",HYPERLINK(TEXT("#"&amp;INDEX($D$385:$BE$550,$C415,C$196),),INDEX($D$385:$BE$550,$C415,C$196)))</f>
        <v>A125596448R</v>
      </c>
      <c r="K46" s="54" t="str" cm="1">
        <f t="array" ref="K46">IF(HYPERLINK(TEXT("#"&amp;INDEX($D$385:$BE$550,$C415,D$196),),INDEX($D$385:$BE$550,$C415,D$196))=0,"",HYPERLINK(TEXT("#"&amp;INDEX($D$385:$BE$550,$C415,D$196),),INDEX($D$385:$BE$550,$C415,D$196)))</f>
        <v>A125590688T</v>
      </c>
      <c r="L46" s="54" t="str" cm="1">
        <f t="array" ref="L46">IF(HYPERLINK(TEXT("#"&amp;INDEX($D$385:$BE$550,$C415,E$196),),INDEX($D$385:$BE$550,$C415,E$196))=0,"",HYPERLINK(TEXT("#"&amp;INDEX($D$385:$BE$550,$C415,E$196),),INDEX($D$385:$BE$550,$C415,E$196)))</f>
        <v>A125599328A</v>
      </c>
      <c r="M46" s="54" t="str" cm="1">
        <f t="array" ref="M46">IF(HYPERLINK(TEXT("#"&amp;INDEX($D$385:$BE$550,$C415,F$196),),INDEX($D$385:$BE$550,$C415,F$196))=0,"",HYPERLINK(TEXT("#"&amp;INDEX($D$385:$BE$550,$C415,F$196),),INDEX($D$385:$BE$550,$C415,F$196)))</f>
        <v>A125602208A</v>
      </c>
      <c r="N46" s="54" t="str" cm="1">
        <f t="array" ref="N46">IF(HYPERLINK(TEXT("#"&amp;INDEX($D$385:$BE$550,$C415,G$196),),INDEX($D$385:$BE$550,$C415,G$196))=0,"",HYPERLINK(TEXT("#"&amp;INDEX($D$385:$BE$550,$C415,G$196),),INDEX($D$385:$BE$550,$C415,G$196)))</f>
        <v>A125593568C</v>
      </c>
      <c r="O46" s="54" t="str" cm="1">
        <f t="array" ref="O46">IF(HYPERLINK(TEXT("#"&amp;INDEX($D$385:$BE$550,$C415,H$196),),INDEX($D$385:$BE$550,$C415,H$196))=0,"",HYPERLINK(TEXT("#"&amp;INDEX($D$385:$BE$550,$C415,H$196),),INDEX($D$385:$BE$550,$C415,H$196)))</f>
        <v>A125593570R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62"/>
      <c r="B47" s="53" t="s">
        <v>11580</v>
      </c>
      <c r="C47" s="51" cm="1">
        <f t="array" ref="C47">INDEX($D$209:$BE$374,$C240,C$196)</f>
        <v>273.58199999999999</v>
      </c>
      <c r="D47" s="51" cm="1">
        <f t="array" ref="D47">INDEX($D$209:$BE$374,$C240,D$196)</f>
        <v>243.38800000000001</v>
      </c>
      <c r="E47" s="51" cm="1">
        <f t="array" ref="E47">INDEX($D$209:$BE$374,$C240,E$196)</f>
        <v>68.596000000000004</v>
      </c>
      <c r="F47" s="51" cm="1">
        <f t="array" ref="F47">INDEX($D$209:$BE$374,$C240,F$196)</f>
        <v>16.193000000000001</v>
      </c>
      <c r="G47" s="51" cm="1">
        <f t="array" ref="G47">INDEX($D$209:$BE$374,$C240,G$196)</f>
        <v>601.75800000000004</v>
      </c>
      <c r="H47" s="51" cm="1">
        <f t="array" ref="H47">INDEX($D$209:$BE$374,$C240,H$196)</f>
        <v>10</v>
      </c>
      <c r="I47" s="51"/>
      <c r="J47" s="54" t="str" cm="1">
        <f t="array" ref="J47">IF(HYPERLINK(TEXT("#"&amp;INDEX($D$385:$BE$550,$C416,C$196),),INDEX($D$385:$BE$550,$C416,C$196))=0,"",HYPERLINK(TEXT("#"&amp;INDEX($D$385:$BE$550,$C416,C$196),),INDEX($D$385:$BE$550,$C416,C$196)))</f>
        <v>A125596544R</v>
      </c>
      <c r="K47" s="54" t="str" cm="1">
        <f t="array" ref="K47">IF(HYPERLINK(TEXT("#"&amp;INDEX($D$385:$BE$550,$C416,D$196),),INDEX($D$385:$BE$550,$C416,D$196))=0,"",HYPERLINK(TEXT("#"&amp;INDEX($D$385:$BE$550,$C416,D$196),),INDEX($D$385:$BE$550,$C416,D$196)))</f>
        <v>A125590784T</v>
      </c>
      <c r="L47" s="54" t="str" cm="1">
        <f t="array" ref="L47">IF(HYPERLINK(TEXT("#"&amp;INDEX($D$385:$BE$550,$C416,E$196),),INDEX($D$385:$BE$550,$C416,E$196))=0,"",HYPERLINK(TEXT("#"&amp;INDEX($D$385:$BE$550,$C416,E$196),),INDEX($D$385:$BE$550,$C416,E$196)))</f>
        <v>A125599424A</v>
      </c>
      <c r="M47" s="54" t="str" cm="1">
        <f t="array" ref="M47">IF(HYPERLINK(TEXT("#"&amp;INDEX($D$385:$BE$550,$C416,F$196),),INDEX($D$385:$BE$550,$C416,F$196))=0,"",HYPERLINK(TEXT("#"&amp;INDEX($D$385:$BE$550,$C416,F$196),),INDEX($D$385:$BE$550,$C416,F$196)))</f>
        <v>A125602304A</v>
      </c>
      <c r="N47" s="54" t="str" cm="1">
        <f t="array" ref="N47">IF(HYPERLINK(TEXT("#"&amp;INDEX($D$385:$BE$550,$C416,G$196),),INDEX($D$385:$BE$550,$C416,G$196))=0,"",HYPERLINK(TEXT("#"&amp;INDEX($D$385:$BE$550,$C416,G$196),),INDEX($D$385:$BE$550,$C416,G$196)))</f>
        <v>A125593664C</v>
      </c>
      <c r="O47" s="54" t="str" cm="1">
        <f t="array" ref="O47">IF(HYPERLINK(TEXT("#"&amp;INDEX($D$385:$BE$550,$C416,H$196),),INDEX($D$385:$BE$550,$C416,H$196))=0,"",HYPERLINK(TEXT("#"&amp;INDEX($D$385:$BE$550,$C416,H$196),),INDEX($D$385:$BE$550,$C416,H$196)))</f>
        <v>A125593666J</v>
      </c>
      <c r="P47" s="51"/>
      <c r="Q47" s="51"/>
      <c r="R47" s="51"/>
      <c r="S47" s="51"/>
      <c r="T47" s="51"/>
      <c r="U47" s="51"/>
      <c r="V47" s="51"/>
      <c r="W47" s="51"/>
    </row>
    <row r="48" spans="1:23">
      <c r="A48" s="62"/>
      <c r="B48" s="53" t="s">
        <v>11581</v>
      </c>
      <c r="C48" s="51" cm="1">
        <f t="array" ref="C48">INDEX($D$209:$BE$374,$C241,C$196)</f>
        <v>28.006</v>
      </c>
      <c r="D48" s="51" cm="1">
        <f t="array" ref="D48">INDEX($D$209:$BE$374,$C241,D$196)</f>
        <v>42.716000000000001</v>
      </c>
      <c r="E48" s="51" cm="1">
        <f t="array" ref="E48">INDEX($D$209:$BE$374,$C241,E$196)</f>
        <v>19.63</v>
      </c>
      <c r="F48" s="51" cm="1">
        <f t="array" ref="F48">INDEX($D$209:$BE$374,$C241,F$196)</f>
        <v>6.5730000000000004</v>
      </c>
      <c r="G48" s="51" cm="1">
        <f t="array" ref="G48">INDEX($D$209:$BE$374,$C241,G$196)</f>
        <v>96.926000000000002</v>
      </c>
      <c r="H48" s="51" cm="1">
        <f t="array" ref="H48">INDEX($D$209:$BE$374,$C241,H$196)</f>
        <v>14</v>
      </c>
      <c r="I48" s="51"/>
      <c r="J48" s="54" t="str" cm="1">
        <f t="array" ref="J48">IF(HYPERLINK(TEXT("#"&amp;INDEX($D$385:$BE$550,$C417,C$196),),INDEX($D$385:$BE$550,$C417,C$196))=0,"",HYPERLINK(TEXT("#"&amp;INDEX($D$385:$BE$550,$C417,C$196),),INDEX($D$385:$BE$550,$C417,C$196)))</f>
        <v>A125596664J</v>
      </c>
      <c r="K48" s="54" t="str" cm="1">
        <f t="array" ref="K48">IF(HYPERLINK(TEXT("#"&amp;INDEX($D$385:$BE$550,$C417,D$196),),INDEX($D$385:$BE$550,$C417,D$196))=0,"",HYPERLINK(TEXT("#"&amp;INDEX($D$385:$BE$550,$C417,D$196),),INDEX($D$385:$BE$550,$C417,D$196)))</f>
        <v>A125590904X</v>
      </c>
      <c r="L48" s="54" t="str" cm="1">
        <f t="array" ref="L48">IF(HYPERLINK(TEXT("#"&amp;INDEX($D$385:$BE$550,$C417,E$196),),INDEX($D$385:$BE$550,$C417,E$196))=0,"",HYPERLINK(TEXT("#"&amp;INDEX($D$385:$BE$550,$C417,E$196),),INDEX($D$385:$BE$550,$C417,E$196)))</f>
        <v>A125599544V</v>
      </c>
      <c r="M48" s="54" t="str" cm="1">
        <f t="array" ref="M48">IF(HYPERLINK(TEXT("#"&amp;INDEX($D$385:$BE$550,$C417,F$196),),INDEX($D$385:$BE$550,$C417,F$196))=0,"",HYPERLINK(TEXT("#"&amp;INDEX($D$385:$BE$550,$C417,F$196),),INDEX($D$385:$BE$550,$C417,F$196)))</f>
        <v>A125602424V</v>
      </c>
      <c r="N48" s="54" t="str" cm="1">
        <f t="array" ref="N48">IF(HYPERLINK(TEXT("#"&amp;INDEX($D$385:$BE$550,$C417,G$196),),INDEX($D$385:$BE$550,$C417,G$196))=0,"",HYPERLINK(TEXT("#"&amp;INDEX($D$385:$BE$550,$C417,G$196),),INDEX($D$385:$BE$550,$C417,G$196)))</f>
        <v>A125593784W</v>
      </c>
      <c r="O48" s="54" t="str" cm="1">
        <f t="array" ref="O48">IF(HYPERLINK(TEXT("#"&amp;INDEX($D$385:$BE$550,$C417,H$196),),INDEX($D$385:$BE$550,$C417,H$196))=0,"",HYPERLINK(TEXT("#"&amp;INDEX($D$385:$BE$550,$C417,H$196),),INDEX($D$385:$BE$550,$C417,H$196)))</f>
        <v>A125593786A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63"/>
      <c r="B49" s="53" t="s">
        <v>11582</v>
      </c>
      <c r="C49" s="51" cm="1">
        <f t="array" ref="C49">INDEX($D$209:$BE$374,$C242,C$196)</f>
        <v>17.890999999999998</v>
      </c>
      <c r="D49" s="51" cm="1">
        <f t="array" ref="D49">INDEX($D$209:$BE$374,$C242,D$196)</f>
        <v>21.363</v>
      </c>
      <c r="E49" s="51" cm="1">
        <f t="array" ref="E49">INDEX($D$209:$BE$374,$C242,E$196)</f>
        <v>4.6050000000000004</v>
      </c>
      <c r="F49" s="51" cm="1">
        <f t="array" ref="F49">INDEX($D$209:$BE$374,$C242,F$196)</f>
        <v>1.0369999999999999</v>
      </c>
      <c r="G49" s="51" cm="1">
        <f t="array" ref="G49">INDEX($D$209:$BE$374,$C242,G$196)</f>
        <v>44.896000000000001</v>
      </c>
      <c r="H49" s="51" cm="1">
        <f t="array" ref="H49">INDEX($D$209:$BE$374,$C242,H$196)</f>
        <v>10</v>
      </c>
      <c r="I49" s="51"/>
      <c r="J49" s="54" t="str" cm="1">
        <f t="array" ref="J49">IF(HYPERLINK(TEXT("#"&amp;INDEX($D$385:$BE$550,$C418,C$196),),INDEX($D$385:$BE$550,$C418,C$196))=0,"",HYPERLINK(TEXT("#"&amp;INDEX($D$385:$BE$550,$C418,C$196),),INDEX($D$385:$BE$550,$C418,C$196)))</f>
        <v>A125596376R</v>
      </c>
      <c r="K49" s="54" t="str" cm="1">
        <f t="array" ref="K49">IF(HYPERLINK(TEXT("#"&amp;INDEX($D$385:$BE$550,$C418,D$196),),INDEX($D$385:$BE$550,$C418,D$196))=0,"",HYPERLINK(TEXT("#"&amp;INDEX($D$385:$BE$550,$C418,D$196),),INDEX($D$385:$BE$550,$C418,D$196)))</f>
        <v>A125590616F</v>
      </c>
      <c r="L49" s="54" t="str" cm="1">
        <f t="array" ref="L49">IF(HYPERLINK(TEXT("#"&amp;INDEX($D$385:$BE$550,$C418,E$196),),INDEX($D$385:$BE$550,$C418,E$196))=0,"",HYPERLINK(TEXT("#"&amp;INDEX($D$385:$BE$550,$C418,E$196),),INDEX($D$385:$BE$550,$C418,E$196)))</f>
        <v>A125599256A</v>
      </c>
      <c r="M49" s="54" t="str" cm="1">
        <f t="array" ref="M49">IF(HYPERLINK(TEXT("#"&amp;INDEX($D$385:$BE$550,$C418,F$196),),INDEX($D$385:$BE$550,$C418,F$196))=0,"",HYPERLINK(TEXT("#"&amp;INDEX($D$385:$BE$550,$C418,F$196),),INDEX($D$385:$BE$550,$C418,F$196)))</f>
        <v>A125602136A</v>
      </c>
      <c r="N49" s="54" t="str" cm="1">
        <f t="array" ref="N49">IF(HYPERLINK(TEXT("#"&amp;INDEX($D$385:$BE$550,$C418,G$196),),INDEX($D$385:$BE$550,$C418,G$196))=0,"",HYPERLINK(TEXT("#"&amp;INDEX($D$385:$BE$550,$C418,G$196),),INDEX($D$385:$BE$550,$C418,G$196)))</f>
        <v>A125593496C</v>
      </c>
      <c r="O49" s="54" t="str" cm="1">
        <f t="array" ref="O49">IF(HYPERLINK(TEXT("#"&amp;INDEX($D$385:$BE$550,$C418,H$196),),INDEX($D$385:$BE$550,$C418,H$196))=0,"",HYPERLINK(TEXT("#"&amp;INDEX($D$385:$BE$550,$C418,H$196),),INDEX($D$385:$BE$550,$C418,H$196)))</f>
        <v>A125593498J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48" t="s">
        <v>11583</v>
      </c>
      <c r="B50" s="61"/>
      <c r="C50" s="51"/>
      <c r="D50" s="51"/>
      <c r="E50" s="51"/>
      <c r="F50" s="51"/>
      <c r="G50" s="51"/>
      <c r="H50" s="51"/>
      <c r="I50" s="51"/>
      <c r="J50" s="54" t="str" cm="1">
        <f t="array" ref="J50">IF(HYPERLINK(TEXT("#"&amp;INDEX($D$385:$BE$550,$C419,C$196),),INDEX($D$385:$BE$550,$C419,C$196))=0,"",HYPERLINK(TEXT("#"&amp;INDEX($D$385:$BE$550,$C419,C$196),),INDEX($D$385:$BE$550,$C419,C$196)))</f>
        <v/>
      </c>
      <c r="K50" s="54" t="str" cm="1">
        <f t="array" ref="K50">IF(HYPERLINK(TEXT("#"&amp;INDEX($D$385:$BE$550,$C419,D$196),),INDEX($D$385:$BE$550,$C419,D$196))=0,"",HYPERLINK(TEXT("#"&amp;INDEX($D$385:$BE$550,$C419,D$196),),INDEX($D$385:$BE$550,$C419,D$196)))</f>
        <v/>
      </c>
      <c r="L50" s="54" t="str" cm="1">
        <f t="array" ref="L50">IF(HYPERLINK(TEXT("#"&amp;INDEX($D$385:$BE$550,$C419,E$196),),INDEX($D$385:$BE$550,$C419,E$196))=0,"",HYPERLINK(TEXT("#"&amp;INDEX($D$385:$BE$550,$C419,E$196),),INDEX($D$385:$BE$550,$C419,E$196)))</f>
        <v/>
      </c>
      <c r="M50" s="54" t="str" cm="1">
        <f t="array" ref="M50">IF(HYPERLINK(TEXT("#"&amp;INDEX($D$385:$BE$550,$C419,F$196),),INDEX($D$385:$BE$550,$C419,F$196))=0,"",HYPERLINK(TEXT("#"&amp;INDEX($D$385:$BE$550,$C419,F$196),),INDEX($D$385:$BE$550,$C419,F$196)))</f>
        <v/>
      </c>
      <c r="N50" s="54" t="str" cm="1">
        <f t="array" ref="N50">IF(HYPERLINK(TEXT("#"&amp;INDEX($D$385:$BE$550,$C419,G$196),),INDEX($D$385:$BE$550,$C419,G$196))=0,"",HYPERLINK(TEXT("#"&amp;INDEX($D$385:$BE$550,$C419,G$196),),INDEX($D$385:$BE$550,$C419,G$196)))</f>
        <v/>
      </c>
      <c r="O50" s="54" t="str" cm="1">
        <f t="array" ref="O50">IF(HYPERLINK(TEXT("#"&amp;INDEX($D$385:$BE$550,$C419,H$196),),INDEX($D$385:$BE$550,$C419,H$196))=0,"",HYPERLINK(TEXT("#"&amp;INDEX($D$385:$BE$550,$C419,H$196),),INDEX($D$385:$BE$550,$C419,H$196)))</f>
        <v/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62"/>
      <c r="B51" s="53" t="s">
        <v>11584</v>
      </c>
      <c r="C51" s="51" cm="1">
        <f t="array" ref="C51">INDEX($D$209:$BE$374,$C244,C$196)</f>
        <v>25.2</v>
      </c>
      <c r="D51" s="51" cm="1">
        <f t="array" ref="D51">INDEX($D$209:$BE$374,$C244,D$196)</f>
        <v>40.917000000000002</v>
      </c>
      <c r="E51" s="51" cm="1">
        <f t="array" ref="E51">INDEX($D$209:$BE$374,$C244,E$196)</f>
        <v>18.52</v>
      </c>
      <c r="F51" s="51" cm="1">
        <f t="array" ref="F51">INDEX($D$209:$BE$374,$C244,F$196)</f>
        <v>7.383</v>
      </c>
      <c r="G51" s="51" cm="1">
        <f t="array" ref="G51">INDEX($D$209:$BE$374,$C244,G$196)</f>
        <v>92.021000000000001</v>
      </c>
      <c r="H51" s="51" cm="1">
        <f t="array" ref="H51">INDEX($D$209:$BE$374,$C244,H$196)</f>
        <v>14</v>
      </c>
      <c r="I51" s="51"/>
      <c r="J51" s="54" t="str" cm="1">
        <f t="array" ref="J51">IF(HYPERLINK(TEXT("#"&amp;INDEX($D$385:$BE$550,$C420,C$196),),INDEX($D$385:$BE$550,$C420,C$196))=0,"",HYPERLINK(TEXT("#"&amp;INDEX($D$385:$BE$550,$C420,C$196),),INDEX($D$385:$BE$550,$C420,C$196)))</f>
        <v>A125596584J</v>
      </c>
      <c r="K51" s="54" t="str" cm="1">
        <f t="array" ref="K51">IF(HYPERLINK(TEXT("#"&amp;INDEX($D$385:$BE$550,$C420,D$196),),INDEX($D$385:$BE$550,$C420,D$196))=0,"",HYPERLINK(TEXT("#"&amp;INDEX($D$385:$BE$550,$C420,D$196),),INDEX($D$385:$BE$550,$C420,D$196)))</f>
        <v>A125590824X</v>
      </c>
      <c r="L51" s="54" t="str" cm="1">
        <f t="array" ref="L51">IF(HYPERLINK(TEXT("#"&amp;INDEX($D$385:$BE$550,$C420,E$196),),INDEX($D$385:$BE$550,$C420,E$196))=0,"",HYPERLINK(TEXT("#"&amp;INDEX($D$385:$BE$550,$C420,E$196),),INDEX($D$385:$BE$550,$C420,E$196)))</f>
        <v>A125599464V</v>
      </c>
      <c r="M51" s="54" t="str" cm="1">
        <f t="array" ref="M51">IF(HYPERLINK(TEXT("#"&amp;INDEX($D$385:$BE$550,$C420,F$196),),INDEX($D$385:$BE$550,$C420,F$196))=0,"",HYPERLINK(TEXT("#"&amp;INDEX($D$385:$BE$550,$C420,F$196),),INDEX($D$385:$BE$550,$C420,F$196)))</f>
        <v>A125602344V</v>
      </c>
      <c r="N51" s="54" t="str" cm="1">
        <f t="array" ref="N51">IF(HYPERLINK(TEXT("#"&amp;INDEX($D$385:$BE$550,$C420,G$196),),INDEX($D$385:$BE$550,$C420,G$196))=0,"",HYPERLINK(TEXT("#"&amp;INDEX($D$385:$BE$550,$C420,G$196),),INDEX($D$385:$BE$550,$C420,G$196)))</f>
        <v>A125593704K</v>
      </c>
      <c r="O51" s="54" t="str" cm="1">
        <f t="array" ref="O51">IF(HYPERLINK(TEXT("#"&amp;INDEX($D$385:$BE$550,$C420,H$196),),INDEX($D$385:$BE$550,$C420,H$196))=0,"",HYPERLINK(TEXT("#"&amp;INDEX($D$385:$BE$550,$C420,H$196),),INDEX($D$385:$BE$550,$C420,H$196)))</f>
        <v>A125593706R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62"/>
      <c r="B52" s="53" t="s">
        <v>11585</v>
      </c>
      <c r="C52" s="51" cm="1">
        <f t="array" ref="C52">INDEX($D$209:$BE$374,$C245,C$196)</f>
        <v>253.74</v>
      </c>
      <c r="D52" s="51" cm="1">
        <f t="array" ref="D52">INDEX($D$209:$BE$374,$C245,D$196)</f>
        <v>214.34899999999999</v>
      </c>
      <c r="E52" s="51" cm="1">
        <f t="array" ref="E52">INDEX($D$209:$BE$374,$C245,E$196)</f>
        <v>64.534999999999997</v>
      </c>
      <c r="F52" s="51" cm="1">
        <f t="array" ref="F52">INDEX($D$209:$BE$374,$C245,F$196)</f>
        <v>14.468999999999999</v>
      </c>
      <c r="G52" s="51" cm="1">
        <f t="array" ref="G52">INDEX($D$209:$BE$374,$C245,G$196)</f>
        <v>547.09400000000005</v>
      </c>
      <c r="H52" s="51" cm="1">
        <f t="array" ref="H52">INDEX($D$209:$BE$374,$C245,H$196)</f>
        <v>10</v>
      </c>
      <c r="I52" s="51"/>
      <c r="J52" s="54" t="str" cm="1">
        <f t="array" ref="J52">IF(HYPERLINK(TEXT("#"&amp;INDEX($D$385:$BE$550,$C421,C$196),),INDEX($D$385:$BE$550,$C421,C$196))=0,"",HYPERLINK(TEXT("#"&amp;INDEX($D$385:$BE$550,$C421,C$196),),INDEX($D$385:$BE$550,$C421,C$196)))</f>
        <v>A125596592J</v>
      </c>
      <c r="K52" s="54" t="str" cm="1">
        <f t="array" ref="K52">IF(HYPERLINK(TEXT("#"&amp;INDEX($D$385:$BE$550,$C421,D$196),),INDEX($D$385:$BE$550,$C421,D$196))=0,"",HYPERLINK(TEXT("#"&amp;INDEX($D$385:$BE$550,$C421,D$196),),INDEX($D$385:$BE$550,$C421,D$196)))</f>
        <v>A125590832X</v>
      </c>
      <c r="L52" s="54" t="str" cm="1">
        <f t="array" ref="L52">IF(HYPERLINK(TEXT("#"&amp;INDEX($D$385:$BE$550,$C421,E$196),),INDEX($D$385:$BE$550,$C421,E$196))=0,"",HYPERLINK(TEXT("#"&amp;INDEX($D$385:$BE$550,$C421,E$196),),INDEX($D$385:$BE$550,$C421,E$196)))</f>
        <v>A125599472V</v>
      </c>
      <c r="M52" s="54" t="str" cm="1">
        <f t="array" ref="M52">IF(HYPERLINK(TEXT("#"&amp;INDEX($D$385:$BE$550,$C421,F$196),),INDEX($D$385:$BE$550,$C421,F$196))=0,"",HYPERLINK(TEXT("#"&amp;INDEX($D$385:$BE$550,$C421,F$196),),INDEX($D$385:$BE$550,$C421,F$196)))</f>
        <v>A125602352V</v>
      </c>
      <c r="N52" s="54" t="str" cm="1">
        <f t="array" ref="N52">IF(HYPERLINK(TEXT("#"&amp;INDEX($D$385:$BE$550,$C421,G$196),),INDEX($D$385:$BE$550,$C421,G$196))=0,"",HYPERLINK(TEXT("#"&amp;INDEX($D$385:$BE$550,$C421,G$196),),INDEX($D$385:$BE$550,$C421,G$196)))</f>
        <v>A125593712K</v>
      </c>
      <c r="O52" s="54" t="str" cm="1">
        <f t="array" ref="O52">IF(HYPERLINK(TEXT("#"&amp;INDEX($D$385:$BE$550,$C421,H$196),),INDEX($D$385:$BE$550,$C421,H$196))=0,"",HYPERLINK(TEXT("#"&amp;INDEX($D$385:$BE$550,$C421,H$196),),INDEX($D$385:$BE$550,$C421,H$196)))</f>
        <v>A125593714R</v>
      </c>
      <c r="P52" s="51"/>
      <c r="Q52" s="51"/>
      <c r="R52" s="51"/>
      <c r="S52" s="51"/>
      <c r="T52" s="51"/>
      <c r="U52" s="51"/>
      <c r="V52" s="51"/>
      <c r="W52" s="51"/>
    </row>
    <row r="53" spans="1:23">
      <c r="A53" s="62"/>
      <c r="B53" s="53" t="s">
        <v>11586</v>
      </c>
      <c r="C53" s="51" cm="1">
        <f t="array" ref="C53">INDEX($D$209:$BE$374,$C246,C$196)</f>
        <v>42.328000000000003</v>
      </c>
      <c r="D53" s="51" cm="1">
        <f t="array" ref="D53">INDEX($D$209:$BE$374,$C246,D$196)</f>
        <v>56.868000000000002</v>
      </c>
      <c r="E53" s="51" cm="1">
        <f t="array" ref="E53">INDEX($D$209:$BE$374,$C246,E$196)</f>
        <v>21.312000000000001</v>
      </c>
      <c r="F53" s="51" cm="1">
        <f t="array" ref="F53">INDEX($D$209:$BE$374,$C246,F$196)</f>
        <v>7.4329999999999998</v>
      </c>
      <c r="G53" s="51" cm="1">
        <f t="array" ref="G53">INDEX($D$209:$BE$374,$C246,G$196)</f>
        <v>127.94199999999999</v>
      </c>
      <c r="H53" s="51" cm="1">
        <f t="array" ref="H53">INDEX($D$209:$BE$374,$C246,H$196)</f>
        <v>12</v>
      </c>
      <c r="I53" s="51"/>
      <c r="J53" s="54" t="str" cm="1">
        <f t="array" ref="J53">IF(HYPERLINK(TEXT("#"&amp;INDEX($D$385:$BE$550,$C422,C$196),),INDEX($D$385:$BE$550,$C422,C$196))=0,"",HYPERLINK(TEXT("#"&amp;INDEX($D$385:$BE$550,$C422,C$196),),INDEX($D$385:$BE$550,$C422,C$196)))</f>
        <v>A125596416W</v>
      </c>
      <c r="K53" s="54" t="str" cm="1">
        <f t="array" ref="K53">IF(HYPERLINK(TEXT("#"&amp;INDEX($D$385:$BE$550,$C422,D$196),),INDEX($D$385:$BE$550,$C422,D$196))=0,"",HYPERLINK(TEXT("#"&amp;INDEX($D$385:$BE$550,$C422,D$196),),INDEX($D$385:$BE$550,$C422,D$196)))</f>
        <v>A125590656X</v>
      </c>
      <c r="L53" s="54" t="str" cm="1">
        <f t="array" ref="L53">IF(HYPERLINK(TEXT("#"&amp;INDEX($D$385:$BE$550,$C422,E$196),),INDEX($D$385:$BE$550,$C422,E$196))=0,"",HYPERLINK(TEXT("#"&amp;INDEX($D$385:$BE$550,$C422,E$196),),INDEX($D$385:$BE$550,$C422,E$196)))</f>
        <v>A125599296V</v>
      </c>
      <c r="M53" s="54" t="str" cm="1">
        <f t="array" ref="M53">IF(HYPERLINK(TEXT("#"&amp;INDEX($D$385:$BE$550,$C422,F$196),),INDEX($D$385:$BE$550,$C422,F$196))=0,"",HYPERLINK(TEXT("#"&amp;INDEX($D$385:$BE$550,$C422,F$196),),INDEX($D$385:$BE$550,$C422,F$196)))</f>
        <v>A125602176V</v>
      </c>
      <c r="N53" s="54" t="str" cm="1">
        <f t="array" ref="N53">IF(HYPERLINK(TEXT("#"&amp;INDEX($D$385:$BE$550,$C422,G$196),),INDEX($D$385:$BE$550,$C422,G$196))=0,"",HYPERLINK(TEXT("#"&amp;INDEX($D$385:$BE$550,$C422,G$196),),INDEX($D$385:$BE$550,$C422,G$196)))</f>
        <v>A125593536K</v>
      </c>
      <c r="O53" s="54" t="str" cm="1">
        <f t="array" ref="O53">IF(HYPERLINK(TEXT("#"&amp;INDEX($D$385:$BE$550,$C422,H$196),),INDEX($D$385:$BE$550,$C422,H$196))=0,"",HYPERLINK(TEXT("#"&amp;INDEX($D$385:$BE$550,$C422,H$196),),INDEX($D$385:$BE$550,$C422,H$196)))</f>
        <v>A125593538R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62"/>
      <c r="B54" s="53" t="s">
        <v>11582</v>
      </c>
      <c r="C54" s="51" cm="1">
        <f t="array" ref="C54">INDEX($D$209:$BE$374,$C247,C$196)</f>
        <v>19.294</v>
      </c>
      <c r="D54" s="51" cm="1">
        <f t="array" ref="D54">INDEX($D$209:$BE$374,$C247,D$196)</f>
        <v>24.907</v>
      </c>
      <c r="E54" s="51" cm="1">
        <f t="array" ref="E54">INDEX($D$209:$BE$374,$C247,E$196)</f>
        <v>6.6020000000000003</v>
      </c>
      <c r="F54" s="51" cm="1">
        <f t="array" ref="F54">INDEX($D$209:$BE$374,$C247,F$196)</f>
        <v>1.0369999999999999</v>
      </c>
      <c r="G54" s="51" cm="1">
        <f t="array" ref="G54">INDEX($D$209:$BE$374,$C247,G$196)</f>
        <v>51.84</v>
      </c>
      <c r="H54" s="51" cm="1">
        <f t="array" ref="H54">INDEX($D$209:$BE$374,$C247,H$196)</f>
        <v>10</v>
      </c>
      <c r="I54" s="51"/>
      <c r="J54" s="54" t="str" cm="1">
        <f t="array" ref="J54">IF(HYPERLINK(TEXT("#"&amp;INDEX($D$385:$BE$550,$C423,C$196),),INDEX($D$385:$BE$550,$C423,C$196))=0,"",HYPERLINK(TEXT("#"&amp;INDEX($D$385:$BE$550,$C423,C$196),),INDEX($D$385:$BE$550,$C423,C$196)))</f>
        <v>A125596384R</v>
      </c>
      <c r="K54" s="54" t="str" cm="1">
        <f t="array" ref="K54">IF(HYPERLINK(TEXT("#"&amp;INDEX($D$385:$BE$550,$C423,D$196),),INDEX($D$385:$BE$550,$C423,D$196))=0,"",HYPERLINK(TEXT("#"&amp;INDEX($D$385:$BE$550,$C423,D$196),),INDEX($D$385:$BE$550,$C423,D$196)))</f>
        <v>A125590624F</v>
      </c>
      <c r="L54" s="54" t="str" cm="1">
        <f t="array" ref="L54">IF(HYPERLINK(TEXT("#"&amp;INDEX($D$385:$BE$550,$C423,E$196),),INDEX($D$385:$BE$550,$C423,E$196))=0,"",HYPERLINK(TEXT("#"&amp;INDEX($D$385:$BE$550,$C423,E$196),),INDEX($D$385:$BE$550,$C423,E$196)))</f>
        <v>A125599264A</v>
      </c>
      <c r="M54" s="54" t="str" cm="1">
        <f t="array" ref="M54">IF(HYPERLINK(TEXT("#"&amp;INDEX($D$385:$BE$550,$C423,F$196),),INDEX($D$385:$BE$550,$C423,F$196))=0,"",HYPERLINK(TEXT("#"&amp;INDEX($D$385:$BE$550,$C423,F$196),),INDEX($D$385:$BE$550,$C423,F$196)))</f>
        <v>A125602144A</v>
      </c>
      <c r="N54" s="54" t="str" cm="1">
        <f t="array" ref="N54">IF(HYPERLINK(TEXT("#"&amp;INDEX($D$385:$BE$550,$C423,G$196),),INDEX($D$385:$BE$550,$C423,G$196))=0,"",HYPERLINK(TEXT("#"&amp;INDEX($D$385:$BE$550,$C423,G$196),),INDEX($D$385:$BE$550,$C423,G$196)))</f>
        <v>A125593504T</v>
      </c>
      <c r="O54" s="54" t="str" cm="1">
        <f t="array" ref="O54">IF(HYPERLINK(TEXT("#"&amp;INDEX($D$385:$BE$550,$C423,H$196),),INDEX($D$385:$BE$550,$C423,H$196))=0,"",HYPERLINK(TEXT("#"&amp;INDEX($D$385:$BE$550,$C423,H$196),),INDEX($D$385:$BE$550,$C423,H$196)))</f>
        <v>A125593506W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11596</v>
      </c>
      <c r="B55" s="64"/>
      <c r="C55" s="51"/>
      <c r="D55" s="51"/>
      <c r="E55" s="51"/>
      <c r="F55" s="51"/>
      <c r="G55" s="51"/>
      <c r="H55" s="51"/>
      <c r="I55" s="51"/>
      <c r="J55" s="54" t="str" cm="1">
        <f t="array" ref="J55">IF(HYPERLINK(TEXT("#"&amp;INDEX($D$385:$BE$550,$C424,C$196),),INDEX($D$385:$BE$550,$C424,C$196))=0,"",HYPERLINK(TEXT("#"&amp;INDEX($D$385:$BE$550,$C424,C$196),),INDEX($D$385:$BE$550,$C424,C$196)))</f>
        <v/>
      </c>
      <c r="K55" s="54" t="str" cm="1">
        <f t="array" ref="K55">IF(HYPERLINK(TEXT("#"&amp;INDEX($D$385:$BE$550,$C424,D$196),),INDEX($D$385:$BE$550,$C424,D$196))=0,"",HYPERLINK(TEXT("#"&amp;INDEX($D$385:$BE$550,$C424,D$196),),INDEX($D$385:$BE$550,$C424,D$196)))</f>
        <v/>
      </c>
      <c r="L55" s="54" t="str" cm="1">
        <f t="array" ref="L55">IF(HYPERLINK(TEXT("#"&amp;INDEX($D$385:$BE$550,$C424,E$196),),INDEX($D$385:$BE$550,$C424,E$196))=0,"",HYPERLINK(TEXT("#"&amp;INDEX($D$385:$BE$550,$C424,E$196),),INDEX($D$385:$BE$550,$C424,E$196)))</f>
        <v/>
      </c>
      <c r="M55" s="54" t="str" cm="1">
        <f t="array" ref="M55">IF(HYPERLINK(TEXT("#"&amp;INDEX($D$385:$BE$550,$C424,F$196),),INDEX($D$385:$BE$550,$C424,F$196))=0,"",HYPERLINK(TEXT("#"&amp;INDEX($D$385:$BE$550,$C424,F$196),),INDEX($D$385:$BE$550,$C424,F$196)))</f>
        <v/>
      </c>
      <c r="N55" s="54" t="str" cm="1">
        <f t="array" ref="N55">IF(HYPERLINK(TEXT("#"&amp;INDEX($D$385:$BE$550,$C424,G$196),),INDEX($D$385:$BE$550,$C424,G$196))=0,"",HYPERLINK(TEXT("#"&amp;INDEX($D$385:$BE$550,$C424,G$196),),INDEX($D$385:$BE$550,$C424,G$196)))</f>
        <v/>
      </c>
      <c r="O55" s="54" t="str" cm="1">
        <f t="array" ref="O55">IF(HYPERLINK(TEXT("#"&amp;INDEX($D$385:$BE$550,$C424,H$196),),INDEX($D$385:$BE$550,$C424,H$196))=0,"",HYPERLINK(TEXT("#"&amp;INDEX($D$385:$BE$550,$C424,H$196),),INDEX($D$385:$BE$550,$C424,H$196)))</f>
        <v/>
      </c>
      <c r="P55" s="51"/>
      <c r="Q55" s="51"/>
      <c r="R55" s="51"/>
      <c r="S55" s="51"/>
      <c r="T55" s="51"/>
      <c r="U55" s="51"/>
      <c r="V55" s="51"/>
      <c r="W55" s="51"/>
    </row>
    <row r="56" spans="1:23">
      <c r="A56" s="62"/>
      <c r="B56" s="53" t="s">
        <v>11598</v>
      </c>
      <c r="C56" s="51" cm="1">
        <f t="array" ref="C56">INDEX($D$209:$BE$374,$C249,C$196)</f>
        <v>42.850999999999999</v>
      </c>
      <c r="D56" s="51" cm="1">
        <f t="array" ref="D56">INDEX($D$209:$BE$374,$C249,D$196)</f>
        <v>81.363</v>
      </c>
      <c r="E56" s="51" cm="1">
        <f t="array" ref="E56">INDEX($D$209:$BE$374,$C249,E$196)</f>
        <v>31.315000000000001</v>
      </c>
      <c r="F56" s="51" cm="1">
        <f t="array" ref="F56">INDEX($D$209:$BE$374,$C249,F$196)</f>
        <v>10.587</v>
      </c>
      <c r="G56" s="51" cm="1">
        <f t="array" ref="G56">INDEX($D$209:$BE$374,$C249,G$196)</f>
        <v>166.11600000000001</v>
      </c>
      <c r="H56" s="51" cm="1">
        <f t="array" ref="H56">INDEX($D$209:$BE$374,$C249,H$196)</f>
        <v>13</v>
      </c>
      <c r="I56" s="51"/>
      <c r="J56" s="54" t="str" cm="1">
        <f t="array" ref="J56">IF(HYPERLINK(TEXT("#"&amp;INDEX($D$385:$BE$550,$C425,C$196),),INDEX($D$385:$BE$550,$C425,C$196))=0,"",HYPERLINK(TEXT("#"&amp;INDEX($D$385:$BE$550,$C425,C$196),),INDEX($D$385:$BE$550,$C425,C$196)))</f>
        <v>A125596456R</v>
      </c>
      <c r="K56" s="54" t="str" cm="1">
        <f t="array" ref="K56">IF(HYPERLINK(TEXT("#"&amp;INDEX($D$385:$BE$550,$C425,D$196),),INDEX($D$385:$BE$550,$C425,D$196))=0,"",HYPERLINK(TEXT("#"&amp;INDEX($D$385:$BE$550,$C425,D$196),),INDEX($D$385:$BE$550,$C425,D$196)))</f>
        <v>A125590696T</v>
      </c>
      <c r="L56" s="54" t="str" cm="1">
        <f t="array" ref="L56">IF(HYPERLINK(TEXT("#"&amp;INDEX($D$385:$BE$550,$C425,E$196),),INDEX($D$385:$BE$550,$C425,E$196))=0,"",HYPERLINK(TEXT("#"&amp;INDEX($D$385:$BE$550,$C425,E$196),),INDEX($D$385:$BE$550,$C425,E$196)))</f>
        <v>A125599336A</v>
      </c>
      <c r="M56" s="54" t="str" cm="1">
        <f t="array" ref="M56">IF(HYPERLINK(TEXT("#"&amp;INDEX($D$385:$BE$550,$C425,F$196),),INDEX($D$385:$BE$550,$C425,F$196))=0,"",HYPERLINK(TEXT("#"&amp;INDEX($D$385:$BE$550,$C425,F$196),),INDEX($D$385:$BE$550,$C425,F$196)))</f>
        <v>A125602216A</v>
      </c>
      <c r="N56" s="54" t="str" cm="1">
        <f t="array" ref="N56">IF(HYPERLINK(TEXT("#"&amp;INDEX($D$385:$BE$550,$C425,G$196),),INDEX($D$385:$BE$550,$C425,G$196))=0,"",HYPERLINK(TEXT("#"&amp;INDEX($D$385:$BE$550,$C425,G$196),),INDEX($D$385:$BE$550,$C425,G$196)))</f>
        <v>A125593576C</v>
      </c>
      <c r="O56" s="54" t="str" cm="1">
        <f t="array" ref="O56">IF(HYPERLINK(TEXT("#"&amp;INDEX($D$385:$BE$550,$C425,H$196),),INDEX($D$385:$BE$550,$C425,H$196))=0,"",HYPERLINK(TEXT("#"&amp;INDEX($D$385:$BE$550,$C425,H$196),),INDEX($D$385:$BE$550,$C425,H$196)))</f>
        <v>A125593578J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62"/>
      <c r="B57" s="53" t="s">
        <v>11587</v>
      </c>
      <c r="C57" s="51" cm="1">
        <f t="array" ref="C57">INDEX($D$209:$BE$374,$C250,C$196)</f>
        <v>24.678000000000001</v>
      </c>
      <c r="D57" s="51" cm="1">
        <f t="array" ref="D57">INDEX($D$209:$BE$374,$C250,D$196)</f>
        <v>49.225000000000001</v>
      </c>
      <c r="E57" s="51" cm="1">
        <f t="array" ref="E57">INDEX($D$209:$BE$374,$C250,E$196)</f>
        <v>22.309000000000001</v>
      </c>
      <c r="F57" s="51" cm="1">
        <f t="array" ref="F57">INDEX($D$209:$BE$374,$C250,F$196)</f>
        <v>6.9219999999999997</v>
      </c>
      <c r="G57" s="51" cm="1">
        <f t="array" ref="G57">INDEX($D$209:$BE$374,$C250,G$196)</f>
        <v>103.134</v>
      </c>
      <c r="H57" s="51" cm="1">
        <f t="array" ref="H57">INDEX($D$209:$BE$374,$C250,H$196)</f>
        <v>14</v>
      </c>
      <c r="I57" s="51"/>
      <c r="J57" s="54" t="str" cm="1">
        <f t="array" ref="J57">IF(HYPERLINK(TEXT("#"&amp;INDEX($D$385:$BE$550,$C426,C$196),),INDEX($D$385:$BE$550,$C426,C$196))=0,"",HYPERLINK(TEXT("#"&amp;INDEX($D$385:$BE$550,$C426,C$196),),INDEX($D$385:$BE$550,$C426,C$196)))</f>
        <v>A125596408W</v>
      </c>
      <c r="K57" s="54" t="str" cm="1">
        <f t="array" ref="K57">IF(HYPERLINK(TEXT("#"&amp;INDEX($D$385:$BE$550,$C426,D$196),),INDEX($D$385:$BE$550,$C426,D$196))=0,"",HYPERLINK(TEXT("#"&amp;INDEX($D$385:$BE$550,$C426,D$196),),INDEX($D$385:$BE$550,$C426,D$196)))</f>
        <v>A125590648X</v>
      </c>
      <c r="L57" s="54" t="str" cm="1">
        <f t="array" ref="L57">IF(HYPERLINK(TEXT("#"&amp;INDEX($D$385:$BE$550,$C426,E$196),),INDEX($D$385:$BE$550,$C426,E$196))=0,"",HYPERLINK(TEXT("#"&amp;INDEX($D$385:$BE$550,$C426,E$196),),INDEX($D$385:$BE$550,$C426,E$196)))</f>
        <v>A125599288V</v>
      </c>
      <c r="M57" s="54" t="str" cm="1">
        <f t="array" ref="M57">IF(HYPERLINK(TEXT("#"&amp;INDEX($D$385:$BE$550,$C426,F$196),),INDEX($D$385:$BE$550,$C426,F$196))=0,"",HYPERLINK(TEXT("#"&amp;INDEX($D$385:$BE$550,$C426,F$196),),INDEX($D$385:$BE$550,$C426,F$196)))</f>
        <v>A125602168V</v>
      </c>
      <c r="N57" s="54" t="str" cm="1">
        <f t="array" ref="N57">IF(HYPERLINK(TEXT("#"&amp;INDEX($D$385:$BE$550,$C426,G$196),),INDEX($D$385:$BE$550,$C426,G$196))=0,"",HYPERLINK(TEXT("#"&amp;INDEX($D$385:$BE$550,$C426,G$196),),INDEX($D$385:$BE$550,$C426,G$196)))</f>
        <v>A125593528K</v>
      </c>
      <c r="O57" s="54" t="str" cm="1">
        <f t="array" ref="O57">IF(HYPERLINK(TEXT("#"&amp;INDEX($D$385:$BE$550,$C426,H$196),),INDEX($D$385:$BE$550,$C426,H$196))=0,"",HYPERLINK(TEXT("#"&amp;INDEX($D$385:$BE$550,$C426,H$196),),INDEX($D$385:$BE$550,$C426,H$196)))</f>
        <v>A125593530W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62"/>
      <c r="B58" s="53" t="s">
        <v>11599</v>
      </c>
      <c r="C58" s="51" cm="1">
        <f t="array" ref="C58">INDEX($D$209:$BE$374,$C251,C$196)</f>
        <v>43.161000000000001</v>
      </c>
      <c r="D58" s="51" cm="1">
        <f t="array" ref="D58">INDEX($D$209:$BE$374,$C251,D$196)</f>
        <v>77.881</v>
      </c>
      <c r="E58" s="51" cm="1">
        <f t="array" ref="E58">INDEX($D$209:$BE$374,$C251,E$196)</f>
        <v>31.774000000000001</v>
      </c>
      <c r="F58" s="51" cm="1">
        <f t="array" ref="F58">INDEX($D$209:$BE$374,$C251,F$196)</f>
        <v>14.353999999999999</v>
      </c>
      <c r="G58" s="51" cm="1">
        <f t="array" ref="G58">INDEX($D$209:$BE$374,$C251,G$196)</f>
        <v>167.17</v>
      </c>
      <c r="H58" s="51" cm="1">
        <f t="array" ref="H58">INDEX($D$209:$BE$374,$C251,H$196)</f>
        <v>14</v>
      </c>
      <c r="I58" s="51"/>
      <c r="J58" s="54" t="str" cm="1">
        <f t="array" ref="J58">IF(HYPERLINK(TEXT("#"&amp;INDEX($D$385:$BE$550,$C427,C$196),),INDEX($D$385:$BE$550,$C427,C$196))=0,"",HYPERLINK(TEXT("#"&amp;INDEX($D$385:$BE$550,$C427,C$196),),INDEX($D$385:$BE$550,$C427,C$196)))</f>
        <v>A125596464R</v>
      </c>
      <c r="K58" s="54" t="str" cm="1">
        <f t="array" ref="K58">IF(HYPERLINK(TEXT("#"&amp;INDEX($D$385:$BE$550,$C427,D$196),),INDEX($D$385:$BE$550,$C427,D$196))=0,"",HYPERLINK(TEXT("#"&amp;INDEX($D$385:$BE$550,$C427,D$196),),INDEX($D$385:$BE$550,$C427,D$196)))</f>
        <v>A125590704F</v>
      </c>
      <c r="L58" s="54" t="str" cm="1">
        <f t="array" ref="L58">IF(HYPERLINK(TEXT("#"&amp;INDEX($D$385:$BE$550,$C427,E$196),),INDEX($D$385:$BE$550,$C427,E$196))=0,"",HYPERLINK(TEXT("#"&amp;INDEX($D$385:$BE$550,$C427,E$196),),INDEX($D$385:$BE$550,$C427,E$196)))</f>
        <v>A125599344A</v>
      </c>
      <c r="M58" s="54" t="str" cm="1">
        <f t="array" ref="M58">IF(HYPERLINK(TEXT("#"&amp;INDEX($D$385:$BE$550,$C427,F$196),),INDEX($D$385:$BE$550,$C427,F$196))=0,"",HYPERLINK(TEXT("#"&amp;INDEX($D$385:$BE$550,$C427,F$196),),INDEX($D$385:$BE$550,$C427,F$196)))</f>
        <v>A125602224A</v>
      </c>
      <c r="N58" s="54" t="str" cm="1">
        <f t="array" ref="N58">IF(HYPERLINK(TEXT("#"&amp;INDEX($D$385:$BE$550,$C427,G$196),),INDEX($D$385:$BE$550,$C427,G$196))=0,"",HYPERLINK(TEXT("#"&amp;INDEX($D$385:$BE$550,$C427,G$196),),INDEX($D$385:$BE$550,$C427,G$196)))</f>
        <v>A125593584C</v>
      </c>
      <c r="O58" s="54" t="str" cm="1">
        <f t="array" ref="O58">IF(HYPERLINK(TEXT("#"&amp;INDEX($D$385:$BE$550,$C427,H$196),),INDEX($D$385:$BE$550,$C427,H$196))=0,"",HYPERLINK(TEXT("#"&amp;INDEX($D$385:$BE$550,$C427,H$196),),INDEX($D$385:$BE$550,$C427,H$196)))</f>
        <v>A125593586J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62"/>
      <c r="B59" s="53" t="s">
        <v>11600</v>
      </c>
      <c r="C59" s="51" cm="1">
        <f t="array" ref="C59">INDEX($D$209:$BE$374,$C252,C$196)</f>
        <v>74.290000000000006</v>
      </c>
      <c r="D59" s="51" cm="1">
        <f t="array" ref="D59">INDEX($D$209:$BE$374,$C252,D$196)</f>
        <v>112.43899999999999</v>
      </c>
      <c r="E59" s="51" cm="1">
        <f t="array" ref="E59">INDEX($D$209:$BE$374,$C252,E$196)</f>
        <v>44.552</v>
      </c>
      <c r="F59" s="51" cm="1">
        <f t="array" ref="F59">INDEX($D$209:$BE$374,$C252,F$196)</f>
        <v>16.984999999999999</v>
      </c>
      <c r="G59" s="51" cm="1">
        <f t="array" ref="G59">INDEX($D$209:$BE$374,$C252,G$196)</f>
        <v>248.26499999999999</v>
      </c>
      <c r="H59" s="51" cm="1">
        <f t="array" ref="H59">INDEX($D$209:$BE$374,$C252,H$196)</f>
        <v>13</v>
      </c>
      <c r="I59" s="51"/>
      <c r="J59" s="54" t="str" cm="1">
        <f t="array" ref="J59">IF(HYPERLINK(TEXT("#"&amp;INDEX($D$385:$BE$550,$C428,C$196),),INDEX($D$385:$BE$550,$C428,C$196))=0,"",HYPERLINK(TEXT("#"&amp;INDEX($D$385:$BE$550,$C428,C$196),),INDEX($D$385:$BE$550,$C428,C$196)))</f>
        <v>A125596424W</v>
      </c>
      <c r="K59" s="54" t="str" cm="1">
        <f t="array" ref="K59">IF(HYPERLINK(TEXT("#"&amp;INDEX($D$385:$BE$550,$C428,D$196),),INDEX($D$385:$BE$550,$C428,D$196))=0,"",HYPERLINK(TEXT("#"&amp;INDEX($D$385:$BE$550,$C428,D$196),),INDEX($D$385:$BE$550,$C428,D$196)))</f>
        <v>A125590664X</v>
      </c>
      <c r="L59" s="54" t="str" cm="1">
        <f t="array" ref="L59">IF(HYPERLINK(TEXT("#"&amp;INDEX($D$385:$BE$550,$C428,E$196),),INDEX($D$385:$BE$550,$C428,E$196))=0,"",HYPERLINK(TEXT("#"&amp;INDEX($D$385:$BE$550,$C428,E$196),),INDEX($D$385:$BE$550,$C428,E$196)))</f>
        <v>A125599304J</v>
      </c>
      <c r="M59" s="54" t="str" cm="1">
        <f t="array" ref="M59">IF(HYPERLINK(TEXT("#"&amp;INDEX($D$385:$BE$550,$C428,F$196),),INDEX($D$385:$BE$550,$C428,F$196))=0,"",HYPERLINK(TEXT("#"&amp;INDEX($D$385:$BE$550,$C428,F$196),),INDEX($D$385:$BE$550,$C428,F$196)))</f>
        <v>A125602184V</v>
      </c>
      <c r="N59" s="54" t="str" cm="1">
        <f t="array" ref="N59">IF(HYPERLINK(TEXT("#"&amp;INDEX($D$385:$BE$550,$C428,G$196),),INDEX($D$385:$BE$550,$C428,G$196))=0,"",HYPERLINK(TEXT("#"&amp;INDEX($D$385:$BE$550,$C428,G$196),),INDEX($D$385:$BE$550,$C428,G$196)))</f>
        <v>A125593544K</v>
      </c>
      <c r="O59" s="54" t="str" cm="1">
        <f t="array" ref="O59">IF(HYPERLINK(TEXT("#"&amp;INDEX($D$385:$BE$550,$C428,H$196),),INDEX($D$385:$BE$550,$C428,H$196))=0,"",HYPERLINK(TEXT("#"&amp;INDEX($D$385:$BE$550,$C428,H$196),),INDEX($D$385:$BE$550,$C428,H$196)))</f>
        <v>A125593546R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62"/>
      <c r="B60" s="53" t="s">
        <v>11601</v>
      </c>
      <c r="C60" s="51" cm="1">
        <f t="array" ref="C60">INDEX($D$209:$BE$374,$C253,C$196)</f>
        <v>27.289000000000001</v>
      </c>
      <c r="D60" s="51" cm="1">
        <f t="array" ref="D60">INDEX($D$209:$BE$374,$C253,D$196)</f>
        <v>50.639000000000003</v>
      </c>
      <c r="E60" s="51" cm="1">
        <f t="array" ref="E60">INDEX($D$209:$BE$374,$C253,E$196)</f>
        <v>21.669</v>
      </c>
      <c r="F60" s="51" cm="1">
        <f t="array" ref="F60">INDEX($D$209:$BE$374,$C253,F$196)</f>
        <v>6.2229999999999999</v>
      </c>
      <c r="G60" s="51" cm="1">
        <f t="array" ref="G60">INDEX($D$209:$BE$374,$C253,G$196)</f>
        <v>105.82</v>
      </c>
      <c r="H60" s="51" cm="1">
        <f t="array" ref="H60">INDEX($D$209:$BE$374,$C253,H$196)</f>
        <v>14</v>
      </c>
      <c r="I60" s="51"/>
      <c r="J60" s="54" t="str" cm="1">
        <f t="array" ref="J60">IF(HYPERLINK(TEXT("#"&amp;INDEX($D$385:$BE$550,$C429,C$196),),INDEX($D$385:$BE$550,$C429,C$196))=0,"",HYPERLINK(TEXT("#"&amp;INDEX($D$385:$BE$550,$C429,C$196),),INDEX($D$385:$BE$550,$C429,C$196)))</f>
        <v>A125596472R</v>
      </c>
      <c r="K60" s="54" t="str" cm="1">
        <f t="array" ref="K60">IF(HYPERLINK(TEXT("#"&amp;INDEX($D$385:$BE$550,$C429,D$196),),INDEX($D$385:$BE$550,$C429,D$196))=0,"",HYPERLINK(TEXT("#"&amp;INDEX($D$385:$BE$550,$C429,D$196),),INDEX($D$385:$BE$550,$C429,D$196)))</f>
        <v>A125590712F</v>
      </c>
      <c r="L60" s="54" t="str" cm="1">
        <f t="array" ref="L60">IF(HYPERLINK(TEXT("#"&amp;INDEX($D$385:$BE$550,$C429,E$196),),INDEX($D$385:$BE$550,$C429,E$196))=0,"",HYPERLINK(TEXT("#"&amp;INDEX($D$385:$BE$550,$C429,E$196),),INDEX($D$385:$BE$550,$C429,E$196)))</f>
        <v>A125599352A</v>
      </c>
      <c r="M60" s="54" t="str" cm="1">
        <f t="array" ref="M60">IF(HYPERLINK(TEXT("#"&amp;INDEX($D$385:$BE$550,$C429,F$196),),INDEX($D$385:$BE$550,$C429,F$196))=0,"",HYPERLINK(TEXT("#"&amp;INDEX($D$385:$BE$550,$C429,F$196),),INDEX($D$385:$BE$550,$C429,F$196)))</f>
        <v>A125602232A</v>
      </c>
      <c r="N60" s="54" t="str" cm="1">
        <f t="array" ref="N60">IF(HYPERLINK(TEXT("#"&amp;INDEX($D$385:$BE$550,$C429,G$196),),INDEX($D$385:$BE$550,$C429,G$196))=0,"",HYPERLINK(TEXT("#"&amp;INDEX($D$385:$BE$550,$C429,G$196),),INDEX($D$385:$BE$550,$C429,G$196)))</f>
        <v>A125593592C</v>
      </c>
      <c r="O60" s="54" t="str" cm="1">
        <f t="array" ref="O60">IF(HYPERLINK(TEXT("#"&amp;INDEX($D$385:$BE$550,$C429,H$196),),INDEX($D$385:$BE$550,$C429,H$196))=0,"",HYPERLINK(TEXT("#"&amp;INDEX($D$385:$BE$550,$C429,H$196),),INDEX($D$385:$BE$550,$C429,H$196)))</f>
        <v>A125593594J</v>
      </c>
      <c r="P60" s="51"/>
      <c r="Q60" s="51"/>
      <c r="R60" s="51"/>
      <c r="S60" s="51"/>
      <c r="T60" s="51"/>
      <c r="U60" s="51"/>
      <c r="V60" s="51"/>
      <c r="W60" s="51"/>
    </row>
    <row r="61" spans="1:23">
      <c r="A61" s="62"/>
      <c r="B61" s="53" t="s">
        <v>11602</v>
      </c>
      <c r="C61" s="51" cm="1">
        <f t="array" ref="C61">INDEX($D$209:$BE$374,$C254,C$196)</f>
        <v>9.298</v>
      </c>
      <c r="D61" s="51" cm="1">
        <f t="array" ref="D61">INDEX($D$209:$BE$374,$C254,D$196)</f>
        <v>18.271000000000001</v>
      </c>
      <c r="E61" s="51" cm="1">
        <f t="array" ref="E61">INDEX($D$209:$BE$374,$C254,E$196)</f>
        <v>5.9109999999999996</v>
      </c>
      <c r="F61" s="51" cm="1">
        <f t="array" ref="F61">INDEX($D$209:$BE$374,$C254,F$196)</f>
        <v>6.25</v>
      </c>
      <c r="G61" s="51" cm="1">
        <f t="array" ref="G61">INDEX($D$209:$BE$374,$C254,G$196)</f>
        <v>39.731000000000002</v>
      </c>
      <c r="H61" s="51" cm="1">
        <f t="array" ref="H61">INDEX($D$209:$BE$374,$C254,H$196)</f>
        <v>13</v>
      </c>
      <c r="I61" s="51"/>
      <c r="J61" s="54" t="str" cm="1">
        <f t="array" ref="J61">IF(HYPERLINK(TEXT("#"&amp;INDEX($D$385:$BE$550,$C430,C$196),),INDEX($D$385:$BE$550,$C430,C$196))=0,"",HYPERLINK(TEXT("#"&amp;INDEX($D$385:$BE$550,$C430,C$196),),INDEX($D$385:$BE$550,$C430,C$196)))</f>
        <v>A125596552R</v>
      </c>
      <c r="K61" s="54" t="str" cm="1">
        <f t="array" ref="K61">IF(HYPERLINK(TEXT("#"&amp;INDEX($D$385:$BE$550,$C430,D$196),),INDEX($D$385:$BE$550,$C430,D$196))=0,"",HYPERLINK(TEXT("#"&amp;INDEX($D$385:$BE$550,$C430,D$196),),INDEX($D$385:$BE$550,$C430,D$196)))</f>
        <v>A125590792T</v>
      </c>
      <c r="L61" s="54" t="str" cm="1">
        <f t="array" ref="L61">IF(HYPERLINK(TEXT("#"&amp;INDEX($D$385:$BE$550,$C430,E$196),),INDEX($D$385:$BE$550,$C430,E$196))=0,"",HYPERLINK(TEXT("#"&amp;INDEX($D$385:$BE$550,$C430,E$196),),INDEX($D$385:$BE$550,$C430,E$196)))</f>
        <v>A125599432A</v>
      </c>
      <c r="M61" s="54" t="str" cm="1">
        <f t="array" ref="M61">IF(HYPERLINK(TEXT("#"&amp;INDEX($D$385:$BE$550,$C430,F$196),),INDEX($D$385:$BE$550,$C430,F$196))=0,"",HYPERLINK(TEXT("#"&amp;INDEX($D$385:$BE$550,$C430,F$196),),INDEX($D$385:$BE$550,$C430,F$196)))</f>
        <v>A125602312A</v>
      </c>
      <c r="N61" s="54" t="str" cm="1">
        <f t="array" ref="N61">IF(HYPERLINK(TEXT("#"&amp;INDEX($D$385:$BE$550,$C430,G$196),),INDEX($D$385:$BE$550,$C430,G$196))=0,"",HYPERLINK(TEXT("#"&amp;INDEX($D$385:$BE$550,$C430,G$196),),INDEX($D$385:$BE$550,$C430,G$196)))</f>
        <v>A125593672C</v>
      </c>
      <c r="O61" s="54" t="str" cm="1">
        <f t="array" ref="O61">IF(HYPERLINK(TEXT("#"&amp;INDEX($D$385:$BE$550,$C430,H$196),),INDEX($D$385:$BE$550,$C430,H$196))=0,"",HYPERLINK(TEXT("#"&amp;INDEX($D$385:$BE$550,$C430,H$196),),INDEX($D$385:$BE$550,$C430,H$196)))</f>
        <v>A125593674J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62"/>
      <c r="B62" s="53" t="s">
        <v>11591</v>
      </c>
      <c r="C62" s="51" cm="1">
        <f t="array" ref="C62">INDEX($D$209:$BE$374,$C255,C$196)</f>
        <v>4.2249999999999996</v>
      </c>
      <c r="D62" s="51" cm="1">
        <f t="array" ref="D62">INDEX($D$209:$BE$374,$C255,D$196)</f>
        <v>14.271000000000001</v>
      </c>
      <c r="E62" s="51" cm="1">
        <f t="array" ref="E62">INDEX($D$209:$BE$374,$C255,E$196)</f>
        <v>4.516</v>
      </c>
      <c r="F62" s="51" cm="1">
        <f t="array" ref="F62">INDEX($D$209:$BE$374,$C255,F$196)</f>
        <v>4.3710000000000004</v>
      </c>
      <c r="G62" s="51" cm="1">
        <f t="array" ref="G62">INDEX($D$209:$BE$374,$C255,G$196)</f>
        <v>27.382000000000001</v>
      </c>
      <c r="H62" s="51" cm="1">
        <f t="array" ref="H62">INDEX($D$209:$BE$374,$C255,H$196)</f>
        <v>14.247999999999999</v>
      </c>
      <c r="I62" s="51"/>
      <c r="J62" s="54" t="str" cm="1">
        <f t="array" ref="J62">IF(HYPERLINK(TEXT("#"&amp;INDEX($D$385:$BE$550,$C431,C$196),),INDEX($D$385:$BE$550,$C431,C$196))=0,"",HYPERLINK(TEXT("#"&amp;INDEX($D$385:$BE$550,$C431,C$196),),INDEX($D$385:$BE$550,$C431,C$196)))</f>
        <v>A125596480R</v>
      </c>
      <c r="K62" s="54" t="str" cm="1">
        <f t="array" ref="K62">IF(HYPERLINK(TEXT("#"&amp;INDEX($D$385:$BE$550,$C431,D$196),),INDEX($D$385:$BE$550,$C431,D$196))=0,"",HYPERLINK(TEXT("#"&amp;INDEX($D$385:$BE$550,$C431,D$196),),INDEX($D$385:$BE$550,$C431,D$196)))</f>
        <v>A125590720F</v>
      </c>
      <c r="L62" s="54" t="str" cm="1">
        <f t="array" ref="L62">IF(HYPERLINK(TEXT("#"&amp;INDEX($D$385:$BE$550,$C431,E$196),),INDEX($D$385:$BE$550,$C431,E$196))=0,"",HYPERLINK(TEXT("#"&amp;INDEX($D$385:$BE$550,$C431,E$196),),INDEX($D$385:$BE$550,$C431,E$196)))</f>
        <v>A125599360A</v>
      </c>
      <c r="M62" s="54" t="str" cm="1">
        <f t="array" ref="M62">IF(HYPERLINK(TEXT("#"&amp;INDEX($D$385:$BE$550,$C431,F$196),),INDEX($D$385:$BE$550,$C431,F$196))=0,"",HYPERLINK(TEXT("#"&amp;INDEX($D$385:$BE$550,$C431,F$196),),INDEX($D$385:$BE$550,$C431,F$196)))</f>
        <v>A125602240A</v>
      </c>
      <c r="N62" s="54" t="str" cm="1">
        <f t="array" ref="N62">IF(HYPERLINK(TEXT("#"&amp;INDEX($D$385:$BE$550,$C431,G$196),),INDEX($D$385:$BE$550,$C431,G$196))=0,"",HYPERLINK(TEXT("#"&amp;INDEX($D$385:$BE$550,$C431,G$196),),INDEX($D$385:$BE$550,$C431,G$196)))</f>
        <v>A125593600T</v>
      </c>
      <c r="O62" s="54" t="str" cm="1">
        <f t="array" ref="O62">IF(HYPERLINK(TEXT("#"&amp;INDEX($D$385:$BE$550,$C431,H$196),),INDEX($D$385:$BE$550,$C431,H$196))=0,"",HYPERLINK(TEXT("#"&amp;INDEX($D$385:$BE$550,$C431,H$196),),INDEX($D$385:$BE$550,$C431,H$196)))</f>
        <v>A125593602W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62"/>
      <c r="B63" s="53" t="s">
        <v>11603</v>
      </c>
      <c r="C63" s="51" cm="1">
        <f t="array" ref="C63">INDEX($D$209:$BE$374,$C256,C$196)</f>
        <v>7.3390000000000004</v>
      </c>
      <c r="D63" s="51" cm="1">
        <f t="array" ref="D63">INDEX($D$209:$BE$374,$C256,D$196)</f>
        <v>11.802</v>
      </c>
      <c r="E63" s="51" cm="1">
        <f t="array" ref="E63">INDEX($D$209:$BE$374,$C256,E$196)</f>
        <v>8.2710000000000008</v>
      </c>
      <c r="F63" s="51" cm="1">
        <f t="array" ref="F63">INDEX($D$209:$BE$374,$C256,F$196)</f>
        <v>1.619</v>
      </c>
      <c r="G63" s="51" cm="1">
        <f t="array" ref="G63">INDEX($D$209:$BE$374,$C256,G$196)</f>
        <v>29.030999999999999</v>
      </c>
      <c r="H63" s="51" cm="1">
        <f t="array" ref="H63">INDEX($D$209:$BE$374,$C256,H$196)</f>
        <v>14</v>
      </c>
      <c r="I63" s="51"/>
      <c r="J63" s="54" t="str" cm="1">
        <f t="array" ref="J63">IF(HYPERLINK(TEXT("#"&amp;INDEX($D$385:$BE$550,$C432,C$196),),INDEX($D$385:$BE$550,$C432,C$196))=0,"",HYPERLINK(TEXT("#"&amp;INDEX($D$385:$BE$550,$C432,C$196),),INDEX($D$385:$BE$550,$C432,C$196)))</f>
        <v>A125596432W</v>
      </c>
      <c r="K63" s="54" t="str" cm="1">
        <f t="array" ref="K63">IF(HYPERLINK(TEXT("#"&amp;INDEX($D$385:$BE$550,$C432,D$196),),INDEX($D$385:$BE$550,$C432,D$196))=0,"",HYPERLINK(TEXT("#"&amp;INDEX($D$385:$BE$550,$C432,D$196),),INDEX($D$385:$BE$550,$C432,D$196)))</f>
        <v>A125590672X</v>
      </c>
      <c r="L63" s="54" t="str" cm="1">
        <f t="array" ref="L63">IF(HYPERLINK(TEXT("#"&amp;INDEX($D$385:$BE$550,$C432,E$196),),INDEX($D$385:$BE$550,$C432,E$196))=0,"",HYPERLINK(TEXT("#"&amp;INDEX($D$385:$BE$550,$C432,E$196),),INDEX($D$385:$BE$550,$C432,E$196)))</f>
        <v>A125599312J</v>
      </c>
      <c r="M63" s="54" t="str" cm="1">
        <f t="array" ref="M63">IF(HYPERLINK(TEXT("#"&amp;INDEX($D$385:$BE$550,$C432,F$196),),INDEX($D$385:$BE$550,$C432,F$196))=0,"",HYPERLINK(TEXT("#"&amp;INDEX($D$385:$BE$550,$C432,F$196),),INDEX($D$385:$BE$550,$C432,F$196)))</f>
        <v>A125602192V</v>
      </c>
      <c r="N63" s="54" t="str" cm="1">
        <f t="array" ref="N63">IF(HYPERLINK(TEXT("#"&amp;INDEX($D$385:$BE$550,$C432,G$196),),INDEX($D$385:$BE$550,$C432,G$196))=0,"",HYPERLINK(TEXT("#"&amp;INDEX($D$385:$BE$550,$C432,G$196),),INDEX($D$385:$BE$550,$C432,G$196)))</f>
        <v>A125593552K</v>
      </c>
      <c r="O63" s="54" t="str" cm="1">
        <f t="array" ref="O63">IF(HYPERLINK(TEXT("#"&amp;INDEX($D$385:$BE$550,$C432,H$196),),INDEX($D$385:$BE$550,$C432,H$196))=0,"",HYPERLINK(TEXT("#"&amp;INDEX($D$385:$BE$550,$C432,H$196),),INDEX($D$385:$BE$550,$C432,H$196)))</f>
        <v>A125593554R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63"/>
      <c r="B64" s="53" t="s">
        <v>11589</v>
      </c>
      <c r="C64" s="51" cm="1">
        <f t="array" ref="C64">INDEX($D$209:$BE$374,$C257,C$196)</f>
        <v>4.3419999999999996</v>
      </c>
      <c r="D64" s="51" cm="1">
        <f t="array" ref="D64">INDEX($D$209:$BE$374,$C257,D$196)</f>
        <v>9.4429999999999996</v>
      </c>
      <c r="E64" s="51" cm="1">
        <f t="array" ref="E64">INDEX($D$209:$BE$374,$C257,E$196)</f>
        <v>2.9329999999999998</v>
      </c>
      <c r="F64" s="51" cm="1">
        <f t="array" ref="F64">INDEX($D$209:$BE$374,$C257,F$196)</f>
        <v>1.014</v>
      </c>
      <c r="G64" s="51" cm="1">
        <f t="array" ref="G64">INDEX($D$209:$BE$374,$C257,G$196)</f>
        <v>17.731999999999999</v>
      </c>
      <c r="H64" s="51" cm="1">
        <f t="array" ref="H64">INDEX($D$209:$BE$374,$C257,H$196)</f>
        <v>12</v>
      </c>
      <c r="I64" s="51"/>
      <c r="J64" s="54" t="str" cm="1">
        <f t="array" ref="J64">IF(HYPERLINK(TEXT("#"&amp;INDEX($D$385:$BE$550,$C433,C$196),),INDEX($D$385:$BE$550,$C433,C$196))=0,"",HYPERLINK(TEXT("#"&amp;INDEX($D$385:$BE$550,$C433,C$196),),INDEX($D$385:$BE$550,$C433,C$196)))</f>
        <v>A125596600W</v>
      </c>
      <c r="K64" s="54" t="str" cm="1">
        <f t="array" ref="K64">IF(HYPERLINK(TEXT("#"&amp;INDEX($D$385:$BE$550,$C433,D$196),),INDEX($D$385:$BE$550,$C433,D$196))=0,"",HYPERLINK(TEXT("#"&amp;INDEX($D$385:$BE$550,$C433,D$196),),INDEX($D$385:$BE$550,$C433,D$196)))</f>
        <v>A125590840X</v>
      </c>
      <c r="L64" s="54" t="str" cm="1">
        <f t="array" ref="L64">IF(HYPERLINK(TEXT("#"&amp;INDEX($D$385:$BE$550,$C433,E$196),),INDEX($D$385:$BE$550,$C433,E$196))=0,"",HYPERLINK(TEXT("#"&amp;INDEX($D$385:$BE$550,$C433,E$196),),INDEX($D$385:$BE$550,$C433,E$196)))</f>
        <v>A125599480V</v>
      </c>
      <c r="M64" s="54" t="str" cm="1">
        <f t="array" ref="M64">IF(HYPERLINK(TEXT("#"&amp;INDEX($D$385:$BE$550,$C433,F$196),),INDEX($D$385:$BE$550,$C433,F$196))=0,"",HYPERLINK(TEXT("#"&amp;INDEX($D$385:$BE$550,$C433,F$196),),INDEX($D$385:$BE$550,$C433,F$196)))</f>
        <v>A125602360V</v>
      </c>
      <c r="N64" s="54" t="str" cm="1">
        <f t="array" ref="N64">IF(HYPERLINK(TEXT("#"&amp;INDEX($D$385:$BE$550,$C433,G$196),),INDEX($D$385:$BE$550,$C433,G$196))=0,"",HYPERLINK(TEXT("#"&amp;INDEX($D$385:$BE$550,$C433,G$196),),INDEX($D$385:$BE$550,$C433,G$196)))</f>
        <v>A125593720K</v>
      </c>
      <c r="O64" s="54" t="str" cm="1">
        <f t="array" ref="O64">IF(HYPERLINK(TEXT("#"&amp;INDEX($D$385:$BE$550,$C433,H$196),),INDEX($D$385:$BE$550,$C433,H$196))=0,"",HYPERLINK(TEXT("#"&amp;INDEX($D$385:$BE$550,$C433,H$196),),INDEX($D$385:$BE$550,$C433,H$196)))</f>
        <v>A125593722R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62"/>
      <c r="B65" s="53" t="s">
        <v>11590</v>
      </c>
      <c r="C65" s="51" cm="1">
        <f t="array" ref="C65">INDEX($D$209:$BE$374,$C258,C$196)</f>
        <v>6.8140000000000001</v>
      </c>
      <c r="D65" s="51" cm="1">
        <f t="array" ref="D65">INDEX($D$209:$BE$374,$C258,D$196)</f>
        <v>11.779</v>
      </c>
      <c r="E65" s="51" cm="1">
        <f t="array" ref="E65">INDEX($D$209:$BE$374,$C258,E$196)</f>
        <v>2.3450000000000002</v>
      </c>
      <c r="F65" s="51" cm="1">
        <f t="array" ref="F65">INDEX($D$209:$BE$374,$C258,F$196)</f>
        <v>2.0209999999999999</v>
      </c>
      <c r="G65" s="51" cm="1">
        <f t="array" ref="G65">INDEX($D$209:$BE$374,$C258,G$196)</f>
        <v>22.957999999999998</v>
      </c>
      <c r="H65" s="51" cm="1">
        <f t="array" ref="H65">INDEX($D$209:$BE$374,$C258,H$196)</f>
        <v>10</v>
      </c>
      <c r="I65" s="51"/>
      <c r="J65" s="54" t="str" cm="1">
        <f t="array" ref="J65">IF(HYPERLINK(TEXT("#"&amp;INDEX($D$385:$BE$550,$C434,C$196),),INDEX($D$385:$BE$550,$C434,C$196))=0,"",HYPERLINK(TEXT("#"&amp;INDEX($D$385:$BE$550,$C434,C$196),),INDEX($D$385:$BE$550,$C434,C$196)))</f>
        <v>A125596560R</v>
      </c>
      <c r="K65" s="54" t="str" cm="1">
        <f t="array" ref="K65">IF(HYPERLINK(TEXT("#"&amp;INDEX($D$385:$BE$550,$C434,D$196),),INDEX($D$385:$BE$550,$C434,D$196))=0,"",HYPERLINK(TEXT("#"&amp;INDEX($D$385:$BE$550,$C434,D$196),),INDEX($D$385:$BE$550,$C434,D$196)))</f>
        <v>A125590800F</v>
      </c>
      <c r="L65" s="54" t="str" cm="1">
        <f t="array" ref="L65">IF(HYPERLINK(TEXT("#"&amp;INDEX($D$385:$BE$550,$C434,E$196),),INDEX($D$385:$BE$550,$C434,E$196))=0,"",HYPERLINK(TEXT("#"&amp;INDEX($D$385:$BE$550,$C434,E$196),),INDEX($D$385:$BE$550,$C434,E$196)))</f>
        <v>A125599440A</v>
      </c>
      <c r="M65" s="54" t="str" cm="1">
        <f t="array" ref="M65">IF(HYPERLINK(TEXT("#"&amp;INDEX($D$385:$BE$550,$C434,F$196),),INDEX($D$385:$BE$550,$C434,F$196))=0,"",HYPERLINK(TEXT("#"&amp;INDEX($D$385:$BE$550,$C434,F$196),),INDEX($D$385:$BE$550,$C434,F$196)))</f>
        <v>A125602320A</v>
      </c>
      <c r="N65" s="54" t="str" cm="1">
        <f t="array" ref="N65">IF(HYPERLINK(TEXT("#"&amp;INDEX($D$385:$BE$550,$C434,G$196),),INDEX($D$385:$BE$550,$C434,G$196))=0,"",HYPERLINK(TEXT("#"&amp;INDEX($D$385:$BE$550,$C434,G$196),),INDEX($D$385:$BE$550,$C434,G$196)))</f>
        <v>A125593680C</v>
      </c>
      <c r="O65" s="54" t="str" cm="1">
        <f t="array" ref="O65">IF(HYPERLINK(TEXT("#"&amp;INDEX($D$385:$BE$550,$C434,H$196),),INDEX($D$385:$BE$550,$C434,H$196))=0,"",HYPERLINK(TEXT("#"&amp;INDEX($D$385:$BE$550,$C434,H$196),),INDEX($D$385:$BE$550,$C434,H$196)))</f>
        <v>A125593682J</v>
      </c>
      <c r="P65" s="51"/>
      <c r="Q65" s="51"/>
      <c r="R65" s="51"/>
      <c r="S65" s="51"/>
      <c r="T65" s="51"/>
      <c r="U65" s="51"/>
      <c r="V65" s="51"/>
      <c r="W65" s="51"/>
    </row>
    <row r="66" spans="1:23">
      <c r="A66" s="62"/>
      <c r="B66" s="53" t="s">
        <v>11604</v>
      </c>
      <c r="C66" s="51" cm="1">
        <f t="array" ref="C66">INDEX($D$209:$BE$374,$C259,C$196)</f>
        <v>32.799999999999997</v>
      </c>
      <c r="D66" s="51" cm="1">
        <f t="array" ref="D66">INDEX($D$209:$BE$374,$C259,D$196)</f>
        <v>48.42</v>
      </c>
      <c r="E66" s="51" cm="1">
        <f t="array" ref="E66">INDEX($D$209:$BE$374,$C259,E$196)</f>
        <v>12.936999999999999</v>
      </c>
      <c r="F66" s="51" cm="1">
        <f t="array" ref="F66">INDEX($D$209:$BE$374,$C259,F$196)</f>
        <v>6.5759999999999996</v>
      </c>
      <c r="G66" s="51" cm="1">
        <f t="array" ref="G66">INDEX($D$209:$BE$374,$C259,G$196)</f>
        <v>100.733</v>
      </c>
      <c r="H66" s="51" cm="1">
        <f t="array" ref="H66">INDEX($D$209:$BE$374,$C259,H$196)</f>
        <v>12</v>
      </c>
      <c r="I66" s="51"/>
      <c r="J66" s="54" t="str" cm="1">
        <f t="array" ref="J66">IF(HYPERLINK(TEXT("#"&amp;INDEX($D$385:$BE$550,$C435,C$196),),INDEX($D$385:$BE$550,$C435,C$196))=0,"",HYPERLINK(TEXT("#"&amp;INDEX($D$385:$BE$550,$C435,C$196),),INDEX($D$385:$BE$550,$C435,C$196)))</f>
        <v>A125596568J</v>
      </c>
      <c r="K66" s="54" t="str" cm="1">
        <f t="array" ref="K66">IF(HYPERLINK(TEXT("#"&amp;INDEX($D$385:$BE$550,$C435,D$196),),INDEX($D$385:$BE$550,$C435,D$196))=0,"",HYPERLINK(TEXT("#"&amp;INDEX($D$385:$BE$550,$C435,D$196),),INDEX($D$385:$BE$550,$C435,D$196)))</f>
        <v>A125590808X</v>
      </c>
      <c r="L66" s="54" t="str" cm="1">
        <f t="array" ref="L66">IF(HYPERLINK(TEXT("#"&amp;INDEX($D$385:$BE$550,$C435,E$196),),INDEX($D$385:$BE$550,$C435,E$196))=0,"",HYPERLINK(TEXT("#"&amp;INDEX($D$385:$BE$550,$C435,E$196),),INDEX($D$385:$BE$550,$C435,E$196)))</f>
        <v>A125599448V</v>
      </c>
      <c r="M66" s="54" t="str" cm="1">
        <f t="array" ref="M66">IF(HYPERLINK(TEXT("#"&amp;INDEX($D$385:$BE$550,$C435,F$196),),INDEX($D$385:$BE$550,$C435,F$196))=0,"",HYPERLINK(TEXT("#"&amp;INDEX($D$385:$BE$550,$C435,F$196),),INDEX($D$385:$BE$550,$C435,F$196)))</f>
        <v>A125602328V</v>
      </c>
      <c r="N66" s="54" t="str" cm="1">
        <f t="array" ref="N66">IF(HYPERLINK(TEXT("#"&amp;INDEX($D$385:$BE$550,$C435,G$196),),INDEX($D$385:$BE$550,$C435,G$196))=0,"",HYPERLINK(TEXT("#"&amp;INDEX($D$385:$BE$550,$C435,G$196),),INDEX($D$385:$BE$550,$C435,G$196)))</f>
        <v>A125593688W</v>
      </c>
      <c r="O66" s="54" t="str" cm="1">
        <f t="array" ref="O66">IF(HYPERLINK(TEXT("#"&amp;INDEX($D$385:$BE$550,$C435,H$196),),INDEX($D$385:$BE$550,$C435,H$196))=0,"",HYPERLINK(TEXT("#"&amp;INDEX($D$385:$BE$550,$C435,H$196),),INDEX($D$385:$BE$550,$C435,H$196)))</f>
        <v>A125593690J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62"/>
      <c r="B67" s="53" t="s">
        <v>11588</v>
      </c>
      <c r="C67" s="51" cm="1">
        <f t="array" ref="C67">INDEX($D$209:$BE$374,$C260,C$196)</f>
        <v>31.846</v>
      </c>
      <c r="D67" s="51" cm="1">
        <f t="array" ref="D67">INDEX($D$209:$BE$374,$C260,D$196)</f>
        <v>53.798999999999999</v>
      </c>
      <c r="E67" s="51" cm="1">
        <f t="array" ref="E67">INDEX($D$209:$BE$374,$C260,E$196)</f>
        <v>17.657</v>
      </c>
      <c r="F67" s="51" cm="1">
        <f t="array" ref="F67">INDEX($D$209:$BE$374,$C260,F$196)</f>
        <v>8.4949999999999992</v>
      </c>
      <c r="G67" s="51" cm="1">
        <f t="array" ref="G67">INDEX($D$209:$BE$374,$C260,G$196)</f>
        <v>111.797</v>
      </c>
      <c r="H67" s="51" cm="1">
        <f t="array" ref="H67">INDEX($D$209:$BE$374,$C260,H$196)</f>
        <v>12</v>
      </c>
      <c r="I67" s="51"/>
      <c r="J67" s="54" t="str" cm="1">
        <f t="array" ref="J67">IF(HYPERLINK(TEXT("#"&amp;INDEX($D$385:$BE$550,$C436,C$196),),INDEX($D$385:$BE$550,$C436,C$196))=0,"",HYPERLINK(TEXT("#"&amp;INDEX($D$385:$BE$550,$C436,C$196),),INDEX($D$385:$BE$550,$C436,C$196)))</f>
        <v>A125596672J</v>
      </c>
      <c r="K67" s="54" t="str" cm="1">
        <f t="array" ref="K67">IF(HYPERLINK(TEXT("#"&amp;INDEX($D$385:$BE$550,$C436,D$196),),INDEX($D$385:$BE$550,$C436,D$196))=0,"",HYPERLINK(TEXT("#"&amp;INDEX($D$385:$BE$550,$C436,D$196),),INDEX($D$385:$BE$550,$C436,D$196)))</f>
        <v>A125590912X</v>
      </c>
      <c r="L67" s="54" t="str" cm="1">
        <f t="array" ref="L67">IF(HYPERLINK(TEXT("#"&amp;INDEX($D$385:$BE$550,$C436,E$196),),INDEX($D$385:$BE$550,$C436,E$196))=0,"",HYPERLINK(TEXT("#"&amp;INDEX($D$385:$BE$550,$C436,E$196),),INDEX($D$385:$BE$550,$C436,E$196)))</f>
        <v>A125599552V</v>
      </c>
      <c r="M67" s="54" t="str" cm="1">
        <f t="array" ref="M67">IF(HYPERLINK(TEXT("#"&amp;INDEX($D$385:$BE$550,$C436,F$196),),INDEX($D$385:$BE$550,$C436,F$196))=0,"",HYPERLINK(TEXT("#"&amp;INDEX($D$385:$BE$550,$C436,F$196),),INDEX($D$385:$BE$550,$C436,F$196)))</f>
        <v>A125602432V</v>
      </c>
      <c r="N67" s="54" t="str" cm="1">
        <f t="array" ref="N67">IF(HYPERLINK(TEXT("#"&amp;INDEX($D$385:$BE$550,$C436,G$196),),INDEX($D$385:$BE$550,$C436,G$196))=0,"",HYPERLINK(TEXT("#"&amp;INDEX($D$385:$BE$550,$C436,G$196),),INDEX($D$385:$BE$550,$C436,G$196)))</f>
        <v>A125593792W</v>
      </c>
      <c r="O67" s="54" t="str" cm="1">
        <f t="array" ref="O67">IF(HYPERLINK(TEXT("#"&amp;INDEX($D$385:$BE$550,$C436,H$196),),INDEX($D$385:$BE$550,$C436,H$196))=0,"",HYPERLINK(TEXT("#"&amp;INDEX($D$385:$BE$550,$C436,H$196),),INDEX($D$385:$BE$550,$C436,H$196)))</f>
        <v>A125593794A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62"/>
      <c r="B68" s="53" t="s">
        <v>11597</v>
      </c>
      <c r="C68" s="51" cm="1">
        <f t="array" ref="C68">INDEX($D$209:$BE$374,$C261,C$196)</f>
        <v>29.789000000000001</v>
      </c>
      <c r="D68" s="51" cm="1">
        <f t="array" ref="D68">INDEX($D$209:$BE$374,$C261,D$196)</f>
        <v>27.193999999999999</v>
      </c>
      <c r="E68" s="51" cm="1">
        <f t="array" ref="E68">INDEX($D$209:$BE$374,$C261,E$196)</f>
        <v>8.2249999999999996</v>
      </c>
      <c r="F68" s="51" cm="1">
        <f t="array" ref="F68">INDEX($D$209:$BE$374,$C261,F$196)</f>
        <v>0.30499999999999999</v>
      </c>
      <c r="G68" s="51" cm="1">
        <f t="array" ref="G68">INDEX($D$209:$BE$374,$C261,G$196)</f>
        <v>65.512</v>
      </c>
      <c r="H68" s="51" cm="1">
        <f t="array" ref="H68">INDEX($D$209:$BE$374,$C261,H$196)</f>
        <v>10</v>
      </c>
      <c r="I68" s="51"/>
      <c r="J68" s="54" t="str" cm="1">
        <f t="array" ref="J68">IF(HYPERLINK(TEXT("#"&amp;INDEX($D$385:$BE$550,$C437,C$196),),INDEX($D$385:$BE$550,$C437,C$196))=0,"",HYPERLINK(TEXT("#"&amp;INDEX($D$385:$BE$550,$C437,C$196),),INDEX($D$385:$BE$550,$C437,C$196)))</f>
        <v>A125596392R</v>
      </c>
      <c r="K68" s="54" t="str" cm="1">
        <f t="array" ref="K68">IF(HYPERLINK(TEXT("#"&amp;INDEX($D$385:$BE$550,$C437,D$196),),INDEX($D$385:$BE$550,$C437,D$196))=0,"",HYPERLINK(TEXT("#"&amp;INDEX($D$385:$BE$550,$C437,D$196),),INDEX($D$385:$BE$550,$C437,D$196)))</f>
        <v>A125590632F</v>
      </c>
      <c r="L68" s="54" t="str" cm="1">
        <f t="array" ref="L68">IF(HYPERLINK(TEXT("#"&amp;INDEX($D$385:$BE$550,$C437,E$196),),INDEX($D$385:$BE$550,$C437,E$196))=0,"",HYPERLINK(TEXT("#"&amp;INDEX($D$385:$BE$550,$C437,E$196),),INDEX($D$385:$BE$550,$C437,E$196)))</f>
        <v>A125599272A</v>
      </c>
      <c r="M68" s="54" t="str" cm="1">
        <f t="array" ref="M68">IF(HYPERLINK(TEXT("#"&amp;INDEX($D$385:$BE$550,$C437,F$196),),INDEX($D$385:$BE$550,$C437,F$196))=0,"",HYPERLINK(TEXT("#"&amp;INDEX($D$385:$BE$550,$C437,F$196),),INDEX($D$385:$BE$550,$C437,F$196)))</f>
        <v>A125602152A</v>
      </c>
      <c r="N68" s="54" t="str" cm="1">
        <f t="array" ref="N68">IF(HYPERLINK(TEXT("#"&amp;INDEX($D$385:$BE$550,$C437,G$196),),INDEX($D$385:$BE$550,$C437,G$196))=0,"",HYPERLINK(TEXT("#"&amp;INDEX($D$385:$BE$550,$C437,G$196),),INDEX($D$385:$BE$550,$C437,G$196)))</f>
        <v>A125593512T</v>
      </c>
      <c r="O68" s="54" t="str" cm="1">
        <f t="array" ref="O68">IF(HYPERLINK(TEXT("#"&amp;INDEX($D$385:$BE$550,$C437,H$196),),INDEX($D$385:$BE$550,$C437,H$196))=0,"",HYPERLINK(TEXT("#"&amp;INDEX($D$385:$BE$550,$C437,H$196),),INDEX($D$385:$BE$550,$C437,H$196)))</f>
        <v>A125593514W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11546</v>
      </c>
      <c r="B69" s="64"/>
      <c r="C69" s="65" cm="1">
        <f t="array" ref="C69">INDEX($D$209:$BE$374,$C262,C$196)</f>
        <v>340.56299999999999</v>
      </c>
      <c r="D69" s="65" cm="1">
        <f t="array" ref="D69">INDEX($D$209:$BE$374,$C262,D$196)</f>
        <v>337.041</v>
      </c>
      <c r="E69" s="65" cm="1">
        <f t="array" ref="E69">INDEX($D$209:$BE$374,$C262,E$196)</f>
        <v>110.96899999999999</v>
      </c>
      <c r="F69" s="65" cm="1">
        <f t="array" ref="F69">INDEX($D$209:$BE$374,$C262,F$196)</f>
        <v>30.323</v>
      </c>
      <c r="G69" s="65" cm="1">
        <f t="array" ref="G69">INDEX($D$209:$BE$374,$C262,G$196)</f>
        <v>818.89599999999996</v>
      </c>
      <c r="H69" s="65" cm="1">
        <f t="array" ref="H69">INDEX($D$209:$BE$374,$C262,H$196)</f>
        <v>10</v>
      </c>
      <c r="I69" s="51"/>
      <c r="J69" s="54" t="str" cm="1">
        <f t="array" ref="J69">IF(HYPERLINK(TEXT("#"&amp;INDEX($D$385:$BE$550,$C438,C$196),),INDEX($D$385:$BE$550,$C438,C$196))=0,"",HYPERLINK(TEXT("#"&amp;INDEX($D$385:$BE$550,$C438,C$196),),INDEX($D$385:$BE$550,$C438,C$196)))</f>
        <v>A125596488J</v>
      </c>
      <c r="K69" s="54" t="str" cm="1">
        <f t="array" ref="K69">IF(HYPERLINK(TEXT("#"&amp;INDEX($D$385:$BE$550,$C438,D$196),),INDEX($D$385:$BE$550,$C438,D$196))=0,"",HYPERLINK(TEXT("#"&amp;INDEX($D$385:$BE$550,$C438,D$196),),INDEX($D$385:$BE$550,$C438,D$196)))</f>
        <v>A125590728X</v>
      </c>
      <c r="L69" s="54" t="str" cm="1">
        <f t="array" ref="L69">IF(HYPERLINK(TEXT("#"&amp;INDEX($D$385:$BE$550,$C438,E$196),),INDEX($D$385:$BE$550,$C438,E$196))=0,"",HYPERLINK(TEXT("#"&amp;INDEX($D$385:$BE$550,$C438,E$196),),INDEX($D$385:$BE$550,$C438,E$196)))</f>
        <v>A125599368V</v>
      </c>
      <c r="M69" s="54" t="str" cm="1">
        <f t="array" ref="M69">IF(HYPERLINK(TEXT("#"&amp;INDEX($D$385:$BE$550,$C438,F$196),),INDEX($D$385:$BE$550,$C438,F$196))=0,"",HYPERLINK(TEXT("#"&amp;INDEX($D$385:$BE$550,$C438,F$196),),INDEX($D$385:$BE$550,$C438,F$196)))</f>
        <v>A125602248V</v>
      </c>
      <c r="N69" s="54" t="str" cm="1">
        <f t="array" ref="N69">IF(HYPERLINK(TEXT("#"&amp;INDEX($D$385:$BE$550,$C438,G$196),),INDEX($D$385:$BE$550,$C438,G$196))=0,"",HYPERLINK(TEXT("#"&amp;INDEX($D$385:$BE$550,$C438,G$196),),INDEX($D$385:$BE$550,$C438,G$196)))</f>
        <v>A125593608K</v>
      </c>
      <c r="O69" s="54" t="str" cm="1">
        <f t="array" ref="O69">IF(HYPERLINK(TEXT("#"&amp;INDEX($D$385:$BE$550,$C438,H$196),),INDEX($D$385:$BE$550,$C438,H$196))=0,"",HYPERLINK(TEXT("#"&amp;INDEX($D$385:$BE$550,$C438,H$196),),INDEX($D$385:$BE$550,$C438,H$196)))</f>
        <v>A125593610W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11592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11550</v>
      </c>
      <c r="B71" s="49"/>
      <c r="C71" s="51" t="str" cm="1">
        <f t="array" ref="C71">IF(INDEX($D$209:$BE$374,$C264,C$196)=0,"",INDEX($D$209:$BE$374,$C264,C$196))</f>
        <v/>
      </c>
      <c r="D71" s="51" t="str" cm="1">
        <f t="array" ref="D71">IF(INDEX($D$209:$BE$374,$C264,D$196)=0,"",INDEX($D$209:$BE$374,$C264,D$196))</f>
        <v/>
      </c>
      <c r="E71" s="51" t="str" cm="1">
        <f t="array" ref="E71">IF(INDEX($D$209:$BE$374,$C264,E$196)=0,"",INDEX($D$209:$BE$374,$C264,E$196))</f>
        <v/>
      </c>
      <c r="F71" s="51" t="str" cm="1">
        <f t="array" ref="F71">IF(INDEX($D$209:$BE$374,$C264,F$196)=0,"",INDEX($D$209:$BE$374,$C264,F$196))</f>
        <v/>
      </c>
      <c r="G71" s="51" t="str" cm="1">
        <f t="array" ref="G71">IF(INDEX($D$209:$BE$374,$C264,G$196)=0,"",INDEX($D$209:$BE$374,$C264,G$196))</f>
        <v/>
      </c>
      <c r="H71" s="51" t="str" cm="1">
        <f t="array" ref="H71">IF(INDEX($D$209:$BE$374,$C264,H$196)=0,"",INDEX($D$209:$BE$374,$C264,H$196))</f>
        <v/>
      </c>
      <c r="I71" s="51"/>
      <c r="J71" s="54" t="str" cm="1">
        <f t="array" ref="J71">IF(HYPERLINK(TEXT("#"&amp;INDEX($D$385:$BE$550,$C440,C$196),),INDEX($D$385:$BE$550,$C440,C$196))=0,"",HYPERLINK(TEXT("#"&amp;INDEX($D$385:$BE$550,$C440,C$196),),INDEX($D$385:$BE$550,$C440,C$196)))</f>
        <v/>
      </c>
      <c r="K71" s="54" t="str" cm="1">
        <f t="array" ref="K71">IF(HYPERLINK(TEXT("#"&amp;INDEX($D$385:$BE$550,$C440,D$196),),INDEX($D$385:$BE$550,$C440,D$196))=0,"",HYPERLINK(TEXT("#"&amp;INDEX($D$385:$BE$550,$C440,D$196),),INDEX($D$385:$BE$550,$C440,D$196)))</f>
        <v/>
      </c>
      <c r="L71" s="54" t="str" cm="1">
        <f t="array" ref="L71">IF(HYPERLINK(TEXT("#"&amp;INDEX($D$385:$BE$550,$C440,E$196),),INDEX($D$385:$BE$550,$C440,E$196))=0,"",HYPERLINK(TEXT("#"&amp;INDEX($D$385:$BE$550,$C440,E$196),),INDEX($D$385:$BE$550,$C440,E$196)))</f>
        <v/>
      </c>
      <c r="M71" s="54" t="str" cm="1">
        <f t="array" ref="M71">IF(HYPERLINK(TEXT("#"&amp;INDEX($D$385:$BE$550,$C440,F$196),),INDEX($D$385:$BE$550,$C440,F$196))=0,"",HYPERLINK(TEXT("#"&amp;INDEX($D$385:$BE$550,$C440,F$196),),INDEX($D$385:$BE$550,$C440,F$196)))</f>
        <v/>
      </c>
      <c r="N71" s="54" t="str" cm="1">
        <f t="array" ref="N71">IF(HYPERLINK(TEXT("#"&amp;INDEX($D$385:$BE$550,$C440,G$196),),INDEX($D$385:$BE$550,$C440,G$196))=0,"",HYPERLINK(TEXT("#"&amp;INDEX($D$385:$BE$550,$C440,G$196),),INDEX($D$385:$BE$550,$C440,G$196)))</f>
        <v/>
      </c>
      <c r="O71" s="54" t="str" cm="1">
        <f t="array" ref="O71">IF(HYPERLINK(TEXT("#"&amp;INDEX($D$385:$BE$550,$C440,H$196),),INDEX($D$385:$BE$550,$C440,H$196))=0,"",HYPERLINK(TEXT("#"&amp;INDEX($D$385:$BE$550,$C440,H$196),),INDEX($D$385:$BE$550,$C440,H$196)))</f>
        <v/>
      </c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11551</v>
      </c>
      <c r="C72" s="51" cm="1">
        <f t="array" ref="C72">IF(INDEX($D$209:$BE$374,$C265,C$196)=0,"",INDEX($D$209:$BE$374,$C265,C$196))</f>
        <v>38.348999999999997</v>
      </c>
      <c r="D72" s="51" cm="1">
        <f t="array" ref="D72">IF(INDEX($D$209:$BE$374,$C265,D$196)=0,"",INDEX($D$209:$BE$374,$C265,D$196))</f>
        <v>35.366</v>
      </c>
      <c r="E72" s="51" cm="1">
        <f t="array" ref="E72">IF(INDEX($D$209:$BE$374,$C265,E$196)=0,"",INDEX($D$209:$BE$374,$C265,E$196))</f>
        <v>19.245000000000001</v>
      </c>
      <c r="F72" s="51" cm="1">
        <f t="array" ref="F72">IF(INDEX($D$209:$BE$374,$C265,F$196)=0,"",INDEX($D$209:$BE$374,$C265,F$196))</f>
        <v>7.48</v>
      </c>
      <c r="G72" s="51" cm="1">
        <f t="array" ref="G72">IF(INDEX($D$209:$BE$374,$C265,G$196)=0,"",INDEX($D$209:$BE$374,$C265,G$196))</f>
        <v>100.43899999999999</v>
      </c>
      <c r="H72" s="51" cm="1">
        <f t="array" ref="H72">IF(INDEX($D$209:$BE$374,$C265,H$196)=0,"",INDEX($D$209:$BE$374,$C265,H$196))</f>
        <v>10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A125627208R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A125621448T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A125630088T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A125632968A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A125624328C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A125624330R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11552</v>
      </c>
      <c r="C73" s="51" cm="1">
        <f t="array" ref="C73">IF(INDEX($D$209:$BE$374,$C266,C$196)=0,"",INDEX($D$209:$BE$374,$C266,C$196))</f>
        <v>31.416</v>
      </c>
      <c r="D73" s="51" cm="1">
        <f t="array" ref="D73">IF(INDEX($D$209:$BE$374,$C266,D$196)=0,"",INDEX($D$209:$BE$374,$C266,D$196))</f>
        <v>42.826000000000001</v>
      </c>
      <c r="E73" s="51" cm="1">
        <f t="array" ref="E73">IF(INDEX($D$209:$BE$374,$C266,E$196)=0,"",INDEX($D$209:$BE$374,$C266,E$196))</f>
        <v>13.003</v>
      </c>
      <c r="F73" s="51" cm="1">
        <f t="array" ref="F73">IF(INDEX($D$209:$BE$374,$C266,F$196)=0,"",INDEX($D$209:$BE$374,$C266,F$196))</f>
        <v>6.1349999999999998</v>
      </c>
      <c r="G73" s="51" cm="1">
        <f t="array" ref="G73">IF(INDEX($D$209:$BE$374,$C266,G$196)=0,"",INDEX($D$209:$BE$374,$C266,G$196))</f>
        <v>93.38</v>
      </c>
      <c r="H73" s="51" cm="1">
        <f t="array" ref="H73">IF(INDEX($D$209:$BE$374,$C266,H$196)=0,"",INDEX($D$209:$BE$374,$C266,H$196))</f>
        <v>12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A125625928A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A125620168F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A125628808L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A125631688R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A125623048T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A125623050C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11553</v>
      </c>
      <c r="C74" s="51" cm="1">
        <f t="array" ref="C74">IF(INDEX($D$209:$BE$374,$C267,C$196)=0,"",INDEX($D$209:$BE$374,$C267,C$196))</f>
        <v>31.555</v>
      </c>
      <c r="D74" s="51" cm="1">
        <f t="array" ref="D74">IF(INDEX($D$209:$BE$374,$C267,D$196)=0,"",INDEX($D$209:$BE$374,$C267,D$196))</f>
        <v>32.076999999999998</v>
      </c>
      <c r="E74" s="51" cm="1">
        <f t="array" ref="E74">IF(INDEX($D$209:$BE$374,$C267,E$196)=0,"",INDEX($D$209:$BE$374,$C267,E$196))</f>
        <v>4.97</v>
      </c>
      <c r="F74" s="51" cm="1">
        <f t="array" ref="F74">IF(INDEX($D$209:$BE$374,$C267,F$196)=0,"",INDEX($D$209:$BE$374,$C267,F$196))</f>
        <v>2.327</v>
      </c>
      <c r="G74" s="51" cm="1">
        <f t="array" ref="G74">IF(INDEX($D$209:$BE$374,$C267,G$196)=0,"",INDEX($D$209:$BE$374,$C267,G$196))</f>
        <v>70.930000000000007</v>
      </c>
      <c r="H74" s="51" cm="1">
        <f t="array" ref="H74">IF(INDEX($D$209:$BE$374,$C267,H$196)=0,"",INDEX($D$209:$BE$374,$C267,H$196))</f>
        <v>10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A125627528A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A125621768C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A125630408T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A125633288R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A125624648R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A125624650A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11554</v>
      </c>
      <c r="C75" s="51" cm="1">
        <f t="array" ref="C75">IF(INDEX($D$209:$BE$374,$C268,C$196)=0,"",INDEX($D$209:$BE$374,$C268,C$196))</f>
        <v>8.4619999999999997</v>
      </c>
      <c r="D75" s="51" cm="1">
        <f t="array" ref="D75">IF(INDEX($D$209:$BE$374,$C268,D$196)=0,"",INDEX($D$209:$BE$374,$C268,D$196))</f>
        <v>8.5830000000000002</v>
      </c>
      <c r="E75" s="51" cm="1">
        <f t="array" ref="E75">IF(INDEX($D$209:$BE$374,$C268,E$196)=0,"",INDEX($D$209:$BE$374,$C268,E$196))</f>
        <v>2.464</v>
      </c>
      <c r="F75" s="51" cm="1">
        <f t="array" ref="F75">IF(INDEX($D$209:$BE$374,$C268,F$196)=0,"",INDEX($D$209:$BE$374,$C268,F$196))</f>
        <v>1.3640000000000001</v>
      </c>
      <c r="G75" s="51" cm="1">
        <f t="array" ref="G75">IF(INDEX($D$209:$BE$374,$C268,G$196)=0,"",INDEX($D$209:$BE$374,$C268,G$196))</f>
        <v>20.872</v>
      </c>
      <c r="H75" s="51" cm="1">
        <f t="array" ref="H75">IF(INDEX($D$209:$BE$374,$C268,H$196)=0,"",INDEX($D$209:$BE$374,$C268,H$196))</f>
        <v>10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A125627848L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A125622088T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A125630728C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A125633608R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A125624968A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A125624970L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11555</v>
      </c>
      <c r="C76" s="51" cm="1">
        <f t="array" ref="C76">IF(INDEX($D$209:$BE$374,$C269,C$196)=0,"",INDEX($D$209:$BE$374,$C269,C$196))</f>
        <v>10.263999999999999</v>
      </c>
      <c r="D76" s="51" cm="1">
        <f t="array" ref="D76">IF(INDEX($D$209:$BE$374,$C269,D$196)=0,"",INDEX($D$209:$BE$374,$C269,D$196))</f>
        <v>11.808</v>
      </c>
      <c r="E76" s="51" cm="1">
        <f t="array" ref="E76">IF(INDEX($D$209:$BE$374,$C269,E$196)=0,"",INDEX($D$209:$BE$374,$C269,E$196))</f>
        <v>4.91</v>
      </c>
      <c r="F76" s="51" cm="1">
        <f t="array" ref="F76">IF(INDEX($D$209:$BE$374,$C269,F$196)=0,"",INDEX($D$209:$BE$374,$C269,F$196))</f>
        <v>2.2810000000000001</v>
      </c>
      <c r="G76" s="51" cm="1">
        <f t="array" ref="G76">IF(INDEX($D$209:$BE$374,$C269,G$196)=0,"",INDEX($D$209:$BE$374,$C269,G$196))</f>
        <v>29.262</v>
      </c>
      <c r="H76" s="51" cm="1">
        <f t="array" ref="H76">IF(INDEX($D$209:$BE$374,$C269,H$196)=0,"",INDEX($D$209:$BE$374,$C269,H$196))</f>
        <v>12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A125626248R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A125620488T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A125629128A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A125632008T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A125623368C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A125623370R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11556</v>
      </c>
      <c r="C77" s="51" cm="1">
        <f t="array" ref="C77">IF(INDEX($D$209:$BE$374,$C270,C$196)=0,"",INDEX($D$209:$BE$374,$C270,C$196))</f>
        <v>3.0009999999999999</v>
      </c>
      <c r="D77" s="51" cm="1">
        <f t="array" ref="D77">IF(INDEX($D$209:$BE$374,$C270,D$196)=0,"",INDEX($D$209:$BE$374,$C270,D$196))</f>
        <v>3.7069999999999999</v>
      </c>
      <c r="E77" s="51" cm="1">
        <f t="array" ref="E77">IF(INDEX($D$209:$BE$374,$C270,E$196)=0,"",INDEX($D$209:$BE$374,$C270,E$196))</f>
        <v>1.419</v>
      </c>
      <c r="F77" s="51" cm="1">
        <f t="array" ref="F77">IF(INDEX($D$209:$BE$374,$C270,F$196)=0,"",INDEX($D$209:$BE$374,$C270,F$196))</f>
        <v>0.65900000000000003</v>
      </c>
      <c r="G77" s="51" cm="1">
        <f t="array" ref="G77">IF(INDEX($D$209:$BE$374,$C270,G$196)=0,"",INDEX($D$209:$BE$374,$C270,G$196))</f>
        <v>8.7870000000000008</v>
      </c>
      <c r="H77" s="51" cm="1">
        <f t="array" ref="H77">IF(INDEX($D$209:$BE$374,$C270,H$196)=0,"",INDEX($D$209:$BE$374,$C270,H$196))</f>
        <v>11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A125626568A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A125620808T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A125629448L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A125632328C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A125623688R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A125623690A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11557</v>
      </c>
      <c r="C78" s="51" cm="1">
        <f t="array" ref="C78">IF(INDEX($D$209:$BE$374,$C271,C$196)=0,"",INDEX($D$209:$BE$374,$C271,C$196))</f>
        <v>0.47299999999999998</v>
      </c>
      <c r="D78" s="51" cm="1">
        <f t="array" ref="D78">IF(INDEX($D$209:$BE$374,$C271,D$196)=0,"",INDEX($D$209:$BE$374,$C271,D$196))</f>
        <v>0.19400000000000001</v>
      </c>
      <c r="E78" s="51" cm="1">
        <f t="array" ref="E78">IF(INDEX($D$209:$BE$374,$C271,E$196)=0,"",INDEX($D$209:$BE$374,$C271,E$196))</f>
        <v>8.5000000000000006E-2</v>
      </c>
      <c r="F78" s="51" t="str" cm="1">
        <f t="array" ref="F78">IF(INDEX($D$209:$BE$374,$C271,F$196)=0,"",INDEX($D$209:$BE$374,$C271,F$196))</f>
        <v/>
      </c>
      <c r="G78" s="51" cm="1">
        <f t="array" ref="G78">IF(INDEX($D$209:$BE$374,$C271,G$196)=0,"",INDEX($D$209:$BE$374,$C271,G$196))</f>
        <v>0.753</v>
      </c>
      <c r="H78" s="51" cm="1">
        <f t="array" ref="H78">IF(INDEX($D$209:$BE$374,$C271,H$196)=0,"",INDEX($D$209:$BE$374,$C271,H$196))</f>
        <v>6.8689999999999998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A125626888L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A125621128F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A125629768X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A125632648R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A125624008T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A125624010C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11558</v>
      </c>
      <c r="C79" s="51" cm="1">
        <f t="array" ref="C79">IF(INDEX($D$209:$BE$374,$C272,C$196)=0,"",INDEX($D$209:$BE$374,$C272,C$196))</f>
        <v>2.319</v>
      </c>
      <c r="D79" s="51" cm="1">
        <f t="array" ref="D79">IF(INDEX($D$209:$BE$374,$C272,D$196)=0,"",INDEX($D$209:$BE$374,$C272,D$196))</f>
        <v>2.7480000000000002</v>
      </c>
      <c r="E79" s="51" cm="1">
        <f t="array" ref="E79">IF(INDEX($D$209:$BE$374,$C272,E$196)=0,"",INDEX($D$209:$BE$374,$C272,E$196))</f>
        <v>1.3089999999999999</v>
      </c>
      <c r="F79" s="51" cm="1">
        <f t="array" ref="F79">IF(INDEX($D$209:$BE$374,$C272,F$196)=0,"",INDEX($D$209:$BE$374,$C272,F$196))</f>
        <v>0.34300000000000003</v>
      </c>
      <c r="G79" s="51" cm="1">
        <f t="array" ref="G79">IF(INDEX($D$209:$BE$374,$C272,G$196)=0,"",INDEX($D$209:$BE$374,$C272,G$196))</f>
        <v>6.7190000000000003</v>
      </c>
      <c r="H79" s="51" cm="1">
        <f t="array" ref="H79">IF(INDEX($D$209:$BE$374,$C272,H$196)=0,"",INDEX($D$209:$BE$374,$C272,H$196))</f>
        <v>13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A125625608R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A125619848L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A125628488L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A125631368C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A125622728C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A125622730R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11559</v>
      </c>
      <c r="B80" s="55"/>
      <c r="C80" s="51"/>
      <c r="D80" s="51"/>
      <c r="E80" s="51"/>
      <c r="F80" s="51"/>
      <c r="G80" s="51"/>
      <c r="H80" s="51"/>
      <c r="I80" s="51"/>
      <c r="J80" s="54" t="str" cm="1">
        <f t="array" ref="J80">IF(HYPERLINK(TEXT("#"&amp;INDEX($D$385:$BE$550,$C449,C$196),),INDEX($D$385:$BE$550,$C449,C$196))=0,"",HYPERLINK(TEXT("#"&amp;INDEX($D$385:$BE$550,$C449,C$196),),INDEX($D$385:$BE$550,$C449,C$196)))</f>
        <v/>
      </c>
      <c r="K80" s="54" t="str" cm="1">
        <f t="array" ref="K80">IF(HYPERLINK(TEXT("#"&amp;INDEX($D$385:$BE$550,$C449,D$196),),INDEX($D$385:$BE$550,$C449,D$196))=0,"",HYPERLINK(TEXT("#"&amp;INDEX($D$385:$BE$550,$C449,D$196),),INDEX($D$385:$BE$550,$C449,D$196)))</f>
        <v/>
      </c>
      <c r="L80" s="54" t="str" cm="1">
        <f t="array" ref="L80">IF(HYPERLINK(TEXT("#"&amp;INDEX($D$385:$BE$550,$C449,E$196),),INDEX($D$385:$BE$550,$C449,E$196))=0,"",HYPERLINK(TEXT("#"&amp;INDEX($D$385:$BE$550,$C449,E$196),),INDEX($D$385:$BE$550,$C449,E$196)))</f>
        <v/>
      </c>
      <c r="M80" s="54" t="str" cm="1">
        <f t="array" ref="M80">IF(HYPERLINK(TEXT("#"&amp;INDEX($D$385:$BE$550,$C449,F$196),),INDEX($D$385:$BE$550,$C449,F$196))=0,"",HYPERLINK(TEXT("#"&amp;INDEX($D$385:$BE$550,$C449,F$196),),INDEX($D$385:$BE$550,$C449,F$196)))</f>
        <v/>
      </c>
      <c r="N80" s="54" t="str" cm="1">
        <f t="array" ref="N80">IF(HYPERLINK(TEXT("#"&amp;INDEX($D$385:$BE$550,$C449,G$196),),INDEX($D$385:$BE$550,$C449,G$196))=0,"",HYPERLINK(TEXT("#"&amp;INDEX($D$385:$BE$550,$C449,G$196),),INDEX($D$385:$BE$550,$C449,G$196)))</f>
        <v/>
      </c>
      <c r="O80" s="54" t="str" cm="1">
        <f t="array" ref="O80">IF(HYPERLINK(TEXT("#"&amp;INDEX($D$385:$BE$550,$C449,H$196),),INDEX($D$385:$BE$550,$C449,H$196))=0,"",HYPERLINK(TEXT("#"&amp;INDEX($D$385:$BE$550,$C449,H$196),),INDEX($D$385:$BE$550,$C449,H$196)))</f>
        <v/>
      </c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11560</v>
      </c>
      <c r="C81" s="51" cm="1">
        <f t="array" ref="C81">INDEX($D$209:$BE$374,$C274,C$196)</f>
        <v>120.152</v>
      </c>
      <c r="D81" s="51" cm="1">
        <f t="array" ref="D81">INDEX($D$209:$BE$374,$C274,D$196)</f>
        <v>132.31899999999999</v>
      </c>
      <c r="E81" s="51" cm="1">
        <f t="array" ref="E81">INDEX($D$209:$BE$374,$C274,E$196)</f>
        <v>46.744</v>
      </c>
      <c r="F81" s="51" cm="1">
        <f t="array" ref="F81">INDEX($D$209:$BE$374,$C274,F$196)</f>
        <v>20.155999999999999</v>
      </c>
      <c r="G81" s="51" cm="1">
        <f t="array" ref="G81">INDEX($D$209:$BE$374,$C274,G$196)</f>
        <v>319.37099999999998</v>
      </c>
      <c r="H81" s="51" cm="1">
        <f t="array" ref="H81">INDEX($D$209:$BE$374,$C274,H$196)</f>
        <v>10</v>
      </c>
      <c r="I81" s="51"/>
      <c r="J81" s="54" t="str" cm="1">
        <f t="array" ref="J81">IF(HYPERLINK(TEXT("#"&amp;INDEX($D$385:$BE$550,$C450,C$196),),INDEX($D$385:$BE$550,$C450,C$196))=0,"",HYPERLINK(TEXT("#"&amp;INDEX($D$385:$BE$550,$C450,C$196),),INDEX($D$385:$BE$550,$C450,C$196)))</f>
        <v>A125625408W</v>
      </c>
      <c r="K81" s="54" t="str" cm="1">
        <f t="array" ref="K81">IF(HYPERLINK(TEXT("#"&amp;INDEX($D$385:$BE$550,$C450,D$196),),INDEX($D$385:$BE$550,$C450,D$196))=0,"",HYPERLINK(TEXT("#"&amp;INDEX($D$385:$BE$550,$C450,D$196),),INDEX($D$385:$BE$550,$C450,D$196)))</f>
        <v>A125619648V</v>
      </c>
      <c r="L81" s="54" t="str" cm="1">
        <f t="array" ref="L81">IF(HYPERLINK(TEXT("#"&amp;INDEX($D$385:$BE$550,$C450,E$196),),INDEX($D$385:$BE$550,$C450,E$196))=0,"",HYPERLINK(TEXT("#"&amp;INDEX($D$385:$BE$550,$C450,E$196),),INDEX($D$385:$BE$550,$C450,E$196)))</f>
        <v>A125628288V</v>
      </c>
      <c r="M81" s="54" t="str" cm="1">
        <f t="array" ref="M81">IF(HYPERLINK(TEXT("#"&amp;INDEX($D$385:$BE$550,$C450,F$196),),INDEX($D$385:$BE$550,$C450,F$196))=0,"",HYPERLINK(TEXT("#"&amp;INDEX($D$385:$BE$550,$C450,F$196),),INDEX($D$385:$BE$550,$C450,F$196)))</f>
        <v>A125631168K</v>
      </c>
      <c r="N81" s="54" t="str" cm="1">
        <f t="array" ref="N81">IF(HYPERLINK(TEXT("#"&amp;INDEX($D$385:$BE$550,$C450,G$196),),INDEX($D$385:$BE$550,$C450,G$196))=0,"",HYPERLINK(TEXT("#"&amp;INDEX($D$385:$BE$550,$C450,G$196),),INDEX($D$385:$BE$550,$C450,G$196)))</f>
        <v>A125622528K</v>
      </c>
      <c r="O81" s="54" t="str" cm="1">
        <f t="array" ref="O81">IF(HYPERLINK(TEXT("#"&amp;INDEX($D$385:$BE$550,$C450,H$196),),INDEX($D$385:$BE$550,$C450,H$196))=0,"",HYPERLINK(TEXT("#"&amp;INDEX($D$385:$BE$550,$C450,H$196),),INDEX($D$385:$BE$550,$C450,H$196)))</f>
        <v>A125622530W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11561</v>
      </c>
      <c r="C82" s="51" cm="1">
        <f t="array" ref="C82">INDEX($D$209:$BE$374,$C275,C$196)</f>
        <v>72.515000000000001</v>
      </c>
      <c r="D82" s="51" cm="1">
        <f t="array" ref="D82">INDEX($D$209:$BE$374,$C275,D$196)</f>
        <v>55.109000000000002</v>
      </c>
      <c r="E82" s="51" cm="1">
        <f t="array" ref="E82">INDEX($D$209:$BE$374,$C275,E$196)</f>
        <v>18.091000000000001</v>
      </c>
      <c r="F82" s="51" cm="1">
        <f t="array" ref="F82">INDEX($D$209:$BE$374,$C275,F$196)</f>
        <v>6.3339999999999996</v>
      </c>
      <c r="G82" s="51" cm="1">
        <f t="array" ref="G82">INDEX($D$209:$BE$374,$C275,G$196)</f>
        <v>152.04900000000001</v>
      </c>
      <c r="H82" s="51" cm="1">
        <f t="array" ref="H82">INDEX($D$209:$BE$374,$C275,H$196)</f>
        <v>10</v>
      </c>
      <c r="I82" s="51"/>
      <c r="J82" s="54" t="str" cm="1">
        <f t="array" ref="J82">IF(HYPERLINK(TEXT("#"&amp;INDEX($D$385:$BE$550,$C451,C$196),),INDEX($D$385:$BE$550,$C451,C$196))=0,"",HYPERLINK(TEXT("#"&amp;INDEX($D$385:$BE$550,$C451,C$196),),INDEX($D$385:$BE$550,$C451,C$196)))</f>
        <v>A125625296R</v>
      </c>
      <c r="K82" s="54" t="str" cm="1">
        <f t="array" ref="K82">IF(HYPERLINK(TEXT("#"&amp;INDEX($D$385:$BE$550,$C451,D$196),),INDEX($D$385:$BE$550,$C451,D$196))=0,"",HYPERLINK(TEXT("#"&amp;INDEX($D$385:$BE$550,$C451,D$196),),INDEX($D$385:$BE$550,$C451,D$196)))</f>
        <v>A125619536A</v>
      </c>
      <c r="L82" s="54" t="str" cm="1">
        <f t="array" ref="L82">IF(HYPERLINK(TEXT("#"&amp;INDEX($D$385:$BE$550,$C451,E$196),),INDEX($D$385:$BE$550,$C451,E$196))=0,"",HYPERLINK(TEXT("#"&amp;INDEX($D$385:$BE$550,$C451,E$196),),INDEX($D$385:$BE$550,$C451,E$196)))</f>
        <v>A125628176A</v>
      </c>
      <c r="M82" s="54" t="str" cm="1">
        <f t="array" ref="M82">IF(HYPERLINK(TEXT("#"&amp;INDEX($D$385:$BE$550,$C451,F$196),),INDEX($D$385:$BE$550,$C451,F$196))=0,"",HYPERLINK(TEXT("#"&amp;INDEX($D$385:$BE$550,$C451,F$196),),INDEX($D$385:$BE$550,$C451,F$196)))</f>
        <v>A125631056T</v>
      </c>
      <c r="N82" s="54" t="str" cm="1">
        <f t="array" ref="N82">IF(HYPERLINK(TEXT("#"&amp;INDEX($D$385:$BE$550,$C451,G$196),),INDEX($D$385:$BE$550,$C451,G$196))=0,"",HYPERLINK(TEXT("#"&amp;INDEX($D$385:$BE$550,$C451,G$196),),INDEX($D$385:$BE$550,$C451,G$196)))</f>
        <v>A125622416T</v>
      </c>
      <c r="O82" s="54" t="str" cm="1">
        <f t="array" ref="O82">IF(HYPERLINK(TEXT("#"&amp;INDEX($D$385:$BE$550,$C451,H$196),),INDEX($D$385:$BE$550,$C451,H$196))=0,"",HYPERLINK(TEXT("#"&amp;INDEX($D$385:$BE$550,$C451,H$196),),INDEX($D$385:$BE$550,$C451,H$196)))</f>
        <v>A125622418W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11562</v>
      </c>
      <c r="C83" s="51" cm="1">
        <f t="array" ref="C83">INDEX($D$209:$BE$374,$C276,C$196)</f>
        <v>29.135000000000002</v>
      </c>
      <c r="D83" s="51" cm="1">
        <f t="array" ref="D83">INDEX($D$209:$BE$374,$C276,D$196)</f>
        <v>51.393999999999998</v>
      </c>
      <c r="E83" s="51" cm="1">
        <f t="array" ref="E83">INDEX($D$209:$BE$374,$C276,E$196)</f>
        <v>18.648</v>
      </c>
      <c r="F83" s="51" cm="1">
        <f t="array" ref="F83">INDEX($D$209:$BE$374,$C276,F$196)</f>
        <v>8.3010000000000002</v>
      </c>
      <c r="G83" s="51" cm="1">
        <f t="array" ref="G83">INDEX($D$209:$BE$374,$C276,G$196)</f>
        <v>107.47799999999999</v>
      </c>
      <c r="H83" s="51" cm="1">
        <f t="array" ref="H83">INDEX($D$209:$BE$374,$C276,H$196)</f>
        <v>14</v>
      </c>
      <c r="I83" s="51"/>
      <c r="J83" s="54" t="str" cm="1">
        <f t="array" ref="J83">IF(HYPERLINK(TEXT("#"&amp;INDEX($D$385:$BE$550,$C452,C$196),),INDEX($D$385:$BE$550,$C452,C$196))=0,"",HYPERLINK(TEXT("#"&amp;INDEX($D$385:$BE$550,$C452,C$196),),INDEX($D$385:$BE$550,$C452,C$196)))</f>
        <v>A125625416W</v>
      </c>
      <c r="K83" s="54" t="str" cm="1">
        <f t="array" ref="K83">IF(HYPERLINK(TEXT("#"&amp;INDEX($D$385:$BE$550,$C452,D$196),),INDEX($D$385:$BE$550,$C452,D$196))=0,"",HYPERLINK(TEXT("#"&amp;INDEX($D$385:$BE$550,$C452,D$196),),INDEX($D$385:$BE$550,$C452,D$196)))</f>
        <v>A125619656V</v>
      </c>
      <c r="L83" s="54" t="str" cm="1">
        <f t="array" ref="L83">IF(HYPERLINK(TEXT("#"&amp;INDEX($D$385:$BE$550,$C452,E$196),),INDEX($D$385:$BE$550,$C452,E$196))=0,"",HYPERLINK(TEXT("#"&amp;INDEX($D$385:$BE$550,$C452,E$196),),INDEX($D$385:$BE$550,$C452,E$196)))</f>
        <v>A125628296V</v>
      </c>
      <c r="M83" s="54" t="str" cm="1">
        <f t="array" ref="M83">IF(HYPERLINK(TEXT("#"&amp;INDEX($D$385:$BE$550,$C452,F$196),),INDEX($D$385:$BE$550,$C452,F$196))=0,"",HYPERLINK(TEXT("#"&amp;INDEX($D$385:$BE$550,$C452,F$196),),INDEX($D$385:$BE$550,$C452,F$196)))</f>
        <v>A125631176K</v>
      </c>
      <c r="N83" s="54" t="str" cm="1">
        <f t="array" ref="N83">IF(HYPERLINK(TEXT("#"&amp;INDEX($D$385:$BE$550,$C452,G$196),),INDEX($D$385:$BE$550,$C452,G$196))=0,"",HYPERLINK(TEXT("#"&amp;INDEX($D$385:$BE$550,$C452,G$196),),INDEX($D$385:$BE$550,$C452,G$196)))</f>
        <v>A125622536K</v>
      </c>
      <c r="O83" s="54" t="str" cm="1">
        <f t="array" ref="O83">IF(HYPERLINK(TEXT("#"&amp;INDEX($D$385:$BE$550,$C452,H$196),),INDEX($D$385:$BE$550,$C452,H$196))=0,"",HYPERLINK(TEXT("#"&amp;INDEX($D$385:$BE$550,$C452,H$196),),INDEX($D$385:$BE$550,$C452,H$196)))</f>
        <v>A125622538R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11563</v>
      </c>
      <c r="C84" s="51" cm="1">
        <f t="array" ref="C84">INDEX($D$209:$BE$374,$C277,C$196)</f>
        <v>21.631</v>
      </c>
      <c r="D84" s="51" cm="1">
        <f t="array" ref="D84">INDEX($D$209:$BE$374,$C277,D$196)</f>
        <v>33.319000000000003</v>
      </c>
      <c r="E84" s="51" cm="1">
        <f t="array" ref="E84">INDEX($D$209:$BE$374,$C277,E$196)</f>
        <v>14.785</v>
      </c>
      <c r="F84" s="51" cm="1">
        <f t="array" ref="F84">INDEX($D$209:$BE$374,$C277,F$196)</f>
        <v>3.4689999999999999</v>
      </c>
      <c r="G84" s="51" cm="1">
        <f t="array" ref="G84">INDEX($D$209:$BE$374,$C277,G$196)</f>
        <v>73.203000000000003</v>
      </c>
      <c r="H84" s="51" cm="1">
        <f t="array" ref="H84">INDEX($D$209:$BE$374,$C277,H$196)</f>
        <v>13.297000000000001</v>
      </c>
      <c r="I84" s="51"/>
      <c r="J84" s="54" t="str" cm="1">
        <f t="array" ref="J84">IF(HYPERLINK(TEXT("#"&amp;INDEX($D$385:$BE$550,$C453,C$196),),INDEX($D$385:$BE$550,$C453,C$196))=0,"",HYPERLINK(TEXT("#"&amp;INDEX($D$385:$BE$550,$C453,C$196),),INDEX($D$385:$BE$550,$C453,C$196)))</f>
        <v>A125625424W</v>
      </c>
      <c r="K84" s="54" t="str" cm="1">
        <f t="array" ref="K84">IF(HYPERLINK(TEXT("#"&amp;INDEX($D$385:$BE$550,$C453,D$196),),INDEX($D$385:$BE$550,$C453,D$196))=0,"",HYPERLINK(TEXT("#"&amp;INDEX($D$385:$BE$550,$C453,D$196),),INDEX($D$385:$BE$550,$C453,D$196)))</f>
        <v>A125619664V</v>
      </c>
      <c r="L84" s="54" t="str" cm="1">
        <f t="array" ref="L84">IF(HYPERLINK(TEXT("#"&amp;INDEX($D$385:$BE$550,$C453,E$196),),INDEX($D$385:$BE$550,$C453,E$196))=0,"",HYPERLINK(TEXT("#"&amp;INDEX($D$385:$BE$550,$C453,E$196),),INDEX($D$385:$BE$550,$C453,E$196)))</f>
        <v>A125628304J</v>
      </c>
      <c r="M84" s="54" t="str" cm="1">
        <f t="array" ref="M84">IF(HYPERLINK(TEXT("#"&amp;INDEX($D$385:$BE$550,$C453,F$196),),INDEX($D$385:$BE$550,$C453,F$196))=0,"",HYPERLINK(TEXT("#"&amp;INDEX($D$385:$BE$550,$C453,F$196),),INDEX($D$385:$BE$550,$C453,F$196)))</f>
        <v>A125631184K</v>
      </c>
      <c r="N84" s="54" t="str" cm="1">
        <f t="array" ref="N84">IF(HYPERLINK(TEXT("#"&amp;INDEX($D$385:$BE$550,$C453,G$196),),INDEX($D$385:$BE$550,$C453,G$196))=0,"",HYPERLINK(TEXT("#"&amp;INDEX($D$385:$BE$550,$C453,G$196),),INDEX($D$385:$BE$550,$C453,G$196)))</f>
        <v>A125622544K</v>
      </c>
      <c r="O84" s="54" t="str" cm="1">
        <f t="array" ref="O84">IF(HYPERLINK(TEXT("#"&amp;INDEX($D$385:$BE$550,$C453,H$196),),INDEX($D$385:$BE$550,$C453,H$196))=0,"",HYPERLINK(TEXT("#"&amp;INDEX($D$385:$BE$550,$C453,H$196),),INDEX($D$385:$BE$550,$C453,H$196)))</f>
        <v>A125622546R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11564</v>
      </c>
      <c r="C85" s="51" cm="1">
        <f t="array" ref="C85">INDEX($D$209:$BE$374,$C278,C$196)</f>
        <v>7.5049999999999999</v>
      </c>
      <c r="D85" s="51" cm="1">
        <f t="array" ref="D85">INDEX($D$209:$BE$374,$C278,D$196)</f>
        <v>18.074999999999999</v>
      </c>
      <c r="E85" s="51" cm="1">
        <f t="array" ref="E85">INDEX($D$209:$BE$374,$C278,E$196)</f>
        <v>3.863</v>
      </c>
      <c r="F85" s="51" cm="1">
        <f t="array" ref="F85">INDEX($D$209:$BE$374,$C278,F$196)</f>
        <v>4.8319999999999999</v>
      </c>
      <c r="G85" s="51" cm="1">
        <f t="array" ref="G85">INDEX($D$209:$BE$374,$C278,G$196)</f>
        <v>34.274999999999999</v>
      </c>
      <c r="H85" s="51" cm="1">
        <f t="array" ref="H85">INDEX($D$209:$BE$374,$C278,H$196)</f>
        <v>15</v>
      </c>
      <c r="I85" s="51"/>
      <c r="J85" s="54" t="str" cm="1">
        <f t="array" ref="J85">IF(HYPERLINK(TEXT("#"&amp;INDEX($D$385:$BE$550,$C454,C$196),),INDEX($D$385:$BE$550,$C454,C$196))=0,"",HYPERLINK(TEXT("#"&amp;INDEX($D$385:$BE$550,$C454,C$196),),INDEX($D$385:$BE$550,$C454,C$196)))</f>
        <v>A125625304C</v>
      </c>
      <c r="K85" s="54" t="str" cm="1">
        <f t="array" ref="K85">IF(HYPERLINK(TEXT("#"&amp;INDEX($D$385:$BE$550,$C454,D$196),),INDEX($D$385:$BE$550,$C454,D$196))=0,"",HYPERLINK(TEXT("#"&amp;INDEX($D$385:$BE$550,$C454,D$196),),INDEX($D$385:$BE$550,$C454,D$196)))</f>
        <v>A125619544A</v>
      </c>
      <c r="L85" s="54" t="str" cm="1">
        <f t="array" ref="L85">IF(HYPERLINK(TEXT("#"&amp;INDEX($D$385:$BE$550,$C454,E$196),),INDEX($D$385:$BE$550,$C454,E$196))=0,"",HYPERLINK(TEXT("#"&amp;INDEX($D$385:$BE$550,$C454,E$196),),INDEX($D$385:$BE$550,$C454,E$196)))</f>
        <v>A125628184A</v>
      </c>
      <c r="M85" s="54" t="str" cm="1">
        <f t="array" ref="M85">IF(HYPERLINK(TEXT("#"&amp;INDEX($D$385:$BE$550,$C454,F$196),),INDEX($D$385:$BE$550,$C454,F$196))=0,"",HYPERLINK(TEXT("#"&amp;INDEX($D$385:$BE$550,$C454,F$196),),INDEX($D$385:$BE$550,$C454,F$196)))</f>
        <v>A125631064T</v>
      </c>
      <c r="N85" s="54" t="str" cm="1">
        <f t="array" ref="N85">IF(HYPERLINK(TEXT("#"&amp;INDEX($D$385:$BE$550,$C454,G$196),),INDEX($D$385:$BE$550,$C454,G$196))=0,"",HYPERLINK(TEXT("#"&amp;INDEX($D$385:$BE$550,$C454,G$196),),INDEX($D$385:$BE$550,$C454,G$196)))</f>
        <v>A125622424T</v>
      </c>
      <c r="O85" s="54" t="str" cm="1">
        <f t="array" ref="O85">IF(HYPERLINK(TEXT("#"&amp;INDEX($D$385:$BE$550,$C454,H$196),),INDEX($D$385:$BE$550,$C454,H$196))=0,"",HYPERLINK(TEXT("#"&amp;INDEX($D$385:$BE$550,$C454,H$196),),INDEX($D$385:$BE$550,$C454,H$196)))</f>
        <v>A125622426W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11565</v>
      </c>
      <c r="C86" s="51" cm="1">
        <f t="array" ref="C86">INDEX($D$209:$BE$374,$C279,C$196)</f>
        <v>18.501999999999999</v>
      </c>
      <c r="D86" s="51" cm="1">
        <f t="array" ref="D86">INDEX($D$209:$BE$374,$C279,D$196)</f>
        <v>25.815999999999999</v>
      </c>
      <c r="E86" s="51" cm="1">
        <f t="array" ref="E86">INDEX($D$209:$BE$374,$C279,E$196)</f>
        <v>10.006</v>
      </c>
      <c r="F86" s="51" cm="1">
        <f t="array" ref="F86">INDEX($D$209:$BE$374,$C279,F$196)</f>
        <v>5.5209999999999999</v>
      </c>
      <c r="G86" s="51" cm="1">
        <f t="array" ref="G86">INDEX($D$209:$BE$374,$C279,G$196)</f>
        <v>59.844000000000001</v>
      </c>
      <c r="H86" s="51" cm="1">
        <f t="array" ref="H86">INDEX($D$209:$BE$374,$C279,H$196)</f>
        <v>12.048999999999999</v>
      </c>
      <c r="I86" s="51"/>
      <c r="J86" s="54" t="str" cm="1">
        <f t="array" ref="J86">IF(HYPERLINK(TEXT("#"&amp;INDEX($D$385:$BE$550,$C455,C$196),),INDEX($D$385:$BE$550,$C455,C$196))=0,"",HYPERLINK(TEXT("#"&amp;INDEX($D$385:$BE$550,$C455,C$196),),INDEX($D$385:$BE$550,$C455,C$196)))</f>
        <v>A125625312C</v>
      </c>
      <c r="K86" s="54" t="str" cm="1">
        <f t="array" ref="K86">IF(HYPERLINK(TEXT("#"&amp;INDEX($D$385:$BE$550,$C455,D$196),),INDEX($D$385:$BE$550,$C455,D$196))=0,"",HYPERLINK(TEXT("#"&amp;INDEX($D$385:$BE$550,$C455,D$196),),INDEX($D$385:$BE$550,$C455,D$196)))</f>
        <v>A125619552A</v>
      </c>
      <c r="L86" s="54" t="str" cm="1">
        <f t="array" ref="L86">IF(HYPERLINK(TEXT("#"&amp;INDEX($D$385:$BE$550,$C455,E$196),),INDEX($D$385:$BE$550,$C455,E$196))=0,"",HYPERLINK(TEXT("#"&amp;INDEX($D$385:$BE$550,$C455,E$196),),INDEX($D$385:$BE$550,$C455,E$196)))</f>
        <v>A125628192A</v>
      </c>
      <c r="M86" s="54" t="str" cm="1">
        <f t="array" ref="M86">IF(HYPERLINK(TEXT("#"&amp;INDEX($D$385:$BE$550,$C455,F$196),),INDEX($D$385:$BE$550,$C455,F$196))=0,"",HYPERLINK(TEXT("#"&amp;INDEX($D$385:$BE$550,$C455,F$196),),INDEX($D$385:$BE$550,$C455,F$196)))</f>
        <v>A125631072T</v>
      </c>
      <c r="N86" s="54" t="str" cm="1">
        <f t="array" ref="N86">IF(HYPERLINK(TEXT("#"&amp;INDEX($D$385:$BE$550,$C455,G$196),),INDEX($D$385:$BE$550,$C455,G$196))=0,"",HYPERLINK(TEXT("#"&amp;INDEX($D$385:$BE$550,$C455,G$196),),INDEX($D$385:$BE$550,$C455,G$196)))</f>
        <v>A125622432T</v>
      </c>
      <c r="O86" s="54" t="str" cm="1">
        <f t="array" ref="O86">IF(HYPERLINK(TEXT("#"&amp;INDEX($D$385:$BE$550,$C455,H$196),),INDEX($D$385:$BE$550,$C455,H$196))=0,"",HYPERLINK(TEXT("#"&amp;INDEX($D$385:$BE$550,$C455,H$196),),INDEX($D$385:$BE$550,$C455,H$196)))</f>
        <v>A125622434W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11566</v>
      </c>
      <c r="C87" s="51" cm="1">
        <f t="array" ref="C87">INDEX($D$209:$BE$374,$C280,C$196)</f>
        <v>9.2780000000000005</v>
      </c>
      <c r="D87" s="51" cm="1">
        <f t="array" ref="D87">INDEX($D$209:$BE$374,$C280,D$196)</f>
        <v>12.467000000000001</v>
      </c>
      <c r="E87" s="51" cm="1">
        <f t="array" ref="E87">INDEX($D$209:$BE$374,$C280,E$196)</f>
        <v>5.327</v>
      </c>
      <c r="F87" s="51" cm="1">
        <f t="array" ref="F87">INDEX($D$209:$BE$374,$C280,F$196)</f>
        <v>2.2589999999999999</v>
      </c>
      <c r="G87" s="51" cm="1">
        <f t="array" ref="G87">INDEX($D$209:$BE$374,$C280,G$196)</f>
        <v>29.332000000000001</v>
      </c>
      <c r="H87" s="51" cm="1">
        <f t="array" ref="H87">INDEX($D$209:$BE$374,$C280,H$196)</f>
        <v>11.423</v>
      </c>
      <c r="I87" s="51"/>
      <c r="J87" s="54" t="str" cm="1">
        <f t="array" ref="J87">IF(HYPERLINK(TEXT("#"&amp;INDEX($D$385:$BE$550,$C456,C$196),),INDEX($D$385:$BE$550,$C456,C$196))=0,"",HYPERLINK(TEXT("#"&amp;INDEX($D$385:$BE$550,$C456,C$196),),INDEX($D$385:$BE$550,$C456,C$196)))</f>
        <v>A125625376R</v>
      </c>
      <c r="K87" s="54" t="str" cm="1">
        <f t="array" ref="K87">IF(HYPERLINK(TEXT("#"&amp;INDEX($D$385:$BE$550,$C456,D$196),),INDEX($D$385:$BE$550,$C456,D$196))=0,"",HYPERLINK(TEXT("#"&amp;INDEX($D$385:$BE$550,$C456,D$196),),INDEX($D$385:$BE$550,$C456,D$196)))</f>
        <v>A125619616A</v>
      </c>
      <c r="L87" s="54" t="str" cm="1">
        <f t="array" ref="L87">IF(HYPERLINK(TEXT("#"&amp;INDEX($D$385:$BE$550,$C456,E$196),),INDEX($D$385:$BE$550,$C456,E$196))=0,"",HYPERLINK(TEXT("#"&amp;INDEX($D$385:$BE$550,$C456,E$196),),INDEX($D$385:$BE$550,$C456,E$196)))</f>
        <v>A125628256A</v>
      </c>
      <c r="M87" s="54" t="str" cm="1">
        <f t="array" ref="M87">IF(HYPERLINK(TEXT("#"&amp;INDEX($D$385:$BE$550,$C456,F$196),),INDEX($D$385:$BE$550,$C456,F$196))=0,"",HYPERLINK(TEXT("#"&amp;INDEX($D$385:$BE$550,$C456,F$196),),INDEX($D$385:$BE$550,$C456,F$196)))</f>
        <v>A125631136T</v>
      </c>
      <c r="N87" s="54" t="str" cm="1">
        <f t="array" ref="N87">IF(HYPERLINK(TEXT("#"&amp;INDEX($D$385:$BE$550,$C456,G$196),),INDEX($D$385:$BE$550,$C456,G$196))=0,"",HYPERLINK(TEXT("#"&amp;INDEX($D$385:$BE$550,$C456,G$196),),INDEX($D$385:$BE$550,$C456,G$196)))</f>
        <v>A125622496C</v>
      </c>
      <c r="O87" s="54" t="str" cm="1">
        <f t="array" ref="O87">IF(HYPERLINK(TEXT("#"&amp;INDEX($D$385:$BE$550,$C456,H$196),),INDEX($D$385:$BE$550,$C456,H$196))=0,"",HYPERLINK(TEXT("#"&amp;INDEX($D$385:$BE$550,$C456,H$196),),INDEX($D$385:$BE$550,$C456,H$196)))</f>
        <v>A125622498J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11567</v>
      </c>
      <c r="C88" s="51" cm="1">
        <f t="array" ref="C88">INDEX($D$209:$BE$374,$C281,C$196)</f>
        <v>9.2240000000000002</v>
      </c>
      <c r="D88" s="51" cm="1">
        <f t="array" ref="D88">INDEX($D$209:$BE$374,$C281,D$196)</f>
        <v>13.349</v>
      </c>
      <c r="E88" s="51" cm="1">
        <f t="array" ref="E88">INDEX($D$209:$BE$374,$C281,E$196)</f>
        <v>4.6779999999999999</v>
      </c>
      <c r="F88" s="51" cm="1">
        <f t="array" ref="F88">INDEX($D$209:$BE$374,$C281,F$196)</f>
        <v>3.262</v>
      </c>
      <c r="G88" s="51" cm="1">
        <f t="array" ref="G88">INDEX($D$209:$BE$374,$C281,G$196)</f>
        <v>30.513000000000002</v>
      </c>
      <c r="H88" s="51" cm="1">
        <f t="array" ref="H88">INDEX($D$209:$BE$374,$C281,H$196)</f>
        <v>12.045</v>
      </c>
      <c r="I88" s="51"/>
      <c r="J88" s="54" t="str" cm="1">
        <f t="array" ref="J88">IF(HYPERLINK(TEXT("#"&amp;INDEX($D$385:$BE$550,$C457,C$196),),INDEX($D$385:$BE$550,$C457,C$196))=0,"",HYPERLINK(TEXT("#"&amp;INDEX($D$385:$BE$550,$C457,C$196),),INDEX($D$385:$BE$550,$C457,C$196)))</f>
        <v>A125625240C</v>
      </c>
      <c r="K88" s="54" t="str" cm="1">
        <f t="array" ref="K88">IF(HYPERLINK(TEXT("#"&amp;INDEX($D$385:$BE$550,$C457,D$196),),INDEX($D$385:$BE$550,$C457,D$196))=0,"",HYPERLINK(TEXT("#"&amp;INDEX($D$385:$BE$550,$C457,D$196),),INDEX($D$385:$BE$550,$C457,D$196)))</f>
        <v>A125619480A</v>
      </c>
      <c r="L88" s="54" t="str" cm="1">
        <f t="array" ref="L88">IF(HYPERLINK(TEXT("#"&amp;INDEX($D$385:$BE$550,$C457,E$196),),INDEX($D$385:$BE$550,$C457,E$196))=0,"",HYPERLINK(TEXT("#"&amp;INDEX($D$385:$BE$550,$C457,E$196),),INDEX($D$385:$BE$550,$C457,E$196)))</f>
        <v>A125628120R</v>
      </c>
      <c r="M88" s="54" t="str" cm="1">
        <f t="array" ref="M88">IF(HYPERLINK(TEXT("#"&amp;INDEX($D$385:$BE$550,$C457,F$196),),INDEX($D$385:$BE$550,$C457,F$196))=0,"",HYPERLINK(TEXT("#"&amp;INDEX($D$385:$BE$550,$C457,F$196),),INDEX($D$385:$BE$550,$C457,F$196)))</f>
        <v>A125631000F</v>
      </c>
      <c r="N88" s="54" t="str" cm="1">
        <f t="array" ref="N88">IF(HYPERLINK(TEXT("#"&amp;INDEX($D$385:$BE$550,$C457,G$196),),INDEX($D$385:$BE$550,$C457,G$196))=0,"",HYPERLINK(TEXT("#"&amp;INDEX($D$385:$BE$550,$C457,G$196),),INDEX($D$385:$BE$550,$C457,G$196)))</f>
        <v>A125622360T</v>
      </c>
      <c r="O88" s="54" t="str" cm="1">
        <f t="array" ref="O88">IF(HYPERLINK(TEXT("#"&amp;INDEX($D$385:$BE$550,$C457,H$196),),INDEX($D$385:$BE$550,$C457,H$196))=0,"",HYPERLINK(TEXT("#"&amp;INDEX($D$385:$BE$550,$C457,H$196),),INDEX($D$385:$BE$550,$C457,H$196)))</f>
        <v>A125622362W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11568</v>
      </c>
      <c r="C89" s="51" cm="1">
        <f t="array" ref="C89">INDEX($D$209:$BE$374,$C282,C$196)</f>
        <v>5.6879999999999997</v>
      </c>
      <c r="D89" s="51" cm="1">
        <f t="array" ref="D89">INDEX($D$209:$BE$374,$C282,D$196)</f>
        <v>4.9909999999999997</v>
      </c>
      <c r="E89" s="51" cm="1">
        <f t="array" ref="E89">INDEX($D$209:$BE$374,$C282,E$196)</f>
        <v>0.66100000000000003</v>
      </c>
      <c r="F89" s="51" cm="1">
        <f t="array" ref="F89">INDEX($D$209:$BE$374,$C282,F$196)</f>
        <v>0.432</v>
      </c>
      <c r="G89" s="51" cm="1">
        <f t="array" ref="G89">INDEX($D$209:$BE$374,$C282,G$196)</f>
        <v>11.772</v>
      </c>
      <c r="H89" s="51" cm="1">
        <f t="array" ref="H89">INDEX($D$209:$BE$374,$C282,H$196)</f>
        <v>9.0850000000000009</v>
      </c>
      <c r="I89" s="51"/>
      <c r="J89" s="54" t="str" cm="1">
        <f t="array" ref="J89">IF(HYPERLINK(TEXT("#"&amp;INDEX($D$385:$BE$550,$C458,C$196),),INDEX($D$385:$BE$550,$C458,C$196))=0,"",HYPERLINK(TEXT("#"&amp;INDEX($D$385:$BE$550,$C458,C$196),),INDEX($D$385:$BE$550,$C458,C$196)))</f>
        <v>A125625432W</v>
      </c>
      <c r="K89" s="54" t="str" cm="1">
        <f t="array" ref="K89">IF(HYPERLINK(TEXT("#"&amp;INDEX($D$385:$BE$550,$C458,D$196),),INDEX($D$385:$BE$550,$C458,D$196))=0,"",HYPERLINK(TEXT("#"&amp;INDEX($D$385:$BE$550,$C458,D$196),),INDEX($D$385:$BE$550,$C458,D$196)))</f>
        <v>A125619672V</v>
      </c>
      <c r="L89" s="54" t="str" cm="1">
        <f t="array" ref="L89">IF(HYPERLINK(TEXT("#"&amp;INDEX($D$385:$BE$550,$C458,E$196),),INDEX($D$385:$BE$550,$C458,E$196))=0,"",HYPERLINK(TEXT("#"&amp;INDEX($D$385:$BE$550,$C458,E$196),),INDEX($D$385:$BE$550,$C458,E$196)))</f>
        <v>A125628312J</v>
      </c>
      <c r="M89" s="54" t="str" cm="1">
        <f t="array" ref="M89">IF(HYPERLINK(TEXT("#"&amp;INDEX($D$385:$BE$550,$C458,F$196),),INDEX($D$385:$BE$550,$C458,F$196))=0,"",HYPERLINK(TEXT("#"&amp;INDEX($D$385:$BE$550,$C458,F$196),),INDEX($D$385:$BE$550,$C458,F$196)))</f>
        <v>A125631192K</v>
      </c>
      <c r="N89" s="54" t="str" cm="1">
        <f t="array" ref="N89">IF(HYPERLINK(TEXT("#"&amp;INDEX($D$385:$BE$550,$C458,G$196),),INDEX($D$385:$BE$550,$C458,G$196))=0,"",HYPERLINK(TEXT("#"&amp;INDEX($D$385:$BE$550,$C458,G$196),),INDEX($D$385:$BE$550,$C458,G$196)))</f>
        <v>A125622552K</v>
      </c>
      <c r="O89" s="54" t="str" cm="1">
        <f t="array" ref="O89">IF(HYPERLINK(TEXT("#"&amp;INDEX($D$385:$BE$550,$C458,H$196),),INDEX($D$385:$BE$550,$C458,H$196))=0,"",HYPERLINK(TEXT("#"&amp;INDEX($D$385:$BE$550,$C458,H$196),),INDEX($D$385:$BE$550,$C458,H$196)))</f>
        <v>A125622554R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11569</v>
      </c>
      <c r="B90" s="55"/>
      <c r="C90" s="51"/>
      <c r="D90" s="51"/>
      <c r="E90" s="51"/>
      <c r="F90" s="51"/>
      <c r="G90" s="51"/>
      <c r="H90" s="51"/>
      <c r="I90" s="51"/>
      <c r="J90" s="54" t="str" cm="1">
        <f t="array" ref="J90">IF(HYPERLINK(TEXT("#"&amp;INDEX($D$385:$BE$550,$C459,C$196),),INDEX($D$385:$BE$550,$C459,C$196))=0,"",HYPERLINK(TEXT("#"&amp;INDEX($D$385:$BE$550,$C459,C$196),),INDEX($D$385:$BE$550,$C459,C$196)))</f>
        <v/>
      </c>
      <c r="K90" s="54" t="str" cm="1">
        <f t="array" ref="K90">IF(HYPERLINK(TEXT("#"&amp;INDEX($D$385:$BE$550,$C459,D$196),),INDEX($D$385:$BE$550,$C459,D$196))=0,"",HYPERLINK(TEXT("#"&amp;INDEX($D$385:$BE$550,$C459,D$196),),INDEX($D$385:$BE$550,$C459,D$196)))</f>
        <v/>
      </c>
      <c r="L90" s="54" t="str" cm="1">
        <f t="array" ref="L90">IF(HYPERLINK(TEXT("#"&amp;INDEX($D$385:$BE$550,$C459,E$196),),INDEX($D$385:$BE$550,$C459,E$196))=0,"",HYPERLINK(TEXT("#"&amp;INDEX($D$385:$BE$550,$C459,E$196),),INDEX($D$385:$BE$550,$C459,E$196)))</f>
        <v/>
      </c>
      <c r="M90" s="54" t="str" cm="1">
        <f t="array" ref="M90">IF(HYPERLINK(TEXT("#"&amp;INDEX($D$385:$BE$550,$C459,F$196),),INDEX($D$385:$BE$550,$C459,F$196))=0,"",HYPERLINK(TEXT("#"&amp;INDEX($D$385:$BE$550,$C459,F$196),),INDEX($D$385:$BE$550,$C459,F$196)))</f>
        <v/>
      </c>
      <c r="N90" s="54" t="str" cm="1">
        <f t="array" ref="N90">IF(HYPERLINK(TEXT("#"&amp;INDEX($D$385:$BE$550,$C459,G$196),),INDEX($D$385:$BE$550,$C459,G$196))=0,"",HYPERLINK(TEXT("#"&amp;INDEX($D$385:$BE$550,$C459,G$196),),INDEX($D$385:$BE$550,$C459,G$196)))</f>
        <v/>
      </c>
      <c r="O90" s="54" t="str" cm="1">
        <f t="array" ref="O90">IF(HYPERLINK(TEXT("#"&amp;INDEX($D$385:$BE$550,$C459,H$196),),INDEX($D$385:$BE$550,$C459,H$196))=0,"",HYPERLINK(TEXT("#"&amp;INDEX($D$385:$BE$550,$C459,H$196),),INDEX($D$385:$BE$550,$C459,H$196)))</f>
        <v/>
      </c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11570</v>
      </c>
      <c r="C91" s="51" cm="1">
        <f t="array" ref="C91">INDEX($D$209:$BE$374,$C284,C$196)</f>
        <v>107.968</v>
      </c>
      <c r="D91" s="51" cm="1">
        <f t="array" ref="D91">INDEX($D$209:$BE$374,$C284,D$196)</f>
        <v>113.181</v>
      </c>
      <c r="E91" s="51" cm="1">
        <f t="array" ref="E91">INDEX($D$209:$BE$374,$C284,E$196)</f>
        <v>37.536999999999999</v>
      </c>
      <c r="F91" s="51" cm="1">
        <f t="array" ref="F91">INDEX($D$209:$BE$374,$C284,F$196)</f>
        <v>14.420999999999999</v>
      </c>
      <c r="G91" s="51" cm="1">
        <f t="array" ref="G91">INDEX($D$209:$BE$374,$C284,G$196)</f>
        <v>273.10700000000003</v>
      </c>
      <c r="H91" s="51" cm="1">
        <f t="array" ref="H91">INDEX($D$209:$BE$374,$C284,H$196)</f>
        <v>10</v>
      </c>
      <c r="I91" s="51"/>
      <c r="J91" s="54" t="str" cm="1">
        <f t="array" ref="J91">IF(HYPERLINK(TEXT("#"&amp;INDEX($D$385:$BE$550,$C460,C$196),),INDEX($D$385:$BE$550,$C460,C$196))=0,"",HYPERLINK(TEXT("#"&amp;INDEX($D$385:$BE$550,$C460,C$196),),INDEX($D$385:$BE$550,$C460,C$196)))</f>
        <v>A125625320C</v>
      </c>
      <c r="K91" s="54" t="str" cm="1">
        <f t="array" ref="K91">IF(HYPERLINK(TEXT("#"&amp;INDEX($D$385:$BE$550,$C460,D$196),),INDEX($D$385:$BE$550,$C460,D$196))=0,"",HYPERLINK(TEXT("#"&amp;INDEX($D$385:$BE$550,$C460,D$196),),INDEX($D$385:$BE$550,$C460,D$196)))</f>
        <v>A125619560A</v>
      </c>
      <c r="L91" s="54" t="str" cm="1">
        <f t="array" ref="L91">IF(HYPERLINK(TEXT("#"&amp;INDEX($D$385:$BE$550,$C460,E$196),),INDEX($D$385:$BE$550,$C460,E$196))=0,"",HYPERLINK(TEXT("#"&amp;INDEX($D$385:$BE$550,$C460,E$196),),INDEX($D$385:$BE$550,$C460,E$196)))</f>
        <v>A125628200R</v>
      </c>
      <c r="M91" s="54" t="str" cm="1">
        <f t="array" ref="M91">IF(HYPERLINK(TEXT("#"&amp;INDEX($D$385:$BE$550,$C460,F$196),),INDEX($D$385:$BE$550,$C460,F$196))=0,"",HYPERLINK(TEXT("#"&amp;INDEX($D$385:$BE$550,$C460,F$196),),INDEX($D$385:$BE$550,$C460,F$196)))</f>
        <v>A125631080T</v>
      </c>
      <c r="N91" s="54" t="str" cm="1">
        <f t="array" ref="N91">IF(HYPERLINK(TEXT("#"&amp;INDEX($D$385:$BE$550,$C460,G$196),),INDEX($D$385:$BE$550,$C460,G$196))=0,"",HYPERLINK(TEXT("#"&amp;INDEX($D$385:$BE$550,$C460,G$196),),INDEX($D$385:$BE$550,$C460,G$196)))</f>
        <v>A125622440T</v>
      </c>
      <c r="O91" s="54" t="str" cm="1">
        <f t="array" ref="O91">IF(HYPERLINK(TEXT("#"&amp;INDEX($D$385:$BE$550,$C460,H$196),),INDEX($D$385:$BE$550,$C460,H$196))=0,"",HYPERLINK(TEXT("#"&amp;INDEX($D$385:$BE$550,$C460,H$196),),INDEX($D$385:$BE$550,$C460,H$196)))</f>
        <v>A125622442W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11571</v>
      </c>
      <c r="C92" s="51" cm="1">
        <f t="array" ref="C92">INDEX($D$209:$BE$374,$C285,C$196)</f>
        <v>25.318000000000001</v>
      </c>
      <c r="D92" s="51" cm="1">
        <f t="array" ref="D92">INDEX($D$209:$BE$374,$C285,D$196)</f>
        <v>34.896000000000001</v>
      </c>
      <c r="E92" s="51" cm="1">
        <f t="array" ref="E92">INDEX($D$209:$BE$374,$C285,E$196)</f>
        <v>3.9950000000000001</v>
      </c>
      <c r="F92" s="51" cm="1">
        <f t="array" ref="F92">INDEX($D$209:$BE$374,$C285,F$196)</f>
        <v>2.6829999999999998</v>
      </c>
      <c r="G92" s="51" cm="1">
        <f t="array" ref="G92">INDEX($D$209:$BE$374,$C285,G$196)</f>
        <v>66.891999999999996</v>
      </c>
      <c r="H92" s="51" cm="1">
        <f t="array" ref="H92">INDEX($D$209:$BE$374,$C285,H$196)</f>
        <v>10</v>
      </c>
      <c r="I92" s="51"/>
      <c r="J92" s="54" t="str" cm="1">
        <f t="array" ref="J92">IF(HYPERLINK(TEXT("#"&amp;INDEX($D$385:$BE$550,$C461,C$196),),INDEX($D$385:$BE$550,$C461,C$196))=0,"",HYPERLINK(TEXT("#"&amp;INDEX($D$385:$BE$550,$C461,C$196),),INDEX($D$385:$BE$550,$C461,C$196)))</f>
        <v>A125625200K</v>
      </c>
      <c r="K92" s="54" t="str" cm="1">
        <f t="array" ref="K92">IF(HYPERLINK(TEXT("#"&amp;INDEX($D$385:$BE$550,$C461,D$196),),INDEX($D$385:$BE$550,$C461,D$196))=0,"",HYPERLINK(TEXT("#"&amp;INDEX($D$385:$BE$550,$C461,D$196),),INDEX($D$385:$BE$550,$C461,D$196)))</f>
        <v>A125619440J</v>
      </c>
      <c r="L92" s="54" t="str" cm="1">
        <f t="array" ref="L92">IF(HYPERLINK(TEXT("#"&amp;INDEX($D$385:$BE$550,$C461,E$196),),INDEX($D$385:$BE$550,$C461,E$196))=0,"",HYPERLINK(TEXT("#"&amp;INDEX($D$385:$BE$550,$C461,E$196),),INDEX($D$385:$BE$550,$C461,E$196)))</f>
        <v>A125628080J</v>
      </c>
      <c r="M92" s="54" t="str" cm="1">
        <f t="array" ref="M92">IF(HYPERLINK(TEXT("#"&amp;INDEX($D$385:$BE$550,$C461,F$196),),INDEX($D$385:$BE$550,$C461,F$196))=0,"",HYPERLINK(TEXT("#"&amp;INDEX($D$385:$BE$550,$C461,F$196),),INDEX($D$385:$BE$550,$C461,F$196)))</f>
        <v>A125630960W</v>
      </c>
      <c r="N92" s="54" t="str" cm="1">
        <f t="array" ref="N92">IF(HYPERLINK(TEXT("#"&amp;INDEX($D$385:$BE$550,$C461,G$196),),INDEX($D$385:$BE$550,$C461,G$196))=0,"",HYPERLINK(TEXT("#"&amp;INDEX($D$385:$BE$550,$C461,G$196),),INDEX($D$385:$BE$550,$C461,G$196)))</f>
        <v>A125622320X</v>
      </c>
      <c r="O92" s="54" t="str" cm="1">
        <f t="array" ref="O92">IF(HYPERLINK(TEXT("#"&amp;INDEX($D$385:$BE$550,$C461,H$196),),INDEX($D$385:$BE$550,$C461,H$196))=0,"",HYPERLINK(TEXT("#"&amp;INDEX($D$385:$BE$550,$C461,H$196),),INDEX($D$385:$BE$550,$C461,H$196)))</f>
        <v>A125622322C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6" t="s">
        <v>11572</v>
      </c>
      <c r="C93" s="51" cm="1">
        <f t="array" ref="C93">INDEX($D$209:$BE$374,$C286,C$196)</f>
        <v>82.649000000000001</v>
      </c>
      <c r="D93" s="51" cm="1">
        <f t="array" ref="D93">INDEX($D$209:$BE$374,$C286,D$196)</f>
        <v>78.286000000000001</v>
      </c>
      <c r="E93" s="51" cm="1">
        <f t="array" ref="E93">INDEX($D$209:$BE$374,$C286,E$196)</f>
        <v>33.542999999999999</v>
      </c>
      <c r="F93" s="51" cm="1">
        <f t="array" ref="F93">INDEX($D$209:$BE$374,$C286,F$196)</f>
        <v>11.737</v>
      </c>
      <c r="G93" s="51" cm="1">
        <f t="array" ref="G93">INDEX($D$209:$BE$374,$C286,G$196)</f>
        <v>206.215</v>
      </c>
      <c r="H93" s="51" cm="1">
        <f t="array" ref="H93">INDEX($D$209:$BE$374,$C286,H$196)</f>
        <v>11</v>
      </c>
      <c r="I93" s="51"/>
      <c r="J93" s="54" t="str" cm="1">
        <f t="array" ref="J93">IF(HYPERLINK(TEXT("#"&amp;INDEX($D$385:$BE$550,$C462,C$196),),INDEX($D$385:$BE$550,$C462,C$196))=0,"",HYPERLINK(TEXT("#"&amp;INDEX($D$385:$BE$550,$C462,C$196),),INDEX($D$385:$BE$550,$C462,C$196)))</f>
        <v>A125625328W</v>
      </c>
      <c r="K93" s="54" t="str" cm="1">
        <f t="array" ref="K93">IF(HYPERLINK(TEXT("#"&amp;INDEX($D$385:$BE$550,$C462,D$196),),INDEX($D$385:$BE$550,$C462,D$196))=0,"",HYPERLINK(TEXT("#"&amp;INDEX($D$385:$BE$550,$C462,D$196),),INDEX($D$385:$BE$550,$C462,D$196)))</f>
        <v>A125619568V</v>
      </c>
      <c r="L93" s="54" t="str" cm="1">
        <f t="array" ref="L93">IF(HYPERLINK(TEXT("#"&amp;INDEX($D$385:$BE$550,$C462,E$196),),INDEX($D$385:$BE$550,$C462,E$196))=0,"",HYPERLINK(TEXT("#"&amp;INDEX($D$385:$BE$550,$C462,E$196),),INDEX($D$385:$BE$550,$C462,E$196)))</f>
        <v>A125628208J</v>
      </c>
      <c r="M93" s="54" t="str" cm="1">
        <f t="array" ref="M93">IF(HYPERLINK(TEXT("#"&amp;INDEX($D$385:$BE$550,$C462,F$196),),INDEX($D$385:$BE$550,$C462,F$196))=0,"",HYPERLINK(TEXT("#"&amp;INDEX($D$385:$BE$550,$C462,F$196),),INDEX($D$385:$BE$550,$C462,F$196)))</f>
        <v>A125631088K</v>
      </c>
      <c r="N93" s="54" t="str" cm="1">
        <f t="array" ref="N93">IF(HYPERLINK(TEXT("#"&amp;INDEX($D$385:$BE$550,$C462,G$196),),INDEX($D$385:$BE$550,$C462,G$196))=0,"",HYPERLINK(TEXT("#"&amp;INDEX($D$385:$BE$550,$C462,G$196),),INDEX($D$385:$BE$550,$C462,G$196)))</f>
        <v>A125622448K</v>
      </c>
      <c r="O93" s="54" t="str" cm="1">
        <f t="array" ref="O93">IF(HYPERLINK(TEXT("#"&amp;INDEX($D$385:$BE$550,$C462,H$196),),INDEX($D$385:$BE$550,$C462,H$196))=0,"",HYPERLINK(TEXT("#"&amp;INDEX($D$385:$BE$550,$C462,H$196),),INDEX($D$385:$BE$550,$C462,H$196)))</f>
        <v>A125622450W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3" t="s">
        <v>11573</v>
      </c>
      <c r="C94" s="51" cm="1">
        <f t="array" ref="C94">INDEX($D$209:$BE$374,$C287,C$196)</f>
        <v>17.872</v>
      </c>
      <c r="D94" s="51" cm="1">
        <f t="array" ref="D94">INDEX($D$209:$BE$374,$C287,D$196)</f>
        <v>24.129000000000001</v>
      </c>
      <c r="E94" s="51" cm="1">
        <f t="array" ref="E94">INDEX($D$209:$BE$374,$C287,E$196)</f>
        <v>9.8680000000000003</v>
      </c>
      <c r="F94" s="51" cm="1">
        <f t="array" ref="F94">INDEX($D$209:$BE$374,$C287,F$196)</f>
        <v>6.1680000000000001</v>
      </c>
      <c r="G94" s="51" cm="1">
        <f t="array" ref="G94">INDEX($D$209:$BE$374,$C287,G$196)</f>
        <v>58.036000000000001</v>
      </c>
      <c r="H94" s="51" cm="1">
        <f t="array" ref="H94">INDEX($D$209:$BE$374,$C287,H$196)</f>
        <v>10</v>
      </c>
      <c r="I94" s="51"/>
      <c r="J94" s="54" t="str" cm="1">
        <f t="array" ref="J94">IF(HYPERLINK(TEXT("#"&amp;INDEX($D$385:$BE$550,$C463,C$196),),INDEX($D$385:$BE$550,$C463,C$196))=0,"",HYPERLINK(TEXT("#"&amp;INDEX($D$385:$BE$550,$C463,C$196),),INDEX($D$385:$BE$550,$C463,C$196)))</f>
        <v>A125625336W</v>
      </c>
      <c r="K94" s="54" t="str" cm="1">
        <f t="array" ref="K94">IF(HYPERLINK(TEXT("#"&amp;INDEX($D$385:$BE$550,$C463,D$196),),INDEX($D$385:$BE$550,$C463,D$196))=0,"",HYPERLINK(TEXT("#"&amp;INDEX($D$385:$BE$550,$C463,D$196),),INDEX($D$385:$BE$550,$C463,D$196)))</f>
        <v>A125619576V</v>
      </c>
      <c r="L94" s="54" t="str" cm="1">
        <f t="array" ref="L94">IF(HYPERLINK(TEXT("#"&amp;INDEX($D$385:$BE$550,$C463,E$196),),INDEX($D$385:$BE$550,$C463,E$196))=0,"",HYPERLINK(TEXT("#"&amp;INDEX($D$385:$BE$550,$C463,E$196),),INDEX($D$385:$BE$550,$C463,E$196)))</f>
        <v>A125628216J</v>
      </c>
      <c r="M94" s="54" t="str" cm="1">
        <f t="array" ref="M94">IF(HYPERLINK(TEXT("#"&amp;INDEX($D$385:$BE$550,$C463,F$196),),INDEX($D$385:$BE$550,$C463,F$196))=0,"",HYPERLINK(TEXT("#"&amp;INDEX($D$385:$BE$550,$C463,F$196),),INDEX($D$385:$BE$550,$C463,F$196)))</f>
        <v>A125631096K</v>
      </c>
      <c r="N94" s="54" t="str" cm="1">
        <f t="array" ref="N94">IF(HYPERLINK(TEXT("#"&amp;INDEX($D$385:$BE$550,$C463,G$196),),INDEX($D$385:$BE$550,$C463,G$196))=0,"",HYPERLINK(TEXT("#"&amp;INDEX($D$385:$BE$550,$C463,G$196),),INDEX($D$385:$BE$550,$C463,G$196)))</f>
        <v>A125622456K</v>
      </c>
      <c r="O94" s="54" t="str" cm="1">
        <f t="array" ref="O94">IF(HYPERLINK(TEXT("#"&amp;INDEX($D$385:$BE$550,$C463,H$196),),INDEX($D$385:$BE$550,$C463,H$196))=0,"",HYPERLINK(TEXT("#"&amp;INDEX($D$385:$BE$550,$C463,H$196),),INDEX($D$385:$BE$550,$C463,H$196)))</f>
        <v>A125622458R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9" t="s">
        <v>11574</v>
      </c>
      <c r="B95" s="53"/>
      <c r="C95" s="51"/>
      <c r="D95" s="51"/>
      <c r="E95" s="51"/>
      <c r="F95" s="51"/>
      <c r="G95" s="51"/>
      <c r="H95" s="51"/>
      <c r="I95" s="51"/>
      <c r="J95" s="54" t="str" cm="1">
        <f t="array" ref="J95">IF(HYPERLINK(TEXT("#"&amp;INDEX($D$385:$BE$550,$C464,C$196),),INDEX($D$385:$BE$550,$C464,C$196))=0,"",HYPERLINK(TEXT("#"&amp;INDEX($D$385:$BE$550,$C464,C$196),),INDEX($D$385:$BE$550,$C464,C$196)))</f>
        <v/>
      </c>
      <c r="K95" s="54" t="str" cm="1">
        <f t="array" ref="K95">IF(HYPERLINK(TEXT("#"&amp;INDEX($D$385:$BE$550,$C464,D$196),),INDEX($D$385:$BE$550,$C464,D$196))=0,"",HYPERLINK(TEXT("#"&amp;INDEX($D$385:$BE$550,$C464,D$196),),INDEX($D$385:$BE$550,$C464,D$196)))</f>
        <v/>
      </c>
      <c r="L95" s="54" t="str" cm="1">
        <f t="array" ref="L95">IF(HYPERLINK(TEXT("#"&amp;INDEX($D$385:$BE$550,$C464,E$196),),INDEX($D$385:$BE$550,$C464,E$196))=0,"",HYPERLINK(TEXT("#"&amp;INDEX($D$385:$BE$550,$C464,E$196),),INDEX($D$385:$BE$550,$C464,E$196)))</f>
        <v/>
      </c>
      <c r="M95" s="54" t="str" cm="1">
        <f t="array" ref="M95">IF(HYPERLINK(TEXT("#"&amp;INDEX($D$385:$BE$550,$C464,F$196),),INDEX($D$385:$BE$550,$C464,F$196))=0,"",HYPERLINK(TEXT("#"&amp;INDEX($D$385:$BE$550,$C464,F$196),),INDEX($D$385:$BE$550,$C464,F$196)))</f>
        <v/>
      </c>
      <c r="N95" s="54" t="str" cm="1">
        <f t="array" ref="N95">IF(HYPERLINK(TEXT("#"&amp;INDEX($D$385:$BE$550,$C464,G$196),),INDEX($D$385:$BE$550,$C464,G$196))=0,"",HYPERLINK(TEXT("#"&amp;INDEX($D$385:$BE$550,$C464,G$196),),INDEX($D$385:$BE$550,$C464,G$196)))</f>
        <v/>
      </c>
      <c r="O95" s="54" t="str" cm="1">
        <f t="array" ref="O95">IF(HYPERLINK(TEXT("#"&amp;INDEX($D$385:$BE$550,$C464,H$196),),INDEX($D$385:$BE$550,$C464,H$196))=0,"",HYPERLINK(TEXT("#"&amp;INDEX($D$385:$BE$550,$C464,H$196),),INDEX($D$385:$BE$550,$C464,H$196)))</f>
        <v/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60"/>
      <c r="B96" s="53" t="s">
        <v>11575</v>
      </c>
      <c r="C96" s="51" cm="1">
        <f t="array" ref="C96">INDEX($D$209:$BE$374,$C289,C$196)</f>
        <v>1.593</v>
      </c>
      <c r="D96" s="51" cm="1">
        <f t="array" ref="D96">INDEX($D$209:$BE$374,$C289,D$196)</f>
        <v>2.11</v>
      </c>
      <c r="E96" s="51" cm="1">
        <f t="array" ref="E96">INDEX($D$209:$BE$374,$C289,E$196)</f>
        <v>1.486</v>
      </c>
      <c r="F96" s="51" cm="1">
        <f t="array" ref="F96">INDEX($D$209:$BE$374,$C289,F$196)</f>
        <v>3.242</v>
      </c>
      <c r="G96" s="51" cm="1">
        <f t="array" ref="G96">INDEX($D$209:$BE$374,$C289,G$196)</f>
        <v>8.43</v>
      </c>
      <c r="H96" s="51" cm="1">
        <f t="array" ref="H96">INDEX($D$209:$BE$374,$C289,H$196)</f>
        <v>20.745999999999999</v>
      </c>
      <c r="I96" s="51"/>
      <c r="J96" s="54" t="str" cm="1">
        <f t="array" ref="J96">IF(HYPERLINK(TEXT("#"&amp;INDEX($D$385:$BE$550,$C465,C$196),),INDEX($D$385:$BE$550,$C465,C$196))=0,"",HYPERLINK(TEXT("#"&amp;INDEX($D$385:$BE$550,$C465,C$196),),INDEX($D$385:$BE$550,$C465,C$196)))</f>
        <v>A125625456R</v>
      </c>
      <c r="K96" s="54" t="str" cm="1">
        <f t="array" ref="K96">IF(HYPERLINK(TEXT("#"&amp;INDEX($D$385:$BE$550,$C465,D$196),),INDEX($D$385:$BE$550,$C465,D$196))=0,"",HYPERLINK(TEXT("#"&amp;INDEX($D$385:$BE$550,$C465,D$196),),INDEX($D$385:$BE$550,$C465,D$196)))</f>
        <v>A125619696L</v>
      </c>
      <c r="L96" s="54" t="str" cm="1">
        <f t="array" ref="L96">IF(HYPERLINK(TEXT("#"&amp;INDEX($D$385:$BE$550,$C465,E$196),),INDEX($D$385:$BE$550,$C465,E$196))=0,"",HYPERLINK(TEXT("#"&amp;INDEX($D$385:$BE$550,$C465,E$196),),INDEX($D$385:$BE$550,$C465,E$196)))</f>
        <v>A125628336A</v>
      </c>
      <c r="M96" s="54" t="str" cm="1">
        <f t="array" ref="M96">IF(HYPERLINK(TEXT("#"&amp;INDEX($D$385:$BE$550,$C465,F$196),),INDEX($D$385:$BE$550,$C465,F$196))=0,"",HYPERLINK(TEXT("#"&amp;INDEX($D$385:$BE$550,$C465,F$196),),INDEX($D$385:$BE$550,$C465,F$196)))</f>
        <v>A125631216T</v>
      </c>
      <c r="N96" s="54" t="str" cm="1">
        <f t="array" ref="N96">IF(HYPERLINK(TEXT("#"&amp;INDEX($D$385:$BE$550,$C465,G$196),),INDEX($D$385:$BE$550,$C465,G$196))=0,"",HYPERLINK(TEXT("#"&amp;INDEX($D$385:$BE$550,$C465,G$196),),INDEX($D$385:$BE$550,$C465,G$196)))</f>
        <v>A125622576C</v>
      </c>
      <c r="O96" s="54" t="str" cm="1">
        <f t="array" ref="O96">IF(HYPERLINK(TEXT("#"&amp;INDEX($D$385:$BE$550,$C465,H$196),),INDEX($D$385:$BE$550,$C465,H$196))=0,"",HYPERLINK(TEXT("#"&amp;INDEX($D$385:$BE$550,$C465,H$196),),INDEX($D$385:$BE$550,$C465,H$196)))</f>
        <v>A125622578J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60"/>
      <c r="B97" s="53" t="s">
        <v>11576</v>
      </c>
      <c r="C97" s="51" cm="1">
        <f t="array" ref="C97">INDEX($D$209:$BE$374,$C290,C$196)</f>
        <v>29.486000000000001</v>
      </c>
      <c r="D97" s="51" cm="1">
        <f t="array" ref="D97">INDEX($D$209:$BE$374,$C290,D$196)</f>
        <v>16.878</v>
      </c>
      <c r="E97" s="51" cm="1">
        <f t="array" ref="E97">INDEX($D$209:$BE$374,$C290,E$196)</f>
        <v>7.3239999999999998</v>
      </c>
      <c r="F97" s="51" cm="1">
        <f t="array" ref="F97">INDEX($D$209:$BE$374,$C290,F$196)</f>
        <v>12.375999999999999</v>
      </c>
      <c r="G97" s="51" cm="1">
        <f t="array" ref="G97">INDEX($D$209:$BE$374,$C290,G$196)</f>
        <v>66.063999999999993</v>
      </c>
      <c r="H97" s="51" cm="1">
        <f t="array" ref="H97">INDEX($D$209:$BE$374,$C290,H$196)</f>
        <v>12</v>
      </c>
      <c r="I97" s="51"/>
      <c r="J97" s="54" t="str" cm="1">
        <f t="array" ref="J97">IF(HYPERLINK(TEXT("#"&amp;INDEX($D$385:$BE$550,$C466,C$196),),INDEX($D$385:$BE$550,$C466,C$196))=0,"",HYPERLINK(TEXT("#"&amp;INDEX($D$385:$BE$550,$C466,C$196),),INDEX($D$385:$BE$550,$C466,C$196)))</f>
        <v>A125625160C</v>
      </c>
      <c r="K97" s="54" t="str" cm="1">
        <f t="array" ref="K97">IF(HYPERLINK(TEXT("#"&amp;INDEX($D$385:$BE$550,$C466,D$196),),INDEX($D$385:$BE$550,$C466,D$196))=0,"",HYPERLINK(TEXT("#"&amp;INDEX($D$385:$BE$550,$C466,D$196),),INDEX($D$385:$BE$550,$C466,D$196)))</f>
        <v>A125619400R</v>
      </c>
      <c r="L97" s="54" t="str" cm="1">
        <f t="array" ref="L97">IF(HYPERLINK(TEXT("#"&amp;INDEX($D$385:$BE$550,$C466,E$196),),INDEX($D$385:$BE$550,$C466,E$196))=0,"",HYPERLINK(TEXT("#"&amp;INDEX($D$385:$BE$550,$C466,E$196),),INDEX($D$385:$BE$550,$C466,E$196)))</f>
        <v>A125628040R</v>
      </c>
      <c r="M97" s="54" t="str" cm="1">
        <f t="array" ref="M97">IF(HYPERLINK(TEXT("#"&amp;INDEX($D$385:$BE$550,$C466,F$196),),INDEX($D$385:$BE$550,$C466,F$196))=0,"",HYPERLINK(TEXT("#"&amp;INDEX($D$385:$BE$550,$C466,F$196),),INDEX($D$385:$BE$550,$C466,F$196)))</f>
        <v>A125630920C</v>
      </c>
      <c r="N97" s="54" t="str" cm="1">
        <f t="array" ref="N97">IF(HYPERLINK(TEXT("#"&amp;INDEX($D$385:$BE$550,$C466,G$196),),INDEX($D$385:$BE$550,$C466,G$196))=0,"",HYPERLINK(TEXT("#"&amp;INDEX($D$385:$BE$550,$C466,G$196),),INDEX($D$385:$BE$550,$C466,G$196)))</f>
        <v>A125622280T</v>
      </c>
      <c r="O97" s="54" t="str" cm="1">
        <f t="array" ref="O97">IF(HYPERLINK(TEXT("#"&amp;INDEX($D$385:$BE$550,$C466,H$196),),INDEX($D$385:$BE$550,$C466,H$196))=0,"",HYPERLINK(TEXT("#"&amp;INDEX($D$385:$BE$550,$C466,H$196),),INDEX($D$385:$BE$550,$C466,H$196)))</f>
        <v>A125622282W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60"/>
      <c r="B98" s="53" t="s">
        <v>11543</v>
      </c>
      <c r="C98" s="51" cm="1">
        <f t="array" ref="C98">INDEX($D$209:$BE$374,$C291,C$196)</f>
        <v>34.991999999999997</v>
      </c>
      <c r="D98" s="51" cm="1">
        <f t="array" ref="D98">INDEX($D$209:$BE$374,$C291,D$196)</f>
        <v>33.347000000000001</v>
      </c>
      <c r="E98" s="51" cm="1">
        <f t="array" ref="E98">INDEX($D$209:$BE$374,$C291,E$196)</f>
        <v>24.457999999999998</v>
      </c>
      <c r="F98" s="51" cm="1">
        <f t="array" ref="F98">INDEX($D$209:$BE$374,$C291,F$196)</f>
        <v>3.081</v>
      </c>
      <c r="G98" s="51" cm="1">
        <f t="array" ref="G98">INDEX($D$209:$BE$374,$C291,G$196)</f>
        <v>95.878</v>
      </c>
      <c r="H98" s="51" cm="1">
        <f t="array" ref="H98">INDEX($D$209:$BE$374,$C291,H$196)</f>
        <v>11.673</v>
      </c>
      <c r="I98" s="51"/>
      <c r="J98" s="54" t="str" cm="1">
        <f t="array" ref="J98">IF(HYPERLINK(TEXT("#"&amp;INDEX($D$385:$BE$550,$C467,C$196),),INDEX($D$385:$BE$550,$C467,C$196))=0,"",HYPERLINK(TEXT("#"&amp;INDEX($D$385:$BE$550,$C467,C$196),),INDEX($D$385:$BE$550,$C467,C$196)))</f>
        <v>A125625440W</v>
      </c>
      <c r="K98" s="54" t="str" cm="1">
        <f t="array" ref="K98">IF(HYPERLINK(TEXT("#"&amp;INDEX($D$385:$BE$550,$C467,D$196),),INDEX($D$385:$BE$550,$C467,D$196))=0,"",HYPERLINK(TEXT("#"&amp;INDEX($D$385:$BE$550,$C467,D$196),),INDEX($D$385:$BE$550,$C467,D$196)))</f>
        <v>A125619680V</v>
      </c>
      <c r="L98" s="54" t="str" cm="1">
        <f t="array" ref="L98">IF(HYPERLINK(TEXT("#"&amp;INDEX($D$385:$BE$550,$C467,E$196),),INDEX($D$385:$BE$550,$C467,E$196))=0,"",HYPERLINK(TEXT("#"&amp;INDEX($D$385:$BE$550,$C467,E$196),),INDEX($D$385:$BE$550,$C467,E$196)))</f>
        <v>A125628320J</v>
      </c>
      <c r="M98" s="54" t="str" cm="1">
        <f t="array" ref="M98">IF(HYPERLINK(TEXT("#"&amp;INDEX($D$385:$BE$550,$C467,F$196),),INDEX($D$385:$BE$550,$C467,F$196))=0,"",HYPERLINK(TEXT("#"&amp;INDEX($D$385:$BE$550,$C467,F$196),),INDEX($D$385:$BE$550,$C467,F$196)))</f>
        <v>A125631200X</v>
      </c>
      <c r="N98" s="54" t="str" cm="1">
        <f t="array" ref="N98">IF(HYPERLINK(TEXT("#"&amp;INDEX($D$385:$BE$550,$C467,G$196),),INDEX($D$385:$BE$550,$C467,G$196))=0,"",HYPERLINK(TEXT("#"&amp;INDEX($D$385:$BE$550,$C467,G$196),),INDEX($D$385:$BE$550,$C467,G$196)))</f>
        <v>A125622560K</v>
      </c>
      <c r="O98" s="54" t="str" cm="1">
        <f t="array" ref="O98">IF(HYPERLINK(TEXT("#"&amp;INDEX($D$385:$BE$550,$C467,H$196),),INDEX($D$385:$BE$550,$C467,H$196))=0,"",HYPERLINK(TEXT("#"&amp;INDEX($D$385:$BE$550,$C467,H$196),),INDEX($D$385:$BE$550,$C467,H$196)))</f>
        <v>A125622562R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60"/>
      <c r="B99" s="53" t="s">
        <v>11544</v>
      </c>
      <c r="C99" s="51" cm="1">
        <f t="array" ref="C99">INDEX($D$209:$BE$374,$C292,C$196)</f>
        <v>31.001999999999999</v>
      </c>
      <c r="D99" s="51" cm="1">
        <f t="array" ref="D99">INDEX($D$209:$BE$374,$C292,D$196)</f>
        <v>66.161000000000001</v>
      </c>
      <c r="E99" s="51" cm="1">
        <f t="array" ref="E99">INDEX($D$209:$BE$374,$C292,E$196)</f>
        <v>11.994</v>
      </c>
      <c r="F99" s="51" cm="1">
        <f t="array" ref="F99">INDEX($D$209:$BE$374,$C292,F$196)</f>
        <v>1.889</v>
      </c>
      <c r="G99" s="51" cm="1">
        <f t="array" ref="G99">INDEX($D$209:$BE$374,$C292,G$196)</f>
        <v>111.047</v>
      </c>
      <c r="H99" s="51" cm="1">
        <f t="array" ref="H99">INDEX($D$209:$BE$374,$C292,H$196)</f>
        <v>12</v>
      </c>
      <c r="I99" s="51"/>
      <c r="J99" s="54" t="str" cm="1">
        <f t="array" ref="J99">IF(HYPERLINK(TEXT("#"&amp;INDEX($D$385:$BE$550,$C468,C$196),),INDEX($D$385:$BE$550,$C468,C$196))=0,"",HYPERLINK(TEXT("#"&amp;INDEX($D$385:$BE$550,$C468,C$196),),INDEX($D$385:$BE$550,$C468,C$196)))</f>
        <v>A125625448R</v>
      </c>
      <c r="K99" s="54" t="str" cm="1">
        <f t="array" ref="K99">IF(HYPERLINK(TEXT("#"&amp;INDEX($D$385:$BE$550,$C468,D$196),),INDEX($D$385:$BE$550,$C468,D$196))=0,"",HYPERLINK(TEXT("#"&amp;INDEX($D$385:$BE$550,$C468,D$196),),INDEX($D$385:$BE$550,$C468,D$196)))</f>
        <v>A125619688L</v>
      </c>
      <c r="L99" s="54" t="str" cm="1">
        <f t="array" ref="L99">IF(HYPERLINK(TEXT("#"&amp;INDEX($D$385:$BE$550,$C468,E$196),),INDEX($D$385:$BE$550,$C468,E$196))=0,"",HYPERLINK(TEXT("#"&amp;INDEX($D$385:$BE$550,$C468,E$196),),INDEX($D$385:$BE$550,$C468,E$196)))</f>
        <v>A125628328A</v>
      </c>
      <c r="M99" s="54" t="str" cm="1">
        <f t="array" ref="M99">IF(HYPERLINK(TEXT("#"&amp;INDEX($D$385:$BE$550,$C468,F$196),),INDEX($D$385:$BE$550,$C468,F$196))=0,"",HYPERLINK(TEXT("#"&amp;INDEX($D$385:$BE$550,$C468,F$196),),INDEX($D$385:$BE$550,$C468,F$196)))</f>
        <v>A125631208T</v>
      </c>
      <c r="N99" s="54" t="str" cm="1">
        <f t="array" ref="N99">IF(HYPERLINK(TEXT("#"&amp;INDEX($D$385:$BE$550,$C468,G$196),),INDEX($D$385:$BE$550,$C468,G$196))=0,"",HYPERLINK(TEXT("#"&amp;INDEX($D$385:$BE$550,$C468,G$196),),INDEX($D$385:$BE$550,$C468,G$196)))</f>
        <v>A125622568C</v>
      </c>
      <c r="O99" s="54" t="str" cm="1">
        <f t="array" ref="O99">IF(HYPERLINK(TEXT("#"&amp;INDEX($D$385:$BE$550,$C468,H$196),),INDEX($D$385:$BE$550,$C468,H$196))=0,"",HYPERLINK(TEXT("#"&amp;INDEX($D$385:$BE$550,$C468,H$196),),INDEX($D$385:$BE$550,$C468,H$196)))</f>
        <v>A125622570R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60"/>
      <c r="B100" s="53" t="s">
        <v>11577</v>
      </c>
      <c r="C100" s="51" cm="1">
        <f t="array" ref="C100">INDEX($D$209:$BE$374,$C293,C$196)</f>
        <v>28.765999999999998</v>
      </c>
      <c r="D100" s="51" cm="1">
        <f t="array" ref="D100">INDEX($D$209:$BE$374,$C293,D$196)</f>
        <v>18.814</v>
      </c>
      <c r="E100" s="51" cm="1">
        <f t="array" ref="E100">INDEX($D$209:$BE$374,$C293,E$196)</f>
        <v>2.1440000000000001</v>
      </c>
      <c r="F100" s="51" cm="1">
        <f t="array" ref="F100">INDEX($D$209:$BE$374,$C293,F$196)</f>
        <v>0</v>
      </c>
      <c r="G100" s="51" cm="1">
        <f t="array" ref="G100">INDEX($D$209:$BE$374,$C293,G$196)</f>
        <v>49.723999999999997</v>
      </c>
      <c r="H100" s="51" cm="1">
        <f t="array" ref="H100">INDEX($D$209:$BE$374,$C293,H$196)</f>
        <v>8</v>
      </c>
      <c r="I100" s="51"/>
      <c r="J100" s="54" t="str" cm="1">
        <f t="array" ref="J100">IF(HYPERLINK(TEXT("#"&amp;INDEX($D$385:$BE$550,$C469,C$196),),INDEX($D$385:$BE$550,$C469,C$196))=0,"",HYPERLINK(TEXT("#"&amp;INDEX($D$385:$BE$550,$C469,C$196),),INDEX($D$385:$BE$550,$C469,C$196)))</f>
        <v>A125625168W</v>
      </c>
      <c r="K100" s="54" t="str" cm="1">
        <f t="array" ref="K100">IF(HYPERLINK(TEXT("#"&amp;INDEX($D$385:$BE$550,$C469,D$196),),INDEX($D$385:$BE$550,$C469,D$196))=0,"",HYPERLINK(TEXT("#"&amp;INDEX($D$385:$BE$550,$C469,D$196),),INDEX($D$385:$BE$550,$C469,D$196)))</f>
        <v>A125619408J</v>
      </c>
      <c r="L100" s="54" t="str" cm="1">
        <f t="array" ref="L100">IF(HYPERLINK(TEXT("#"&amp;INDEX($D$385:$BE$550,$C469,E$196),),INDEX($D$385:$BE$550,$C469,E$196))=0,"",HYPERLINK(TEXT("#"&amp;INDEX($D$385:$BE$550,$C469,E$196),),INDEX($D$385:$BE$550,$C469,E$196)))</f>
        <v>A125628048J</v>
      </c>
      <c r="M100" s="54" t="str" cm="1">
        <f t="array" ref="M100">IF(HYPERLINK(TEXT("#"&amp;INDEX($D$385:$BE$550,$C469,F$196),),INDEX($D$385:$BE$550,$C469,F$196))=0,"",HYPERLINK(TEXT("#"&amp;INDEX($D$385:$BE$550,$C469,F$196),),INDEX($D$385:$BE$550,$C469,F$196)))</f>
        <v>A125630928W</v>
      </c>
      <c r="N100" s="54" t="str" cm="1">
        <f t="array" ref="N100">IF(HYPERLINK(TEXT("#"&amp;INDEX($D$385:$BE$550,$C469,G$196),),INDEX($D$385:$BE$550,$C469,G$196))=0,"",HYPERLINK(TEXT("#"&amp;INDEX($D$385:$BE$550,$C469,G$196),),INDEX($D$385:$BE$550,$C469,G$196)))</f>
        <v>A125622288K</v>
      </c>
      <c r="O100" s="54" t="str" cm="1">
        <f t="array" ref="O100">IF(HYPERLINK(TEXT("#"&amp;INDEX($D$385:$BE$550,$C469,H$196),),INDEX($D$385:$BE$550,$C469,H$196))=0,"",HYPERLINK(TEXT("#"&amp;INDEX($D$385:$BE$550,$C469,H$196),),INDEX($D$385:$BE$550,$C469,H$196)))</f>
        <v>A125622290W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48" t="s">
        <v>11578</v>
      </c>
      <c r="B101" s="61"/>
      <c r="C101" s="51"/>
      <c r="D101" s="51"/>
      <c r="E101" s="51"/>
      <c r="F101" s="51"/>
      <c r="G101" s="51"/>
      <c r="H101" s="51"/>
      <c r="I101" s="51"/>
      <c r="J101" s="54" t="str" cm="1">
        <f t="array" ref="J101">IF(HYPERLINK(TEXT("#"&amp;INDEX($D$385:$BE$550,$C470,C$196),),INDEX($D$385:$BE$550,$C470,C$196))=0,"",HYPERLINK(TEXT("#"&amp;INDEX($D$385:$BE$550,$C470,C$196),),INDEX($D$385:$BE$550,$C470,C$196)))</f>
        <v/>
      </c>
      <c r="K101" s="54" t="str" cm="1">
        <f t="array" ref="K101">IF(HYPERLINK(TEXT("#"&amp;INDEX($D$385:$BE$550,$C470,D$196),),INDEX($D$385:$BE$550,$C470,D$196))=0,"",HYPERLINK(TEXT("#"&amp;INDEX($D$385:$BE$550,$C470,D$196),),INDEX($D$385:$BE$550,$C470,D$196)))</f>
        <v/>
      </c>
      <c r="L101" s="54" t="str" cm="1">
        <f t="array" ref="L101">IF(HYPERLINK(TEXT("#"&amp;INDEX($D$385:$BE$550,$C470,E$196),),INDEX($D$385:$BE$550,$C470,E$196))=0,"",HYPERLINK(TEXT("#"&amp;INDEX($D$385:$BE$550,$C470,E$196),),INDEX($D$385:$BE$550,$C470,E$196)))</f>
        <v/>
      </c>
      <c r="M101" s="54" t="str" cm="1">
        <f t="array" ref="M101">IF(HYPERLINK(TEXT("#"&amp;INDEX($D$385:$BE$550,$C470,F$196),),INDEX($D$385:$BE$550,$C470,F$196))=0,"",HYPERLINK(TEXT("#"&amp;INDEX($D$385:$BE$550,$C470,F$196),),INDEX($D$385:$BE$550,$C470,F$196)))</f>
        <v/>
      </c>
      <c r="N101" s="54" t="str" cm="1">
        <f t="array" ref="N101">IF(HYPERLINK(TEXT("#"&amp;INDEX($D$385:$BE$550,$C470,G$196),),INDEX($D$385:$BE$550,$C470,G$196))=0,"",HYPERLINK(TEXT("#"&amp;INDEX($D$385:$BE$550,$C470,G$196),),INDEX($D$385:$BE$550,$C470,G$196)))</f>
        <v/>
      </c>
      <c r="O101" s="54" t="str" cm="1">
        <f t="array" ref="O101">IF(HYPERLINK(TEXT("#"&amp;INDEX($D$385:$BE$550,$C470,H$196),),INDEX($D$385:$BE$550,$C470,H$196))=0,"",HYPERLINK(TEXT("#"&amp;INDEX($D$385:$BE$550,$C470,H$196),),INDEX($D$385:$BE$550,$C470,H$196)))</f>
        <v/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62"/>
      <c r="B102" s="53" t="s">
        <v>11579</v>
      </c>
      <c r="C102" s="51" cm="1">
        <f t="array" ref="C102">INDEX($D$209:$BE$374,$C295,C$196)</f>
        <v>11.247999999999999</v>
      </c>
      <c r="D102" s="51" cm="1">
        <f t="array" ref="D102">INDEX($D$209:$BE$374,$C295,D$196)</f>
        <v>14.842000000000001</v>
      </c>
      <c r="E102" s="51" cm="1">
        <f t="array" ref="E102">INDEX($D$209:$BE$374,$C295,E$196)</f>
        <v>7.1689999999999996</v>
      </c>
      <c r="F102" s="51" cm="1">
        <f t="array" ref="F102">INDEX($D$209:$BE$374,$C295,F$196)</f>
        <v>4.1239999999999997</v>
      </c>
      <c r="G102" s="51" cm="1">
        <f t="array" ref="G102">INDEX($D$209:$BE$374,$C295,G$196)</f>
        <v>37.383000000000003</v>
      </c>
      <c r="H102" s="51" cm="1">
        <f t="array" ref="H102">INDEX($D$209:$BE$374,$C295,H$196)</f>
        <v>14.845000000000001</v>
      </c>
      <c r="I102" s="51"/>
      <c r="J102" s="54" t="str" cm="1">
        <f t="array" ref="J102">IF(HYPERLINK(TEXT("#"&amp;INDEX($D$385:$BE$550,$C471,C$196),),INDEX($D$385:$BE$550,$C471,C$196))=0,"",HYPERLINK(TEXT("#"&amp;INDEX($D$385:$BE$550,$C471,C$196),),INDEX($D$385:$BE$550,$C471,C$196)))</f>
        <v>A125625248W</v>
      </c>
      <c r="K102" s="54" t="str" cm="1">
        <f t="array" ref="K102">IF(HYPERLINK(TEXT("#"&amp;INDEX($D$385:$BE$550,$C471,D$196),),INDEX($D$385:$BE$550,$C471,D$196))=0,"",HYPERLINK(TEXT("#"&amp;INDEX($D$385:$BE$550,$C471,D$196),),INDEX($D$385:$BE$550,$C471,D$196)))</f>
        <v>A125619488V</v>
      </c>
      <c r="L102" s="54" t="str" cm="1">
        <f t="array" ref="L102">IF(HYPERLINK(TEXT("#"&amp;INDEX($D$385:$BE$550,$C471,E$196),),INDEX($D$385:$BE$550,$C471,E$196))=0,"",HYPERLINK(TEXT("#"&amp;INDEX($D$385:$BE$550,$C471,E$196),),INDEX($D$385:$BE$550,$C471,E$196)))</f>
        <v>A125628128J</v>
      </c>
      <c r="M102" s="54" t="str" cm="1">
        <f t="array" ref="M102">IF(HYPERLINK(TEXT("#"&amp;INDEX($D$385:$BE$550,$C471,F$196),),INDEX($D$385:$BE$550,$C471,F$196))=0,"",HYPERLINK(TEXT("#"&amp;INDEX($D$385:$BE$550,$C471,F$196),),INDEX($D$385:$BE$550,$C471,F$196)))</f>
        <v>A125631008X</v>
      </c>
      <c r="N102" s="54" t="str" cm="1">
        <f t="array" ref="N102">IF(HYPERLINK(TEXT("#"&amp;INDEX($D$385:$BE$550,$C471,G$196),),INDEX($D$385:$BE$550,$C471,G$196))=0,"",HYPERLINK(TEXT("#"&amp;INDEX($D$385:$BE$550,$C471,G$196),),INDEX($D$385:$BE$550,$C471,G$196)))</f>
        <v>A125622368K</v>
      </c>
      <c r="O102" s="54" t="str" cm="1">
        <f t="array" ref="O102">IF(HYPERLINK(TEXT("#"&amp;INDEX($D$385:$BE$550,$C471,H$196),),INDEX($D$385:$BE$550,$C471,H$196))=0,"",HYPERLINK(TEXT("#"&amp;INDEX($D$385:$BE$550,$C471,H$196),),INDEX($D$385:$BE$550,$C471,H$196)))</f>
        <v>A125622370W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62"/>
      <c r="B103" s="53" t="s">
        <v>11580</v>
      </c>
      <c r="C103" s="51" cm="1">
        <f t="array" ref="C103">INDEX($D$209:$BE$374,$C296,C$196)</f>
        <v>98.475999999999999</v>
      </c>
      <c r="D103" s="51" cm="1">
        <f t="array" ref="D103">INDEX($D$209:$BE$374,$C296,D$196)</f>
        <v>95.929000000000002</v>
      </c>
      <c r="E103" s="51" cm="1">
        <f t="array" ref="E103">INDEX($D$209:$BE$374,$C296,E$196)</f>
        <v>27.76</v>
      </c>
      <c r="F103" s="51" cm="1">
        <f t="array" ref="F103">INDEX($D$209:$BE$374,$C296,F$196)</f>
        <v>11.048</v>
      </c>
      <c r="G103" s="51" cm="1">
        <f t="array" ref="G103">INDEX($D$209:$BE$374,$C296,G$196)</f>
        <v>233.21299999999999</v>
      </c>
      <c r="H103" s="51" cm="1">
        <f t="array" ref="H103">INDEX($D$209:$BE$374,$C296,H$196)</f>
        <v>10</v>
      </c>
      <c r="I103" s="51"/>
      <c r="J103" s="54" t="str" cm="1">
        <f t="array" ref="J103">IF(HYPERLINK(TEXT("#"&amp;INDEX($D$385:$BE$550,$C472,C$196),),INDEX($D$385:$BE$550,$C472,C$196))=0,"",HYPERLINK(TEXT("#"&amp;INDEX($D$385:$BE$550,$C472,C$196),),INDEX($D$385:$BE$550,$C472,C$196)))</f>
        <v>A125625344W</v>
      </c>
      <c r="K103" s="54" t="str" cm="1">
        <f t="array" ref="K103">IF(HYPERLINK(TEXT("#"&amp;INDEX($D$385:$BE$550,$C472,D$196),),INDEX($D$385:$BE$550,$C472,D$196))=0,"",HYPERLINK(TEXT("#"&amp;INDEX($D$385:$BE$550,$C472,D$196),),INDEX($D$385:$BE$550,$C472,D$196)))</f>
        <v>A125619584V</v>
      </c>
      <c r="L103" s="54" t="str" cm="1">
        <f t="array" ref="L103">IF(HYPERLINK(TEXT("#"&amp;INDEX($D$385:$BE$550,$C472,E$196),),INDEX($D$385:$BE$550,$C472,E$196))=0,"",HYPERLINK(TEXT("#"&amp;INDEX($D$385:$BE$550,$C472,E$196),),INDEX($D$385:$BE$550,$C472,E$196)))</f>
        <v>A125628224J</v>
      </c>
      <c r="M103" s="54" t="str" cm="1">
        <f t="array" ref="M103">IF(HYPERLINK(TEXT("#"&amp;INDEX($D$385:$BE$550,$C472,F$196),),INDEX($D$385:$BE$550,$C472,F$196))=0,"",HYPERLINK(TEXT("#"&amp;INDEX($D$385:$BE$550,$C472,F$196),),INDEX($D$385:$BE$550,$C472,F$196)))</f>
        <v>A125631104X</v>
      </c>
      <c r="N103" s="54" t="str" cm="1">
        <f t="array" ref="N103">IF(HYPERLINK(TEXT("#"&amp;INDEX($D$385:$BE$550,$C472,G$196),),INDEX($D$385:$BE$550,$C472,G$196))=0,"",HYPERLINK(TEXT("#"&amp;INDEX($D$385:$BE$550,$C472,G$196),),INDEX($D$385:$BE$550,$C472,G$196)))</f>
        <v>A125622464K</v>
      </c>
      <c r="O103" s="54" t="str" cm="1">
        <f t="array" ref="O103">IF(HYPERLINK(TEXT("#"&amp;INDEX($D$385:$BE$550,$C472,H$196),),INDEX($D$385:$BE$550,$C472,H$196))=0,"",HYPERLINK(TEXT("#"&amp;INDEX($D$385:$BE$550,$C472,H$196),),INDEX($D$385:$BE$550,$C472,H$196)))</f>
        <v>A125622466R</v>
      </c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62"/>
      <c r="B104" s="53" t="s">
        <v>11581</v>
      </c>
      <c r="C104" s="51" cm="1">
        <f t="array" ref="C104">INDEX($D$209:$BE$374,$C297,C$196)</f>
        <v>10.441000000000001</v>
      </c>
      <c r="D104" s="51" cm="1">
        <f t="array" ref="D104">INDEX($D$209:$BE$374,$C297,D$196)</f>
        <v>18.039000000000001</v>
      </c>
      <c r="E104" s="51" cm="1">
        <f t="array" ref="E104">INDEX($D$209:$BE$374,$C297,E$196)</f>
        <v>9.6329999999999991</v>
      </c>
      <c r="F104" s="51" cm="1">
        <f t="array" ref="F104">INDEX($D$209:$BE$374,$C297,F$196)</f>
        <v>4.3789999999999996</v>
      </c>
      <c r="G104" s="51" cm="1">
        <f t="array" ref="G104">INDEX($D$209:$BE$374,$C297,G$196)</f>
        <v>42.491999999999997</v>
      </c>
      <c r="H104" s="51" cm="1">
        <f t="array" ref="H104">INDEX($D$209:$BE$374,$C297,H$196)</f>
        <v>15</v>
      </c>
      <c r="I104" s="51"/>
      <c r="J104" s="54" t="str" cm="1">
        <f t="array" ref="J104">IF(HYPERLINK(TEXT("#"&amp;INDEX($D$385:$BE$550,$C473,C$196),),INDEX($D$385:$BE$550,$C473,C$196))=0,"",HYPERLINK(TEXT("#"&amp;INDEX($D$385:$BE$550,$C473,C$196),),INDEX($D$385:$BE$550,$C473,C$196)))</f>
        <v>A125625464R</v>
      </c>
      <c r="K104" s="54" t="str" cm="1">
        <f t="array" ref="K104">IF(HYPERLINK(TEXT("#"&amp;INDEX($D$385:$BE$550,$C473,D$196),),INDEX($D$385:$BE$550,$C473,D$196))=0,"",HYPERLINK(TEXT("#"&amp;INDEX($D$385:$BE$550,$C473,D$196),),INDEX($D$385:$BE$550,$C473,D$196)))</f>
        <v>A125619704A</v>
      </c>
      <c r="L104" s="54" t="str" cm="1">
        <f t="array" ref="L104">IF(HYPERLINK(TEXT("#"&amp;INDEX($D$385:$BE$550,$C473,E$196),),INDEX($D$385:$BE$550,$C473,E$196))=0,"",HYPERLINK(TEXT("#"&amp;INDEX($D$385:$BE$550,$C473,E$196),),INDEX($D$385:$BE$550,$C473,E$196)))</f>
        <v>A125628344A</v>
      </c>
      <c r="M104" s="54" t="str" cm="1">
        <f t="array" ref="M104">IF(HYPERLINK(TEXT("#"&amp;INDEX($D$385:$BE$550,$C473,F$196),),INDEX($D$385:$BE$550,$C473,F$196))=0,"",HYPERLINK(TEXT("#"&amp;INDEX($D$385:$BE$550,$C473,F$196),),INDEX($D$385:$BE$550,$C473,F$196)))</f>
        <v>A125631224T</v>
      </c>
      <c r="N104" s="54" t="str" cm="1">
        <f t="array" ref="N104">IF(HYPERLINK(TEXT("#"&amp;INDEX($D$385:$BE$550,$C473,G$196),),INDEX($D$385:$BE$550,$C473,G$196))=0,"",HYPERLINK(TEXT("#"&amp;INDEX($D$385:$BE$550,$C473,G$196),),INDEX($D$385:$BE$550,$C473,G$196)))</f>
        <v>A125622584C</v>
      </c>
      <c r="O104" s="54" t="str" cm="1">
        <f t="array" ref="O104">IF(HYPERLINK(TEXT("#"&amp;INDEX($D$385:$BE$550,$C473,H$196),),INDEX($D$385:$BE$550,$C473,H$196))=0,"",HYPERLINK(TEXT("#"&amp;INDEX($D$385:$BE$550,$C473,H$196),),INDEX($D$385:$BE$550,$C473,H$196)))</f>
        <v>A125622586J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63"/>
      <c r="B105" s="53" t="s">
        <v>11582</v>
      </c>
      <c r="C105" s="51" cm="1">
        <f t="array" ref="C105">INDEX($D$209:$BE$374,$C298,C$196)</f>
        <v>5.6749999999999998</v>
      </c>
      <c r="D105" s="51" cm="1">
        <f t="array" ref="D105">INDEX($D$209:$BE$374,$C298,D$196)</f>
        <v>8.5</v>
      </c>
      <c r="E105" s="51" cm="1">
        <f t="array" ref="E105">INDEX($D$209:$BE$374,$C298,E$196)</f>
        <v>2.843</v>
      </c>
      <c r="F105" s="51" cm="1">
        <f t="array" ref="F105">INDEX($D$209:$BE$374,$C298,F$196)</f>
        <v>1.0369999999999999</v>
      </c>
      <c r="G105" s="51" cm="1">
        <f t="array" ref="G105">INDEX($D$209:$BE$374,$C298,G$196)</f>
        <v>18.056000000000001</v>
      </c>
      <c r="H105" s="51" cm="1">
        <f t="array" ref="H105">INDEX($D$209:$BE$374,$C298,H$196)</f>
        <v>12</v>
      </c>
      <c r="I105" s="51"/>
      <c r="J105" s="54" t="str" cm="1">
        <f t="array" ref="J105">IF(HYPERLINK(TEXT("#"&amp;INDEX($D$385:$BE$550,$C474,C$196),),INDEX($D$385:$BE$550,$C474,C$196))=0,"",HYPERLINK(TEXT("#"&amp;INDEX($D$385:$BE$550,$C474,C$196),),INDEX($D$385:$BE$550,$C474,C$196)))</f>
        <v>A125625176W</v>
      </c>
      <c r="K105" s="54" t="str" cm="1">
        <f t="array" ref="K105">IF(HYPERLINK(TEXT("#"&amp;INDEX($D$385:$BE$550,$C474,D$196),),INDEX($D$385:$BE$550,$C474,D$196))=0,"",HYPERLINK(TEXT("#"&amp;INDEX($D$385:$BE$550,$C474,D$196),),INDEX($D$385:$BE$550,$C474,D$196)))</f>
        <v>A125619416J</v>
      </c>
      <c r="L105" s="54" t="str" cm="1">
        <f t="array" ref="L105">IF(HYPERLINK(TEXT("#"&amp;INDEX($D$385:$BE$550,$C474,E$196),),INDEX($D$385:$BE$550,$C474,E$196))=0,"",HYPERLINK(TEXT("#"&amp;INDEX($D$385:$BE$550,$C474,E$196),),INDEX($D$385:$BE$550,$C474,E$196)))</f>
        <v>A125628056J</v>
      </c>
      <c r="M105" s="54" t="str" cm="1">
        <f t="array" ref="M105">IF(HYPERLINK(TEXT("#"&amp;INDEX($D$385:$BE$550,$C474,F$196),),INDEX($D$385:$BE$550,$C474,F$196))=0,"",HYPERLINK(TEXT("#"&amp;INDEX($D$385:$BE$550,$C474,F$196),),INDEX($D$385:$BE$550,$C474,F$196)))</f>
        <v>A125630936W</v>
      </c>
      <c r="N105" s="54" t="str" cm="1">
        <f t="array" ref="N105">IF(HYPERLINK(TEXT("#"&amp;INDEX($D$385:$BE$550,$C474,G$196),),INDEX($D$385:$BE$550,$C474,G$196))=0,"",HYPERLINK(TEXT("#"&amp;INDEX($D$385:$BE$550,$C474,G$196),),INDEX($D$385:$BE$550,$C474,G$196)))</f>
        <v>A125622296K</v>
      </c>
      <c r="O105" s="54" t="str" cm="1">
        <f t="array" ref="O105">IF(HYPERLINK(TEXT("#"&amp;INDEX($D$385:$BE$550,$C474,H$196),),INDEX($D$385:$BE$550,$C474,H$196))=0,"",HYPERLINK(TEXT("#"&amp;INDEX($D$385:$BE$550,$C474,H$196),),INDEX($D$385:$BE$550,$C474,H$196)))</f>
        <v>A125622298R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48" t="s">
        <v>11583</v>
      </c>
      <c r="B106" s="61"/>
      <c r="C106" s="51"/>
      <c r="D106" s="51"/>
      <c r="E106" s="51"/>
      <c r="F106" s="51"/>
      <c r="G106" s="51"/>
      <c r="H106" s="51"/>
      <c r="I106" s="51"/>
      <c r="J106" s="54" t="str" cm="1">
        <f t="array" ref="J106">IF(HYPERLINK(TEXT("#"&amp;INDEX($D$385:$BE$550,$C475,C$196),),INDEX($D$385:$BE$550,$C475,C$196))=0,"",HYPERLINK(TEXT("#"&amp;INDEX($D$385:$BE$550,$C475,C$196),),INDEX($D$385:$BE$550,$C475,C$196)))</f>
        <v/>
      </c>
      <c r="K106" s="54" t="str" cm="1">
        <f t="array" ref="K106">IF(HYPERLINK(TEXT("#"&amp;INDEX($D$385:$BE$550,$C475,D$196),),INDEX($D$385:$BE$550,$C475,D$196))=0,"",HYPERLINK(TEXT("#"&amp;INDEX($D$385:$BE$550,$C475,D$196),),INDEX($D$385:$BE$550,$C475,D$196)))</f>
        <v/>
      </c>
      <c r="L106" s="54" t="str" cm="1">
        <f t="array" ref="L106">IF(HYPERLINK(TEXT("#"&amp;INDEX($D$385:$BE$550,$C475,E$196),),INDEX($D$385:$BE$550,$C475,E$196))=0,"",HYPERLINK(TEXT("#"&amp;INDEX($D$385:$BE$550,$C475,E$196),),INDEX($D$385:$BE$550,$C475,E$196)))</f>
        <v/>
      </c>
      <c r="M106" s="54" t="str" cm="1">
        <f t="array" ref="M106">IF(HYPERLINK(TEXT("#"&amp;INDEX($D$385:$BE$550,$C475,F$196),),INDEX($D$385:$BE$550,$C475,F$196))=0,"",HYPERLINK(TEXT("#"&amp;INDEX($D$385:$BE$550,$C475,F$196),),INDEX($D$385:$BE$550,$C475,F$196)))</f>
        <v/>
      </c>
      <c r="N106" s="54" t="str" cm="1">
        <f t="array" ref="N106">IF(HYPERLINK(TEXT("#"&amp;INDEX($D$385:$BE$550,$C475,G$196),),INDEX($D$385:$BE$550,$C475,G$196))=0,"",HYPERLINK(TEXT("#"&amp;INDEX($D$385:$BE$550,$C475,G$196),),INDEX($D$385:$BE$550,$C475,G$196)))</f>
        <v/>
      </c>
      <c r="O106" s="54" t="str" cm="1">
        <f t="array" ref="O106">IF(HYPERLINK(TEXT("#"&amp;INDEX($D$385:$BE$550,$C475,H$196),),INDEX($D$385:$BE$550,$C475,H$196))=0,"",HYPERLINK(TEXT("#"&amp;INDEX($D$385:$BE$550,$C475,H$196),),INDEX($D$385:$BE$550,$C475,H$196)))</f>
        <v/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62"/>
      <c r="B107" s="53" t="s">
        <v>11584</v>
      </c>
      <c r="C107" s="51" cm="1">
        <f t="array" ref="C107">INDEX($D$209:$BE$374,$C300,C$196)</f>
        <v>11.516999999999999</v>
      </c>
      <c r="D107" s="51" cm="1">
        <f t="array" ref="D107">INDEX($D$209:$BE$374,$C300,D$196)</f>
        <v>21.193000000000001</v>
      </c>
      <c r="E107" s="51" cm="1">
        <f t="array" ref="E107">INDEX($D$209:$BE$374,$C300,E$196)</f>
        <v>9.0879999999999992</v>
      </c>
      <c r="F107" s="51" cm="1">
        <f t="array" ref="F107">INDEX($D$209:$BE$374,$C300,F$196)</f>
        <v>6.7519999999999998</v>
      </c>
      <c r="G107" s="51" cm="1">
        <f t="array" ref="G107">INDEX($D$209:$BE$374,$C300,G$196)</f>
        <v>48.551000000000002</v>
      </c>
      <c r="H107" s="51" cm="1">
        <f t="array" ref="H107">INDEX($D$209:$BE$374,$C300,H$196)</f>
        <v>15</v>
      </c>
      <c r="I107" s="51"/>
      <c r="J107" s="54" t="str" cm="1">
        <f t="array" ref="J107">IF(HYPERLINK(TEXT("#"&amp;INDEX($D$385:$BE$550,$C476,C$196),),INDEX($D$385:$BE$550,$C476,C$196))=0,"",HYPERLINK(TEXT("#"&amp;INDEX($D$385:$BE$550,$C476,C$196),),INDEX($D$385:$BE$550,$C476,C$196)))</f>
        <v>A125625384R</v>
      </c>
      <c r="K107" s="54" t="str" cm="1">
        <f t="array" ref="K107">IF(HYPERLINK(TEXT("#"&amp;INDEX($D$385:$BE$550,$C476,D$196),),INDEX($D$385:$BE$550,$C476,D$196))=0,"",HYPERLINK(TEXT("#"&amp;INDEX($D$385:$BE$550,$C476,D$196),),INDEX($D$385:$BE$550,$C476,D$196)))</f>
        <v>A125619624A</v>
      </c>
      <c r="L107" s="54" t="str" cm="1">
        <f t="array" ref="L107">IF(HYPERLINK(TEXT("#"&amp;INDEX($D$385:$BE$550,$C476,E$196),),INDEX($D$385:$BE$550,$C476,E$196))=0,"",HYPERLINK(TEXT("#"&amp;INDEX($D$385:$BE$550,$C476,E$196),),INDEX($D$385:$BE$550,$C476,E$196)))</f>
        <v>A125628264A</v>
      </c>
      <c r="M107" s="54" t="str" cm="1">
        <f t="array" ref="M107">IF(HYPERLINK(TEXT("#"&amp;INDEX($D$385:$BE$550,$C476,F$196),),INDEX($D$385:$BE$550,$C476,F$196))=0,"",HYPERLINK(TEXT("#"&amp;INDEX($D$385:$BE$550,$C476,F$196),),INDEX($D$385:$BE$550,$C476,F$196)))</f>
        <v>A125631144T</v>
      </c>
      <c r="N107" s="54" t="str" cm="1">
        <f t="array" ref="N107">IF(HYPERLINK(TEXT("#"&amp;INDEX($D$385:$BE$550,$C476,G$196),),INDEX($D$385:$BE$550,$C476,G$196))=0,"",HYPERLINK(TEXT("#"&amp;INDEX($D$385:$BE$550,$C476,G$196),),INDEX($D$385:$BE$550,$C476,G$196)))</f>
        <v>A125622504T</v>
      </c>
      <c r="O107" s="54" t="str" cm="1">
        <f t="array" ref="O107">IF(HYPERLINK(TEXT("#"&amp;INDEX($D$385:$BE$550,$C476,H$196),),INDEX($D$385:$BE$550,$C476,H$196))=0,"",HYPERLINK(TEXT("#"&amp;INDEX($D$385:$BE$550,$C476,H$196),),INDEX($D$385:$BE$550,$C476,H$196)))</f>
        <v>A125622506W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62"/>
      <c r="B108" s="53" t="s">
        <v>11585</v>
      </c>
      <c r="C108" s="51" cm="1">
        <f t="array" ref="C108">INDEX($D$209:$BE$374,$C301,C$196)</f>
        <v>88.141999999999996</v>
      </c>
      <c r="D108" s="51" cm="1">
        <f t="array" ref="D108">INDEX($D$209:$BE$374,$C301,D$196)</f>
        <v>79.259</v>
      </c>
      <c r="E108" s="51" cm="1">
        <f t="array" ref="E108">INDEX($D$209:$BE$374,$C301,E$196)</f>
        <v>25.977</v>
      </c>
      <c r="F108" s="51" cm="1">
        <f t="array" ref="F108">INDEX($D$209:$BE$374,$C301,F$196)</f>
        <v>9.4320000000000004</v>
      </c>
      <c r="G108" s="51" cm="1">
        <f t="array" ref="G108">INDEX($D$209:$BE$374,$C301,G$196)</f>
        <v>202.81100000000001</v>
      </c>
      <c r="H108" s="51" cm="1">
        <f t="array" ref="H108">INDEX($D$209:$BE$374,$C301,H$196)</f>
        <v>10</v>
      </c>
      <c r="I108" s="51"/>
      <c r="J108" s="54" t="str" cm="1">
        <f t="array" ref="J108">IF(HYPERLINK(TEXT("#"&amp;INDEX($D$385:$BE$550,$C477,C$196),),INDEX($D$385:$BE$550,$C477,C$196))=0,"",HYPERLINK(TEXT("#"&amp;INDEX($D$385:$BE$550,$C477,C$196),),INDEX($D$385:$BE$550,$C477,C$196)))</f>
        <v>A125625392R</v>
      </c>
      <c r="K108" s="54" t="str" cm="1">
        <f t="array" ref="K108">IF(HYPERLINK(TEXT("#"&amp;INDEX($D$385:$BE$550,$C477,D$196),),INDEX($D$385:$BE$550,$C477,D$196))=0,"",HYPERLINK(TEXT("#"&amp;INDEX($D$385:$BE$550,$C477,D$196),),INDEX($D$385:$BE$550,$C477,D$196)))</f>
        <v>A125619632A</v>
      </c>
      <c r="L108" s="54" t="str" cm="1">
        <f t="array" ref="L108">IF(HYPERLINK(TEXT("#"&amp;INDEX($D$385:$BE$550,$C477,E$196),),INDEX($D$385:$BE$550,$C477,E$196))=0,"",HYPERLINK(TEXT("#"&amp;INDEX($D$385:$BE$550,$C477,E$196),),INDEX($D$385:$BE$550,$C477,E$196)))</f>
        <v>A125628272A</v>
      </c>
      <c r="M108" s="54" t="str" cm="1">
        <f t="array" ref="M108">IF(HYPERLINK(TEXT("#"&amp;INDEX($D$385:$BE$550,$C477,F$196),),INDEX($D$385:$BE$550,$C477,F$196))=0,"",HYPERLINK(TEXT("#"&amp;INDEX($D$385:$BE$550,$C477,F$196),),INDEX($D$385:$BE$550,$C477,F$196)))</f>
        <v>A125631152T</v>
      </c>
      <c r="N108" s="54" t="str" cm="1">
        <f t="array" ref="N108">IF(HYPERLINK(TEXT("#"&amp;INDEX($D$385:$BE$550,$C477,G$196),),INDEX($D$385:$BE$550,$C477,G$196))=0,"",HYPERLINK(TEXT("#"&amp;INDEX($D$385:$BE$550,$C477,G$196),),INDEX($D$385:$BE$550,$C477,G$196)))</f>
        <v>A125622512T</v>
      </c>
      <c r="O108" s="54" t="str" cm="1">
        <f t="array" ref="O108">IF(HYPERLINK(TEXT("#"&amp;INDEX($D$385:$BE$550,$C477,H$196),),INDEX($D$385:$BE$550,$C477,H$196))=0,"",HYPERLINK(TEXT("#"&amp;INDEX($D$385:$BE$550,$C477,H$196),),INDEX($D$385:$BE$550,$C477,H$196)))</f>
        <v>A125622514W</v>
      </c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62"/>
      <c r="B109" s="53" t="s">
        <v>11586</v>
      </c>
      <c r="C109" s="51" cm="1">
        <f t="array" ref="C109">INDEX($D$209:$BE$374,$C302,C$196)</f>
        <v>19.369</v>
      </c>
      <c r="D109" s="51" cm="1">
        <f t="array" ref="D109">INDEX($D$209:$BE$374,$C302,D$196)</f>
        <v>27.721</v>
      </c>
      <c r="E109" s="51" cm="1">
        <f t="array" ref="E109">INDEX($D$209:$BE$374,$C302,E$196)</f>
        <v>9.2279999999999998</v>
      </c>
      <c r="F109" s="51" cm="1">
        <f t="array" ref="F109">INDEX($D$209:$BE$374,$C302,F$196)</f>
        <v>3.367</v>
      </c>
      <c r="G109" s="51" cm="1">
        <f t="array" ref="G109">INDEX($D$209:$BE$374,$C302,G$196)</f>
        <v>59.685000000000002</v>
      </c>
      <c r="H109" s="51" cm="1">
        <f t="array" ref="H109">INDEX($D$209:$BE$374,$C302,H$196)</f>
        <v>12</v>
      </c>
      <c r="I109" s="51"/>
      <c r="J109" s="54" t="str" cm="1">
        <f t="array" ref="J109">IF(HYPERLINK(TEXT("#"&amp;INDEX($D$385:$BE$550,$C478,C$196),),INDEX($D$385:$BE$550,$C478,C$196))=0,"",HYPERLINK(TEXT("#"&amp;INDEX($D$385:$BE$550,$C478,C$196),),INDEX($D$385:$BE$550,$C478,C$196)))</f>
        <v>A125625216C</v>
      </c>
      <c r="K109" s="54" t="str" cm="1">
        <f t="array" ref="K109">IF(HYPERLINK(TEXT("#"&amp;INDEX($D$385:$BE$550,$C478,D$196),),INDEX($D$385:$BE$550,$C478,D$196))=0,"",HYPERLINK(TEXT("#"&amp;INDEX($D$385:$BE$550,$C478,D$196),),INDEX($D$385:$BE$550,$C478,D$196)))</f>
        <v>A125619456A</v>
      </c>
      <c r="L109" s="54" t="str" cm="1">
        <f t="array" ref="L109">IF(HYPERLINK(TEXT("#"&amp;INDEX($D$385:$BE$550,$C478,E$196),),INDEX($D$385:$BE$550,$C478,E$196))=0,"",HYPERLINK(TEXT("#"&amp;INDEX($D$385:$BE$550,$C478,E$196),),INDEX($D$385:$BE$550,$C478,E$196)))</f>
        <v>A125628096A</v>
      </c>
      <c r="M109" s="54" t="str" cm="1">
        <f t="array" ref="M109">IF(HYPERLINK(TEXT("#"&amp;INDEX($D$385:$BE$550,$C478,F$196),),INDEX($D$385:$BE$550,$C478,F$196))=0,"",HYPERLINK(TEXT("#"&amp;INDEX($D$385:$BE$550,$C478,F$196),),INDEX($D$385:$BE$550,$C478,F$196)))</f>
        <v>A125630976R</v>
      </c>
      <c r="N109" s="54" t="str" cm="1">
        <f t="array" ref="N109">IF(HYPERLINK(TEXT("#"&amp;INDEX($D$385:$BE$550,$C478,G$196),),INDEX($D$385:$BE$550,$C478,G$196))=0,"",HYPERLINK(TEXT("#"&amp;INDEX($D$385:$BE$550,$C478,G$196),),INDEX($D$385:$BE$550,$C478,G$196)))</f>
        <v>A125622336T</v>
      </c>
      <c r="O109" s="54" t="str" cm="1">
        <f t="array" ref="O109">IF(HYPERLINK(TEXT("#"&amp;INDEX($D$385:$BE$550,$C478,H$196),),INDEX($D$385:$BE$550,$C478,H$196))=0,"",HYPERLINK(TEXT("#"&amp;INDEX($D$385:$BE$550,$C478,H$196),),INDEX($D$385:$BE$550,$C478,H$196)))</f>
        <v>A125622338W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62"/>
      <c r="B110" s="53" t="s">
        <v>11582</v>
      </c>
      <c r="C110" s="51" cm="1">
        <f t="array" ref="C110">INDEX($D$209:$BE$374,$C303,C$196)</f>
        <v>6.8109999999999999</v>
      </c>
      <c r="D110" s="51" cm="1">
        <f t="array" ref="D110">INDEX($D$209:$BE$374,$C303,D$196)</f>
        <v>9.1370000000000005</v>
      </c>
      <c r="E110" s="51" cm="1">
        <f t="array" ref="E110">INDEX($D$209:$BE$374,$C303,E$196)</f>
        <v>3.1110000000000002</v>
      </c>
      <c r="F110" s="51" cm="1">
        <f t="array" ref="F110">INDEX($D$209:$BE$374,$C303,F$196)</f>
        <v>1.0369999999999999</v>
      </c>
      <c r="G110" s="51" cm="1">
        <f t="array" ref="G110">INDEX($D$209:$BE$374,$C303,G$196)</f>
        <v>20.096</v>
      </c>
      <c r="H110" s="51" cm="1">
        <f t="array" ref="H110">INDEX($D$209:$BE$374,$C303,H$196)</f>
        <v>10</v>
      </c>
      <c r="I110" s="51"/>
      <c r="J110" s="54" t="str" cm="1">
        <f t="array" ref="J110">IF(HYPERLINK(TEXT("#"&amp;INDEX($D$385:$BE$550,$C479,C$196),),INDEX($D$385:$BE$550,$C479,C$196))=0,"",HYPERLINK(TEXT("#"&amp;INDEX($D$385:$BE$550,$C479,C$196),),INDEX($D$385:$BE$550,$C479,C$196)))</f>
        <v>A125625184W</v>
      </c>
      <c r="K110" s="54" t="str" cm="1">
        <f t="array" ref="K110">IF(HYPERLINK(TEXT("#"&amp;INDEX($D$385:$BE$550,$C479,D$196),),INDEX($D$385:$BE$550,$C479,D$196))=0,"",HYPERLINK(TEXT("#"&amp;INDEX($D$385:$BE$550,$C479,D$196),),INDEX($D$385:$BE$550,$C479,D$196)))</f>
        <v>A125619424J</v>
      </c>
      <c r="L110" s="54" t="str" cm="1">
        <f t="array" ref="L110">IF(HYPERLINK(TEXT("#"&amp;INDEX($D$385:$BE$550,$C479,E$196),),INDEX($D$385:$BE$550,$C479,E$196))=0,"",HYPERLINK(TEXT("#"&amp;INDEX($D$385:$BE$550,$C479,E$196),),INDEX($D$385:$BE$550,$C479,E$196)))</f>
        <v>A125628064J</v>
      </c>
      <c r="M110" s="54" t="str" cm="1">
        <f t="array" ref="M110">IF(HYPERLINK(TEXT("#"&amp;INDEX($D$385:$BE$550,$C479,F$196),),INDEX($D$385:$BE$550,$C479,F$196))=0,"",HYPERLINK(TEXT("#"&amp;INDEX($D$385:$BE$550,$C479,F$196),),INDEX($D$385:$BE$550,$C479,F$196)))</f>
        <v>A125630944W</v>
      </c>
      <c r="N110" s="54" t="str" cm="1">
        <f t="array" ref="N110">IF(HYPERLINK(TEXT("#"&amp;INDEX($D$385:$BE$550,$C479,G$196),),INDEX($D$385:$BE$550,$C479,G$196))=0,"",HYPERLINK(TEXT("#"&amp;INDEX($D$385:$BE$550,$C479,G$196),),INDEX($D$385:$BE$550,$C479,G$196)))</f>
        <v>A125622304X</v>
      </c>
      <c r="O110" s="54" t="str" cm="1">
        <f t="array" ref="O110">IF(HYPERLINK(TEXT("#"&amp;INDEX($D$385:$BE$550,$C479,H$196),),INDEX($D$385:$BE$550,$C479,H$196))=0,"",HYPERLINK(TEXT("#"&amp;INDEX($D$385:$BE$550,$C479,H$196),),INDEX($D$385:$BE$550,$C479,H$196)))</f>
        <v>A125622306C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11596</v>
      </c>
      <c r="B111" s="64"/>
      <c r="C111" s="51"/>
      <c r="D111" s="51"/>
      <c r="E111" s="51"/>
      <c r="F111" s="51"/>
      <c r="G111" s="51"/>
      <c r="H111" s="51"/>
      <c r="I111" s="51"/>
      <c r="J111" s="54" t="str" cm="1">
        <f t="array" ref="J111">IF(HYPERLINK(TEXT("#"&amp;INDEX($D$385:$BE$550,$C480,C$196),),INDEX($D$385:$BE$550,$C480,C$196))=0,"",HYPERLINK(TEXT("#"&amp;INDEX($D$385:$BE$550,$C480,C$196),),INDEX($D$385:$BE$550,$C480,C$196)))</f>
        <v/>
      </c>
      <c r="K111" s="54" t="str" cm="1">
        <f t="array" ref="K111">IF(HYPERLINK(TEXT("#"&amp;INDEX($D$385:$BE$550,$C480,D$196),),INDEX($D$385:$BE$550,$C480,D$196))=0,"",HYPERLINK(TEXT("#"&amp;INDEX($D$385:$BE$550,$C480,D$196),),INDEX($D$385:$BE$550,$C480,D$196)))</f>
        <v/>
      </c>
      <c r="L111" s="54" t="str" cm="1">
        <f t="array" ref="L111">IF(HYPERLINK(TEXT("#"&amp;INDEX($D$385:$BE$550,$C480,E$196),),INDEX($D$385:$BE$550,$C480,E$196))=0,"",HYPERLINK(TEXT("#"&amp;INDEX($D$385:$BE$550,$C480,E$196),),INDEX($D$385:$BE$550,$C480,E$196)))</f>
        <v/>
      </c>
      <c r="M111" s="54" t="str" cm="1">
        <f t="array" ref="M111">IF(HYPERLINK(TEXT("#"&amp;INDEX($D$385:$BE$550,$C480,F$196),),INDEX($D$385:$BE$550,$C480,F$196))=0,"",HYPERLINK(TEXT("#"&amp;INDEX($D$385:$BE$550,$C480,F$196),),INDEX($D$385:$BE$550,$C480,F$196)))</f>
        <v/>
      </c>
      <c r="N111" s="54" t="str" cm="1">
        <f t="array" ref="N111">IF(HYPERLINK(TEXT("#"&amp;INDEX($D$385:$BE$550,$C480,G$196),),INDEX($D$385:$BE$550,$C480,G$196))=0,"",HYPERLINK(TEXT("#"&amp;INDEX($D$385:$BE$550,$C480,G$196),),INDEX($D$385:$BE$550,$C480,G$196)))</f>
        <v/>
      </c>
      <c r="O111" s="54" t="str" cm="1">
        <f t="array" ref="O111">IF(HYPERLINK(TEXT("#"&amp;INDEX($D$385:$BE$550,$C480,H$196),),INDEX($D$385:$BE$550,$C480,H$196))=0,"",HYPERLINK(TEXT("#"&amp;INDEX($D$385:$BE$550,$C480,H$196),),INDEX($D$385:$BE$550,$C480,H$196)))</f>
        <v/>
      </c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62"/>
      <c r="B112" s="53" t="s">
        <v>11598</v>
      </c>
      <c r="C112" s="51" cm="1">
        <f t="array" ref="C112">INDEX($D$209:$BE$374,$C305,C$196)</f>
        <v>13.69</v>
      </c>
      <c r="D112" s="51" cm="1">
        <f t="array" ref="D112">INDEX($D$209:$BE$374,$C305,D$196)</f>
        <v>32.020000000000003</v>
      </c>
      <c r="E112" s="51" cm="1">
        <f t="array" ref="E112">INDEX($D$209:$BE$374,$C305,E$196)</f>
        <v>14.324999999999999</v>
      </c>
      <c r="F112" s="51" cm="1">
        <f t="array" ref="F112">INDEX($D$209:$BE$374,$C305,F$196)</f>
        <v>7.78</v>
      </c>
      <c r="G112" s="51" cm="1">
        <f t="array" ref="G112">INDEX($D$209:$BE$374,$C305,G$196)</f>
        <v>67.814999999999998</v>
      </c>
      <c r="H112" s="51" cm="1">
        <f t="array" ref="H112">INDEX($D$209:$BE$374,$C305,H$196)</f>
        <v>14</v>
      </c>
      <c r="I112" s="51"/>
      <c r="J112" s="54" t="str" cm="1">
        <f t="array" ref="J112">IF(HYPERLINK(TEXT("#"&amp;INDEX($D$385:$BE$550,$C481,C$196),),INDEX($D$385:$BE$550,$C481,C$196))=0,"",HYPERLINK(TEXT("#"&amp;INDEX($D$385:$BE$550,$C481,C$196),),INDEX($D$385:$BE$550,$C481,C$196)))</f>
        <v>A125625256W</v>
      </c>
      <c r="K112" s="54" t="str" cm="1">
        <f t="array" ref="K112">IF(HYPERLINK(TEXT("#"&amp;INDEX($D$385:$BE$550,$C481,D$196),),INDEX($D$385:$BE$550,$C481,D$196))=0,"",HYPERLINK(TEXT("#"&amp;INDEX($D$385:$BE$550,$C481,D$196),),INDEX($D$385:$BE$550,$C481,D$196)))</f>
        <v>A125619496V</v>
      </c>
      <c r="L112" s="54" t="str" cm="1">
        <f t="array" ref="L112">IF(HYPERLINK(TEXT("#"&amp;INDEX($D$385:$BE$550,$C481,E$196),),INDEX($D$385:$BE$550,$C481,E$196))=0,"",HYPERLINK(TEXT("#"&amp;INDEX($D$385:$BE$550,$C481,E$196),),INDEX($D$385:$BE$550,$C481,E$196)))</f>
        <v>A125628136J</v>
      </c>
      <c r="M112" s="54" t="str" cm="1">
        <f t="array" ref="M112">IF(HYPERLINK(TEXT("#"&amp;INDEX($D$385:$BE$550,$C481,F$196),),INDEX($D$385:$BE$550,$C481,F$196))=0,"",HYPERLINK(TEXT("#"&amp;INDEX($D$385:$BE$550,$C481,F$196),),INDEX($D$385:$BE$550,$C481,F$196)))</f>
        <v>A125631016X</v>
      </c>
      <c r="N112" s="54" t="str" cm="1">
        <f t="array" ref="N112">IF(HYPERLINK(TEXT("#"&amp;INDEX($D$385:$BE$550,$C481,G$196),),INDEX($D$385:$BE$550,$C481,G$196))=0,"",HYPERLINK(TEXT("#"&amp;INDEX($D$385:$BE$550,$C481,G$196),),INDEX($D$385:$BE$550,$C481,G$196)))</f>
        <v>A125622376K</v>
      </c>
      <c r="O112" s="54" t="str" cm="1">
        <f t="array" ref="O112">IF(HYPERLINK(TEXT("#"&amp;INDEX($D$385:$BE$550,$C481,H$196),),INDEX($D$385:$BE$550,$C481,H$196))=0,"",HYPERLINK(TEXT("#"&amp;INDEX($D$385:$BE$550,$C481,H$196),),INDEX($D$385:$BE$550,$C481,H$196)))</f>
        <v>A125622378R</v>
      </c>
      <c r="P112" s="51"/>
      <c r="Q112" s="77"/>
      <c r="R112" s="51"/>
      <c r="S112" s="51"/>
      <c r="T112" s="51"/>
      <c r="U112" s="51"/>
      <c r="V112" s="51"/>
      <c r="W112" s="51"/>
    </row>
    <row r="113" spans="1:23">
      <c r="A113" s="62"/>
      <c r="B113" s="53" t="s">
        <v>11587</v>
      </c>
      <c r="C113" s="51" cm="1">
        <f t="array" ref="C113">INDEX($D$209:$BE$374,$C306,C$196)</f>
        <v>5.2309999999999999</v>
      </c>
      <c r="D113" s="51" cm="1">
        <f t="array" ref="D113">INDEX($D$209:$BE$374,$C306,D$196)</f>
        <v>16.87</v>
      </c>
      <c r="E113" s="51" cm="1">
        <f t="array" ref="E113">INDEX($D$209:$BE$374,$C306,E$196)</f>
        <v>7.8780000000000001</v>
      </c>
      <c r="F113" s="51" cm="1">
        <f t="array" ref="F113">INDEX($D$209:$BE$374,$C306,F$196)</f>
        <v>3.09</v>
      </c>
      <c r="G113" s="51" cm="1">
        <f t="array" ref="G113">INDEX($D$209:$BE$374,$C306,G$196)</f>
        <v>33.069000000000003</v>
      </c>
      <c r="H113" s="51" cm="1">
        <f t="array" ref="H113">INDEX($D$209:$BE$374,$C306,H$196)</f>
        <v>15</v>
      </c>
      <c r="I113" s="51"/>
      <c r="J113" s="54" t="str" cm="1">
        <f t="array" ref="J113">IF(HYPERLINK(TEXT("#"&amp;INDEX($D$385:$BE$550,$C482,C$196),),INDEX($D$385:$BE$550,$C482,C$196))=0,"",HYPERLINK(TEXT("#"&amp;INDEX($D$385:$BE$550,$C482,C$196),),INDEX($D$385:$BE$550,$C482,C$196)))</f>
        <v>A125625208C</v>
      </c>
      <c r="K113" s="54" t="str" cm="1">
        <f t="array" ref="K113">IF(HYPERLINK(TEXT("#"&amp;INDEX($D$385:$BE$550,$C482,D$196),),INDEX($D$385:$BE$550,$C482,D$196))=0,"",HYPERLINK(TEXT("#"&amp;INDEX($D$385:$BE$550,$C482,D$196),),INDEX($D$385:$BE$550,$C482,D$196)))</f>
        <v>A125619448A</v>
      </c>
      <c r="L113" s="54" t="str" cm="1">
        <f t="array" ref="L113">IF(HYPERLINK(TEXT("#"&amp;INDEX($D$385:$BE$550,$C482,E$196),),INDEX($D$385:$BE$550,$C482,E$196))=0,"",HYPERLINK(TEXT("#"&amp;INDEX($D$385:$BE$550,$C482,E$196),),INDEX($D$385:$BE$550,$C482,E$196)))</f>
        <v>A125628088A</v>
      </c>
      <c r="M113" s="54" t="str" cm="1">
        <f t="array" ref="M113">IF(HYPERLINK(TEXT("#"&amp;INDEX($D$385:$BE$550,$C482,F$196),),INDEX($D$385:$BE$550,$C482,F$196))=0,"",HYPERLINK(TEXT("#"&amp;INDEX($D$385:$BE$550,$C482,F$196),),INDEX($D$385:$BE$550,$C482,F$196)))</f>
        <v>A125630968R</v>
      </c>
      <c r="N113" s="54" t="str" cm="1">
        <f t="array" ref="N113">IF(HYPERLINK(TEXT("#"&amp;INDEX($D$385:$BE$550,$C482,G$196),),INDEX($D$385:$BE$550,$C482,G$196))=0,"",HYPERLINK(TEXT("#"&amp;INDEX($D$385:$BE$550,$C482,G$196),),INDEX($D$385:$BE$550,$C482,G$196)))</f>
        <v>A125622328T</v>
      </c>
      <c r="O113" s="54" t="str" cm="1">
        <f t="array" ref="O113">IF(HYPERLINK(TEXT("#"&amp;INDEX($D$385:$BE$550,$C482,H$196),),INDEX($D$385:$BE$550,$C482,H$196))=0,"",HYPERLINK(TEXT("#"&amp;INDEX($D$385:$BE$550,$C482,H$196),),INDEX($D$385:$BE$550,$C482,H$196)))</f>
        <v>A125622330C</v>
      </c>
      <c r="P113" s="51"/>
      <c r="Q113" s="77"/>
      <c r="R113" s="51"/>
      <c r="S113" s="51"/>
      <c r="T113" s="51"/>
      <c r="U113" s="51"/>
      <c r="V113" s="51"/>
      <c r="W113" s="51"/>
    </row>
    <row r="114" spans="1:23">
      <c r="A114" s="62"/>
      <c r="B114" s="53" t="s">
        <v>11599</v>
      </c>
      <c r="C114" s="51" cm="1">
        <f t="array" ref="C114">INDEX($D$209:$BE$374,$C307,C$196)</f>
        <v>11.286</v>
      </c>
      <c r="D114" s="51" cm="1">
        <f t="array" ref="D114">INDEX($D$209:$BE$374,$C307,D$196)</f>
        <v>32.871000000000002</v>
      </c>
      <c r="E114" s="51" cm="1">
        <f t="array" ref="E114">INDEX($D$209:$BE$374,$C307,E$196)</f>
        <v>12.391</v>
      </c>
      <c r="F114" s="51" cm="1">
        <f t="array" ref="F114">INDEX($D$209:$BE$374,$C307,F$196)</f>
        <v>10.494</v>
      </c>
      <c r="G114" s="51" cm="1">
        <f t="array" ref="G114">INDEX($D$209:$BE$374,$C307,G$196)</f>
        <v>67.042000000000002</v>
      </c>
      <c r="H114" s="51" cm="1">
        <f t="array" ref="H114">INDEX($D$209:$BE$374,$C307,H$196)</f>
        <v>15</v>
      </c>
      <c r="I114" s="51"/>
      <c r="J114" s="54" t="str" cm="1">
        <f t="array" ref="J114">IF(HYPERLINK(TEXT("#"&amp;INDEX($D$385:$BE$550,$C483,C$196),),INDEX($D$385:$BE$550,$C483,C$196))=0,"",HYPERLINK(TEXT("#"&amp;INDEX($D$385:$BE$550,$C483,C$196),),INDEX($D$385:$BE$550,$C483,C$196)))</f>
        <v>A125625264W</v>
      </c>
      <c r="K114" s="54" t="str" cm="1">
        <f t="array" ref="K114">IF(HYPERLINK(TEXT("#"&amp;INDEX($D$385:$BE$550,$C483,D$196),),INDEX($D$385:$BE$550,$C483,D$196))=0,"",HYPERLINK(TEXT("#"&amp;INDEX($D$385:$BE$550,$C483,D$196),),INDEX($D$385:$BE$550,$C483,D$196)))</f>
        <v>A125619504J</v>
      </c>
      <c r="L114" s="54" t="str" cm="1">
        <f t="array" ref="L114">IF(HYPERLINK(TEXT("#"&amp;INDEX($D$385:$BE$550,$C483,E$196),),INDEX($D$385:$BE$550,$C483,E$196))=0,"",HYPERLINK(TEXT("#"&amp;INDEX($D$385:$BE$550,$C483,E$196),),INDEX($D$385:$BE$550,$C483,E$196)))</f>
        <v>A125628144J</v>
      </c>
      <c r="M114" s="54" t="str" cm="1">
        <f t="array" ref="M114">IF(HYPERLINK(TEXT("#"&amp;INDEX($D$385:$BE$550,$C483,F$196),),INDEX($D$385:$BE$550,$C483,F$196))=0,"",HYPERLINK(TEXT("#"&amp;INDEX($D$385:$BE$550,$C483,F$196),),INDEX($D$385:$BE$550,$C483,F$196)))</f>
        <v>A125631024X</v>
      </c>
      <c r="N114" s="54" t="str" cm="1">
        <f t="array" ref="N114">IF(HYPERLINK(TEXT("#"&amp;INDEX($D$385:$BE$550,$C483,G$196),),INDEX($D$385:$BE$550,$C483,G$196))=0,"",HYPERLINK(TEXT("#"&amp;INDEX($D$385:$BE$550,$C483,G$196),),INDEX($D$385:$BE$550,$C483,G$196)))</f>
        <v>A125622384K</v>
      </c>
      <c r="O114" s="54" t="str" cm="1">
        <f t="array" ref="O114">IF(HYPERLINK(TEXT("#"&amp;INDEX($D$385:$BE$550,$C483,H$196),),INDEX($D$385:$BE$550,$C483,H$196))=0,"",HYPERLINK(TEXT("#"&amp;INDEX($D$385:$BE$550,$C483,H$196),),INDEX($D$385:$BE$550,$C483,H$196)))</f>
        <v>A125622386R</v>
      </c>
      <c r="P114" s="51"/>
      <c r="Q114" s="77"/>
      <c r="R114" s="51"/>
      <c r="S114" s="51"/>
      <c r="T114" s="51"/>
      <c r="U114" s="51"/>
      <c r="V114" s="51"/>
      <c r="W114" s="51"/>
    </row>
    <row r="115" spans="1:23">
      <c r="A115" s="62"/>
      <c r="B115" s="53" t="s">
        <v>11600</v>
      </c>
      <c r="C115" s="51" cm="1">
        <f t="array" ref="C115">INDEX($D$209:$BE$374,$C308,C$196)</f>
        <v>24.239000000000001</v>
      </c>
      <c r="D115" s="51" cm="1">
        <f t="array" ref="D115">INDEX($D$209:$BE$374,$C308,D$196)</f>
        <v>46.106000000000002</v>
      </c>
      <c r="E115" s="51" cm="1">
        <f t="array" ref="E115">INDEX($D$209:$BE$374,$C308,E$196)</f>
        <v>16.126999999999999</v>
      </c>
      <c r="F115" s="51" cm="1">
        <f t="array" ref="F115">INDEX($D$209:$BE$374,$C308,F$196)</f>
        <v>11.706</v>
      </c>
      <c r="G115" s="51" cm="1">
        <f t="array" ref="G115">INDEX($D$209:$BE$374,$C308,G$196)</f>
        <v>98.177999999999997</v>
      </c>
      <c r="H115" s="51" cm="1">
        <f t="array" ref="H115">INDEX($D$209:$BE$374,$C308,H$196)</f>
        <v>15</v>
      </c>
      <c r="I115" s="51"/>
      <c r="J115" s="54" t="str" cm="1">
        <f t="array" ref="J115">IF(HYPERLINK(TEXT("#"&amp;INDEX($D$385:$BE$550,$C484,C$196),),INDEX($D$385:$BE$550,$C484,C$196))=0,"",HYPERLINK(TEXT("#"&amp;INDEX($D$385:$BE$550,$C484,C$196),),INDEX($D$385:$BE$550,$C484,C$196)))</f>
        <v>A125625224C</v>
      </c>
      <c r="K115" s="54" t="str" cm="1">
        <f t="array" ref="K115">IF(HYPERLINK(TEXT("#"&amp;INDEX($D$385:$BE$550,$C484,D$196),),INDEX($D$385:$BE$550,$C484,D$196))=0,"",HYPERLINK(TEXT("#"&amp;INDEX($D$385:$BE$550,$C484,D$196),),INDEX($D$385:$BE$550,$C484,D$196)))</f>
        <v>A125619464A</v>
      </c>
      <c r="L115" s="54" t="str" cm="1">
        <f t="array" ref="L115">IF(HYPERLINK(TEXT("#"&amp;INDEX($D$385:$BE$550,$C484,E$196),),INDEX($D$385:$BE$550,$C484,E$196))=0,"",HYPERLINK(TEXT("#"&amp;INDEX($D$385:$BE$550,$C484,E$196),),INDEX($D$385:$BE$550,$C484,E$196)))</f>
        <v>A125628104R</v>
      </c>
      <c r="M115" s="54" t="str" cm="1">
        <f t="array" ref="M115">IF(HYPERLINK(TEXT("#"&amp;INDEX($D$385:$BE$550,$C484,F$196),),INDEX($D$385:$BE$550,$C484,F$196))=0,"",HYPERLINK(TEXT("#"&amp;INDEX($D$385:$BE$550,$C484,F$196),),INDEX($D$385:$BE$550,$C484,F$196)))</f>
        <v>A125630984R</v>
      </c>
      <c r="N115" s="54" t="str" cm="1">
        <f t="array" ref="N115">IF(HYPERLINK(TEXT("#"&amp;INDEX($D$385:$BE$550,$C484,G$196),),INDEX($D$385:$BE$550,$C484,G$196))=0,"",HYPERLINK(TEXT("#"&amp;INDEX($D$385:$BE$550,$C484,G$196),),INDEX($D$385:$BE$550,$C484,G$196)))</f>
        <v>A125622344T</v>
      </c>
      <c r="O115" s="54" t="str" cm="1">
        <f t="array" ref="O115">IF(HYPERLINK(TEXT("#"&amp;INDEX($D$385:$BE$550,$C484,H$196),),INDEX($D$385:$BE$550,$C484,H$196))=0,"",HYPERLINK(TEXT("#"&amp;INDEX($D$385:$BE$550,$C484,H$196),),INDEX($D$385:$BE$550,$C484,H$196)))</f>
        <v>A125622346W</v>
      </c>
      <c r="P115" s="51"/>
      <c r="Q115" s="77"/>
      <c r="R115" s="51"/>
      <c r="S115" s="51"/>
      <c r="T115" s="51"/>
      <c r="U115" s="51"/>
      <c r="V115" s="51"/>
      <c r="W115" s="51"/>
    </row>
    <row r="116" spans="1:23">
      <c r="A116" s="62"/>
      <c r="B116" s="53" t="s">
        <v>11601</v>
      </c>
      <c r="C116" s="51" cm="1">
        <f t="array" ref="C116">INDEX($D$209:$BE$374,$C309,C$196)</f>
        <v>6.867</v>
      </c>
      <c r="D116" s="51" cm="1">
        <f t="array" ref="D116">INDEX($D$209:$BE$374,$C309,D$196)</f>
        <v>18.419</v>
      </c>
      <c r="E116" s="51" cm="1">
        <f t="array" ref="E116">INDEX($D$209:$BE$374,$C309,E$196)</f>
        <v>6.532</v>
      </c>
      <c r="F116" s="51" cm="1">
        <f t="array" ref="F116">INDEX($D$209:$BE$374,$C309,F$196)</f>
        <v>4.9450000000000003</v>
      </c>
      <c r="G116" s="51" cm="1">
        <f t="array" ref="G116">INDEX($D$209:$BE$374,$C309,G$196)</f>
        <v>36.762</v>
      </c>
      <c r="H116" s="51" cm="1">
        <f t="array" ref="H116">INDEX($D$209:$BE$374,$C309,H$196)</f>
        <v>15</v>
      </c>
      <c r="I116" s="51"/>
      <c r="J116" s="54" t="str" cm="1">
        <f t="array" ref="J116">IF(HYPERLINK(TEXT("#"&amp;INDEX($D$385:$BE$550,$C485,C$196),),INDEX($D$385:$BE$550,$C485,C$196))=0,"",HYPERLINK(TEXT("#"&amp;INDEX($D$385:$BE$550,$C485,C$196),),INDEX($D$385:$BE$550,$C485,C$196)))</f>
        <v>A125625272W</v>
      </c>
      <c r="K116" s="54" t="str" cm="1">
        <f t="array" ref="K116">IF(HYPERLINK(TEXT("#"&amp;INDEX($D$385:$BE$550,$C485,D$196),),INDEX($D$385:$BE$550,$C485,D$196))=0,"",HYPERLINK(TEXT("#"&amp;INDEX($D$385:$BE$550,$C485,D$196),),INDEX($D$385:$BE$550,$C485,D$196)))</f>
        <v>A125619512J</v>
      </c>
      <c r="L116" s="54" t="str" cm="1">
        <f t="array" ref="L116">IF(HYPERLINK(TEXT("#"&amp;INDEX($D$385:$BE$550,$C485,E$196),),INDEX($D$385:$BE$550,$C485,E$196))=0,"",HYPERLINK(TEXT("#"&amp;INDEX($D$385:$BE$550,$C485,E$196),),INDEX($D$385:$BE$550,$C485,E$196)))</f>
        <v>A125628152J</v>
      </c>
      <c r="M116" s="54" t="str" cm="1">
        <f t="array" ref="M116">IF(HYPERLINK(TEXT("#"&amp;INDEX($D$385:$BE$550,$C485,F$196),),INDEX($D$385:$BE$550,$C485,F$196))=0,"",HYPERLINK(TEXT("#"&amp;INDEX($D$385:$BE$550,$C485,F$196),),INDEX($D$385:$BE$550,$C485,F$196)))</f>
        <v>A125631032X</v>
      </c>
      <c r="N116" s="54" t="str" cm="1">
        <f t="array" ref="N116">IF(HYPERLINK(TEXT("#"&amp;INDEX($D$385:$BE$550,$C485,G$196),),INDEX($D$385:$BE$550,$C485,G$196))=0,"",HYPERLINK(TEXT("#"&amp;INDEX($D$385:$BE$550,$C485,G$196),),INDEX($D$385:$BE$550,$C485,G$196)))</f>
        <v>A125622392K</v>
      </c>
      <c r="O116" s="54" t="str" cm="1">
        <f t="array" ref="O116">IF(HYPERLINK(TEXT("#"&amp;INDEX($D$385:$BE$550,$C485,H$196),),INDEX($D$385:$BE$550,$C485,H$196))=0,"",HYPERLINK(TEXT("#"&amp;INDEX($D$385:$BE$550,$C485,H$196),),INDEX($D$385:$BE$550,$C485,H$196)))</f>
        <v>A125622394R</v>
      </c>
      <c r="P116" s="51"/>
      <c r="Q116" s="77"/>
      <c r="R116" s="51"/>
      <c r="S116" s="51"/>
      <c r="T116" s="51"/>
      <c r="U116" s="51"/>
      <c r="V116" s="51"/>
      <c r="W116" s="51"/>
    </row>
    <row r="117" spans="1:23">
      <c r="A117" s="62"/>
      <c r="B117" s="53" t="s">
        <v>11602</v>
      </c>
      <c r="C117" s="51" cm="1">
        <f t="array" ref="C117">INDEX($D$209:$BE$374,$C310,C$196)</f>
        <v>4.9909999999999997</v>
      </c>
      <c r="D117" s="51" cm="1">
        <f t="array" ref="D117">INDEX($D$209:$BE$374,$C310,D$196)</f>
        <v>8.5269999999999992</v>
      </c>
      <c r="E117" s="51" cm="1">
        <f t="array" ref="E117">INDEX($D$209:$BE$374,$C310,E$196)</f>
        <v>0.875</v>
      </c>
      <c r="F117" s="51" cm="1">
        <f t="array" ref="F117">INDEX($D$209:$BE$374,$C310,F$196)</f>
        <v>4.234</v>
      </c>
      <c r="G117" s="51" cm="1">
        <f t="array" ref="G117">INDEX($D$209:$BE$374,$C310,G$196)</f>
        <v>18.628</v>
      </c>
      <c r="H117" s="51" cm="1">
        <f t="array" ref="H117">INDEX($D$209:$BE$374,$C310,H$196)</f>
        <v>14.459</v>
      </c>
      <c r="I117" s="51"/>
      <c r="J117" s="54" t="str" cm="1">
        <f t="array" ref="J117">IF(HYPERLINK(TEXT("#"&amp;INDEX($D$385:$BE$550,$C486,C$196),),INDEX($D$385:$BE$550,$C486,C$196))=0,"",HYPERLINK(TEXT("#"&amp;INDEX($D$385:$BE$550,$C486,C$196),),INDEX($D$385:$BE$550,$C486,C$196)))</f>
        <v>A125625352W</v>
      </c>
      <c r="K117" s="54" t="str" cm="1">
        <f t="array" ref="K117">IF(HYPERLINK(TEXT("#"&amp;INDEX($D$385:$BE$550,$C486,D$196),),INDEX($D$385:$BE$550,$C486,D$196))=0,"",HYPERLINK(TEXT("#"&amp;INDEX($D$385:$BE$550,$C486,D$196),),INDEX($D$385:$BE$550,$C486,D$196)))</f>
        <v>A125619592V</v>
      </c>
      <c r="L117" s="54" t="str" cm="1">
        <f t="array" ref="L117">IF(HYPERLINK(TEXT("#"&amp;INDEX($D$385:$BE$550,$C486,E$196),),INDEX($D$385:$BE$550,$C486,E$196))=0,"",HYPERLINK(TEXT("#"&amp;INDEX($D$385:$BE$550,$C486,E$196),),INDEX($D$385:$BE$550,$C486,E$196)))</f>
        <v>A125628232J</v>
      </c>
      <c r="M117" s="54" t="str" cm="1">
        <f t="array" ref="M117">IF(HYPERLINK(TEXT("#"&amp;INDEX($D$385:$BE$550,$C486,F$196),),INDEX($D$385:$BE$550,$C486,F$196))=0,"",HYPERLINK(TEXT("#"&amp;INDEX($D$385:$BE$550,$C486,F$196),),INDEX($D$385:$BE$550,$C486,F$196)))</f>
        <v>A125631112X</v>
      </c>
      <c r="N117" s="54" t="str" cm="1">
        <f t="array" ref="N117">IF(HYPERLINK(TEXT("#"&amp;INDEX($D$385:$BE$550,$C486,G$196),),INDEX($D$385:$BE$550,$C486,G$196))=0,"",HYPERLINK(TEXT("#"&amp;INDEX($D$385:$BE$550,$C486,G$196),),INDEX($D$385:$BE$550,$C486,G$196)))</f>
        <v>A125622472K</v>
      </c>
      <c r="O117" s="54" t="str" cm="1">
        <f t="array" ref="O117">IF(HYPERLINK(TEXT("#"&amp;INDEX($D$385:$BE$550,$C486,H$196),),INDEX($D$385:$BE$550,$C486,H$196))=0,"",HYPERLINK(TEXT("#"&amp;INDEX($D$385:$BE$550,$C486,H$196),),INDEX($D$385:$BE$550,$C486,H$196)))</f>
        <v>A125622474R</v>
      </c>
      <c r="P117" s="51"/>
      <c r="Q117" s="77"/>
      <c r="R117" s="51"/>
      <c r="S117" s="51"/>
      <c r="T117" s="51"/>
      <c r="U117" s="51"/>
      <c r="V117" s="51"/>
      <c r="W117" s="51"/>
    </row>
    <row r="118" spans="1:23">
      <c r="A118" s="62"/>
      <c r="B118" s="53" t="s">
        <v>11591</v>
      </c>
      <c r="C118" s="51" cm="1">
        <f t="array" ref="C118">INDEX($D$209:$BE$374,$C311,C$196)</f>
        <v>0.32900000000000001</v>
      </c>
      <c r="D118" s="51" cm="1">
        <f t="array" ref="D118">INDEX($D$209:$BE$374,$C311,D$196)</f>
        <v>4.1980000000000004</v>
      </c>
      <c r="E118" s="51" cm="1">
        <f t="array" ref="E118">INDEX($D$209:$BE$374,$C311,E$196)</f>
        <v>1.645</v>
      </c>
      <c r="F118" s="51" cm="1">
        <f t="array" ref="F118">INDEX($D$209:$BE$374,$C311,F$196)</f>
        <v>1.7290000000000001</v>
      </c>
      <c r="G118" s="51" cm="1">
        <f t="array" ref="G118">INDEX($D$209:$BE$374,$C311,G$196)</f>
        <v>7.9020000000000001</v>
      </c>
      <c r="H118" s="51" cm="1">
        <f t="array" ref="H118">INDEX($D$209:$BE$374,$C311,H$196)</f>
        <v>15.686999999999999</v>
      </c>
      <c r="I118" s="51"/>
      <c r="J118" s="54" t="str" cm="1">
        <f t="array" ref="J118">IF(HYPERLINK(TEXT("#"&amp;INDEX($D$385:$BE$550,$C487,C$196),),INDEX($D$385:$BE$550,$C487,C$196))=0,"",HYPERLINK(TEXT("#"&amp;INDEX($D$385:$BE$550,$C487,C$196),),INDEX($D$385:$BE$550,$C487,C$196)))</f>
        <v>A125625280W</v>
      </c>
      <c r="K118" s="54" t="str" cm="1">
        <f t="array" ref="K118">IF(HYPERLINK(TEXT("#"&amp;INDEX($D$385:$BE$550,$C487,D$196),),INDEX($D$385:$BE$550,$C487,D$196))=0,"",HYPERLINK(TEXT("#"&amp;INDEX($D$385:$BE$550,$C487,D$196),),INDEX($D$385:$BE$550,$C487,D$196)))</f>
        <v>A125619520J</v>
      </c>
      <c r="L118" s="54" t="str" cm="1">
        <f t="array" ref="L118">IF(HYPERLINK(TEXT("#"&amp;INDEX($D$385:$BE$550,$C487,E$196),),INDEX($D$385:$BE$550,$C487,E$196))=0,"",HYPERLINK(TEXT("#"&amp;INDEX($D$385:$BE$550,$C487,E$196),),INDEX($D$385:$BE$550,$C487,E$196)))</f>
        <v>A125628160J</v>
      </c>
      <c r="M118" s="54" t="str" cm="1">
        <f t="array" ref="M118">IF(HYPERLINK(TEXT("#"&amp;INDEX($D$385:$BE$550,$C487,F$196),),INDEX($D$385:$BE$550,$C487,F$196))=0,"",HYPERLINK(TEXT("#"&amp;INDEX($D$385:$BE$550,$C487,F$196),),INDEX($D$385:$BE$550,$C487,F$196)))</f>
        <v>A125631040X</v>
      </c>
      <c r="N118" s="54" t="str" cm="1">
        <f t="array" ref="N118">IF(HYPERLINK(TEXT("#"&amp;INDEX($D$385:$BE$550,$C487,G$196),),INDEX($D$385:$BE$550,$C487,G$196))=0,"",HYPERLINK(TEXT("#"&amp;INDEX($D$385:$BE$550,$C487,G$196),),INDEX($D$385:$BE$550,$C487,G$196)))</f>
        <v>A125622400X</v>
      </c>
      <c r="O118" s="54" t="str" cm="1">
        <f t="array" ref="O118">IF(HYPERLINK(TEXT("#"&amp;INDEX($D$385:$BE$550,$C487,H$196),),INDEX($D$385:$BE$550,$C487,H$196))=0,"",HYPERLINK(TEXT("#"&amp;INDEX($D$385:$BE$550,$C487,H$196),),INDEX($D$385:$BE$550,$C487,H$196)))</f>
        <v>A125622402C</v>
      </c>
      <c r="P118" s="51"/>
      <c r="Q118" s="77"/>
      <c r="R118" s="51"/>
      <c r="S118" s="51"/>
      <c r="T118" s="51"/>
      <c r="U118" s="51"/>
      <c r="V118" s="51"/>
      <c r="W118" s="51"/>
    </row>
    <row r="119" spans="1:23">
      <c r="A119" s="62"/>
      <c r="B119" s="53" t="s">
        <v>11603</v>
      </c>
      <c r="C119" s="51" cm="1">
        <f t="array" ref="C119">INDEX($D$209:$BE$374,$C312,C$196)</f>
        <v>1.401</v>
      </c>
      <c r="D119" s="51" cm="1">
        <f t="array" ref="D119">INDEX($D$209:$BE$374,$C312,D$196)</f>
        <v>3.9049999999999998</v>
      </c>
      <c r="E119" s="51" cm="1">
        <f t="array" ref="E119">INDEX($D$209:$BE$374,$C312,E$196)</f>
        <v>2.863</v>
      </c>
      <c r="F119" s="51" cm="1">
        <f t="array" ref="F119">INDEX($D$209:$BE$374,$C312,F$196)</f>
        <v>0.17</v>
      </c>
      <c r="G119" s="51" cm="1">
        <f t="array" ref="G119">INDEX($D$209:$BE$374,$C312,G$196)</f>
        <v>8.3390000000000004</v>
      </c>
      <c r="H119" s="51" cm="1">
        <f t="array" ref="H119">INDEX($D$209:$BE$374,$C312,H$196)</f>
        <v>18</v>
      </c>
      <c r="I119" s="51"/>
      <c r="J119" s="54" t="str" cm="1">
        <f t="array" ref="J119">IF(HYPERLINK(TEXT("#"&amp;INDEX($D$385:$BE$550,$C488,C$196),),INDEX($D$385:$BE$550,$C488,C$196))=0,"",HYPERLINK(TEXT("#"&amp;INDEX($D$385:$BE$550,$C488,C$196),),INDEX($D$385:$BE$550,$C488,C$196)))</f>
        <v>A125625232C</v>
      </c>
      <c r="K119" s="54" t="str" cm="1">
        <f t="array" ref="K119">IF(HYPERLINK(TEXT("#"&amp;INDEX($D$385:$BE$550,$C488,D$196),),INDEX($D$385:$BE$550,$C488,D$196))=0,"",HYPERLINK(TEXT("#"&amp;INDEX($D$385:$BE$550,$C488,D$196),),INDEX($D$385:$BE$550,$C488,D$196)))</f>
        <v>A125619472A</v>
      </c>
      <c r="L119" s="54" t="str" cm="1">
        <f t="array" ref="L119">IF(HYPERLINK(TEXT("#"&amp;INDEX($D$385:$BE$550,$C488,E$196),),INDEX($D$385:$BE$550,$C488,E$196))=0,"",HYPERLINK(TEXT("#"&amp;INDEX($D$385:$BE$550,$C488,E$196),),INDEX($D$385:$BE$550,$C488,E$196)))</f>
        <v>A125628112R</v>
      </c>
      <c r="M119" s="54" t="str" cm="1">
        <f t="array" ref="M119">IF(HYPERLINK(TEXT("#"&amp;INDEX($D$385:$BE$550,$C488,F$196),),INDEX($D$385:$BE$550,$C488,F$196))=0,"",HYPERLINK(TEXT("#"&amp;INDEX($D$385:$BE$550,$C488,F$196),),INDEX($D$385:$BE$550,$C488,F$196)))</f>
        <v>A125630992R</v>
      </c>
      <c r="N119" s="54" t="str" cm="1">
        <f t="array" ref="N119">IF(HYPERLINK(TEXT("#"&amp;INDEX($D$385:$BE$550,$C488,G$196),),INDEX($D$385:$BE$550,$C488,G$196))=0,"",HYPERLINK(TEXT("#"&amp;INDEX($D$385:$BE$550,$C488,G$196),),INDEX($D$385:$BE$550,$C488,G$196)))</f>
        <v>A125622352T</v>
      </c>
      <c r="O119" s="54" t="str" cm="1">
        <f t="array" ref="O119">IF(HYPERLINK(TEXT("#"&amp;INDEX($D$385:$BE$550,$C488,H$196),),INDEX($D$385:$BE$550,$C488,H$196))=0,"",HYPERLINK(TEXT("#"&amp;INDEX($D$385:$BE$550,$C488,H$196),),INDEX($D$385:$BE$550,$C488,H$196)))</f>
        <v>A125622354W</v>
      </c>
      <c r="P119" s="51"/>
      <c r="Q119" s="77"/>
      <c r="R119" s="51"/>
      <c r="S119" s="51"/>
      <c r="T119" s="51"/>
      <c r="U119" s="51"/>
      <c r="V119" s="51"/>
      <c r="W119" s="51"/>
    </row>
    <row r="120" spans="1:23">
      <c r="A120" s="63"/>
      <c r="B120" s="53" t="s">
        <v>11589</v>
      </c>
      <c r="C120" s="51" cm="1">
        <f t="array" ref="C120">INDEX($D$209:$BE$374,$C313,C$196)</f>
        <v>1.492</v>
      </c>
      <c r="D120" s="51" cm="1">
        <f t="array" ref="D120">INDEX($D$209:$BE$374,$C313,D$196)</f>
        <v>1.1100000000000001</v>
      </c>
      <c r="E120" s="51" cm="1">
        <f t="array" ref="E120">INDEX($D$209:$BE$374,$C313,E$196)</f>
        <v>1.552</v>
      </c>
      <c r="F120" s="51" cm="1">
        <f t="array" ref="F120">INDEX($D$209:$BE$374,$C313,F$196)</f>
        <v>0.38300000000000001</v>
      </c>
      <c r="G120" s="51" cm="1">
        <f t="array" ref="G120">INDEX($D$209:$BE$374,$C313,G$196)</f>
        <v>4.5369999999999999</v>
      </c>
      <c r="H120" s="51" cm="1">
        <f t="array" ref="H120">INDEX($D$209:$BE$374,$C313,H$196)</f>
        <v>13</v>
      </c>
      <c r="I120" s="51"/>
      <c r="J120" s="54" t="str" cm="1">
        <f t="array" ref="J120">IF(HYPERLINK(TEXT("#"&amp;INDEX($D$385:$BE$550,$C489,C$196),),INDEX($D$385:$BE$550,$C489,C$196))=0,"",HYPERLINK(TEXT("#"&amp;INDEX($D$385:$BE$550,$C489,C$196),),INDEX($D$385:$BE$550,$C489,C$196)))</f>
        <v>A125625400C</v>
      </c>
      <c r="K120" s="54" t="str" cm="1">
        <f t="array" ref="K120">IF(HYPERLINK(TEXT("#"&amp;INDEX($D$385:$BE$550,$C489,D$196),),INDEX($D$385:$BE$550,$C489,D$196))=0,"",HYPERLINK(TEXT("#"&amp;INDEX($D$385:$BE$550,$C489,D$196),),INDEX($D$385:$BE$550,$C489,D$196)))</f>
        <v>A125619640A</v>
      </c>
      <c r="L120" s="54" t="str" cm="1">
        <f t="array" ref="L120">IF(HYPERLINK(TEXT("#"&amp;INDEX($D$385:$BE$550,$C489,E$196),),INDEX($D$385:$BE$550,$C489,E$196))=0,"",HYPERLINK(TEXT("#"&amp;INDEX($D$385:$BE$550,$C489,E$196),),INDEX($D$385:$BE$550,$C489,E$196)))</f>
        <v>A125628280A</v>
      </c>
      <c r="M120" s="54" t="str" cm="1">
        <f t="array" ref="M120">IF(HYPERLINK(TEXT("#"&amp;INDEX($D$385:$BE$550,$C489,F$196),),INDEX($D$385:$BE$550,$C489,F$196))=0,"",HYPERLINK(TEXT("#"&amp;INDEX($D$385:$BE$550,$C489,F$196),),INDEX($D$385:$BE$550,$C489,F$196)))</f>
        <v>A125631160T</v>
      </c>
      <c r="N120" s="54" t="str" cm="1">
        <f t="array" ref="N120">IF(HYPERLINK(TEXT("#"&amp;INDEX($D$385:$BE$550,$C489,G$196),),INDEX($D$385:$BE$550,$C489,G$196))=0,"",HYPERLINK(TEXT("#"&amp;INDEX($D$385:$BE$550,$C489,G$196),),INDEX($D$385:$BE$550,$C489,G$196)))</f>
        <v>A125622520T</v>
      </c>
      <c r="O120" s="54" t="str" cm="1">
        <f t="array" ref="O120">IF(HYPERLINK(TEXT("#"&amp;INDEX($D$385:$BE$550,$C489,H$196),),INDEX($D$385:$BE$550,$C489,H$196))=0,"",HYPERLINK(TEXT("#"&amp;INDEX($D$385:$BE$550,$C489,H$196),),INDEX($D$385:$BE$550,$C489,H$196)))</f>
        <v>A125622522W</v>
      </c>
      <c r="P120" s="51"/>
      <c r="Q120" s="77"/>
      <c r="R120" s="51"/>
      <c r="S120" s="51"/>
      <c r="T120" s="51"/>
      <c r="U120" s="51"/>
      <c r="V120" s="51"/>
      <c r="W120" s="51"/>
    </row>
    <row r="121" spans="1:23">
      <c r="A121" s="62"/>
      <c r="B121" s="53" t="s">
        <v>11590</v>
      </c>
      <c r="C121" s="51" cm="1">
        <f t="array" ref="C121">INDEX($D$209:$BE$374,$C314,C$196)</f>
        <v>4.2640000000000002</v>
      </c>
      <c r="D121" s="51" cm="1">
        <f t="array" ref="D121">INDEX($D$209:$BE$374,$C314,D$196)</f>
        <v>5.968</v>
      </c>
      <c r="E121" s="51" cm="1">
        <f t="array" ref="E121">INDEX($D$209:$BE$374,$C314,E$196)</f>
        <v>0.754</v>
      </c>
      <c r="F121" s="51" cm="1">
        <f t="array" ref="F121">INDEX($D$209:$BE$374,$C314,F$196)</f>
        <v>0.63100000000000001</v>
      </c>
      <c r="G121" s="51" cm="1">
        <f t="array" ref="G121">INDEX($D$209:$BE$374,$C314,G$196)</f>
        <v>11.617000000000001</v>
      </c>
      <c r="H121" s="51" cm="1">
        <f t="array" ref="H121">INDEX($D$209:$BE$374,$C314,H$196)</f>
        <v>10</v>
      </c>
      <c r="I121" s="51"/>
      <c r="J121" s="54" t="str" cm="1">
        <f t="array" ref="J121">IF(HYPERLINK(TEXT("#"&amp;INDEX($D$385:$BE$550,$C490,C$196),),INDEX($D$385:$BE$550,$C490,C$196))=0,"",HYPERLINK(TEXT("#"&amp;INDEX($D$385:$BE$550,$C490,C$196),),INDEX($D$385:$BE$550,$C490,C$196)))</f>
        <v>A125625360W</v>
      </c>
      <c r="K121" s="54" t="str" cm="1">
        <f t="array" ref="K121">IF(HYPERLINK(TEXT("#"&amp;INDEX($D$385:$BE$550,$C490,D$196),),INDEX($D$385:$BE$550,$C490,D$196))=0,"",HYPERLINK(TEXT("#"&amp;INDEX($D$385:$BE$550,$C490,D$196),),INDEX($D$385:$BE$550,$C490,D$196)))</f>
        <v>A125619600J</v>
      </c>
      <c r="L121" s="54" t="str" cm="1">
        <f t="array" ref="L121">IF(HYPERLINK(TEXT("#"&amp;INDEX($D$385:$BE$550,$C490,E$196),),INDEX($D$385:$BE$550,$C490,E$196))=0,"",HYPERLINK(TEXT("#"&amp;INDEX($D$385:$BE$550,$C490,E$196),),INDEX($D$385:$BE$550,$C490,E$196)))</f>
        <v>A125628240J</v>
      </c>
      <c r="M121" s="54" t="str" cm="1">
        <f t="array" ref="M121">IF(HYPERLINK(TEXT("#"&amp;INDEX($D$385:$BE$550,$C490,F$196),),INDEX($D$385:$BE$550,$C490,F$196))=0,"",HYPERLINK(TEXT("#"&amp;INDEX($D$385:$BE$550,$C490,F$196),),INDEX($D$385:$BE$550,$C490,F$196)))</f>
        <v>A125631120X</v>
      </c>
      <c r="N121" s="54" t="str" cm="1">
        <f t="array" ref="N121">IF(HYPERLINK(TEXT("#"&amp;INDEX($D$385:$BE$550,$C490,G$196),),INDEX($D$385:$BE$550,$C490,G$196))=0,"",HYPERLINK(TEXT("#"&amp;INDEX($D$385:$BE$550,$C490,G$196),),INDEX($D$385:$BE$550,$C490,G$196)))</f>
        <v>A125622480K</v>
      </c>
      <c r="O121" s="54" t="str" cm="1">
        <f t="array" ref="O121">IF(HYPERLINK(TEXT("#"&amp;INDEX($D$385:$BE$550,$C490,H$196),),INDEX($D$385:$BE$550,$C490,H$196))=0,"",HYPERLINK(TEXT("#"&amp;INDEX($D$385:$BE$550,$C490,H$196),),INDEX($D$385:$BE$550,$C490,H$196)))</f>
        <v>A125622482R</v>
      </c>
      <c r="P121" s="51"/>
      <c r="Q121" s="77"/>
      <c r="R121" s="51"/>
      <c r="S121" s="51"/>
      <c r="T121" s="51"/>
      <c r="U121" s="51"/>
      <c r="V121" s="51"/>
      <c r="W121" s="51"/>
    </row>
    <row r="122" spans="1:23">
      <c r="A122" s="62"/>
      <c r="B122" s="53" t="s">
        <v>11604</v>
      </c>
      <c r="C122" s="51" cm="1">
        <f t="array" ref="C122">INDEX($D$209:$BE$374,$C315,C$196)</f>
        <v>11.679</v>
      </c>
      <c r="D122" s="51" cm="1">
        <f t="array" ref="D122">INDEX($D$209:$BE$374,$C315,D$196)</f>
        <v>24.808</v>
      </c>
      <c r="E122" s="51" cm="1">
        <f t="array" ref="E122">INDEX($D$209:$BE$374,$C315,E$196)</f>
        <v>3.37</v>
      </c>
      <c r="F122" s="51" cm="1">
        <f t="array" ref="F122">INDEX($D$209:$BE$374,$C315,F$196)</f>
        <v>4.3689999999999998</v>
      </c>
      <c r="G122" s="51" cm="1">
        <f t="array" ref="G122">INDEX($D$209:$BE$374,$C315,G$196)</f>
        <v>44.225000000000001</v>
      </c>
      <c r="H122" s="51" cm="1">
        <f t="array" ref="H122">INDEX($D$209:$BE$374,$C315,H$196)</f>
        <v>13.519</v>
      </c>
      <c r="I122" s="51"/>
      <c r="J122" s="54" t="str" cm="1">
        <f t="array" ref="J122">IF(HYPERLINK(TEXT("#"&amp;INDEX($D$385:$BE$550,$C491,C$196),),INDEX($D$385:$BE$550,$C491,C$196))=0,"",HYPERLINK(TEXT("#"&amp;INDEX($D$385:$BE$550,$C491,C$196),),INDEX($D$385:$BE$550,$C491,C$196)))</f>
        <v>A125625368R</v>
      </c>
      <c r="K122" s="54" t="str" cm="1">
        <f t="array" ref="K122">IF(HYPERLINK(TEXT("#"&amp;INDEX($D$385:$BE$550,$C491,D$196),),INDEX($D$385:$BE$550,$C491,D$196))=0,"",HYPERLINK(TEXT("#"&amp;INDEX($D$385:$BE$550,$C491,D$196),),INDEX($D$385:$BE$550,$C491,D$196)))</f>
        <v>A125619608A</v>
      </c>
      <c r="L122" s="54" t="str" cm="1">
        <f t="array" ref="L122">IF(HYPERLINK(TEXT("#"&amp;INDEX($D$385:$BE$550,$C491,E$196),),INDEX($D$385:$BE$550,$C491,E$196))=0,"",HYPERLINK(TEXT("#"&amp;INDEX($D$385:$BE$550,$C491,E$196),),INDEX($D$385:$BE$550,$C491,E$196)))</f>
        <v>A125628248A</v>
      </c>
      <c r="M122" s="54" t="str" cm="1">
        <f t="array" ref="M122">IF(HYPERLINK(TEXT("#"&amp;INDEX($D$385:$BE$550,$C491,F$196),),INDEX($D$385:$BE$550,$C491,F$196))=0,"",HYPERLINK(TEXT("#"&amp;INDEX($D$385:$BE$550,$C491,F$196),),INDEX($D$385:$BE$550,$C491,F$196)))</f>
        <v>A125631128T</v>
      </c>
      <c r="N122" s="54" t="str" cm="1">
        <f t="array" ref="N122">IF(HYPERLINK(TEXT("#"&amp;INDEX($D$385:$BE$550,$C491,G$196),),INDEX($D$385:$BE$550,$C491,G$196))=0,"",HYPERLINK(TEXT("#"&amp;INDEX($D$385:$BE$550,$C491,G$196),),INDEX($D$385:$BE$550,$C491,G$196)))</f>
        <v>A125622488C</v>
      </c>
      <c r="O122" s="54" t="str" cm="1">
        <f t="array" ref="O122">IF(HYPERLINK(TEXT("#"&amp;INDEX($D$385:$BE$550,$C491,H$196),),INDEX($D$385:$BE$550,$C491,H$196))=0,"",HYPERLINK(TEXT("#"&amp;INDEX($D$385:$BE$550,$C491,H$196),),INDEX($D$385:$BE$550,$C491,H$196)))</f>
        <v>A125622490R</v>
      </c>
      <c r="P122" s="51"/>
      <c r="Q122" s="77"/>
      <c r="R122" s="51"/>
      <c r="S122" s="51"/>
      <c r="T122" s="51"/>
      <c r="U122" s="51"/>
      <c r="V122" s="51"/>
      <c r="W122" s="51"/>
    </row>
    <row r="123" spans="1:23">
      <c r="A123" s="62"/>
      <c r="B123" s="53" t="s">
        <v>11588</v>
      </c>
      <c r="C123" s="51" cm="1">
        <f t="array" ref="C123">INDEX($D$209:$BE$374,$C316,C$196)</f>
        <v>10.823</v>
      </c>
      <c r="D123" s="51" cm="1">
        <f t="array" ref="D123">INDEX($D$209:$BE$374,$C316,D$196)</f>
        <v>24.289000000000001</v>
      </c>
      <c r="E123" s="51" cm="1">
        <f t="array" ref="E123">INDEX($D$209:$BE$374,$C316,E$196)</f>
        <v>7.8559999999999999</v>
      </c>
      <c r="F123" s="51" cm="1">
        <f t="array" ref="F123">INDEX($D$209:$BE$374,$C316,F$196)</f>
        <v>5.641</v>
      </c>
      <c r="G123" s="51" cm="1">
        <f t="array" ref="G123">INDEX($D$209:$BE$374,$C316,G$196)</f>
        <v>48.61</v>
      </c>
      <c r="H123" s="51" cm="1">
        <f t="array" ref="H123">INDEX($D$209:$BE$374,$C316,H$196)</f>
        <v>14</v>
      </c>
      <c r="I123" s="51"/>
      <c r="J123" s="54" t="str" cm="1">
        <f t="array" ref="J123">IF(HYPERLINK(TEXT("#"&amp;INDEX($D$385:$BE$550,$C492,C$196),),INDEX($D$385:$BE$550,$C492,C$196))=0,"",HYPERLINK(TEXT("#"&amp;INDEX($D$385:$BE$550,$C492,C$196),),INDEX($D$385:$BE$550,$C492,C$196)))</f>
        <v>A125625472R</v>
      </c>
      <c r="K123" s="54" t="str" cm="1">
        <f t="array" ref="K123">IF(HYPERLINK(TEXT("#"&amp;INDEX($D$385:$BE$550,$C492,D$196),),INDEX($D$385:$BE$550,$C492,D$196))=0,"",HYPERLINK(TEXT("#"&amp;INDEX($D$385:$BE$550,$C492,D$196),),INDEX($D$385:$BE$550,$C492,D$196)))</f>
        <v>A125619712A</v>
      </c>
      <c r="L123" s="54" t="str" cm="1">
        <f t="array" ref="L123">IF(HYPERLINK(TEXT("#"&amp;INDEX($D$385:$BE$550,$C492,E$196),),INDEX($D$385:$BE$550,$C492,E$196))=0,"",HYPERLINK(TEXT("#"&amp;INDEX($D$385:$BE$550,$C492,E$196),),INDEX($D$385:$BE$550,$C492,E$196)))</f>
        <v>A125628352A</v>
      </c>
      <c r="M123" s="54" t="str" cm="1">
        <f t="array" ref="M123">IF(HYPERLINK(TEXT("#"&amp;INDEX($D$385:$BE$550,$C492,F$196),),INDEX($D$385:$BE$550,$C492,F$196))=0,"",HYPERLINK(TEXT("#"&amp;INDEX($D$385:$BE$550,$C492,F$196),),INDEX($D$385:$BE$550,$C492,F$196)))</f>
        <v>A125631232T</v>
      </c>
      <c r="N123" s="54" t="str" cm="1">
        <f t="array" ref="N123">IF(HYPERLINK(TEXT("#"&amp;INDEX($D$385:$BE$550,$C492,G$196),),INDEX($D$385:$BE$550,$C492,G$196))=0,"",HYPERLINK(TEXT("#"&amp;INDEX($D$385:$BE$550,$C492,G$196),),INDEX($D$385:$BE$550,$C492,G$196)))</f>
        <v>A125622592C</v>
      </c>
      <c r="O123" s="54" t="str" cm="1">
        <f t="array" ref="O123">IF(HYPERLINK(TEXT("#"&amp;INDEX($D$385:$BE$550,$C492,H$196),),INDEX($D$385:$BE$550,$C492,H$196))=0,"",HYPERLINK(TEXT("#"&amp;INDEX($D$385:$BE$550,$C492,H$196),),INDEX($D$385:$BE$550,$C492,H$196)))</f>
        <v>A125622594J</v>
      </c>
      <c r="P123" s="51"/>
      <c r="Q123" s="77"/>
      <c r="R123" s="51"/>
      <c r="S123" s="51"/>
      <c r="T123" s="51"/>
      <c r="U123" s="51"/>
      <c r="V123" s="51"/>
      <c r="W123" s="51"/>
    </row>
    <row r="124" spans="1:23">
      <c r="A124" s="62"/>
      <c r="B124" s="53" t="s">
        <v>11597</v>
      </c>
      <c r="C124" s="51" cm="1">
        <f t="array" ref="C124">INDEX($D$209:$BE$374,$C317,C$196)</f>
        <v>13.391</v>
      </c>
      <c r="D124" s="51" cm="1">
        <f t="array" ref="D124">INDEX($D$209:$BE$374,$C317,D$196)</f>
        <v>11.055</v>
      </c>
      <c r="E124" s="51" cm="1">
        <f t="array" ref="E124">INDEX($D$209:$BE$374,$C317,E$196)</f>
        <v>3.0339999999999998</v>
      </c>
      <c r="F124" s="51" cm="1">
        <f t="array" ref="F124">INDEX($D$209:$BE$374,$C317,F$196)</f>
        <v>0.30499999999999999</v>
      </c>
      <c r="G124" s="51" cm="1">
        <f t="array" ref="G124">INDEX($D$209:$BE$374,$C317,G$196)</f>
        <v>27.786000000000001</v>
      </c>
      <c r="H124" s="51" cm="1">
        <f t="array" ref="H124">INDEX($D$209:$BE$374,$C317,H$196)</f>
        <v>10</v>
      </c>
      <c r="I124" s="51"/>
      <c r="J124" s="54" t="str" cm="1">
        <f t="array" ref="J124">IF(HYPERLINK(TEXT("#"&amp;INDEX($D$385:$BE$550,$C493,C$196),),INDEX($D$385:$BE$550,$C493,C$196))=0,"",HYPERLINK(TEXT("#"&amp;INDEX($D$385:$BE$550,$C493,C$196),),INDEX($D$385:$BE$550,$C493,C$196)))</f>
        <v>A125625192W</v>
      </c>
      <c r="K124" s="54" t="str" cm="1">
        <f t="array" ref="K124">IF(HYPERLINK(TEXT("#"&amp;INDEX($D$385:$BE$550,$C493,D$196),),INDEX($D$385:$BE$550,$C493,D$196))=0,"",HYPERLINK(TEXT("#"&amp;INDEX($D$385:$BE$550,$C493,D$196),),INDEX($D$385:$BE$550,$C493,D$196)))</f>
        <v>A125619432J</v>
      </c>
      <c r="L124" s="54" t="str" cm="1">
        <f t="array" ref="L124">IF(HYPERLINK(TEXT("#"&amp;INDEX($D$385:$BE$550,$C493,E$196),),INDEX($D$385:$BE$550,$C493,E$196))=0,"",HYPERLINK(TEXT("#"&amp;INDEX($D$385:$BE$550,$C493,E$196),),INDEX($D$385:$BE$550,$C493,E$196)))</f>
        <v>A125628072J</v>
      </c>
      <c r="M124" s="54" t="str" cm="1">
        <f t="array" ref="M124">IF(HYPERLINK(TEXT("#"&amp;INDEX($D$385:$BE$550,$C493,F$196),),INDEX($D$385:$BE$550,$C493,F$196))=0,"",HYPERLINK(TEXT("#"&amp;INDEX($D$385:$BE$550,$C493,F$196),),INDEX($D$385:$BE$550,$C493,F$196)))</f>
        <v>A125630952W</v>
      </c>
      <c r="N124" s="54" t="str" cm="1">
        <f t="array" ref="N124">IF(HYPERLINK(TEXT("#"&amp;INDEX($D$385:$BE$550,$C493,G$196),),INDEX($D$385:$BE$550,$C493,G$196))=0,"",HYPERLINK(TEXT("#"&amp;INDEX($D$385:$BE$550,$C493,G$196),),INDEX($D$385:$BE$550,$C493,G$196)))</f>
        <v>A125622312X</v>
      </c>
      <c r="O124" s="54" t="str" cm="1">
        <f t="array" ref="O124">IF(HYPERLINK(TEXT("#"&amp;INDEX($D$385:$BE$550,$C493,H$196),),INDEX($D$385:$BE$550,$C493,H$196))=0,"",HYPERLINK(TEXT("#"&amp;INDEX($D$385:$BE$550,$C493,H$196),),INDEX($D$385:$BE$550,$C493,H$196)))</f>
        <v>A125622314C</v>
      </c>
      <c r="P124" s="51"/>
      <c r="Q124" s="77"/>
      <c r="R124" s="51"/>
      <c r="S124" s="51"/>
      <c r="T124" s="51"/>
      <c r="U124" s="51"/>
      <c r="V124" s="51"/>
      <c r="W124" s="51"/>
    </row>
    <row r="125" spans="1:23">
      <c r="A125" s="48" t="s">
        <v>11546</v>
      </c>
      <c r="B125" s="64"/>
      <c r="C125" s="65" cm="1">
        <f t="array" ref="C125">INDEX($D$209:$BE$374,$C318,C$196)</f>
        <v>125.839</v>
      </c>
      <c r="D125" s="65" cm="1">
        <f t="array" ref="D125">INDEX($D$209:$BE$374,$C318,D$196)</f>
        <v>137.31</v>
      </c>
      <c r="E125" s="65" cm="1">
        <f t="array" ref="E125">INDEX($D$209:$BE$374,$C318,E$196)</f>
        <v>47.405000000000001</v>
      </c>
      <c r="F125" s="65" cm="1">
        <f t="array" ref="F125">INDEX($D$209:$BE$374,$C318,F$196)</f>
        <v>20.588000000000001</v>
      </c>
      <c r="G125" s="65" cm="1">
        <f t="array" ref="G125">INDEX($D$209:$BE$374,$C318,G$196)</f>
        <v>331.14299999999997</v>
      </c>
      <c r="H125" s="65" cm="1">
        <f t="array" ref="H125">INDEX($D$209:$BE$374,$C318,H$196)</f>
        <v>10</v>
      </c>
      <c r="I125" s="51"/>
      <c r="J125" s="54" t="str" cm="1">
        <f t="array" ref="J125">IF(HYPERLINK(TEXT("#"&amp;INDEX($D$385:$BE$550,$C494,C$196),),INDEX($D$385:$BE$550,$C494,C$196))=0,"",HYPERLINK(TEXT("#"&amp;INDEX($D$385:$BE$550,$C494,C$196),),INDEX($D$385:$BE$550,$C494,C$196)))</f>
        <v>A125625288R</v>
      </c>
      <c r="K125" s="54" t="str" cm="1">
        <f t="array" ref="K125">IF(HYPERLINK(TEXT("#"&amp;INDEX($D$385:$BE$550,$C494,D$196),),INDEX($D$385:$BE$550,$C494,D$196))=0,"",HYPERLINK(TEXT("#"&amp;INDEX($D$385:$BE$550,$C494,D$196),),INDEX($D$385:$BE$550,$C494,D$196)))</f>
        <v>A125619528A</v>
      </c>
      <c r="L125" s="54" t="str" cm="1">
        <f t="array" ref="L125">IF(HYPERLINK(TEXT("#"&amp;INDEX($D$385:$BE$550,$C494,E$196),),INDEX($D$385:$BE$550,$C494,E$196))=0,"",HYPERLINK(TEXT("#"&amp;INDEX($D$385:$BE$550,$C494,E$196),),INDEX($D$385:$BE$550,$C494,E$196)))</f>
        <v>A125628168A</v>
      </c>
      <c r="M125" s="54" t="str" cm="1">
        <f t="array" ref="M125">IF(HYPERLINK(TEXT("#"&amp;INDEX($D$385:$BE$550,$C494,F$196),),INDEX($D$385:$BE$550,$C494,F$196))=0,"",HYPERLINK(TEXT("#"&amp;INDEX($D$385:$BE$550,$C494,F$196),),INDEX($D$385:$BE$550,$C494,F$196)))</f>
        <v>A125631048T</v>
      </c>
      <c r="N125" s="54" t="str" cm="1">
        <f t="array" ref="N125">IF(HYPERLINK(TEXT("#"&amp;INDEX($D$385:$BE$550,$C494,G$196),),INDEX($D$385:$BE$550,$C494,G$196))=0,"",HYPERLINK(TEXT("#"&amp;INDEX($D$385:$BE$550,$C494,G$196),),INDEX($D$385:$BE$550,$C494,G$196)))</f>
        <v>A125622408T</v>
      </c>
      <c r="O125" s="54" t="str" cm="1">
        <f t="array" ref="O125">IF(HYPERLINK(TEXT("#"&amp;INDEX($D$385:$BE$550,$C494,H$196),),INDEX($D$385:$BE$550,$C494,H$196))=0,"",HYPERLINK(TEXT("#"&amp;INDEX($D$385:$BE$550,$C494,H$196),),INDEX($D$385:$BE$550,$C494,H$196)))</f>
        <v>A125622410C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11593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11550</v>
      </c>
      <c r="B127" s="49"/>
      <c r="C127" s="51" t="str" cm="1">
        <f t="array" ref="C127">IF(INDEX($D$209:$BE$374,$C320,C$196)=0,"",INDEX($D$209:$BE$374,$C320,C$196))</f>
        <v/>
      </c>
      <c r="D127" s="51" t="str" cm="1">
        <f t="array" ref="D127">IF(INDEX($D$209:$BE$374,$C320,D$196)=0,"",INDEX($D$209:$BE$374,$C320,D$196))</f>
        <v/>
      </c>
      <c r="E127" s="51" t="str" cm="1">
        <f t="array" ref="E127">IF(INDEX($D$209:$BE$374,$C320,E$196)=0,"",INDEX($D$209:$BE$374,$C320,E$196))</f>
        <v/>
      </c>
      <c r="F127" s="51" t="str" cm="1">
        <f t="array" ref="F127">IF(INDEX($D$209:$BE$374,$C320,F$196)=0,"",INDEX($D$209:$BE$374,$C320,F$196))</f>
        <v/>
      </c>
      <c r="G127" s="51" t="str" cm="1">
        <f t="array" ref="G127">IF(INDEX($D$209:$BE$374,$C320,G$196)=0,"",INDEX($D$209:$BE$374,$C320,G$196))</f>
        <v/>
      </c>
      <c r="H127" s="51" t="str" cm="1">
        <f t="array" ref="H127">IF(INDEX($D$209:$BE$374,$C320,H$196)=0,"",INDEX($D$209:$BE$374,$C320,H$196))</f>
        <v/>
      </c>
      <c r="I127" s="51"/>
      <c r="J127" s="54" t="str" cm="1">
        <f t="array" ref="J127">IF(HYPERLINK(TEXT("#"&amp;INDEX($D$385:$BE$550,$C496,C$196),),INDEX($D$385:$BE$550,$C496,C$196))=0,"",HYPERLINK(TEXT("#"&amp;INDEX($D$385:$BE$550,$C496,C$196),),INDEX($D$385:$BE$550,$C496,C$196)))</f>
        <v/>
      </c>
      <c r="K127" s="54" t="str" cm="1">
        <f t="array" ref="K127">IF(HYPERLINK(TEXT("#"&amp;INDEX($D$385:$BE$550,$C496,D$196),),INDEX($D$385:$BE$550,$C496,D$196))=0,"",HYPERLINK(TEXT("#"&amp;INDEX($D$385:$BE$550,$C496,D$196),),INDEX($D$385:$BE$550,$C496,D$196)))</f>
        <v/>
      </c>
      <c r="L127" s="54" t="str" cm="1">
        <f t="array" ref="L127">IF(HYPERLINK(TEXT("#"&amp;INDEX($D$385:$BE$550,$C496,E$196),),INDEX($D$385:$BE$550,$C496,E$196))=0,"",HYPERLINK(TEXT("#"&amp;INDEX($D$385:$BE$550,$C496,E$196),),INDEX($D$385:$BE$550,$C496,E$196)))</f>
        <v/>
      </c>
      <c r="M127" s="54" t="str" cm="1">
        <f t="array" ref="M127">IF(HYPERLINK(TEXT("#"&amp;INDEX($D$385:$BE$550,$C496,F$196),),INDEX($D$385:$BE$550,$C496,F$196))=0,"",HYPERLINK(TEXT("#"&amp;INDEX($D$385:$BE$550,$C496,F$196),),INDEX($D$385:$BE$550,$C496,F$196)))</f>
        <v/>
      </c>
      <c r="N127" s="54" t="str" cm="1">
        <f t="array" ref="N127">IF(HYPERLINK(TEXT("#"&amp;INDEX($D$385:$BE$550,$C496,G$196),),INDEX($D$385:$BE$550,$C496,G$196))=0,"",HYPERLINK(TEXT("#"&amp;INDEX($D$385:$BE$550,$C496,G$196),),INDEX($D$385:$BE$550,$C496,G$196)))</f>
        <v/>
      </c>
      <c r="O127" s="54" t="str" cm="1">
        <f t="array" ref="O127">IF(HYPERLINK(TEXT("#"&amp;INDEX($D$385:$BE$550,$C496,H$196),),INDEX($D$385:$BE$550,$C496,H$196))=0,"",HYPERLINK(TEXT("#"&amp;INDEX($D$385:$BE$550,$C496,H$196),),INDEX($D$385:$BE$550,$C496,H$196)))</f>
        <v/>
      </c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11551</v>
      </c>
      <c r="C128" s="51" cm="1">
        <f t="array" ref="C128">IF(INDEX($D$209:$BE$374,$C321,C$196)=0,"",INDEX($D$209:$BE$374,$C321,C$196))</f>
        <v>67.707999999999998</v>
      </c>
      <c r="D128" s="51" cm="1">
        <f t="array" ref="D128">IF(INDEX($D$209:$BE$374,$C321,D$196)=0,"",INDEX($D$209:$BE$374,$C321,D$196))</f>
        <v>64.682000000000002</v>
      </c>
      <c r="E128" s="51" cm="1">
        <f t="array" ref="E128">IF(INDEX($D$209:$BE$374,$C321,E$196)=0,"",INDEX($D$209:$BE$374,$C321,E$196))</f>
        <v>14.888999999999999</v>
      </c>
      <c r="F128" s="51" cm="1">
        <f t="array" ref="F128">IF(INDEX($D$209:$BE$374,$C321,F$196)=0,"",INDEX($D$209:$BE$374,$C321,F$196))</f>
        <v>2.6349999999999998</v>
      </c>
      <c r="G128" s="51" cm="1">
        <f t="array" ref="G128">IF(INDEX($D$209:$BE$374,$C321,G$196)=0,"",INDEX($D$209:$BE$374,$C321,G$196))</f>
        <v>149.91399999999999</v>
      </c>
      <c r="H128" s="51" cm="1">
        <f t="array" ref="H128">IF(INDEX($D$209:$BE$374,$C321,H$196)=0,"",INDEX($D$209:$BE$374,$C321,H$196))</f>
        <v>10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A125612808T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A125607048T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A125615688R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A125618568A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A125609928A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A125609930L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11552</v>
      </c>
      <c r="C129" s="51" cm="1">
        <f t="array" ref="C129">IF(INDEX($D$209:$BE$374,$C322,C$196)=0,"",INDEX($D$209:$BE$374,$C322,C$196))</f>
        <v>56.588000000000001</v>
      </c>
      <c r="D129" s="51" cm="1">
        <f t="array" ref="D129">IF(INDEX($D$209:$BE$374,$C322,D$196)=0,"",INDEX($D$209:$BE$374,$C322,D$196))</f>
        <v>42.81</v>
      </c>
      <c r="E129" s="51" cm="1">
        <f t="array" ref="E129">IF(INDEX($D$209:$BE$374,$C322,E$196)=0,"",INDEX($D$209:$BE$374,$C322,E$196))</f>
        <v>20.161999999999999</v>
      </c>
      <c r="F129" s="51" cm="1">
        <f t="array" ref="F129">IF(INDEX($D$209:$BE$374,$C322,F$196)=0,"",INDEX($D$209:$BE$374,$C322,F$196))</f>
        <v>3.6339999999999999</v>
      </c>
      <c r="G129" s="51" cm="1">
        <f t="array" ref="G129">IF(INDEX($D$209:$BE$374,$C322,G$196)=0,"",INDEX($D$209:$BE$374,$C322,G$196))</f>
        <v>123.194</v>
      </c>
      <c r="H129" s="51" cm="1">
        <f t="array" ref="H129">IF(INDEX($D$209:$BE$374,$C322,H$196)=0,"",INDEX($D$209:$BE$374,$C322,H$196))</f>
        <v>10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A125611528F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A125605768C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A125614408T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A125617288R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A125608648R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A125608650A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11553</v>
      </c>
      <c r="C130" s="51" cm="1">
        <f t="array" ref="C130">IF(INDEX($D$209:$BE$374,$C323,C$196)=0,"",INDEX($D$209:$BE$374,$C323,C$196))</f>
        <v>44.253</v>
      </c>
      <c r="D130" s="51" cm="1">
        <f t="array" ref="D130">IF(INDEX($D$209:$BE$374,$C323,D$196)=0,"",INDEX($D$209:$BE$374,$C323,D$196))</f>
        <v>44.286000000000001</v>
      </c>
      <c r="E130" s="51" cm="1">
        <f t="array" ref="E130">IF(INDEX($D$209:$BE$374,$C323,E$196)=0,"",INDEX($D$209:$BE$374,$C323,E$196))</f>
        <v>13.996</v>
      </c>
      <c r="F130" s="51" cm="1">
        <f t="array" ref="F130">IF(INDEX($D$209:$BE$374,$C323,F$196)=0,"",INDEX($D$209:$BE$374,$C323,F$196))</f>
        <v>0.56699999999999995</v>
      </c>
      <c r="G130" s="51" cm="1">
        <f t="array" ref="G130">IF(INDEX($D$209:$BE$374,$C323,G$196)=0,"",INDEX($D$209:$BE$374,$C323,G$196))</f>
        <v>103.102</v>
      </c>
      <c r="H130" s="51" cm="1">
        <f t="array" ref="H130">IF(INDEX($D$209:$BE$374,$C323,H$196)=0,"",INDEX($D$209:$BE$374,$C323,H$196))</f>
        <v>10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A125613128F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A125607368C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A125616008T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A125618888L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A125610248V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A125610250F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11554</v>
      </c>
      <c r="C131" s="51" cm="1">
        <f t="array" ref="C131">IF(INDEX($D$209:$BE$374,$C324,C$196)=0,"",INDEX($D$209:$BE$374,$C324,C$196))</f>
        <v>16.097999999999999</v>
      </c>
      <c r="D131" s="51" cm="1">
        <f t="array" ref="D131">IF(INDEX($D$209:$BE$374,$C324,D$196)=0,"",INDEX($D$209:$BE$374,$C324,D$196))</f>
        <v>12.074999999999999</v>
      </c>
      <c r="E131" s="51" cm="1">
        <f t="array" ref="E131">IF(INDEX($D$209:$BE$374,$C324,E$196)=0,"",INDEX($D$209:$BE$374,$C324,E$196))</f>
        <v>6.0330000000000004</v>
      </c>
      <c r="F131" s="51" cm="1">
        <f t="array" ref="F131">IF(INDEX($D$209:$BE$374,$C324,F$196)=0,"",INDEX($D$209:$BE$374,$C324,F$196))</f>
        <v>0.23</v>
      </c>
      <c r="G131" s="51" cm="1">
        <f t="array" ref="G131">IF(INDEX($D$209:$BE$374,$C324,G$196)=0,"",INDEX($D$209:$BE$374,$C324,G$196))</f>
        <v>34.436</v>
      </c>
      <c r="H131" s="51" cm="1">
        <f t="array" ref="H131">IF(INDEX($D$209:$BE$374,$C324,H$196)=0,"",INDEX($D$209:$BE$374,$C324,H$196))</f>
        <v>10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A125613448T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A125607688R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A125616328C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A125619208R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A125610568F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A125610570T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11555</v>
      </c>
      <c r="C132" s="51" cm="1">
        <f t="array" ref="C132">IF(INDEX($D$209:$BE$374,$C325,C$196)=0,"",INDEX($D$209:$BE$374,$C325,C$196))</f>
        <v>20.233000000000001</v>
      </c>
      <c r="D132" s="51" cm="1">
        <f t="array" ref="D132">IF(INDEX($D$209:$BE$374,$C325,D$196)=0,"",INDEX($D$209:$BE$374,$C325,D$196))</f>
        <v>27.800999999999998</v>
      </c>
      <c r="E132" s="51" cm="1">
        <f t="array" ref="E132">IF(INDEX($D$209:$BE$374,$C325,E$196)=0,"",INDEX($D$209:$BE$374,$C325,E$196))</f>
        <v>6.1470000000000002</v>
      </c>
      <c r="F132" s="51" cm="1">
        <f t="array" ref="F132">IF(INDEX($D$209:$BE$374,$C325,F$196)=0,"",INDEX($D$209:$BE$374,$C325,F$196))</f>
        <v>2.4449999999999998</v>
      </c>
      <c r="G132" s="51" cm="1">
        <f t="array" ref="G132">IF(INDEX($D$209:$BE$374,$C325,G$196)=0,"",INDEX($D$209:$BE$374,$C325,G$196))</f>
        <v>56.625999999999998</v>
      </c>
      <c r="H132" s="51" cm="1">
        <f t="array" ref="H132">IF(INDEX($D$209:$BE$374,$C325,H$196)=0,"",INDEX($D$209:$BE$374,$C325,H$196))</f>
        <v>10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A125611848T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A125606088T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A125614728C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A125617608R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A125608968A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A125608970L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11556</v>
      </c>
      <c r="C133" s="51" cm="1">
        <f t="array" ref="C133">IF(INDEX($D$209:$BE$374,$C326,C$196)=0,"",INDEX($D$209:$BE$374,$C326,C$196))</f>
        <v>6.1929999999999996</v>
      </c>
      <c r="D133" s="51" cm="1">
        <f t="array" ref="D133">IF(INDEX($D$209:$BE$374,$C326,D$196)=0,"",INDEX($D$209:$BE$374,$C326,D$196))</f>
        <v>5.0860000000000003</v>
      </c>
      <c r="E133" s="51" cm="1">
        <f t="array" ref="E133">IF(INDEX($D$209:$BE$374,$C326,E$196)=0,"",INDEX($D$209:$BE$374,$C326,E$196))</f>
        <v>0.85699999999999998</v>
      </c>
      <c r="F133" s="51" cm="1">
        <f t="array" ref="F133">IF(INDEX($D$209:$BE$374,$C326,F$196)=0,"",INDEX($D$209:$BE$374,$C326,F$196))</f>
        <v>0.223</v>
      </c>
      <c r="G133" s="51" cm="1">
        <f t="array" ref="G133">IF(INDEX($D$209:$BE$374,$C326,G$196)=0,"",INDEX($D$209:$BE$374,$C326,G$196))</f>
        <v>12.36</v>
      </c>
      <c r="H133" s="51" cm="1">
        <f t="array" ref="H133">IF(INDEX($D$209:$BE$374,$C326,H$196)=0,"",INDEX($D$209:$BE$374,$C326,H$196))</f>
        <v>9.4250000000000007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A125612168F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A125606408T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A125615048T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A125617928A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A125609288R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A125609290A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11557</v>
      </c>
      <c r="C134" s="51" cm="1">
        <f t="array" ref="C134">IF(INDEX($D$209:$BE$374,$C327,C$196)=0,"",INDEX($D$209:$BE$374,$C327,C$196))</f>
        <v>0.92200000000000004</v>
      </c>
      <c r="D134" s="51" cm="1">
        <f t="array" ref="D134">IF(INDEX($D$209:$BE$374,$C327,D$196)=0,"",INDEX($D$209:$BE$374,$C327,D$196))</f>
        <v>0.66600000000000004</v>
      </c>
      <c r="E134" s="51" cm="1">
        <f t="array" ref="E134">IF(INDEX($D$209:$BE$374,$C327,E$196)=0,"",INDEX($D$209:$BE$374,$C327,E$196))</f>
        <v>0.71099999999999997</v>
      </c>
      <c r="F134" s="51" t="str" cm="1">
        <f t="array" ref="F134">IF(INDEX($D$209:$BE$374,$C327,F$196)=0,"",INDEX($D$209:$BE$374,$C327,F$196))</f>
        <v/>
      </c>
      <c r="G134" s="51" cm="1">
        <f t="array" ref="G134">IF(INDEX($D$209:$BE$374,$C327,G$196)=0,"",INDEX($D$209:$BE$374,$C327,G$196))</f>
        <v>2.2989999999999999</v>
      </c>
      <c r="H134" s="51" cm="1">
        <f t="array" ref="H134">IF(INDEX($D$209:$BE$374,$C327,H$196)=0,"",INDEX($D$209:$BE$374,$C327,H$196))</f>
        <v>12.394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A125612488T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A125606728C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A125615368C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A125618248R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A125609608R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A125609610A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11558</v>
      </c>
      <c r="C135" s="51" cm="1">
        <f t="array" ref="C135">IF(INDEX($D$209:$BE$374,$C328,C$196)=0,"",INDEX($D$209:$BE$374,$C328,C$196))</f>
        <v>2.7269999999999999</v>
      </c>
      <c r="D135" s="51" cm="1">
        <f t="array" ref="D135">IF(INDEX($D$209:$BE$374,$C328,D$196)=0,"",INDEX($D$209:$BE$374,$C328,D$196))</f>
        <v>2.3250000000000002</v>
      </c>
      <c r="E135" s="51" cm="1">
        <f t="array" ref="E135">IF(INDEX($D$209:$BE$374,$C328,E$196)=0,"",INDEX($D$209:$BE$374,$C328,E$196))</f>
        <v>0.76900000000000002</v>
      </c>
      <c r="F135" s="51" t="str" cm="1">
        <f t="array" ref="F135">IF(INDEX($D$209:$BE$374,$C328,F$196)=0,"",INDEX($D$209:$BE$374,$C328,F$196))</f>
        <v/>
      </c>
      <c r="G135" s="51" cm="1">
        <f t="array" ref="G135">IF(INDEX($D$209:$BE$374,$C328,G$196)=0,"",INDEX($D$209:$BE$374,$C328,G$196))</f>
        <v>5.8209999999999997</v>
      </c>
      <c r="H135" s="51" cm="1">
        <f t="array" ref="H135">IF(INDEX($D$209:$BE$374,$C328,H$196)=0,"",INDEX($D$209:$BE$374,$C328,H$196))</f>
        <v>10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A125611208V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A125605448T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A125614088T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A125616968A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A125608328C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A125608330R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11559</v>
      </c>
      <c r="B136" s="55"/>
      <c r="C136" s="51"/>
      <c r="D136" s="51"/>
      <c r="E136" s="51"/>
      <c r="F136" s="51"/>
      <c r="G136" s="51"/>
      <c r="H136" s="51"/>
      <c r="I136" s="51"/>
      <c r="J136" s="54" t="str" cm="1">
        <f t="array" ref="J136">IF(HYPERLINK(TEXT("#"&amp;INDEX($D$385:$BE$550,$C505,C$196),),INDEX($D$385:$BE$550,$C505,C$196))=0,"",HYPERLINK(TEXT("#"&amp;INDEX($D$385:$BE$550,$C505,C$196),),INDEX($D$385:$BE$550,$C505,C$196)))</f>
        <v/>
      </c>
      <c r="K136" s="54" t="str" cm="1">
        <f t="array" ref="K136">IF(HYPERLINK(TEXT("#"&amp;INDEX($D$385:$BE$550,$C505,D$196),),INDEX($D$385:$BE$550,$C505,D$196))=0,"",HYPERLINK(TEXT("#"&amp;INDEX($D$385:$BE$550,$C505,D$196),),INDEX($D$385:$BE$550,$C505,D$196)))</f>
        <v/>
      </c>
      <c r="L136" s="54" t="str" cm="1">
        <f t="array" ref="L136">IF(HYPERLINK(TEXT("#"&amp;INDEX($D$385:$BE$550,$C505,E$196),),INDEX($D$385:$BE$550,$C505,E$196))=0,"",HYPERLINK(TEXT("#"&amp;INDEX($D$385:$BE$550,$C505,E$196),),INDEX($D$385:$BE$550,$C505,E$196)))</f>
        <v/>
      </c>
      <c r="M136" s="54" t="str" cm="1">
        <f t="array" ref="M136">IF(HYPERLINK(TEXT("#"&amp;INDEX($D$385:$BE$550,$C505,F$196),),INDEX($D$385:$BE$550,$C505,F$196))=0,"",HYPERLINK(TEXT("#"&amp;INDEX($D$385:$BE$550,$C505,F$196),),INDEX($D$385:$BE$550,$C505,F$196)))</f>
        <v/>
      </c>
      <c r="N136" s="54" t="str" cm="1">
        <f t="array" ref="N136">IF(HYPERLINK(TEXT("#"&amp;INDEX($D$385:$BE$550,$C505,G$196),),INDEX($D$385:$BE$550,$C505,G$196))=0,"",HYPERLINK(TEXT("#"&amp;INDEX($D$385:$BE$550,$C505,G$196),),INDEX($D$385:$BE$550,$C505,G$196)))</f>
        <v/>
      </c>
      <c r="O136" s="54" t="str" cm="1">
        <f t="array" ref="O136">IF(HYPERLINK(TEXT("#"&amp;INDEX($D$385:$BE$550,$C505,H$196),),INDEX($D$385:$BE$550,$C505,H$196))=0,"",HYPERLINK(TEXT("#"&amp;INDEX($D$385:$BE$550,$C505,H$196),),INDEX($D$385:$BE$550,$C505,H$196)))</f>
        <v/>
      </c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11560</v>
      </c>
      <c r="C137" s="51" cm="1">
        <f t="array" ref="C137">INDEX($D$209:$BE$374,$C330,C$196)</f>
        <v>208.53200000000001</v>
      </c>
      <c r="D137" s="51" cm="1">
        <f t="array" ref="D137">INDEX($D$209:$BE$374,$C330,D$196)</f>
        <v>193.89699999999999</v>
      </c>
      <c r="E137" s="51" cm="1">
        <f t="array" ref="E137">INDEX($D$209:$BE$374,$C330,E$196)</f>
        <v>63.564</v>
      </c>
      <c r="F137" s="51" cm="1">
        <f t="array" ref="F137">INDEX($D$209:$BE$374,$C330,F$196)</f>
        <v>9.734</v>
      </c>
      <c r="G137" s="51" cm="1">
        <f t="array" ref="G137">INDEX($D$209:$BE$374,$C330,G$196)</f>
        <v>475.72800000000001</v>
      </c>
      <c r="H137" s="51" cm="1">
        <f t="array" ref="H137">INDEX($D$209:$BE$374,$C330,H$196)</f>
        <v>10</v>
      </c>
      <c r="I137" s="51"/>
      <c r="J137" s="54" t="str" cm="1">
        <f t="array" ref="J137">IF(HYPERLINK(TEXT("#"&amp;INDEX($D$385:$BE$550,$C506,C$196),),INDEX($D$385:$BE$550,$C506,C$196))=0,"",HYPERLINK(TEXT("#"&amp;INDEX($D$385:$BE$550,$C506,C$196),),INDEX($D$385:$BE$550,$C506,C$196)))</f>
        <v>A125611008A</v>
      </c>
      <c r="K137" s="54" t="str" cm="1">
        <f t="array" ref="K137">IF(HYPERLINK(TEXT("#"&amp;INDEX($D$385:$BE$550,$C506,D$196),),INDEX($D$385:$BE$550,$C506,D$196))=0,"",HYPERLINK(TEXT("#"&amp;INDEX($D$385:$BE$550,$C506,D$196),),INDEX($D$385:$BE$550,$C506,D$196)))</f>
        <v>A125605248X</v>
      </c>
      <c r="L137" s="54" t="str" cm="1">
        <f t="array" ref="L137">IF(HYPERLINK(TEXT("#"&amp;INDEX($D$385:$BE$550,$C506,E$196),),INDEX($D$385:$BE$550,$C506,E$196))=0,"",HYPERLINK(TEXT("#"&amp;INDEX($D$385:$BE$550,$C506,E$196),),INDEX($D$385:$BE$550,$C506,E$196)))</f>
        <v>A125613888W</v>
      </c>
      <c r="M137" s="54" t="str" cm="1">
        <f t="array" ref="M137">IF(HYPERLINK(TEXT("#"&amp;INDEX($D$385:$BE$550,$C506,F$196),),INDEX($D$385:$BE$550,$C506,F$196))=0,"",HYPERLINK(TEXT("#"&amp;INDEX($D$385:$BE$550,$C506,F$196),),INDEX($D$385:$BE$550,$C506,F$196)))</f>
        <v>A125616768J</v>
      </c>
      <c r="N137" s="54" t="str" cm="1">
        <f t="array" ref="N137">IF(HYPERLINK(TEXT("#"&amp;INDEX($D$385:$BE$550,$C506,G$196),),INDEX($D$385:$BE$550,$C506,G$196))=0,"",HYPERLINK(TEXT("#"&amp;INDEX($D$385:$BE$550,$C506,G$196),),INDEX($D$385:$BE$550,$C506,G$196)))</f>
        <v>A125608128K</v>
      </c>
      <c r="O137" s="54" t="str" cm="1">
        <f t="array" ref="O137">IF(HYPERLINK(TEXT("#"&amp;INDEX($D$385:$BE$550,$C506,H$196),),INDEX($D$385:$BE$550,$C506,H$196))=0,"",HYPERLINK(TEXT("#"&amp;INDEX($D$385:$BE$550,$C506,H$196),),INDEX($D$385:$BE$550,$C506,H$196)))</f>
        <v>A125608130W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11561</v>
      </c>
      <c r="C138" s="51" cm="1">
        <f t="array" ref="C138">INDEX($D$209:$BE$374,$C331,C$196)</f>
        <v>90.457999999999998</v>
      </c>
      <c r="D138" s="51" cm="1">
        <f t="array" ref="D138">INDEX($D$209:$BE$374,$C331,D$196)</f>
        <v>76.587000000000003</v>
      </c>
      <c r="E138" s="51" cm="1">
        <f t="array" ref="E138">INDEX($D$209:$BE$374,$C331,E$196)</f>
        <v>19.896000000000001</v>
      </c>
      <c r="F138" s="51" cm="1">
        <f t="array" ref="F138">INDEX($D$209:$BE$374,$C331,F$196)</f>
        <v>5.4349999999999996</v>
      </c>
      <c r="G138" s="51" cm="1">
        <f t="array" ref="G138">INDEX($D$209:$BE$374,$C331,G$196)</f>
        <v>192.376</v>
      </c>
      <c r="H138" s="51" cm="1">
        <f t="array" ref="H138">INDEX($D$209:$BE$374,$C331,H$196)</f>
        <v>10</v>
      </c>
      <c r="I138" s="51"/>
      <c r="J138" s="54" t="str" cm="1">
        <f t="array" ref="J138">IF(HYPERLINK(TEXT("#"&amp;INDEX($D$385:$BE$550,$C507,C$196),),INDEX($D$385:$BE$550,$C507,C$196))=0,"",HYPERLINK(TEXT("#"&amp;INDEX($D$385:$BE$550,$C507,C$196),),INDEX($D$385:$BE$550,$C507,C$196)))</f>
        <v>A125610896T</v>
      </c>
      <c r="K138" s="54" t="str" cm="1">
        <f t="array" ref="K138">IF(HYPERLINK(TEXT("#"&amp;INDEX($D$385:$BE$550,$C507,D$196),),INDEX($D$385:$BE$550,$C507,D$196))=0,"",HYPERLINK(TEXT("#"&amp;INDEX($D$385:$BE$550,$C507,D$196),),INDEX($D$385:$BE$550,$C507,D$196)))</f>
        <v>A125605136F</v>
      </c>
      <c r="L138" s="54" t="str" cm="1">
        <f t="array" ref="L138">IF(HYPERLINK(TEXT("#"&amp;INDEX($D$385:$BE$550,$C507,E$196),),INDEX($D$385:$BE$550,$C507,E$196))=0,"",HYPERLINK(TEXT("#"&amp;INDEX($D$385:$BE$550,$C507,E$196),),INDEX($D$385:$BE$550,$C507,E$196)))</f>
        <v>A125613776C</v>
      </c>
      <c r="M138" s="54" t="str" cm="1">
        <f t="array" ref="M138">IF(HYPERLINK(TEXT("#"&amp;INDEX($D$385:$BE$550,$C507,F$196),),INDEX($D$385:$BE$550,$C507,F$196))=0,"",HYPERLINK(TEXT("#"&amp;INDEX($D$385:$BE$550,$C507,F$196),),INDEX($D$385:$BE$550,$C507,F$196)))</f>
        <v>A125616656R</v>
      </c>
      <c r="N138" s="54" t="str" cm="1">
        <f t="array" ref="N138">IF(HYPERLINK(TEXT("#"&amp;INDEX($D$385:$BE$550,$C507,G$196),),INDEX($D$385:$BE$550,$C507,G$196))=0,"",HYPERLINK(TEXT("#"&amp;INDEX($D$385:$BE$550,$C507,G$196),),INDEX($D$385:$BE$550,$C507,G$196)))</f>
        <v>A125608016T</v>
      </c>
      <c r="O138" s="54" t="str" cm="1">
        <f t="array" ref="O138">IF(HYPERLINK(TEXT("#"&amp;INDEX($D$385:$BE$550,$C507,H$196),),INDEX($D$385:$BE$550,$C507,H$196))=0,"",HYPERLINK(TEXT("#"&amp;INDEX($D$385:$BE$550,$C507,H$196),),INDEX($D$385:$BE$550,$C507,H$196)))</f>
        <v>A125608018W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11562</v>
      </c>
      <c r="C139" s="51" cm="1">
        <f t="array" ref="C139">INDEX($D$209:$BE$374,$C332,C$196)</f>
        <v>64.61</v>
      </c>
      <c r="D139" s="51" cm="1">
        <f t="array" ref="D139">INDEX($D$209:$BE$374,$C332,D$196)</f>
        <v>75.701999999999998</v>
      </c>
      <c r="E139" s="51" cm="1">
        <f t="array" ref="E139">INDEX($D$209:$BE$374,$C332,E$196)</f>
        <v>32.027000000000001</v>
      </c>
      <c r="F139" s="51" cm="1">
        <f t="array" ref="F139">INDEX($D$209:$BE$374,$C332,F$196)</f>
        <v>2.097</v>
      </c>
      <c r="G139" s="51" cm="1">
        <f t="array" ref="G139">INDEX($D$209:$BE$374,$C332,G$196)</f>
        <v>174.43600000000001</v>
      </c>
      <c r="H139" s="51" cm="1">
        <f t="array" ref="H139">INDEX($D$209:$BE$374,$C332,H$196)</f>
        <v>10</v>
      </c>
      <c r="I139" s="51"/>
      <c r="J139" s="54" t="str" cm="1">
        <f t="array" ref="J139">IF(HYPERLINK(TEXT("#"&amp;INDEX($D$385:$BE$550,$C508,C$196),),INDEX($D$385:$BE$550,$C508,C$196))=0,"",HYPERLINK(TEXT("#"&amp;INDEX($D$385:$BE$550,$C508,C$196),),INDEX($D$385:$BE$550,$C508,C$196)))</f>
        <v>A125611016A</v>
      </c>
      <c r="K139" s="54" t="str" cm="1">
        <f t="array" ref="K139">IF(HYPERLINK(TEXT("#"&amp;INDEX($D$385:$BE$550,$C508,D$196),),INDEX($D$385:$BE$550,$C508,D$196))=0,"",HYPERLINK(TEXT("#"&amp;INDEX($D$385:$BE$550,$C508,D$196),),INDEX($D$385:$BE$550,$C508,D$196)))</f>
        <v>A125605256X</v>
      </c>
      <c r="L139" s="54" t="str" cm="1">
        <f t="array" ref="L139">IF(HYPERLINK(TEXT("#"&amp;INDEX($D$385:$BE$550,$C508,E$196),),INDEX($D$385:$BE$550,$C508,E$196))=0,"",HYPERLINK(TEXT("#"&amp;INDEX($D$385:$BE$550,$C508,E$196),),INDEX($D$385:$BE$550,$C508,E$196)))</f>
        <v>A125613896W</v>
      </c>
      <c r="M139" s="54" t="str" cm="1">
        <f t="array" ref="M139">IF(HYPERLINK(TEXT("#"&amp;INDEX($D$385:$BE$550,$C508,F$196),),INDEX($D$385:$BE$550,$C508,F$196))=0,"",HYPERLINK(TEXT("#"&amp;INDEX($D$385:$BE$550,$C508,F$196),),INDEX($D$385:$BE$550,$C508,F$196)))</f>
        <v>A125616776J</v>
      </c>
      <c r="N139" s="54" t="str" cm="1">
        <f t="array" ref="N139">IF(HYPERLINK(TEXT("#"&amp;INDEX($D$385:$BE$550,$C508,G$196),),INDEX($D$385:$BE$550,$C508,G$196))=0,"",HYPERLINK(TEXT("#"&amp;INDEX($D$385:$BE$550,$C508,G$196),),INDEX($D$385:$BE$550,$C508,G$196)))</f>
        <v>A125608136K</v>
      </c>
      <c r="O139" s="54" t="str" cm="1">
        <f t="array" ref="O139">IF(HYPERLINK(TEXT("#"&amp;INDEX($D$385:$BE$550,$C508,H$196),),INDEX($D$385:$BE$550,$C508,H$196))=0,"",HYPERLINK(TEXT("#"&amp;INDEX($D$385:$BE$550,$C508,H$196),),INDEX($D$385:$BE$550,$C508,H$196)))</f>
        <v>A125608138R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11563</v>
      </c>
      <c r="C140" s="51" cm="1">
        <f t="array" ref="C140">INDEX($D$209:$BE$374,$C333,C$196)</f>
        <v>32.829000000000001</v>
      </c>
      <c r="D140" s="51" cm="1">
        <f t="array" ref="D140">INDEX($D$209:$BE$374,$C333,D$196)</f>
        <v>35.253999999999998</v>
      </c>
      <c r="E140" s="51" cm="1">
        <f t="array" ref="E140">INDEX($D$209:$BE$374,$C333,E$196)</f>
        <v>20.86</v>
      </c>
      <c r="F140" s="51" cm="1">
        <f t="array" ref="F140">INDEX($D$209:$BE$374,$C333,F$196)</f>
        <v>1.466</v>
      </c>
      <c r="G140" s="51" cm="1">
        <f t="array" ref="G140">INDEX($D$209:$BE$374,$C333,G$196)</f>
        <v>90.41</v>
      </c>
      <c r="H140" s="51" cm="1">
        <f t="array" ref="H140">INDEX($D$209:$BE$374,$C333,H$196)</f>
        <v>10</v>
      </c>
      <c r="I140" s="51"/>
      <c r="J140" s="54" t="str" cm="1">
        <f t="array" ref="J140">IF(HYPERLINK(TEXT("#"&amp;INDEX($D$385:$BE$550,$C509,C$196),),INDEX($D$385:$BE$550,$C509,C$196))=0,"",HYPERLINK(TEXT("#"&amp;INDEX($D$385:$BE$550,$C509,C$196),),INDEX($D$385:$BE$550,$C509,C$196)))</f>
        <v>A125611024A</v>
      </c>
      <c r="K140" s="54" t="str" cm="1">
        <f t="array" ref="K140">IF(HYPERLINK(TEXT("#"&amp;INDEX($D$385:$BE$550,$C509,D$196),),INDEX($D$385:$BE$550,$C509,D$196))=0,"",HYPERLINK(TEXT("#"&amp;INDEX($D$385:$BE$550,$C509,D$196),),INDEX($D$385:$BE$550,$C509,D$196)))</f>
        <v>A125605264X</v>
      </c>
      <c r="L140" s="54" t="str" cm="1">
        <f t="array" ref="L140">IF(HYPERLINK(TEXT("#"&amp;INDEX($D$385:$BE$550,$C509,E$196),),INDEX($D$385:$BE$550,$C509,E$196))=0,"",HYPERLINK(TEXT("#"&amp;INDEX($D$385:$BE$550,$C509,E$196),),INDEX($D$385:$BE$550,$C509,E$196)))</f>
        <v>A125613904K</v>
      </c>
      <c r="M140" s="54" t="str" cm="1">
        <f t="array" ref="M140">IF(HYPERLINK(TEXT("#"&amp;INDEX($D$385:$BE$550,$C509,F$196),),INDEX($D$385:$BE$550,$C509,F$196))=0,"",HYPERLINK(TEXT("#"&amp;INDEX($D$385:$BE$550,$C509,F$196),),INDEX($D$385:$BE$550,$C509,F$196)))</f>
        <v>A125616784J</v>
      </c>
      <c r="N140" s="54" t="str" cm="1">
        <f t="array" ref="N140">IF(HYPERLINK(TEXT("#"&amp;INDEX($D$385:$BE$550,$C509,G$196),),INDEX($D$385:$BE$550,$C509,G$196))=0,"",HYPERLINK(TEXT("#"&amp;INDEX($D$385:$BE$550,$C509,G$196),),INDEX($D$385:$BE$550,$C509,G$196)))</f>
        <v>A125608144K</v>
      </c>
      <c r="O140" s="54" t="str" cm="1">
        <f t="array" ref="O140">IF(HYPERLINK(TEXT("#"&amp;INDEX($D$385:$BE$550,$C509,H$196),),INDEX($D$385:$BE$550,$C509,H$196))=0,"",HYPERLINK(TEXT("#"&amp;INDEX($D$385:$BE$550,$C509,H$196),),INDEX($D$385:$BE$550,$C509,H$196)))</f>
        <v>A125608146R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11564</v>
      </c>
      <c r="C141" s="51" cm="1">
        <f t="array" ref="C141">INDEX($D$209:$BE$374,$C334,C$196)</f>
        <v>31.780999999999999</v>
      </c>
      <c r="D141" s="51" cm="1">
        <f t="array" ref="D141">INDEX($D$209:$BE$374,$C334,D$196)</f>
        <v>40.447000000000003</v>
      </c>
      <c r="E141" s="51" cm="1">
        <f t="array" ref="E141">INDEX($D$209:$BE$374,$C334,E$196)</f>
        <v>11.167</v>
      </c>
      <c r="F141" s="51" cm="1">
        <f t="array" ref="F141">INDEX($D$209:$BE$374,$C334,F$196)</f>
        <v>0.63100000000000001</v>
      </c>
      <c r="G141" s="51" cm="1">
        <f t="array" ref="G141">INDEX($D$209:$BE$374,$C334,G$196)</f>
        <v>84.025999999999996</v>
      </c>
      <c r="H141" s="51" cm="1">
        <f t="array" ref="H141">INDEX($D$209:$BE$374,$C334,H$196)</f>
        <v>10</v>
      </c>
      <c r="I141" s="51"/>
      <c r="J141" s="54" t="str" cm="1">
        <f t="array" ref="J141">IF(HYPERLINK(TEXT("#"&amp;INDEX($D$385:$BE$550,$C510,C$196),),INDEX($D$385:$BE$550,$C510,C$196))=0,"",HYPERLINK(TEXT("#"&amp;INDEX($D$385:$BE$550,$C510,C$196),),INDEX($D$385:$BE$550,$C510,C$196)))</f>
        <v>A125610904F</v>
      </c>
      <c r="K141" s="54" t="str" cm="1">
        <f t="array" ref="K141">IF(HYPERLINK(TEXT("#"&amp;INDEX($D$385:$BE$550,$C510,D$196),),INDEX($D$385:$BE$550,$C510,D$196))=0,"",HYPERLINK(TEXT("#"&amp;INDEX($D$385:$BE$550,$C510,D$196),),INDEX($D$385:$BE$550,$C510,D$196)))</f>
        <v>A125605144F</v>
      </c>
      <c r="L141" s="54" t="str" cm="1">
        <f t="array" ref="L141">IF(HYPERLINK(TEXT("#"&amp;INDEX($D$385:$BE$550,$C510,E$196),),INDEX($D$385:$BE$550,$C510,E$196))=0,"",HYPERLINK(TEXT("#"&amp;INDEX($D$385:$BE$550,$C510,E$196),),INDEX($D$385:$BE$550,$C510,E$196)))</f>
        <v>A125613784C</v>
      </c>
      <c r="M141" s="54" t="str" cm="1">
        <f t="array" ref="M141">IF(HYPERLINK(TEXT("#"&amp;INDEX($D$385:$BE$550,$C510,F$196),),INDEX($D$385:$BE$550,$C510,F$196))=0,"",HYPERLINK(TEXT("#"&amp;INDEX($D$385:$BE$550,$C510,F$196),),INDEX($D$385:$BE$550,$C510,F$196)))</f>
        <v>A125616664R</v>
      </c>
      <c r="N141" s="54" t="str" cm="1">
        <f t="array" ref="N141">IF(HYPERLINK(TEXT("#"&amp;INDEX($D$385:$BE$550,$C510,G$196),),INDEX($D$385:$BE$550,$C510,G$196))=0,"",HYPERLINK(TEXT("#"&amp;INDEX($D$385:$BE$550,$C510,G$196),),INDEX($D$385:$BE$550,$C510,G$196)))</f>
        <v>A125608024T</v>
      </c>
      <c r="O141" s="54" t="str" cm="1">
        <f t="array" ref="O141">IF(HYPERLINK(TEXT("#"&amp;INDEX($D$385:$BE$550,$C510,H$196),),INDEX($D$385:$BE$550,$C510,H$196))=0,"",HYPERLINK(TEXT("#"&amp;INDEX($D$385:$BE$550,$C510,H$196),),INDEX($D$385:$BE$550,$C510,H$196)))</f>
        <v>A125608026W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11565</v>
      </c>
      <c r="C142" s="51" cm="1">
        <f t="array" ref="C142">INDEX($D$209:$BE$374,$C335,C$196)</f>
        <v>53.465000000000003</v>
      </c>
      <c r="D142" s="51" cm="1">
        <f t="array" ref="D142">INDEX($D$209:$BE$374,$C335,D$196)</f>
        <v>41.609000000000002</v>
      </c>
      <c r="E142" s="51" cm="1">
        <f t="array" ref="E142">INDEX($D$209:$BE$374,$C335,E$196)</f>
        <v>11.641</v>
      </c>
      <c r="F142" s="51" cm="1">
        <f t="array" ref="F142">INDEX($D$209:$BE$374,$C335,F$196)</f>
        <v>2.202</v>
      </c>
      <c r="G142" s="51" cm="1">
        <f t="array" ref="G142">INDEX($D$209:$BE$374,$C335,G$196)</f>
        <v>108.916</v>
      </c>
      <c r="H142" s="51" cm="1">
        <f t="array" ref="H142">INDEX($D$209:$BE$374,$C335,H$196)</f>
        <v>10</v>
      </c>
      <c r="I142" s="51"/>
      <c r="J142" s="54" t="str" cm="1">
        <f t="array" ref="J142">IF(HYPERLINK(TEXT("#"&amp;INDEX($D$385:$BE$550,$C511,C$196),),INDEX($D$385:$BE$550,$C511,C$196))=0,"",HYPERLINK(TEXT("#"&amp;INDEX($D$385:$BE$550,$C511,C$196),),INDEX($D$385:$BE$550,$C511,C$196)))</f>
        <v>A125610912F</v>
      </c>
      <c r="K142" s="54" t="str" cm="1">
        <f t="array" ref="K142">IF(HYPERLINK(TEXT("#"&amp;INDEX($D$385:$BE$550,$C511,D$196),),INDEX($D$385:$BE$550,$C511,D$196))=0,"",HYPERLINK(TEXT("#"&amp;INDEX($D$385:$BE$550,$C511,D$196),),INDEX($D$385:$BE$550,$C511,D$196)))</f>
        <v>A125605152F</v>
      </c>
      <c r="L142" s="54" t="str" cm="1">
        <f t="array" ref="L142">IF(HYPERLINK(TEXT("#"&amp;INDEX($D$385:$BE$550,$C511,E$196),),INDEX($D$385:$BE$550,$C511,E$196))=0,"",HYPERLINK(TEXT("#"&amp;INDEX($D$385:$BE$550,$C511,E$196),),INDEX($D$385:$BE$550,$C511,E$196)))</f>
        <v>A125613792C</v>
      </c>
      <c r="M142" s="54" t="str" cm="1">
        <f t="array" ref="M142">IF(HYPERLINK(TEXT("#"&amp;INDEX($D$385:$BE$550,$C511,F$196),),INDEX($D$385:$BE$550,$C511,F$196))=0,"",HYPERLINK(TEXT("#"&amp;INDEX($D$385:$BE$550,$C511,F$196),),INDEX($D$385:$BE$550,$C511,F$196)))</f>
        <v>A125616672R</v>
      </c>
      <c r="N142" s="54" t="str" cm="1">
        <f t="array" ref="N142">IF(HYPERLINK(TEXT("#"&amp;INDEX($D$385:$BE$550,$C511,G$196),),INDEX($D$385:$BE$550,$C511,G$196))=0,"",HYPERLINK(TEXT("#"&amp;INDEX($D$385:$BE$550,$C511,G$196),),INDEX($D$385:$BE$550,$C511,G$196)))</f>
        <v>A125608032T</v>
      </c>
      <c r="O142" s="54" t="str" cm="1">
        <f t="array" ref="O142">IF(HYPERLINK(TEXT("#"&amp;INDEX($D$385:$BE$550,$C511,H$196),),INDEX($D$385:$BE$550,$C511,H$196))=0,"",HYPERLINK(TEXT("#"&amp;INDEX($D$385:$BE$550,$C511,H$196),),INDEX($D$385:$BE$550,$C511,H$196)))</f>
        <v>A125608034W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11566</v>
      </c>
      <c r="C143" s="51" cm="1">
        <f t="array" ref="C143">INDEX($D$209:$BE$374,$C336,C$196)</f>
        <v>30.837</v>
      </c>
      <c r="D143" s="51" cm="1">
        <f t="array" ref="D143">INDEX($D$209:$BE$374,$C336,D$196)</f>
        <v>25.681000000000001</v>
      </c>
      <c r="E143" s="51" cm="1">
        <f t="array" ref="E143">INDEX($D$209:$BE$374,$C336,E$196)</f>
        <v>7.3979999999999997</v>
      </c>
      <c r="F143" s="51" cm="1">
        <f t="array" ref="F143">INDEX($D$209:$BE$374,$C336,F$196)</f>
        <v>1.972</v>
      </c>
      <c r="G143" s="51" cm="1">
        <f t="array" ref="G143">INDEX($D$209:$BE$374,$C336,G$196)</f>
        <v>65.887</v>
      </c>
      <c r="H143" s="51" cm="1">
        <f t="array" ref="H143">INDEX($D$209:$BE$374,$C336,H$196)</f>
        <v>10</v>
      </c>
      <c r="I143" s="51"/>
      <c r="J143" s="54" t="str" cm="1">
        <f t="array" ref="J143">IF(HYPERLINK(TEXT("#"&amp;INDEX($D$385:$BE$550,$C512,C$196),),INDEX($D$385:$BE$550,$C512,C$196))=0,"",HYPERLINK(TEXT("#"&amp;INDEX($D$385:$BE$550,$C512,C$196),),INDEX($D$385:$BE$550,$C512,C$196)))</f>
        <v>A125610976T</v>
      </c>
      <c r="K143" s="54" t="str" cm="1">
        <f t="array" ref="K143">IF(HYPERLINK(TEXT("#"&amp;INDEX($D$385:$BE$550,$C512,D$196),),INDEX($D$385:$BE$550,$C512,D$196))=0,"",HYPERLINK(TEXT("#"&amp;INDEX($D$385:$BE$550,$C512,D$196),),INDEX($D$385:$BE$550,$C512,D$196)))</f>
        <v>A125605216F</v>
      </c>
      <c r="L143" s="54" t="str" cm="1">
        <f t="array" ref="L143">IF(HYPERLINK(TEXT("#"&amp;INDEX($D$385:$BE$550,$C512,E$196),),INDEX($D$385:$BE$550,$C512,E$196))=0,"",HYPERLINK(TEXT("#"&amp;INDEX($D$385:$BE$550,$C512,E$196),),INDEX($D$385:$BE$550,$C512,E$196)))</f>
        <v>A125613856C</v>
      </c>
      <c r="M143" s="54" t="str" cm="1">
        <f t="array" ref="M143">IF(HYPERLINK(TEXT("#"&amp;INDEX($D$385:$BE$550,$C512,F$196),),INDEX($D$385:$BE$550,$C512,F$196))=0,"",HYPERLINK(TEXT("#"&amp;INDEX($D$385:$BE$550,$C512,F$196),),INDEX($D$385:$BE$550,$C512,F$196)))</f>
        <v>A125616736R</v>
      </c>
      <c r="N143" s="54" t="str" cm="1">
        <f t="array" ref="N143">IF(HYPERLINK(TEXT("#"&amp;INDEX($D$385:$BE$550,$C512,G$196),),INDEX($D$385:$BE$550,$C512,G$196))=0,"",HYPERLINK(TEXT("#"&amp;INDEX($D$385:$BE$550,$C512,G$196),),INDEX($D$385:$BE$550,$C512,G$196)))</f>
        <v>A125608096C</v>
      </c>
      <c r="O143" s="54" t="str" cm="1">
        <f t="array" ref="O143">IF(HYPERLINK(TEXT("#"&amp;INDEX($D$385:$BE$550,$C512,H$196),),INDEX($D$385:$BE$550,$C512,H$196))=0,"",HYPERLINK(TEXT("#"&amp;INDEX($D$385:$BE$550,$C512,H$196),),INDEX($D$385:$BE$550,$C512,H$196)))</f>
        <v>A125608098J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11567</v>
      </c>
      <c r="C144" s="51" cm="1">
        <f t="array" ref="C144">INDEX($D$209:$BE$374,$C337,C$196)</f>
        <v>22.628</v>
      </c>
      <c r="D144" s="51" cm="1">
        <f t="array" ref="D144">INDEX($D$209:$BE$374,$C337,D$196)</f>
        <v>15.928000000000001</v>
      </c>
      <c r="E144" s="51" cm="1">
        <f t="array" ref="E144">INDEX($D$209:$BE$374,$C337,E$196)</f>
        <v>4.2430000000000003</v>
      </c>
      <c r="F144" s="51" cm="1">
        <f t="array" ref="F144">INDEX($D$209:$BE$374,$C337,F$196)</f>
        <v>0.23</v>
      </c>
      <c r="G144" s="51" cm="1">
        <f t="array" ref="G144">INDEX($D$209:$BE$374,$C337,G$196)</f>
        <v>43.029000000000003</v>
      </c>
      <c r="H144" s="51" cm="1">
        <f t="array" ref="H144">INDEX($D$209:$BE$374,$C337,H$196)</f>
        <v>9</v>
      </c>
      <c r="I144" s="51"/>
      <c r="J144" s="54" t="str" cm="1">
        <f t="array" ref="J144">IF(HYPERLINK(TEXT("#"&amp;INDEX($D$385:$BE$550,$C513,C$196),),INDEX($D$385:$BE$550,$C513,C$196))=0,"",HYPERLINK(TEXT("#"&amp;INDEX($D$385:$BE$550,$C513,C$196),),INDEX($D$385:$BE$550,$C513,C$196)))</f>
        <v>A125610840F</v>
      </c>
      <c r="K144" s="54" t="str" cm="1">
        <f t="array" ref="K144">IF(HYPERLINK(TEXT("#"&amp;INDEX($D$385:$BE$550,$C513,D$196),),INDEX($D$385:$BE$550,$C513,D$196))=0,"",HYPERLINK(TEXT("#"&amp;INDEX($D$385:$BE$550,$C513,D$196),),INDEX($D$385:$BE$550,$C513,D$196)))</f>
        <v>A125605080F</v>
      </c>
      <c r="L144" s="54" t="str" cm="1">
        <f t="array" ref="L144">IF(HYPERLINK(TEXT("#"&amp;INDEX($D$385:$BE$550,$C513,E$196),),INDEX($D$385:$BE$550,$C513,E$196))=0,"",HYPERLINK(TEXT("#"&amp;INDEX($D$385:$BE$550,$C513,E$196),),INDEX($D$385:$BE$550,$C513,E$196)))</f>
        <v>A125613720T</v>
      </c>
      <c r="M144" s="54" t="str" cm="1">
        <f t="array" ref="M144">IF(HYPERLINK(TEXT("#"&amp;INDEX($D$385:$BE$550,$C513,F$196),),INDEX($D$385:$BE$550,$C513,F$196))=0,"",HYPERLINK(TEXT("#"&amp;INDEX($D$385:$BE$550,$C513,F$196),),INDEX($D$385:$BE$550,$C513,F$196)))</f>
        <v>A125616600C</v>
      </c>
      <c r="N144" s="54" t="str" cm="1">
        <f t="array" ref="N144">IF(HYPERLINK(TEXT("#"&amp;INDEX($D$385:$BE$550,$C513,G$196),),INDEX($D$385:$BE$550,$C513,G$196))=0,"",HYPERLINK(TEXT("#"&amp;INDEX($D$385:$BE$550,$C513,G$196),),INDEX($D$385:$BE$550,$C513,G$196)))</f>
        <v>A125607960R</v>
      </c>
      <c r="O144" s="54" t="str" cm="1">
        <f t="array" ref="O144">IF(HYPERLINK(TEXT("#"&amp;INDEX($D$385:$BE$550,$C513,H$196),),INDEX($D$385:$BE$550,$C513,H$196))=0,"",HYPERLINK(TEXT("#"&amp;INDEX($D$385:$BE$550,$C513,H$196),),INDEX($D$385:$BE$550,$C513,H$196)))</f>
        <v>A125607962V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11568</v>
      </c>
      <c r="C145" s="51" cm="1">
        <f t="array" ref="C145">INDEX($D$209:$BE$374,$C338,C$196)</f>
        <v>6.1909999999999998</v>
      </c>
      <c r="D145" s="51" cm="1">
        <f t="array" ref="D145">INDEX($D$209:$BE$374,$C338,D$196)</f>
        <v>5.8339999999999996</v>
      </c>
      <c r="E145" s="51" cm="1">
        <f t="array" ref="E145">INDEX($D$209:$BE$374,$C338,E$196)</f>
        <v>0</v>
      </c>
      <c r="F145" s="51" cm="1">
        <f t="array" ref="F145">INDEX($D$209:$BE$374,$C338,F$196)</f>
        <v>0</v>
      </c>
      <c r="G145" s="51" cm="1">
        <f t="array" ref="G145">INDEX($D$209:$BE$374,$C338,G$196)</f>
        <v>12.025</v>
      </c>
      <c r="H145" s="51" cm="1">
        <f t="array" ref="H145">INDEX($D$209:$BE$374,$C338,H$196)</f>
        <v>8.8019999999999996</v>
      </c>
      <c r="I145" s="51"/>
      <c r="J145" s="54" t="str" cm="1">
        <f t="array" ref="J145">IF(HYPERLINK(TEXT("#"&amp;INDEX($D$385:$BE$550,$C514,C$196),),INDEX($D$385:$BE$550,$C514,C$196))=0,"",HYPERLINK(TEXT("#"&amp;INDEX($D$385:$BE$550,$C514,C$196),),INDEX($D$385:$BE$550,$C514,C$196)))</f>
        <v>A125611032A</v>
      </c>
      <c r="K145" s="54" t="str" cm="1">
        <f t="array" ref="K145">IF(HYPERLINK(TEXT("#"&amp;INDEX($D$385:$BE$550,$C514,D$196),),INDEX($D$385:$BE$550,$C514,D$196))=0,"",HYPERLINK(TEXT("#"&amp;INDEX($D$385:$BE$550,$C514,D$196),),INDEX($D$385:$BE$550,$C514,D$196)))</f>
        <v>A125605272X</v>
      </c>
      <c r="L145" s="54" t="str" cm="1">
        <f t="array" ref="L145">IF(HYPERLINK(TEXT("#"&amp;INDEX($D$385:$BE$550,$C514,E$196),),INDEX($D$385:$BE$550,$C514,E$196))=0,"",HYPERLINK(TEXT("#"&amp;INDEX($D$385:$BE$550,$C514,E$196),),INDEX($D$385:$BE$550,$C514,E$196)))</f>
        <v>A125613912K</v>
      </c>
      <c r="M145" s="54" t="str" cm="1">
        <f t="array" ref="M145">IF(HYPERLINK(TEXT("#"&amp;INDEX($D$385:$BE$550,$C514,F$196),),INDEX($D$385:$BE$550,$C514,F$196))=0,"",HYPERLINK(TEXT("#"&amp;INDEX($D$385:$BE$550,$C514,F$196),),INDEX($D$385:$BE$550,$C514,F$196)))</f>
        <v>A125616792J</v>
      </c>
      <c r="N145" s="54" t="str" cm="1">
        <f t="array" ref="N145">IF(HYPERLINK(TEXT("#"&amp;INDEX($D$385:$BE$550,$C514,G$196),),INDEX($D$385:$BE$550,$C514,G$196))=0,"",HYPERLINK(TEXT("#"&amp;INDEX($D$385:$BE$550,$C514,G$196),),INDEX($D$385:$BE$550,$C514,G$196)))</f>
        <v>A125608152K</v>
      </c>
      <c r="O145" s="54" t="str" cm="1">
        <f t="array" ref="O145">IF(HYPERLINK(TEXT("#"&amp;INDEX($D$385:$BE$550,$C514,H$196),),INDEX($D$385:$BE$550,$C514,H$196))=0,"",HYPERLINK(TEXT("#"&amp;INDEX($D$385:$BE$550,$C514,H$196),),INDEX($D$385:$BE$550,$C514,H$196)))</f>
        <v>A125608154R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11569</v>
      </c>
      <c r="B146" s="55"/>
      <c r="C146" s="51"/>
      <c r="D146" s="51"/>
      <c r="E146" s="51"/>
      <c r="F146" s="51"/>
      <c r="G146" s="51"/>
      <c r="H146" s="51"/>
      <c r="I146" s="51"/>
      <c r="J146" s="54" t="str" cm="1">
        <f t="array" ref="J146">IF(HYPERLINK(TEXT("#"&amp;INDEX($D$385:$BE$550,$C515,C$196),),INDEX($D$385:$BE$550,$C515,C$196))=0,"",HYPERLINK(TEXT("#"&amp;INDEX($D$385:$BE$550,$C515,C$196),),INDEX($D$385:$BE$550,$C515,C$196)))</f>
        <v/>
      </c>
      <c r="K146" s="54" t="str" cm="1">
        <f t="array" ref="K146">IF(HYPERLINK(TEXT("#"&amp;INDEX($D$385:$BE$550,$C515,D$196),),INDEX($D$385:$BE$550,$C515,D$196))=0,"",HYPERLINK(TEXT("#"&amp;INDEX($D$385:$BE$550,$C515,D$196),),INDEX($D$385:$BE$550,$C515,D$196)))</f>
        <v/>
      </c>
      <c r="L146" s="54" t="str" cm="1">
        <f t="array" ref="L146">IF(HYPERLINK(TEXT("#"&amp;INDEX($D$385:$BE$550,$C515,E$196),),INDEX($D$385:$BE$550,$C515,E$196))=0,"",HYPERLINK(TEXT("#"&amp;INDEX($D$385:$BE$550,$C515,E$196),),INDEX($D$385:$BE$550,$C515,E$196)))</f>
        <v/>
      </c>
      <c r="M146" s="54" t="str" cm="1">
        <f t="array" ref="M146">IF(HYPERLINK(TEXT("#"&amp;INDEX($D$385:$BE$550,$C515,F$196),),INDEX($D$385:$BE$550,$C515,F$196))=0,"",HYPERLINK(TEXT("#"&amp;INDEX($D$385:$BE$550,$C515,F$196),),INDEX($D$385:$BE$550,$C515,F$196)))</f>
        <v/>
      </c>
      <c r="N146" s="54" t="str" cm="1">
        <f t="array" ref="N146">IF(HYPERLINK(TEXT("#"&amp;INDEX($D$385:$BE$550,$C515,G$196),),INDEX($D$385:$BE$550,$C515,G$196))=0,"",HYPERLINK(TEXT("#"&amp;INDEX($D$385:$BE$550,$C515,G$196),),INDEX($D$385:$BE$550,$C515,G$196)))</f>
        <v/>
      </c>
      <c r="O146" s="54" t="str" cm="1">
        <f t="array" ref="O146">IF(HYPERLINK(TEXT("#"&amp;INDEX($D$385:$BE$550,$C515,H$196),),INDEX($D$385:$BE$550,$C515,H$196))=0,"",HYPERLINK(TEXT("#"&amp;INDEX($D$385:$BE$550,$C515,H$196),),INDEX($D$385:$BE$550,$C515,H$196)))</f>
        <v/>
      </c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11570</v>
      </c>
      <c r="C147" s="51" cm="1">
        <f t="array" ref="C147">INDEX($D$209:$BE$374,$C340,C$196)</f>
        <v>194.24600000000001</v>
      </c>
      <c r="D147" s="51" cm="1">
        <f t="array" ref="D147">INDEX($D$209:$BE$374,$C340,D$196)</f>
        <v>177.399</v>
      </c>
      <c r="E147" s="51" cm="1">
        <f t="array" ref="E147">INDEX($D$209:$BE$374,$C340,E$196)</f>
        <v>53.631999999999998</v>
      </c>
      <c r="F147" s="51" cm="1">
        <f t="array" ref="F147">INDEX($D$209:$BE$374,$C340,F$196)</f>
        <v>7.7779999999999996</v>
      </c>
      <c r="G147" s="51" cm="1">
        <f t="array" ref="G147">INDEX($D$209:$BE$374,$C340,G$196)</f>
        <v>433.05500000000001</v>
      </c>
      <c r="H147" s="51" cm="1">
        <f t="array" ref="H147">INDEX($D$209:$BE$374,$C340,H$196)</f>
        <v>10</v>
      </c>
      <c r="I147" s="51"/>
      <c r="J147" s="54" t="str" cm="1">
        <f t="array" ref="J147">IF(HYPERLINK(TEXT("#"&amp;INDEX($D$385:$BE$550,$C516,C$196),),INDEX($D$385:$BE$550,$C516,C$196))=0,"",HYPERLINK(TEXT("#"&amp;INDEX($D$385:$BE$550,$C516,C$196),),INDEX($D$385:$BE$550,$C516,C$196)))</f>
        <v>A125610920F</v>
      </c>
      <c r="K147" s="54" t="str" cm="1">
        <f t="array" ref="K147">IF(HYPERLINK(TEXT("#"&amp;INDEX($D$385:$BE$550,$C516,D$196),),INDEX($D$385:$BE$550,$C516,D$196))=0,"",HYPERLINK(TEXT("#"&amp;INDEX($D$385:$BE$550,$C516,D$196),),INDEX($D$385:$BE$550,$C516,D$196)))</f>
        <v>A125605160F</v>
      </c>
      <c r="L147" s="54" t="str" cm="1">
        <f t="array" ref="L147">IF(HYPERLINK(TEXT("#"&amp;INDEX($D$385:$BE$550,$C516,E$196),),INDEX($D$385:$BE$550,$C516,E$196))=0,"",HYPERLINK(TEXT("#"&amp;INDEX($D$385:$BE$550,$C516,E$196),),INDEX($D$385:$BE$550,$C516,E$196)))</f>
        <v>A125613800T</v>
      </c>
      <c r="M147" s="54" t="str" cm="1">
        <f t="array" ref="M147">IF(HYPERLINK(TEXT("#"&amp;INDEX($D$385:$BE$550,$C516,F$196),),INDEX($D$385:$BE$550,$C516,F$196))=0,"",HYPERLINK(TEXT("#"&amp;INDEX($D$385:$BE$550,$C516,F$196),),INDEX($D$385:$BE$550,$C516,F$196)))</f>
        <v>A125616680R</v>
      </c>
      <c r="N147" s="54" t="str" cm="1">
        <f t="array" ref="N147">IF(HYPERLINK(TEXT("#"&amp;INDEX($D$385:$BE$550,$C516,G$196),),INDEX($D$385:$BE$550,$C516,G$196))=0,"",HYPERLINK(TEXT("#"&amp;INDEX($D$385:$BE$550,$C516,G$196),),INDEX($D$385:$BE$550,$C516,G$196)))</f>
        <v>A125608040T</v>
      </c>
      <c r="O147" s="54" t="str" cm="1">
        <f t="array" ref="O147">IF(HYPERLINK(TEXT("#"&amp;INDEX($D$385:$BE$550,$C516,H$196),),INDEX($D$385:$BE$550,$C516,H$196))=0,"",HYPERLINK(TEXT("#"&amp;INDEX($D$385:$BE$550,$C516,H$196),),INDEX($D$385:$BE$550,$C516,H$196)))</f>
        <v>A125608042W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11571</v>
      </c>
      <c r="C148" s="51" cm="1">
        <f t="array" ref="C148">INDEX($D$209:$BE$374,$C341,C$196)</f>
        <v>69.108000000000004</v>
      </c>
      <c r="D148" s="51" cm="1">
        <f t="array" ref="D148">INDEX($D$209:$BE$374,$C341,D$196)</f>
        <v>60.524999999999999</v>
      </c>
      <c r="E148" s="51" cm="1">
        <f t="array" ref="E148">INDEX($D$209:$BE$374,$C341,E$196)</f>
        <v>14.151999999999999</v>
      </c>
      <c r="F148" s="51" cm="1">
        <f t="array" ref="F148">INDEX($D$209:$BE$374,$C341,F$196)</f>
        <v>3.085</v>
      </c>
      <c r="G148" s="51" cm="1">
        <f t="array" ref="G148">INDEX($D$209:$BE$374,$C341,G$196)</f>
        <v>146.87</v>
      </c>
      <c r="H148" s="51" cm="1">
        <f t="array" ref="H148">INDEX($D$209:$BE$374,$C341,H$196)</f>
        <v>10</v>
      </c>
      <c r="I148" s="51"/>
      <c r="J148" s="54" t="str" cm="1">
        <f t="array" ref="J148">IF(HYPERLINK(TEXT("#"&amp;INDEX($D$385:$BE$550,$C517,C$196),),INDEX($D$385:$BE$550,$C517,C$196))=0,"",HYPERLINK(TEXT("#"&amp;INDEX($D$385:$BE$550,$C517,C$196),),INDEX($D$385:$BE$550,$C517,C$196)))</f>
        <v>A125610800L</v>
      </c>
      <c r="K148" s="54" t="str" cm="1">
        <f t="array" ref="K148">IF(HYPERLINK(TEXT("#"&amp;INDEX($D$385:$BE$550,$C517,D$196),),INDEX($D$385:$BE$550,$C517,D$196))=0,"",HYPERLINK(TEXT("#"&amp;INDEX($D$385:$BE$550,$C517,D$196),),INDEX($D$385:$BE$550,$C517,D$196)))</f>
        <v>A125605040L</v>
      </c>
      <c r="L148" s="54" t="str" cm="1">
        <f t="array" ref="L148">IF(HYPERLINK(TEXT("#"&amp;INDEX($D$385:$BE$550,$C517,E$196),),INDEX($D$385:$BE$550,$C517,E$196))=0,"",HYPERLINK(TEXT("#"&amp;INDEX($D$385:$BE$550,$C517,E$196),),INDEX($D$385:$BE$550,$C517,E$196)))</f>
        <v>A125613680K</v>
      </c>
      <c r="M148" s="54" t="str" cm="1">
        <f t="array" ref="M148">IF(HYPERLINK(TEXT("#"&amp;INDEX($D$385:$BE$550,$C517,F$196),),INDEX($D$385:$BE$550,$C517,F$196))=0,"",HYPERLINK(TEXT("#"&amp;INDEX($D$385:$BE$550,$C517,F$196),),INDEX($D$385:$BE$550,$C517,F$196)))</f>
        <v>A125616560W</v>
      </c>
      <c r="N148" s="54" t="str" cm="1">
        <f t="array" ref="N148">IF(HYPERLINK(TEXT("#"&amp;INDEX($D$385:$BE$550,$C517,G$196),),INDEX($D$385:$BE$550,$C517,G$196))=0,"",HYPERLINK(TEXT("#"&amp;INDEX($D$385:$BE$550,$C517,G$196),),INDEX($D$385:$BE$550,$C517,G$196)))</f>
        <v>A125607920W</v>
      </c>
      <c r="O148" s="54" t="str" cm="1">
        <f t="array" ref="O148">IF(HYPERLINK(TEXT("#"&amp;INDEX($D$385:$BE$550,$C517,H$196),),INDEX($D$385:$BE$550,$C517,H$196))=0,"",HYPERLINK(TEXT("#"&amp;INDEX($D$385:$BE$550,$C517,H$196),),INDEX($D$385:$BE$550,$C517,H$196)))</f>
        <v>A125607922A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6" t="s">
        <v>11572</v>
      </c>
      <c r="C149" s="51" cm="1">
        <f t="array" ref="C149">INDEX($D$209:$BE$374,$C342,C$196)</f>
        <v>125.13800000000001</v>
      </c>
      <c r="D149" s="51" cm="1">
        <f t="array" ref="D149">INDEX($D$209:$BE$374,$C342,D$196)</f>
        <v>116.874</v>
      </c>
      <c r="E149" s="51" cm="1">
        <f t="array" ref="E149">INDEX($D$209:$BE$374,$C342,E$196)</f>
        <v>39.481000000000002</v>
      </c>
      <c r="F149" s="51" cm="1">
        <f t="array" ref="F149">INDEX($D$209:$BE$374,$C342,F$196)</f>
        <v>4.6929999999999996</v>
      </c>
      <c r="G149" s="51" cm="1">
        <f t="array" ref="G149">INDEX($D$209:$BE$374,$C342,G$196)</f>
        <v>286.185</v>
      </c>
      <c r="H149" s="51" cm="1">
        <f t="array" ref="H149">INDEX($D$209:$BE$374,$C342,H$196)</f>
        <v>10</v>
      </c>
      <c r="I149" s="51"/>
      <c r="J149" s="54" t="str" cm="1">
        <f t="array" ref="J149">IF(HYPERLINK(TEXT("#"&amp;INDEX($D$385:$BE$550,$C518,C$196),),INDEX($D$385:$BE$550,$C518,C$196))=0,"",HYPERLINK(TEXT("#"&amp;INDEX($D$385:$BE$550,$C518,C$196),),INDEX($D$385:$BE$550,$C518,C$196)))</f>
        <v>A125610928X</v>
      </c>
      <c r="K149" s="54" t="str" cm="1">
        <f t="array" ref="K149">IF(HYPERLINK(TEXT("#"&amp;INDEX($D$385:$BE$550,$C518,D$196),),INDEX($D$385:$BE$550,$C518,D$196))=0,"",HYPERLINK(TEXT("#"&amp;INDEX($D$385:$BE$550,$C518,D$196),),INDEX($D$385:$BE$550,$C518,D$196)))</f>
        <v>A125605168X</v>
      </c>
      <c r="L149" s="54" t="str" cm="1">
        <f t="array" ref="L149">IF(HYPERLINK(TEXT("#"&amp;INDEX($D$385:$BE$550,$C518,E$196),),INDEX($D$385:$BE$550,$C518,E$196))=0,"",HYPERLINK(TEXT("#"&amp;INDEX($D$385:$BE$550,$C518,E$196),),INDEX($D$385:$BE$550,$C518,E$196)))</f>
        <v>A125613808K</v>
      </c>
      <c r="M149" s="54" t="str" cm="1">
        <f t="array" ref="M149">IF(HYPERLINK(TEXT("#"&amp;INDEX($D$385:$BE$550,$C518,F$196),),INDEX($D$385:$BE$550,$C518,F$196))=0,"",HYPERLINK(TEXT("#"&amp;INDEX($D$385:$BE$550,$C518,F$196),),INDEX($D$385:$BE$550,$C518,F$196)))</f>
        <v>A125616688J</v>
      </c>
      <c r="N149" s="54" t="str" cm="1">
        <f t="array" ref="N149">IF(HYPERLINK(TEXT("#"&amp;INDEX($D$385:$BE$550,$C518,G$196),),INDEX($D$385:$BE$550,$C518,G$196))=0,"",HYPERLINK(TEXT("#"&amp;INDEX($D$385:$BE$550,$C518,G$196),),INDEX($D$385:$BE$550,$C518,G$196)))</f>
        <v>A125608048K</v>
      </c>
      <c r="O149" s="54" t="str" cm="1">
        <f t="array" ref="O149">IF(HYPERLINK(TEXT("#"&amp;INDEX($D$385:$BE$550,$C518,H$196),),INDEX($D$385:$BE$550,$C518,H$196))=0,"",HYPERLINK(TEXT("#"&amp;INDEX($D$385:$BE$550,$C518,H$196),),INDEX($D$385:$BE$550,$C518,H$196)))</f>
        <v>A125608050W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3" t="s">
        <v>11573</v>
      </c>
      <c r="C150" s="51" cm="1">
        <f t="array" ref="C150">INDEX($D$209:$BE$374,$C343,C$196)</f>
        <v>20.478000000000002</v>
      </c>
      <c r="D150" s="51" cm="1">
        <f t="array" ref="D150">INDEX($D$209:$BE$374,$C343,D$196)</f>
        <v>22.332000000000001</v>
      </c>
      <c r="E150" s="51" cm="1">
        <f t="array" ref="E150">INDEX($D$209:$BE$374,$C343,E$196)</f>
        <v>9.9320000000000004</v>
      </c>
      <c r="F150" s="51" cm="1">
        <f t="array" ref="F150">INDEX($D$209:$BE$374,$C343,F$196)</f>
        <v>1.956</v>
      </c>
      <c r="G150" s="51" cm="1">
        <f t="array" ref="G150">INDEX($D$209:$BE$374,$C343,G$196)</f>
        <v>54.698</v>
      </c>
      <c r="H150" s="51" cm="1">
        <f t="array" ref="H150">INDEX($D$209:$BE$374,$C343,H$196)</f>
        <v>10</v>
      </c>
      <c r="I150" s="51"/>
      <c r="J150" s="54" t="str" cm="1">
        <f t="array" ref="J150">IF(HYPERLINK(TEXT("#"&amp;INDEX($D$385:$BE$550,$C519,C$196),),INDEX($D$385:$BE$550,$C519,C$196))=0,"",HYPERLINK(TEXT("#"&amp;INDEX($D$385:$BE$550,$C519,C$196),),INDEX($D$385:$BE$550,$C519,C$196)))</f>
        <v>A125610936X</v>
      </c>
      <c r="K150" s="54" t="str" cm="1">
        <f t="array" ref="K150">IF(HYPERLINK(TEXT("#"&amp;INDEX($D$385:$BE$550,$C519,D$196),),INDEX($D$385:$BE$550,$C519,D$196))=0,"",HYPERLINK(TEXT("#"&amp;INDEX($D$385:$BE$550,$C519,D$196),),INDEX($D$385:$BE$550,$C519,D$196)))</f>
        <v>A125605176X</v>
      </c>
      <c r="L150" s="54" t="str" cm="1">
        <f t="array" ref="L150">IF(HYPERLINK(TEXT("#"&amp;INDEX($D$385:$BE$550,$C519,E$196),),INDEX($D$385:$BE$550,$C519,E$196))=0,"",HYPERLINK(TEXT("#"&amp;INDEX($D$385:$BE$550,$C519,E$196),),INDEX($D$385:$BE$550,$C519,E$196)))</f>
        <v>A125613816K</v>
      </c>
      <c r="M150" s="54" t="str" cm="1">
        <f t="array" ref="M150">IF(HYPERLINK(TEXT("#"&amp;INDEX($D$385:$BE$550,$C519,F$196),),INDEX($D$385:$BE$550,$C519,F$196))=0,"",HYPERLINK(TEXT("#"&amp;INDEX($D$385:$BE$550,$C519,F$196),),INDEX($D$385:$BE$550,$C519,F$196)))</f>
        <v>A125616696J</v>
      </c>
      <c r="N150" s="54" t="str" cm="1">
        <f t="array" ref="N150">IF(HYPERLINK(TEXT("#"&amp;INDEX($D$385:$BE$550,$C519,G$196),),INDEX($D$385:$BE$550,$C519,G$196))=0,"",HYPERLINK(TEXT("#"&amp;INDEX($D$385:$BE$550,$C519,G$196),),INDEX($D$385:$BE$550,$C519,G$196)))</f>
        <v>A125608056K</v>
      </c>
      <c r="O150" s="54" t="str" cm="1">
        <f t="array" ref="O150">IF(HYPERLINK(TEXT("#"&amp;INDEX($D$385:$BE$550,$C519,H$196),),INDEX($D$385:$BE$550,$C519,H$196))=0,"",HYPERLINK(TEXT("#"&amp;INDEX($D$385:$BE$550,$C519,H$196),),INDEX($D$385:$BE$550,$C519,H$196)))</f>
        <v>A125608058R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9" t="s">
        <v>11574</v>
      </c>
      <c r="B151" s="53"/>
      <c r="C151" s="51"/>
      <c r="D151" s="51"/>
      <c r="E151" s="51"/>
      <c r="F151" s="51"/>
      <c r="G151" s="51"/>
      <c r="H151" s="51"/>
      <c r="I151" s="51"/>
      <c r="J151" s="54" t="str" cm="1">
        <f t="array" ref="J151">IF(HYPERLINK(TEXT("#"&amp;INDEX($D$385:$BE$550,$C520,C$196),),INDEX($D$385:$BE$550,$C520,C$196))=0,"",HYPERLINK(TEXT("#"&amp;INDEX($D$385:$BE$550,$C520,C$196),),INDEX($D$385:$BE$550,$C520,C$196)))</f>
        <v/>
      </c>
      <c r="K151" s="54" t="str" cm="1">
        <f t="array" ref="K151">IF(HYPERLINK(TEXT("#"&amp;INDEX($D$385:$BE$550,$C520,D$196),),INDEX($D$385:$BE$550,$C520,D$196))=0,"",HYPERLINK(TEXT("#"&amp;INDEX($D$385:$BE$550,$C520,D$196),),INDEX($D$385:$BE$550,$C520,D$196)))</f>
        <v/>
      </c>
      <c r="L151" s="54" t="str" cm="1">
        <f t="array" ref="L151">IF(HYPERLINK(TEXT("#"&amp;INDEX($D$385:$BE$550,$C520,E$196),),INDEX($D$385:$BE$550,$C520,E$196))=0,"",HYPERLINK(TEXT("#"&amp;INDEX($D$385:$BE$550,$C520,E$196),),INDEX($D$385:$BE$550,$C520,E$196)))</f>
        <v/>
      </c>
      <c r="M151" s="54" t="str" cm="1">
        <f t="array" ref="M151">IF(HYPERLINK(TEXT("#"&amp;INDEX($D$385:$BE$550,$C520,F$196),),INDEX($D$385:$BE$550,$C520,F$196))=0,"",HYPERLINK(TEXT("#"&amp;INDEX($D$385:$BE$550,$C520,F$196),),INDEX($D$385:$BE$550,$C520,F$196)))</f>
        <v/>
      </c>
      <c r="N151" s="54" t="str" cm="1">
        <f t="array" ref="N151">IF(HYPERLINK(TEXT("#"&amp;INDEX($D$385:$BE$550,$C520,G$196),),INDEX($D$385:$BE$550,$C520,G$196))=0,"",HYPERLINK(TEXT("#"&amp;INDEX($D$385:$BE$550,$C520,G$196),),INDEX($D$385:$BE$550,$C520,G$196)))</f>
        <v/>
      </c>
      <c r="O151" s="54" t="str" cm="1">
        <f t="array" ref="O151">IF(HYPERLINK(TEXT("#"&amp;INDEX($D$385:$BE$550,$C520,H$196),),INDEX($D$385:$BE$550,$C520,H$196))=0,"",HYPERLINK(TEXT("#"&amp;INDEX($D$385:$BE$550,$C520,H$196),),INDEX($D$385:$BE$550,$C520,H$196)))</f>
        <v/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60"/>
      <c r="B152" s="53" t="s">
        <v>11575</v>
      </c>
      <c r="C152" s="51" cm="1">
        <f t="array" ref="C152">INDEX($D$209:$BE$374,$C345,C$196)</f>
        <v>0.69599999999999995</v>
      </c>
      <c r="D152" s="51" cm="1">
        <f t="array" ref="D152">INDEX($D$209:$BE$374,$C345,D$196)</f>
        <v>0.43</v>
      </c>
      <c r="E152" s="51" cm="1">
        <f t="array" ref="E152">INDEX($D$209:$BE$374,$C345,E$196)</f>
        <v>0.32800000000000001</v>
      </c>
      <c r="F152" s="51" cm="1">
        <f t="array" ref="F152">INDEX($D$209:$BE$374,$C345,F$196)</f>
        <v>0.64700000000000002</v>
      </c>
      <c r="G152" s="51" cm="1">
        <f t="array" ref="G152">INDEX($D$209:$BE$374,$C345,G$196)</f>
        <v>2.101</v>
      </c>
      <c r="H152" s="51" cm="1">
        <f t="array" ref="H152">INDEX($D$209:$BE$374,$C345,H$196)</f>
        <v>18.736000000000001</v>
      </c>
      <c r="I152" s="51"/>
      <c r="J152" s="54" t="str" cm="1">
        <f t="array" ref="J152">IF(HYPERLINK(TEXT("#"&amp;INDEX($D$385:$BE$550,$C521,C$196),),INDEX($D$385:$BE$550,$C521,C$196))=0,"",HYPERLINK(TEXT("#"&amp;INDEX($D$385:$BE$550,$C521,C$196),),INDEX($D$385:$BE$550,$C521,C$196)))</f>
        <v>A125611056V</v>
      </c>
      <c r="K152" s="54" t="str" cm="1">
        <f t="array" ref="K152">IF(HYPERLINK(TEXT("#"&amp;INDEX($D$385:$BE$550,$C521,D$196),),INDEX($D$385:$BE$550,$C521,D$196))=0,"",HYPERLINK(TEXT("#"&amp;INDEX($D$385:$BE$550,$C521,D$196),),INDEX($D$385:$BE$550,$C521,D$196)))</f>
        <v>A125605296T</v>
      </c>
      <c r="L152" s="54" t="str" cm="1">
        <f t="array" ref="L152">IF(HYPERLINK(TEXT("#"&amp;INDEX($D$385:$BE$550,$C521,E$196),),INDEX($D$385:$BE$550,$C521,E$196))=0,"",HYPERLINK(TEXT("#"&amp;INDEX($D$385:$BE$550,$C521,E$196),),INDEX($D$385:$BE$550,$C521,E$196)))</f>
        <v>A125613936C</v>
      </c>
      <c r="M152" s="54" t="str" cm="1">
        <f t="array" ref="M152">IF(HYPERLINK(TEXT("#"&amp;INDEX($D$385:$BE$550,$C521,F$196),),INDEX($D$385:$BE$550,$C521,F$196))=0,"",HYPERLINK(TEXT("#"&amp;INDEX($D$385:$BE$550,$C521,F$196),),INDEX($D$385:$BE$550,$C521,F$196)))</f>
        <v>A125616816R</v>
      </c>
      <c r="N152" s="54" t="str" cm="1">
        <f t="array" ref="N152">IF(HYPERLINK(TEXT("#"&amp;INDEX($D$385:$BE$550,$C521,G$196),),INDEX($D$385:$BE$550,$C521,G$196))=0,"",HYPERLINK(TEXT("#"&amp;INDEX($D$385:$BE$550,$C521,G$196),),INDEX($D$385:$BE$550,$C521,G$196)))</f>
        <v>A125608176C</v>
      </c>
      <c r="O152" s="54" t="str" cm="1">
        <f t="array" ref="O152">IF(HYPERLINK(TEXT("#"&amp;INDEX($D$385:$BE$550,$C521,H$196),),INDEX($D$385:$BE$550,$C521,H$196))=0,"",HYPERLINK(TEXT("#"&amp;INDEX($D$385:$BE$550,$C521,H$196),),INDEX($D$385:$BE$550,$C521,H$196)))</f>
        <v>A125608178J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60"/>
      <c r="B153" s="53" t="s">
        <v>11576</v>
      </c>
      <c r="C153" s="51" cm="1">
        <f t="array" ref="C153">INDEX($D$209:$BE$374,$C346,C$196)</f>
        <v>50.470999999999997</v>
      </c>
      <c r="D153" s="51" cm="1">
        <f t="array" ref="D153">INDEX($D$209:$BE$374,$C346,D$196)</f>
        <v>35.835000000000001</v>
      </c>
      <c r="E153" s="51" cm="1">
        <f t="array" ref="E153">INDEX($D$209:$BE$374,$C346,E$196)</f>
        <v>15.481999999999999</v>
      </c>
      <c r="F153" s="51" cm="1">
        <f t="array" ref="F153">INDEX($D$209:$BE$374,$C346,F$196)</f>
        <v>5.9530000000000003</v>
      </c>
      <c r="G153" s="51" cm="1">
        <f t="array" ref="G153">INDEX($D$209:$BE$374,$C346,G$196)</f>
        <v>107.74</v>
      </c>
      <c r="H153" s="51" cm="1">
        <f t="array" ref="H153">INDEX($D$209:$BE$374,$C346,H$196)</f>
        <v>10</v>
      </c>
      <c r="I153" s="51"/>
      <c r="J153" s="54" t="str" cm="1">
        <f t="array" ref="J153">IF(HYPERLINK(TEXT("#"&amp;INDEX($D$385:$BE$550,$C522,C$196),),INDEX($D$385:$BE$550,$C522,C$196))=0,"",HYPERLINK(TEXT("#"&amp;INDEX($D$385:$BE$550,$C522,C$196),),INDEX($D$385:$BE$550,$C522,C$196)))</f>
        <v>A125610760F</v>
      </c>
      <c r="K153" s="54" t="str" cm="1">
        <f t="array" ref="K153">IF(HYPERLINK(TEXT("#"&amp;INDEX($D$385:$BE$550,$C522,D$196),),INDEX($D$385:$BE$550,$C522,D$196))=0,"",HYPERLINK(TEXT("#"&amp;INDEX($D$385:$BE$550,$C522,D$196),),INDEX($D$385:$BE$550,$C522,D$196)))</f>
        <v>A125605000V</v>
      </c>
      <c r="L153" s="54" t="str" cm="1">
        <f t="array" ref="L153">IF(HYPERLINK(TEXT("#"&amp;INDEX($D$385:$BE$550,$C522,E$196),),INDEX($D$385:$BE$550,$C522,E$196))=0,"",HYPERLINK(TEXT("#"&amp;INDEX($D$385:$BE$550,$C522,E$196),),INDEX($D$385:$BE$550,$C522,E$196)))</f>
        <v>A125613640T</v>
      </c>
      <c r="M153" s="54" t="str" cm="1">
        <f t="array" ref="M153">IF(HYPERLINK(TEXT("#"&amp;INDEX($D$385:$BE$550,$C522,F$196),),INDEX($D$385:$BE$550,$C522,F$196))=0,"",HYPERLINK(TEXT("#"&amp;INDEX($D$385:$BE$550,$C522,F$196),),INDEX($D$385:$BE$550,$C522,F$196)))</f>
        <v>A125616520C</v>
      </c>
      <c r="N153" s="54" t="str" cm="1">
        <f t="array" ref="N153">IF(HYPERLINK(TEXT("#"&amp;INDEX($D$385:$BE$550,$C522,G$196),),INDEX($D$385:$BE$550,$C522,G$196))=0,"",HYPERLINK(TEXT("#"&amp;INDEX($D$385:$BE$550,$C522,G$196),),INDEX($D$385:$BE$550,$C522,G$196)))</f>
        <v>A125607880R</v>
      </c>
      <c r="O153" s="54" t="str" cm="1">
        <f t="array" ref="O153">IF(HYPERLINK(TEXT("#"&amp;INDEX($D$385:$BE$550,$C522,H$196),),INDEX($D$385:$BE$550,$C522,H$196))=0,"",HYPERLINK(TEXT("#"&amp;INDEX($D$385:$BE$550,$C522,H$196),),INDEX($D$385:$BE$550,$C522,H$196)))</f>
        <v>A125607882V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60"/>
      <c r="B154" s="53" t="s">
        <v>11543</v>
      </c>
      <c r="C154" s="51" cm="1">
        <f t="array" ref="C154">INDEX($D$209:$BE$374,$C347,C$196)</f>
        <v>60.212000000000003</v>
      </c>
      <c r="D154" s="51" cm="1">
        <f t="array" ref="D154">INDEX($D$209:$BE$374,$C347,D$196)</f>
        <v>59.819000000000003</v>
      </c>
      <c r="E154" s="51" cm="1">
        <f t="array" ref="E154">INDEX($D$209:$BE$374,$C347,E$196)</f>
        <v>38.149000000000001</v>
      </c>
      <c r="F154" s="51" cm="1">
        <f t="array" ref="F154">INDEX($D$209:$BE$374,$C347,F$196)</f>
        <v>3.1349999999999998</v>
      </c>
      <c r="G154" s="51" cm="1">
        <f t="array" ref="G154">INDEX($D$209:$BE$374,$C347,G$196)</f>
        <v>161.315</v>
      </c>
      <c r="H154" s="51" cm="1">
        <f t="array" ref="H154">INDEX($D$209:$BE$374,$C347,H$196)</f>
        <v>11</v>
      </c>
      <c r="I154" s="51"/>
      <c r="J154" s="54" t="str" cm="1">
        <f t="array" ref="J154">IF(HYPERLINK(TEXT("#"&amp;INDEX($D$385:$BE$550,$C523,C$196),),INDEX($D$385:$BE$550,$C523,C$196))=0,"",HYPERLINK(TEXT("#"&amp;INDEX($D$385:$BE$550,$C523,C$196),),INDEX($D$385:$BE$550,$C523,C$196)))</f>
        <v>A125611040A</v>
      </c>
      <c r="K154" s="54" t="str" cm="1">
        <f t="array" ref="K154">IF(HYPERLINK(TEXT("#"&amp;INDEX($D$385:$BE$550,$C523,D$196),),INDEX($D$385:$BE$550,$C523,D$196))=0,"",HYPERLINK(TEXT("#"&amp;INDEX($D$385:$BE$550,$C523,D$196),),INDEX($D$385:$BE$550,$C523,D$196)))</f>
        <v>A125605280X</v>
      </c>
      <c r="L154" s="54" t="str" cm="1">
        <f t="array" ref="L154">IF(HYPERLINK(TEXT("#"&amp;INDEX($D$385:$BE$550,$C523,E$196),),INDEX($D$385:$BE$550,$C523,E$196))=0,"",HYPERLINK(TEXT("#"&amp;INDEX($D$385:$BE$550,$C523,E$196),),INDEX($D$385:$BE$550,$C523,E$196)))</f>
        <v>A125613920K</v>
      </c>
      <c r="M154" s="54" t="str" cm="1">
        <f t="array" ref="M154">IF(HYPERLINK(TEXT("#"&amp;INDEX($D$385:$BE$550,$C523,F$196),),INDEX($D$385:$BE$550,$C523,F$196))=0,"",HYPERLINK(TEXT("#"&amp;INDEX($D$385:$BE$550,$C523,F$196),),INDEX($D$385:$BE$550,$C523,F$196)))</f>
        <v>A125616800W</v>
      </c>
      <c r="N154" s="54" t="str" cm="1">
        <f t="array" ref="N154">IF(HYPERLINK(TEXT("#"&amp;INDEX($D$385:$BE$550,$C523,G$196),),INDEX($D$385:$BE$550,$C523,G$196))=0,"",HYPERLINK(TEXT("#"&amp;INDEX($D$385:$BE$550,$C523,G$196),),INDEX($D$385:$BE$550,$C523,G$196)))</f>
        <v>A125608160K</v>
      </c>
      <c r="O154" s="54" t="str" cm="1">
        <f t="array" ref="O154">IF(HYPERLINK(TEXT("#"&amp;INDEX($D$385:$BE$550,$C523,H$196),),INDEX($D$385:$BE$550,$C523,H$196))=0,"",HYPERLINK(TEXT("#"&amp;INDEX($D$385:$BE$550,$C523,H$196),),INDEX($D$385:$BE$550,$C523,H$196)))</f>
        <v>A125608162R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60"/>
      <c r="B155" s="53" t="s">
        <v>11544</v>
      </c>
      <c r="C155" s="51" cm="1">
        <f t="array" ref="C155">INDEX($D$209:$BE$374,$C348,C$196)</f>
        <v>55.472999999999999</v>
      </c>
      <c r="D155" s="51" cm="1">
        <f t="array" ref="D155">INDEX($D$209:$BE$374,$C348,D$196)</f>
        <v>86.888999999999996</v>
      </c>
      <c r="E155" s="51" cm="1">
        <f t="array" ref="E155">INDEX($D$209:$BE$374,$C348,E$196)</f>
        <v>9.6050000000000004</v>
      </c>
      <c r="F155" s="51" cm="1">
        <f t="array" ref="F155">INDEX($D$209:$BE$374,$C348,F$196)</f>
        <v>0</v>
      </c>
      <c r="G155" s="51" cm="1">
        <f t="array" ref="G155">INDEX($D$209:$BE$374,$C348,G$196)</f>
        <v>151.96799999999999</v>
      </c>
      <c r="H155" s="51" cm="1">
        <f t="array" ref="H155">INDEX($D$209:$BE$374,$C348,H$196)</f>
        <v>10</v>
      </c>
      <c r="I155" s="51"/>
      <c r="J155" s="54" t="str" cm="1">
        <f t="array" ref="J155">IF(HYPERLINK(TEXT("#"&amp;INDEX($D$385:$BE$550,$C524,C$196),),INDEX($D$385:$BE$550,$C524,C$196))=0,"",HYPERLINK(TEXT("#"&amp;INDEX($D$385:$BE$550,$C524,C$196),),INDEX($D$385:$BE$550,$C524,C$196)))</f>
        <v>A125611048V</v>
      </c>
      <c r="K155" s="54" t="str" cm="1">
        <f t="array" ref="K155">IF(HYPERLINK(TEXT("#"&amp;INDEX($D$385:$BE$550,$C524,D$196),),INDEX($D$385:$BE$550,$C524,D$196))=0,"",HYPERLINK(TEXT("#"&amp;INDEX($D$385:$BE$550,$C524,D$196),),INDEX($D$385:$BE$550,$C524,D$196)))</f>
        <v>A125605288T</v>
      </c>
      <c r="L155" s="54" t="str" cm="1">
        <f t="array" ref="L155">IF(HYPERLINK(TEXT("#"&amp;INDEX($D$385:$BE$550,$C524,E$196),),INDEX($D$385:$BE$550,$C524,E$196))=0,"",HYPERLINK(TEXT("#"&amp;INDEX($D$385:$BE$550,$C524,E$196),),INDEX($D$385:$BE$550,$C524,E$196)))</f>
        <v>A125613928C</v>
      </c>
      <c r="M155" s="54" t="str" cm="1">
        <f t="array" ref="M155">IF(HYPERLINK(TEXT("#"&amp;INDEX($D$385:$BE$550,$C524,F$196),),INDEX($D$385:$BE$550,$C524,F$196))=0,"",HYPERLINK(TEXT("#"&amp;INDEX($D$385:$BE$550,$C524,F$196),),INDEX($D$385:$BE$550,$C524,F$196)))</f>
        <v>A125616808R</v>
      </c>
      <c r="N155" s="54" t="str" cm="1">
        <f t="array" ref="N155">IF(HYPERLINK(TEXT("#"&amp;INDEX($D$385:$BE$550,$C524,G$196),),INDEX($D$385:$BE$550,$C524,G$196))=0,"",HYPERLINK(TEXT("#"&amp;INDEX($D$385:$BE$550,$C524,G$196),),INDEX($D$385:$BE$550,$C524,G$196)))</f>
        <v>A125608168C</v>
      </c>
      <c r="O155" s="54" t="str" cm="1">
        <f t="array" ref="O155">IF(HYPERLINK(TEXT("#"&amp;INDEX($D$385:$BE$550,$C524,H$196),),INDEX($D$385:$BE$550,$C524,H$196))=0,"",HYPERLINK(TEXT("#"&amp;INDEX($D$385:$BE$550,$C524,H$196),),INDEX($D$385:$BE$550,$C524,H$196)))</f>
        <v>A125608170R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60"/>
      <c r="B156" s="53" t="s">
        <v>11577</v>
      </c>
      <c r="C156" s="51" cm="1">
        <f t="array" ref="C156">INDEX($D$209:$BE$374,$C349,C$196)</f>
        <v>47.871000000000002</v>
      </c>
      <c r="D156" s="51" cm="1">
        <f t="array" ref="D156">INDEX($D$209:$BE$374,$C349,D$196)</f>
        <v>16.757999999999999</v>
      </c>
      <c r="E156" s="51" cm="1">
        <f t="array" ref="E156">INDEX($D$209:$BE$374,$C349,E$196)</f>
        <v>0</v>
      </c>
      <c r="F156" s="51" cm="1">
        <f t="array" ref="F156">INDEX($D$209:$BE$374,$C349,F$196)</f>
        <v>0</v>
      </c>
      <c r="G156" s="51" cm="1">
        <f t="array" ref="G156">INDEX($D$209:$BE$374,$C349,G$196)</f>
        <v>64.63</v>
      </c>
      <c r="H156" s="51" cm="1">
        <f t="array" ref="H156">INDEX($D$209:$BE$374,$C349,H$196)</f>
        <v>8</v>
      </c>
      <c r="I156" s="51"/>
      <c r="J156" s="54" t="str" cm="1">
        <f t="array" ref="J156">IF(HYPERLINK(TEXT("#"&amp;INDEX($D$385:$BE$550,$C525,C$196),),INDEX($D$385:$BE$550,$C525,C$196))=0,"",HYPERLINK(TEXT("#"&amp;INDEX($D$385:$BE$550,$C525,C$196),),INDEX($D$385:$BE$550,$C525,C$196)))</f>
        <v>A125610768X</v>
      </c>
      <c r="K156" s="54" t="str" cm="1">
        <f t="array" ref="K156">IF(HYPERLINK(TEXT("#"&amp;INDEX($D$385:$BE$550,$C525,D$196),),INDEX($D$385:$BE$550,$C525,D$196))=0,"",HYPERLINK(TEXT("#"&amp;INDEX($D$385:$BE$550,$C525,D$196),),INDEX($D$385:$BE$550,$C525,D$196)))</f>
        <v>A125605008L</v>
      </c>
      <c r="L156" s="54" t="str" cm="1">
        <f t="array" ref="L156">IF(HYPERLINK(TEXT("#"&amp;INDEX($D$385:$BE$550,$C525,E$196),),INDEX($D$385:$BE$550,$C525,E$196))=0,"",HYPERLINK(TEXT("#"&amp;INDEX($D$385:$BE$550,$C525,E$196),),INDEX($D$385:$BE$550,$C525,E$196)))</f>
        <v>A125613648K</v>
      </c>
      <c r="M156" s="54" t="str" cm="1">
        <f t="array" ref="M156">IF(HYPERLINK(TEXT("#"&amp;INDEX($D$385:$BE$550,$C525,F$196),),INDEX($D$385:$BE$550,$C525,F$196))=0,"",HYPERLINK(TEXT("#"&amp;INDEX($D$385:$BE$550,$C525,F$196),),INDEX($D$385:$BE$550,$C525,F$196)))</f>
        <v>A125616528W</v>
      </c>
      <c r="N156" s="54" t="str" cm="1">
        <f t="array" ref="N156">IF(HYPERLINK(TEXT("#"&amp;INDEX($D$385:$BE$550,$C525,G$196),),INDEX($D$385:$BE$550,$C525,G$196))=0,"",HYPERLINK(TEXT("#"&amp;INDEX($D$385:$BE$550,$C525,G$196),),INDEX($D$385:$BE$550,$C525,G$196)))</f>
        <v>A125607888J</v>
      </c>
      <c r="O156" s="54" t="str" cm="1">
        <f t="array" ref="O156">IF(HYPERLINK(TEXT("#"&amp;INDEX($D$385:$BE$550,$C525,H$196),),INDEX($D$385:$BE$550,$C525,H$196))=0,"",HYPERLINK(TEXT("#"&amp;INDEX($D$385:$BE$550,$C525,H$196),),INDEX($D$385:$BE$550,$C525,H$196)))</f>
        <v>A125607890V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48" t="s">
        <v>11578</v>
      </c>
      <c r="B157" s="61"/>
      <c r="C157" s="51"/>
      <c r="D157" s="51"/>
      <c r="E157" s="51"/>
      <c r="F157" s="51"/>
      <c r="G157" s="51"/>
      <c r="H157" s="51"/>
      <c r="I157" s="51"/>
      <c r="J157" s="54" t="str" cm="1">
        <f t="array" ref="J157">IF(HYPERLINK(TEXT("#"&amp;INDEX($D$385:$BE$550,$C526,C$196),),INDEX($D$385:$BE$550,$C526,C$196))=0,"",HYPERLINK(TEXT("#"&amp;INDEX($D$385:$BE$550,$C526,C$196),),INDEX($D$385:$BE$550,$C526,C$196)))</f>
        <v/>
      </c>
      <c r="K157" s="54" t="str" cm="1">
        <f t="array" ref="K157">IF(HYPERLINK(TEXT("#"&amp;INDEX($D$385:$BE$550,$C526,D$196),),INDEX($D$385:$BE$550,$C526,D$196))=0,"",HYPERLINK(TEXT("#"&amp;INDEX($D$385:$BE$550,$C526,D$196),),INDEX($D$385:$BE$550,$C526,D$196)))</f>
        <v/>
      </c>
      <c r="L157" s="54" t="str" cm="1">
        <f t="array" ref="L157">IF(HYPERLINK(TEXT("#"&amp;INDEX($D$385:$BE$550,$C526,E$196),),INDEX($D$385:$BE$550,$C526,E$196))=0,"",HYPERLINK(TEXT("#"&amp;INDEX($D$385:$BE$550,$C526,E$196),),INDEX($D$385:$BE$550,$C526,E$196)))</f>
        <v/>
      </c>
      <c r="M157" s="54" t="str" cm="1">
        <f t="array" ref="M157">IF(HYPERLINK(TEXT("#"&amp;INDEX($D$385:$BE$550,$C526,F$196),),INDEX($D$385:$BE$550,$C526,F$196))=0,"",HYPERLINK(TEXT("#"&amp;INDEX($D$385:$BE$550,$C526,F$196),),INDEX($D$385:$BE$550,$C526,F$196)))</f>
        <v/>
      </c>
      <c r="N157" s="54" t="str" cm="1">
        <f t="array" ref="N157">IF(HYPERLINK(TEXT("#"&amp;INDEX($D$385:$BE$550,$C526,G$196),),INDEX($D$385:$BE$550,$C526,G$196))=0,"",HYPERLINK(TEXT("#"&amp;INDEX($D$385:$BE$550,$C526,G$196),),INDEX($D$385:$BE$550,$C526,G$196)))</f>
        <v/>
      </c>
      <c r="O157" s="54" t="str" cm="1">
        <f t="array" ref="O157">IF(HYPERLINK(TEXT("#"&amp;INDEX($D$385:$BE$550,$C526,H$196),),INDEX($D$385:$BE$550,$C526,H$196))=0,"",HYPERLINK(TEXT("#"&amp;INDEX($D$385:$BE$550,$C526,H$196),),INDEX($D$385:$BE$550,$C526,H$196)))</f>
        <v/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62"/>
      <c r="B158" s="53" t="s">
        <v>11579</v>
      </c>
      <c r="C158" s="51" cm="1">
        <f t="array" ref="C158">INDEX($D$209:$BE$374,$C351,C$196)</f>
        <v>9.8360000000000003</v>
      </c>
      <c r="D158" s="51" cm="1">
        <f t="array" ref="D158">INDEX($D$209:$BE$374,$C351,D$196)</f>
        <v>14.733000000000001</v>
      </c>
      <c r="E158" s="51" cm="1">
        <f t="array" ref="E158">INDEX($D$209:$BE$374,$C351,E$196)</f>
        <v>10.968999999999999</v>
      </c>
      <c r="F158" s="51" cm="1">
        <f t="array" ref="F158">INDEX($D$209:$BE$374,$C351,F$196)</f>
        <v>2.395</v>
      </c>
      <c r="G158" s="51" cm="1">
        <f t="array" ref="G158">INDEX($D$209:$BE$374,$C351,G$196)</f>
        <v>37.933</v>
      </c>
      <c r="H158" s="51" cm="1">
        <f t="array" ref="H158">INDEX($D$209:$BE$374,$C351,H$196)</f>
        <v>15</v>
      </c>
      <c r="I158" s="51"/>
      <c r="J158" s="54" t="str" cm="1">
        <f t="array" ref="J158">IF(HYPERLINK(TEXT("#"&amp;INDEX($D$385:$BE$550,$C527,C$196),),INDEX($D$385:$BE$550,$C527,C$196))=0,"",HYPERLINK(TEXT("#"&amp;INDEX($D$385:$BE$550,$C527,C$196),),INDEX($D$385:$BE$550,$C527,C$196)))</f>
        <v>A125610848X</v>
      </c>
      <c r="K158" s="54" t="str" cm="1">
        <f t="array" ref="K158">IF(HYPERLINK(TEXT("#"&amp;INDEX($D$385:$BE$550,$C527,D$196),),INDEX($D$385:$BE$550,$C527,D$196))=0,"",HYPERLINK(TEXT("#"&amp;INDEX($D$385:$BE$550,$C527,D$196),),INDEX($D$385:$BE$550,$C527,D$196)))</f>
        <v>A125605088X</v>
      </c>
      <c r="L158" s="54" t="str" cm="1">
        <f t="array" ref="L158">IF(HYPERLINK(TEXT("#"&amp;INDEX($D$385:$BE$550,$C527,E$196),),INDEX($D$385:$BE$550,$C527,E$196))=0,"",HYPERLINK(TEXT("#"&amp;INDEX($D$385:$BE$550,$C527,E$196),),INDEX($D$385:$BE$550,$C527,E$196)))</f>
        <v>A125613728K</v>
      </c>
      <c r="M158" s="54" t="str" cm="1">
        <f t="array" ref="M158">IF(HYPERLINK(TEXT("#"&amp;INDEX($D$385:$BE$550,$C527,F$196),),INDEX($D$385:$BE$550,$C527,F$196))=0,"",HYPERLINK(TEXT("#"&amp;INDEX($D$385:$BE$550,$C527,F$196),),INDEX($D$385:$BE$550,$C527,F$196)))</f>
        <v>A125616608W</v>
      </c>
      <c r="N158" s="54" t="str" cm="1">
        <f t="array" ref="N158">IF(HYPERLINK(TEXT("#"&amp;INDEX($D$385:$BE$550,$C527,G$196),),INDEX($D$385:$BE$550,$C527,G$196))=0,"",HYPERLINK(TEXT("#"&amp;INDEX($D$385:$BE$550,$C527,G$196),),INDEX($D$385:$BE$550,$C527,G$196)))</f>
        <v>A125607968J</v>
      </c>
      <c r="O158" s="54" t="str" cm="1">
        <f t="array" ref="O158">IF(HYPERLINK(TEXT("#"&amp;INDEX($D$385:$BE$550,$C527,H$196),),INDEX($D$385:$BE$550,$C527,H$196))=0,"",HYPERLINK(TEXT("#"&amp;INDEX($D$385:$BE$550,$C527,H$196),),INDEX($D$385:$BE$550,$C527,H$196)))</f>
        <v>A125607970V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62"/>
      <c r="B159" s="53" t="s">
        <v>11580</v>
      </c>
      <c r="C159" s="51" cm="1">
        <f t="array" ref="C159">INDEX($D$209:$BE$374,$C352,C$196)</f>
        <v>175.107</v>
      </c>
      <c r="D159" s="51" cm="1">
        <f t="array" ref="D159">INDEX($D$209:$BE$374,$C352,D$196)</f>
        <v>147.458</v>
      </c>
      <c r="E159" s="51" cm="1">
        <f t="array" ref="E159">INDEX($D$209:$BE$374,$C352,E$196)</f>
        <v>40.835999999999999</v>
      </c>
      <c r="F159" s="51" cm="1">
        <f t="array" ref="F159">INDEX($D$209:$BE$374,$C352,F$196)</f>
        <v>5.1449999999999996</v>
      </c>
      <c r="G159" s="51" cm="1">
        <f t="array" ref="G159">INDEX($D$209:$BE$374,$C352,G$196)</f>
        <v>368.54599999999999</v>
      </c>
      <c r="H159" s="51" cm="1">
        <f t="array" ref="H159">INDEX($D$209:$BE$374,$C352,H$196)</f>
        <v>10</v>
      </c>
      <c r="I159" s="51"/>
      <c r="J159" s="54" t="str" cm="1">
        <f t="array" ref="J159">IF(HYPERLINK(TEXT("#"&amp;INDEX($D$385:$BE$550,$C528,C$196),),INDEX($D$385:$BE$550,$C528,C$196))=0,"",HYPERLINK(TEXT("#"&amp;INDEX($D$385:$BE$550,$C528,C$196),),INDEX($D$385:$BE$550,$C528,C$196)))</f>
        <v>A125610944X</v>
      </c>
      <c r="K159" s="54" t="str" cm="1">
        <f t="array" ref="K159">IF(HYPERLINK(TEXT("#"&amp;INDEX($D$385:$BE$550,$C528,D$196),),INDEX($D$385:$BE$550,$C528,D$196))=0,"",HYPERLINK(TEXT("#"&amp;INDEX($D$385:$BE$550,$C528,D$196),),INDEX($D$385:$BE$550,$C528,D$196)))</f>
        <v>A125605184X</v>
      </c>
      <c r="L159" s="54" t="str" cm="1">
        <f t="array" ref="L159">IF(HYPERLINK(TEXT("#"&amp;INDEX($D$385:$BE$550,$C528,E$196),),INDEX($D$385:$BE$550,$C528,E$196))=0,"",HYPERLINK(TEXT("#"&amp;INDEX($D$385:$BE$550,$C528,E$196),),INDEX($D$385:$BE$550,$C528,E$196)))</f>
        <v>A125613824K</v>
      </c>
      <c r="M159" s="54" t="str" cm="1">
        <f t="array" ref="M159">IF(HYPERLINK(TEXT("#"&amp;INDEX($D$385:$BE$550,$C528,F$196),),INDEX($D$385:$BE$550,$C528,F$196))=0,"",HYPERLINK(TEXT("#"&amp;INDEX($D$385:$BE$550,$C528,F$196),),INDEX($D$385:$BE$550,$C528,F$196)))</f>
        <v>A125616704W</v>
      </c>
      <c r="N159" s="54" t="str" cm="1">
        <f t="array" ref="N159">IF(HYPERLINK(TEXT("#"&amp;INDEX($D$385:$BE$550,$C528,G$196),),INDEX($D$385:$BE$550,$C528,G$196))=0,"",HYPERLINK(TEXT("#"&amp;INDEX($D$385:$BE$550,$C528,G$196),),INDEX($D$385:$BE$550,$C528,G$196)))</f>
        <v>A125608064K</v>
      </c>
      <c r="O159" s="54" t="str" cm="1">
        <f t="array" ref="O159">IF(HYPERLINK(TEXT("#"&amp;INDEX($D$385:$BE$550,$C528,H$196),),INDEX($D$385:$BE$550,$C528,H$196))=0,"",HYPERLINK(TEXT("#"&amp;INDEX($D$385:$BE$550,$C528,H$196),),INDEX($D$385:$BE$550,$C528,H$196)))</f>
        <v>A125608066R</v>
      </c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62"/>
      <c r="B160" s="53" t="s">
        <v>11581</v>
      </c>
      <c r="C160" s="51" cm="1">
        <f t="array" ref="C160">INDEX($D$209:$BE$374,$C353,C$196)</f>
        <v>17.565000000000001</v>
      </c>
      <c r="D160" s="51" cm="1">
        <f t="array" ref="D160">INDEX($D$209:$BE$374,$C353,D$196)</f>
        <v>24.678000000000001</v>
      </c>
      <c r="E160" s="51" cm="1">
        <f t="array" ref="E160">INDEX($D$209:$BE$374,$C353,E$196)</f>
        <v>9.9969999999999999</v>
      </c>
      <c r="F160" s="51" cm="1">
        <f t="array" ref="F160">INDEX($D$209:$BE$374,$C353,F$196)</f>
        <v>2.194</v>
      </c>
      <c r="G160" s="51" cm="1">
        <f t="array" ref="G160">INDEX($D$209:$BE$374,$C353,G$196)</f>
        <v>54.433999999999997</v>
      </c>
      <c r="H160" s="51" cm="1">
        <f t="array" ref="H160">INDEX($D$209:$BE$374,$C353,H$196)</f>
        <v>13</v>
      </c>
      <c r="I160" s="51"/>
      <c r="J160" s="54" t="str" cm="1">
        <f t="array" ref="J160">IF(HYPERLINK(TEXT("#"&amp;INDEX($D$385:$BE$550,$C529,C$196),),INDEX($D$385:$BE$550,$C529,C$196))=0,"",HYPERLINK(TEXT("#"&amp;INDEX($D$385:$BE$550,$C529,C$196),),INDEX($D$385:$BE$550,$C529,C$196)))</f>
        <v>A125611064V</v>
      </c>
      <c r="K160" s="54" t="str" cm="1">
        <f t="array" ref="K160">IF(HYPERLINK(TEXT("#"&amp;INDEX($D$385:$BE$550,$C529,D$196),),INDEX($D$385:$BE$550,$C529,D$196))=0,"",HYPERLINK(TEXT("#"&amp;INDEX($D$385:$BE$550,$C529,D$196),),INDEX($D$385:$BE$550,$C529,D$196)))</f>
        <v>A125605304F</v>
      </c>
      <c r="L160" s="54" t="str" cm="1">
        <f t="array" ref="L160">IF(HYPERLINK(TEXT("#"&amp;INDEX($D$385:$BE$550,$C529,E$196),),INDEX($D$385:$BE$550,$C529,E$196))=0,"",HYPERLINK(TEXT("#"&amp;INDEX($D$385:$BE$550,$C529,E$196),),INDEX($D$385:$BE$550,$C529,E$196)))</f>
        <v>A125613944C</v>
      </c>
      <c r="M160" s="54" t="str" cm="1">
        <f t="array" ref="M160">IF(HYPERLINK(TEXT("#"&amp;INDEX($D$385:$BE$550,$C529,F$196),),INDEX($D$385:$BE$550,$C529,F$196))=0,"",HYPERLINK(TEXT("#"&amp;INDEX($D$385:$BE$550,$C529,F$196),),INDEX($D$385:$BE$550,$C529,F$196)))</f>
        <v>A125616824R</v>
      </c>
      <c r="N160" s="54" t="str" cm="1">
        <f t="array" ref="N160">IF(HYPERLINK(TEXT("#"&amp;INDEX($D$385:$BE$550,$C529,G$196),),INDEX($D$385:$BE$550,$C529,G$196))=0,"",HYPERLINK(TEXT("#"&amp;INDEX($D$385:$BE$550,$C529,G$196),),INDEX($D$385:$BE$550,$C529,G$196)))</f>
        <v>A125608184C</v>
      </c>
      <c r="O160" s="54" t="str" cm="1">
        <f t="array" ref="O160">IF(HYPERLINK(TEXT("#"&amp;INDEX($D$385:$BE$550,$C529,H$196),),INDEX($D$385:$BE$550,$C529,H$196))=0,"",HYPERLINK(TEXT("#"&amp;INDEX($D$385:$BE$550,$C529,H$196),),INDEX($D$385:$BE$550,$C529,H$196)))</f>
        <v>A125608186J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63"/>
      <c r="B161" s="53" t="s">
        <v>11582</v>
      </c>
      <c r="C161" s="51" cm="1">
        <f t="array" ref="C161">INDEX($D$209:$BE$374,$C354,C$196)</f>
        <v>12.215999999999999</v>
      </c>
      <c r="D161" s="51" cm="1">
        <f t="array" ref="D161">INDEX($D$209:$BE$374,$C354,D$196)</f>
        <v>12.862</v>
      </c>
      <c r="E161" s="51" cm="1">
        <f t="array" ref="E161">INDEX($D$209:$BE$374,$C354,E$196)</f>
        <v>1.762</v>
      </c>
      <c r="F161" s="51" cm="1">
        <f t="array" ref="F161">INDEX($D$209:$BE$374,$C354,F$196)</f>
        <v>0</v>
      </c>
      <c r="G161" s="51" cm="1">
        <f t="array" ref="G161">INDEX($D$209:$BE$374,$C354,G$196)</f>
        <v>26.84</v>
      </c>
      <c r="H161" s="51" cm="1">
        <f t="array" ref="H161">INDEX($D$209:$BE$374,$C354,H$196)</f>
        <v>10</v>
      </c>
      <c r="I161" s="51"/>
      <c r="J161" s="54" t="str" cm="1">
        <f t="array" ref="J161">IF(HYPERLINK(TEXT("#"&amp;INDEX($D$385:$BE$550,$C530,C$196),),INDEX($D$385:$BE$550,$C530,C$196))=0,"",HYPERLINK(TEXT("#"&amp;INDEX($D$385:$BE$550,$C530,C$196),),INDEX($D$385:$BE$550,$C530,C$196)))</f>
        <v>A125610776X</v>
      </c>
      <c r="K161" s="54" t="str" cm="1">
        <f t="array" ref="K161">IF(HYPERLINK(TEXT("#"&amp;INDEX($D$385:$BE$550,$C530,D$196),),INDEX($D$385:$BE$550,$C530,D$196))=0,"",HYPERLINK(TEXT("#"&amp;INDEX($D$385:$BE$550,$C530,D$196),),INDEX($D$385:$BE$550,$C530,D$196)))</f>
        <v>A125605016L</v>
      </c>
      <c r="L161" s="54" t="str" cm="1">
        <f t="array" ref="L161">IF(HYPERLINK(TEXT("#"&amp;INDEX($D$385:$BE$550,$C530,E$196),),INDEX($D$385:$BE$550,$C530,E$196))=0,"",HYPERLINK(TEXT("#"&amp;INDEX($D$385:$BE$550,$C530,E$196),),INDEX($D$385:$BE$550,$C530,E$196)))</f>
        <v>A125613656K</v>
      </c>
      <c r="M161" s="54" t="str" cm="1">
        <f t="array" ref="M161">IF(HYPERLINK(TEXT("#"&amp;INDEX($D$385:$BE$550,$C530,F$196),),INDEX($D$385:$BE$550,$C530,F$196))=0,"",HYPERLINK(TEXT("#"&amp;INDEX($D$385:$BE$550,$C530,F$196),),INDEX($D$385:$BE$550,$C530,F$196)))</f>
        <v>A125616536W</v>
      </c>
      <c r="N161" s="54" t="str" cm="1">
        <f t="array" ref="N161">IF(HYPERLINK(TEXT("#"&amp;INDEX($D$385:$BE$550,$C530,G$196),),INDEX($D$385:$BE$550,$C530,G$196))=0,"",HYPERLINK(TEXT("#"&amp;INDEX($D$385:$BE$550,$C530,G$196),),INDEX($D$385:$BE$550,$C530,G$196)))</f>
        <v>A125607896J</v>
      </c>
      <c r="O161" s="54" t="str" cm="1">
        <f t="array" ref="O161">IF(HYPERLINK(TEXT("#"&amp;INDEX($D$385:$BE$550,$C530,H$196),),INDEX($D$385:$BE$550,$C530,H$196))=0,"",HYPERLINK(TEXT("#"&amp;INDEX($D$385:$BE$550,$C530,H$196),),INDEX($D$385:$BE$550,$C530,H$196)))</f>
        <v>A125607898L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48" t="s">
        <v>11583</v>
      </c>
      <c r="B162" s="61"/>
      <c r="C162" s="51"/>
      <c r="D162" s="51"/>
      <c r="E162" s="51"/>
      <c r="F162" s="51"/>
      <c r="G162" s="51"/>
      <c r="H162" s="51"/>
      <c r="I162" s="51"/>
      <c r="J162" s="54" t="str" cm="1">
        <f t="array" ref="J162">IF(HYPERLINK(TEXT("#"&amp;INDEX($D$385:$BE$550,$C531,C$196),),INDEX($D$385:$BE$550,$C531,C$196))=0,"",HYPERLINK(TEXT("#"&amp;INDEX($D$385:$BE$550,$C531,C$196),),INDEX($D$385:$BE$550,$C531,C$196)))</f>
        <v/>
      </c>
      <c r="K162" s="54" t="str" cm="1">
        <f t="array" ref="K162">IF(HYPERLINK(TEXT("#"&amp;INDEX($D$385:$BE$550,$C531,D$196),),INDEX($D$385:$BE$550,$C531,D$196))=0,"",HYPERLINK(TEXT("#"&amp;INDEX($D$385:$BE$550,$C531,D$196),),INDEX($D$385:$BE$550,$C531,D$196)))</f>
        <v/>
      </c>
      <c r="L162" s="54" t="str" cm="1">
        <f t="array" ref="L162">IF(HYPERLINK(TEXT("#"&amp;INDEX($D$385:$BE$550,$C531,E$196),),INDEX($D$385:$BE$550,$C531,E$196))=0,"",HYPERLINK(TEXT("#"&amp;INDEX($D$385:$BE$550,$C531,E$196),),INDEX($D$385:$BE$550,$C531,E$196)))</f>
        <v/>
      </c>
      <c r="M162" s="54" t="str" cm="1">
        <f t="array" ref="M162">IF(HYPERLINK(TEXT("#"&amp;INDEX($D$385:$BE$550,$C531,F$196),),INDEX($D$385:$BE$550,$C531,F$196))=0,"",HYPERLINK(TEXT("#"&amp;INDEX($D$385:$BE$550,$C531,F$196),),INDEX($D$385:$BE$550,$C531,F$196)))</f>
        <v/>
      </c>
      <c r="N162" s="54" t="str" cm="1">
        <f t="array" ref="N162">IF(HYPERLINK(TEXT("#"&amp;INDEX($D$385:$BE$550,$C531,G$196),),INDEX($D$385:$BE$550,$C531,G$196))=0,"",HYPERLINK(TEXT("#"&amp;INDEX($D$385:$BE$550,$C531,G$196),),INDEX($D$385:$BE$550,$C531,G$196)))</f>
        <v/>
      </c>
      <c r="O162" s="54" t="str" cm="1">
        <f t="array" ref="O162">IF(HYPERLINK(TEXT("#"&amp;INDEX($D$385:$BE$550,$C531,H$196),),INDEX($D$385:$BE$550,$C531,H$196))=0,"",HYPERLINK(TEXT("#"&amp;INDEX($D$385:$BE$550,$C531,H$196),),INDEX($D$385:$BE$550,$C531,H$196)))</f>
        <v/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62"/>
      <c r="B163" s="53" t="s">
        <v>11584</v>
      </c>
      <c r="C163" s="51" cm="1">
        <f t="array" ref="C163">INDEX($D$209:$BE$374,$C356,C$196)</f>
        <v>13.683</v>
      </c>
      <c r="D163" s="51" cm="1">
        <f t="array" ref="D163">INDEX($D$209:$BE$374,$C356,D$196)</f>
        <v>19.724</v>
      </c>
      <c r="E163" s="51" cm="1">
        <f t="array" ref="E163">INDEX($D$209:$BE$374,$C356,E$196)</f>
        <v>9.4320000000000004</v>
      </c>
      <c r="F163" s="51" cm="1">
        <f t="array" ref="F163">INDEX($D$209:$BE$374,$C356,F$196)</f>
        <v>0.63100000000000001</v>
      </c>
      <c r="G163" s="51" cm="1">
        <f t="array" ref="G163">INDEX($D$209:$BE$374,$C356,G$196)</f>
        <v>43.469000000000001</v>
      </c>
      <c r="H163" s="51" cm="1">
        <f t="array" ref="H163">INDEX($D$209:$BE$374,$C356,H$196)</f>
        <v>12</v>
      </c>
      <c r="I163" s="51"/>
      <c r="J163" s="54" t="str" cm="1">
        <f t="array" ref="J163">IF(HYPERLINK(TEXT("#"&amp;INDEX($D$385:$BE$550,$C532,C$196),),INDEX($D$385:$BE$550,$C532,C$196))=0,"",HYPERLINK(TEXT("#"&amp;INDEX($D$385:$BE$550,$C532,C$196),),INDEX($D$385:$BE$550,$C532,C$196)))</f>
        <v>A125610984T</v>
      </c>
      <c r="K163" s="54" t="str" cm="1">
        <f t="array" ref="K163">IF(HYPERLINK(TEXT("#"&amp;INDEX($D$385:$BE$550,$C532,D$196),),INDEX($D$385:$BE$550,$C532,D$196))=0,"",HYPERLINK(TEXT("#"&amp;INDEX($D$385:$BE$550,$C532,D$196),),INDEX($D$385:$BE$550,$C532,D$196)))</f>
        <v>A125605224F</v>
      </c>
      <c r="L163" s="54" t="str" cm="1">
        <f t="array" ref="L163">IF(HYPERLINK(TEXT("#"&amp;INDEX($D$385:$BE$550,$C532,E$196),),INDEX($D$385:$BE$550,$C532,E$196))=0,"",HYPERLINK(TEXT("#"&amp;INDEX($D$385:$BE$550,$C532,E$196),),INDEX($D$385:$BE$550,$C532,E$196)))</f>
        <v>A125613864C</v>
      </c>
      <c r="M163" s="54" t="str" cm="1">
        <f t="array" ref="M163">IF(HYPERLINK(TEXT("#"&amp;INDEX($D$385:$BE$550,$C532,F$196),),INDEX($D$385:$BE$550,$C532,F$196))=0,"",HYPERLINK(TEXT("#"&amp;INDEX($D$385:$BE$550,$C532,F$196),),INDEX($D$385:$BE$550,$C532,F$196)))</f>
        <v>A125616744R</v>
      </c>
      <c r="N163" s="54" t="str" cm="1">
        <f t="array" ref="N163">IF(HYPERLINK(TEXT("#"&amp;INDEX($D$385:$BE$550,$C532,G$196),),INDEX($D$385:$BE$550,$C532,G$196))=0,"",HYPERLINK(TEXT("#"&amp;INDEX($D$385:$BE$550,$C532,G$196),),INDEX($D$385:$BE$550,$C532,G$196)))</f>
        <v>A125608104T</v>
      </c>
      <c r="O163" s="54" t="str" cm="1">
        <f t="array" ref="O163">IF(HYPERLINK(TEXT("#"&amp;INDEX($D$385:$BE$550,$C532,H$196),),INDEX($D$385:$BE$550,$C532,H$196))=0,"",HYPERLINK(TEXT("#"&amp;INDEX($D$385:$BE$550,$C532,H$196),),INDEX($D$385:$BE$550,$C532,H$196)))</f>
        <v>A125608106W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62"/>
      <c r="B164" s="53" t="s">
        <v>11585</v>
      </c>
      <c r="C164" s="51" cm="1">
        <f t="array" ref="C164">INDEX($D$209:$BE$374,$C357,C$196)</f>
        <v>165.59800000000001</v>
      </c>
      <c r="D164" s="51" cm="1">
        <f t="array" ref="D164">INDEX($D$209:$BE$374,$C357,D$196)</f>
        <v>135.09</v>
      </c>
      <c r="E164" s="51" cm="1">
        <f t="array" ref="E164">INDEX($D$209:$BE$374,$C357,E$196)</f>
        <v>38.558</v>
      </c>
      <c r="F164" s="51" cm="1">
        <f t="array" ref="F164">INDEX($D$209:$BE$374,$C357,F$196)</f>
        <v>5.0369999999999999</v>
      </c>
      <c r="G164" s="51" cm="1">
        <f t="array" ref="G164">INDEX($D$209:$BE$374,$C357,G$196)</f>
        <v>344.28300000000002</v>
      </c>
      <c r="H164" s="51" cm="1">
        <f t="array" ref="H164">INDEX($D$209:$BE$374,$C357,H$196)</f>
        <v>10</v>
      </c>
      <c r="I164" s="51"/>
      <c r="J164" s="54" t="str" cm="1">
        <f t="array" ref="J164">IF(HYPERLINK(TEXT("#"&amp;INDEX($D$385:$BE$550,$C533,C$196),),INDEX($D$385:$BE$550,$C533,C$196))=0,"",HYPERLINK(TEXT("#"&amp;INDEX($D$385:$BE$550,$C533,C$196),),INDEX($D$385:$BE$550,$C533,C$196)))</f>
        <v>A125610992T</v>
      </c>
      <c r="K164" s="54" t="str" cm="1">
        <f t="array" ref="K164">IF(HYPERLINK(TEXT("#"&amp;INDEX($D$385:$BE$550,$C533,D$196),),INDEX($D$385:$BE$550,$C533,D$196))=0,"",HYPERLINK(TEXT("#"&amp;INDEX($D$385:$BE$550,$C533,D$196),),INDEX($D$385:$BE$550,$C533,D$196)))</f>
        <v>A125605232F</v>
      </c>
      <c r="L164" s="54" t="str" cm="1">
        <f t="array" ref="L164">IF(HYPERLINK(TEXT("#"&amp;INDEX($D$385:$BE$550,$C533,E$196),),INDEX($D$385:$BE$550,$C533,E$196))=0,"",HYPERLINK(TEXT("#"&amp;INDEX($D$385:$BE$550,$C533,E$196),),INDEX($D$385:$BE$550,$C533,E$196)))</f>
        <v>A125613872C</v>
      </c>
      <c r="M164" s="54" t="str" cm="1">
        <f t="array" ref="M164">IF(HYPERLINK(TEXT("#"&amp;INDEX($D$385:$BE$550,$C533,F$196),),INDEX($D$385:$BE$550,$C533,F$196))=0,"",HYPERLINK(TEXT("#"&amp;INDEX($D$385:$BE$550,$C533,F$196),),INDEX($D$385:$BE$550,$C533,F$196)))</f>
        <v>A125616752R</v>
      </c>
      <c r="N164" s="54" t="str" cm="1">
        <f t="array" ref="N164">IF(HYPERLINK(TEXT("#"&amp;INDEX($D$385:$BE$550,$C533,G$196),),INDEX($D$385:$BE$550,$C533,G$196))=0,"",HYPERLINK(TEXT("#"&amp;INDEX($D$385:$BE$550,$C533,G$196),),INDEX($D$385:$BE$550,$C533,G$196)))</f>
        <v>A125608112T</v>
      </c>
      <c r="O164" s="54" t="str" cm="1">
        <f t="array" ref="O164">IF(HYPERLINK(TEXT("#"&amp;INDEX($D$385:$BE$550,$C533,H$196),),INDEX($D$385:$BE$550,$C533,H$196))=0,"",HYPERLINK(TEXT("#"&amp;INDEX($D$385:$BE$550,$C533,H$196),),INDEX($D$385:$BE$550,$C533,H$196)))</f>
        <v>A125608114W</v>
      </c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62"/>
      <c r="B165" s="53" t="s">
        <v>11586</v>
      </c>
      <c r="C165" s="51" cm="1">
        <f t="array" ref="C165">INDEX($D$209:$BE$374,$C358,C$196)</f>
        <v>22.96</v>
      </c>
      <c r="D165" s="51" cm="1">
        <f t="array" ref="D165">INDEX($D$209:$BE$374,$C358,D$196)</f>
        <v>29.146999999999998</v>
      </c>
      <c r="E165" s="51" cm="1">
        <f t="array" ref="E165">INDEX($D$209:$BE$374,$C358,E$196)</f>
        <v>12.084</v>
      </c>
      <c r="F165" s="51" cm="1">
        <f t="array" ref="F165">INDEX($D$209:$BE$374,$C358,F$196)</f>
        <v>4.0659999999999998</v>
      </c>
      <c r="G165" s="51" cm="1">
        <f t="array" ref="G165">INDEX($D$209:$BE$374,$C358,G$196)</f>
        <v>68.257000000000005</v>
      </c>
      <c r="H165" s="51" cm="1">
        <f t="array" ref="H165">INDEX($D$209:$BE$374,$C358,H$196)</f>
        <v>11.523</v>
      </c>
      <c r="I165" s="51"/>
      <c r="J165" s="54" t="str" cm="1">
        <f t="array" ref="J165">IF(HYPERLINK(TEXT("#"&amp;INDEX($D$385:$BE$550,$C534,C$196),),INDEX($D$385:$BE$550,$C534,C$196))=0,"",HYPERLINK(TEXT("#"&amp;INDEX($D$385:$BE$550,$C534,C$196),),INDEX($D$385:$BE$550,$C534,C$196)))</f>
        <v>A125610816F</v>
      </c>
      <c r="K165" s="54" t="str" cm="1">
        <f t="array" ref="K165">IF(HYPERLINK(TEXT("#"&amp;INDEX($D$385:$BE$550,$C534,D$196),),INDEX($D$385:$BE$550,$C534,D$196))=0,"",HYPERLINK(TEXT("#"&amp;INDEX($D$385:$BE$550,$C534,D$196),),INDEX($D$385:$BE$550,$C534,D$196)))</f>
        <v>A125605056F</v>
      </c>
      <c r="L165" s="54" t="str" cm="1">
        <f t="array" ref="L165">IF(HYPERLINK(TEXT("#"&amp;INDEX($D$385:$BE$550,$C534,E$196),),INDEX($D$385:$BE$550,$C534,E$196))=0,"",HYPERLINK(TEXT("#"&amp;INDEX($D$385:$BE$550,$C534,E$196),),INDEX($D$385:$BE$550,$C534,E$196)))</f>
        <v>A125613696C</v>
      </c>
      <c r="M165" s="54" t="str" cm="1">
        <f t="array" ref="M165">IF(HYPERLINK(TEXT("#"&amp;INDEX($D$385:$BE$550,$C534,F$196),),INDEX($D$385:$BE$550,$C534,F$196))=0,"",HYPERLINK(TEXT("#"&amp;INDEX($D$385:$BE$550,$C534,F$196),),INDEX($D$385:$BE$550,$C534,F$196)))</f>
        <v>A125616576R</v>
      </c>
      <c r="N165" s="54" t="str" cm="1">
        <f t="array" ref="N165">IF(HYPERLINK(TEXT("#"&amp;INDEX($D$385:$BE$550,$C534,G$196),),INDEX($D$385:$BE$550,$C534,G$196))=0,"",HYPERLINK(TEXT("#"&amp;INDEX($D$385:$BE$550,$C534,G$196),),INDEX($D$385:$BE$550,$C534,G$196)))</f>
        <v>A125607936R</v>
      </c>
      <c r="O165" s="54" t="str" cm="1">
        <f t="array" ref="O165">IF(HYPERLINK(TEXT("#"&amp;INDEX($D$385:$BE$550,$C534,H$196),),INDEX($D$385:$BE$550,$C534,H$196))=0,"",HYPERLINK(TEXT("#"&amp;INDEX($D$385:$BE$550,$C534,H$196),),INDEX($D$385:$BE$550,$C534,H$196)))</f>
        <v>A125607938V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62"/>
      <c r="B166" s="53" t="s">
        <v>11582</v>
      </c>
      <c r="C166" s="51" cm="1">
        <f t="array" ref="C166">INDEX($D$209:$BE$374,$C359,C$196)</f>
        <v>12.484</v>
      </c>
      <c r="D166" s="51" cm="1">
        <f t="array" ref="D166">INDEX($D$209:$BE$374,$C359,D$196)</f>
        <v>15.77</v>
      </c>
      <c r="E166" s="51" cm="1">
        <f t="array" ref="E166">INDEX($D$209:$BE$374,$C359,E$196)</f>
        <v>3.49</v>
      </c>
      <c r="F166" s="51" cm="1">
        <f t="array" ref="F166">INDEX($D$209:$BE$374,$C359,F$196)</f>
        <v>0</v>
      </c>
      <c r="G166" s="51" cm="1">
        <f t="array" ref="G166">INDEX($D$209:$BE$374,$C359,G$196)</f>
        <v>31.744</v>
      </c>
      <c r="H166" s="51" cm="1">
        <f t="array" ref="H166">INDEX($D$209:$BE$374,$C359,H$196)</f>
        <v>10</v>
      </c>
      <c r="I166" s="51"/>
      <c r="J166" s="54" t="str" cm="1">
        <f t="array" ref="J166">IF(HYPERLINK(TEXT("#"&amp;INDEX($D$385:$BE$550,$C535,C$196),),INDEX($D$385:$BE$550,$C535,C$196))=0,"",HYPERLINK(TEXT("#"&amp;INDEX($D$385:$BE$550,$C535,C$196),),INDEX($D$385:$BE$550,$C535,C$196)))</f>
        <v>A125610784X</v>
      </c>
      <c r="K166" s="54" t="str" cm="1">
        <f t="array" ref="K166">IF(HYPERLINK(TEXT("#"&amp;INDEX($D$385:$BE$550,$C535,D$196),),INDEX($D$385:$BE$550,$C535,D$196))=0,"",HYPERLINK(TEXT("#"&amp;INDEX($D$385:$BE$550,$C535,D$196),),INDEX($D$385:$BE$550,$C535,D$196)))</f>
        <v>A125605024L</v>
      </c>
      <c r="L166" s="54" t="str" cm="1">
        <f t="array" ref="L166">IF(HYPERLINK(TEXT("#"&amp;INDEX($D$385:$BE$550,$C535,E$196),),INDEX($D$385:$BE$550,$C535,E$196))=0,"",HYPERLINK(TEXT("#"&amp;INDEX($D$385:$BE$550,$C535,E$196),),INDEX($D$385:$BE$550,$C535,E$196)))</f>
        <v>A125613664K</v>
      </c>
      <c r="M166" s="54" t="str" cm="1">
        <f t="array" ref="M166">IF(HYPERLINK(TEXT("#"&amp;INDEX($D$385:$BE$550,$C535,F$196),),INDEX($D$385:$BE$550,$C535,F$196))=0,"",HYPERLINK(TEXT("#"&amp;INDEX($D$385:$BE$550,$C535,F$196),),INDEX($D$385:$BE$550,$C535,F$196)))</f>
        <v>A125616544W</v>
      </c>
      <c r="N166" s="54" t="str" cm="1">
        <f t="array" ref="N166">IF(HYPERLINK(TEXT("#"&amp;INDEX($D$385:$BE$550,$C535,G$196),),INDEX($D$385:$BE$550,$C535,G$196))=0,"",HYPERLINK(TEXT("#"&amp;INDEX($D$385:$BE$550,$C535,G$196),),INDEX($D$385:$BE$550,$C535,G$196)))</f>
        <v>A125607904W</v>
      </c>
      <c r="O166" s="54" t="str" cm="1">
        <f t="array" ref="O166">IF(HYPERLINK(TEXT("#"&amp;INDEX($D$385:$BE$550,$C535,H$196),),INDEX($D$385:$BE$550,$C535,H$196))=0,"",HYPERLINK(TEXT("#"&amp;INDEX($D$385:$BE$550,$C535,H$196),),INDEX($D$385:$BE$550,$C535,H$196)))</f>
        <v>A125607906A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11596</v>
      </c>
      <c r="B167" s="64"/>
      <c r="C167" s="51"/>
      <c r="D167" s="51"/>
      <c r="E167" s="51"/>
      <c r="F167" s="51"/>
      <c r="G167" s="51"/>
      <c r="H167" s="51"/>
      <c r="I167" s="51"/>
      <c r="J167" s="54" t="str" cm="1">
        <f t="array" ref="J167">IF(HYPERLINK(TEXT("#"&amp;INDEX($D$385:$BE$550,$C536,C$196),),INDEX($D$385:$BE$550,$C536,C$196))=0,"",HYPERLINK(TEXT("#"&amp;INDEX($D$385:$BE$550,$C536,C$196),),INDEX($D$385:$BE$550,$C536,C$196)))</f>
        <v/>
      </c>
      <c r="K167" s="54" t="str" cm="1">
        <f t="array" ref="K167">IF(HYPERLINK(TEXT("#"&amp;INDEX($D$385:$BE$550,$C536,D$196),),INDEX($D$385:$BE$550,$C536,D$196))=0,"",HYPERLINK(TEXT("#"&amp;INDEX($D$385:$BE$550,$C536,D$196),),INDEX($D$385:$BE$550,$C536,D$196)))</f>
        <v/>
      </c>
      <c r="L167" s="54" t="str" cm="1">
        <f t="array" ref="L167">IF(HYPERLINK(TEXT("#"&amp;INDEX($D$385:$BE$550,$C536,E$196),),INDEX($D$385:$BE$550,$C536,E$196))=0,"",HYPERLINK(TEXT("#"&amp;INDEX($D$385:$BE$550,$C536,E$196),),INDEX($D$385:$BE$550,$C536,E$196)))</f>
        <v/>
      </c>
      <c r="M167" s="54" t="str" cm="1">
        <f t="array" ref="M167">IF(HYPERLINK(TEXT("#"&amp;INDEX($D$385:$BE$550,$C536,F$196),),INDEX($D$385:$BE$550,$C536,F$196))=0,"",HYPERLINK(TEXT("#"&amp;INDEX($D$385:$BE$550,$C536,F$196),),INDEX($D$385:$BE$550,$C536,F$196)))</f>
        <v/>
      </c>
      <c r="N167" s="54" t="str" cm="1">
        <f t="array" ref="N167">IF(HYPERLINK(TEXT("#"&amp;INDEX($D$385:$BE$550,$C536,G$196),),INDEX($D$385:$BE$550,$C536,G$196))=0,"",HYPERLINK(TEXT("#"&amp;INDEX($D$385:$BE$550,$C536,G$196),),INDEX($D$385:$BE$550,$C536,G$196)))</f>
        <v/>
      </c>
      <c r="O167" s="54" t="str" cm="1">
        <f t="array" ref="O167">IF(HYPERLINK(TEXT("#"&amp;INDEX($D$385:$BE$550,$C536,H$196),),INDEX($D$385:$BE$550,$C536,H$196))=0,"",HYPERLINK(TEXT("#"&amp;INDEX($D$385:$BE$550,$C536,H$196),),INDEX($D$385:$BE$550,$C536,H$196)))</f>
        <v/>
      </c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62"/>
      <c r="B168" s="53" t="s">
        <v>11598</v>
      </c>
      <c r="C168" s="51" cm="1">
        <f t="array" ref="C168">INDEX($D$209:$BE$374,$C361,C$196)</f>
        <v>29.161000000000001</v>
      </c>
      <c r="D168" s="51" cm="1">
        <f t="array" ref="D168">INDEX($D$209:$BE$374,$C361,D$196)</f>
        <v>49.343000000000004</v>
      </c>
      <c r="E168" s="51" cm="1">
        <f t="array" ref="E168">INDEX($D$209:$BE$374,$C361,E$196)</f>
        <v>16.989999999999998</v>
      </c>
      <c r="F168" s="51" cm="1">
        <f t="array" ref="F168">INDEX($D$209:$BE$374,$C361,F$196)</f>
        <v>2.8069999999999999</v>
      </c>
      <c r="G168" s="51" cm="1">
        <f t="array" ref="G168">INDEX($D$209:$BE$374,$C361,G$196)</f>
        <v>98.301000000000002</v>
      </c>
      <c r="H168" s="51" cm="1">
        <f t="array" ref="H168">INDEX($D$209:$BE$374,$C361,H$196)</f>
        <v>13</v>
      </c>
      <c r="I168" s="51"/>
      <c r="J168" s="54" t="str" cm="1">
        <f t="array" ref="J168">IF(HYPERLINK(TEXT("#"&amp;INDEX($D$385:$BE$550,$C537,C$196),),INDEX($D$385:$BE$550,$C537,C$196))=0,"",HYPERLINK(TEXT("#"&amp;INDEX($D$385:$BE$550,$C537,C$196),),INDEX($D$385:$BE$550,$C537,C$196)))</f>
        <v>A125610856X</v>
      </c>
      <c r="K168" s="54" t="str" cm="1">
        <f t="array" ref="K168">IF(HYPERLINK(TEXT("#"&amp;INDEX($D$385:$BE$550,$C537,D$196),),INDEX($D$385:$BE$550,$C537,D$196))=0,"",HYPERLINK(TEXT("#"&amp;INDEX($D$385:$BE$550,$C537,D$196),),INDEX($D$385:$BE$550,$C537,D$196)))</f>
        <v>A125605096X</v>
      </c>
      <c r="L168" s="54" t="str" cm="1">
        <f t="array" ref="L168">IF(HYPERLINK(TEXT("#"&amp;INDEX($D$385:$BE$550,$C537,E$196),),INDEX($D$385:$BE$550,$C537,E$196))=0,"",HYPERLINK(TEXT("#"&amp;INDEX($D$385:$BE$550,$C537,E$196),),INDEX($D$385:$BE$550,$C537,E$196)))</f>
        <v>A125613736K</v>
      </c>
      <c r="M168" s="54" t="str" cm="1">
        <f t="array" ref="M168">IF(HYPERLINK(TEXT("#"&amp;INDEX($D$385:$BE$550,$C537,F$196),),INDEX($D$385:$BE$550,$C537,F$196))=0,"",HYPERLINK(TEXT("#"&amp;INDEX($D$385:$BE$550,$C537,F$196),),INDEX($D$385:$BE$550,$C537,F$196)))</f>
        <v>A125616616W</v>
      </c>
      <c r="N168" s="54" t="str" cm="1">
        <f t="array" ref="N168">IF(HYPERLINK(TEXT("#"&amp;INDEX($D$385:$BE$550,$C537,G$196),),INDEX($D$385:$BE$550,$C537,G$196))=0,"",HYPERLINK(TEXT("#"&amp;INDEX($D$385:$BE$550,$C537,G$196),),INDEX($D$385:$BE$550,$C537,G$196)))</f>
        <v>A125607976J</v>
      </c>
      <c r="O168" s="54" t="str" cm="1">
        <f t="array" ref="O168">IF(HYPERLINK(TEXT("#"&amp;INDEX($D$385:$BE$550,$C537,H$196),),INDEX($D$385:$BE$550,$C537,H$196))=0,"",HYPERLINK(TEXT("#"&amp;INDEX($D$385:$BE$550,$C537,H$196),),INDEX($D$385:$BE$550,$C537,H$196)))</f>
        <v>A125607978L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62"/>
      <c r="B169" s="53" t="s">
        <v>11587</v>
      </c>
      <c r="C169" s="51" cm="1">
        <f t="array" ref="C169">INDEX($D$209:$BE$374,$C362,C$196)</f>
        <v>19.446000000000002</v>
      </c>
      <c r="D169" s="51" cm="1">
        <f t="array" ref="D169">INDEX($D$209:$BE$374,$C362,D$196)</f>
        <v>32.356000000000002</v>
      </c>
      <c r="E169" s="51" cm="1">
        <f t="array" ref="E169">INDEX($D$209:$BE$374,$C362,E$196)</f>
        <v>14.43</v>
      </c>
      <c r="F169" s="51" cm="1">
        <f t="array" ref="F169">INDEX($D$209:$BE$374,$C362,F$196)</f>
        <v>3.8319999999999999</v>
      </c>
      <c r="G169" s="51" cm="1">
        <f t="array" ref="G169">INDEX($D$209:$BE$374,$C362,G$196)</f>
        <v>70.063999999999993</v>
      </c>
      <c r="H169" s="51" cm="1">
        <f t="array" ref="H169">INDEX($D$209:$BE$374,$C362,H$196)</f>
        <v>14</v>
      </c>
      <c r="I169" s="51"/>
      <c r="J169" s="54" t="str" cm="1">
        <f t="array" ref="J169">IF(HYPERLINK(TEXT("#"&amp;INDEX($D$385:$BE$550,$C538,C$196),),INDEX($D$385:$BE$550,$C538,C$196))=0,"",HYPERLINK(TEXT("#"&amp;INDEX($D$385:$BE$550,$C538,C$196),),INDEX($D$385:$BE$550,$C538,C$196)))</f>
        <v>A125610808F</v>
      </c>
      <c r="K169" s="54" t="str" cm="1">
        <f t="array" ref="K169">IF(HYPERLINK(TEXT("#"&amp;INDEX($D$385:$BE$550,$C538,D$196),),INDEX($D$385:$BE$550,$C538,D$196))=0,"",HYPERLINK(TEXT("#"&amp;INDEX($D$385:$BE$550,$C538,D$196),),INDEX($D$385:$BE$550,$C538,D$196)))</f>
        <v>A125605048F</v>
      </c>
      <c r="L169" s="54" t="str" cm="1">
        <f t="array" ref="L169">IF(HYPERLINK(TEXT("#"&amp;INDEX($D$385:$BE$550,$C538,E$196),),INDEX($D$385:$BE$550,$C538,E$196))=0,"",HYPERLINK(TEXT("#"&amp;INDEX($D$385:$BE$550,$C538,E$196),),INDEX($D$385:$BE$550,$C538,E$196)))</f>
        <v>A125613688C</v>
      </c>
      <c r="M169" s="54" t="str" cm="1">
        <f t="array" ref="M169">IF(HYPERLINK(TEXT("#"&amp;INDEX($D$385:$BE$550,$C538,F$196),),INDEX($D$385:$BE$550,$C538,F$196))=0,"",HYPERLINK(TEXT("#"&amp;INDEX($D$385:$BE$550,$C538,F$196),),INDEX($D$385:$BE$550,$C538,F$196)))</f>
        <v>A125616568R</v>
      </c>
      <c r="N169" s="54" t="str" cm="1">
        <f t="array" ref="N169">IF(HYPERLINK(TEXT("#"&amp;INDEX($D$385:$BE$550,$C538,G$196),),INDEX($D$385:$BE$550,$C538,G$196))=0,"",HYPERLINK(TEXT("#"&amp;INDEX($D$385:$BE$550,$C538,G$196),),INDEX($D$385:$BE$550,$C538,G$196)))</f>
        <v>A125607928R</v>
      </c>
      <c r="O169" s="54" t="str" cm="1">
        <f t="array" ref="O169">IF(HYPERLINK(TEXT("#"&amp;INDEX($D$385:$BE$550,$C538,H$196),),INDEX($D$385:$BE$550,$C538,H$196))=0,"",HYPERLINK(TEXT("#"&amp;INDEX($D$385:$BE$550,$C538,H$196),),INDEX($D$385:$BE$550,$C538,H$196)))</f>
        <v>A125607930A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62"/>
      <c r="B170" s="53" t="s">
        <v>11599</v>
      </c>
      <c r="C170" s="51" cm="1">
        <f t="array" ref="C170">INDEX($D$209:$BE$374,$C363,C$196)</f>
        <v>31.875</v>
      </c>
      <c r="D170" s="51" cm="1">
        <f t="array" ref="D170">INDEX($D$209:$BE$374,$C363,D$196)</f>
        <v>45.01</v>
      </c>
      <c r="E170" s="51" cm="1">
        <f t="array" ref="E170">INDEX($D$209:$BE$374,$C363,E$196)</f>
        <v>19.382999999999999</v>
      </c>
      <c r="F170" s="51" cm="1">
        <f t="array" ref="F170">INDEX($D$209:$BE$374,$C363,F$196)</f>
        <v>3.859</v>
      </c>
      <c r="G170" s="51" cm="1">
        <f t="array" ref="G170">INDEX($D$209:$BE$374,$C363,G$196)</f>
        <v>100.128</v>
      </c>
      <c r="H170" s="51" cm="1">
        <f t="array" ref="H170">INDEX($D$209:$BE$374,$C363,H$196)</f>
        <v>13</v>
      </c>
      <c r="I170" s="51"/>
      <c r="J170" s="54" t="str" cm="1">
        <f t="array" ref="J170">IF(HYPERLINK(TEXT("#"&amp;INDEX($D$385:$BE$550,$C539,C$196),),INDEX($D$385:$BE$550,$C539,C$196))=0,"",HYPERLINK(TEXT("#"&amp;INDEX($D$385:$BE$550,$C539,C$196),),INDEX($D$385:$BE$550,$C539,C$196)))</f>
        <v>A125610864X</v>
      </c>
      <c r="K170" s="54" t="str" cm="1">
        <f t="array" ref="K170">IF(HYPERLINK(TEXT("#"&amp;INDEX($D$385:$BE$550,$C539,D$196),),INDEX($D$385:$BE$550,$C539,D$196))=0,"",HYPERLINK(TEXT("#"&amp;INDEX($D$385:$BE$550,$C539,D$196),),INDEX($D$385:$BE$550,$C539,D$196)))</f>
        <v>A125605104L</v>
      </c>
      <c r="L170" s="54" t="str" cm="1">
        <f t="array" ref="L170">IF(HYPERLINK(TEXT("#"&amp;INDEX($D$385:$BE$550,$C539,E$196),),INDEX($D$385:$BE$550,$C539,E$196))=0,"",HYPERLINK(TEXT("#"&amp;INDEX($D$385:$BE$550,$C539,E$196),),INDEX($D$385:$BE$550,$C539,E$196)))</f>
        <v>A125613744K</v>
      </c>
      <c r="M170" s="54" t="str" cm="1">
        <f t="array" ref="M170">IF(HYPERLINK(TEXT("#"&amp;INDEX($D$385:$BE$550,$C539,F$196),),INDEX($D$385:$BE$550,$C539,F$196))=0,"",HYPERLINK(TEXT("#"&amp;INDEX($D$385:$BE$550,$C539,F$196),),INDEX($D$385:$BE$550,$C539,F$196)))</f>
        <v>A125616624W</v>
      </c>
      <c r="N170" s="54" t="str" cm="1">
        <f t="array" ref="N170">IF(HYPERLINK(TEXT("#"&amp;INDEX($D$385:$BE$550,$C539,G$196),),INDEX($D$385:$BE$550,$C539,G$196))=0,"",HYPERLINK(TEXT("#"&amp;INDEX($D$385:$BE$550,$C539,G$196),),INDEX($D$385:$BE$550,$C539,G$196)))</f>
        <v>A125607984J</v>
      </c>
      <c r="O170" s="54" t="str" cm="1">
        <f t="array" ref="O170">IF(HYPERLINK(TEXT("#"&amp;INDEX($D$385:$BE$550,$C539,H$196),),INDEX($D$385:$BE$550,$C539,H$196))=0,"",HYPERLINK(TEXT("#"&amp;INDEX($D$385:$BE$550,$C539,H$196),),INDEX($D$385:$BE$550,$C539,H$196)))</f>
        <v>A125607986L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62"/>
      <c r="B171" s="53" t="s">
        <v>11600</v>
      </c>
      <c r="C171" s="51" cm="1">
        <f t="array" ref="C171">INDEX($D$209:$BE$374,$C364,C$196)</f>
        <v>50.051000000000002</v>
      </c>
      <c r="D171" s="51" cm="1">
        <f t="array" ref="D171">INDEX($D$209:$BE$374,$C364,D$196)</f>
        <v>66.332999999999998</v>
      </c>
      <c r="E171" s="51" cm="1">
        <f t="array" ref="E171">INDEX($D$209:$BE$374,$C364,E$196)</f>
        <v>28.425000000000001</v>
      </c>
      <c r="F171" s="51" cm="1">
        <f t="array" ref="F171">INDEX($D$209:$BE$374,$C364,F$196)</f>
        <v>5.2789999999999999</v>
      </c>
      <c r="G171" s="51" cm="1">
        <f t="array" ref="G171">INDEX($D$209:$BE$374,$C364,G$196)</f>
        <v>150.08799999999999</v>
      </c>
      <c r="H171" s="51" cm="1">
        <f t="array" ref="H171">INDEX($D$209:$BE$374,$C364,H$196)</f>
        <v>12.621</v>
      </c>
      <c r="I171" s="51"/>
      <c r="J171" s="54" t="str" cm="1">
        <f t="array" ref="J171">IF(HYPERLINK(TEXT("#"&amp;INDEX($D$385:$BE$550,$C540,C$196),),INDEX($D$385:$BE$550,$C540,C$196))=0,"",HYPERLINK(TEXT("#"&amp;INDEX($D$385:$BE$550,$C540,C$196),),INDEX($D$385:$BE$550,$C540,C$196)))</f>
        <v>A125610824F</v>
      </c>
      <c r="K171" s="54" t="str" cm="1">
        <f t="array" ref="K171">IF(HYPERLINK(TEXT("#"&amp;INDEX($D$385:$BE$550,$C540,D$196),),INDEX($D$385:$BE$550,$C540,D$196))=0,"",HYPERLINK(TEXT("#"&amp;INDEX($D$385:$BE$550,$C540,D$196),),INDEX($D$385:$BE$550,$C540,D$196)))</f>
        <v>A125605064F</v>
      </c>
      <c r="L171" s="54" t="str" cm="1">
        <f t="array" ref="L171">IF(HYPERLINK(TEXT("#"&amp;INDEX($D$385:$BE$550,$C540,E$196),),INDEX($D$385:$BE$550,$C540,E$196))=0,"",HYPERLINK(TEXT("#"&amp;INDEX($D$385:$BE$550,$C540,E$196),),INDEX($D$385:$BE$550,$C540,E$196)))</f>
        <v>A125613704T</v>
      </c>
      <c r="M171" s="54" t="str" cm="1">
        <f t="array" ref="M171">IF(HYPERLINK(TEXT("#"&amp;INDEX($D$385:$BE$550,$C540,F$196),),INDEX($D$385:$BE$550,$C540,F$196))=0,"",HYPERLINK(TEXT("#"&amp;INDEX($D$385:$BE$550,$C540,F$196),),INDEX($D$385:$BE$550,$C540,F$196)))</f>
        <v>A125616584R</v>
      </c>
      <c r="N171" s="54" t="str" cm="1">
        <f t="array" ref="N171">IF(HYPERLINK(TEXT("#"&amp;INDEX($D$385:$BE$550,$C540,G$196),),INDEX($D$385:$BE$550,$C540,G$196))=0,"",HYPERLINK(TEXT("#"&amp;INDEX($D$385:$BE$550,$C540,G$196),),INDEX($D$385:$BE$550,$C540,G$196)))</f>
        <v>A125607944R</v>
      </c>
      <c r="O171" s="54" t="str" cm="1">
        <f t="array" ref="O171">IF(HYPERLINK(TEXT("#"&amp;INDEX($D$385:$BE$550,$C540,H$196),),INDEX($D$385:$BE$550,$C540,H$196))=0,"",HYPERLINK(TEXT("#"&amp;INDEX($D$385:$BE$550,$C540,H$196),),INDEX($D$385:$BE$550,$C540,H$196)))</f>
        <v>A125607946V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62"/>
      <c r="B172" s="53" t="s">
        <v>11601</v>
      </c>
      <c r="C172" s="51" cm="1">
        <f t="array" ref="C172">INDEX($D$209:$BE$374,$C365,C$196)</f>
        <v>20.422000000000001</v>
      </c>
      <c r="D172" s="51" cm="1">
        <f t="array" ref="D172">INDEX($D$209:$BE$374,$C365,D$196)</f>
        <v>32.22</v>
      </c>
      <c r="E172" s="51" cm="1">
        <f t="array" ref="E172">INDEX($D$209:$BE$374,$C365,E$196)</f>
        <v>15.138</v>
      </c>
      <c r="F172" s="51" cm="1">
        <f t="array" ref="F172">INDEX($D$209:$BE$374,$C365,F$196)</f>
        <v>1.278</v>
      </c>
      <c r="G172" s="51" cm="1">
        <f t="array" ref="G172">INDEX($D$209:$BE$374,$C365,G$196)</f>
        <v>69.058000000000007</v>
      </c>
      <c r="H172" s="51" cm="1">
        <f t="array" ref="H172">INDEX($D$209:$BE$374,$C365,H$196)</f>
        <v>13.754</v>
      </c>
      <c r="I172" s="51"/>
      <c r="J172" s="54" t="str" cm="1">
        <f t="array" ref="J172">IF(HYPERLINK(TEXT("#"&amp;INDEX($D$385:$BE$550,$C541,C$196),),INDEX($D$385:$BE$550,$C541,C$196))=0,"",HYPERLINK(TEXT("#"&amp;INDEX($D$385:$BE$550,$C541,C$196),),INDEX($D$385:$BE$550,$C541,C$196)))</f>
        <v>A125610872X</v>
      </c>
      <c r="K172" s="54" t="str" cm="1">
        <f t="array" ref="K172">IF(HYPERLINK(TEXT("#"&amp;INDEX($D$385:$BE$550,$C541,D$196),),INDEX($D$385:$BE$550,$C541,D$196))=0,"",HYPERLINK(TEXT("#"&amp;INDEX($D$385:$BE$550,$C541,D$196),),INDEX($D$385:$BE$550,$C541,D$196)))</f>
        <v>A125605112L</v>
      </c>
      <c r="L172" s="54" t="str" cm="1">
        <f t="array" ref="L172">IF(HYPERLINK(TEXT("#"&amp;INDEX($D$385:$BE$550,$C541,E$196),),INDEX($D$385:$BE$550,$C541,E$196))=0,"",HYPERLINK(TEXT("#"&amp;INDEX($D$385:$BE$550,$C541,E$196),),INDEX($D$385:$BE$550,$C541,E$196)))</f>
        <v>A125613752K</v>
      </c>
      <c r="M172" s="54" t="str" cm="1">
        <f t="array" ref="M172">IF(HYPERLINK(TEXT("#"&amp;INDEX($D$385:$BE$550,$C541,F$196),),INDEX($D$385:$BE$550,$C541,F$196))=0,"",HYPERLINK(TEXT("#"&amp;INDEX($D$385:$BE$550,$C541,F$196),),INDEX($D$385:$BE$550,$C541,F$196)))</f>
        <v>A125616632W</v>
      </c>
      <c r="N172" s="54" t="str" cm="1">
        <f t="array" ref="N172">IF(HYPERLINK(TEXT("#"&amp;INDEX($D$385:$BE$550,$C541,G$196),),INDEX($D$385:$BE$550,$C541,G$196))=0,"",HYPERLINK(TEXT("#"&amp;INDEX($D$385:$BE$550,$C541,G$196),),INDEX($D$385:$BE$550,$C541,G$196)))</f>
        <v>A125607992J</v>
      </c>
      <c r="O172" s="54" t="str" cm="1">
        <f t="array" ref="O172">IF(HYPERLINK(TEXT("#"&amp;INDEX($D$385:$BE$550,$C541,H$196),),INDEX($D$385:$BE$550,$C541,H$196))=0,"",HYPERLINK(TEXT("#"&amp;INDEX($D$385:$BE$550,$C541,H$196),),INDEX($D$385:$BE$550,$C541,H$196)))</f>
        <v>A125607994L</v>
      </c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62"/>
      <c r="B173" s="53" t="s">
        <v>11602</v>
      </c>
      <c r="C173" s="51" cm="1">
        <f t="array" ref="C173">INDEX($D$209:$BE$374,$C366,C$196)</f>
        <v>4.3070000000000004</v>
      </c>
      <c r="D173" s="51" cm="1">
        <f t="array" ref="D173">INDEX($D$209:$BE$374,$C366,D$196)</f>
        <v>9.7439999999999998</v>
      </c>
      <c r="E173" s="51" cm="1">
        <f t="array" ref="E173">INDEX($D$209:$BE$374,$C366,E$196)</f>
        <v>5.0359999999999996</v>
      </c>
      <c r="F173" s="51" cm="1">
        <f t="array" ref="F173">INDEX($D$209:$BE$374,$C366,F$196)</f>
        <v>2.0150000000000001</v>
      </c>
      <c r="G173" s="51" cm="1">
        <f t="array" ref="G173">INDEX($D$209:$BE$374,$C366,G$196)</f>
        <v>21.103000000000002</v>
      </c>
      <c r="H173" s="51" cm="1">
        <f t="array" ref="H173">INDEX($D$209:$BE$374,$C366,H$196)</f>
        <v>12.83</v>
      </c>
      <c r="I173" s="51"/>
      <c r="J173" s="54" t="str" cm="1">
        <f t="array" ref="J173">IF(HYPERLINK(TEXT("#"&amp;INDEX($D$385:$BE$550,$C542,C$196),),INDEX($D$385:$BE$550,$C542,C$196))=0,"",HYPERLINK(TEXT("#"&amp;INDEX($D$385:$BE$550,$C542,C$196),),INDEX($D$385:$BE$550,$C542,C$196)))</f>
        <v>A125610952X</v>
      </c>
      <c r="K173" s="54" t="str" cm="1">
        <f t="array" ref="K173">IF(HYPERLINK(TEXT("#"&amp;INDEX($D$385:$BE$550,$C542,D$196),),INDEX($D$385:$BE$550,$C542,D$196))=0,"",HYPERLINK(TEXT("#"&amp;INDEX($D$385:$BE$550,$C542,D$196),),INDEX($D$385:$BE$550,$C542,D$196)))</f>
        <v>A125605192X</v>
      </c>
      <c r="L173" s="54" t="str" cm="1">
        <f t="array" ref="L173">IF(HYPERLINK(TEXT("#"&amp;INDEX($D$385:$BE$550,$C542,E$196),),INDEX($D$385:$BE$550,$C542,E$196))=0,"",HYPERLINK(TEXT("#"&amp;INDEX($D$385:$BE$550,$C542,E$196),),INDEX($D$385:$BE$550,$C542,E$196)))</f>
        <v>A125613832K</v>
      </c>
      <c r="M173" s="54" t="str" cm="1">
        <f t="array" ref="M173">IF(HYPERLINK(TEXT("#"&amp;INDEX($D$385:$BE$550,$C542,F$196),),INDEX($D$385:$BE$550,$C542,F$196))=0,"",HYPERLINK(TEXT("#"&amp;INDEX($D$385:$BE$550,$C542,F$196),),INDEX($D$385:$BE$550,$C542,F$196)))</f>
        <v>A125616712W</v>
      </c>
      <c r="N173" s="54" t="str" cm="1">
        <f t="array" ref="N173">IF(HYPERLINK(TEXT("#"&amp;INDEX($D$385:$BE$550,$C542,G$196),),INDEX($D$385:$BE$550,$C542,G$196))=0,"",HYPERLINK(TEXT("#"&amp;INDEX($D$385:$BE$550,$C542,G$196),),INDEX($D$385:$BE$550,$C542,G$196)))</f>
        <v>A125608072K</v>
      </c>
      <c r="O173" s="54" t="str" cm="1">
        <f t="array" ref="O173">IF(HYPERLINK(TEXT("#"&amp;INDEX($D$385:$BE$550,$C542,H$196),),INDEX($D$385:$BE$550,$C542,H$196))=0,"",HYPERLINK(TEXT("#"&amp;INDEX($D$385:$BE$550,$C542,H$196),),INDEX($D$385:$BE$550,$C542,H$196)))</f>
        <v>A125608074R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62"/>
      <c r="B174" s="53" t="s">
        <v>11591</v>
      </c>
      <c r="C174" s="51" cm="1">
        <f t="array" ref="C174">INDEX($D$209:$BE$374,$C367,C$196)</f>
        <v>3.8959999999999999</v>
      </c>
      <c r="D174" s="51" cm="1">
        <f t="array" ref="D174">INDEX($D$209:$BE$374,$C367,D$196)</f>
        <v>10.073</v>
      </c>
      <c r="E174" s="51" cm="1">
        <f t="array" ref="E174">INDEX($D$209:$BE$374,$C367,E$196)</f>
        <v>2.87</v>
      </c>
      <c r="F174" s="51" cm="1">
        <f t="array" ref="F174">INDEX($D$209:$BE$374,$C367,F$196)</f>
        <v>2.641</v>
      </c>
      <c r="G174" s="51" cm="1">
        <f t="array" ref="G174">INDEX($D$209:$BE$374,$C367,G$196)</f>
        <v>19.48</v>
      </c>
      <c r="H174" s="51" cm="1">
        <f t="array" ref="H174">INDEX($D$209:$BE$374,$C367,H$196)</f>
        <v>13</v>
      </c>
      <c r="I174" s="51"/>
      <c r="J174" s="54" t="str" cm="1">
        <f t="array" ref="J174">IF(HYPERLINK(TEXT("#"&amp;INDEX($D$385:$BE$550,$C543,C$196),),INDEX($D$385:$BE$550,$C543,C$196))=0,"",HYPERLINK(TEXT("#"&amp;INDEX($D$385:$BE$550,$C543,C$196),),INDEX($D$385:$BE$550,$C543,C$196)))</f>
        <v>A125610880X</v>
      </c>
      <c r="K174" s="54" t="str" cm="1">
        <f t="array" ref="K174">IF(HYPERLINK(TEXT("#"&amp;INDEX($D$385:$BE$550,$C543,D$196),),INDEX($D$385:$BE$550,$C543,D$196))=0,"",HYPERLINK(TEXT("#"&amp;INDEX($D$385:$BE$550,$C543,D$196),),INDEX($D$385:$BE$550,$C543,D$196)))</f>
        <v>A125605120L</v>
      </c>
      <c r="L174" s="54" t="str" cm="1">
        <f t="array" ref="L174">IF(HYPERLINK(TEXT("#"&amp;INDEX($D$385:$BE$550,$C543,E$196),),INDEX($D$385:$BE$550,$C543,E$196))=0,"",HYPERLINK(TEXT("#"&amp;INDEX($D$385:$BE$550,$C543,E$196),),INDEX($D$385:$BE$550,$C543,E$196)))</f>
        <v>A125613760K</v>
      </c>
      <c r="M174" s="54" t="str" cm="1">
        <f t="array" ref="M174">IF(HYPERLINK(TEXT("#"&amp;INDEX($D$385:$BE$550,$C543,F$196),),INDEX($D$385:$BE$550,$C543,F$196))=0,"",HYPERLINK(TEXT("#"&amp;INDEX($D$385:$BE$550,$C543,F$196),),INDEX($D$385:$BE$550,$C543,F$196)))</f>
        <v>A125616640W</v>
      </c>
      <c r="N174" s="54" t="str" cm="1">
        <f t="array" ref="N174">IF(HYPERLINK(TEXT("#"&amp;INDEX($D$385:$BE$550,$C543,G$196),),INDEX($D$385:$BE$550,$C543,G$196))=0,"",HYPERLINK(TEXT("#"&amp;INDEX($D$385:$BE$550,$C543,G$196),),INDEX($D$385:$BE$550,$C543,G$196)))</f>
        <v>A125608000X</v>
      </c>
      <c r="O174" s="54" t="str" cm="1">
        <f t="array" ref="O174">IF(HYPERLINK(TEXT("#"&amp;INDEX($D$385:$BE$550,$C543,H$196),),INDEX($D$385:$BE$550,$C543,H$196))=0,"",HYPERLINK(TEXT("#"&amp;INDEX($D$385:$BE$550,$C543,H$196),),INDEX($D$385:$BE$550,$C543,H$196)))</f>
        <v>A125608002C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62"/>
      <c r="B175" s="53" t="s">
        <v>11603</v>
      </c>
      <c r="C175" s="51" cm="1">
        <f t="array" ref="C175">INDEX($D$209:$BE$374,$C368,C$196)</f>
        <v>5.9379999999999997</v>
      </c>
      <c r="D175" s="51" cm="1">
        <f t="array" ref="D175">INDEX($D$209:$BE$374,$C368,D$196)</f>
        <v>7.8970000000000002</v>
      </c>
      <c r="E175" s="51" cm="1">
        <f t="array" ref="E175">INDEX($D$209:$BE$374,$C368,E$196)</f>
        <v>5.4080000000000004</v>
      </c>
      <c r="F175" s="51" cm="1">
        <f t="array" ref="F175">INDEX($D$209:$BE$374,$C368,F$196)</f>
        <v>1.4490000000000001</v>
      </c>
      <c r="G175" s="51" cm="1">
        <f t="array" ref="G175">INDEX($D$209:$BE$374,$C368,G$196)</f>
        <v>20.690999999999999</v>
      </c>
      <c r="H175" s="51" cm="1">
        <f t="array" ref="H175">INDEX($D$209:$BE$374,$C368,H$196)</f>
        <v>13.504</v>
      </c>
      <c r="I175" s="51"/>
      <c r="J175" s="54" t="str" cm="1">
        <f t="array" ref="J175">IF(HYPERLINK(TEXT("#"&amp;INDEX($D$385:$BE$550,$C544,C$196),),INDEX($D$385:$BE$550,$C544,C$196))=0,"",HYPERLINK(TEXT("#"&amp;INDEX($D$385:$BE$550,$C544,C$196),),INDEX($D$385:$BE$550,$C544,C$196)))</f>
        <v>A125610832F</v>
      </c>
      <c r="K175" s="54" t="str" cm="1">
        <f t="array" ref="K175">IF(HYPERLINK(TEXT("#"&amp;INDEX($D$385:$BE$550,$C544,D$196),),INDEX($D$385:$BE$550,$C544,D$196))=0,"",HYPERLINK(TEXT("#"&amp;INDEX($D$385:$BE$550,$C544,D$196),),INDEX($D$385:$BE$550,$C544,D$196)))</f>
        <v>A125605072F</v>
      </c>
      <c r="L175" s="54" t="str" cm="1">
        <f t="array" ref="L175">IF(HYPERLINK(TEXT("#"&amp;INDEX($D$385:$BE$550,$C544,E$196),),INDEX($D$385:$BE$550,$C544,E$196))=0,"",HYPERLINK(TEXT("#"&amp;INDEX($D$385:$BE$550,$C544,E$196),),INDEX($D$385:$BE$550,$C544,E$196)))</f>
        <v>A125613712T</v>
      </c>
      <c r="M175" s="54" t="str" cm="1">
        <f t="array" ref="M175">IF(HYPERLINK(TEXT("#"&amp;INDEX($D$385:$BE$550,$C544,F$196),),INDEX($D$385:$BE$550,$C544,F$196))=0,"",HYPERLINK(TEXT("#"&amp;INDEX($D$385:$BE$550,$C544,F$196),),INDEX($D$385:$BE$550,$C544,F$196)))</f>
        <v>A125616592R</v>
      </c>
      <c r="N175" s="54" t="str" cm="1">
        <f t="array" ref="N175">IF(HYPERLINK(TEXT("#"&amp;INDEX($D$385:$BE$550,$C544,G$196),),INDEX($D$385:$BE$550,$C544,G$196))=0,"",HYPERLINK(TEXT("#"&amp;INDEX($D$385:$BE$550,$C544,G$196),),INDEX($D$385:$BE$550,$C544,G$196)))</f>
        <v>A125607952R</v>
      </c>
      <c r="O175" s="54" t="str" cm="1">
        <f t="array" ref="O175">IF(HYPERLINK(TEXT("#"&amp;INDEX($D$385:$BE$550,$C544,H$196),),INDEX($D$385:$BE$550,$C544,H$196))=0,"",HYPERLINK(TEXT("#"&amp;INDEX($D$385:$BE$550,$C544,H$196),),INDEX($D$385:$BE$550,$C544,H$196)))</f>
        <v>A125607954V</v>
      </c>
      <c r="P175" s="51"/>
      <c r="Q175" s="51"/>
      <c r="R175" s="51"/>
      <c r="S175" s="51"/>
      <c r="T175" s="51"/>
      <c r="U175" s="51"/>
    </row>
    <row r="176" spans="1:24">
      <c r="A176" s="63"/>
      <c r="B176" s="53" t="s">
        <v>11589</v>
      </c>
      <c r="C176" s="51" cm="1">
        <f t="array" ref="C176">INDEX($D$209:$BE$374,$C369,C$196)</f>
        <v>2.85</v>
      </c>
      <c r="D176" s="51" cm="1">
        <f t="array" ref="D176">INDEX($D$209:$BE$374,$C369,D$196)</f>
        <v>8.3320000000000007</v>
      </c>
      <c r="E176" s="51" cm="1">
        <f t="array" ref="E176">INDEX($D$209:$BE$374,$C369,E$196)</f>
        <v>1.3819999999999999</v>
      </c>
      <c r="F176" s="51" cm="1">
        <f t="array" ref="F176">INDEX($D$209:$BE$374,$C369,F$196)</f>
        <v>0.63100000000000001</v>
      </c>
      <c r="G176" s="51" cm="1">
        <f t="array" ref="G176">INDEX($D$209:$BE$374,$C369,G$196)</f>
        <v>13.195</v>
      </c>
      <c r="H176" s="51" cm="1">
        <f t="array" ref="H176">INDEX($D$209:$BE$374,$C369,H$196)</f>
        <v>12</v>
      </c>
      <c r="I176" s="51"/>
      <c r="J176" s="54" t="str" cm="1">
        <f t="array" ref="J176">IF(HYPERLINK(TEXT("#"&amp;INDEX($D$385:$BE$550,$C545,C$196),),INDEX($D$385:$BE$550,$C545,C$196))=0,"",HYPERLINK(TEXT("#"&amp;INDEX($D$385:$BE$550,$C545,C$196),),INDEX($D$385:$BE$550,$C545,C$196)))</f>
        <v>A125611000J</v>
      </c>
      <c r="K176" s="54" t="str" cm="1">
        <f t="array" ref="K176">IF(HYPERLINK(TEXT("#"&amp;INDEX($D$385:$BE$550,$C545,D$196),),INDEX($D$385:$BE$550,$C545,D$196))=0,"",HYPERLINK(TEXT("#"&amp;INDEX($D$385:$BE$550,$C545,D$196),),INDEX($D$385:$BE$550,$C545,D$196)))</f>
        <v>A125605240F</v>
      </c>
      <c r="L176" s="54" t="str" cm="1">
        <f t="array" ref="L176">IF(HYPERLINK(TEXT("#"&amp;INDEX($D$385:$BE$550,$C545,E$196),),INDEX($D$385:$BE$550,$C545,E$196))=0,"",HYPERLINK(TEXT("#"&amp;INDEX($D$385:$BE$550,$C545,E$196),),INDEX($D$385:$BE$550,$C545,E$196)))</f>
        <v>A125613880C</v>
      </c>
      <c r="M176" s="54" t="str" cm="1">
        <f t="array" ref="M176">IF(HYPERLINK(TEXT("#"&amp;INDEX($D$385:$BE$550,$C545,F$196),),INDEX($D$385:$BE$550,$C545,F$196))=0,"",HYPERLINK(TEXT("#"&amp;INDEX($D$385:$BE$550,$C545,F$196),),INDEX($D$385:$BE$550,$C545,F$196)))</f>
        <v>A125616760R</v>
      </c>
      <c r="N176" s="54" t="str" cm="1">
        <f t="array" ref="N176">IF(HYPERLINK(TEXT("#"&amp;INDEX($D$385:$BE$550,$C545,G$196),),INDEX($D$385:$BE$550,$C545,G$196))=0,"",HYPERLINK(TEXT("#"&amp;INDEX($D$385:$BE$550,$C545,G$196),),INDEX($D$385:$BE$550,$C545,G$196)))</f>
        <v>A125608120T</v>
      </c>
      <c r="O176" s="54" t="str" cm="1">
        <f t="array" ref="O176">IF(HYPERLINK(TEXT("#"&amp;INDEX($D$385:$BE$550,$C545,H$196),),INDEX($D$385:$BE$550,$C545,H$196))=0,"",HYPERLINK(TEXT("#"&amp;INDEX($D$385:$BE$550,$C545,H$196),),INDEX($D$385:$BE$550,$C545,H$196)))</f>
        <v>A125608122W</v>
      </c>
      <c r="P176" s="51"/>
      <c r="Q176" s="51"/>
      <c r="R176" s="51"/>
      <c r="S176" s="51"/>
      <c r="T176" s="51"/>
      <c r="U176" s="51"/>
    </row>
    <row r="177" spans="1:21">
      <c r="A177" s="62"/>
      <c r="B177" s="53" t="s">
        <v>11590</v>
      </c>
      <c r="C177" s="51" cm="1">
        <f t="array" ref="C177">INDEX($D$209:$BE$374,$C370,C$196)</f>
        <v>2.5499999999999998</v>
      </c>
      <c r="D177" s="51" cm="1">
        <f t="array" ref="D177">INDEX($D$209:$BE$374,$C370,D$196)</f>
        <v>5.8109999999999999</v>
      </c>
      <c r="E177" s="51" cm="1">
        <f t="array" ref="E177">INDEX($D$209:$BE$374,$C370,E$196)</f>
        <v>1.591</v>
      </c>
      <c r="F177" s="51" cm="1">
        <f t="array" ref="F177">INDEX($D$209:$BE$374,$C370,F$196)</f>
        <v>1.39</v>
      </c>
      <c r="G177" s="51" cm="1">
        <f t="array" ref="G177">INDEX($D$209:$BE$374,$C370,G$196)</f>
        <v>11.342000000000001</v>
      </c>
      <c r="H177" s="51" cm="1">
        <f t="array" ref="H177">INDEX($D$209:$BE$374,$C370,H$196)</f>
        <v>10</v>
      </c>
      <c r="I177" s="51"/>
      <c r="J177" s="54" t="str" cm="1">
        <f t="array" ref="J177">IF(HYPERLINK(TEXT("#"&amp;INDEX($D$385:$BE$550,$C546,C$196),),INDEX($D$385:$BE$550,$C546,C$196))=0,"",HYPERLINK(TEXT("#"&amp;INDEX($D$385:$BE$550,$C546,C$196),),INDEX($D$385:$BE$550,$C546,C$196)))</f>
        <v>A125610960X</v>
      </c>
      <c r="K177" s="54" t="str" cm="1">
        <f t="array" ref="K177">IF(HYPERLINK(TEXT("#"&amp;INDEX($D$385:$BE$550,$C546,D$196),),INDEX($D$385:$BE$550,$C546,D$196))=0,"",HYPERLINK(TEXT("#"&amp;INDEX($D$385:$BE$550,$C546,D$196),),INDEX($D$385:$BE$550,$C546,D$196)))</f>
        <v>A125605200L</v>
      </c>
      <c r="L177" s="54" t="str" cm="1">
        <f t="array" ref="L177">IF(HYPERLINK(TEXT("#"&amp;INDEX($D$385:$BE$550,$C546,E$196),),INDEX($D$385:$BE$550,$C546,E$196))=0,"",HYPERLINK(TEXT("#"&amp;INDEX($D$385:$BE$550,$C546,E$196),),INDEX($D$385:$BE$550,$C546,E$196)))</f>
        <v>A125613840K</v>
      </c>
      <c r="M177" s="54" t="str" cm="1">
        <f t="array" ref="M177">IF(HYPERLINK(TEXT("#"&amp;INDEX($D$385:$BE$550,$C546,F$196),),INDEX($D$385:$BE$550,$C546,F$196))=0,"",HYPERLINK(TEXT("#"&amp;INDEX($D$385:$BE$550,$C546,F$196),),INDEX($D$385:$BE$550,$C546,F$196)))</f>
        <v>A125616720W</v>
      </c>
      <c r="N177" s="54" t="str" cm="1">
        <f t="array" ref="N177">IF(HYPERLINK(TEXT("#"&amp;INDEX($D$385:$BE$550,$C546,G$196),),INDEX($D$385:$BE$550,$C546,G$196))=0,"",HYPERLINK(TEXT("#"&amp;INDEX($D$385:$BE$550,$C546,G$196),),INDEX($D$385:$BE$550,$C546,G$196)))</f>
        <v>A125608080K</v>
      </c>
      <c r="O177" s="54" t="str" cm="1">
        <f t="array" ref="O177">IF(HYPERLINK(TEXT("#"&amp;INDEX($D$385:$BE$550,$C546,H$196),),INDEX($D$385:$BE$550,$C546,H$196))=0,"",HYPERLINK(TEXT("#"&amp;INDEX($D$385:$BE$550,$C546,H$196),),INDEX($D$385:$BE$550,$C546,H$196)))</f>
        <v>A125608082R</v>
      </c>
      <c r="P177" s="51"/>
      <c r="Q177" s="51"/>
      <c r="R177" s="51"/>
      <c r="S177" s="51"/>
      <c r="T177" s="51"/>
      <c r="U177" s="51"/>
    </row>
    <row r="178" spans="1:21">
      <c r="A178" s="62"/>
      <c r="B178" s="53" t="s">
        <v>11604</v>
      </c>
      <c r="C178" s="51" cm="1">
        <f t="array" ref="C178">INDEX($D$209:$BE$374,$C371,C$196)</f>
        <v>21.120999999999999</v>
      </c>
      <c r="D178" s="51" cm="1">
        <f t="array" ref="D178">INDEX($D$209:$BE$374,$C371,D$196)</f>
        <v>23.613</v>
      </c>
      <c r="E178" s="51" cm="1">
        <f t="array" ref="E178">INDEX($D$209:$BE$374,$C371,E$196)</f>
        <v>9.5670000000000002</v>
      </c>
      <c r="F178" s="51" cm="1">
        <f t="array" ref="F178">INDEX($D$209:$BE$374,$C371,F$196)</f>
        <v>2.2069999999999999</v>
      </c>
      <c r="G178" s="51" cm="1">
        <f t="array" ref="G178">INDEX($D$209:$BE$374,$C371,G$196)</f>
        <v>56.508000000000003</v>
      </c>
      <c r="H178" s="51" cm="1">
        <f t="array" ref="H178">INDEX($D$209:$BE$374,$C371,H$196)</f>
        <v>10</v>
      </c>
      <c r="I178" s="51"/>
      <c r="J178" s="54" t="str" cm="1">
        <f t="array" ref="J178">IF(HYPERLINK(TEXT("#"&amp;INDEX($D$385:$BE$550,$C547,C$196),),INDEX($D$385:$BE$550,$C547,C$196))=0,"",HYPERLINK(TEXT("#"&amp;INDEX($D$385:$BE$550,$C547,C$196),),INDEX($D$385:$BE$550,$C547,C$196)))</f>
        <v>A125610968T</v>
      </c>
      <c r="K178" s="54" t="str" cm="1">
        <f t="array" ref="K178">IF(HYPERLINK(TEXT("#"&amp;INDEX($D$385:$BE$550,$C547,D$196),),INDEX($D$385:$BE$550,$C547,D$196))=0,"",HYPERLINK(TEXT("#"&amp;INDEX($D$385:$BE$550,$C547,D$196),),INDEX($D$385:$BE$550,$C547,D$196)))</f>
        <v>A125605208F</v>
      </c>
      <c r="L178" s="54" t="str" cm="1">
        <f t="array" ref="L178">IF(HYPERLINK(TEXT("#"&amp;INDEX($D$385:$BE$550,$C547,E$196),),INDEX($D$385:$BE$550,$C547,E$196))=0,"",HYPERLINK(TEXT("#"&amp;INDEX($D$385:$BE$550,$C547,E$196),),INDEX($D$385:$BE$550,$C547,E$196)))</f>
        <v>A125613848C</v>
      </c>
      <c r="M178" s="54" t="str" cm="1">
        <f t="array" ref="M178">IF(HYPERLINK(TEXT("#"&amp;INDEX($D$385:$BE$550,$C547,F$196),),INDEX($D$385:$BE$550,$C547,F$196))=0,"",HYPERLINK(TEXT("#"&amp;INDEX($D$385:$BE$550,$C547,F$196),),INDEX($D$385:$BE$550,$C547,F$196)))</f>
        <v>A125616728R</v>
      </c>
      <c r="N178" s="54" t="str" cm="1">
        <f t="array" ref="N178">IF(HYPERLINK(TEXT("#"&amp;INDEX($D$385:$BE$550,$C547,G$196),),INDEX($D$385:$BE$550,$C547,G$196))=0,"",HYPERLINK(TEXT("#"&amp;INDEX($D$385:$BE$550,$C547,G$196),),INDEX($D$385:$BE$550,$C547,G$196)))</f>
        <v>A125608088C</v>
      </c>
      <c r="O178" s="54" t="str" cm="1">
        <f t="array" ref="O178">IF(HYPERLINK(TEXT("#"&amp;INDEX($D$385:$BE$550,$C547,H$196),),INDEX($D$385:$BE$550,$C547,H$196))=0,"",HYPERLINK(TEXT("#"&amp;INDEX($D$385:$BE$550,$C547,H$196),),INDEX($D$385:$BE$550,$C547,H$196)))</f>
        <v>A125608090R</v>
      </c>
      <c r="P178" s="51"/>
      <c r="Q178" s="51"/>
      <c r="R178" s="51"/>
      <c r="S178" s="51"/>
      <c r="T178" s="51"/>
      <c r="U178" s="51"/>
    </row>
    <row r="179" spans="1:21">
      <c r="A179" s="62"/>
      <c r="B179" s="53" t="s">
        <v>11588</v>
      </c>
      <c r="C179" s="51" cm="1">
        <f t="array" ref="C179">INDEX($D$209:$BE$374,$C372,C$196)</f>
        <v>21.021999999999998</v>
      </c>
      <c r="D179" s="51" cm="1">
        <f t="array" ref="D179">INDEX($D$209:$BE$374,$C372,D$196)</f>
        <v>29.51</v>
      </c>
      <c r="E179" s="51" cm="1">
        <f t="array" ref="E179">INDEX($D$209:$BE$374,$C372,E$196)</f>
        <v>9.8010000000000002</v>
      </c>
      <c r="F179" s="51" cm="1">
        <f t="array" ref="F179">INDEX($D$209:$BE$374,$C372,F$196)</f>
        <v>2.8540000000000001</v>
      </c>
      <c r="G179" s="51" cm="1">
        <f t="array" ref="G179">INDEX($D$209:$BE$374,$C372,G$196)</f>
        <v>63.186999999999998</v>
      </c>
      <c r="H179" s="51" cm="1">
        <f t="array" ref="H179">INDEX($D$209:$BE$374,$C372,H$196)</f>
        <v>12</v>
      </c>
      <c r="I179" s="51"/>
      <c r="J179" s="54" t="str" cm="1">
        <f t="array" ref="J179">IF(HYPERLINK(TEXT("#"&amp;INDEX($D$385:$BE$550,$C548,C$196),),INDEX($D$385:$BE$550,$C548,C$196))=0,"",HYPERLINK(TEXT("#"&amp;INDEX($D$385:$BE$550,$C548,C$196),),INDEX($D$385:$BE$550,$C548,C$196)))</f>
        <v>A125611072V</v>
      </c>
      <c r="K179" s="54" t="str" cm="1">
        <f t="array" ref="K179">IF(HYPERLINK(TEXT("#"&amp;INDEX($D$385:$BE$550,$C548,D$196),),INDEX($D$385:$BE$550,$C548,D$196))=0,"",HYPERLINK(TEXT("#"&amp;INDEX($D$385:$BE$550,$C548,D$196),),INDEX($D$385:$BE$550,$C548,D$196)))</f>
        <v>A125605312F</v>
      </c>
      <c r="L179" s="54" t="str" cm="1">
        <f t="array" ref="L179">IF(HYPERLINK(TEXT("#"&amp;INDEX($D$385:$BE$550,$C548,E$196),),INDEX($D$385:$BE$550,$C548,E$196))=0,"",HYPERLINK(TEXT("#"&amp;INDEX($D$385:$BE$550,$C548,E$196),),INDEX($D$385:$BE$550,$C548,E$196)))</f>
        <v>A125613952C</v>
      </c>
      <c r="M179" s="54" t="str" cm="1">
        <f t="array" ref="M179">IF(HYPERLINK(TEXT("#"&amp;INDEX($D$385:$BE$550,$C548,F$196),),INDEX($D$385:$BE$550,$C548,F$196))=0,"",HYPERLINK(TEXT("#"&amp;INDEX($D$385:$BE$550,$C548,F$196),),INDEX($D$385:$BE$550,$C548,F$196)))</f>
        <v>A125616832R</v>
      </c>
      <c r="N179" s="54" t="str" cm="1">
        <f t="array" ref="N179">IF(HYPERLINK(TEXT("#"&amp;INDEX($D$385:$BE$550,$C548,G$196),),INDEX($D$385:$BE$550,$C548,G$196))=0,"",HYPERLINK(TEXT("#"&amp;INDEX($D$385:$BE$550,$C548,G$196),),INDEX($D$385:$BE$550,$C548,G$196)))</f>
        <v>A125608192C</v>
      </c>
      <c r="O179" s="54" t="str" cm="1">
        <f t="array" ref="O179">IF(HYPERLINK(TEXT("#"&amp;INDEX($D$385:$BE$550,$C548,H$196),),INDEX($D$385:$BE$550,$C548,H$196))=0,"",HYPERLINK(TEXT("#"&amp;INDEX($D$385:$BE$550,$C548,H$196),),INDEX($D$385:$BE$550,$C548,H$196)))</f>
        <v>A125608194J</v>
      </c>
      <c r="P179" s="51"/>
      <c r="Q179" s="51"/>
      <c r="R179" s="51"/>
      <c r="S179" s="51"/>
      <c r="T179" s="51"/>
      <c r="U179" s="51"/>
    </row>
    <row r="180" spans="1:21">
      <c r="A180" s="62"/>
      <c r="B180" s="53" t="s">
        <v>11597</v>
      </c>
      <c r="C180" s="51" cm="1">
        <f t="array" ref="C180">INDEX($D$209:$BE$374,$C373,C$196)</f>
        <v>16.398</v>
      </c>
      <c r="D180" s="51" cm="1">
        <f t="array" ref="D180">INDEX($D$209:$BE$374,$C373,D$196)</f>
        <v>16.138000000000002</v>
      </c>
      <c r="E180" s="51" cm="1">
        <f t="array" ref="E180">INDEX($D$209:$BE$374,$C373,E$196)</f>
        <v>5.19</v>
      </c>
      <c r="F180" s="51" cm="1">
        <f t="array" ref="F180">INDEX($D$209:$BE$374,$C373,F$196)</f>
        <v>0</v>
      </c>
      <c r="G180" s="51" cm="1">
        <f t="array" ref="G180">INDEX($D$209:$BE$374,$C373,G$196)</f>
        <v>37.725999999999999</v>
      </c>
      <c r="H180" s="51" cm="1">
        <f t="array" ref="H180">INDEX($D$209:$BE$374,$C373,H$196)</f>
        <v>10</v>
      </c>
      <c r="I180" s="51"/>
      <c r="J180" s="54" t="str" cm="1">
        <f t="array" ref="J180">IF(HYPERLINK(TEXT("#"&amp;INDEX($D$385:$BE$550,$C549,C$196),),INDEX($D$385:$BE$550,$C549,C$196))=0,"",HYPERLINK(TEXT("#"&amp;INDEX($D$385:$BE$550,$C549,C$196),),INDEX($D$385:$BE$550,$C549,C$196)))</f>
        <v>A125610792X</v>
      </c>
      <c r="K180" s="54" t="str" cm="1">
        <f t="array" ref="K180">IF(HYPERLINK(TEXT("#"&amp;INDEX($D$385:$BE$550,$C549,D$196),),INDEX($D$385:$BE$550,$C549,D$196))=0,"",HYPERLINK(TEXT("#"&amp;INDEX($D$385:$BE$550,$C549,D$196),),INDEX($D$385:$BE$550,$C549,D$196)))</f>
        <v>A125605032L</v>
      </c>
      <c r="L180" s="54" t="str" cm="1">
        <f t="array" ref="L180">IF(HYPERLINK(TEXT("#"&amp;INDEX($D$385:$BE$550,$C549,E$196),),INDEX($D$385:$BE$550,$C549,E$196))=0,"",HYPERLINK(TEXT("#"&amp;INDEX($D$385:$BE$550,$C549,E$196),),INDEX($D$385:$BE$550,$C549,E$196)))</f>
        <v>A125613672K</v>
      </c>
      <c r="M180" s="54" t="str" cm="1">
        <f t="array" ref="M180">IF(HYPERLINK(TEXT("#"&amp;INDEX($D$385:$BE$550,$C549,F$196),),INDEX($D$385:$BE$550,$C549,F$196))=0,"",HYPERLINK(TEXT("#"&amp;INDEX($D$385:$BE$550,$C549,F$196),),INDEX($D$385:$BE$550,$C549,F$196)))</f>
        <v>A125616552W</v>
      </c>
      <c r="N180" s="54" t="str" cm="1">
        <f t="array" ref="N180">IF(HYPERLINK(TEXT("#"&amp;INDEX($D$385:$BE$550,$C549,G$196),),INDEX($D$385:$BE$550,$C549,G$196))=0,"",HYPERLINK(TEXT("#"&amp;INDEX($D$385:$BE$550,$C549,G$196),),INDEX($D$385:$BE$550,$C549,G$196)))</f>
        <v>A125607912W</v>
      </c>
      <c r="O180" s="54" t="str" cm="1">
        <f t="array" ref="O180">IF(HYPERLINK(TEXT("#"&amp;INDEX($D$385:$BE$550,$C549,H$196),),INDEX($D$385:$BE$550,$C549,H$196))=0,"",HYPERLINK(TEXT("#"&amp;INDEX($D$385:$BE$550,$C549,H$196),),INDEX($D$385:$BE$550,$C549,H$196)))</f>
        <v>A125607914A</v>
      </c>
      <c r="P180" s="51"/>
      <c r="Q180" s="51"/>
      <c r="R180" s="51"/>
      <c r="S180" s="51"/>
      <c r="T180" s="51"/>
      <c r="U180" s="51"/>
    </row>
    <row r="181" spans="1:21">
      <c r="A181" s="48" t="s">
        <v>11546</v>
      </c>
      <c r="B181" s="64"/>
      <c r="C181" s="65" cm="1">
        <f t="array" ref="C181">INDEX($D$209:$BE$374,$C374,C$196)</f>
        <v>214.72399999999999</v>
      </c>
      <c r="D181" s="65" cm="1">
        <f t="array" ref="D181">INDEX($D$209:$BE$374,$C374,D$196)</f>
        <v>199.73099999999999</v>
      </c>
      <c r="E181" s="65" cm="1">
        <f t="array" ref="E181">INDEX($D$209:$BE$374,$C374,E$196)</f>
        <v>63.564</v>
      </c>
      <c r="F181" s="65" cm="1">
        <f t="array" ref="F181">INDEX($D$209:$BE$374,$C374,F$196)</f>
        <v>9.734</v>
      </c>
      <c r="G181" s="65" cm="1">
        <f t="array" ref="G181">INDEX($D$209:$BE$374,$C374,G$196)</f>
        <v>487.75299999999999</v>
      </c>
      <c r="H181" s="65" cm="1">
        <f t="array" ref="H181">INDEX($D$209:$BE$374,$C374,H$196)</f>
        <v>10</v>
      </c>
      <c r="I181" s="51"/>
      <c r="J181" s="54" t="str" cm="1">
        <f t="array" ref="J181">IF(HYPERLINK(TEXT("#"&amp;INDEX($D$385:$BE$550,$C550,C$196),),INDEX($D$385:$BE$550,$C550,C$196))=0,"",HYPERLINK(TEXT("#"&amp;INDEX($D$385:$BE$550,$C550,C$196),),INDEX($D$385:$BE$550,$C550,C$196)))</f>
        <v>A125610888T</v>
      </c>
      <c r="K181" s="54" t="str" cm="1">
        <f t="array" ref="K181">IF(HYPERLINK(TEXT("#"&amp;INDEX($D$385:$BE$550,$C550,D$196),),INDEX($D$385:$BE$550,$C550,D$196))=0,"",HYPERLINK(TEXT("#"&amp;INDEX($D$385:$BE$550,$C550,D$196),),INDEX($D$385:$BE$550,$C550,D$196)))</f>
        <v>A125605128F</v>
      </c>
      <c r="L181" s="54" t="str" cm="1">
        <f t="array" ref="L181">IF(HYPERLINK(TEXT("#"&amp;INDEX($D$385:$BE$550,$C550,E$196),),INDEX($D$385:$BE$550,$C550,E$196))=0,"",HYPERLINK(TEXT("#"&amp;INDEX($D$385:$BE$550,$C550,E$196),),INDEX($D$385:$BE$550,$C550,E$196)))</f>
        <v>A125613768C</v>
      </c>
      <c r="M181" s="54" t="str" cm="1">
        <f t="array" ref="M181">IF(HYPERLINK(TEXT("#"&amp;INDEX($D$385:$BE$550,$C550,F$196),),INDEX($D$385:$BE$550,$C550,F$196))=0,"",HYPERLINK(TEXT("#"&amp;INDEX($D$385:$BE$550,$C550,F$196),),INDEX($D$385:$BE$550,$C550,F$196)))</f>
        <v>A125616648R</v>
      </c>
      <c r="N181" s="54" t="str" cm="1">
        <f t="array" ref="N181">IF(HYPERLINK(TEXT("#"&amp;INDEX($D$385:$BE$550,$C550,G$196),),INDEX($D$385:$BE$550,$C550,G$196))=0,"",HYPERLINK(TEXT("#"&amp;INDEX($D$385:$BE$550,$C550,G$196),),INDEX($D$385:$BE$550,$C550,G$196)))</f>
        <v>A125608008T</v>
      </c>
      <c r="O181" s="54" t="str" cm="1">
        <f t="array" ref="O181">IF(HYPERLINK(TEXT("#"&amp;INDEX($D$385:$BE$550,$C550,H$196),),INDEX($D$385:$BE$550,$C550,H$196))=0,"",HYPERLINK(TEXT("#"&amp;INDEX($D$385:$BE$550,$C550,H$196),),INDEX($D$385:$BE$550,$C550,H$196)))</f>
        <v>A125608010C</v>
      </c>
      <c r="P181" s="51"/>
      <c r="Q181" s="51"/>
      <c r="R181" s="51"/>
      <c r="S181" s="51"/>
      <c r="T181" s="51"/>
      <c r="U181" s="51"/>
    </row>
    <row r="182" spans="1:21">
      <c r="A182" s="66"/>
      <c r="B182" s="67"/>
      <c r="C182" s="65"/>
      <c r="D182" s="65"/>
      <c r="E182" s="65"/>
      <c r="F182" s="65"/>
      <c r="G182" s="65"/>
      <c r="H182" s="65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6"/>
      <c r="B183" s="67"/>
      <c r="C183" s="65"/>
      <c r="D183" s="65"/>
      <c r="E183" s="65"/>
      <c r="F183" s="65"/>
      <c r="G183" s="65"/>
      <c r="H183" s="65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8" t="str">
        <f ca="1">Contents!B26</f>
        <v>© Commonwealth of Australia 2025</v>
      </c>
      <c r="B184" s="67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8"/>
      <c r="B185" s="67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9"/>
      <c r="B186" s="70" t="s">
        <v>11538</v>
      </c>
      <c r="C186" s="71">
        <v>1</v>
      </c>
      <c r="D186" s="72"/>
      <c r="E186" s="72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9"/>
      <c r="B187" s="70" t="s">
        <v>11551</v>
      </c>
      <c r="C187" s="71">
        <f>C186+6</f>
        <v>7</v>
      </c>
      <c r="D187" s="72"/>
      <c r="E187" s="72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9"/>
      <c r="B188" s="70" t="s">
        <v>11552</v>
      </c>
      <c r="C188" s="71">
        <f t="shared" ref="C188:C194" si="0">C187+6</f>
        <v>13</v>
      </c>
      <c r="D188" s="72"/>
      <c r="E188" s="72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9"/>
      <c r="B189" s="70" t="s">
        <v>11553</v>
      </c>
      <c r="C189" s="71">
        <f t="shared" si="0"/>
        <v>19</v>
      </c>
      <c r="D189" s="72"/>
      <c r="E189" s="72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9"/>
      <c r="B190" s="70" t="s">
        <v>11554</v>
      </c>
      <c r="C190" s="71">
        <f t="shared" si="0"/>
        <v>25</v>
      </c>
      <c r="D190" s="72"/>
      <c r="E190" s="72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9"/>
      <c r="B191" s="70" t="s">
        <v>11555</v>
      </c>
      <c r="C191" s="71">
        <f t="shared" si="0"/>
        <v>31</v>
      </c>
      <c r="D191" s="72"/>
      <c r="E191" s="72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9"/>
      <c r="B192" s="70" t="s">
        <v>11556</v>
      </c>
      <c r="C192" s="71">
        <f t="shared" si="0"/>
        <v>37</v>
      </c>
      <c r="D192" s="72"/>
      <c r="E192" s="72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9"/>
      <c r="B193" s="70" t="s">
        <v>11557</v>
      </c>
      <c r="C193" s="71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9"/>
      <c r="B194" s="70" t="s">
        <v>11558</v>
      </c>
      <c r="C194" s="71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9"/>
      <c r="B195" s="67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9"/>
      <c r="B196" s="67"/>
      <c r="C196" s="71">
        <f>VLOOKUP(C10,B186:C194,2,FALSE)</f>
        <v>1</v>
      </c>
      <c r="D196" s="71">
        <f>C196+1</f>
        <v>2</v>
      </c>
      <c r="E196" s="71">
        <f>D196+1</f>
        <v>3</v>
      </c>
      <c r="F196" s="71">
        <f t="shared" ref="F196:H196" si="1">E196+1</f>
        <v>4</v>
      </c>
      <c r="G196" s="71">
        <f t="shared" si="1"/>
        <v>5</v>
      </c>
      <c r="H196" s="71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9"/>
      <c r="B197" s="67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9"/>
      <c r="B198" s="67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9"/>
      <c r="B199" s="67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9"/>
      <c r="B200" s="67"/>
      <c r="C200" s="67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9"/>
      <c r="B201" s="67"/>
      <c r="C201" s="67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9"/>
      <c r="B202" s="67"/>
      <c r="C202" s="67"/>
      <c r="D202" s="71">
        <v>1</v>
      </c>
      <c r="E202" s="71">
        <v>2</v>
      </c>
      <c r="F202" s="71">
        <v>3</v>
      </c>
      <c r="G202" s="71">
        <v>4</v>
      </c>
      <c r="H202" s="71">
        <v>5</v>
      </c>
      <c r="I202" s="71">
        <v>6</v>
      </c>
      <c r="J202" s="71">
        <v>7</v>
      </c>
      <c r="K202" s="71">
        <v>8</v>
      </c>
      <c r="L202" s="71">
        <v>9</v>
      </c>
      <c r="M202" s="71">
        <v>10</v>
      </c>
      <c r="N202" s="71">
        <v>11</v>
      </c>
      <c r="O202" s="71">
        <v>12</v>
      </c>
      <c r="P202" s="71">
        <v>13</v>
      </c>
      <c r="Q202" s="71">
        <v>14</v>
      </c>
      <c r="R202" s="71">
        <v>15</v>
      </c>
      <c r="S202" s="71">
        <v>16</v>
      </c>
      <c r="T202" s="71">
        <v>17</v>
      </c>
      <c r="U202" s="71">
        <v>18</v>
      </c>
      <c r="V202" s="71">
        <v>19</v>
      </c>
      <c r="W202" s="71">
        <v>20</v>
      </c>
      <c r="X202" s="71">
        <v>21</v>
      </c>
      <c r="Y202" s="71">
        <v>22</v>
      </c>
      <c r="Z202" s="71">
        <v>23</v>
      </c>
      <c r="AA202" s="71">
        <v>24</v>
      </c>
      <c r="AB202" s="71">
        <v>25</v>
      </c>
      <c r="AC202" s="71">
        <v>26</v>
      </c>
      <c r="AD202" s="71">
        <v>27</v>
      </c>
      <c r="AE202" s="71">
        <v>28</v>
      </c>
      <c r="AF202" s="71">
        <v>29</v>
      </c>
      <c r="AG202" s="71">
        <v>30</v>
      </c>
      <c r="AH202" s="71">
        <v>31</v>
      </c>
      <c r="AI202" s="71">
        <v>32</v>
      </c>
      <c r="AJ202" s="71">
        <v>33</v>
      </c>
      <c r="AK202" s="71">
        <v>34</v>
      </c>
      <c r="AL202" s="71">
        <v>35</v>
      </c>
      <c r="AM202" s="71">
        <v>36</v>
      </c>
      <c r="AN202" s="71">
        <v>37</v>
      </c>
      <c r="AO202" s="71">
        <v>38</v>
      </c>
      <c r="AP202" s="71">
        <v>39</v>
      </c>
      <c r="AQ202" s="71">
        <v>40</v>
      </c>
      <c r="AR202" s="71">
        <v>41</v>
      </c>
      <c r="AS202" s="71">
        <v>42</v>
      </c>
      <c r="AT202" s="71">
        <v>43</v>
      </c>
      <c r="AU202" s="71">
        <v>44</v>
      </c>
      <c r="AV202" s="71">
        <v>45</v>
      </c>
      <c r="AW202" s="71">
        <v>46</v>
      </c>
      <c r="AX202" s="71">
        <v>47</v>
      </c>
      <c r="AY202" s="71">
        <v>48</v>
      </c>
      <c r="AZ202" s="71">
        <v>49</v>
      </c>
      <c r="BA202" s="71">
        <v>50</v>
      </c>
      <c r="BB202" s="71">
        <v>51</v>
      </c>
      <c r="BC202" s="71">
        <v>52</v>
      </c>
      <c r="BD202" s="71">
        <v>53</v>
      </c>
      <c r="BE202" s="71">
        <v>54</v>
      </c>
    </row>
    <row r="203" spans="1:57" ht="15" hidden="1" customHeight="1">
      <c r="A203" s="36"/>
      <c r="B203" s="36"/>
      <c r="C203" s="36"/>
      <c r="D203" s="93" t="s">
        <v>11538</v>
      </c>
      <c r="E203" s="93"/>
      <c r="F203" s="93"/>
      <c r="G203" s="93"/>
      <c r="H203" s="93"/>
      <c r="I203" s="93"/>
      <c r="J203" s="93" t="s">
        <v>11551</v>
      </c>
      <c r="K203" s="93"/>
      <c r="L203" s="93"/>
      <c r="M203" s="93"/>
      <c r="N203" s="93"/>
      <c r="O203" s="93"/>
      <c r="P203" s="93" t="s">
        <v>11552</v>
      </c>
      <c r="Q203" s="93"/>
      <c r="R203" s="93"/>
      <c r="S203" s="93"/>
      <c r="T203" s="93"/>
      <c r="U203" s="93"/>
      <c r="V203" s="93" t="s">
        <v>11553</v>
      </c>
      <c r="W203" s="93"/>
      <c r="X203" s="93"/>
      <c r="Y203" s="93"/>
      <c r="Z203" s="93"/>
      <c r="AA203" s="93"/>
      <c r="AB203" s="93" t="s">
        <v>11554</v>
      </c>
      <c r="AC203" s="93"/>
      <c r="AD203" s="93"/>
      <c r="AE203" s="93"/>
      <c r="AF203" s="93"/>
      <c r="AG203" s="93"/>
      <c r="AH203" s="93" t="s">
        <v>11555</v>
      </c>
      <c r="AI203" s="93"/>
      <c r="AJ203" s="93"/>
      <c r="AK203" s="93"/>
      <c r="AL203" s="93"/>
      <c r="AM203" s="93"/>
      <c r="AN203" s="93" t="s">
        <v>11556</v>
      </c>
      <c r="AO203" s="93"/>
      <c r="AP203" s="93"/>
      <c r="AQ203" s="93"/>
      <c r="AR203" s="93"/>
      <c r="AS203" s="93"/>
      <c r="AT203" s="93" t="s">
        <v>11557</v>
      </c>
      <c r="AU203" s="93"/>
      <c r="AV203" s="93"/>
      <c r="AW203" s="93"/>
      <c r="AX203" s="93"/>
      <c r="AY203" s="93"/>
      <c r="AZ203" s="94" t="s">
        <v>11594</v>
      </c>
      <c r="BA203" s="94"/>
      <c r="BB203" s="94"/>
      <c r="BC203" s="94"/>
      <c r="BD203" s="94"/>
      <c r="BE203" s="94"/>
    </row>
    <row r="204" spans="1:57" ht="15" hidden="1" customHeight="1">
      <c r="A204" s="36"/>
      <c r="B204" s="36"/>
      <c r="C204" s="36"/>
      <c r="D204" s="91" t="s">
        <v>11540</v>
      </c>
      <c r="E204" s="91"/>
      <c r="F204" s="91"/>
      <c r="G204" s="91"/>
      <c r="H204" s="91"/>
      <c r="I204" s="95" t="s">
        <v>11541</v>
      </c>
      <c r="J204" s="91" t="s">
        <v>11540</v>
      </c>
      <c r="K204" s="91"/>
      <c r="L204" s="91"/>
      <c r="M204" s="91"/>
      <c r="N204" s="91"/>
      <c r="O204" s="95" t="s">
        <v>11541</v>
      </c>
      <c r="P204" s="91" t="s">
        <v>11540</v>
      </c>
      <c r="Q204" s="91"/>
      <c r="R204" s="91"/>
      <c r="S204" s="91"/>
      <c r="T204" s="91"/>
      <c r="U204" s="95" t="s">
        <v>11541</v>
      </c>
      <c r="V204" s="91" t="s">
        <v>11540</v>
      </c>
      <c r="W204" s="91"/>
      <c r="X204" s="91"/>
      <c r="Y204" s="91"/>
      <c r="Z204" s="91"/>
      <c r="AA204" s="95" t="s">
        <v>11541</v>
      </c>
      <c r="AB204" s="91" t="s">
        <v>11540</v>
      </c>
      <c r="AC204" s="91"/>
      <c r="AD204" s="91"/>
      <c r="AE204" s="91"/>
      <c r="AF204" s="91"/>
      <c r="AG204" s="95" t="s">
        <v>11541</v>
      </c>
      <c r="AH204" s="91" t="s">
        <v>11540</v>
      </c>
      <c r="AI204" s="91"/>
      <c r="AJ204" s="91"/>
      <c r="AK204" s="91"/>
      <c r="AL204" s="91"/>
      <c r="AM204" s="95" t="s">
        <v>11541</v>
      </c>
      <c r="AN204" s="91" t="s">
        <v>11540</v>
      </c>
      <c r="AO204" s="91"/>
      <c r="AP204" s="91"/>
      <c r="AQ204" s="91"/>
      <c r="AR204" s="91"/>
      <c r="AS204" s="95" t="s">
        <v>11541</v>
      </c>
      <c r="AT204" s="91" t="s">
        <v>11540</v>
      </c>
      <c r="AU204" s="91"/>
      <c r="AV204" s="91"/>
      <c r="AW204" s="91"/>
      <c r="AX204" s="91"/>
      <c r="AY204" s="95" t="s">
        <v>11541</v>
      </c>
      <c r="AZ204" s="91" t="s">
        <v>11540</v>
      </c>
      <c r="BA204" s="91"/>
      <c r="BB204" s="91"/>
      <c r="BC204" s="91"/>
      <c r="BD204" s="91"/>
      <c r="BE204" s="95" t="s">
        <v>11541</v>
      </c>
    </row>
    <row r="205" spans="1:57" ht="22.5" hidden="1">
      <c r="A205" s="36"/>
      <c r="B205" s="36"/>
      <c r="C205" s="36"/>
      <c r="D205" s="43" t="s">
        <v>11542</v>
      </c>
      <c r="E205" s="43" t="s">
        <v>11543</v>
      </c>
      <c r="F205" s="43" t="s">
        <v>11544</v>
      </c>
      <c r="G205" s="43" t="s">
        <v>11545</v>
      </c>
      <c r="H205" s="42" t="s">
        <v>11546</v>
      </c>
      <c r="I205" s="92"/>
      <c r="J205" s="43" t="s">
        <v>11542</v>
      </c>
      <c r="K205" s="43" t="s">
        <v>11543</v>
      </c>
      <c r="L205" s="43" t="s">
        <v>11544</v>
      </c>
      <c r="M205" s="43" t="s">
        <v>11545</v>
      </c>
      <c r="N205" s="42" t="s">
        <v>11546</v>
      </c>
      <c r="O205" s="92"/>
      <c r="P205" s="43" t="s">
        <v>11542</v>
      </c>
      <c r="Q205" s="43" t="s">
        <v>11543</v>
      </c>
      <c r="R205" s="43" t="s">
        <v>11544</v>
      </c>
      <c r="S205" s="43" t="s">
        <v>11545</v>
      </c>
      <c r="T205" s="42" t="s">
        <v>11546</v>
      </c>
      <c r="U205" s="92"/>
      <c r="V205" s="43" t="s">
        <v>11542</v>
      </c>
      <c r="W205" s="43" t="s">
        <v>11543</v>
      </c>
      <c r="X205" s="43" t="s">
        <v>11544</v>
      </c>
      <c r="Y205" s="43" t="s">
        <v>11545</v>
      </c>
      <c r="Z205" s="42" t="s">
        <v>11546</v>
      </c>
      <c r="AA205" s="92"/>
      <c r="AB205" s="43" t="s">
        <v>11542</v>
      </c>
      <c r="AC205" s="43" t="s">
        <v>11543</v>
      </c>
      <c r="AD205" s="43" t="s">
        <v>11544</v>
      </c>
      <c r="AE205" s="43" t="s">
        <v>11545</v>
      </c>
      <c r="AF205" s="42" t="s">
        <v>11546</v>
      </c>
      <c r="AG205" s="92"/>
      <c r="AH205" s="43" t="s">
        <v>11542</v>
      </c>
      <c r="AI205" s="43" t="s">
        <v>11543</v>
      </c>
      <c r="AJ205" s="43" t="s">
        <v>11544</v>
      </c>
      <c r="AK205" s="43" t="s">
        <v>11545</v>
      </c>
      <c r="AL205" s="42" t="s">
        <v>11546</v>
      </c>
      <c r="AM205" s="92"/>
      <c r="AN205" s="43" t="s">
        <v>11542</v>
      </c>
      <c r="AO205" s="43" t="s">
        <v>11543</v>
      </c>
      <c r="AP205" s="43" t="s">
        <v>11544</v>
      </c>
      <c r="AQ205" s="43" t="s">
        <v>11545</v>
      </c>
      <c r="AR205" s="42" t="s">
        <v>11546</v>
      </c>
      <c r="AS205" s="92"/>
      <c r="AT205" s="43" t="s">
        <v>11542</v>
      </c>
      <c r="AU205" s="43" t="s">
        <v>11543</v>
      </c>
      <c r="AV205" s="43" t="s">
        <v>11544</v>
      </c>
      <c r="AW205" s="43" t="s">
        <v>11545</v>
      </c>
      <c r="AX205" s="42" t="s">
        <v>11546</v>
      </c>
      <c r="AY205" s="92"/>
      <c r="AZ205" s="43" t="s">
        <v>11542</v>
      </c>
      <c r="BA205" s="43" t="s">
        <v>11543</v>
      </c>
      <c r="BB205" s="43" t="s">
        <v>11544</v>
      </c>
      <c r="BC205" s="43" t="s">
        <v>11545</v>
      </c>
      <c r="BD205" s="42" t="s">
        <v>11546</v>
      </c>
      <c r="BE205" s="92"/>
    </row>
    <row r="206" spans="1:57" hidden="1">
      <c r="A206" s="36"/>
      <c r="B206" s="36"/>
      <c r="C206" s="36"/>
      <c r="D206" s="44" t="s">
        <v>11547</v>
      </c>
      <c r="E206" s="44" t="s">
        <v>11547</v>
      </c>
      <c r="F206" s="44" t="s">
        <v>11547</v>
      </c>
      <c r="G206" s="44" t="s">
        <v>11547</v>
      </c>
      <c r="H206" s="44" t="s">
        <v>11547</v>
      </c>
      <c r="I206" s="44" t="s">
        <v>11595</v>
      </c>
      <c r="J206" s="44" t="s">
        <v>11547</v>
      </c>
      <c r="K206" s="44" t="s">
        <v>11547</v>
      </c>
      <c r="L206" s="44" t="s">
        <v>11547</v>
      </c>
      <c r="M206" s="44" t="s">
        <v>11547</v>
      </c>
      <c r="N206" s="44" t="s">
        <v>11547</v>
      </c>
      <c r="O206" s="44" t="s">
        <v>11595</v>
      </c>
      <c r="P206" s="44" t="s">
        <v>11547</v>
      </c>
      <c r="Q206" s="44" t="s">
        <v>11547</v>
      </c>
      <c r="R206" s="44" t="s">
        <v>11547</v>
      </c>
      <c r="S206" s="44" t="s">
        <v>11547</v>
      </c>
      <c r="T206" s="44" t="s">
        <v>11547</v>
      </c>
      <c r="U206" s="44" t="s">
        <v>11595</v>
      </c>
      <c r="V206" s="44" t="s">
        <v>11547</v>
      </c>
      <c r="W206" s="44" t="s">
        <v>11547</v>
      </c>
      <c r="X206" s="44" t="s">
        <v>11547</v>
      </c>
      <c r="Y206" s="44" t="s">
        <v>11547</v>
      </c>
      <c r="Z206" s="44" t="s">
        <v>11547</v>
      </c>
      <c r="AA206" s="44" t="s">
        <v>11595</v>
      </c>
      <c r="AB206" s="44" t="s">
        <v>11547</v>
      </c>
      <c r="AC206" s="44" t="s">
        <v>11547</v>
      </c>
      <c r="AD206" s="44" t="s">
        <v>11547</v>
      </c>
      <c r="AE206" s="44" t="s">
        <v>11547</v>
      </c>
      <c r="AF206" s="44" t="s">
        <v>11547</v>
      </c>
      <c r="AG206" s="44" t="s">
        <v>11595</v>
      </c>
      <c r="AH206" s="44" t="s">
        <v>11547</v>
      </c>
      <c r="AI206" s="44" t="s">
        <v>11547</v>
      </c>
      <c r="AJ206" s="44" t="s">
        <v>11547</v>
      </c>
      <c r="AK206" s="44" t="s">
        <v>11547</v>
      </c>
      <c r="AL206" s="44" t="s">
        <v>11547</v>
      </c>
      <c r="AM206" s="44" t="s">
        <v>11595</v>
      </c>
      <c r="AN206" s="44" t="s">
        <v>11547</v>
      </c>
      <c r="AO206" s="44" t="s">
        <v>11547</v>
      </c>
      <c r="AP206" s="44" t="s">
        <v>11547</v>
      </c>
      <c r="AQ206" s="44" t="s">
        <v>11547</v>
      </c>
      <c r="AR206" s="44" t="s">
        <v>11547</v>
      </c>
      <c r="AS206" s="44" t="s">
        <v>11595</v>
      </c>
      <c r="AT206" s="44" t="s">
        <v>11547</v>
      </c>
      <c r="AU206" s="44" t="s">
        <v>11547</v>
      </c>
      <c r="AV206" s="44" t="s">
        <v>11547</v>
      </c>
      <c r="AW206" s="44" t="s">
        <v>11547</v>
      </c>
      <c r="AX206" s="44" t="s">
        <v>11547</v>
      </c>
      <c r="AY206" s="44" t="s">
        <v>11595</v>
      </c>
      <c r="AZ206" s="44" t="s">
        <v>11547</v>
      </c>
      <c r="BA206" s="44" t="s">
        <v>11547</v>
      </c>
      <c r="BB206" s="44" t="s">
        <v>11547</v>
      </c>
      <c r="BC206" s="44" t="s">
        <v>11547</v>
      </c>
      <c r="BD206" s="44" t="s">
        <v>11547</v>
      </c>
      <c r="BE206" s="44" t="s">
        <v>11595</v>
      </c>
    </row>
    <row r="207" spans="1:57" hidden="1">
      <c r="A207" s="45" t="s">
        <v>11549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11550</v>
      </c>
      <c r="B208" s="49"/>
      <c r="C208" s="36"/>
      <c r="D208" s="44"/>
      <c r="E208" s="44"/>
      <c r="F208" s="44"/>
      <c r="G208" s="47"/>
      <c r="H208" s="47"/>
      <c r="I208" s="73"/>
      <c r="J208" s="44"/>
      <c r="K208" s="44"/>
      <c r="L208" s="44"/>
      <c r="M208" s="47"/>
      <c r="N208" s="47"/>
      <c r="O208" s="73"/>
      <c r="P208" s="44"/>
      <c r="Q208" s="44"/>
      <c r="R208" s="44"/>
      <c r="S208" s="44"/>
      <c r="T208" s="47"/>
      <c r="U208" s="73"/>
      <c r="V208" s="44"/>
      <c r="W208" s="44"/>
      <c r="X208" s="44"/>
      <c r="Y208" s="44"/>
      <c r="Z208" s="47"/>
      <c r="AA208" s="73"/>
      <c r="AB208" s="44"/>
      <c r="AC208" s="44"/>
      <c r="AD208" s="44"/>
      <c r="AE208" s="44"/>
      <c r="AF208" s="47"/>
      <c r="AG208" s="73"/>
      <c r="AH208" s="44"/>
      <c r="AI208" s="44"/>
      <c r="AJ208" s="44"/>
      <c r="AK208" s="44"/>
      <c r="AL208" s="47"/>
      <c r="AM208" s="73"/>
      <c r="AN208" s="44"/>
      <c r="AO208" s="44"/>
      <c r="AP208" s="44"/>
      <c r="AQ208" s="44"/>
      <c r="AR208" s="47"/>
      <c r="AS208" s="73"/>
      <c r="AT208" s="44"/>
      <c r="AU208" s="44"/>
      <c r="AV208" s="44"/>
      <c r="AW208" s="44"/>
      <c r="AX208" s="47"/>
      <c r="AY208" s="73"/>
      <c r="AZ208" s="44"/>
      <c r="BA208" s="44"/>
      <c r="BB208" s="44"/>
      <c r="BC208" s="47"/>
      <c r="BD208" s="73"/>
    </row>
    <row r="209" spans="1:57" hidden="1">
      <c r="A209" s="52"/>
      <c r="B209" s="53" t="s">
        <v>11551</v>
      </c>
      <c r="C209" s="70">
        <v>1</v>
      </c>
      <c r="D209" s="74">
        <f>A125598408J_Latest</f>
        <v>106.057</v>
      </c>
      <c r="E209" s="74">
        <f>A125592648K_Latest</f>
        <v>100.048</v>
      </c>
      <c r="F209" s="74">
        <f>A125601288V_Latest</f>
        <v>34.134</v>
      </c>
      <c r="G209" s="74">
        <f>A125604168F_Latest</f>
        <v>10.114000000000001</v>
      </c>
      <c r="H209" s="74">
        <f>A125595528W_Latest</f>
        <v>250.35400000000001</v>
      </c>
      <c r="I209" s="74">
        <f>A125595530J_Latest</f>
        <v>10</v>
      </c>
      <c r="J209" s="74">
        <f>A125598408J_Latest</f>
        <v>106.057</v>
      </c>
      <c r="K209" s="74">
        <f>A125592648K_Latest</f>
        <v>100.048</v>
      </c>
      <c r="L209" s="74">
        <f>A125601288V_Latest</f>
        <v>34.134</v>
      </c>
      <c r="M209" s="74">
        <f>A125604168F_Latest</f>
        <v>10.114000000000001</v>
      </c>
      <c r="N209" s="74">
        <f>A125595528W_Latest</f>
        <v>250.35400000000001</v>
      </c>
      <c r="O209" s="74">
        <f>A125595530J_Latest</f>
        <v>10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</row>
    <row r="210" spans="1:57" hidden="1">
      <c r="A210" s="52"/>
      <c r="B210" s="53" t="s">
        <v>11552</v>
      </c>
      <c r="C210" s="70">
        <v>2</v>
      </c>
      <c r="D210" s="74">
        <f>A125597128W_Latest</f>
        <v>88.004000000000005</v>
      </c>
      <c r="E210" s="74">
        <f>A125591368X_Latest</f>
        <v>85.635999999999996</v>
      </c>
      <c r="F210" s="74">
        <f>A125600008W_Latest</f>
        <v>33.164999999999999</v>
      </c>
      <c r="G210" s="74">
        <f>A125602888T_Latest</f>
        <v>9.7690000000000001</v>
      </c>
      <c r="H210" s="74">
        <f>A125594248K_Latest</f>
        <v>216.57400000000001</v>
      </c>
      <c r="I210" s="74">
        <f>A125594250W_Latest</f>
        <v>10</v>
      </c>
      <c r="J210" s="74"/>
      <c r="K210" s="74"/>
      <c r="L210" s="74"/>
      <c r="M210" s="74"/>
      <c r="N210" s="74"/>
      <c r="O210" s="74"/>
      <c r="P210" s="74">
        <f>A125597128W_Latest</f>
        <v>88.004000000000005</v>
      </c>
      <c r="Q210" s="74">
        <f>A125591368X_Latest</f>
        <v>85.635999999999996</v>
      </c>
      <c r="R210" s="74">
        <f>A125600008W_Latest</f>
        <v>33.164999999999999</v>
      </c>
      <c r="S210" s="74">
        <f>A125602888T_Latest</f>
        <v>9.7690000000000001</v>
      </c>
      <c r="T210" s="74">
        <f>A125594248K_Latest</f>
        <v>216.57400000000001</v>
      </c>
      <c r="U210" s="74">
        <f>A125594250W_Latest</f>
        <v>10</v>
      </c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</row>
    <row r="211" spans="1:57" hidden="1">
      <c r="A211" s="52"/>
      <c r="B211" s="53" t="s">
        <v>11553</v>
      </c>
      <c r="C211" s="70">
        <v>3</v>
      </c>
      <c r="D211" s="74">
        <f>A125598728V_Latest</f>
        <v>75.808999999999997</v>
      </c>
      <c r="E211" s="74">
        <f>A125592968W_Latest</f>
        <v>76.363</v>
      </c>
      <c r="F211" s="74">
        <f>A125601608V_Latest</f>
        <v>18.966000000000001</v>
      </c>
      <c r="G211" s="74">
        <f>A125604488T_Latest</f>
        <v>2.8929999999999998</v>
      </c>
      <c r="H211" s="74">
        <f>A125595848J_Latest</f>
        <v>174.03200000000001</v>
      </c>
      <c r="I211" s="74">
        <f>A125595850V_Latest</f>
        <v>10</v>
      </c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>
        <f>A125598728V_Latest</f>
        <v>75.808999999999997</v>
      </c>
      <c r="W211" s="74">
        <f>A125592968W_Latest</f>
        <v>76.363</v>
      </c>
      <c r="X211" s="74">
        <f>A125601608V_Latest</f>
        <v>18.966000000000001</v>
      </c>
      <c r="Y211" s="74">
        <f>A125604488T_Latest</f>
        <v>2.8929999999999998</v>
      </c>
      <c r="Z211" s="74">
        <f>A125595848J_Latest</f>
        <v>174.03200000000001</v>
      </c>
      <c r="AA211" s="74">
        <f>A125595850V_Latest</f>
        <v>10</v>
      </c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</row>
    <row r="212" spans="1:57" hidden="1">
      <c r="A212" s="52"/>
      <c r="B212" s="53" t="s">
        <v>11554</v>
      </c>
      <c r="C212" s="70">
        <v>4</v>
      </c>
      <c r="D212" s="74">
        <f>A125599048J_Latest</f>
        <v>24.56</v>
      </c>
      <c r="E212" s="74">
        <f>A125593288K_Latest</f>
        <v>20.657</v>
      </c>
      <c r="F212" s="74">
        <f>A125601928F_Latest</f>
        <v>8.4969999999999999</v>
      </c>
      <c r="G212" s="74">
        <f>A125604808T_Latest</f>
        <v>1.5940000000000001</v>
      </c>
      <c r="H212" s="74">
        <f>A125596168W_Latest</f>
        <v>55.308</v>
      </c>
      <c r="I212" s="74">
        <f>A125596170J_Latest</f>
        <v>10</v>
      </c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>
        <f>A125599048J_Latest</f>
        <v>24.56</v>
      </c>
      <c r="AC212" s="74">
        <f>A125593288K_Latest</f>
        <v>20.657</v>
      </c>
      <c r="AD212" s="74">
        <f>A125601928F_Latest</f>
        <v>8.4969999999999999</v>
      </c>
      <c r="AE212" s="74">
        <f>A125604808T_Latest</f>
        <v>1.5940000000000001</v>
      </c>
      <c r="AF212" s="74">
        <f>A125596168W_Latest</f>
        <v>55.308</v>
      </c>
      <c r="AG212" s="74">
        <f>A125596170J_Latest</f>
        <v>10</v>
      </c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</row>
    <row r="213" spans="1:57" hidden="1">
      <c r="A213" s="52"/>
      <c r="B213" s="53" t="s">
        <v>11555</v>
      </c>
      <c r="C213" s="70">
        <v>5</v>
      </c>
      <c r="D213" s="74">
        <f>A125597448J_Latest</f>
        <v>30.497</v>
      </c>
      <c r="E213" s="74">
        <f>A125591688K_Latest</f>
        <v>39.609000000000002</v>
      </c>
      <c r="F213" s="74">
        <f>A125600328J_Latest</f>
        <v>11.055999999999999</v>
      </c>
      <c r="G213" s="74">
        <f>A125603208V_Latest</f>
        <v>4.726</v>
      </c>
      <c r="H213" s="74">
        <f>A125594568W_Latest</f>
        <v>85.888999999999996</v>
      </c>
      <c r="I213" s="74">
        <f>A125594570J_Latest</f>
        <v>10</v>
      </c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>
        <f>A125597448J_Latest</f>
        <v>30.497</v>
      </c>
      <c r="AI213" s="74">
        <f>A125591688K_Latest</f>
        <v>39.609000000000002</v>
      </c>
      <c r="AJ213" s="74">
        <f>A125600328J_Latest</f>
        <v>11.055999999999999</v>
      </c>
      <c r="AK213" s="74">
        <f>A125603208V_Latest</f>
        <v>4.726</v>
      </c>
      <c r="AL213" s="74">
        <f>A125594568W_Latest</f>
        <v>85.888999999999996</v>
      </c>
      <c r="AM213" s="74">
        <f>A125594570J_Latest</f>
        <v>10</v>
      </c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</row>
    <row r="214" spans="1:57" hidden="1">
      <c r="A214" s="52"/>
      <c r="B214" s="53" t="s">
        <v>11556</v>
      </c>
      <c r="C214" s="70">
        <v>6</v>
      </c>
      <c r="D214" s="74">
        <f>A125597768V_Latest</f>
        <v>9.1940000000000008</v>
      </c>
      <c r="E214" s="74">
        <f>A125592008L_Latest</f>
        <v>8.7929999999999993</v>
      </c>
      <c r="F214" s="74">
        <f>A125600648V_Latest</f>
        <v>2.2770000000000001</v>
      </c>
      <c r="G214" s="74">
        <f>A125603528F_Latest</f>
        <v>0.88300000000000001</v>
      </c>
      <c r="H214" s="74">
        <f>A125594888J_Latest</f>
        <v>21.146999999999998</v>
      </c>
      <c r="I214" s="74">
        <f>A125594890V_Latest</f>
        <v>10</v>
      </c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>
        <f>A125597768V_Latest</f>
        <v>9.1940000000000008</v>
      </c>
      <c r="AO214" s="74">
        <f>A125592008L_Latest</f>
        <v>8.7929999999999993</v>
      </c>
      <c r="AP214" s="74">
        <f>A125600648V_Latest</f>
        <v>2.2770000000000001</v>
      </c>
      <c r="AQ214" s="74">
        <f>A125603528F_Latest</f>
        <v>0.88300000000000001</v>
      </c>
      <c r="AR214" s="74">
        <f>A125594888J_Latest</f>
        <v>21.146999999999998</v>
      </c>
      <c r="AS214" s="74">
        <f>A125594890V_Latest</f>
        <v>10</v>
      </c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</row>
    <row r="215" spans="1:57" hidden="1">
      <c r="A215" s="52"/>
      <c r="B215" s="53" t="s">
        <v>11557</v>
      </c>
      <c r="C215" s="70">
        <v>7</v>
      </c>
      <c r="D215" s="74">
        <f>A125598088J_Latest</f>
        <v>1.3959999999999999</v>
      </c>
      <c r="E215" s="74">
        <f>A125592328X_Latest</f>
        <v>0.86</v>
      </c>
      <c r="F215" s="74">
        <f>A125600968F_Latest</f>
        <v>0.79600000000000004</v>
      </c>
      <c r="G215" s="74">
        <f>A125603848T_Latest</f>
        <v>0</v>
      </c>
      <c r="H215" s="74">
        <f>A125595208K_Latest</f>
        <v>3.052</v>
      </c>
      <c r="I215" s="74">
        <f>A125595210W_Latest</f>
        <v>11.201000000000001</v>
      </c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>
        <f>A125598088J_Latest</f>
        <v>1.3959999999999999</v>
      </c>
      <c r="AU215" s="74">
        <f>A125592328X_Latest</f>
        <v>0.86</v>
      </c>
      <c r="AV215" s="74">
        <f>A125600968F_Latest</f>
        <v>0.79600000000000004</v>
      </c>
      <c r="AW215" s="74">
        <f>A125603848T_Latest</f>
        <v>0</v>
      </c>
      <c r="AX215" s="74">
        <f>A125595208K_Latest</f>
        <v>3.052</v>
      </c>
      <c r="AY215" s="74">
        <f>A125595210W_Latest</f>
        <v>11.201000000000001</v>
      </c>
      <c r="AZ215" s="74"/>
      <c r="BA215" s="74"/>
      <c r="BB215" s="74"/>
      <c r="BC215" s="74"/>
      <c r="BD215" s="74"/>
      <c r="BE215" s="74"/>
    </row>
    <row r="216" spans="1:57" hidden="1">
      <c r="A216" s="52"/>
      <c r="B216" s="53" t="s">
        <v>11558</v>
      </c>
      <c r="C216" s="70">
        <v>8</v>
      </c>
      <c r="D216" s="74">
        <f>A125596808J_Latest</f>
        <v>5.0460000000000003</v>
      </c>
      <c r="E216" s="74">
        <f>A125591048L_Latest</f>
        <v>5.0739999999999998</v>
      </c>
      <c r="F216" s="74">
        <f>A125599688F_Latest</f>
        <v>2.077</v>
      </c>
      <c r="G216" s="74">
        <f>A125602568F_Latest</f>
        <v>0.34300000000000003</v>
      </c>
      <c r="H216" s="74">
        <f>A125593928W_Latest</f>
        <v>12.54</v>
      </c>
      <c r="I216" s="74">
        <f>A125593930J_Latest</f>
        <v>10</v>
      </c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>
        <f>A125596808J_Latest</f>
        <v>5.0460000000000003</v>
      </c>
      <c r="BA216" s="74">
        <f>A125591048L_Latest</f>
        <v>5.0739999999999998</v>
      </c>
      <c r="BB216" s="74">
        <f>A125599688F_Latest</f>
        <v>2.077</v>
      </c>
      <c r="BC216" s="74">
        <f>A125602568F_Latest</f>
        <v>0.34300000000000003</v>
      </c>
      <c r="BD216" s="74">
        <f>A125593928W_Latest</f>
        <v>12.54</v>
      </c>
      <c r="BE216" s="74">
        <f>A125593930J_Latest</f>
        <v>10</v>
      </c>
    </row>
    <row r="217" spans="1:57" hidden="1">
      <c r="A217" s="48" t="s">
        <v>11559</v>
      </c>
      <c r="B217" s="55"/>
      <c r="C217" s="70">
        <v>9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</row>
    <row r="218" spans="1:57" hidden="1">
      <c r="A218" s="48"/>
      <c r="B218" s="53" t="s">
        <v>11560</v>
      </c>
      <c r="C218" s="70">
        <v>10</v>
      </c>
      <c r="D218" s="74">
        <f>A125596608R_Latest</f>
        <v>328.68400000000003</v>
      </c>
      <c r="E218" s="74">
        <f>A125590848T_Latest</f>
        <v>326.21699999999998</v>
      </c>
      <c r="F218" s="74">
        <f>A125599488L_Latest</f>
        <v>110.309</v>
      </c>
      <c r="G218" s="74">
        <f>A125602368L_Latest</f>
        <v>29.89</v>
      </c>
      <c r="H218" s="74">
        <f>A125593728C_Latest</f>
        <v>795.09900000000005</v>
      </c>
      <c r="I218" s="74">
        <f>A125593730R_Latest</f>
        <v>10</v>
      </c>
      <c r="J218" s="74">
        <f>A125598528A_Latest</f>
        <v>103.105</v>
      </c>
      <c r="K218" s="74">
        <f>A125592768C_Latest</f>
        <v>98.41</v>
      </c>
      <c r="L218" s="74">
        <f>A125601408A_Latest</f>
        <v>33.472999999999999</v>
      </c>
      <c r="M218" s="74">
        <f>A125604288X_Latest</f>
        <v>10.114000000000001</v>
      </c>
      <c r="N218" s="74">
        <f>A125595648R_Latest</f>
        <v>245.10300000000001</v>
      </c>
      <c r="O218" s="74">
        <f>A125595650A_Latest</f>
        <v>10</v>
      </c>
      <c r="P218" s="74">
        <f>A125597248R_Latest</f>
        <v>85.379000000000005</v>
      </c>
      <c r="Q218" s="74">
        <f>A125591488T_Latest</f>
        <v>82.718000000000004</v>
      </c>
      <c r="R218" s="74">
        <f>A125600128R_Latest</f>
        <v>33.164999999999999</v>
      </c>
      <c r="S218" s="74">
        <f>A125603008A_Latest</f>
        <v>9.3369999999999997</v>
      </c>
      <c r="T218" s="74">
        <f>A125594368C_Latest</f>
        <v>210.59899999999999</v>
      </c>
      <c r="U218" s="74">
        <f>A125594370R_Latest</f>
        <v>10</v>
      </c>
      <c r="V218" s="74">
        <f>A125598848L_Latest</f>
        <v>71.486999999999995</v>
      </c>
      <c r="W218" s="74">
        <f>A125593088T_Latest</f>
        <v>73.287000000000006</v>
      </c>
      <c r="X218" s="74">
        <f>A125601728L_Latest</f>
        <v>18.966000000000001</v>
      </c>
      <c r="Y218" s="74">
        <f>A125604608X_Latest</f>
        <v>2.8929999999999998</v>
      </c>
      <c r="Z218" s="74">
        <f>A125595968A_Latest</f>
        <v>166.63399999999999</v>
      </c>
      <c r="AA218" s="74">
        <f>A125595970L_Latest</f>
        <v>10</v>
      </c>
      <c r="AB218" s="74">
        <f>A125599168A_Latest</f>
        <v>24.33</v>
      </c>
      <c r="AC218" s="74">
        <f>A125593408T_Latest</f>
        <v>19.256</v>
      </c>
      <c r="AD218" s="74">
        <f>A125602048A_Latest</f>
        <v>8.4969999999999999</v>
      </c>
      <c r="AE218" s="74">
        <f>A125604928K_Latest</f>
        <v>1.5940000000000001</v>
      </c>
      <c r="AF218" s="74">
        <f>A125596288R_Latest</f>
        <v>53.677999999999997</v>
      </c>
      <c r="AG218" s="74">
        <f>A125596290A_Latest</f>
        <v>10</v>
      </c>
      <c r="AH218" s="74">
        <f>A125597568A_Latest</f>
        <v>29.402000000000001</v>
      </c>
      <c r="AI218" s="74">
        <f>A125591808T_Latest</f>
        <v>38.284999999999997</v>
      </c>
      <c r="AJ218" s="74">
        <f>A125600448A_Latest</f>
        <v>11.055999999999999</v>
      </c>
      <c r="AK218" s="74">
        <f>A125603328L_Latest</f>
        <v>4.726</v>
      </c>
      <c r="AL218" s="74">
        <f>A125594688R_Latest</f>
        <v>83.468999999999994</v>
      </c>
      <c r="AM218" s="74">
        <f>A125594690A_Latest</f>
        <v>10.316000000000001</v>
      </c>
      <c r="AN218" s="74">
        <f>A125597888L_Latest</f>
        <v>8.5380000000000003</v>
      </c>
      <c r="AO218" s="74">
        <f>A125592128F_Latest</f>
        <v>8.327</v>
      </c>
      <c r="AP218" s="74">
        <f>A125600768L_Latest</f>
        <v>2.2770000000000001</v>
      </c>
      <c r="AQ218" s="74">
        <f>A125603648X_Latest</f>
        <v>0.88300000000000001</v>
      </c>
      <c r="AR218" s="74">
        <f>A125595008T_Latest</f>
        <v>20.024000000000001</v>
      </c>
      <c r="AS218" s="74">
        <f>A125595010C_Latest</f>
        <v>10</v>
      </c>
      <c r="AT218" s="74">
        <f>A125598208R_Latest</f>
        <v>1.3959999999999999</v>
      </c>
      <c r="AU218" s="74">
        <f>A125592448T_Latest</f>
        <v>0.86</v>
      </c>
      <c r="AV218" s="74">
        <f>A125601088A_Latest</f>
        <v>0.79600000000000004</v>
      </c>
      <c r="AW218" s="74">
        <f>A125603968K_Latest</f>
        <v>0</v>
      </c>
      <c r="AX218" s="74">
        <f>A125595328C_Latest</f>
        <v>3.052</v>
      </c>
      <c r="AY218" s="74">
        <f>A125595330R_Latest</f>
        <v>11.201000000000001</v>
      </c>
      <c r="AZ218" s="74">
        <f>A125596928A_Latest</f>
        <v>5.0460000000000003</v>
      </c>
      <c r="BA218" s="74">
        <f>A125591168F_Latest</f>
        <v>5.0739999999999998</v>
      </c>
      <c r="BB218" s="74">
        <f>A125599808L_Latest</f>
        <v>2.077</v>
      </c>
      <c r="BC218" s="74">
        <f>A125602688X_Latest</f>
        <v>0.34300000000000003</v>
      </c>
      <c r="BD218" s="74">
        <f>A125594048T_Latest</f>
        <v>12.54</v>
      </c>
      <c r="BE218" s="74">
        <f>A125594050C_Latest</f>
        <v>10</v>
      </c>
    </row>
    <row r="219" spans="1:57" hidden="1">
      <c r="A219" s="52"/>
      <c r="B219" s="56" t="s">
        <v>11561</v>
      </c>
      <c r="C219" s="70">
        <v>11</v>
      </c>
      <c r="D219" s="74">
        <f>A125596496J_Latest</f>
        <v>162.97200000000001</v>
      </c>
      <c r="E219" s="74">
        <f>A125590736X_Latest</f>
        <v>131.696</v>
      </c>
      <c r="F219" s="74">
        <f>A125599376V_Latest</f>
        <v>37.987000000000002</v>
      </c>
      <c r="G219" s="74">
        <f>A125602256V_Latest</f>
        <v>11.769</v>
      </c>
      <c r="H219" s="74">
        <f>A125593616K_Latest</f>
        <v>344.42399999999998</v>
      </c>
      <c r="I219" s="74">
        <f>A125593618R_Latest</f>
        <v>10</v>
      </c>
      <c r="J219" s="74">
        <f>A125598416J_Latest</f>
        <v>48.46</v>
      </c>
      <c r="K219" s="74">
        <f>A125592656K_Latest</f>
        <v>44.124000000000002</v>
      </c>
      <c r="L219" s="74">
        <f>A125601296V_Latest</f>
        <v>12.266</v>
      </c>
      <c r="M219" s="74">
        <f>A125604176F_Latest</f>
        <v>6.1539999999999999</v>
      </c>
      <c r="N219" s="74">
        <f>A125595536W_Latest</f>
        <v>111.003</v>
      </c>
      <c r="O219" s="74">
        <f>A125595538A_Latest</f>
        <v>10</v>
      </c>
      <c r="P219" s="74">
        <f>A125597136W_Latest</f>
        <v>39.984000000000002</v>
      </c>
      <c r="Q219" s="74">
        <f>A125591376X_Latest</f>
        <v>33.970999999999997</v>
      </c>
      <c r="R219" s="74">
        <f>A125600016W_Latest</f>
        <v>10.286</v>
      </c>
      <c r="S219" s="74">
        <f>A125602896T_Latest</f>
        <v>2.1320000000000001</v>
      </c>
      <c r="T219" s="74">
        <f>A125594256K_Latest</f>
        <v>86.373999999999995</v>
      </c>
      <c r="U219" s="74">
        <f>A125594258R_Latest</f>
        <v>10</v>
      </c>
      <c r="V219" s="74">
        <f>A125598736V_Latest</f>
        <v>41.031999999999996</v>
      </c>
      <c r="W219" s="74">
        <f>A125592976W_Latest</f>
        <v>24.491</v>
      </c>
      <c r="X219" s="74">
        <f>A125601616V_Latest</f>
        <v>8.2409999999999997</v>
      </c>
      <c r="Y219" s="74">
        <f>A125604496T_Latest</f>
        <v>0.96899999999999997</v>
      </c>
      <c r="Z219" s="74">
        <f>A125595856J_Latest</f>
        <v>74.733999999999995</v>
      </c>
      <c r="AA219" s="74">
        <f>A125595858L_Latest</f>
        <v>8</v>
      </c>
      <c r="AB219" s="74">
        <f>A125599056J_Latest</f>
        <v>10.619</v>
      </c>
      <c r="AC219" s="74">
        <f>A125593296K_Latest</f>
        <v>6.7450000000000001</v>
      </c>
      <c r="AD219" s="74">
        <f>A125601936F_Latest</f>
        <v>2.46</v>
      </c>
      <c r="AE219" s="74">
        <f>A125604816T_Latest</f>
        <v>0.59499999999999997</v>
      </c>
      <c r="AF219" s="74">
        <f>A125596176W_Latest</f>
        <v>20.420000000000002</v>
      </c>
      <c r="AG219" s="74">
        <f>A125596178A_Latest</f>
        <v>8.7219999999999995</v>
      </c>
      <c r="AH219" s="74">
        <f>A125597456J_Latest</f>
        <v>16.353000000000002</v>
      </c>
      <c r="AI219" s="74">
        <f>A125591696K_Latest</f>
        <v>17.036000000000001</v>
      </c>
      <c r="AJ219" s="74">
        <f>A125600336J_Latest</f>
        <v>2.2040000000000002</v>
      </c>
      <c r="AK219" s="74">
        <f>A125603216V_Latest</f>
        <v>1.7490000000000001</v>
      </c>
      <c r="AL219" s="74">
        <f>A125594576W_Latest</f>
        <v>37.343000000000004</v>
      </c>
      <c r="AM219" s="74">
        <f>A125594578A_Latest</f>
        <v>10</v>
      </c>
      <c r="AN219" s="74">
        <f>A125597776V_Latest</f>
        <v>2.8159999999999998</v>
      </c>
      <c r="AO219" s="74">
        <f>A125592016L_Latest</f>
        <v>2.9689999999999999</v>
      </c>
      <c r="AP219" s="74">
        <f>A125600656V_Latest</f>
        <v>0.88800000000000001</v>
      </c>
      <c r="AQ219" s="74">
        <f>A125603536F_Latest</f>
        <v>0.16800000000000001</v>
      </c>
      <c r="AR219" s="74">
        <f>A125594896J_Latest</f>
        <v>6.8410000000000002</v>
      </c>
      <c r="AS219" s="74">
        <f>A125594898L_Latest</f>
        <v>10.701000000000001</v>
      </c>
      <c r="AT219" s="74">
        <f>A125598096J_Latest</f>
        <v>0.64</v>
      </c>
      <c r="AU219" s="74">
        <f>A125592336X_Latest</f>
        <v>0.53800000000000003</v>
      </c>
      <c r="AV219" s="74">
        <f>A125600976F_Latest</f>
        <v>0.34899999999999998</v>
      </c>
      <c r="AW219" s="74">
        <f>A125603856T_Latest</f>
        <v>0</v>
      </c>
      <c r="AX219" s="74">
        <f>A125595216K_Latest</f>
        <v>1.5269999999999999</v>
      </c>
      <c r="AY219" s="74">
        <f>A125595218R_Latest</f>
        <v>12.519</v>
      </c>
      <c r="AZ219" s="74">
        <f>A125596816J_Latest</f>
        <v>3.0670000000000002</v>
      </c>
      <c r="BA219" s="74">
        <f>A125591056L_Latest</f>
        <v>1.8220000000000001</v>
      </c>
      <c r="BB219" s="74">
        <f>A125599696F_Latest</f>
        <v>1.2929999999999999</v>
      </c>
      <c r="BC219" s="74">
        <f>A125602576F_Latest</f>
        <v>0</v>
      </c>
      <c r="BD219" s="74">
        <f>A125593936W_Latest</f>
        <v>6.1820000000000004</v>
      </c>
      <c r="BE219" s="74">
        <f>A125593938A_Latest</f>
        <v>9.3800000000000008</v>
      </c>
    </row>
    <row r="220" spans="1:57" hidden="1">
      <c r="A220" s="52"/>
      <c r="B220" s="56" t="s">
        <v>11562</v>
      </c>
      <c r="C220" s="70">
        <v>12</v>
      </c>
      <c r="D220" s="74">
        <f>A125596616R_Latest</f>
        <v>93.745000000000005</v>
      </c>
      <c r="E220" s="74">
        <f>A125590856T_Latest</f>
        <v>127.096</v>
      </c>
      <c r="F220" s="74">
        <f>A125599496L_Latest</f>
        <v>50.674999999999997</v>
      </c>
      <c r="G220" s="74">
        <f>A125602376L_Latest</f>
        <v>10.398</v>
      </c>
      <c r="H220" s="74">
        <f>A125593736C_Latest</f>
        <v>281.91399999999999</v>
      </c>
      <c r="I220" s="74">
        <f>A125593738J_Latest</f>
        <v>11</v>
      </c>
      <c r="J220" s="74">
        <f>A125598536A_Latest</f>
        <v>29.292999999999999</v>
      </c>
      <c r="K220" s="74">
        <f>A125592776C_Latest</f>
        <v>38.223999999999997</v>
      </c>
      <c r="L220" s="74">
        <f>A125601416A_Latest</f>
        <v>14.092000000000001</v>
      </c>
      <c r="M220" s="74">
        <f>A125604296X_Latest</f>
        <v>1.946</v>
      </c>
      <c r="N220" s="74">
        <f>A125595656R_Latest</f>
        <v>83.554000000000002</v>
      </c>
      <c r="O220" s="74">
        <f>A125595658V_Latest</f>
        <v>10</v>
      </c>
      <c r="P220" s="74">
        <f>A125597256R_Latest</f>
        <v>27.140999999999998</v>
      </c>
      <c r="Q220" s="74">
        <f>A125591496T_Latest</f>
        <v>29.672000000000001</v>
      </c>
      <c r="R220" s="74">
        <f>A125600136R_Latest</f>
        <v>15.552</v>
      </c>
      <c r="S220" s="74">
        <f>A125603016A_Latest</f>
        <v>4.5880000000000001</v>
      </c>
      <c r="T220" s="74">
        <f>A125594376C_Latest</f>
        <v>76.953000000000003</v>
      </c>
      <c r="U220" s="74">
        <f>A125594378J_Latest</f>
        <v>13</v>
      </c>
      <c r="V220" s="74">
        <f>A125598856L_Latest</f>
        <v>18.231000000000002</v>
      </c>
      <c r="W220" s="74">
        <f>A125593096T_Latest</f>
        <v>30.95</v>
      </c>
      <c r="X220" s="74">
        <f>A125601736L_Latest</f>
        <v>7.7830000000000004</v>
      </c>
      <c r="Y220" s="74">
        <f>A125604616X_Latest</f>
        <v>1.357</v>
      </c>
      <c r="Z220" s="74">
        <f>A125595976A_Latest</f>
        <v>58.320999999999998</v>
      </c>
      <c r="AA220" s="74">
        <f>A125595978F_Latest</f>
        <v>10</v>
      </c>
      <c r="AB220" s="74">
        <f>A125599176A_Latest</f>
        <v>7.5529999999999999</v>
      </c>
      <c r="AC220" s="74">
        <f>A125593416T_Latest</f>
        <v>7.4589999999999996</v>
      </c>
      <c r="AD220" s="74">
        <f>A125602056A_Latest</f>
        <v>3.46</v>
      </c>
      <c r="AE220" s="74">
        <f>A125604936K_Latest</f>
        <v>0.38300000000000001</v>
      </c>
      <c r="AF220" s="74">
        <f>A125596296R_Latest</f>
        <v>18.853999999999999</v>
      </c>
      <c r="AG220" s="74">
        <f>A125596298V_Latest</f>
        <v>10</v>
      </c>
      <c r="AH220" s="74">
        <f>A125597576A_Latest</f>
        <v>6.4329999999999998</v>
      </c>
      <c r="AI220" s="74">
        <f>A125591816T_Latest</f>
        <v>13.664999999999999</v>
      </c>
      <c r="AJ220" s="74">
        <f>A125600456A_Latest</f>
        <v>7.9859999999999998</v>
      </c>
      <c r="AK220" s="74">
        <f>A125603336L_Latest</f>
        <v>1.633</v>
      </c>
      <c r="AL220" s="74">
        <f>A125594696R_Latest</f>
        <v>29.716999999999999</v>
      </c>
      <c r="AM220" s="74">
        <f>A125594698V_Latest</f>
        <v>16</v>
      </c>
      <c r="AN220" s="74">
        <f>A125597896L_Latest</f>
        <v>3.4660000000000002</v>
      </c>
      <c r="AO220" s="74">
        <f>A125592136F_Latest</f>
        <v>4.2130000000000001</v>
      </c>
      <c r="AP220" s="74">
        <f>A125600776L_Latest</f>
        <v>0.77200000000000002</v>
      </c>
      <c r="AQ220" s="74">
        <f>A125603656X_Latest</f>
        <v>0.49099999999999999</v>
      </c>
      <c r="AR220" s="74">
        <f>A125595016T_Latest</f>
        <v>8.9429999999999996</v>
      </c>
      <c r="AS220" s="74">
        <f>A125595018W_Latest</f>
        <v>10</v>
      </c>
      <c r="AT220" s="74">
        <f>A125598216R_Latest</f>
        <v>0.63200000000000001</v>
      </c>
      <c r="AU220" s="74">
        <f>A125592456T_Latest</f>
        <v>0.32200000000000001</v>
      </c>
      <c r="AV220" s="74">
        <f>A125601096A_Latest</f>
        <v>0.44700000000000001</v>
      </c>
      <c r="AW220" s="74">
        <f>A125603976K_Latest</f>
        <v>0</v>
      </c>
      <c r="AX220" s="74">
        <f>A125595336C_Latest</f>
        <v>1.4019999999999999</v>
      </c>
      <c r="AY220" s="74">
        <f>A125595338J_Latest</f>
        <v>10.305999999999999</v>
      </c>
      <c r="AZ220" s="74">
        <f>A125596936A_Latest</f>
        <v>0.996</v>
      </c>
      <c r="BA220" s="74">
        <f>A125591176F_Latest</f>
        <v>2.5910000000000002</v>
      </c>
      <c r="BB220" s="74">
        <f>A125599816L_Latest</f>
        <v>0.58199999999999996</v>
      </c>
      <c r="BC220" s="74">
        <f>A125602696X_Latest</f>
        <v>0</v>
      </c>
      <c r="BD220" s="74">
        <f>A125594056T_Latest</f>
        <v>4.17</v>
      </c>
      <c r="BE220" s="74">
        <f>A125594058W_Latest</f>
        <v>12.48</v>
      </c>
    </row>
    <row r="221" spans="1:57" hidden="1">
      <c r="A221" s="52"/>
      <c r="B221" s="57" t="s">
        <v>11563</v>
      </c>
      <c r="C221" s="70">
        <v>13</v>
      </c>
      <c r="D221" s="74">
        <f>A125596624R_Latest</f>
        <v>54.46</v>
      </c>
      <c r="E221" s="74">
        <f>A125590864T_Latest</f>
        <v>68.573999999999998</v>
      </c>
      <c r="F221" s="74">
        <f>A125599504A_Latest</f>
        <v>35.645000000000003</v>
      </c>
      <c r="G221" s="74">
        <f>A125602384L_Latest</f>
        <v>4.9349999999999996</v>
      </c>
      <c r="H221" s="74">
        <f>A125593744C_Latest</f>
        <v>163.613</v>
      </c>
      <c r="I221" s="74">
        <f>A125593746J_Latest</f>
        <v>12</v>
      </c>
      <c r="J221" s="74">
        <f>A125598544A_Latest</f>
        <v>15.968</v>
      </c>
      <c r="K221" s="74">
        <f>A125592784C_Latest</f>
        <v>21.129000000000001</v>
      </c>
      <c r="L221" s="74">
        <f>A125601424A_Latest</f>
        <v>8.2880000000000003</v>
      </c>
      <c r="M221" s="74">
        <f>A125604304L_Latest</f>
        <v>0</v>
      </c>
      <c r="N221" s="74">
        <f>A125595664R_Latest</f>
        <v>45.384</v>
      </c>
      <c r="O221" s="74">
        <f>A125595666V_Latest</f>
        <v>10.263999999999999</v>
      </c>
      <c r="P221" s="74">
        <f>A125597264R_Latest</f>
        <v>14.769</v>
      </c>
      <c r="Q221" s="74">
        <f>A125591504F_Latest</f>
        <v>14.319000000000001</v>
      </c>
      <c r="R221" s="74">
        <f>A125600144R_Latest</f>
        <v>11.898</v>
      </c>
      <c r="S221" s="74">
        <f>A125603024A_Latest</f>
        <v>2.0489999999999999</v>
      </c>
      <c r="T221" s="74">
        <f>A125594384C_Latest</f>
        <v>43.034999999999997</v>
      </c>
      <c r="U221" s="74">
        <f>A125594386J_Latest</f>
        <v>15</v>
      </c>
      <c r="V221" s="74">
        <f>A125598864L_Latest</f>
        <v>12.946999999999999</v>
      </c>
      <c r="W221" s="74">
        <f>A125593104F_Latest</f>
        <v>20.148</v>
      </c>
      <c r="X221" s="74">
        <f>A125601744L_Latest</f>
        <v>6.5570000000000004</v>
      </c>
      <c r="Y221" s="74">
        <f>A125604624X_Latest</f>
        <v>0.69399999999999995</v>
      </c>
      <c r="Z221" s="74">
        <f>A125595984A_Latest</f>
        <v>40.347000000000001</v>
      </c>
      <c r="AA221" s="74">
        <f>A125595986F_Latest</f>
        <v>10</v>
      </c>
      <c r="AB221" s="74">
        <f>A125599184A_Latest</f>
        <v>4.3</v>
      </c>
      <c r="AC221" s="74">
        <f>A125593424T_Latest</f>
        <v>4.5880000000000001</v>
      </c>
      <c r="AD221" s="74">
        <f>A125602064A_Latest</f>
        <v>1.9490000000000001</v>
      </c>
      <c r="AE221" s="74">
        <f>A125604944K_Latest</f>
        <v>0.38300000000000001</v>
      </c>
      <c r="AF221" s="74">
        <f>A125596304C_Latest</f>
        <v>11.22</v>
      </c>
      <c r="AG221" s="74">
        <f>A125596306J_Latest</f>
        <v>10</v>
      </c>
      <c r="AH221" s="74">
        <f>A125597584A_Latest</f>
        <v>3.9620000000000002</v>
      </c>
      <c r="AI221" s="74">
        <f>A125591824T_Latest</f>
        <v>4.9580000000000002</v>
      </c>
      <c r="AJ221" s="74">
        <f>A125600464A_Latest</f>
        <v>5.5759999999999996</v>
      </c>
      <c r="AK221" s="74">
        <f>A125603344L_Latest</f>
        <v>1.633</v>
      </c>
      <c r="AL221" s="74">
        <f>A125594704C_Latest</f>
        <v>16.128</v>
      </c>
      <c r="AM221" s="74">
        <f>A125594706J_Latest</f>
        <v>18.062000000000001</v>
      </c>
      <c r="AN221" s="74">
        <f>A125597904A_Latest</f>
        <v>1.643</v>
      </c>
      <c r="AO221" s="74">
        <f>A125592144F_Latest</f>
        <v>1.698</v>
      </c>
      <c r="AP221" s="74">
        <f>A125600784L_Latest</f>
        <v>0.56499999999999995</v>
      </c>
      <c r="AQ221" s="74">
        <f>A125603664X_Latest</f>
        <v>0.17599999999999999</v>
      </c>
      <c r="AR221" s="74">
        <f>A125595024T_Latest</f>
        <v>4.0819999999999999</v>
      </c>
      <c r="AS221" s="74">
        <f>A125595026W_Latest</f>
        <v>10</v>
      </c>
      <c r="AT221" s="74">
        <f>A125598224R_Latest</f>
        <v>0.22900000000000001</v>
      </c>
      <c r="AU221" s="74">
        <f>A125592464T_Latest</f>
        <v>0.12</v>
      </c>
      <c r="AV221" s="74">
        <f>A125601104R_Latest</f>
        <v>0.22900000000000001</v>
      </c>
      <c r="AW221" s="74">
        <f>A125603984K_Latest</f>
        <v>0</v>
      </c>
      <c r="AX221" s="74">
        <f>A125595344C_Latest</f>
        <v>0.57799999999999996</v>
      </c>
      <c r="AY221" s="74">
        <f>A125595346J_Latest</f>
        <v>10</v>
      </c>
      <c r="AZ221" s="74">
        <f>A125596944A_Latest</f>
        <v>0.64200000000000002</v>
      </c>
      <c r="BA221" s="74">
        <f>A125591184F_Latest</f>
        <v>1.6140000000000001</v>
      </c>
      <c r="BB221" s="74">
        <f>A125599824L_Latest</f>
        <v>0.58199999999999996</v>
      </c>
      <c r="BC221" s="74">
        <f>A125602704L_Latest</f>
        <v>0</v>
      </c>
      <c r="BD221" s="74">
        <f>A125594064T_Latest</f>
        <v>2.8380000000000001</v>
      </c>
      <c r="BE221" s="74">
        <f>A125594066W_Latest</f>
        <v>14.965999999999999</v>
      </c>
    </row>
    <row r="222" spans="1:57" hidden="1">
      <c r="A222" s="52"/>
      <c r="B222" s="57" t="s">
        <v>11564</v>
      </c>
      <c r="C222" s="70">
        <v>14</v>
      </c>
      <c r="D222" s="74">
        <f>A125596504W_Latest</f>
        <v>39.284999999999997</v>
      </c>
      <c r="E222" s="74">
        <f>A125590744X_Latest</f>
        <v>58.521999999999998</v>
      </c>
      <c r="F222" s="74">
        <f>A125599384V_Latest</f>
        <v>15.03</v>
      </c>
      <c r="G222" s="74">
        <f>A125602264V_Latest</f>
        <v>5.4630000000000001</v>
      </c>
      <c r="H222" s="74">
        <f>A125593624K_Latest</f>
        <v>118.301</v>
      </c>
      <c r="I222" s="74">
        <f>A125593626R_Latest</f>
        <v>10</v>
      </c>
      <c r="J222" s="74">
        <f>A125598424J_Latest</f>
        <v>13.324999999999999</v>
      </c>
      <c r="K222" s="74">
        <f>A125592664K_Latest</f>
        <v>17.094999999999999</v>
      </c>
      <c r="L222" s="74">
        <f>A125601304J_Latest</f>
        <v>5.8040000000000003</v>
      </c>
      <c r="M222" s="74">
        <f>A125604184F_Latest</f>
        <v>1.946</v>
      </c>
      <c r="N222" s="74">
        <f>A125595544W_Latest</f>
        <v>38.17</v>
      </c>
      <c r="O222" s="74">
        <f>A125595546A_Latest</f>
        <v>10</v>
      </c>
      <c r="P222" s="74">
        <f>A125597144W_Latest</f>
        <v>12.372</v>
      </c>
      <c r="Q222" s="74">
        <f>A125591384X_Latest</f>
        <v>15.353</v>
      </c>
      <c r="R222" s="74">
        <f>A125600024W_Latest</f>
        <v>3.6539999999999999</v>
      </c>
      <c r="S222" s="74">
        <f>A125602904F_Latest</f>
        <v>2.54</v>
      </c>
      <c r="T222" s="74">
        <f>A125594264K_Latest</f>
        <v>33.918999999999997</v>
      </c>
      <c r="U222" s="74">
        <f>A125594266R_Latest</f>
        <v>10</v>
      </c>
      <c r="V222" s="74">
        <f>A125598744V_Latest</f>
        <v>5.2839999999999998</v>
      </c>
      <c r="W222" s="74">
        <f>A125592984W_Latest</f>
        <v>10.801</v>
      </c>
      <c r="X222" s="74">
        <f>A125601624V_Latest</f>
        <v>1.2250000000000001</v>
      </c>
      <c r="Y222" s="74">
        <f>A125604504F_Latest</f>
        <v>0.66300000000000003</v>
      </c>
      <c r="Z222" s="74">
        <f>A125595864J_Latest</f>
        <v>17.974</v>
      </c>
      <c r="AA222" s="74">
        <f>A125595866L_Latest</f>
        <v>11.397</v>
      </c>
      <c r="AB222" s="74">
        <f>A125599064J_Latest</f>
        <v>3.2530000000000001</v>
      </c>
      <c r="AC222" s="74">
        <f>A125593304X_Latest</f>
        <v>2.871</v>
      </c>
      <c r="AD222" s="74">
        <f>A125601944F_Latest</f>
        <v>1.5109999999999999</v>
      </c>
      <c r="AE222" s="74">
        <f>A125604824T_Latest</f>
        <v>0</v>
      </c>
      <c r="AF222" s="74">
        <f>A125596184W_Latest</f>
        <v>7.6340000000000003</v>
      </c>
      <c r="AG222" s="74">
        <f>A125596186A_Latest</f>
        <v>10</v>
      </c>
      <c r="AH222" s="74">
        <f>A125597464J_Latest</f>
        <v>2.4710000000000001</v>
      </c>
      <c r="AI222" s="74">
        <f>A125591704X_Latest</f>
        <v>8.7070000000000007</v>
      </c>
      <c r="AJ222" s="74">
        <f>A125600344J_Latest</f>
        <v>2.411</v>
      </c>
      <c r="AK222" s="74">
        <f>A125603224V_Latest</f>
        <v>0</v>
      </c>
      <c r="AL222" s="74">
        <f>A125594584W_Latest</f>
        <v>13.589</v>
      </c>
      <c r="AM222" s="74">
        <f>A125594586A_Latest</f>
        <v>13</v>
      </c>
      <c r="AN222" s="74">
        <f>A125597784V_Latest</f>
        <v>1.823</v>
      </c>
      <c r="AO222" s="74">
        <f>A125592024L_Latest</f>
        <v>2.516</v>
      </c>
      <c r="AP222" s="74">
        <f>A125600664V_Latest</f>
        <v>0.20699999999999999</v>
      </c>
      <c r="AQ222" s="74">
        <f>A125603544F_Latest</f>
        <v>0.315</v>
      </c>
      <c r="AR222" s="74">
        <f>A125594904W_Latest</f>
        <v>4.8600000000000003</v>
      </c>
      <c r="AS222" s="74">
        <f>A125594906A_Latest</f>
        <v>10</v>
      </c>
      <c r="AT222" s="74">
        <f>A125598104W_Latest</f>
        <v>0.40300000000000002</v>
      </c>
      <c r="AU222" s="74">
        <f>A125592344X_Latest</f>
        <v>0.20200000000000001</v>
      </c>
      <c r="AV222" s="74">
        <f>A125600984F_Latest</f>
        <v>0.218</v>
      </c>
      <c r="AW222" s="74">
        <f>A125603864T_Latest</f>
        <v>0</v>
      </c>
      <c r="AX222" s="74">
        <f>A125595224K_Latest</f>
        <v>0.82299999999999995</v>
      </c>
      <c r="AY222" s="74">
        <f>A125595226R_Latest</f>
        <v>11.712999999999999</v>
      </c>
      <c r="AZ222" s="74">
        <f>A125596824J_Latest</f>
        <v>0.35399999999999998</v>
      </c>
      <c r="BA222" s="74">
        <f>A125591064L_Latest</f>
        <v>0.97699999999999998</v>
      </c>
      <c r="BB222" s="74">
        <f>A125599704V_Latest</f>
        <v>0</v>
      </c>
      <c r="BC222" s="74">
        <f>A125602584F_Latest</f>
        <v>0</v>
      </c>
      <c r="BD222" s="74">
        <f>A125593944W_Latest</f>
        <v>1.3320000000000001</v>
      </c>
      <c r="BE222" s="74">
        <f>A125593946A_Latest</f>
        <v>10</v>
      </c>
    </row>
    <row r="223" spans="1:57" hidden="1">
      <c r="A223" s="52"/>
      <c r="B223" s="56" t="s">
        <v>11565</v>
      </c>
      <c r="C223" s="70">
        <v>15</v>
      </c>
      <c r="D223" s="74">
        <f>A125596512W_Latest</f>
        <v>71.965999999999994</v>
      </c>
      <c r="E223" s="74">
        <f>A125590752X_Latest</f>
        <v>67.424999999999997</v>
      </c>
      <c r="F223" s="74">
        <f>A125599392V_Latest</f>
        <v>21.646999999999998</v>
      </c>
      <c r="G223" s="74">
        <f>A125602272V_Latest</f>
        <v>7.7229999999999999</v>
      </c>
      <c r="H223" s="74">
        <f>A125593632K_Latest</f>
        <v>168.761</v>
      </c>
      <c r="I223" s="74">
        <f>A125593634R_Latest</f>
        <v>10</v>
      </c>
      <c r="J223" s="74">
        <f>A125598432J_Latest</f>
        <v>25.353000000000002</v>
      </c>
      <c r="K223" s="74">
        <f>A125592672K_Latest</f>
        <v>16.062000000000001</v>
      </c>
      <c r="L223" s="74">
        <f>A125601312J_Latest</f>
        <v>7.1159999999999997</v>
      </c>
      <c r="M223" s="74">
        <f>A125604192F_Latest</f>
        <v>2.0150000000000001</v>
      </c>
      <c r="N223" s="74">
        <f>A125595552W_Latest</f>
        <v>50.545000000000002</v>
      </c>
      <c r="O223" s="74">
        <f>A125595554A_Latest</f>
        <v>8.59</v>
      </c>
      <c r="P223" s="74">
        <f>A125597152W_Latest</f>
        <v>18.254999999999999</v>
      </c>
      <c r="Q223" s="74">
        <f>A125591392X_Latest</f>
        <v>19.074000000000002</v>
      </c>
      <c r="R223" s="74">
        <f>A125600032W_Latest</f>
        <v>7.327</v>
      </c>
      <c r="S223" s="74">
        <f>A125602912F_Latest</f>
        <v>2.6160000000000001</v>
      </c>
      <c r="T223" s="74">
        <f>A125594272K_Latest</f>
        <v>47.271999999999998</v>
      </c>
      <c r="U223" s="74">
        <f>A125594274R_Latest</f>
        <v>10</v>
      </c>
      <c r="V223" s="74">
        <f>A125598752V_Latest</f>
        <v>12.224</v>
      </c>
      <c r="W223" s="74">
        <f>A125592992W_Latest</f>
        <v>17.846</v>
      </c>
      <c r="X223" s="74">
        <f>A125601632V_Latest</f>
        <v>2.9420000000000002</v>
      </c>
      <c r="Y223" s="74">
        <f>A125604512F_Latest</f>
        <v>0.56699999999999995</v>
      </c>
      <c r="Z223" s="74">
        <f>A125595872J_Latest</f>
        <v>33.578000000000003</v>
      </c>
      <c r="AA223" s="74">
        <f>A125595874L_Latest</f>
        <v>10</v>
      </c>
      <c r="AB223" s="74">
        <f>A125599072J_Latest</f>
        <v>6.1580000000000004</v>
      </c>
      <c r="AC223" s="74">
        <f>A125593312X_Latest</f>
        <v>5.0529999999999999</v>
      </c>
      <c r="AD223" s="74">
        <f>A125601952F_Latest</f>
        <v>2.5779999999999998</v>
      </c>
      <c r="AE223" s="74">
        <f>A125604832T_Latest</f>
        <v>0.61499999999999999</v>
      </c>
      <c r="AF223" s="74">
        <f>A125596192W_Latest</f>
        <v>14.404</v>
      </c>
      <c r="AG223" s="74">
        <f>A125596194A_Latest</f>
        <v>10</v>
      </c>
      <c r="AH223" s="74">
        <f>A125597472J_Latest</f>
        <v>6.6159999999999997</v>
      </c>
      <c r="AI223" s="74">
        <f>A125591712X_Latest</f>
        <v>7.5839999999999996</v>
      </c>
      <c r="AJ223" s="74">
        <f>A125600352J_Latest</f>
        <v>0.86499999999999999</v>
      </c>
      <c r="AK223" s="74">
        <f>A125603232V_Latest</f>
        <v>1.3440000000000001</v>
      </c>
      <c r="AL223" s="74">
        <f>A125594592W_Latest</f>
        <v>16.41</v>
      </c>
      <c r="AM223" s="74">
        <f>A125594594A_Latest</f>
        <v>10</v>
      </c>
      <c r="AN223" s="74">
        <f>A125597792V_Latest</f>
        <v>2.2559999999999998</v>
      </c>
      <c r="AO223" s="74">
        <f>A125592032L_Latest</f>
        <v>1.145</v>
      </c>
      <c r="AP223" s="74">
        <f>A125600672V_Latest</f>
        <v>0.61599999999999999</v>
      </c>
      <c r="AQ223" s="74">
        <f>A125603552F_Latest</f>
        <v>0.223</v>
      </c>
      <c r="AR223" s="74">
        <f>A125594912W_Latest</f>
        <v>4.24</v>
      </c>
      <c r="AS223" s="74">
        <f>A125594914A_Latest</f>
        <v>8</v>
      </c>
      <c r="AT223" s="74">
        <f>A125598112W_Latest</f>
        <v>0.123</v>
      </c>
      <c r="AU223" s="74">
        <f>A125592352X_Latest</f>
        <v>0</v>
      </c>
      <c r="AV223" s="74">
        <f>A125600992F_Latest</f>
        <v>0</v>
      </c>
      <c r="AW223" s="74">
        <f>A125603872T_Latest</f>
        <v>0</v>
      </c>
      <c r="AX223" s="74">
        <f>A125595232K_Latest</f>
        <v>0.123</v>
      </c>
      <c r="AY223" s="74">
        <f>A125595234R_Latest</f>
        <v>0</v>
      </c>
      <c r="AZ223" s="74">
        <f>A125596832J_Latest</f>
        <v>0.98299999999999998</v>
      </c>
      <c r="BA223" s="74">
        <f>A125591072L_Latest</f>
        <v>0.66100000000000003</v>
      </c>
      <c r="BB223" s="74">
        <f>A125599712V_Latest</f>
        <v>0.20200000000000001</v>
      </c>
      <c r="BC223" s="74">
        <f>A125602592F_Latest</f>
        <v>0.34300000000000003</v>
      </c>
      <c r="BD223" s="74">
        <f>A125593952W_Latest</f>
        <v>2.1880000000000002</v>
      </c>
      <c r="BE223" s="74">
        <f>A125593954A_Latest</f>
        <v>10.242000000000001</v>
      </c>
    </row>
    <row r="224" spans="1:57" hidden="1">
      <c r="A224" s="52"/>
      <c r="B224" s="57" t="s">
        <v>11566</v>
      </c>
      <c r="C224" s="70">
        <v>16</v>
      </c>
      <c r="D224" s="74">
        <f>A125596576J_Latest</f>
        <v>40.115000000000002</v>
      </c>
      <c r="E224" s="74">
        <f>A125590816X_Latest</f>
        <v>38.148000000000003</v>
      </c>
      <c r="F224" s="74">
        <f>A125599456V_Latest</f>
        <v>12.725</v>
      </c>
      <c r="G224" s="74">
        <f>A125602336V_Latest</f>
        <v>4.2309999999999999</v>
      </c>
      <c r="H224" s="74">
        <f>A125593696W_Latest</f>
        <v>95.218999999999994</v>
      </c>
      <c r="I224" s="74">
        <f>A125593698A_Latest</f>
        <v>10</v>
      </c>
      <c r="J224" s="74">
        <f>A125598496V_Latest</f>
        <v>12.553000000000001</v>
      </c>
      <c r="K224" s="74">
        <f>A125592736K_Latest</f>
        <v>7.8609999999999998</v>
      </c>
      <c r="L224" s="74">
        <f>A125601376V_Latest</f>
        <v>4.4379999999999997</v>
      </c>
      <c r="M224" s="74">
        <f>A125604256F_Latest</f>
        <v>0.66700000000000004</v>
      </c>
      <c r="N224" s="74">
        <f>A125595616W_Latest</f>
        <v>25.518999999999998</v>
      </c>
      <c r="O224" s="74">
        <f>A125595618A_Latest</f>
        <v>9.0809999999999995</v>
      </c>
      <c r="P224" s="74">
        <f>A125597216W_Latest</f>
        <v>9.9849999999999994</v>
      </c>
      <c r="Q224" s="74">
        <f>A125591456X_Latest</f>
        <v>11.266999999999999</v>
      </c>
      <c r="R224" s="74">
        <f>A125600096J_Latest</f>
        <v>2.9129999999999998</v>
      </c>
      <c r="S224" s="74">
        <f>A125602976T_Latest</f>
        <v>1.2989999999999999</v>
      </c>
      <c r="T224" s="74">
        <f>A125594336K_Latest</f>
        <v>25.463000000000001</v>
      </c>
      <c r="U224" s="74">
        <f>A125594338R_Latest</f>
        <v>10</v>
      </c>
      <c r="V224" s="74">
        <f>A125598816V_Latest</f>
        <v>7.8360000000000003</v>
      </c>
      <c r="W224" s="74">
        <f>A125593056X_Latest</f>
        <v>9.0830000000000002</v>
      </c>
      <c r="X224" s="74">
        <f>A125601696F_Latest</f>
        <v>2.9420000000000002</v>
      </c>
      <c r="Y224" s="74">
        <f>A125604576T_Latest</f>
        <v>0.56699999999999995</v>
      </c>
      <c r="Z224" s="74">
        <f>A125595936J_Latest</f>
        <v>20.428000000000001</v>
      </c>
      <c r="AA224" s="74">
        <f>A125595938L_Latest</f>
        <v>11.817</v>
      </c>
      <c r="AB224" s="74">
        <f>A125599136J_Latest</f>
        <v>2.4039999999999999</v>
      </c>
      <c r="AC224" s="74">
        <f>A125593376K_Latest</f>
        <v>3.4740000000000002</v>
      </c>
      <c r="AD224" s="74">
        <f>A125602016J_Latest</f>
        <v>1.679</v>
      </c>
      <c r="AE224" s="74">
        <f>A125604896C_Latest</f>
        <v>0.38500000000000001</v>
      </c>
      <c r="AF224" s="74">
        <f>A125596256W_Latest</f>
        <v>7.9420000000000002</v>
      </c>
      <c r="AG224" s="74">
        <f>A125596258A_Latest</f>
        <v>10.472</v>
      </c>
      <c r="AH224" s="74">
        <f>A125597536J_Latest</f>
        <v>5.3</v>
      </c>
      <c r="AI224" s="74">
        <f>A125591776K_Latest</f>
        <v>5.3620000000000001</v>
      </c>
      <c r="AJ224" s="74">
        <f>A125600416J_Latest</f>
        <v>0.41</v>
      </c>
      <c r="AK224" s="74">
        <f>A125603296F_Latest</f>
        <v>0.92</v>
      </c>
      <c r="AL224" s="74">
        <f>A125594656W_Latest</f>
        <v>11.991</v>
      </c>
      <c r="AM224" s="74">
        <f>A125594658A_Latest</f>
        <v>10</v>
      </c>
      <c r="AN224" s="74">
        <f>A125597856V_Latest</f>
        <v>1.5429999999999999</v>
      </c>
      <c r="AO224" s="74">
        <f>A125592096X_Latest</f>
        <v>0.66</v>
      </c>
      <c r="AP224" s="74">
        <f>A125600736V_Latest</f>
        <v>0.34300000000000003</v>
      </c>
      <c r="AQ224" s="74">
        <f>A125603616F_Latest</f>
        <v>0.223</v>
      </c>
      <c r="AR224" s="74">
        <f>A125594976J_Latest</f>
        <v>2.7690000000000001</v>
      </c>
      <c r="AS224" s="74">
        <f>A125594978L_Latest</f>
        <v>8</v>
      </c>
      <c r="AT224" s="74">
        <f>A125598176J_Latest</f>
        <v>0.123</v>
      </c>
      <c r="AU224" s="74">
        <f>A125592416X_Latest</f>
        <v>0</v>
      </c>
      <c r="AV224" s="74">
        <f>A125601056J_Latest</f>
        <v>0</v>
      </c>
      <c r="AW224" s="74">
        <f>A125603936T_Latest</f>
        <v>0</v>
      </c>
      <c r="AX224" s="74">
        <f>A125595296W_Latest</f>
        <v>0.123</v>
      </c>
      <c r="AY224" s="74">
        <f>A125595298A_Latest</f>
        <v>0</v>
      </c>
      <c r="AZ224" s="74">
        <f>A125596896V_Latest</f>
        <v>0.372</v>
      </c>
      <c r="BA224" s="74">
        <f>A125591136L_Latest</f>
        <v>0.442</v>
      </c>
      <c r="BB224" s="74">
        <f>A125599776F_Latest</f>
        <v>0</v>
      </c>
      <c r="BC224" s="74">
        <f>A125602656F_Latest</f>
        <v>0.17</v>
      </c>
      <c r="BD224" s="74">
        <f>A125594016X_Latest</f>
        <v>0.98399999999999999</v>
      </c>
      <c r="BE224" s="74">
        <f>A125594018C_Latest</f>
        <v>10.323</v>
      </c>
    </row>
    <row r="225" spans="1:57" hidden="1">
      <c r="A225" s="52"/>
      <c r="B225" s="57" t="s">
        <v>11567</v>
      </c>
      <c r="C225" s="70">
        <v>17</v>
      </c>
      <c r="D225" s="74">
        <f>A125596440W_Latest</f>
        <v>31.850999999999999</v>
      </c>
      <c r="E225" s="74">
        <f>A125590680X_Latest</f>
        <v>29.277000000000001</v>
      </c>
      <c r="F225" s="74">
        <f>A125599320J_Latest</f>
        <v>8.9209999999999994</v>
      </c>
      <c r="G225" s="74">
        <f>A125602200J_Latest</f>
        <v>3.492</v>
      </c>
      <c r="H225" s="74">
        <f>A125593560K_Latest</f>
        <v>73.542000000000002</v>
      </c>
      <c r="I225" s="74">
        <f>A125593562R_Latest</f>
        <v>10</v>
      </c>
      <c r="J225" s="74">
        <f>A125598360J_Latest</f>
        <v>12.8</v>
      </c>
      <c r="K225" s="74">
        <f>A125592600X_Latest</f>
        <v>8.2010000000000005</v>
      </c>
      <c r="L225" s="74">
        <f>A125601240J_Latest</f>
        <v>2.6779999999999999</v>
      </c>
      <c r="M225" s="74">
        <f>A125604120V_Latest</f>
        <v>1.3480000000000001</v>
      </c>
      <c r="N225" s="74">
        <f>A125595480W_Latest</f>
        <v>25.027000000000001</v>
      </c>
      <c r="O225" s="74">
        <f>A125595482A_Latest</f>
        <v>8</v>
      </c>
      <c r="P225" s="74">
        <f>A125597080W_Latest</f>
        <v>8.27</v>
      </c>
      <c r="Q225" s="74">
        <f>A125591320L_Latest</f>
        <v>7.8079999999999998</v>
      </c>
      <c r="R225" s="74">
        <f>A125599960F_Latest</f>
        <v>4.4139999999999997</v>
      </c>
      <c r="S225" s="74">
        <f>A125602840F_Latest</f>
        <v>1.3169999999999999</v>
      </c>
      <c r="T225" s="74">
        <f>A125594200X_Latest</f>
        <v>21.809000000000001</v>
      </c>
      <c r="U225" s="74">
        <f>A125594202C_Latest</f>
        <v>10.089</v>
      </c>
      <c r="V225" s="74">
        <f>A125598680V_Latest</f>
        <v>4.3869999999999996</v>
      </c>
      <c r="W225" s="74">
        <f>A125592920K_Latest</f>
        <v>8.7629999999999999</v>
      </c>
      <c r="X225" s="74">
        <f>A125601560V_Latest</f>
        <v>0</v>
      </c>
      <c r="Y225" s="74">
        <f>A125604440F_Latest</f>
        <v>0</v>
      </c>
      <c r="Z225" s="74">
        <f>A125595800W_Latest</f>
        <v>13.15</v>
      </c>
      <c r="AA225" s="74">
        <f>A125595802A_Latest</f>
        <v>10</v>
      </c>
      <c r="AB225" s="74">
        <f>A125599000W_Latest</f>
        <v>3.754</v>
      </c>
      <c r="AC225" s="74">
        <f>A125593240X_Latest</f>
        <v>1.579</v>
      </c>
      <c r="AD225" s="74">
        <f>A125601880F_Latest</f>
        <v>0.89800000000000002</v>
      </c>
      <c r="AE225" s="74">
        <f>A125604760T_Latest</f>
        <v>0.23</v>
      </c>
      <c r="AF225" s="74">
        <f>A125596120K_Latest</f>
        <v>6.4619999999999997</v>
      </c>
      <c r="AG225" s="74">
        <f>A125596122R_Latest</f>
        <v>8.5709999999999997</v>
      </c>
      <c r="AH225" s="74">
        <f>A125597400W_Latest</f>
        <v>1.3160000000000001</v>
      </c>
      <c r="AI225" s="74">
        <f>A125591640X_Latest</f>
        <v>2.2229999999999999</v>
      </c>
      <c r="AJ225" s="74">
        <f>A125600280J_Latest</f>
        <v>0.45600000000000002</v>
      </c>
      <c r="AK225" s="74">
        <f>A125603160V_Latest</f>
        <v>0.42499999999999999</v>
      </c>
      <c r="AL225" s="74">
        <f>A125594520K_Latest</f>
        <v>4.4189999999999996</v>
      </c>
      <c r="AM225" s="74">
        <f>A125594522R_Latest</f>
        <v>10.542999999999999</v>
      </c>
      <c r="AN225" s="74">
        <f>A125597720J_Latest</f>
        <v>0.71299999999999997</v>
      </c>
      <c r="AO225" s="74">
        <f>A125591960K_Latest</f>
        <v>0.48499999999999999</v>
      </c>
      <c r="AP225" s="74">
        <f>A125600600J_Latest</f>
        <v>0.27400000000000002</v>
      </c>
      <c r="AQ225" s="74">
        <f>A125603480F_Latest</f>
        <v>0</v>
      </c>
      <c r="AR225" s="74">
        <f>A125594840W_Latest</f>
        <v>1.4710000000000001</v>
      </c>
      <c r="AS225" s="74">
        <f>A125594842A_Latest</f>
        <v>10.244999999999999</v>
      </c>
      <c r="AT225" s="74">
        <f>A125598040W_Latest</f>
        <v>0</v>
      </c>
      <c r="AU225" s="74">
        <f>A125592280X_Latest</f>
        <v>0</v>
      </c>
      <c r="AV225" s="74">
        <f>A125600920V_Latest</f>
        <v>0</v>
      </c>
      <c r="AW225" s="74">
        <f>A125603800F_Latest</f>
        <v>0</v>
      </c>
      <c r="AX225" s="74">
        <f>A125595160K_Latest</f>
        <v>0</v>
      </c>
      <c r="AY225" s="74">
        <f>A125595162R_Latest</f>
        <v>0</v>
      </c>
      <c r="AZ225" s="74">
        <f>A125596760J_Latest</f>
        <v>0.61099999999999999</v>
      </c>
      <c r="BA225" s="74">
        <f>A125591000A_Latest</f>
        <v>0.219</v>
      </c>
      <c r="BB225" s="74">
        <f>A125599640V_Latest</f>
        <v>0.20200000000000001</v>
      </c>
      <c r="BC225" s="74">
        <f>A125602520V_Latest</f>
        <v>0.17299999999999999</v>
      </c>
      <c r="BD225" s="74">
        <f>A125593880W_Latest</f>
        <v>1.2050000000000001</v>
      </c>
      <c r="BE225" s="74">
        <f>A125593882A_Latest</f>
        <v>10.935</v>
      </c>
    </row>
    <row r="226" spans="1:57" hidden="1">
      <c r="A226" s="52"/>
      <c r="B226" s="53" t="s">
        <v>11568</v>
      </c>
      <c r="C226" s="70">
        <v>18</v>
      </c>
      <c r="D226" s="74">
        <f>A125596632R_Latest</f>
        <v>11.879</v>
      </c>
      <c r="E226" s="74">
        <f>A125590872T_Latest</f>
        <v>10.824999999999999</v>
      </c>
      <c r="F226" s="74">
        <f>A125599512A_Latest</f>
        <v>0.66100000000000003</v>
      </c>
      <c r="G226" s="74">
        <f>A125602392L_Latest</f>
        <v>0.432</v>
      </c>
      <c r="H226" s="74">
        <f>A125593752C_Latest</f>
        <v>23.797000000000001</v>
      </c>
      <c r="I226" s="74">
        <f>A125593754J_Latest</f>
        <v>8.423</v>
      </c>
      <c r="J226" s="74">
        <f>A125598552A_Latest</f>
        <v>2.952</v>
      </c>
      <c r="K226" s="74">
        <f>A125592792C_Latest</f>
        <v>1.639</v>
      </c>
      <c r="L226" s="74">
        <f>A125601432A_Latest</f>
        <v>0.66100000000000003</v>
      </c>
      <c r="M226" s="74">
        <f>A125604312L_Latest</f>
        <v>0</v>
      </c>
      <c r="N226" s="74">
        <f>A125595672R_Latest</f>
        <v>5.2510000000000003</v>
      </c>
      <c r="O226" s="74">
        <f>A125595674V_Latest</f>
        <v>8.4420000000000002</v>
      </c>
      <c r="P226" s="74">
        <f>A125597272R_Latest</f>
        <v>2.625</v>
      </c>
      <c r="Q226" s="74">
        <f>A125591512F_Latest</f>
        <v>2.9180000000000001</v>
      </c>
      <c r="R226" s="74">
        <f>A125600152R_Latest</f>
        <v>0</v>
      </c>
      <c r="S226" s="74">
        <f>A125603032A_Latest</f>
        <v>0.432</v>
      </c>
      <c r="T226" s="74">
        <f>A125594392C_Latest</f>
        <v>5.9749999999999996</v>
      </c>
      <c r="U226" s="74">
        <f>A125594394J_Latest</f>
        <v>11.634</v>
      </c>
      <c r="V226" s="74">
        <f>A125598872L_Latest</f>
        <v>4.3220000000000001</v>
      </c>
      <c r="W226" s="74">
        <f>A125593112F_Latest</f>
        <v>3.077</v>
      </c>
      <c r="X226" s="74">
        <f>A125601752L_Latest</f>
        <v>0</v>
      </c>
      <c r="Y226" s="74">
        <f>A125604632X_Latest</f>
        <v>0</v>
      </c>
      <c r="Z226" s="74">
        <f>A125595992A_Latest</f>
        <v>7.3979999999999997</v>
      </c>
      <c r="AA226" s="74">
        <f>A125595994F_Latest</f>
        <v>7.5979999999999999</v>
      </c>
      <c r="AB226" s="74">
        <f>A125599192A_Latest</f>
        <v>0.23</v>
      </c>
      <c r="AC226" s="74">
        <f>A125593432T_Latest</f>
        <v>1.401</v>
      </c>
      <c r="AD226" s="74">
        <f>A125602072A_Latest</f>
        <v>0</v>
      </c>
      <c r="AE226" s="74">
        <f>A125604952K_Latest</f>
        <v>0</v>
      </c>
      <c r="AF226" s="74">
        <f>A125596312C_Latest</f>
        <v>1.631</v>
      </c>
      <c r="AG226" s="74">
        <f>A125596314J_Latest</f>
        <v>11</v>
      </c>
      <c r="AH226" s="74">
        <f>A125597592A_Latest</f>
        <v>1.095</v>
      </c>
      <c r="AI226" s="74">
        <f>A125591832T_Latest</f>
        <v>1.3240000000000001</v>
      </c>
      <c r="AJ226" s="74">
        <f>A125600472A_Latest</f>
        <v>0</v>
      </c>
      <c r="AK226" s="74">
        <f>A125603352L_Latest</f>
        <v>0</v>
      </c>
      <c r="AL226" s="74">
        <f>A125594712C_Latest</f>
        <v>2.42</v>
      </c>
      <c r="AM226" s="74">
        <f>A125594714J_Latest</f>
        <v>9.6229999999999993</v>
      </c>
      <c r="AN226" s="74">
        <f>A125597912A_Latest</f>
        <v>0.65600000000000003</v>
      </c>
      <c r="AO226" s="74">
        <f>A125592152F_Latest</f>
        <v>0.46600000000000003</v>
      </c>
      <c r="AP226" s="74">
        <f>A125600792L_Latest</f>
        <v>0</v>
      </c>
      <c r="AQ226" s="74">
        <f>A125603672X_Latest</f>
        <v>0</v>
      </c>
      <c r="AR226" s="74">
        <f>A125595032T_Latest</f>
        <v>1.1220000000000001</v>
      </c>
      <c r="AS226" s="74">
        <f>A125595034W_Latest</f>
        <v>7.6760000000000002</v>
      </c>
      <c r="AT226" s="74">
        <f>A125598232R_Latest</f>
        <v>0</v>
      </c>
      <c r="AU226" s="74">
        <f>A125592472T_Latest</f>
        <v>0</v>
      </c>
      <c r="AV226" s="74">
        <f>A125601112R_Latest</f>
        <v>0</v>
      </c>
      <c r="AW226" s="74">
        <f>A125603992K_Latest</f>
        <v>0</v>
      </c>
      <c r="AX226" s="74">
        <f>A125595352C_Latest</f>
        <v>0</v>
      </c>
      <c r="AY226" s="74">
        <f>A125595354J_Latest</f>
        <v>0</v>
      </c>
      <c r="AZ226" s="74">
        <f>A125596952A_Latest</f>
        <v>0</v>
      </c>
      <c r="BA226" s="74">
        <f>A125591192F_Latest</f>
        <v>0</v>
      </c>
      <c r="BB226" s="74">
        <f>A125599832L_Latest</f>
        <v>0</v>
      </c>
      <c r="BC226" s="74">
        <f>A125602712L_Latest</f>
        <v>0</v>
      </c>
      <c r="BD226" s="74">
        <f>A125594072T_Latest</f>
        <v>0</v>
      </c>
      <c r="BE226" s="74">
        <f>A125594074W_Latest</f>
        <v>0</v>
      </c>
    </row>
    <row r="227" spans="1:57" hidden="1">
      <c r="A227" s="48" t="s">
        <v>11569</v>
      </c>
      <c r="B227" s="55"/>
      <c r="C227" s="70">
        <v>19</v>
      </c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</row>
    <row r="228" spans="1:57" hidden="1">
      <c r="A228" s="58"/>
      <c r="B228" s="53" t="s">
        <v>11570</v>
      </c>
      <c r="C228" s="70">
        <v>20</v>
      </c>
      <c r="D228" s="74">
        <f>A125596520W_Latest</f>
        <v>302.21300000000002</v>
      </c>
      <c r="E228" s="74">
        <f>A125590760X_Latest</f>
        <v>290.58100000000002</v>
      </c>
      <c r="F228" s="74">
        <f>A125599400J_Latest</f>
        <v>91.17</v>
      </c>
      <c r="G228" s="74">
        <f>A125602280V_Latest</f>
        <v>22.199000000000002</v>
      </c>
      <c r="H228" s="74">
        <f>A125593640K_Latest</f>
        <v>706.16200000000003</v>
      </c>
      <c r="I228" s="74">
        <f>A125593642R_Latest</f>
        <v>10</v>
      </c>
      <c r="J228" s="74">
        <f>A125598440J_Latest</f>
        <v>92.364000000000004</v>
      </c>
      <c r="K228" s="74">
        <f>A125592680K_Latest</f>
        <v>85.100999999999999</v>
      </c>
      <c r="L228" s="74">
        <f>A125601320J_Latest</f>
        <v>24.599</v>
      </c>
      <c r="M228" s="74">
        <f>A125604200V_Latest</f>
        <v>8.9009999999999998</v>
      </c>
      <c r="N228" s="74">
        <f>A125595560W_Latest</f>
        <v>210.965</v>
      </c>
      <c r="O228" s="74">
        <f>A125595562A_Latest</f>
        <v>10</v>
      </c>
      <c r="P228" s="74">
        <f>A125597160W_Latest</f>
        <v>77.454999999999998</v>
      </c>
      <c r="Q228" s="74">
        <f>A125591400L_Latest</f>
        <v>76.492000000000004</v>
      </c>
      <c r="R228" s="74">
        <f>A125600040W_Latest</f>
        <v>30.66</v>
      </c>
      <c r="S228" s="74">
        <f>A125602920F_Latest</f>
        <v>6.63</v>
      </c>
      <c r="T228" s="74">
        <f>A125594280K_Latest</f>
        <v>191.238</v>
      </c>
      <c r="U228" s="74">
        <f>A125594282R_Latest</f>
        <v>10</v>
      </c>
      <c r="V228" s="74">
        <f>A125598760V_Latest</f>
        <v>68.463999999999999</v>
      </c>
      <c r="W228" s="74">
        <f>A125593000L_Latest</f>
        <v>62.561</v>
      </c>
      <c r="X228" s="74">
        <f>A125601640V_Latest</f>
        <v>15.738</v>
      </c>
      <c r="Y228" s="74">
        <f>A125604520F_Latest</f>
        <v>0.96899999999999997</v>
      </c>
      <c r="Z228" s="74">
        <f>A125595880J_Latest</f>
        <v>147.732</v>
      </c>
      <c r="AA228" s="74">
        <f>A125595882L_Latest</f>
        <v>10</v>
      </c>
      <c r="AB228" s="74">
        <f>A125599080J_Latest</f>
        <v>21.638999999999999</v>
      </c>
      <c r="AC228" s="74">
        <f>A125593320X_Latest</f>
        <v>18.347000000000001</v>
      </c>
      <c r="AD228" s="74">
        <f>A125601960F_Latest</f>
        <v>6.9530000000000003</v>
      </c>
      <c r="AE228" s="74">
        <f>A125604840T_Latest</f>
        <v>1.5940000000000001</v>
      </c>
      <c r="AF228" s="74">
        <f>A125596200K_Latest</f>
        <v>48.533000000000001</v>
      </c>
      <c r="AG228" s="74">
        <f>A125596202R_Latest</f>
        <v>10</v>
      </c>
      <c r="AH228" s="74">
        <f>A125597480J_Latest</f>
        <v>28.847000000000001</v>
      </c>
      <c r="AI228" s="74">
        <f>A125591720X_Latest</f>
        <v>36.295000000000002</v>
      </c>
      <c r="AJ228" s="74">
        <f>A125600360J_Latest</f>
        <v>8.6080000000000005</v>
      </c>
      <c r="AK228" s="74">
        <f>A125603240V_Latest</f>
        <v>3.766</v>
      </c>
      <c r="AL228" s="74">
        <f>A125594600K_Latest</f>
        <v>77.516000000000005</v>
      </c>
      <c r="AM228" s="74">
        <f>A125594602R_Latest</f>
        <v>10</v>
      </c>
      <c r="AN228" s="74">
        <f>A125597800J_Latest</f>
        <v>7.9249999999999998</v>
      </c>
      <c r="AO228" s="74">
        <f>A125592040L_Latest</f>
        <v>7.6420000000000003</v>
      </c>
      <c r="AP228" s="74">
        <f>A125600680V_Latest</f>
        <v>1.9810000000000001</v>
      </c>
      <c r="AQ228" s="74">
        <f>A125603560F_Latest</f>
        <v>0.16800000000000001</v>
      </c>
      <c r="AR228" s="74">
        <f>A125594920W_Latest</f>
        <v>17.716000000000001</v>
      </c>
      <c r="AS228" s="74">
        <f>A125594922A_Latest</f>
        <v>10</v>
      </c>
      <c r="AT228" s="74">
        <f>A125598120W_Latest</f>
        <v>1.3959999999999999</v>
      </c>
      <c r="AU228" s="74">
        <f>A125592360X_Latest</f>
        <v>0.86</v>
      </c>
      <c r="AV228" s="74">
        <f>A125601000W_Latest</f>
        <v>0.79600000000000004</v>
      </c>
      <c r="AW228" s="74">
        <f>A125603880T_Latest</f>
        <v>0</v>
      </c>
      <c r="AX228" s="74">
        <f>A125595240K_Latest</f>
        <v>3.052</v>
      </c>
      <c r="AY228" s="74">
        <f>A125595242R_Latest</f>
        <v>11.201000000000001</v>
      </c>
      <c r="AZ228" s="74">
        <f>A125596840J_Latest</f>
        <v>4.1239999999999997</v>
      </c>
      <c r="BA228" s="74">
        <f>A125591080L_Latest</f>
        <v>3.282</v>
      </c>
      <c r="BB228" s="74">
        <f>A125599720V_Latest</f>
        <v>1.8340000000000001</v>
      </c>
      <c r="BC228" s="74">
        <f>A125602600V_Latest</f>
        <v>0.17</v>
      </c>
      <c r="BD228" s="74">
        <f>A125593960W_Latest</f>
        <v>9.4109999999999996</v>
      </c>
      <c r="BE228" s="74">
        <f>A125593962A_Latest</f>
        <v>10.585000000000001</v>
      </c>
    </row>
    <row r="229" spans="1:57" hidden="1">
      <c r="A229" s="58"/>
      <c r="B229" s="56" t="s">
        <v>11571</v>
      </c>
      <c r="C229" s="70">
        <v>21</v>
      </c>
      <c r="D229" s="74">
        <f>A125596400C_Latest</f>
        <v>94.426000000000002</v>
      </c>
      <c r="E229" s="74">
        <f>A125590640F_Latest</f>
        <v>95.421000000000006</v>
      </c>
      <c r="F229" s="74">
        <f>A125599280A_Latest</f>
        <v>18.146999999999998</v>
      </c>
      <c r="G229" s="74">
        <f>A125602160A_Latest</f>
        <v>5.7690000000000001</v>
      </c>
      <c r="H229" s="74">
        <f>A125593520T_Latest</f>
        <v>213.762</v>
      </c>
      <c r="I229" s="74">
        <f>A125593522W_Latest</f>
        <v>10</v>
      </c>
      <c r="J229" s="74">
        <f>A125598320R_Latest</f>
        <v>29.071000000000002</v>
      </c>
      <c r="K229" s="74">
        <f>A125592560T_Latest</f>
        <v>27.295000000000002</v>
      </c>
      <c r="L229" s="74">
        <f>A125601200R_Latest</f>
        <v>2.7240000000000002</v>
      </c>
      <c r="M229" s="74">
        <f>A125604080L_Latest</f>
        <v>1.3640000000000001</v>
      </c>
      <c r="N229" s="74">
        <f>A125595440C_Latest</f>
        <v>60.454000000000001</v>
      </c>
      <c r="O229" s="74">
        <f>A125595442J_Latest</f>
        <v>10</v>
      </c>
      <c r="P229" s="74">
        <f>A125597040C_Latest</f>
        <v>24.146000000000001</v>
      </c>
      <c r="Q229" s="74">
        <f>A125591280F_Latest</f>
        <v>30.373999999999999</v>
      </c>
      <c r="R229" s="74">
        <f>A125599920L_Latest</f>
        <v>8.2560000000000002</v>
      </c>
      <c r="S229" s="74">
        <f>A125602800L_Latest</f>
        <v>2.11</v>
      </c>
      <c r="T229" s="74">
        <f>A125594160T_Latest</f>
        <v>64.885999999999996</v>
      </c>
      <c r="U229" s="74">
        <f>A125594162W_Latest</f>
        <v>10</v>
      </c>
      <c r="V229" s="74">
        <f>A125598640A_Latest</f>
        <v>21.831</v>
      </c>
      <c r="W229" s="74">
        <f>A125592880C_Latest</f>
        <v>15.233000000000001</v>
      </c>
      <c r="X229" s="74">
        <f>A125601520A_Latest</f>
        <v>4.0540000000000003</v>
      </c>
      <c r="Y229" s="74">
        <f>A125604400L_Latest</f>
        <v>0</v>
      </c>
      <c r="Z229" s="74">
        <f>A125595760R_Latest</f>
        <v>41.118000000000002</v>
      </c>
      <c r="AA229" s="74">
        <f>A125595762V_Latest</f>
        <v>8</v>
      </c>
      <c r="AB229" s="74">
        <f>A125598960L_Latest</f>
        <v>6.9930000000000003</v>
      </c>
      <c r="AC229" s="74">
        <f>A125593200F_Latest</f>
        <v>6.242</v>
      </c>
      <c r="AD229" s="74">
        <f>A125601840L_Latest</f>
        <v>1.046</v>
      </c>
      <c r="AE229" s="74">
        <f>A125604720X_Latest</f>
        <v>0</v>
      </c>
      <c r="AF229" s="74">
        <f>A125596080C_Latest</f>
        <v>14.281000000000001</v>
      </c>
      <c r="AG229" s="74">
        <f>A125596082J_Latest</f>
        <v>9.9540000000000006</v>
      </c>
      <c r="AH229" s="74">
        <f>A125597360R_Latest</f>
        <v>7.827</v>
      </c>
      <c r="AI229" s="74">
        <f>A125591600F_Latest</f>
        <v>11.461</v>
      </c>
      <c r="AJ229" s="74">
        <f>A125600240R_Latest</f>
        <v>1.0509999999999999</v>
      </c>
      <c r="AK229" s="74">
        <f>A125603120A_Latest</f>
        <v>2.294</v>
      </c>
      <c r="AL229" s="74">
        <f>A125594480C_Latest</f>
        <v>22.634</v>
      </c>
      <c r="AM229" s="74">
        <f>A125594482J_Latest</f>
        <v>10</v>
      </c>
      <c r="AN229" s="74">
        <f>A125597680A_Latest</f>
        <v>2.44</v>
      </c>
      <c r="AO229" s="74">
        <f>A125591920T_Latest</f>
        <v>3.1059999999999999</v>
      </c>
      <c r="AP229" s="74">
        <f>A125600560A_Latest</f>
        <v>0.50600000000000001</v>
      </c>
      <c r="AQ229" s="74">
        <f>A125603440L_Latest</f>
        <v>0</v>
      </c>
      <c r="AR229" s="74">
        <f>A125594800C_Latest</f>
        <v>6.0519999999999996</v>
      </c>
      <c r="AS229" s="74">
        <f>A125594802J_Latest</f>
        <v>11.198</v>
      </c>
      <c r="AT229" s="74">
        <f>A125598000C_Latest</f>
        <v>0.50700000000000001</v>
      </c>
      <c r="AU229" s="74">
        <f>A125592240F_Latest</f>
        <v>0.12</v>
      </c>
      <c r="AV229" s="74">
        <f>A125600880L_Latest</f>
        <v>0.218</v>
      </c>
      <c r="AW229" s="74">
        <f>A125603760X_Latest</f>
        <v>0</v>
      </c>
      <c r="AX229" s="74">
        <f>A125595120T_Latest</f>
        <v>0.84499999999999997</v>
      </c>
      <c r="AY229" s="74">
        <f>A125595122W_Latest</f>
        <v>7.6829999999999998</v>
      </c>
      <c r="AZ229" s="74">
        <f>A125596720R_Latest</f>
        <v>1.6120000000000001</v>
      </c>
      <c r="BA229" s="74">
        <f>A125590960T_Latest</f>
        <v>1.589</v>
      </c>
      <c r="BB229" s="74">
        <f>A125599600A_Latest</f>
        <v>0.29099999999999998</v>
      </c>
      <c r="BC229" s="74">
        <f>A125602480L_Latest</f>
        <v>0</v>
      </c>
      <c r="BD229" s="74">
        <f>A125593840C_Latest</f>
        <v>3.4929999999999999</v>
      </c>
      <c r="BE229" s="74">
        <f>A125593842J_Latest</f>
        <v>10.446999999999999</v>
      </c>
    </row>
    <row r="230" spans="1:57" hidden="1">
      <c r="A230" s="58"/>
      <c r="B230" s="56" t="s">
        <v>11572</v>
      </c>
      <c r="C230" s="70">
        <v>22</v>
      </c>
      <c r="D230" s="74">
        <f>A125596528R_Latest</f>
        <v>207.78700000000001</v>
      </c>
      <c r="E230" s="74">
        <f>A125590768T_Latest</f>
        <v>195.16</v>
      </c>
      <c r="F230" s="74">
        <f>A125599408A_Latest</f>
        <v>73.022999999999996</v>
      </c>
      <c r="G230" s="74">
        <f>A125602288L_Latest</f>
        <v>16.43</v>
      </c>
      <c r="H230" s="74">
        <f>A125593648C_Latest</f>
        <v>492.4</v>
      </c>
      <c r="I230" s="74">
        <f>A125593650R_Latest</f>
        <v>10</v>
      </c>
      <c r="J230" s="74">
        <f>A125598448A_Latest</f>
        <v>63.292999999999999</v>
      </c>
      <c r="K230" s="74">
        <f>A125592688C_Latest</f>
        <v>57.805999999999997</v>
      </c>
      <c r="L230" s="74">
        <f>A125601328A_Latest</f>
        <v>21.875</v>
      </c>
      <c r="M230" s="74">
        <f>A125604208L_Latest</f>
        <v>7.5369999999999999</v>
      </c>
      <c r="N230" s="74">
        <f>A125595568R_Latest</f>
        <v>150.511</v>
      </c>
      <c r="O230" s="74">
        <f>A125595570A_Latest</f>
        <v>10</v>
      </c>
      <c r="P230" s="74">
        <f>A125597168R_Latest</f>
        <v>53.308999999999997</v>
      </c>
      <c r="Q230" s="74">
        <f>A125591408F_Latest</f>
        <v>46.118000000000002</v>
      </c>
      <c r="R230" s="74">
        <f>A125600048R_Latest</f>
        <v>22.404</v>
      </c>
      <c r="S230" s="74">
        <f>A125602928X_Latest</f>
        <v>4.5199999999999996</v>
      </c>
      <c r="T230" s="74">
        <f>A125594288C_Latest</f>
        <v>126.352</v>
      </c>
      <c r="U230" s="74">
        <f>A125594290R_Latest</f>
        <v>10</v>
      </c>
      <c r="V230" s="74">
        <f>A125598768L_Latest</f>
        <v>46.633000000000003</v>
      </c>
      <c r="W230" s="74">
        <f>A125593008F_Latest</f>
        <v>47.328000000000003</v>
      </c>
      <c r="X230" s="74">
        <f>A125601648L_Latest</f>
        <v>11.683999999999999</v>
      </c>
      <c r="Y230" s="74">
        <f>A125604528X_Latest</f>
        <v>0.96899999999999997</v>
      </c>
      <c r="Z230" s="74">
        <f>A125595888A_Latest</f>
        <v>106.614</v>
      </c>
      <c r="AA230" s="74">
        <f>A125595890L_Latest</f>
        <v>10</v>
      </c>
      <c r="AB230" s="74">
        <f>A125599088A_Latest</f>
        <v>14.646000000000001</v>
      </c>
      <c r="AC230" s="74">
        <f>A125593328T_Latest</f>
        <v>12.105</v>
      </c>
      <c r="AD230" s="74">
        <f>A125601968X_Latest</f>
        <v>5.907</v>
      </c>
      <c r="AE230" s="74">
        <f>A125604848K_Latest</f>
        <v>1.5940000000000001</v>
      </c>
      <c r="AF230" s="74">
        <f>A125596208C_Latest</f>
        <v>34.250999999999998</v>
      </c>
      <c r="AG230" s="74">
        <f>A125596210R_Latest</f>
        <v>10</v>
      </c>
      <c r="AH230" s="74">
        <f>A125597488A_Latest</f>
        <v>21.02</v>
      </c>
      <c r="AI230" s="74">
        <f>A125591728T_Latest</f>
        <v>24.834</v>
      </c>
      <c r="AJ230" s="74">
        <f>A125600368A_Latest</f>
        <v>7.5570000000000004</v>
      </c>
      <c r="AK230" s="74">
        <f>A125603248L_Latest</f>
        <v>1.472</v>
      </c>
      <c r="AL230" s="74">
        <f>A125594608C_Latest</f>
        <v>54.881999999999998</v>
      </c>
      <c r="AM230" s="74">
        <f>A125594610R_Latest</f>
        <v>10</v>
      </c>
      <c r="AN230" s="74">
        <f>A125597808A_Latest</f>
        <v>5.4859999999999998</v>
      </c>
      <c r="AO230" s="74">
        <f>A125592048F_Latest</f>
        <v>4.5359999999999996</v>
      </c>
      <c r="AP230" s="74">
        <f>A125600688L_Latest</f>
        <v>1.4750000000000001</v>
      </c>
      <c r="AQ230" s="74">
        <f>A125603568X_Latest</f>
        <v>0.16800000000000001</v>
      </c>
      <c r="AR230" s="74">
        <f>A125594928R_Latest</f>
        <v>11.664</v>
      </c>
      <c r="AS230" s="74">
        <f>A125594930A_Latest</f>
        <v>10</v>
      </c>
      <c r="AT230" s="74">
        <f>A125598128R_Latest</f>
        <v>0.88900000000000001</v>
      </c>
      <c r="AU230" s="74">
        <f>A125592368T_Latest</f>
        <v>0.74</v>
      </c>
      <c r="AV230" s="74">
        <f>A125601008R_Latest</f>
        <v>0.57799999999999996</v>
      </c>
      <c r="AW230" s="74">
        <f>A125603888K_Latest</f>
        <v>0</v>
      </c>
      <c r="AX230" s="74">
        <f>A125595248C_Latest</f>
        <v>2.2069999999999999</v>
      </c>
      <c r="AY230" s="74">
        <f>A125595250R_Latest</f>
        <v>13.241</v>
      </c>
      <c r="AZ230" s="74">
        <f>A125596848A_Latest</f>
        <v>2.512</v>
      </c>
      <c r="BA230" s="74">
        <f>A125591088F_Latest</f>
        <v>1.6930000000000001</v>
      </c>
      <c r="BB230" s="74">
        <f>A125599728L_Latest</f>
        <v>1.5429999999999999</v>
      </c>
      <c r="BC230" s="74">
        <f>A125602608L_Latest</f>
        <v>0.17</v>
      </c>
      <c r="BD230" s="74">
        <f>A125593968R_Latest</f>
        <v>5.9180000000000001</v>
      </c>
      <c r="BE230" s="74">
        <f>A125593970A_Latest</f>
        <v>12.624000000000001</v>
      </c>
    </row>
    <row r="231" spans="1:57" hidden="1">
      <c r="A231" s="58"/>
      <c r="B231" s="53" t="s">
        <v>11573</v>
      </c>
      <c r="C231" s="70">
        <v>23</v>
      </c>
      <c r="D231" s="74">
        <f>A125596536R_Latest</f>
        <v>38.35</v>
      </c>
      <c r="E231" s="74">
        <f>A125590776T_Latest</f>
        <v>46.460999999999999</v>
      </c>
      <c r="F231" s="74">
        <f>A125599416A_Latest</f>
        <v>19.798999999999999</v>
      </c>
      <c r="G231" s="74">
        <f>A125602296L_Latest</f>
        <v>8.1240000000000006</v>
      </c>
      <c r="H231" s="74">
        <f>A125593656C_Latest</f>
        <v>112.73399999999999</v>
      </c>
      <c r="I231" s="74">
        <f>A125593658J_Latest</f>
        <v>10</v>
      </c>
      <c r="J231" s="74">
        <f>A125598456A_Latest</f>
        <v>13.693</v>
      </c>
      <c r="K231" s="74">
        <f>A125592696C_Latest</f>
        <v>14.948</v>
      </c>
      <c r="L231" s="74">
        <f>A125601336A_Latest</f>
        <v>9.5350000000000001</v>
      </c>
      <c r="M231" s="74">
        <f>A125604216L_Latest</f>
        <v>1.214</v>
      </c>
      <c r="N231" s="74">
        <f>A125595576R_Latest</f>
        <v>39.389000000000003</v>
      </c>
      <c r="O231" s="74">
        <f>A125595578V_Latest</f>
        <v>10</v>
      </c>
      <c r="P231" s="74">
        <f>A125597176R_Latest</f>
        <v>10.548999999999999</v>
      </c>
      <c r="Q231" s="74">
        <f>A125591416F_Latest</f>
        <v>9.1430000000000007</v>
      </c>
      <c r="R231" s="74">
        <f>A125600056R_Latest</f>
        <v>2.5049999999999999</v>
      </c>
      <c r="S231" s="74">
        <f>A125602936X_Latest</f>
        <v>3.1389999999999998</v>
      </c>
      <c r="T231" s="74">
        <f>A125594296C_Latest</f>
        <v>25.335999999999999</v>
      </c>
      <c r="U231" s="74">
        <f>A125594298J_Latest</f>
        <v>10</v>
      </c>
      <c r="V231" s="74">
        <f>A125598776L_Latest</f>
        <v>7.3449999999999998</v>
      </c>
      <c r="W231" s="74">
        <f>A125593016F_Latest</f>
        <v>13.803000000000001</v>
      </c>
      <c r="X231" s="74">
        <f>A125601656L_Latest</f>
        <v>3.2280000000000002</v>
      </c>
      <c r="Y231" s="74">
        <f>A125604536X_Latest</f>
        <v>1.9239999999999999</v>
      </c>
      <c r="Z231" s="74">
        <f>A125595896A_Latest</f>
        <v>26.3</v>
      </c>
      <c r="AA231" s="74">
        <f>A125595898F_Latest</f>
        <v>10</v>
      </c>
      <c r="AB231" s="74">
        <f>A125599096A_Latest</f>
        <v>2.9209999999999998</v>
      </c>
      <c r="AC231" s="74">
        <f>A125593336T_Latest</f>
        <v>2.3109999999999999</v>
      </c>
      <c r="AD231" s="74">
        <f>A125601976X_Latest</f>
        <v>1.544</v>
      </c>
      <c r="AE231" s="74">
        <f>A125604856K_Latest</f>
        <v>0</v>
      </c>
      <c r="AF231" s="74">
        <f>A125596216C_Latest</f>
        <v>6.7759999999999998</v>
      </c>
      <c r="AG231" s="74">
        <f>A125596218J_Latest</f>
        <v>10</v>
      </c>
      <c r="AH231" s="74">
        <f>A125597496A_Latest</f>
        <v>1.65</v>
      </c>
      <c r="AI231" s="74">
        <f>A125591736T_Latest</f>
        <v>3.3140000000000001</v>
      </c>
      <c r="AJ231" s="74">
        <f>A125600376A_Latest</f>
        <v>2.4489999999999998</v>
      </c>
      <c r="AK231" s="74">
        <f>A125603256L_Latest</f>
        <v>0.96</v>
      </c>
      <c r="AL231" s="74">
        <f>A125594616C_Latest</f>
        <v>8.3719999999999999</v>
      </c>
      <c r="AM231" s="74">
        <f>A125594618J_Latest</f>
        <v>13.567</v>
      </c>
      <c r="AN231" s="74">
        <f>A125597816A_Latest</f>
        <v>1.2689999999999999</v>
      </c>
      <c r="AO231" s="74">
        <f>A125592056F_Latest</f>
        <v>1.1519999999999999</v>
      </c>
      <c r="AP231" s="74">
        <f>A125600696L_Latest</f>
        <v>0.29499999999999998</v>
      </c>
      <c r="AQ231" s="74">
        <f>A125603576X_Latest</f>
        <v>0.71399999999999997</v>
      </c>
      <c r="AR231" s="74">
        <f>A125594936R_Latest</f>
        <v>3.43</v>
      </c>
      <c r="AS231" s="74">
        <f>A125594938V_Latest</f>
        <v>10</v>
      </c>
      <c r="AT231" s="74">
        <f>A125598136R_Latest</f>
        <v>0</v>
      </c>
      <c r="AU231" s="74">
        <f>A125592376T_Latest</f>
        <v>0</v>
      </c>
      <c r="AV231" s="74">
        <f>A125601016R_Latest</f>
        <v>0</v>
      </c>
      <c r="AW231" s="74">
        <f>A125603896K_Latest</f>
        <v>0</v>
      </c>
      <c r="AX231" s="74">
        <f>A125595256C_Latest</f>
        <v>0</v>
      </c>
      <c r="AY231" s="74">
        <f>A125595258J_Latest</f>
        <v>0</v>
      </c>
      <c r="AZ231" s="74">
        <f>A125596856A_Latest</f>
        <v>0.92200000000000004</v>
      </c>
      <c r="BA231" s="74">
        <f>A125591096F_Latest</f>
        <v>1.7909999999999999</v>
      </c>
      <c r="BB231" s="74">
        <f>A125599736L_Latest</f>
        <v>0.24299999999999999</v>
      </c>
      <c r="BC231" s="74">
        <f>A125602616L_Latest</f>
        <v>0.17299999999999999</v>
      </c>
      <c r="BD231" s="74">
        <f>A125593976R_Latest</f>
        <v>3.13</v>
      </c>
      <c r="BE231" s="74">
        <f>A125593978V_Latest</f>
        <v>10</v>
      </c>
    </row>
    <row r="232" spans="1:57" hidden="1">
      <c r="A232" s="59" t="s">
        <v>11574</v>
      </c>
      <c r="B232" s="53"/>
      <c r="C232" s="70">
        <v>24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</row>
    <row r="233" spans="1:57" hidden="1">
      <c r="A233" s="60"/>
      <c r="B233" s="53" t="s">
        <v>11575</v>
      </c>
      <c r="C233" s="70">
        <v>25</v>
      </c>
      <c r="D233" s="74">
        <f>A125596656J_Latest</f>
        <v>2.2890000000000001</v>
      </c>
      <c r="E233" s="74">
        <f>A125590896K_Latest</f>
        <v>2.5390000000000001</v>
      </c>
      <c r="F233" s="74">
        <f>A125599536V_Latest</f>
        <v>1.8140000000000001</v>
      </c>
      <c r="G233" s="74">
        <f>A125602416V_Latest</f>
        <v>3.8889999999999998</v>
      </c>
      <c r="H233" s="74">
        <f>A125593776W_Latest</f>
        <v>10.531000000000001</v>
      </c>
      <c r="I233" s="74">
        <f>A125593778A_Latest</f>
        <v>20</v>
      </c>
      <c r="J233" s="74">
        <f>A125598576V_Latest</f>
        <v>0.63</v>
      </c>
      <c r="K233" s="74">
        <f>A125592816K_Latest</f>
        <v>0.86699999999999999</v>
      </c>
      <c r="L233" s="74">
        <f>A125601456V_Latest</f>
        <v>0.748</v>
      </c>
      <c r="M233" s="74">
        <f>A125604336F_Latest</f>
        <v>2.0289999999999999</v>
      </c>
      <c r="N233" s="74">
        <f>A125595696J_Latest</f>
        <v>4.274</v>
      </c>
      <c r="O233" s="74">
        <f>A125595698L_Latest</f>
        <v>26.736000000000001</v>
      </c>
      <c r="P233" s="74">
        <f>A125597296J_Latest</f>
        <v>0</v>
      </c>
      <c r="Q233" s="74">
        <f>A125591536X_Latest</f>
        <v>0</v>
      </c>
      <c r="R233" s="74">
        <f>A125600176J_Latest</f>
        <v>0.73799999999999999</v>
      </c>
      <c r="S233" s="74">
        <f>A125603056V_Latest</f>
        <v>1.0920000000000001</v>
      </c>
      <c r="T233" s="74">
        <f>A125594416K_Latest</f>
        <v>1.83</v>
      </c>
      <c r="U233" s="74">
        <f>A125594418R_Latest</f>
        <v>32.679000000000002</v>
      </c>
      <c r="V233" s="74">
        <f>A125598896F_Latest</f>
        <v>0.69599999999999995</v>
      </c>
      <c r="W233" s="74">
        <f>A125593136X_Latest</f>
        <v>0.83099999999999996</v>
      </c>
      <c r="X233" s="74">
        <f>A125601776F_Latest</f>
        <v>0</v>
      </c>
      <c r="Y233" s="74">
        <f>A125604656T_Latest</f>
        <v>0</v>
      </c>
      <c r="Z233" s="74">
        <f>A125596016K_Latest</f>
        <v>1.5269999999999999</v>
      </c>
      <c r="AA233" s="74">
        <f>A125596018R_Latest</f>
        <v>11.441000000000001</v>
      </c>
      <c r="AB233" s="74">
        <f>A125599216J_Latest</f>
        <v>0.85499999999999998</v>
      </c>
      <c r="AC233" s="74">
        <f>A125593456K_Latest</f>
        <v>0</v>
      </c>
      <c r="AD233" s="74">
        <f>A125602096V_Latest</f>
        <v>0.32800000000000001</v>
      </c>
      <c r="AE233" s="74">
        <f>A125604976C_Latest</f>
        <v>0.38300000000000001</v>
      </c>
      <c r="AF233" s="74">
        <f>A125596336W_Latest</f>
        <v>1.5660000000000001</v>
      </c>
      <c r="AG233" s="74">
        <f>A125596338A_Latest</f>
        <v>15.212999999999999</v>
      </c>
      <c r="AH233" s="74">
        <f>A125597616J_Latest</f>
        <v>0</v>
      </c>
      <c r="AI233" s="74">
        <f>A125591856K_Latest</f>
        <v>0.84099999999999997</v>
      </c>
      <c r="AJ233" s="74">
        <f>A125600496V_Latest</f>
        <v>0</v>
      </c>
      <c r="AK233" s="74">
        <f>A125603376F_Latest</f>
        <v>0.38400000000000001</v>
      </c>
      <c r="AL233" s="74">
        <f>A125594736W_Latest</f>
        <v>1.226</v>
      </c>
      <c r="AM233" s="74">
        <f>A125594738A_Latest</f>
        <v>17.934999999999999</v>
      </c>
      <c r="AN233" s="74">
        <f>A125597936V_Latest</f>
        <v>0.108</v>
      </c>
      <c r="AO233" s="74">
        <f>A125592176X_Latest</f>
        <v>0</v>
      </c>
      <c r="AP233" s="74">
        <f>A125600816V_Latest</f>
        <v>0</v>
      </c>
      <c r="AQ233" s="74">
        <f>A125603696T_Latest</f>
        <v>0</v>
      </c>
      <c r="AR233" s="74">
        <f>A125595056K_Latest</f>
        <v>0.108</v>
      </c>
      <c r="AS233" s="74">
        <f>A125595058R_Latest</f>
        <v>0</v>
      </c>
      <c r="AT233" s="74">
        <f>A125598256J_Latest</f>
        <v>0</v>
      </c>
      <c r="AU233" s="74">
        <f>A125592496K_Latest</f>
        <v>0</v>
      </c>
      <c r="AV233" s="74">
        <f>A125601136J_Latest</f>
        <v>0</v>
      </c>
      <c r="AW233" s="74">
        <f>A125604016V_Latest</f>
        <v>0</v>
      </c>
      <c r="AX233" s="74">
        <f>A125595376W_Latest</f>
        <v>0</v>
      </c>
      <c r="AY233" s="74">
        <f>A125595378A_Latest</f>
        <v>0</v>
      </c>
      <c r="AZ233" s="74">
        <f>A125596976V_Latest</f>
        <v>0</v>
      </c>
      <c r="BA233" s="74">
        <f>A125591216L_Latest</f>
        <v>0</v>
      </c>
      <c r="BB233" s="74">
        <f>A125599856F_Latest</f>
        <v>0</v>
      </c>
      <c r="BC233" s="74">
        <f>A125602736F_Latest</f>
        <v>0</v>
      </c>
      <c r="BD233" s="74">
        <f>A125594096K_Latest</f>
        <v>0</v>
      </c>
      <c r="BE233" s="74">
        <f>A125594098R_Latest</f>
        <v>0</v>
      </c>
    </row>
    <row r="234" spans="1:57" hidden="1">
      <c r="A234" s="60"/>
      <c r="B234" s="53" t="s">
        <v>11576</v>
      </c>
      <c r="C234" s="70">
        <v>26</v>
      </c>
      <c r="D234" s="74">
        <f>A125596360W_Latest</f>
        <v>79.956999999999994</v>
      </c>
      <c r="E234" s="74">
        <f>A125590600L_Latest</f>
        <v>52.713000000000001</v>
      </c>
      <c r="F234" s="74">
        <f>A125599240J_Latest</f>
        <v>22.805</v>
      </c>
      <c r="G234" s="74">
        <f>A125602120J_Latest</f>
        <v>18.329000000000001</v>
      </c>
      <c r="H234" s="74">
        <f>A125593480K_Latest</f>
        <v>173.804</v>
      </c>
      <c r="I234" s="74">
        <f>A125593482R_Latest</f>
        <v>11</v>
      </c>
      <c r="J234" s="74">
        <f>A125598280J_Latest</f>
        <v>23.567</v>
      </c>
      <c r="K234" s="74">
        <f>A125592520X_Latest</f>
        <v>14.651</v>
      </c>
      <c r="L234" s="74">
        <f>A125601160J_Latest</f>
        <v>6.0209999999999999</v>
      </c>
      <c r="M234" s="74">
        <f>A125604040V_Latest</f>
        <v>7.2489999999999997</v>
      </c>
      <c r="N234" s="74">
        <f>A125595400K_Latest</f>
        <v>51.487000000000002</v>
      </c>
      <c r="O234" s="74">
        <f>A125595402R_Latest</f>
        <v>11.669</v>
      </c>
      <c r="P234" s="74">
        <f>A125597000K_Latest</f>
        <v>18.628</v>
      </c>
      <c r="Q234" s="74">
        <f>A125591240L_Latest</f>
        <v>15.49</v>
      </c>
      <c r="R234" s="74">
        <f>A125599880F_Latest</f>
        <v>6</v>
      </c>
      <c r="S234" s="74">
        <f>A125602760F_Latest</f>
        <v>4.2460000000000004</v>
      </c>
      <c r="T234" s="74">
        <f>A125594120X_Latest</f>
        <v>44.363</v>
      </c>
      <c r="U234" s="74">
        <f>A125594122C_Latest</f>
        <v>12</v>
      </c>
      <c r="V234" s="74">
        <f>A125598600J_Latest</f>
        <v>20.882999999999999</v>
      </c>
      <c r="W234" s="74">
        <f>A125592840K_Latest</f>
        <v>10.023</v>
      </c>
      <c r="X234" s="74">
        <f>A125601480V_Latest</f>
        <v>6.05</v>
      </c>
      <c r="Y234" s="74">
        <f>A125604360F_Latest</f>
        <v>2.8929999999999998</v>
      </c>
      <c r="Z234" s="74">
        <f>A125595720W_Latest</f>
        <v>39.848999999999997</v>
      </c>
      <c r="AA234" s="74">
        <f>A125595722A_Latest</f>
        <v>8.7530000000000001</v>
      </c>
      <c r="AB234" s="74">
        <f>A125598920V_Latest</f>
        <v>4.4859999999999998</v>
      </c>
      <c r="AC234" s="74">
        <f>A125593160X_Latest</f>
        <v>3.8149999999999999</v>
      </c>
      <c r="AD234" s="74">
        <f>A125601800V_Latest</f>
        <v>2.7320000000000002</v>
      </c>
      <c r="AE234" s="74">
        <f>A125604680T_Latest</f>
        <v>0.98</v>
      </c>
      <c r="AF234" s="74">
        <f>A125596040K_Latest</f>
        <v>12.013999999999999</v>
      </c>
      <c r="AG234" s="74">
        <f>A125596042R_Latest</f>
        <v>13.472</v>
      </c>
      <c r="AH234" s="74">
        <f>A125597320W_Latest</f>
        <v>7.3419999999999996</v>
      </c>
      <c r="AI234" s="74">
        <f>A125591560X_Latest</f>
        <v>6.8010000000000002</v>
      </c>
      <c r="AJ234" s="74">
        <f>A125600200W_Latest</f>
        <v>1.143</v>
      </c>
      <c r="AK234" s="74">
        <f>A125603080V_Latest</f>
        <v>1.91</v>
      </c>
      <c r="AL234" s="74">
        <f>A125594440K_Latest</f>
        <v>17.196000000000002</v>
      </c>
      <c r="AM234" s="74">
        <f>A125594442R_Latest</f>
        <v>12</v>
      </c>
      <c r="AN234" s="74">
        <f>A125597640J_Latest</f>
        <v>2.4470000000000001</v>
      </c>
      <c r="AO234" s="74">
        <f>A125591880K_Latest</f>
        <v>0.82699999999999996</v>
      </c>
      <c r="AP234" s="74">
        <f>A125600520J_Latest</f>
        <v>0.65900000000000003</v>
      </c>
      <c r="AQ234" s="74">
        <f>A125603400V_Latest</f>
        <v>0.70699999999999996</v>
      </c>
      <c r="AR234" s="74">
        <f>A125594760W_Latest</f>
        <v>4.6399999999999997</v>
      </c>
      <c r="AS234" s="74">
        <f>A125594762A_Latest</f>
        <v>8.75</v>
      </c>
      <c r="AT234" s="74">
        <f>A125597960V_Latest</f>
        <v>0.33</v>
      </c>
      <c r="AU234" s="74">
        <f>A125592200L_Latest</f>
        <v>9.9000000000000005E-2</v>
      </c>
      <c r="AV234" s="74">
        <f>A125600840V_Latest</f>
        <v>0</v>
      </c>
      <c r="AW234" s="74">
        <f>A125603720F_Latest</f>
        <v>0</v>
      </c>
      <c r="AX234" s="74">
        <f>A125595080K_Latest</f>
        <v>0.42899999999999999</v>
      </c>
      <c r="AY234" s="74">
        <f>A125595082R_Latest</f>
        <v>2.9889999999999999</v>
      </c>
      <c r="AZ234" s="74">
        <f>A125596680J_Latest</f>
        <v>2.2749999999999999</v>
      </c>
      <c r="BA234" s="74">
        <f>A125590920X_Latest</f>
        <v>1.006</v>
      </c>
      <c r="BB234" s="74">
        <f>A125599560V_Latest</f>
        <v>0.20200000000000001</v>
      </c>
      <c r="BC234" s="74">
        <f>A125602440V_Latest</f>
        <v>0.34300000000000003</v>
      </c>
      <c r="BD234" s="74">
        <f>A125593800K_Latest</f>
        <v>3.8260000000000001</v>
      </c>
      <c r="BE234" s="74">
        <f>A125593802R_Latest</f>
        <v>9</v>
      </c>
    </row>
    <row r="235" spans="1:57" hidden="1">
      <c r="A235" s="60"/>
      <c r="B235" s="53" t="s">
        <v>11543</v>
      </c>
      <c r="C235" s="70">
        <v>27</v>
      </c>
      <c r="D235" s="74">
        <f>A125596640R_Latest</f>
        <v>95.203999999999994</v>
      </c>
      <c r="E235" s="74">
        <f>A125590880T_Latest</f>
        <v>93.165999999999997</v>
      </c>
      <c r="F235" s="74">
        <f>A125599520A_Latest</f>
        <v>62.606999999999999</v>
      </c>
      <c r="G235" s="74">
        <f>A125602400A_Latest</f>
        <v>6.2160000000000002</v>
      </c>
      <c r="H235" s="74">
        <f>A125593760C_Latest</f>
        <v>257.19299999999998</v>
      </c>
      <c r="I235" s="74">
        <f>A125593762J_Latest</f>
        <v>11</v>
      </c>
      <c r="J235" s="74">
        <f>A125598560A_Latest</f>
        <v>30.484999999999999</v>
      </c>
      <c r="K235" s="74">
        <f>A125592800T_Latest</f>
        <v>29.391999999999999</v>
      </c>
      <c r="L235" s="74">
        <f>A125601440A_Latest</f>
        <v>16.901</v>
      </c>
      <c r="M235" s="74">
        <f>A125604320L_Latest</f>
        <v>0.83599999999999997</v>
      </c>
      <c r="N235" s="74">
        <f>A125595680R_Latest</f>
        <v>77.614000000000004</v>
      </c>
      <c r="O235" s="74">
        <f>A125595682V_Latest</f>
        <v>10</v>
      </c>
      <c r="P235" s="74">
        <f>A125597280R_Latest</f>
        <v>26.617999999999999</v>
      </c>
      <c r="Q235" s="74">
        <f>A125591520F_Latest</f>
        <v>20.466999999999999</v>
      </c>
      <c r="R235" s="74">
        <f>A125600160R_Latest</f>
        <v>19.844000000000001</v>
      </c>
      <c r="S235" s="74">
        <f>A125603040A_Latest</f>
        <v>3.6859999999999999</v>
      </c>
      <c r="T235" s="74">
        <f>A125594400T_Latest</f>
        <v>70.614999999999995</v>
      </c>
      <c r="U235" s="74">
        <f>A125594402W_Latest</f>
        <v>13</v>
      </c>
      <c r="V235" s="74">
        <f>A125598880L_Latest</f>
        <v>17.087</v>
      </c>
      <c r="W235" s="74">
        <f>A125593120F_Latest</f>
        <v>23.774000000000001</v>
      </c>
      <c r="X235" s="74">
        <f>A125601760L_Latest</f>
        <v>11.186</v>
      </c>
      <c r="Y235" s="74">
        <f>A125604640X_Latest</f>
        <v>0</v>
      </c>
      <c r="Z235" s="74">
        <f>A125596000T_Latest</f>
        <v>52.046999999999997</v>
      </c>
      <c r="AA235" s="74">
        <f>A125596002W_Latest</f>
        <v>10</v>
      </c>
      <c r="AB235" s="74">
        <f>A125599200R_Latest</f>
        <v>6.2089999999999996</v>
      </c>
      <c r="AC235" s="74">
        <f>A125593440T_Latest</f>
        <v>5.5490000000000004</v>
      </c>
      <c r="AD235" s="74">
        <f>A125602080A_Latest</f>
        <v>4.9169999999999998</v>
      </c>
      <c r="AE235" s="74">
        <f>A125604960K_Latest</f>
        <v>0.23</v>
      </c>
      <c r="AF235" s="74">
        <f>A125596320C_Latest</f>
        <v>16.905000000000001</v>
      </c>
      <c r="AG235" s="74">
        <f>A125596322J_Latest</f>
        <v>12.064</v>
      </c>
      <c r="AH235" s="74">
        <f>A125597600R_Latest</f>
        <v>11.744</v>
      </c>
      <c r="AI235" s="74">
        <f>A125591840T_Latest</f>
        <v>10.843</v>
      </c>
      <c r="AJ235" s="74">
        <f>A125600480A_Latest</f>
        <v>6.5919999999999996</v>
      </c>
      <c r="AK235" s="74">
        <f>A125603360L_Latest</f>
        <v>1.464</v>
      </c>
      <c r="AL235" s="74">
        <f>A125594720C_Latest</f>
        <v>30.643000000000001</v>
      </c>
      <c r="AM235" s="74">
        <f>A125594722J_Latest</f>
        <v>10</v>
      </c>
      <c r="AN235" s="74">
        <f>A125597920A_Latest</f>
        <v>1.3979999999999999</v>
      </c>
      <c r="AO235" s="74">
        <f>A125592160F_Latest</f>
        <v>2.0990000000000002</v>
      </c>
      <c r="AP235" s="74">
        <f>A125600800A_Latest</f>
        <v>1.2749999999999999</v>
      </c>
      <c r="AQ235" s="74">
        <f>A125603680X_Latest</f>
        <v>0</v>
      </c>
      <c r="AR235" s="74">
        <f>A125595040T_Latest</f>
        <v>4.7720000000000002</v>
      </c>
      <c r="AS235" s="74">
        <f>A125595042W_Latest</f>
        <v>12.473000000000001</v>
      </c>
      <c r="AT235" s="74">
        <f>A125598240R_Latest</f>
        <v>0.27800000000000002</v>
      </c>
      <c r="AU235" s="74">
        <f>A125592480T_Latest</f>
        <v>0.114</v>
      </c>
      <c r="AV235" s="74">
        <f>A125601120R_Latest</f>
        <v>0.56599999999999995</v>
      </c>
      <c r="AW235" s="74">
        <f>A125604000A_Latest</f>
        <v>0</v>
      </c>
      <c r="AX235" s="74">
        <f>A125595360C_Latest</f>
        <v>0.95799999999999996</v>
      </c>
      <c r="AY235" s="74">
        <f>A125595362J_Latest</f>
        <v>20.475999999999999</v>
      </c>
      <c r="AZ235" s="74">
        <f>A125596960A_Latest</f>
        <v>1.3859999999999999</v>
      </c>
      <c r="BA235" s="74">
        <f>A125591200V_Latest</f>
        <v>0.92800000000000005</v>
      </c>
      <c r="BB235" s="74">
        <f>A125599840L_Latest</f>
        <v>1.325</v>
      </c>
      <c r="BC235" s="74">
        <f>A125602720L_Latest</f>
        <v>0</v>
      </c>
      <c r="BD235" s="74">
        <f>A125594080T_Latest</f>
        <v>3.6379999999999999</v>
      </c>
      <c r="BE235" s="74">
        <f>A125594082W_Latest</f>
        <v>14</v>
      </c>
    </row>
    <row r="236" spans="1:57" hidden="1">
      <c r="A236" s="60"/>
      <c r="B236" s="53" t="s">
        <v>11544</v>
      </c>
      <c r="C236" s="70">
        <v>28</v>
      </c>
      <c r="D236" s="74">
        <f>A125596648J_Latest</f>
        <v>86.475999999999999</v>
      </c>
      <c r="E236" s="74">
        <f>A125590888K_Latest</f>
        <v>153.05000000000001</v>
      </c>
      <c r="F236" s="74">
        <f>A125599528V_Latest</f>
        <v>21.599</v>
      </c>
      <c r="G236" s="74">
        <f>A125602408V_Latest</f>
        <v>1.889</v>
      </c>
      <c r="H236" s="74">
        <f>A125593768W_Latest</f>
        <v>263.01400000000001</v>
      </c>
      <c r="I236" s="74">
        <f>A125593770J_Latest</f>
        <v>10</v>
      </c>
      <c r="J236" s="74">
        <f>A125598568V_Latest</f>
        <v>32.314</v>
      </c>
      <c r="K236" s="74">
        <f>A125592808K_Latest</f>
        <v>43.923000000000002</v>
      </c>
      <c r="L236" s="74">
        <f>A125601448V_Latest</f>
        <v>9.9469999999999992</v>
      </c>
      <c r="M236" s="74">
        <f>A125604328F_Latest</f>
        <v>0</v>
      </c>
      <c r="N236" s="74">
        <f>A125595688J_Latest</f>
        <v>86.183999999999997</v>
      </c>
      <c r="O236" s="74">
        <f>A125595690V_Latest</f>
        <v>10</v>
      </c>
      <c r="P236" s="74">
        <f>A125597288J_Latest</f>
        <v>20.925000000000001</v>
      </c>
      <c r="Q236" s="74">
        <f>A125591528X_Latest</f>
        <v>37.415999999999997</v>
      </c>
      <c r="R236" s="74">
        <f>A125600168J_Latest</f>
        <v>5.83</v>
      </c>
      <c r="S236" s="74">
        <f>A125603048V_Latest</f>
        <v>0.745</v>
      </c>
      <c r="T236" s="74">
        <f>A125594408K_Latest</f>
        <v>64.915999999999997</v>
      </c>
      <c r="U236" s="74">
        <f>A125594410W_Latest</f>
        <v>10</v>
      </c>
      <c r="V236" s="74">
        <f>A125598888F_Latest</f>
        <v>18.783000000000001</v>
      </c>
      <c r="W236" s="74">
        <f>A125593128X_Latest</f>
        <v>35.762999999999998</v>
      </c>
      <c r="X236" s="74">
        <f>A125601768F_Latest</f>
        <v>1.7310000000000001</v>
      </c>
      <c r="Y236" s="74">
        <f>A125604648T_Latest</f>
        <v>0</v>
      </c>
      <c r="Z236" s="74">
        <f>A125596008K_Latest</f>
        <v>56.277000000000001</v>
      </c>
      <c r="AA236" s="74">
        <f>A125596010W_Latest</f>
        <v>10</v>
      </c>
      <c r="AB236" s="74">
        <f>A125599208J_Latest</f>
        <v>5.2720000000000002</v>
      </c>
      <c r="AC236" s="74">
        <f>A125593448K_Latest</f>
        <v>9.4589999999999996</v>
      </c>
      <c r="AD236" s="74">
        <f>A125602088V_Latest</f>
        <v>0.52</v>
      </c>
      <c r="AE236" s="74">
        <f>A125604968C_Latest</f>
        <v>0</v>
      </c>
      <c r="AF236" s="74">
        <f>A125596328W_Latest</f>
        <v>15.250999999999999</v>
      </c>
      <c r="AG236" s="74">
        <f>A125596330J_Latest</f>
        <v>10</v>
      </c>
      <c r="AH236" s="74">
        <f>A125597608J_Latest</f>
        <v>5.0019999999999998</v>
      </c>
      <c r="AI236" s="74">
        <f>A125591848K_Latest</f>
        <v>17.57</v>
      </c>
      <c r="AJ236" s="74">
        <f>A125600488V_Latest</f>
        <v>2.4470000000000001</v>
      </c>
      <c r="AK236" s="74">
        <f>A125603368F_Latest</f>
        <v>0.96799999999999997</v>
      </c>
      <c r="AL236" s="74">
        <f>A125594728W_Latest</f>
        <v>25.988</v>
      </c>
      <c r="AM236" s="74">
        <f>A125594730J_Latest</f>
        <v>13</v>
      </c>
      <c r="AN236" s="74">
        <f>A125597928V_Latest</f>
        <v>3.5379999999999998</v>
      </c>
      <c r="AO236" s="74">
        <f>A125592168X_Latest</f>
        <v>5.3010000000000002</v>
      </c>
      <c r="AP236" s="74">
        <f>A125600808V_Latest</f>
        <v>0.34300000000000003</v>
      </c>
      <c r="AQ236" s="74">
        <f>A125603688T_Latest</f>
        <v>0.17599999999999999</v>
      </c>
      <c r="AR236" s="74">
        <f>A125595048K_Latest</f>
        <v>9.3580000000000005</v>
      </c>
      <c r="AS236" s="74">
        <f>A125595050W_Latest</f>
        <v>10</v>
      </c>
      <c r="AT236" s="74">
        <f>A125598248J_Latest</f>
        <v>0</v>
      </c>
      <c r="AU236" s="74">
        <f>A125592488K_Latest</f>
        <v>0.64700000000000002</v>
      </c>
      <c r="AV236" s="74">
        <f>A125601128J_Latest</f>
        <v>0.23</v>
      </c>
      <c r="AW236" s="74">
        <f>A125604008V_Latest</f>
        <v>0</v>
      </c>
      <c r="AX236" s="74">
        <f>A125595368W_Latest</f>
        <v>0.877</v>
      </c>
      <c r="AY236" s="74">
        <f>A125595370J_Latest</f>
        <v>17.379000000000001</v>
      </c>
      <c r="AZ236" s="74">
        <f>A125596968V_Latest</f>
        <v>0.64200000000000002</v>
      </c>
      <c r="BA236" s="74">
        <f>A125591208L_Latest</f>
        <v>2.9710000000000001</v>
      </c>
      <c r="BB236" s="74">
        <f>A125599848F_Latest</f>
        <v>0.55100000000000005</v>
      </c>
      <c r="BC236" s="74">
        <f>A125602728F_Latest</f>
        <v>0</v>
      </c>
      <c r="BD236" s="74">
        <f>A125594088K_Latest</f>
        <v>4.1639999999999997</v>
      </c>
      <c r="BE236" s="74">
        <f>A125594090W_Latest</f>
        <v>12.529</v>
      </c>
    </row>
    <row r="237" spans="1:57" hidden="1">
      <c r="A237" s="60"/>
      <c r="B237" s="53" t="s">
        <v>11577</v>
      </c>
      <c r="C237" s="70">
        <v>29</v>
      </c>
      <c r="D237" s="74">
        <f>A125596368R_Latest</f>
        <v>76.637</v>
      </c>
      <c r="E237" s="74">
        <f>A125590608F_Latest</f>
        <v>35.572000000000003</v>
      </c>
      <c r="F237" s="74">
        <f>A125599248A_Latest</f>
        <v>2.1440000000000001</v>
      </c>
      <c r="G237" s="74">
        <f>A125602128A_Latest</f>
        <v>0</v>
      </c>
      <c r="H237" s="74">
        <f>A125593488C_Latest</f>
        <v>114.354</v>
      </c>
      <c r="I237" s="74">
        <f>A125593490R_Latest</f>
        <v>8</v>
      </c>
      <c r="J237" s="74">
        <f>A125598288A_Latest</f>
        <v>19.062000000000001</v>
      </c>
      <c r="K237" s="74">
        <f>A125592528T_Latest</f>
        <v>11.215999999999999</v>
      </c>
      <c r="L237" s="74">
        <f>A125601168A_Latest</f>
        <v>0.51700000000000002</v>
      </c>
      <c r="M237" s="74">
        <f>A125604048L_Latest</f>
        <v>0</v>
      </c>
      <c r="N237" s="74">
        <f>A125595408C_Latest</f>
        <v>30.794</v>
      </c>
      <c r="O237" s="74">
        <f>A125595410R_Latest</f>
        <v>8</v>
      </c>
      <c r="P237" s="74">
        <f>A125597008C_Latest</f>
        <v>21.834</v>
      </c>
      <c r="Q237" s="74">
        <f>A125591248F_Latest</f>
        <v>12.263</v>
      </c>
      <c r="R237" s="74">
        <f>A125599888X_Latest</f>
        <v>0.754</v>
      </c>
      <c r="S237" s="74">
        <f>A125602768X_Latest</f>
        <v>0</v>
      </c>
      <c r="T237" s="74">
        <f>A125594128T_Latest</f>
        <v>34.850999999999999</v>
      </c>
      <c r="U237" s="74">
        <f>A125594130C_Latest</f>
        <v>8</v>
      </c>
      <c r="V237" s="74">
        <f>A125598608A_Latest</f>
        <v>18.36</v>
      </c>
      <c r="W237" s="74">
        <f>A125592848C_Latest</f>
        <v>5.9720000000000004</v>
      </c>
      <c r="X237" s="74">
        <f>A125601488L_Latest</f>
        <v>0</v>
      </c>
      <c r="Y237" s="74">
        <f>A125604368X_Latest</f>
        <v>0</v>
      </c>
      <c r="Z237" s="74">
        <f>A125595728R_Latest</f>
        <v>24.332000000000001</v>
      </c>
      <c r="AA237" s="74">
        <f>A125595730A_Latest</f>
        <v>8</v>
      </c>
      <c r="AB237" s="74">
        <f>A125598928L_Latest</f>
        <v>7.7380000000000004</v>
      </c>
      <c r="AC237" s="74">
        <f>A125593168T_Latest</f>
        <v>1.8340000000000001</v>
      </c>
      <c r="AD237" s="74">
        <f>A125601808L_Latest</f>
        <v>0</v>
      </c>
      <c r="AE237" s="74">
        <f>A125604688K_Latest</f>
        <v>0</v>
      </c>
      <c r="AF237" s="74">
        <f>A125596048C_Latest</f>
        <v>9.5719999999999992</v>
      </c>
      <c r="AG237" s="74">
        <f>A125596050R_Latest</f>
        <v>8</v>
      </c>
      <c r="AH237" s="74">
        <f>A125597328R_Latest</f>
        <v>6.41</v>
      </c>
      <c r="AI237" s="74">
        <f>A125591568T_Latest</f>
        <v>3.5529999999999999</v>
      </c>
      <c r="AJ237" s="74">
        <f>A125600208R_Latest</f>
        <v>0.874</v>
      </c>
      <c r="AK237" s="74">
        <f>A125603088L_Latest</f>
        <v>0</v>
      </c>
      <c r="AL237" s="74">
        <f>A125594448C_Latest</f>
        <v>10.836</v>
      </c>
      <c r="AM237" s="74">
        <f>A125594450R_Latest</f>
        <v>8</v>
      </c>
      <c r="AN237" s="74">
        <f>A125597648A_Latest</f>
        <v>1.704</v>
      </c>
      <c r="AO237" s="74">
        <f>A125591888C_Latest</f>
        <v>0.56499999999999995</v>
      </c>
      <c r="AP237" s="74">
        <f>A125600528A_Latest</f>
        <v>0</v>
      </c>
      <c r="AQ237" s="74">
        <f>A125603408L_Latest</f>
        <v>0</v>
      </c>
      <c r="AR237" s="74">
        <f>A125594768R_Latest</f>
        <v>2.2690000000000001</v>
      </c>
      <c r="AS237" s="74">
        <f>A125594770A_Latest</f>
        <v>8</v>
      </c>
      <c r="AT237" s="74">
        <f>A125597968L_Latest</f>
        <v>0.78800000000000003</v>
      </c>
      <c r="AU237" s="74">
        <f>A125592208F_Latest</f>
        <v>0</v>
      </c>
      <c r="AV237" s="74">
        <f>A125600848L_Latest</f>
        <v>0</v>
      </c>
      <c r="AW237" s="74">
        <f>A125603728X_Latest</f>
        <v>0</v>
      </c>
      <c r="AX237" s="74">
        <f>A125595088C_Latest</f>
        <v>0.78800000000000003</v>
      </c>
      <c r="AY237" s="74">
        <f>A125595090R_Latest</f>
        <v>6.4550000000000001</v>
      </c>
      <c r="AZ237" s="74">
        <f>A125596688A_Latest</f>
        <v>0.74299999999999999</v>
      </c>
      <c r="BA237" s="74">
        <f>A125590928T_Latest</f>
        <v>0.16900000000000001</v>
      </c>
      <c r="BB237" s="74">
        <f>A125599568L_Latest</f>
        <v>0</v>
      </c>
      <c r="BC237" s="74">
        <f>A125602448L_Latest</f>
        <v>0</v>
      </c>
      <c r="BD237" s="74">
        <f>A125593808C_Latest</f>
        <v>0.91300000000000003</v>
      </c>
      <c r="BE237" s="74">
        <f>A125593810R_Latest</f>
        <v>6.49</v>
      </c>
    </row>
    <row r="238" spans="1:57" hidden="1">
      <c r="A238" s="48" t="s">
        <v>11578</v>
      </c>
      <c r="B238" s="61"/>
      <c r="C238" s="70">
        <v>30</v>
      </c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</row>
    <row r="239" spans="1:57" hidden="1">
      <c r="A239" s="62"/>
      <c r="B239" s="53" t="s">
        <v>11579</v>
      </c>
      <c r="C239" s="70">
        <v>31</v>
      </c>
      <c r="D239" s="74">
        <f>A125596448R_Latest</f>
        <v>21.082999999999998</v>
      </c>
      <c r="E239" s="74">
        <f>A125590688T_Latest</f>
        <v>29.574000000000002</v>
      </c>
      <c r="F239" s="74">
        <f>A125599328A_Latest</f>
        <v>18.138999999999999</v>
      </c>
      <c r="G239" s="74">
        <f>A125602208A_Latest</f>
        <v>6.5190000000000001</v>
      </c>
      <c r="H239" s="74">
        <f>A125593568C_Latest</f>
        <v>75.316000000000003</v>
      </c>
      <c r="I239" s="74">
        <f>A125593570R_Latest</f>
        <v>15</v>
      </c>
      <c r="J239" s="74">
        <f>A125598368A_Latest</f>
        <v>5.0940000000000003</v>
      </c>
      <c r="K239" s="74">
        <f>A125592608T_Latest</f>
        <v>8.3010000000000002</v>
      </c>
      <c r="L239" s="74">
        <f>A125601248A_Latest</f>
        <v>4.5860000000000003</v>
      </c>
      <c r="M239" s="74">
        <f>A125604128L_Latest</f>
        <v>2.1150000000000002</v>
      </c>
      <c r="N239" s="74">
        <f>A125595488R_Latest</f>
        <v>20.096</v>
      </c>
      <c r="O239" s="74">
        <f>A125595490A_Latest</f>
        <v>15.641</v>
      </c>
      <c r="P239" s="74">
        <f>A125597088R_Latest</f>
        <v>5.7329999999999997</v>
      </c>
      <c r="Q239" s="74">
        <f>A125591328F_Latest</f>
        <v>9.1039999999999992</v>
      </c>
      <c r="R239" s="74">
        <f>A125599968X_Latest</f>
        <v>5.7880000000000003</v>
      </c>
      <c r="S239" s="74">
        <f>A125602848X_Latest</f>
        <v>3.3250000000000002</v>
      </c>
      <c r="T239" s="74">
        <f>A125594208T_Latest</f>
        <v>23.951000000000001</v>
      </c>
      <c r="U239" s="74">
        <f>A125594210C_Latest</f>
        <v>15</v>
      </c>
      <c r="V239" s="74">
        <f>A125598688L_Latest</f>
        <v>4.1900000000000004</v>
      </c>
      <c r="W239" s="74">
        <f>A125592928C_Latest</f>
        <v>6.0869999999999997</v>
      </c>
      <c r="X239" s="74">
        <f>A125601568L_Latest</f>
        <v>4.4420000000000002</v>
      </c>
      <c r="Y239" s="74">
        <f>A125604448X_Latest</f>
        <v>0.69399999999999995</v>
      </c>
      <c r="Z239" s="74">
        <f>A125595808R_Latest</f>
        <v>15.413</v>
      </c>
      <c r="AA239" s="74">
        <f>A125595810A_Latest</f>
        <v>12.683</v>
      </c>
      <c r="AB239" s="74">
        <f>A125599008R_Latest</f>
        <v>3.1869999999999998</v>
      </c>
      <c r="AC239" s="74">
        <f>A125593248T_Latest</f>
        <v>1.8680000000000001</v>
      </c>
      <c r="AD239" s="74">
        <f>A125601888X_Latest</f>
        <v>1.43</v>
      </c>
      <c r="AE239" s="74">
        <f>A125604768K_Latest</f>
        <v>0</v>
      </c>
      <c r="AF239" s="74">
        <f>A125596128C_Latest</f>
        <v>6.4850000000000003</v>
      </c>
      <c r="AG239" s="74">
        <f>A125596130R_Latest</f>
        <v>9.3279999999999994</v>
      </c>
      <c r="AH239" s="74">
        <f>A125597408R_Latest</f>
        <v>2.1160000000000001</v>
      </c>
      <c r="AI239" s="74">
        <f>A125591648T_Latest</f>
        <v>2.4929999999999999</v>
      </c>
      <c r="AJ239" s="74">
        <f>A125600288A_Latest</f>
        <v>0.59599999999999997</v>
      </c>
      <c r="AK239" s="74">
        <f>A125603168L_Latest</f>
        <v>0.38400000000000001</v>
      </c>
      <c r="AL239" s="74">
        <f>A125594528C_Latest</f>
        <v>5.59</v>
      </c>
      <c r="AM239" s="74">
        <f>A125594530R_Latest</f>
        <v>15.025</v>
      </c>
      <c r="AN239" s="74">
        <f>A125597728A_Latest</f>
        <v>0.374</v>
      </c>
      <c r="AO239" s="74">
        <f>A125591968C_Latest</f>
        <v>0.67300000000000004</v>
      </c>
      <c r="AP239" s="74">
        <f>A125600608A_Latest</f>
        <v>0.28100000000000003</v>
      </c>
      <c r="AQ239" s="74">
        <f>A125603488X_Latest</f>
        <v>0</v>
      </c>
      <c r="AR239" s="74">
        <f>A125594848R_Latest</f>
        <v>1.3280000000000001</v>
      </c>
      <c r="AS239" s="74">
        <f>A125594850A_Latest</f>
        <v>12.214</v>
      </c>
      <c r="AT239" s="74">
        <f>A125598048R_Latest</f>
        <v>0.14399999999999999</v>
      </c>
      <c r="AU239" s="74">
        <f>A125592288T_Latest</f>
        <v>0.12</v>
      </c>
      <c r="AV239" s="74">
        <f>A125600928L_Latest</f>
        <v>0.434</v>
      </c>
      <c r="AW239" s="74">
        <f>A125603808X_Latest</f>
        <v>0</v>
      </c>
      <c r="AX239" s="74">
        <f>A125595168C_Latest</f>
        <v>0.69799999999999995</v>
      </c>
      <c r="AY239" s="74">
        <f>A125595170R_Latest</f>
        <v>20.832999999999998</v>
      </c>
      <c r="AZ239" s="74">
        <f>A125596768A_Latest</f>
        <v>0.24399999999999999</v>
      </c>
      <c r="BA239" s="74">
        <f>A125591008V_Latest</f>
        <v>0.92800000000000005</v>
      </c>
      <c r="BB239" s="74">
        <f>A125599648L_Latest</f>
        <v>0.58199999999999996</v>
      </c>
      <c r="BC239" s="74">
        <f>A125602528L_Latest</f>
        <v>0</v>
      </c>
      <c r="BD239" s="74">
        <f>A125593888R_Latest</f>
        <v>1.7549999999999999</v>
      </c>
      <c r="BE239" s="74">
        <f>A125593890A_Latest</f>
        <v>16.347999999999999</v>
      </c>
    </row>
    <row r="240" spans="1:57" hidden="1">
      <c r="A240" s="62"/>
      <c r="B240" s="53" t="s">
        <v>11580</v>
      </c>
      <c r="C240" s="70">
        <v>32</v>
      </c>
      <c r="D240" s="74">
        <f>A125596544R_Latest</f>
        <v>273.58199999999999</v>
      </c>
      <c r="E240" s="74">
        <f>A125590784T_Latest</f>
        <v>243.38800000000001</v>
      </c>
      <c r="F240" s="74">
        <f>A125599424A_Latest</f>
        <v>68.596000000000004</v>
      </c>
      <c r="G240" s="74">
        <f>A125602304A_Latest</f>
        <v>16.193000000000001</v>
      </c>
      <c r="H240" s="74">
        <f>A125593664C_Latest</f>
        <v>601.75800000000004</v>
      </c>
      <c r="I240" s="74">
        <f>A125593666J_Latest</f>
        <v>10</v>
      </c>
      <c r="J240" s="74">
        <f>A125598464A_Latest</f>
        <v>89.183999999999997</v>
      </c>
      <c r="K240" s="74">
        <f>A125592704T_Latest</f>
        <v>71.846999999999994</v>
      </c>
      <c r="L240" s="74">
        <f>A125601344A_Latest</f>
        <v>19.782</v>
      </c>
      <c r="M240" s="74">
        <f>A125604224L_Latest</f>
        <v>6.1120000000000001</v>
      </c>
      <c r="N240" s="74">
        <f>A125595584R_Latest</f>
        <v>186.92500000000001</v>
      </c>
      <c r="O240" s="74">
        <f>A125595586V_Latest</f>
        <v>10</v>
      </c>
      <c r="P240" s="74">
        <f>A125597184R_Latest</f>
        <v>69.100999999999999</v>
      </c>
      <c r="Q240" s="74">
        <f>A125591424F_Latest</f>
        <v>61.154000000000003</v>
      </c>
      <c r="R240" s="74">
        <f>A125600064R_Latest</f>
        <v>19.282</v>
      </c>
      <c r="S240" s="74">
        <f>A125602944X_Latest</f>
        <v>3.9529999999999998</v>
      </c>
      <c r="T240" s="74">
        <f>A125594304T_Latest</f>
        <v>153.49</v>
      </c>
      <c r="U240" s="74">
        <f>A125594306W_Latest</f>
        <v>10</v>
      </c>
      <c r="V240" s="74">
        <f>A125598784L_Latest</f>
        <v>60.927999999999997</v>
      </c>
      <c r="W240" s="74">
        <f>A125593024F_Latest</f>
        <v>57.728000000000002</v>
      </c>
      <c r="X240" s="74">
        <f>A125601664L_Latest</f>
        <v>13.297000000000001</v>
      </c>
      <c r="Y240" s="74">
        <f>A125604544X_Latest</f>
        <v>1.536</v>
      </c>
      <c r="Z240" s="74">
        <f>A125595904R_Latest</f>
        <v>133.49</v>
      </c>
      <c r="AA240" s="74">
        <f>A125595906V_Latest</f>
        <v>10</v>
      </c>
      <c r="AB240" s="74">
        <f>A125599104R_Latest</f>
        <v>17.675000000000001</v>
      </c>
      <c r="AC240" s="74">
        <f>A125593344T_Latest</f>
        <v>13.609</v>
      </c>
      <c r="AD240" s="74">
        <f>A125601984X_Latest</f>
        <v>6.0119999999999996</v>
      </c>
      <c r="AE240" s="74">
        <f>A125604864K_Latest</f>
        <v>1.5940000000000001</v>
      </c>
      <c r="AF240" s="74">
        <f>A125596224C_Latest</f>
        <v>38.889000000000003</v>
      </c>
      <c r="AG240" s="74">
        <f>A125596226J_Latest</f>
        <v>10</v>
      </c>
      <c r="AH240" s="74">
        <f>A125597504R_Latest</f>
        <v>24.545999999999999</v>
      </c>
      <c r="AI240" s="74">
        <f>A125591744T_Latest</f>
        <v>29.556999999999999</v>
      </c>
      <c r="AJ240" s="74">
        <f>A125600384A_Latest</f>
        <v>7.0979999999999999</v>
      </c>
      <c r="AK240" s="74">
        <f>A125603264L_Latest</f>
        <v>2.335</v>
      </c>
      <c r="AL240" s="74">
        <f>A125594624C_Latest</f>
        <v>63.536000000000001</v>
      </c>
      <c r="AM240" s="74">
        <f>A125594626J_Latest</f>
        <v>10</v>
      </c>
      <c r="AN240" s="74">
        <f>A125597824A_Latest</f>
        <v>7.7</v>
      </c>
      <c r="AO240" s="74">
        <f>A125592064F_Latest</f>
        <v>5.9779999999999998</v>
      </c>
      <c r="AP240" s="74">
        <f>A125600704A_Latest</f>
        <v>1.86</v>
      </c>
      <c r="AQ240" s="74">
        <f>A125603584X_Latest</f>
        <v>0.49099999999999999</v>
      </c>
      <c r="AR240" s="74">
        <f>A125594944R_Latest</f>
        <v>16.029</v>
      </c>
      <c r="AS240" s="74">
        <f>A125594946V_Latest</f>
        <v>10</v>
      </c>
      <c r="AT240" s="74">
        <f>A125598144R_Latest</f>
        <v>0.79400000000000004</v>
      </c>
      <c r="AU240" s="74">
        <f>A125592384T_Latest</f>
        <v>0.65200000000000002</v>
      </c>
      <c r="AV240" s="74">
        <f>A125601024R_Latest</f>
        <v>0.26300000000000001</v>
      </c>
      <c r="AW240" s="74">
        <f>A125603904X_Latest</f>
        <v>0</v>
      </c>
      <c r="AX240" s="74">
        <f>A125595264C_Latest</f>
        <v>1.7090000000000001</v>
      </c>
      <c r="AY240" s="74">
        <f>A125595266J_Latest</f>
        <v>12.026999999999999</v>
      </c>
      <c r="AZ240" s="74">
        <f>A125596864A_Latest</f>
        <v>3.6539999999999999</v>
      </c>
      <c r="BA240" s="74">
        <f>A125591104V_Latest</f>
        <v>2.8620000000000001</v>
      </c>
      <c r="BB240" s="74">
        <f>A125599744L_Latest</f>
        <v>1.002</v>
      </c>
      <c r="BC240" s="74">
        <f>A125602624L_Latest</f>
        <v>0.17299999999999999</v>
      </c>
      <c r="BD240" s="74">
        <f>A125593984R_Latest</f>
        <v>7.6909999999999998</v>
      </c>
      <c r="BE240" s="74">
        <f>A125593986V_Latest</f>
        <v>10</v>
      </c>
    </row>
    <row r="241" spans="1:57" hidden="1">
      <c r="A241" s="62"/>
      <c r="B241" s="53" t="s">
        <v>11581</v>
      </c>
      <c r="C241" s="70">
        <v>33</v>
      </c>
      <c r="D241" s="74">
        <f>A125596664J_Latest</f>
        <v>28.006</v>
      </c>
      <c r="E241" s="74">
        <f>A125590904X_Latest</f>
        <v>42.716000000000001</v>
      </c>
      <c r="F241" s="74">
        <f>A125599544V_Latest</f>
        <v>19.63</v>
      </c>
      <c r="G241" s="74">
        <f>A125602424V_Latest</f>
        <v>6.5730000000000004</v>
      </c>
      <c r="H241" s="74">
        <f>A125593784W_Latest</f>
        <v>96.926000000000002</v>
      </c>
      <c r="I241" s="74">
        <f>A125593786A_Latest</f>
        <v>14</v>
      </c>
      <c r="J241" s="74">
        <f>A125598584V_Latest</f>
        <v>7.335</v>
      </c>
      <c r="K241" s="74">
        <f>A125592824K_Latest</f>
        <v>12.256</v>
      </c>
      <c r="L241" s="74">
        <f>A125601464V_Latest</f>
        <v>8.3030000000000008</v>
      </c>
      <c r="M241" s="74">
        <f>A125604344F_Latest</f>
        <v>1.887</v>
      </c>
      <c r="N241" s="74">
        <f>A125595704W_Latest</f>
        <v>29.780999999999999</v>
      </c>
      <c r="O241" s="74">
        <f>A125595706A_Latest</f>
        <v>15</v>
      </c>
      <c r="P241" s="74">
        <f>A125597304W_Latest</f>
        <v>7.8360000000000003</v>
      </c>
      <c r="Q241" s="74">
        <f>A125591544X_Latest</f>
        <v>10.375999999999999</v>
      </c>
      <c r="R241" s="74">
        <f>A125600184J_Latest</f>
        <v>5.86</v>
      </c>
      <c r="S241" s="74">
        <f>A125603064V_Latest</f>
        <v>1.839</v>
      </c>
      <c r="T241" s="74">
        <f>A125594424K_Latest</f>
        <v>25.911000000000001</v>
      </c>
      <c r="U241" s="74">
        <f>A125594426R_Latest</f>
        <v>15</v>
      </c>
      <c r="V241" s="74">
        <f>A125598904V_Latest</f>
        <v>4.9640000000000004</v>
      </c>
      <c r="W241" s="74">
        <f>A125593144X_Latest</f>
        <v>8.9979999999999993</v>
      </c>
      <c r="X241" s="74">
        <f>A125601784F_Latest</f>
        <v>1.2270000000000001</v>
      </c>
      <c r="Y241" s="74">
        <f>A125604664T_Latest</f>
        <v>0.66300000000000003</v>
      </c>
      <c r="Z241" s="74">
        <f>A125596024K_Latest</f>
        <v>15.851000000000001</v>
      </c>
      <c r="AA241" s="74">
        <f>A125596026R_Latest</f>
        <v>12.978</v>
      </c>
      <c r="AB241" s="74">
        <f>A125599224J_Latest</f>
        <v>3.0710000000000002</v>
      </c>
      <c r="AC241" s="74">
        <f>A125593464K_Latest</f>
        <v>4.2290000000000001</v>
      </c>
      <c r="AD241" s="74">
        <f>A125602104J_Latest</f>
        <v>0.67100000000000004</v>
      </c>
      <c r="AE241" s="74">
        <f>A125604984C_Latest</f>
        <v>0</v>
      </c>
      <c r="AF241" s="74">
        <f>A125596344W_Latest</f>
        <v>7.9710000000000001</v>
      </c>
      <c r="AG241" s="74">
        <f>A125596346A_Latest</f>
        <v>10</v>
      </c>
      <c r="AH241" s="74">
        <f>A125597624J_Latest</f>
        <v>2.786</v>
      </c>
      <c r="AI241" s="74">
        <f>A125591864K_Latest</f>
        <v>4.3479999999999999</v>
      </c>
      <c r="AJ241" s="74">
        <f>A125600504J_Latest</f>
        <v>2.9769999999999999</v>
      </c>
      <c r="AK241" s="74">
        <f>A125603384F_Latest</f>
        <v>1.6220000000000001</v>
      </c>
      <c r="AL241" s="74">
        <f>A125594744W_Latest</f>
        <v>11.733000000000001</v>
      </c>
      <c r="AM241" s="74">
        <f>A125594746A_Latest</f>
        <v>18</v>
      </c>
      <c r="AN241" s="74">
        <f>A125597944V_Latest</f>
        <v>0.53100000000000003</v>
      </c>
      <c r="AO241" s="74">
        <f>A125592184X_Latest</f>
        <v>1.4690000000000001</v>
      </c>
      <c r="AP241" s="74">
        <f>A125600824V_Latest</f>
        <v>0</v>
      </c>
      <c r="AQ241" s="74">
        <f>A125603704F_Latest</f>
        <v>0.39200000000000002</v>
      </c>
      <c r="AR241" s="74">
        <f>A125595064K_Latest</f>
        <v>2.3919999999999999</v>
      </c>
      <c r="AS241" s="74">
        <f>A125595066R_Latest</f>
        <v>13</v>
      </c>
      <c r="AT241" s="74">
        <f>A125598264J_Latest</f>
        <v>0.33600000000000002</v>
      </c>
      <c r="AU241" s="74">
        <f>A125592504X_Latest</f>
        <v>0</v>
      </c>
      <c r="AV241" s="74">
        <f>A125601144J_Latest</f>
        <v>9.9000000000000005E-2</v>
      </c>
      <c r="AW241" s="74">
        <f>A125604024V_Latest</f>
        <v>0</v>
      </c>
      <c r="AX241" s="74">
        <f>A125595384W_Latest</f>
        <v>0.435</v>
      </c>
      <c r="AY241" s="74">
        <f>A125595386A_Latest</f>
        <v>2.5510000000000002</v>
      </c>
      <c r="AZ241" s="74">
        <f>A125596984V_Latest</f>
        <v>1.1479999999999999</v>
      </c>
      <c r="BA241" s="74">
        <f>A125591224L_Latest</f>
        <v>1.04</v>
      </c>
      <c r="BB241" s="74">
        <f>A125599864F_Latest</f>
        <v>0.49299999999999999</v>
      </c>
      <c r="BC241" s="74">
        <f>A125602744F_Latest</f>
        <v>0.17</v>
      </c>
      <c r="BD241" s="74">
        <f>A125594104X_Latest</f>
        <v>2.851</v>
      </c>
      <c r="BE241" s="74">
        <f>A125594106C_Latest</f>
        <v>11.804</v>
      </c>
    </row>
    <row r="242" spans="1:57" hidden="1">
      <c r="A242" s="63"/>
      <c r="B242" s="53" t="s">
        <v>11582</v>
      </c>
      <c r="C242" s="70">
        <v>34</v>
      </c>
      <c r="D242" s="74">
        <f>A125596376R_Latest</f>
        <v>17.890999999999998</v>
      </c>
      <c r="E242" s="74">
        <f>A125590616F_Latest</f>
        <v>21.363</v>
      </c>
      <c r="F242" s="74">
        <f>A125599256A_Latest</f>
        <v>4.6050000000000004</v>
      </c>
      <c r="G242" s="74">
        <f>A125602136A_Latest</f>
        <v>1.0369999999999999</v>
      </c>
      <c r="H242" s="74">
        <f>A125593496C_Latest</f>
        <v>44.896000000000001</v>
      </c>
      <c r="I242" s="74">
        <f>A125593498J_Latest</f>
        <v>10</v>
      </c>
      <c r="J242" s="74">
        <f>A125598296A_Latest</f>
        <v>4.4429999999999996</v>
      </c>
      <c r="K242" s="74">
        <f>A125592536T_Latest</f>
        <v>7.6440000000000001</v>
      </c>
      <c r="L242" s="74">
        <f>A125601176A_Latest</f>
        <v>1.464</v>
      </c>
      <c r="M242" s="74">
        <f>A125604056L_Latest</f>
        <v>0</v>
      </c>
      <c r="N242" s="74">
        <f>A125595416C_Latest</f>
        <v>13.551</v>
      </c>
      <c r="O242" s="74">
        <f>A125595418J_Latest</f>
        <v>10</v>
      </c>
      <c r="P242" s="74">
        <f>A125597016C_Latest</f>
        <v>5.3339999999999996</v>
      </c>
      <c r="Q242" s="74">
        <f>A125591256F_Latest</f>
        <v>5.0010000000000003</v>
      </c>
      <c r="R242" s="74">
        <f>A125599896X_Latest</f>
        <v>2.234</v>
      </c>
      <c r="S242" s="74">
        <f>A125602776X_Latest</f>
        <v>0.65200000000000002</v>
      </c>
      <c r="T242" s="74">
        <f>A125594136T_Latest</f>
        <v>13.222</v>
      </c>
      <c r="U242" s="74">
        <f>A125594138W_Latest</f>
        <v>10</v>
      </c>
      <c r="V242" s="74">
        <f>A125598616A_Latest</f>
        <v>5.7270000000000003</v>
      </c>
      <c r="W242" s="74">
        <f>A125592856C_Latest</f>
        <v>3.55</v>
      </c>
      <c r="X242" s="74">
        <f>A125601496L_Latest</f>
        <v>0</v>
      </c>
      <c r="Y242" s="74">
        <f>A125604376X_Latest</f>
        <v>0</v>
      </c>
      <c r="Z242" s="74">
        <f>A125595736R_Latest</f>
        <v>9.2780000000000005</v>
      </c>
      <c r="AA242" s="74">
        <f>A125595738V_Latest</f>
        <v>6.758</v>
      </c>
      <c r="AB242" s="74">
        <f>A125598936L_Latest</f>
        <v>0.626</v>
      </c>
      <c r="AC242" s="74">
        <f>A125593176T_Latest</f>
        <v>0.95199999999999996</v>
      </c>
      <c r="AD242" s="74">
        <f>A125601816L_Latest</f>
        <v>0.38600000000000001</v>
      </c>
      <c r="AE242" s="74">
        <f>A125604696K_Latest</f>
        <v>0</v>
      </c>
      <c r="AF242" s="74">
        <f>A125596056C_Latest</f>
        <v>1.964</v>
      </c>
      <c r="AG242" s="74">
        <f>A125596058J_Latest</f>
        <v>10</v>
      </c>
      <c r="AH242" s="74">
        <f>A125597336R_Latest</f>
        <v>1.0489999999999999</v>
      </c>
      <c r="AI242" s="74">
        <f>A125591576T_Latest</f>
        <v>3.21</v>
      </c>
      <c r="AJ242" s="74">
        <f>A125600216R_Latest</f>
        <v>0.38500000000000001</v>
      </c>
      <c r="AK242" s="74">
        <f>A125603096L_Latest</f>
        <v>0.38500000000000001</v>
      </c>
      <c r="AL242" s="74">
        <f>A125594456C_Latest</f>
        <v>5.0289999999999999</v>
      </c>
      <c r="AM242" s="74">
        <f>A125594458J_Latest</f>
        <v>13.8</v>
      </c>
      <c r="AN242" s="74">
        <f>A125597656A_Latest</f>
        <v>0.58899999999999997</v>
      </c>
      <c r="AO242" s="74">
        <f>A125591896C_Latest</f>
        <v>0.67300000000000004</v>
      </c>
      <c r="AP242" s="74">
        <f>A125600536A_Latest</f>
        <v>0.13600000000000001</v>
      </c>
      <c r="AQ242" s="74">
        <f>A125603416L_Latest</f>
        <v>0</v>
      </c>
      <c r="AR242" s="74">
        <f>A125594776R_Latest</f>
        <v>1.3979999999999999</v>
      </c>
      <c r="AS242" s="74">
        <f>A125594778V_Latest</f>
        <v>9.625</v>
      </c>
      <c r="AT242" s="74">
        <f>A125597976L_Latest</f>
        <v>0.122</v>
      </c>
      <c r="AU242" s="74">
        <f>A125592216F_Latest</f>
        <v>8.7999999999999995E-2</v>
      </c>
      <c r="AV242" s="74">
        <f>A125600856L_Latest</f>
        <v>0</v>
      </c>
      <c r="AW242" s="74">
        <f>A125603736X_Latest</f>
        <v>0</v>
      </c>
      <c r="AX242" s="74">
        <f>A125595096C_Latest</f>
        <v>0.21</v>
      </c>
      <c r="AY242" s="74">
        <f>A125595098J_Latest</f>
        <v>11.048999999999999</v>
      </c>
      <c r="AZ242" s="74">
        <f>A125596696A_Latest</f>
        <v>0</v>
      </c>
      <c r="BA242" s="74">
        <f>A125590936T_Latest</f>
        <v>0.24299999999999999</v>
      </c>
      <c r="BB242" s="74">
        <f>A125599576L_Latest</f>
        <v>0</v>
      </c>
      <c r="BC242" s="74">
        <f>A125602456L_Latest</f>
        <v>0</v>
      </c>
      <c r="BD242" s="74">
        <f>A125593816C_Latest</f>
        <v>0.24299999999999999</v>
      </c>
      <c r="BE242" s="74">
        <f>A125593818J_Latest</f>
        <v>0</v>
      </c>
    </row>
    <row r="243" spans="1:57" hidden="1">
      <c r="A243" s="48" t="s">
        <v>11583</v>
      </c>
      <c r="B243" s="61"/>
      <c r="C243" s="70">
        <v>35</v>
      </c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</row>
    <row r="244" spans="1:57" hidden="1">
      <c r="A244" s="62"/>
      <c r="B244" s="53" t="s">
        <v>11584</v>
      </c>
      <c r="C244" s="70">
        <v>36</v>
      </c>
      <c r="D244" s="74">
        <f>A125596584J_Latest</f>
        <v>25.2</v>
      </c>
      <c r="E244" s="74">
        <f>A125590824X_Latest</f>
        <v>40.917000000000002</v>
      </c>
      <c r="F244" s="74">
        <f>A125599464V_Latest</f>
        <v>18.52</v>
      </c>
      <c r="G244" s="74">
        <f>A125602344V_Latest</f>
        <v>7.383</v>
      </c>
      <c r="H244" s="74">
        <f>A125593704K_Latest</f>
        <v>92.021000000000001</v>
      </c>
      <c r="I244" s="74">
        <f>A125593706R_Latest</f>
        <v>14</v>
      </c>
      <c r="J244" s="74">
        <f>A125598504J_Latest</f>
        <v>5.1459999999999999</v>
      </c>
      <c r="K244" s="74">
        <f>A125592744K_Latest</f>
        <v>10.951000000000001</v>
      </c>
      <c r="L244" s="74">
        <f>A125601384V_Latest</f>
        <v>3.4630000000000001</v>
      </c>
      <c r="M244" s="74">
        <f>A125604264F_Latest</f>
        <v>2.351</v>
      </c>
      <c r="N244" s="74">
        <f>A125595624W_Latest</f>
        <v>21.911000000000001</v>
      </c>
      <c r="O244" s="74">
        <f>A125595626A_Latest</f>
        <v>15</v>
      </c>
      <c r="P244" s="74">
        <f>A125597224W_Latest</f>
        <v>7.8150000000000004</v>
      </c>
      <c r="Q244" s="74">
        <f>A125591464X_Latest</f>
        <v>12.532999999999999</v>
      </c>
      <c r="R244" s="74">
        <f>A125600104W_Latest</f>
        <v>6.5540000000000003</v>
      </c>
      <c r="S244" s="74">
        <f>A125602984T_Latest</f>
        <v>2.4329999999999998</v>
      </c>
      <c r="T244" s="74">
        <f>A125594344K_Latest</f>
        <v>29.335999999999999</v>
      </c>
      <c r="U244" s="74">
        <f>A125594346R_Latest</f>
        <v>13.202999999999999</v>
      </c>
      <c r="V244" s="74">
        <f>A125598824V_Latest</f>
        <v>4.1900000000000004</v>
      </c>
      <c r="W244" s="74">
        <f>A125593064X_Latest</f>
        <v>8.9009999999999998</v>
      </c>
      <c r="X244" s="74">
        <f>A125601704V_Latest</f>
        <v>4.5910000000000002</v>
      </c>
      <c r="Y244" s="74">
        <f>A125604584T_Latest</f>
        <v>1.6639999999999999</v>
      </c>
      <c r="Z244" s="74">
        <f>A125595944J_Latest</f>
        <v>19.346</v>
      </c>
      <c r="AA244" s="74">
        <f>A125595946L_Latest</f>
        <v>12.935</v>
      </c>
      <c r="AB244" s="74">
        <f>A125599144J_Latest</f>
        <v>4.3920000000000003</v>
      </c>
      <c r="AC244" s="74">
        <f>A125593384K_Latest</f>
        <v>3.1709999999999998</v>
      </c>
      <c r="AD244" s="74">
        <f>A125602024J_Latest</f>
        <v>1.2929999999999999</v>
      </c>
      <c r="AE244" s="74">
        <f>A125604904T_Latest</f>
        <v>0.38300000000000001</v>
      </c>
      <c r="AF244" s="74">
        <f>A125596264W_Latest</f>
        <v>9.2390000000000008</v>
      </c>
      <c r="AG244" s="74">
        <f>A125596266A_Latest</f>
        <v>10</v>
      </c>
      <c r="AH244" s="74">
        <f>A125597544J_Latest</f>
        <v>2.6880000000000002</v>
      </c>
      <c r="AI244" s="74">
        <f>A125591784K_Latest</f>
        <v>2.4929999999999999</v>
      </c>
      <c r="AJ244" s="74">
        <f>A125600424J_Latest</f>
        <v>1.5109999999999999</v>
      </c>
      <c r="AK244" s="74">
        <f>A125603304V_Latest</f>
        <v>0.38400000000000001</v>
      </c>
      <c r="AL244" s="74">
        <f>A125594664W_Latest</f>
        <v>7.0759999999999996</v>
      </c>
      <c r="AM244" s="74">
        <f>A125594666A_Latest</f>
        <v>15.930999999999999</v>
      </c>
      <c r="AN244" s="74">
        <f>A125597864V_Latest</f>
        <v>0.52600000000000002</v>
      </c>
      <c r="AO244" s="74">
        <f>A125592104L_Latest</f>
        <v>1.272</v>
      </c>
      <c r="AP244" s="74">
        <f>A125600744V_Latest</f>
        <v>0</v>
      </c>
      <c r="AQ244" s="74">
        <f>A125603624F_Latest</f>
        <v>0.16800000000000001</v>
      </c>
      <c r="AR244" s="74">
        <f>A125594984J_Latest</f>
        <v>1.966</v>
      </c>
      <c r="AS244" s="74">
        <f>A125594986L_Latest</f>
        <v>11.183999999999999</v>
      </c>
      <c r="AT244" s="74">
        <f>A125598184J_Latest</f>
        <v>0</v>
      </c>
      <c r="AU244" s="74">
        <f>A125592424X_Latest</f>
        <v>0.314</v>
      </c>
      <c r="AV244" s="74">
        <f>A125601064J_Latest</f>
        <v>0.23499999999999999</v>
      </c>
      <c r="AW244" s="74">
        <f>A125603944T_Latest</f>
        <v>0</v>
      </c>
      <c r="AX244" s="74">
        <f>A125595304K_Latest</f>
        <v>0.54800000000000004</v>
      </c>
      <c r="AY244" s="74">
        <f>A125595306R_Latest</f>
        <v>19.481999999999999</v>
      </c>
      <c r="AZ244" s="74">
        <f>A125596904J_Latest</f>
        <v>0.44400000000000001</v>
      </c>
      <c r="BA244" s="74">
        <f>A125591144L_Latest</f>
        <v>1.2829999999999999</v>
      </c>
      <c r="BB244" s="74">
        <f>A125599784F_Latest</f>
        <v>0.873</v>
      </c>
      <c r="BC244" s="74">
        <f>A125602664F_Latest</f>
        <v>0</v>
      </c>
      <c r="BD244" s="74">
        <f>A125594024X_Latest</f>
        <v>2.6</v>
      </c>
      <c r="BE244" s="74">
        <f>A125594026C_Latest</f>
        <v>15.041</v>
      </c>
    </row>
    <row r="245" spans="1:57" hidden="1">
      <c r="A245" s="62"/>
      <c r="B245" s="53" t="s">
        <v>11585</v>
      </c>
      <c r="C245" s="70">
        <v>37</v>
      </c>
      <c r="D245" s="74">
        <f>A125596592J_Latest</f>
        <v>253.74</v>
      </c>
      <c r="E245" s="74">
        <f>A125590832X_Latest</f>
        <v>214.34899999999999</v>
      </c>
      <c r="F245" s="74">
        <f>A125599472V_Latest</f>
        <v>64.534999999999997</v>
      </c>
      <c r="G245" s="74">
        <f>A125602352V_Latest</f>
        <v>14.468999999999999</v>
      </c>
      <c r="H245" s="74">
        <f>A125593712K_Latest</f>
        <v>547.09400000000005</v>
      </c>
      <c r="I245" s="74">
        <f>A125593714R_Latest</f>
        <v>10</v>
      </c>
      <c r="J245" s="74">
        <f>A125598512J_Latest</f>
        <v>81.914000000000001</v>
      </c>
      <c r="K245" s="74">
        <f>A125592752K_Latest</f>
        <v>66.298000000000002</v>
      </c>
      <c r="L245" s="74">
        <f>A125601392V_Latest</f>
        <v>19.545999999999999</v>
      </c>
      <c r="M245" s="74">
        <f>A125604272F_Latest</f>
        <v>5.9409999999999998</v>
      </c>
      <c r="N245" s="74">
        <f>A125595632W_Latest</f>
        <v>173.69900000000001</v>
      </c>
      <c r="O245" s="74">
        <f>A125595634A_Latest</f>
        <v>10</v>
      </c>
      <c r="P245" s="74">
        <f>A125597232W_Latest</f>
        <v>62.866</v>
      </c>
      <c r="Q245" s="74">
        <f>A125591472X_Latest</f>
        <v>51.375999999999998</v>
      </c>
      <c r="R245" s="74">
        <f>A125600112W_Latest</f>
        <v>17.638000000000002</v>
      </c>
      <c r="S245" s="74">
        <f>A125602992T_Latest</f>
        <v>3.9249999999999998</v>
      </c>
      <c r="T245" s="74">
        <f>A125594352K_Latest</f>
        <v>135.804</v>
      </c>
      <c r="U245" s="74">
        <f>A125594354R_Latest</f>
        <v>10</v>
      </c>
      <c r="V245" s="74">
        <f>A125598832V_Latest</f>
        <v>58.234999999999999</v>
      </c>
      <c r="W245" s="74">
        <f>A125593072X_Latest</f>
        <v>48.975000000000001</v>
      </c>
      <c r="X245" s="74">
        <f>A125601712V_Latest</f>
        <v>12.311999999999999</v>
      </c>
      <c r="Y245" s="74">
        <f>A125604592T_Latest</f>
        <v>0</v>
      </c>
      <c r="Z245" s="74">
        <f>A125595952J_Latest</f>
        <v>119.523</v>
      </c>
      <c r="AA245" s="74">
        <f>A125595954L_Latest</f>
        <v>10</v>
      </c>
      <c r="AB245" s="74">
        <f>A125599152J_Latest</f>
        <v>15.552</v>
      </c>
      <c r="AC245" s="74">
        <f>A125593392K_Latest</f>
        <v>11.698</v>
      </c>
      <c r="AD245" s="74">
        <f>A125602032J_Latest</f>
        <v>5.37</v>
      </c>
      <c r="AE245" s="74">
        <f>A125604912T_Latest</f>
        <v>1.2110000000000001</v>
      </c>
      <c r="AF245" s="74">
        <f>A125596272W_Latest</f>
        <v>33.83</v>
      </c>
      <c r="AG245" s="74">
        <f>A125596274A_Latest</f>
        <v>10</v>
      </c>
      <c r="AH245" s="74">
        <f>A125597552J_Latest</f>
        <v>23.704000000000001</v>
      </c>
      <c r="AI245" s="74">
        <f>A125591792K_Latest</f>
        <v>28.26</v>
      </c>
      <c r="AJ245" s="74">
        <f>A125600432J_Latest</f>
        <v>6.6559999999999997</v>
      </c>
      <c r="AK245" s="74">
        <f>A125603312V_Latest</f>
        <v>2.335</v>
      </c>
      <c r="AL245" s="74">
        <f>A125594672W_Latest</f>
        <v>60.954000000000001</v>
      </c>
      <c r="AM245" s="74">
        <f>A125594674A_Latest</f>
        <v>10</v>
      </c>
      <c r="AN245" s="74">
        <f>A125597872V_Latest</f>
        <v>6.8769999999999998</v>
      </c>
      <c r="AO245" s="74">
        <f>A125592112L_Latest</f>
        <v>5.165</v>
      </c>
      <c r="AP245" s="74">
        <f>A125600752V_Latest</f>
        <v>1.6339999999999999</v>
      </c>
      <c r="AQ245" s="74">
        <f>A125603632F_Latest</f>
        <v>0.71399999999999997</v>
      </c>
      <c r="AR245" s="74">
        <f>A125594992J_Latest</f>
        <v>14.391</v>
      </c>
      <c r="AS245" s="74">
        <f>A125594994L_Latest</f>
        <v>10</v>
      </c>
      <c r="AT245" s="74">
        <f>A125598192J_Latest</f>
        <v>0.93899999999999995</v>
      </c>
      <c r="AU245" s="74">
        <f>A125592432X_Latest</f>
        <v>0.45800000000000002</v>
      </c>
      <c r="AV245" s="74">
        <f>A125601072J_Latest</f>
        <v>0.377</v>
      </c>
      <c r="AW245" s="74">
        <f>A125603952T_Latest</f>
        <v>0</v>
      </c>
      <c r="AX245" s="74">
        <f>A125595312K_Latest</f>
        <v>1.7729999999999999</v>
      </c>
      <c r="AY245" s="74">
        <f>A125595314R_Latest</f>
        <v>8.202</v>
      </c>
      <c r="AZ245" s="74">
        <f>A125596912J_Latest</f>
        <v>3.6539999999999999</v>
      </c>
      <c r="BA245" s="74">
        <f>A125591152L_Latest</f>
        <v>2.121</v>
      </c>
      <c r="BB245" s="74">
        <f>A125599792F_Latest</f>
        <v>1.002</v>
      </c>
      <c r="BC245" s="74">
        <f>A125602672F_Latest</f>
        <v>0.34300000000000003</v>
      </c>
      <c r="BD245" s="74">
        <f>A125594032X_Latest</f>
        <v>7.12</v>
      </c>
      <c r="BE245" s="74">
        <f>A125594034C_Latest</f>
        <v>9.2319999999999993</v>
      </c>
    </row>
    <row r="246" spans="1:57" hidden="1">
      <c r="A246" s="62"/>
      <c r="B246" s="53" t="s">
        <v>11586</v>
      </c>
      <c r="C246" s="70">
        <v>38</v>
      </c>
      <c r="D246" s="74">
        <f>A125596416W_Latest</f>
        <v>42.328000000000003</v>
      </c>
      <c r="E246" s="74">
        <f>A125590656X_Latest</f>
        <v>56.868000000000002</v>
      </c>
      <c r="F246" s="74">
        <f>A125599296V_Latest</f>
        <v>21.312000000000001</v>
      </c>
      <c r="G246" s="74">
        <f>A125602176V_Latest</f>
        <v>7.4329999999999998</v>
      </c>
      <c r="H246" s="74">
        <f>A125593536K_Latest</f>
        <v>127.94199999999999</v>
      </c>
      <c r="I246" s="74">
        <f>A125593538R_Latest</f>
        <v>12</v>
      </c>
      <c r="J246" s="74">
        <f>A125598336J_Latest</f>
        <v>12.519</v>
      </c>
      <c r="K246" s="74">
        <f>A125592576K_Latest</f>
        <v>14.515000000000001</v>
      </c>
      <c r="L246" s="74">
        <f>A125601216J_Latest</f>
        <v>8.52</v>
      </c>
      <c r="M246" s="74">
        <f>A125604096F_Latest</f>
        <v>1.8220000000000001</v>
      </c>
      <c r="N246" s="74">
        <f>A125595456W_Latest</f>
        <v>37.377000000000002</v>
      </c>
      <c r="O246" s="74">
        <f>A125595458A_Latest</f>
        <v>14.042</v>
      </c>
      <c r="P246" s="74">
        <f>A125597056W_Latest</f>
        <v>12.907</v>
      </c>
      <c r="Q246" s="74">
        <f>A125591296X_Latest</f>
        <v>16.725000000000001</v>
      </c>
      <c r="R246" s="74">
        <f>A125599936F_Latest</f>
        <v>7.5519999999999996</v>
      </c>
      <c r="S246" s="74">
        <f>A125602816F_Latest</f>
        <v>2.7589999999999999</v>
      </c>
      <c r="T246" s="74">
        <f>A125594176K_Latest</f>
        <v>39.944000000000003</v>
      </c>
      <c r="U246" s="74">
        <f>A125594178R_Latest</f>
        <v>13</v>
      </c>
      <c r="V246" s="74">
        <f>A125598656V_Latest</f>
        <v>7.6559999999999997</v>
      </c>
      <c r="W246" s="74">
        <f>A125592896W_Latest</f>
        <v>14.287000000000001</v>
      </c>
      <c r="X246" s="74">
        <f>A125601536V_Latest</f>
        <v>1.2270000000000001</v>
      </c>
      <c r="Y246" s="74">
        <f>A125604416F_Latest</f>
        <v>1.2290000000000001</v>
      </c>
      <c r="Z246" s="74">
        <f>A125595776J_Latest</f>
        <v>24.4</v>
      </c>
      <c r="AA246" s="74">
        <f>A125595778L_Latest</f>
        <v>12</v>
      </c>
      <c r="AB246" s="74">
        <f>A125598976F_Latest</f>
        <v>3.5529999999999999</v>
      </c>
      <c r="AC246" s="74">
        <f>A125593216X_Latest</f>
        <v>4.1440000000000001</v>
      </c>
      <c r="AD246" s="74">
        <f>A125601856F_Latest</f>
        <v>0.84099999999999997</v>
      </c>
      <c r="AE246" s="74">
        <f>A125604736T_Latest</f>
        <v>0</v>
      </c>
      <c r="AF246" s="74">
        <f>A125596096W_Latest</f>
        <v>8.5380000000000003</v>
      </c>
      <c r="AG246" s="74">
        <f>A125596098A_Latest</f>
        <v>10</v>
      </c>
      <c r="AH246" s="74">
        <f>A125597376J_Latest</f>
        <v>3.056</v>
      </c>
      <c r="AI246" s="74">
        <f>A125591616X_Latest</f>
        <v>4.5789999999999997</v>
      </c>
      <c r="AJ246" s="74">
        <f>A125600256J_Latest</f>
        <v>2.504</v>
      </c>
      <c r="AK246" s="74">
        <f>A125603136V_Latest</f>
        <v>1.6220000000000001</v>
      </c>
      <c r="AL246" s="74">
        <f>A125594496W_Latest</f>
        <v>11.760999999999999</v>
      </c>
      <c r="AM246" s="74">
        <f>A125594498A_Latest</f>
        <v>11.42</v>
      </c>
      <c r="AN246" s="74">
        <f>A125597696V_Latest</f>
        <v>1.3520000000000001</v>
      </c>
      <c r="AO246" s="74">
        <f>A125591936K_Latest</f>
        <v>1.4770000000000001</v>
      </c>
      <c r="AP246" s="74">
        <f>A125600576V_Latest</f>
        <v>0.28100000000000003</v>
      </c>
      <c r="AQ246" s="74">
        <f>A125603456F_Latest</f>
        <v>0</v>
      </c>
      <c r="AR246" s="74">
        <f>A125594816W_Latest</f>
        <v>3.11</v>
      </c>
      <c r="AS246" s="74">
        <f>A125594818A_Latest</f>
        <v>10</v>
      </c>
      <c r="AT246" s="74">
        <f>A125598016W_Latest</f>
        <v>0.33600000000000002</v>
      </c>
      <c r="AU246" s="74">
        <f>A125592256X_Latest</f>
        <v>0</v>
      </c>
      <c r="AV246" s="74">
        <f>A125600896F_Latest</f>
        <v>0.185</v>
      </c>
      <c r="AW246" s="74">
        <f>A125603776T_Latest</f>
        <v>0</v>
      </c>
      <c r="AX246" s="74">
        <f>A125595136K_Latest</f>
        <v>0.52</v>
      </c>
      <c r="AY246" s="74">
        <f>A125595138R_Latest</f>
        <v>2.8639999999999999</v>
      </c>
      <c r="AZ246" s="74">
        <f>A125596736J_Latest</f>
        <v>0.94899999999999995</v>
      </c>
      <c r="BA246" s="74">
        <f>A125590976K_Latest</f>
        <v>1.1399999999999999</v>
      </c>
      <c r="BB246" s="74">
        <f>A125599616V_Latest</f>
        <v>0.20200000000000001</v>
      </c>
      <c r="BC246" s="74">
        <f>A125602496F_Latest</f>
        <v>0</v>
      </c>
      <c r="BD246" s="74">
        <f>A125593856W_Latest</f>
        <v>2.2909999999999999</v>
      </c>
      <c r="BE246" s="74">
        <f>A125593858A_Latest</f>
        <v>13.505000000000001</v>
      </c>
    </row>
    <row r="247" spans="1:57" hidden="1">
      <c r="A247" s="62"/>
      <c r="B247" s="53" t="s">
        <v>11582</v>
      </c>
      <c r="C247" s="70">
        <v>39</v>
      </c>
      <c r="D247" s="74">
        <f>A125596384R_Latest</f>
        <v>19.294</v>
      </c>
      <c r="E247" s="74">
        <f>A125590624F_Latest</f>
        <v>24.907</v>
      </c>
      <c r="F247" s="74">
        <f>A125599264A_Latest</f>
        <v>6.6020000000000003</v>
      </c>
      <c r="G247" s="74">
        <f>A125602144A_Latest</f>
        <v>1.0369999999999999</v>
      </c>
      <c r="H247" s="74">
        <f>A125593504T_Latest</f>
        <v>51.84</v>
      </c>
      <c r="I247" s="74">
        <f>A125593506W_Latest</f>
        <v>10</v>
      </c>
      <c r="J247" s="74">
        <f>A125598304R_Latest</f>
        <v>6.4779999999999998</v>
      </c>
      <c r="K247" s="74">
        <f>A125592544T_Latest</f>
        <v>8.2850000000000001</v>
      </c>
      <c r="L247" s="74">
        <f>A125601184A_Latest</f>
        <v>2.6040000000000001</v>
      </c>
      <c r="M247" s="74">
        <f>A125604064L_Latest</f>
        <v>0</v>
      </c>
      <c r="N247" s="74">
        <f>A125595424C_Latest</f>
        <v>17.367000000000001</v>
      </c>
      <c r="O247" s="74">
        <f>A125595426J_Latest</f>
        <v>10</v>
      </c>
      <c r="P247" s="74">
        <f>A125597024C_Latest</f>
        <v>4.4160000000000004</v>
      </c>
      <c r="Q247" s="74">
        <f>A125591264F_Latest</f>
        <v>5.0010000000000003</v>
      </c>
      <c r="R247" s="74">
        <f>A125599904L_Latest</f>
        <v>1.421</v>
      </c>
      <c r="S247" s="74">
        <f>A125602784X_Latest</f>
        <v>0.65200000000000002</v>
      </c>
      <c r="T247" s="74">
        <f>A125594144T_Latest</f>
        <v>11.491</v>
      </c>
      <c r="U247" s="74">
        <f>A125594146W_Latest</f>
        <v>10</v>
      </c>
      <c r="V247" s="74">
        <f>A125598624A_Latest</f>
        <v>5.7270000000000003</v>
      </c>
      <c r="W247" s="74">
        <f>A125592864C_Latest</f>
        <v>4.2</v>
      </c>
      <c r="X247" s="74">
        <f>A125601504A_Latest</f>
        <v>0.83599999999999997</v>
      </c>
      <c r="Y247" s="74">
        <f>A125604384X_Latest</f>
        <v>0</v>
      </c>
      <c r="Z247" s="74">
        <f>A125595744R_Latest</f>
        <v>10.763</v>
      </c>
      <c r="AA247" s="74">
        <f>A125595746V_Latest</f>
        <v>8.9009999999999998</v>
      </c>
      <c r="AB247" s="74">
        <f>A125598944L_Latest</f>
        <v>1.0629999999999999</v>
      </c>
      <c r="AC247" s="74">
        <f>A125593184T_Latest</f>
        <v>1.645</v>
      </c>
      <c r="AD247" s="74">
        <f>A125601824L_Latest</f>
        <v>0.99399999999999999</v>
      </c>
      <c r="AE247" s="74">
        <f>A125604704X_Latest</f>
        <v>0</v>
      </c>
      <c r="AF247" s="74">
        <f>A125596064C_Latest</f>
        <v>3.7010000000000001</v>
      </c>
      <c r="AG247" s="74">
        <f>A125596066J_Latest</f>
        <v>10</v>
      </c>
      <c r="AH247" s="74">
        <f>A125597344R_Latest</f>
        <v>1.0489999999999999</v>
      </c>
      <c r="AI247" s="74">
        <f>A125591584T_Latest</f>
        <v>4.2779999999999996</v>
      </c>
      <c r="AJ247" s="74">
        <f>A125600224R_Latest</f>
        <v>0.38500000000000001</v>
      </c>
      <c r="AK247" s="74">
        <f>A125603104A_Latest</f>
        <v>0.38500000000000001</v>
      </c>
      <c r="AL247" s="74">
        <f>A125594464C_Latest</f>
        <v>6.0970000000000004</v>
      </c>
      <c r="AM247" s="74">
        <f>A125594466J_Latest</f>
        <v>15.526999999999999</v>
      </c>
      <c r="AN247" s="74">
        <f>A125597664A_Latest</f>
        <v>0.439</v>
      </c>
      <c r="AO247" s="74">
        <f>A125591904T_Latest</f>
        <v>0.879</v>
      </c>
      <c r="AP247" s="74">
        <f>A125600544A_Latest</f>
        <v>0.36199999999999999</v>
      </c>
      <c r="AQ247" s="74">
        <f>A125603424L_Latest</f>
        <v>0</v>
      </c>
      <c r="AR247" s="74">
        <f>A125594784R_Latest</f>
        <v>1.68</v>
      </c>
      <c r="AS247" s="74">
        <f>A125594786V_Latest</f>
        <v>12.733000000000001</v>
      </c>
      <c r="AT247" s="74">
        <f>A125597984L_Latest</f>
        <v>0.122</v>
      </c>
      <c r="AU247" s="74">
        <f>A125592224F_Latest</f>
        <v>8.7999999999999995E-2</v>
      </c>
      <c r="AV247" s="74">
        <f>A125600864L_Latest</f>
        <v>0</v>
      </c>
      <c r="AW247" s="74">
        <f>A125603744X_Latest</f>
        <v>0</v>
      </c>
      <c r="AX247" s="74">
        <f>A125595104T_Latest</f>
        <v>0.21</v>
      </c>
      <c r="AY247" s="74">
        <f>A125595106W_Latest</f>
        <v>11.048999999999999</v>
      </c>
      <c r="AZ247" s="74">
        <f>A125596704R_Latest</f>
        <v>0</v>
      </c>
      <c r="BA247" s="74">
        <f>A125590944T_Latest</f>
        <v>0.53</v>
      </c>
      <c r="BB247" s="74">
        <f>A125599584L_Latest</f>
        <v>0</v>
      </c>
      <c r="BC247" s="74">
        <f>A125602464L_Latest</f>
        <v>0</v>
      </c>
      <c r="BD247" s="74">
        <f>A125593824C_Latest</f>
        <v>0.53</v>
      </c>
      <c r="BE247" s="74">
        <f>A125593826J_Latest</f>
        <v>12.292</v>
      </c>
    </row>
    <row r="248" spans="1:57" hidden="1">
      <c r="A248" s="48" t="s">
        <v>11596</v>
      </c>
      <c r="B248" s="64"/>
      <c r="C248" s="70">
        <v>40</v>
      </c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</row>
    <row r="249" spans="1:57" hidden="1">
      <c r="A249" s="62"/>
      <c r="B249" s="53" t="s">
        <v>11598</v>
      </c>
      <c r="C249" s="70">
        <v>41</v>
      </c>
      <c r="D249" s="74">
        <f>A125596456R_Latest</f>
        <v>42.850999999999999</v>
      </c>
      <c r="E249" s="74">
        <f>A125590696T_Latest</f>
        <v>81.363</v>
      </c>
      <c r="F249" s="74">
        <f>A125599336A_Latest</f>
        <v>31.315000000000001</v>
      </c>
      <c r="G249" s="74">
        <f>A125602216A_Latest</f>
        <v>10.587</v>
      </c>
      <c r="H249" s="74">
        <f>A125593576C_Latest</f>
        <v>166.11600000000001</v>
      </c>
      <c r="I249" s="74">
        <f>A125593578J_Latest</f>
        <v>13</v>
      </c>
      <c r="J249" s="74">
        <f>A125598376A_Latest</f>
        <v>12.224</v>
      </c>
      <c r="K249" s="74">
        <f>A125592616T_Latest</f>
        <v>17.225000000000001</v>
      </c>
      <c r="L249" s="74">
        <f>A125601256A_Latest</f>
        <v>10.131</v>
      </c>
      <c r="M249" s="74">
        <f>A125604136L_Latest</f>
        <v>4.2670000000000003</v>
      </c>
      <c r="N249" s="74">
        <f>A125595496R_Latest</f>
        <v>43.847000000000001</v>
      </c>
      <c r="O249" s="74">
        <f>A125595498V_Latest</f>
        <v>15</v>
      </c>
      <c r="P249" s="74">
        <f>A125597096R_Latest</f>
        <v>12.138999999999999</v>
      </c>
      <c r="Q249" s="74">
        <f>A125591336F_Latest</f>
        <v>28.364999999999998</v>
      </c>
      <c r="R249" s="74">
        <f>A125599976X_Latest</f>
        <v>8.625</v>
      </c>
      <c r="S249" s="74">
        <f>A125602856X_Latest</f>
        <v>3.5150000000000001</v>
      </c>
      <c r="T249" s="74">
        <f>A125594216T_Latest</f>
        <v>52.643999999999998</v>
      </c>
      <c r="U249" s="74">
        <f>A125594218W_Latest</f>
        <v>14</v>
      </c>
      <c r="V249" s="74">
        <f>A125598696L_Latest</f>
        <v>9.5980000000000008</v>
      </c>
      <c r="W249" s="74">
        <f>A125592936C_Latest</f>
        <v>20.398</v>
      </c>
      <c r="X249" s="74">
        <f>A125601576L_Latest</f>
        <v>6.468</v>
      </c>
      <c r="Y249" s="74">
        <f>A125604456X_Latest</f>
        <v>1.6319999999999999</v>
      </c>
      <c r="Z249" s="74">
        <f>A125595816R_Latest</f>
        <v>38.097000000000001</v>
      </c>
      <c r="AA249" s="74">
        <f>A125595818V_Latest</f>
        <v>12</v>
      </c>
      <c r="AB249" s="74">
        <f>A125599016R_Latest</f>
        <v>3.819</v>
      </c>
      <c r="AC249" s="74">
        <f>A125593256T_Latest</f>
        <v>3.145</v>
      </c>
      <c r="AD249" s="74">
        <f>A125601896X_Latest</f>
        <v>3.371</v>
      </c>
      <c r="AE249" s="74">
        <f>A125604776K_Latest</f>
        <v>0.28999999999999998</v>
      </c>
      <c r="AF249" s="74">
        <f>A125596136C_Latest</f>
        <v>10.625</v>
      </c>
      <c r="AG249" s="74">
        <f>A125596138J_Latest</f>
        <v>12</v>
      </c>
      <c r="AH249" s="74">
        <f>A125597416R_Latest</f>
        <v>3.1909999999999998</v>
      </c>
      <c r="AI249" s="74">
        <f>A125591656T_Latest</f>
        <v>8.8699999999999992</v>
      </c>
      <c r="AJ249" s="74">
        <f>A125600296A_Latest</f>
        <v>1.3620000000000001</v>
      </c>
      <c r="AK249" s="74">
        <f>A125603176L_Latest</f>
        <v>0.54400000000000004</v>
      </c>
      <c r="AL249" s="74">
        <f>A125594536C_Latest</f>
        <v>13.965999999999999</v>
      </c>
      <c r="AM249" s="74">
        <f>A125594538J_Latest</f>
        <v>11.943</v>
      </c>
      <c r="AN249" s="74">
        <f>A125597736A_Latest</f>
        <v>1.488</v>
      </c>
      <c r="AO249" s="74">
        <f>A125591976C_Latest</f>
        <v>1.671</v>
      </c>
      <c r="AP249" s="74">
        <f>A125600616A_Latest</f>
        <v>0.377</v>
      </c>
      <c r="AQ249" s="74">
        <f>A125603496X_Latest</f>
        <v>0.16800000000000001</v>
      </c>
      <c r="AR249" s="74">
        <f>A125594856R_Latest</f>
        <v>3.7040000000000002</v>
      </c>
      <c r="AS249" s="74">
        <f>A125594858V_Latest</f>
        <v>10</v>
      </c>
      <c r="AT249" s="74">
        <f>A125598056R_Latest</f>
        <v>0.17299999999999999</v>
      </c>
      <c r="AU249" s="74">
        <f>A125592296T_Latest</f>
        <v>0.19400000000000001</v>
      </c>
      <c r="AV249" s="74">
        <f>A125600936L_Latest</f>
        <v>0.44700000000000001</v>
      </c>
      <c r="AW249" s="74">
        <f>A125603816X_Latest</f>
        <v>0</v>
      </c>
      <c r="AX249" s="74">
        <f>A125595176C_Latest</f>
        <v>0.81399999999999995</v>
      </c>
      <c r="AY249" s="74">
        <f>A125595178J_Latest</f>
        <v>21.547000000000001</v>
      </c>
      <c r="AZ249" s="74">
        <f>A125596776A_Latest</f>
        <v>0.219</v>
      </c>
      <c r="BA249" s="74">
        <f>A125591016V_Latest</f>
        <v>1.4950000000000001</v>
      </c>
      <c r="BB249" s="74">
        <f>A125599656L_Latest</f>
        <v>0.53400000000000003</v>
      </c>
      <c r="BC249" s="74">
        <f>A125602536L_Latest</f>
        <v>0.17</v>
      </c>
      <c r="BD249" s="74">
        <f>A125593896R_Latest</f>
        <v>2.4180000000000001</v>
      </c>
      <c r="BE249" s="74">
        <f>A125593898V_Latest</f>
        <v>14.826000000000001</v>
      </c>
    </row>
    <row r="250" spans="1:57" hidden="1">
      <c r="A250" s="62"/>
      <c r="B250" s="53" t="s">
        <v>11587</v>
      </c>
      <c r="C250" s="70">
        <v>42</v>
      </c>
      <c r="D250" s="74">
        <f>A125596408W_Latest</f>
        <v>24.678000000000001</v>
      </c>
      <c r="E250" s="74">
        <f>A125590648X_Latest</f>
        <v>49.225000000000001</v>
      </c>
      <c r="F250" s="74">
        <f>A125599288V_Latest</f>
        <v>22.309000000000001</v>
      </c>
      <c r="G250" s="74">
        <f>A125602168V_Latest</f>
        <v>6.9219999999999997</v>
      </c>
      <c r="H250" s="74">
        <f>A125593528K_Latest</f>
        <v>103.134</v>
      </c>
      <c r="I250" s="74">
        <f>A125593530W_Latest</f>
        <v>14</v>
      </c>
      <c r="J250" s="74">
        <f>A125598328J_Latest</f>
        <v>7.5060000000000002</v>
      </c>
      <c r="K250" s="74">
        <f>A125592568K_Latest</f>
        <v>13.522</v>
      </c>
      <c r="L250" s="74">
        <f>A125601208J_Latest</f>
        <v>9.125</v>
      </c>
      <c r="M250" s="74">
        <f>A125604088F_Latest</f>
        <v>3.9119999999999999</v>
      </c>
      <c r="N250" s="74">
        <f>A125595448W_Latest</f>
        <v>34.064999999999998</v>
      </c>
      <c r="O250" s="74">
        <f>A125595450J_Latest</f>
        <v>15</v>
      </c>
      <c r="P250" s="74">
        <f>A125597048W_Latest</f>
        <v>5.3479999999999999</v>
      </c>
      <c r="Q250" s="74">
        <f>A125591288X_Latest</f>
        <v>10.922000000000001</v>
      </c>
      <c r="R250" s="74">
        <f>A125599928F_Latest</f>
        <v>5.798</v>
      </c>
      <c r="S250" s="74">
        <f>A125602808F_Latest</f>
        <v>1.909</v>
      </c>
      <c r="T250" s="74">
        <f>A125594168K_Latest</f>
        <v>23.977</v>
      </c>
      <c r="U250" s="74">
        <f>A125594170W_Latest</f>
        <v>14.882999999999999</v>
      </c>
      <c r="V250" s="74">
        <f>A125598648V_Latest</f>
        <v>9.2650000000000006</v>
      </c>
      <c r="W250" s="74">
        <f>A125592888W_Latest</f>
        <v>16.206</v>
      </c>
      <c r="X250" s="74">
        <f>A125601528V_Latest</f>
        <v>3.6030000000000002</v>
      </c>
      <c r="Y250" s="74">
        <f>A125604408F_Latest</f>
        <v>0</v>
      </c>
      <c r="Z250" s="74">
        <f>A125595768J_Latest</f>
        <v>29.074000000000002</v>
      </c>
      <c r="AA250" s="74">
        <f>A125595770V_Latest</f>
        <v>12</v>
      </c>
      <c r="AB250" s="74">
        <f>A125598968F_Latest</f>
        <v>1.1759999999999999</v>
      </c>
      <c r="AC250" s="74">
        <f>A125593208X_Latest</f>
        <v>1.1319999999999999</v>
      </c>
      <c r="AD250" s="74">
        <f>A125601848F_Latest</f>
        <v>1.319</v>
      </c>
      <c r="AE250" s="74">
        <f>A125604728T_Latest</f>
        <v>0</v>
      </c>
      <c r="AF250" s="74">
        <f>A125596088W_Latest</f>
        <v>3.6269999999999998</v>
      </c>
      <c r="AG250" s="74">
        <f>A125596090J_Latest</f>
        <v>15.081</v>
      </c>
      <c r="AH250" s="74">
        <f>A125597368J_Latest</f>
        <v>0.41099999999999998</v>
      </c>
      <c r="AI250" s="74">
        <f>A125591608X_Latest</f>
        <v>5.1769999999999996</v>
      </c>
      <c r="AJ250" s="74">
        <f>A125600248J_Latest</f>
        <v>1.6459999999999999</v>
      </c>
      <c r="AK250" s="74">
        <f>A125603128V_Latest</f>
        <v>0.76300000000000001</v>
      </c>
      <c r="AL250" s="74">
        <f>A125594488W_Latest</f>
        <v>7.9969999999999999</v>
      </c>
      <c r="AM250" s="74">
        <f>A125594490J_Latest</f>
        <v>13.183</v>
      </c>
      <c r="AN250" s="74">
        <f>A125597688V_Latest</f>
        <v>0.81899999999999995</v>
      </c>
      <c r="AO250" s="74">
        <f>A125591928K_Latest</f>
        <v>1.2310000000000001</v>
      </c>
      <c r="AP250" s="74">
        <f>A125600568V_Latest</f>
        <v>0.16400000000000001</v>
      </c>
      <c r="AQ250" s="74">
        <f>A125603448F_Latest</f>
        <v>0.16800000000000001</v>
      </c>
      <c r="AR250" s="74">
        <f>A125594808W_Latest</f>
        <v>2.3820000000000001</v>
      </c>
      <c r="AS250" s="74">
        <f>A125594810J_Latest</f>
        <v>11.529</v>
      </c>
      <c r="AT250" s="74">
        <f>A125598008W_Latest</f>
        <v>0.153</v>
      </c>
      <c r="AU250" s="74">
        <f>A125592248X_Latest</f>
        <v>0.28199999999999997</v>
      </c>
      <c r="AV250" s="74">
        <f>A125600888F_Latest</f>
        <v>0.11899999999999999</v>
      </c>
      <c r="AW250" s="74">
        <f>A125603768T_Latest</f>
        <v>0</v>
      </c>
      <c r="AX250" s="74">
        <f>A125595128K_Latest</f>
        <v>0.55400000000000005</v>
      </c>
      <c r="AY250" s="74">
        <f>A125595130W_Latest</f>
        <v>18</v>
      </c>
      <c r="AZ250" s="74">
        <f>A125596728J_Latest</f>
        <v>0</v>
      </c>
      <c r="BA250" s="74">
        <f>A125590968K_Latest</f>
        <v>0.753</v>
      </c>
      <c r="BB250" s="74">
        <f>A125599608V_Latest</f>
        <v>0.53400000000000003</v>
      </c>
      <c r="BC250" s="74">
        <f>A125602488F_Latest</f>
        <v>0.17</v>
      </c>
      <c r="BD250" s="74">
        <f>A125593848W_Latest</f>
        <v>1.4570000000000001</v>
      </c>
      <c r="BE250" s="74">
        <f>A125593850J_Latest</f>
        <v>22.187000000000001</v>
      </c>
    </row>
    <row r="251" spans="1:57" hidden="1">
      <c r="A251" s="62"/>
      <c r="B251" s="53" t="s">
        <v>11599</v>
      </c>
      <c r="C251" s="70">
        <v>43</v>
      </c>
      <c r="D251" s="74">
        <f>A125596464R_Latest</f>
        <v>43.161000000000001</v>
      </c>
      <c r="E251" s="74">
        <f>A125590704F_Latest</f>
        <v>77.881</v>
      </c>
      <c r="F251" s="74">
        <f>A125599344A_Latest</f>
        <v>31.774000000000001</v>
      </c>
      <c r="G251" s="74">
        <f>A125602224A_Latest</f>
        <v>14.353999999999999</v>
      </c>
      <c r="H251" s="74">
        <f>A125593584C_Latest</f>
        <v>167.17</v>
      </c>
      <c r="I251" s="74">
        <f>A125593586J_Latest</f>
        <v>14</v>
      </c>
      <c r="J251" s="74">
        <f>A125598384A_Latest</f>
        <v>9.9390000000000001</v>
      </c>
      <c r="K251" s="74">
        <f>A125592624T_Latest</f>
        <v>21.015999999999998</v>
      </c>
      <c r="L251" s="74">
        <f>A125601264A_Latest</f>
        <v>9.6159999999999997</v>
      </c>
      <c r="M251" s="74">
        <f>A125604144L_Latest</f>
        <v>6.1239999999999997</v>
      </c>
      <c r="N251" s="74">
        <f>A125595504C_Latest</f>
        <v>46.695</v>
      </c>
      <c r="O251" s="74">
        <f>A125595506J_Latest</f>
        <v>15</v>
      </c>
      <c r="P251" s="74">
        <f>A125597104C_Latest</f>
        <v>13.82</v>
      </c>
      <c r="Q251" s="74">
        <f>A125591344F_Latest</f>
        <v>19.286999999999999</v>
      </c>
      <c r="R251" s="74">
        <f>A125599984X_Latest</f>
        <v>9.6880000000000006</v>
      </c>
      <c r="S251" s="74">
        <f>A125602864X_Latest</f>
        <v>4.016</v>
      </c>
      <c r="T251" s="74">
        <f>A125594224T_Latest</f>
        <v>46.811999999999998</v>
      </c>
      <c r="U251" s="74">
        <f>A125594226W_Latest</f>
        <v>13</v>
      </c>
      <c r="V251" s="74">
        <f>A125598704A_Latest</f>
        <v>12.497999999999999</v>
      </c>
      <c r="W251" s="74">
        <f>A125592944C_Latest</f>
        <v>22.315000000000001</v>
      </c>
      <c r="X251" s="74">
        <f>A125601584L_Latest</f>
        <v>5.4720000000000004</v>
      </c>
      <c r="Y251" s="74">
        <f>A125604464X_Latest</f>
        <v>2.8929999999999998</v>
      </c>
      <c r="Z251" s="74">
        <f>A125595824R_Latest</f>
        <v>43.177999999999997</v>
      </c>
      <c r="AA251" s="74">
        <f>A125595826V_Latest</f>
        <v>12.198</v>
      </c>
      <c r="AB251" s="74">
        <f>A125599024R_Latest</f>
        <v>2.6150000000000002</v>
      </c>
      <c r="AC251" s="74">
        <f>A125593264T_Latest</f>
        <v>3.8330000000000002</v>
      </c>
      <c r="AD251" s="74">
        <f>A125601904L_Latest</f>
        <v>3.8159999999999998</v>
      </c>
      <c r="AE251" s="74">
        <f>A125604784K_Latest</f>
        <v>0.38300000000000001</v>
      </c>
      <c r="AF251" s="74">
        <f>A125596144C_Latest</f>
        <v>10.646000000000001</v>
      </c>
      <c r="AG251" s="74">
        <f>A125596146J_Latest</f>
        <v>15.423</v>
      </c>
      <c r="AH251" s="74">
        <f>A125597424R_Latest</f>
        <v>2.8540000000000001</v>
      </c>
      <c r="AI251" s="74">
        <f>A125591664T_Latest</f>
        <v>7.8280000000000003</v>
      </c>
      <c r="AJ251" s="74">
        <f>A125600304R_Latest</f>
        <v>1.53</v>
      </c>
      <c r="AK251" s="74">
        <f>A125603184L_Latest</f>
        <v>0.54400000000000004</v>
      </c>
      <c r="AL251" s="74">
        <f>A125594544C_Latest</f>
        <v>12.755000000000001</v>
      </c>
      <c r="AM251" s="74">
        <f>A125594546J_Latest</f>
        <v>13.047000000000001</v>
      </c>
      <c r="AN251" s="74">
        <f>A125597744A_Latest</f>
        <v>0.99</v>
      </c>
      <c r="AO251" s="74">
        <f>A125591984C_Latest</f>
        <v>1.7989999999999999</v>
      </c>
      <c r="AP251" s="74">
        <f>A125600624A_Latest</f>
        <v>0.52200000000000002</v>
      </c>
      <c r="AQ251" s="74">
        <f>A125603504L_Latest</f>
        <v>0.223</v>
      </c>
      <c r="AR251" s="74">
        <f>A125594864R_Latest</f>
        <v>3.5350000000000001</v>
      </c>
      <c r="AS251" s="74">
        <f>A125594866V_Latest</f>
        <v>11.807</v>
      </c>
      <c r="AT251" s="74">
        <f>A125598064R_Latest</f>
        <v>0.11600000000000001</v>
      </c>
      <c r="AU251" s="74">
        <f>A125592304F_Latest</f>
        <v>0.308</v>
      </c>
      <c r="AV251" s="74">
        <f>A125600944L_Latest</f>
        <v>0.34799999999999998</v>
      </c>
      <c r="AW251" s="74">
        <f>A125603824X_Latest</f>
        <v>0</v>
      </c>
      <c r="AX251" s="74">
        <f>A125595184C_Latest</f>
        <v>0.77200000000000002</v>
      </c>
      <c r="AY251" s="74">
        <f>A125595186J_Latest</f>
        <v>19.527999999999999</v>
      </c>
      <c r="AZ251" s="74">
        <f>A125596784A_Latest</f>
        <v>0.33</v>
      </c>
      <c r="BA251" s="74">
        <f>A125591024V_Latest</f>
        <v>1.4950000000000001</v>
      </c>
      <c r="BB251" s="74">
        <f>A125599664L_Latest</f>
        <v>0.78200000000000003</v>
      </c>
      <c r="BC251" s="74">
        <f>A125602544L_Latest</f>
        <v>0.17</v>
      </c>
      <c r="BD251" s="74">
        <f>A125593904C_Latest</f>
        <v>2.7770000000000001</v>
      </c>
      <c r="BE251" s="74">
        <f>A125593906J_Latest</f>
        <v>15.15</v>
      </c>
    </row>
    <row r="252" spans="1:57" hidden="1">
      <c r="A252" s="62"/>
      <c r="B252" s="53" t="s">
        <v>11600</v>
      </c>
      <c r="C252" s="70">
        <v>44</v>
      </c>
      <c r="D252" s="74">
        <f>A125596424W_Latest</f>
        <v>74.290000000000006</v>
      </c>
      <c r="E252" s="74">
        <f>A125590664X_Latest</f>
        <v>112.43899999999999</v>
      </c>
      <c r="F252" s="74">
        <f>A125599304J_Latest</f>
        <v>44.552</v>
      </c>
      <c r="G252" s="74">
        <f>A125602184V_Latest</f>
        <v>16.984999999999999</v>
      </c>
      <c r="H252" s="74">
        <f>A125593544K_Latest</f>
        <v>248.26499999999999</v>
      </c>
      <c r="I252" s="74">
        <f>A125593546R_Latest</f>
        <v>13</v>
      </c>
      <c r="J252" s="74">
        <f>A125598344J_Latest</f>
        <v>16.620999999999999</v>
      </c>
      <c r="K252" s="74">
        <f>A125592584K_Latest</f>
        <v>28.904</v>
      </c>
      <c r="L252" s="74">
        <f>A125601224J_Latest</f>
        <v>10.516999999999999</v>
      </c>
      <c r="M252" s="74">
        <f>A125604104V_Latest</f>
        <v>5.45</v>
      </c>
      <c r="N252" s="74">
        <f>A125595464W_Latest</f>
        <v>61.491999999999997</v>
      </c>
      <c r="O252" s="74">
        <f>A125595466A_Latest</f>
        <v>15</v>
      </c>
      <c r="P252" s="74">
        <f>A125597064W_Latest</f>
        <v>24.245000000000001</v>
      </c>
      <c r="Q252" s="74">
        <f>A125591304L_Latest</f>
        <v>26.454999999999998</v>
      </c>
      <c r="R252" s="74">
        <f>A125599944F_Latest</f>
        <v>14.824</v>
      </c>
      <c r="S252" s="74">
        <f>A125602824F_Latest</f>
        <v>6.335</v>
      </c>
      <c r="T252" s="74">
        <f>A125594184K_Latest</f>
        <v>71.858999999999995</v>
      </c>
      <c r="U252" s="74">
        <f>A125594186R_Latest</f>
        <v>13.929</v>
      </c>
      <c r="V252" s="74">
        <f>A125598664V_Latest</f>
        <v>18.684999999999999</v>
      </c>
      <c r="W252" s="74">
        <f>A125592904K_Latest</f>
        <v>30.123000000000001</v>
      </c>
      <c r="X252" s="74">
        <f>A125601544V_Latest</f>
        <v>7.6289999999999996</v>
      </c>
      <c r="Y252" s="74">
        <f>A125604424F_Latest</f>
        <v>2.8929999999999998</v>
      </c>
      <c r="Z252" s="74">
        <f>A125595784J_Latest</f>
        <v>59.329000000000001</v>
      </c>
      <c r="AA252" s="74">
        <f>A125595786L_Latest</f>
        <v>10</v>
      </c>
      <c r="AB252" s="74">
        <f>A125598984F_Latest</f>
        <v>5.9690000000000003</v>
      </c>
      <c r="AC252" s="74">
        <f>A125593224X_Latest</f>
        <v>8.7769999999999992</v>
      </c>
      <c r="AD252" s="74">
        <f>A125601864F_Latest</f>
        <v>3.9260000000000002</v>
      </c>
      <c r="AE252" s="74">
        <f>A125604744T_Latest</f>
        <v>0.38300000000000001</v>
      </c>
      <c r="AF252" s="74">
        <f>A125596104K_Latest</f>
        <v>19.055</v>
      </c>
      <c r="AG252" s="74">
        <f>A125596106R_Latest</f>
        <v>12</v>
      </c>
      <c r="AH252" s="74">
        <f>A125597384J_Latest</f>
        <v>4.7640000000000002</v>
      </c>
      <c r="AI252" s="74">
        <f>A125591624X_Latest</f>
        <v>12.702</v>
      </c>
      <c r="AJ252" s="74">
        <f>A125600264J_Latest</f>
        <v>5.55</v>
      </c>
      <c r="AK252" s="74">
        <f>A125603144V_Latest</f>
        <v>1.53</v>
      </c>
      <c r="AL252" s="74">
        <f>A125594504K_Latest</f>
        <v>24.545999999999999</v>
      </c>
      <c r="AM252" s="74">
        <f>A125594506R_Latest</f>
        <v>14.731999999999999</v>
      </c>
      <c r="AN252" s="74">
        <f>A125597704J_Latest</f>
        <v>2.6429999999999998</v>
      </c>
      <c r="AO252" s="74">
        <f>A125591944K_Latest</f>
        <v>3.2879999999999998</v>
      </c>
      <c r="AP252" s="74">
        <f>A125600584V_Latest</f>
        <v>0.55700000000000005</v>
      </c>
      <c r="AQ252" s="74">
        <f>A125603464F_Latest</f>
        <v>0.223</v>
      </c>
      <c r="AR252" s="74">
        <f>A125594824W_Latest</f>
        <v>6.7119999999999997</v>
      </c>
      <c r="AS252" s="74">
        <f>A125594826A_Latest</f>
        <v>10.414</v>
      </c>
      <c r="AT252" s="74">
        <f>A125598024W_Latest</f>
        <v>0.23799999999999999</v>
      </c>
      <c r="AU252" s="74">
        <f>A125592264X_Latest</f>
        <v>0.308</v>
      </c>
      <c r="AV252" s="74">
        <f>A125600904V_Latest</f>
        <v>0.44700000000000001</v>
      </c>
      <c r="AW252" s="74">
        <f>A125603784T_Latest</f>
        <v>0</v>
      </c>
      <c r="AX252" s="74">
        <f>A125595144K_Latest</f>
        <v>0.99299999999999999</v>
      </c>
      <c r="AY252" s="74">
        <f>A125595146R_Latest</f>
        <v>19.239999999999998</v>
      </c>
      <c r="AZ252" s="74">
        <f>A125596744J_Latest</f>
        <v>1.125</v>
      </c>
      <c r="BA252" s="74">
        <f>A125590984K_Latest</f>
        <v>1.883</v>
      </c>
      <c r="BB252" s="74">
        <f>A125599624V_Latest</f>
        <v>1.101</v>
      </c>
      <c r="BC252" s="74">
        <f>A125602504V_Latest</f>
        <v>0.17</v>
      </c>
      <c r="BD252" s="74">
        <f>A125593864W_Latest</f>
        <v>4.2789999999999999</v>
      </c>
      <c r="BE252" s="74">
        <f>A125593866A_Latest</f>
        <v>14.574999999999999</v>
      </c>
    </row>
    <row r="253" spans="1:57" hidden="1">
      <c r="A253" s="62"/>
      <c r="B253" s="53" t="s">
        <v>11601</v>
      </c>
      <c r="C253" s="70">
        <v>45</v>
      </c>
      <c r="D253" s="74">
        <f>A125596472R_Latest</f>
        <v>27.289000000000001</v>
      </c>
      <c r="E253" s="74">
        <f>A125590712F_Latest</f>
        <v>50.639000000000003</v>
      </c>
      <c r="F253" s="74">
        <f>A125599352A_Latest</f>
        <v>21.669</v>
      </c>
      <c r="G253" s="74">
        <f>A125602232A_Latest</f>
        <v>6.2229999999999999</v>
      </c>
      <c r="H253" s="74">
        <f>A125593592C_Latest</f>
        <v>105.82</v>
      </c>
      <c r="I253" s="74">
        <f>A125593594J_Latest</f>
        <v>14</v>
      </c>
      <c r="J253" s="74">
        <f>A125598392A_Latest</f>
        <v>8.5739999999999998</v>
      </c>
      <c r="K253" s="74">
        <f>A125592632T_Latest</f>
        <v>14.106999999999999</v>
      </c>
      <c r="L253" s="74">
        <f>A125601272A_Latest</f>
        <v>4.8680000000000003</v>
      </c>
      <c r="M253" s="74">
        <f>A125604152L_Latest</f>
        <v>0.83599999999999997</v>
      </c>
      <c r="N253" s="74">
        <f>A125595512C_Latest</f>
        <v>28.385000000000002</v>
      </c>
      <c r="O253" s="74">
        <f>A125595514J_Latest</f>
        <v>14.324</v>
      </c>
      <c r="P253" s="74">
        <f>A125597112C_Latest</f>
        <v>5.6219999999999999</v>
      </c>
      <c r="Q253" s="74">
        <f>A125591352F_Latest</f>
        <v>12.233000000000001</v>
      </c>
      <c r="R253" s="74">
        <f>A125599992X_Latest</f>
        <v>7.1440000000000001</v>
      </c>
      <c r="S253" s="74">
        <f>A125602872X_Latest</f>
        <v>1.9630000000000001</v>
      </c>
      <c r="T253" s="74">
        <f>A125594232T_Latest</f>
        <v>26.962</v>
      </c>
      <c r="U253" s="74">
        <f>A125594234W_Latest</f>
        <v>15</v>
      </c>
      <c r="V253" s="74">
        <f>A125598712A_Latest</f>
        <v>6.3150000000000004</v>
      </c>
      <c r="W253" s="74">
        <f>A125592952C_Latest</f>
        <v>14.051</v>
      </c>
      <c r="X253" s="74">
        <f>A125601592L_Latest</f>
        <v>4.3639999999999999</v>
      </c>
      <c r="Y253" s="74">
        <f>A125604472X_Latest</f>
        <v>2.327</v>
      </c>
      <c r="Z253" s="74">
        <f>A125595832R_Latest</f>
        <v>27.056999999999999</v>
      </c>
      <c r="AA253" s="74">
        <f>A125595834V_Latest</f>
        <v>12.577999999999999</v>
      </c>
      <c r="AB253" s="74">
        <f>A125599032R_Latest</f>
        <v>3.125</v>
      </c>
      <c r="AC253" s="74">
        <f>A125593272T_Latest</f>
        <v>3.2440000000000002</v>
      </c>
      <c r="AD253" s="74">
        <f>A125601912L_Latest</f>
        <v>2.528</v>
      </c>
      <c r="AE253" s="74">
        <f>A125604792K_Latest</f>
        <v>0.38300000000000001</v>
      </c>
      <c r="AF253" s="74">
        <f>A125596152C_Latest</f>
        <v>9.2810000000000006</v>
      </c>
      <c r="AG253" s="74">
        <f>A125596154J_Latest</f>
        <v>12.88</v>
      </c>
      <c r="AH253" s="74">
        <f>A125597432R_Latest</f>
        <v>1.9</v>
      </c>
      <c r="AI253" s="74">
        <f>A125591672T_Latest</f>
        <v>4.3879999999999999</v>
      </c>
      <c r="AJ253" s="74">
        <f>A125600312R_Latest</f>
        <v>1.579</v>
      </c>
      <c r="AK253" s="74">
        <f>A125603192L_Latest</f>
        <v>0.54400000000000004</v>
      </c>
      <c r="AL253" s="74">
        <f>A125594552C_Latest</f>
        <v>8.4109999999999996</v>
      </c>
      <c r="AM253" s="74">
        <f>A125594554J_Latest</f>
        <v>13</v>
      </c>
      <c r="AN253" s="74">
        <f>A125597752A_Latest</f>
        <v>0.95599999999999996</v>
      </c>
      <c r="AO253" s="74">
        <f>A125591992C_Latest</f>
        <v>1.3839999999999999</v>
      </c>
      <c r="AP253" s="74">
        <f>A125600632A_Latest</f>
        <v>0.24099999999999999</v>
      </c>
      <c r="AQ253" s="74">
        <f>A125603512L_Latest</f>
        <v>0</v>
      </c>
      <c r="AR253" s="74">
        <f>A125594872R_Latest</f>
        <v>2.581</v>
      </c>
      <c r="AS253" s="74">
        <f>A125594874V_Latest</f>
        <v>10</v>
      </c>
      <c r="AT253" s="74">
        <f>A125598072R_Latest</f>
        <v>0.11600000000000001</v>
      </c>
      <c r="AU253" s="74">
        <f>A125592312F_Latest</f>
        <v>0.114</v>
      </c>
      <c r="AV253" s="74">
        <f>A125600952L_Latest</f>
        <v>0.33400000000000002</v>
      </c>
      <c r="AW253" s="74">
        <f>A125603832X_Latest</f>
        <v>0</v>
      </c>
      <c r="AX253" s="74">
        <f>A125595192C_Latest</f>
        <v>0.56399999999999995</v>
      </c>
      <c r="AY253" s="74">
        <f>A125595194J_Latest</f>
        <v>21.503</v>
      </c>
      <c r="AZ253" s="74">
        <f>A125596792A_Latest</f>
        <v>0.68</v>
      </c>
      <c r="BA253" s="74">
        <f>A125591032V_Latest</f>
        <v>1.1180000000000001</v>
      </c>
      <c r="BB253" s="74">
        <f>A125599672L_Latest</f>
        <v>0.61</v>
      </c>
      <c r="BC253" s="74">
        <f>A125602552L_Latest</f>
        <v>0.17</v>
      </c>
      <c r="BD253" s="74">
        <f>A125593912C_Latest</f>
        <v>2.5790000000000002</v>
      </c>
      <c r="BE253" s="74">
        <f>A125593914J_Latest</f>
        <v>13.933999999999999</v>
      </c>
    </row>
    <row r="254" spans="1:57" hidden="1">
      <c r="A254" s="62"/>
      <c r="B254" s="53" t="s">
        <v>11602</v>
      </c>
      <c r="C254" s="70">
        <v>46</v>
      </c>
      <c r="D254" s="74">
        <f>A125596552R_Latest</f>
        <v>9.298</v>
      </c>
      <c r="E254" s="74">
        <f>A125590792T_Latest</f>
        <v>18.271000000000001</v>
      </c>
      <c r="F254" s="74">
        <f>A125599432A_Latest</f>
        <v>5.9109999999999996</v>
      </c>
      <c r="G254" s="74">
        <f>A125602312A_Latest</f>
        <v>6.25</v>
      </c>
      <c r="H254" s="74">
        <f>A125593672C_Latest</f>
        <v>39.731000000000002</v>
      </c>
      <c r="I254" s="74">
        <f>A125593674J_Latest</f>
        <v>13</v>
      </c>
      <c r="J254" s="74">
        <f>A125598472A_Latest</f>
        <v>3.2679999999999998</v>
      </c>
      <c r="K254" s="74">
        <f>A125592712T_Latest</f>
        <v>8.5540000000000003</v>
      </c>
      <c r="L254" s="74">
        <f>A125601352A_Latest</f>
        <v>1.6379999999999999</v>
      </c>
      <c r="M254" s="74">
        <f>A125604232L_Latest</f>
        <v>1.1100000000000001</v>
      </c>
      <c r="N254" s="74">
        <f>A125595592R_Latest</f>
        <v>14.57</v>
      </c>
      <c r="O254" s="74">
        <f>A125595594V_Latest</f>
        <v>15</v>
      </c>
      <c r="P254" s="74">
        <f>A125597192R_Latest</f>
        <v>2.7709999999999999</v>
      </c>
      <c r="Q254" s="74">
        <f>A125591432F_Latest</f>
        <v>0.54400000000000004</v>
      </c>
      <c r="R254" s="74">
        <f>A125600072R_Latest</f>
        <v>1.3540000000000001</v>
      </c>
      <c r="S254" s="74">
        <f>A125602952X_Latest</f>
        <v>2.7650000000000001</v>
      </c>
      <c r="T254" s="74">
        <f>A125594312T_Latest</f>
        <v>7.4340000000000002</v>
      </c>
      <c r="U254" s="74">
        <f>A125594314W_Latest</f>
        <v>26.169</v>
      </c>
      <c r="V254" s="74">
        <f>A125598792L_Latest</f>
        <v>2.0680000000000001</v>
      </c>
      <c r="W254" s="74">
        <f>A125593032F_Latest</f>
        <v>5.8380000000000001</v>
      </c>
      <c r="X254" s="74">
        <f>A125601672L_Latest</f>
        <v>1.514</v>
      </c>
      <c r="Y254" s="74">
        <f>A125604552X_Latest</f>
        <v>2.1989999999999998</v>
      </c>
      <c r="Z254" s="74">
        <f>A125595912R_Latest</f>
        <v>11.619</v>
      </c>
      <c r="AA254" s="74">
        <f>A125595914V_Latest</f>
        <v>10.241</v>
      </c>
      <c r="AB254" s="74">
        <f>A125599112R_Latest</f>
        <v>0</v>
      </c>
      <c r="AC254" s="74">
        <f>A125593352T_Latest</f>
        <v>0.76900000000000002</v>
      </c>
      <c r="AD254" s="74">
        <f>A125601992X_Latest</f>
        <v>0.36199999999999999</v>
      </c>
      <c r="AE254" s="74">
        <f>A125604872K_Latest</f>
        <v>0</v>
      </c>
      <c r="AF254" s="74">
        <f>A125596232C_Latest</f>
        <v>1.131</v>
      </c>
      <c r="AG254" s="74">
        <f>A125596234J_Latest</f>
        <v>15</v>
      </c>
      <c r="AH254" s="74">
        <f>A125597512R_Latest</f>
        <v>0.872</v>
      </c>
      <c r="AI254" s="74">
        <f>A125591752T_Latest</f>
        <v>0.89200000000000002</v>
      </c>
      <c r="AJ254" s="74">
        <f>A125600392A_Latest</f>
        <v>0.627</v>
      </c>
      <c r="AK254" s="74">
        <f>A125603272L_Latest</f>
        <v>0</v>
      </c>
      <c r="AL254" s="74">
        <f>A125594632C_Latest</f>
        <v>2.3919999999999999</v>
      </c>
      <c r="AM254" s="74">
        <f>A125594634J_Latest</f>
        <v>10.733000000000001</v>
      </c>
      <c r="AN254" s="74">
        <f>A125597832A_Latest</f>
        <v>0</v>
      </c>
      <c r="AO254" s="74">
        <f>A125592072F_Latest</f>
        <v>1.101</v>
      </c>
      <c r="AP254" s="74">
        <f>A125600712A_Latest</f>
        <v>0.3</v>
      </c>
      <c r="AQ254" s="74">
        <f>A125603592X_Latest</f>
        <v>0.17599999999999999</v>
      </c>
      <c r="AR254" s="74">
        <f>A125594952R_Latest</f>
        <v>1.577</v>
      </c>
      <c r="AS254" s="74">
        <f>A125594954V_Latest</f>
        <v>13.238</v>
      </c>
      <c r="AT254" s="74">
        <f>A125598152R_Latest</f>
        <v>0</v>
      </c>
      <c r="AU254" s="74">
        <f>A125592392T_Latest</f>
        <v>0</v>
      </c>
      <c r="AV254" s="74">
        <f>A125601032R_Latest</f>
        <v>0.11600000000000001</v>
      </c>
      <c r="AW254" s="74">
        <f>A125603912X_Latest</f>
        <v>0</v>
      </c>
      <c r="AX254" s="74">
        <f>A125595272C_Latest</f>
        <v>0.11600000000000001</v>
      </c>
      <c r="AY254" s="74">
        <f>A125595274J_Latest</f>
        <v>0</v>
      </c>
      <c r="AZ254" s="74">
        <f>A125596872A_Latest</f>
        <v>0.31900000000000001</v>
      </c>
      <c r="BA254" s="74">
        <f>A125591112V_Latest</f>
        <v>0.57299999999999995</v>
      </c>
      <c r="BB254" s="74">
        <f>A125599752L_Latest</f>
        <v>0</v>
      </c>
      <c r="BC254" s="74">
        <f>A125602632L_Latest</f>
        <v>0</v>
      </c>
      <c r="BD254" s="74">
        <f>A125593992R_Latest</f>
        <v>0.89200000000000002</v>
      </c>
      <c r="BE254" s="74">
        <f>A125593994V_Latest</f>
        <v>9.2550000000000008</v>
      </c>
    </row>
    <row r="255" spans="1:57" hidden="1">
      <c r="A255" s="62"/>
      <c r="B255" s="53" t="s">
        <v>11591</v>
      </c>
      <c r="C255" s="70">
        <v>47</v>
      </c>
      <c r="D255" s="74">
        <f>A125596480R_Latest</f>
        <v>4.2249999999999996</v>
      </c>
      <c r="E255" s="74">
        <f>A125590720F_Latest</f>
        <v>14.271000000000001</v>
      </c>
      <c r="F255" s="74">
        <f>A125599360A_Latest</f>
        <v>4.516</v>
      </c>
      <c r="G255" s="74">
        <f>A125602240A_Latest</f>
        <v>4.3710000000000004</v>
      </c>
      <c r="H255" s="74">
        <f>A125593600T_Latest</f>
        <v>27.382000000000001</v>
      </c>
      <c r="I255" s="74">
        <f>A125593602W_Latest</f>
        <v>14.247999999999999</v>
      </c>
      <c r="J255" s="74">
        <f>A125598400R_Latest</f>
        <v>0.56200000000000006</v>
      </c>
      <c r="K255" s="74">
        <f>A125592640T_Latest</f>
        <v>4.452</v>
      </c>
      <c r="L255" s="74">
        <f>A125601280A_Latest</f>
        <v>0.76400000000000001</v>
      </c>
      <c r="M255" s="74">
        <f>A125604160L_Latest</f>
        <v>1.1559999999999999</v>
      </c>
      <c r="N255" s="74">
        <f>A125595520C_Latest</f>
        <v>6.9340000000000002</v>
      </c>
      <c r="O255" s="74">
        <f>A125595522J_Latest</f>
        <v>16.670000000000002</v>
      </c>
      <c r="P255" s="74">
        <f>A125597120C_Latest</f>
        <v>1.028</v>
      </c>
      <c r="Q255" s="74">
        <f>A125591360F_Latest</f>
        <v>4.91</v>
      </c>
      <c r="R255" s="74">
        <f>A125600000C_Latest</f>
        <v>0.435</v>
      </c>
      <c r="S255" s="74">
        <f>A125602880X_Latest</f>
        <v>2.4990000000000001</v>
      </c>
      <c r="T255" s="74">
        <f>A125594240T_Latest</f>
        <v>8.8719999999999999</v>
      </c>
      <c r="U255" s="74">
        <f>A125594242W_Latest</f>
        <v>13.613</v>
      </c>
      <c r="V255" s="74">
        <f>A125598720A_Latest</f>
        <v>0.71399999999999997</v>
      </c>
      <c r="W255" s="74">
        <f>A125592960C_Latest</f>
        <v>2.5259999999999998</v>
      </c>
      <c r="X255" s="74">
        <f>A125601600A_Latest</f>
        <v>1.8180000000000001</v>
      </c>
      <c r="Y255" s="74">
        <f>A125604480X_Latest</f>
        <v>0</v>
      </c>
      <c r="Z255" s="74">
        <f>A125595840R_Latest</f>
        <v>5.0579999999999998</v>
      </c>
      <c r="AA255" s="74">
        <f>A125595842V_Latest</f>
        <v>13.696999999999999</v>
      </c>
      <c r="AB255" s="74">
        <f>A125599040R_Latest</f>
        <v>0.55700000000000005</v>
      </c>
      <c r="AC255" s="74">
        <f>A125593280T_Latest</f>
        <v>0.77200000000000002</v>
      </c>
      <c r="AD255" s="74">
        <f>A125601920L_Latest</f>
        <v>1.0920000000000001</v>
      </c>
      <c r="AE255" s="74">
        <f>A125604800X_Latest</f>
        <v>0</v>
      </c>
      <c r="AF255" s="74">
        <f>A125596160C_Latest</f>
        <v>2.42</v>
      </c>
      <c r="AG255" s="74">
        <f>A125596162J_Latest</f>
        <v>17.141999999999999</v>
      </c>
      <c r="AH255" s="74">
        <f>A125597440R_Latest</f>
        <v>0.995</v>
      </c>
      <c r="AI255" s="74">
        <f>A125591680T_Latest</f>
        <v>1.0209999999999999</v>
      </c>
      <c r="AJ255" s="74">
        <f>A125600320R_Latest</f>
        <v>0</v>
      </c>
      <c r="AK255" s="74">
        <f>A125603200A_Latest</f>
        <v>0.54600000000000004</v>
      </c>
      <c r="AL255" s="74">
        <f>A125594560C_Latest</f>
        <v>2.5619999999999998</v>
      </c>
      <c r="AM255" s="74">
        <f>A125594562J_Latest</f>
        <v>9.9670000000000005</v>
      </c>
      <c r="AN255" s="74">
        <f>A125597760A_Latest</f>
        <v>0.254</v>
      </c>
      <c r="AO255" s="74">
        <f>A125592000V_Latest</f>
        <v>0.44800000000000001</v>
      </c>
      <c r="AP255" s="74">
        <f>A125600640A_Latest</f>
        <v>0</v>
      </c>
      <c r="AQ255" s="74">
        <f>A125603520L_Latest</f>
        <v>0</v>
      </c>
      <c r="AR255" s="74">
        <f>A125594880R_Latest</f>
        <v>0.70199999999999996</v>
      </c>
      <c r="AS255" s="74">
        <f>A125594882V_Latest</f>
        <v>10.095000000000001</v>
      </c>
      <c r="AT255" s="74">
        <f>A125598080R_Latest</f>
        <v>0.11600000000000001</v>
      </c>
      <c r="AU255" s="74">
        <f>A125592320F_Latest</f>
        <v>0.14199999999999999</v>
      </c>
      <c r="AV255" s="74">
        <f>A125600960L_Latest</f>
        <v>0.11600000000000001</v>
      </c>
      <c r="AW255" s="74">
        <f>A125603840X_Latest</f>
        <v>0</v>
      </c>
      <c r="AX255" s="74">
        <f>A125595200T_Latest</f>
        <v>0.374</v>
      </c>
      <c r="AY255" s="74">
        <f>A125595202W_Latest</f>
        <v>13</v>
      </c>
      <c r="AZ255" s="74">
        <f>A125596800R_Latest</f>
        <v>0</v>
      </c>
      <c r="BA255" s="74">
        <f>A125591040V_Latest</f>
        <v>0</v>
      </c>
      <c r="BB255" s="74">
        <f>A125599680L_Latest</f>
        <v>0.29099999999999998</v>
      </c>
      <c r="BC255" s="74">
        <f>A125602560L_Latest</f>
        <v>0.17</v>
      </c>
      <c r="BD255" s="74">
        <f>A125593920C_Latest</f>
        <v>0.46100000000000002</v>
      </c>
      <c r="BE255" s="74">
        <f>A125593922J_Latest</f>
        <v>29.369</v>
      </c>
    </row>
    <row r="256" spans="1:57" hidden="1">
      <c r="A256" s="62"/>
      <c r="B256" s="53" t="s">
        <v>11603</v>
      </c>
      <c r="C256" s="70">
        <v>48</v>
      </c>
      <c r="D256" s="74">
        <f>A125596432W_Latest</f>
        <v>7.3390000000000004</v>
      </c>
      <c r="E256" s="74">
        <f>A125590672X_Latest</f>
        <v>11.802</v>
      </c>
      <c r="F256" s="74">
        <f>A125599312J_Latest</f>
        <v>8.2710000000000008</v>
      </c>
      <c r="G256" s="74">
        <f>A125602192V_Latest</f>
        <v>1.619</v>
      </c>
      <c r="H256" s="74">
        <f>A125593552K_Latest</f>
        <v>29.030999999999999</v>
      </c>
      <c r="I256" s="74">
        <f>A125593554R_Latest</f>
        <v>14</v>
      </c>
      <c r="J256" s="74">
        <f>A125598352J_Latest</f>
        <v>1.411</v>
      </c>
      <c r="K256" s="74">
        <f>A125592592K_Latest</f>
        <v>3.17</v>
      </c>
      <c r="L256" s="74">
        <f>A125601232J_Latest</f>
        <v>2.8460000000000001</v>
      </c>
      <c r="M256" s="74">
        <f>A125604112V_Latest</f>
        <v>0</v>
      </c>
      <c r="N256" s="74">
        <f>A125595472W_Latest</f>
        <v>7.4269999999999996</v>
      </c>
      <c r="O256" s="74">
        <f>A125595474A_Latest</f>
        <v>18</v>
      </c>
      <c r="P256" s="74">
        <f>A125597072W_Latest</f>
        <v>3.9129999999999998</v>
      </c>
      <c r="Q256" s="74">
        <f>A125591312L_Latest</f>
        <v>3.5529999999999999</v>
      </c>
      <c r="R256" s="74">
        <f>A125599952F_Latest</f>
        <v>1.3460000000000001</v>
      </c>
      <c r="S256" s="74">
        <f>A125602832F_Latest</f>
        <v>1.4490000000000001</v>
      </c>
      <c r="T256" s="74">
        <f>A125594192K_Latest</f>
        <v>10.260999999999999</v>
      </c>
      <c r="U256" s="74">
        <f>A125594194R_Latest</f>
        <v>13.015000000000001</v>
      </c>
      <c r="V256" s="74">
        <f>A125598672V_Latest</f>
        <v>0.65800000000000003</v>
      </c>
      <c r="W256" s="74">
        <f>A125592912K_Latest</f>
        <v>1.446</v>
      </c>
      <c r="X256" s="74">
        <f>A125601552V_Latest</f>
        <v>1.621</v>
      </c>
      <c r="Y256" s="74">
        <f>A125604432F_Latest</f>
        <v>0</v>
      </c>
      <c r="Z256" s="74">
        <f>A125595792J_Latest</f>
        <v>3.7250000000000001</v>
      </c>
      <c r="AA256" s="74">
        <f>A125595794L_Latest</f>
        <v>15.019</v>
      </c>
      <c r="AB256" s="74">
        <f>A125598992F_Latest</f>
        <v>0.22800000000000001</v>
      </c>
      <c r="AC256" s="74">
        <f>A125593232X_Latest</f>
        <v>0.77200000000000002</v>
      </c>
      <c r="AD256" s="74">
        <f>A125601872F_Latest</f>
        <v>1.2549999999999999</v>
      </c>
      <c r="AE256" s="74">
        <f>A125604752T_Latest</f>
        <v>0</v>
      </c>
      <c r="AF256" s="74">
        <f>A125596112K_Latest</f>
        <v>2.2549999999999999</v>
      </c>
      <c r="AG256" s="74">
        <f>A125596114R_Latest</f>
        <v>21.872</v>
      </c>
      <c r="AH256" s="74">
        <f>A125597392J_Latest</f>
        <v>0.60799999999999998</v>
      </c>
      <c r="AI256" s="74">
        <f>A125591632X_Latest</f>
        <v>1.4319999999999999</v>
      </c>
      <c r="AJ256" s="74">
        <f>A125600272J_Latest</f>
        <v>0.67600000000000005</v>
      </c>
      <c r="AK256" s="74">
        <f>A125603152V_Latest</f>
        <v>0</v>
      </c>
      <c r="AL256" s="74">
        <f>A125594512K_Latest</f>
        <v>2.7160000000000002</v>
      </c>
      <c r="AM256" s="74">
        <f>A125594514R_Latest</f>
        <v>10</v>
      </c>
      <c r="AN256" s="74">
        <f>A125597712J_Latest</f>
        <v>0.40600000000000003</v>
      </c>
      <c r="AO256" s="74">
        <f>A125591952K_Latest</f>
        <v>0.46800000000000003</v>
      </c>
      <c r="AP256" s="74">
        <f>A125600592V_Latest</f>
        <v>0</v>
      </c>
      <c r="AQ256" s="74">
        <f>A125603472F_Latest</f>
        <v>0</v>
      </c>
      <c r="AR256" s="74">
        <f>A125594832W_Latest</f>
        <v>0.874</v>
      </c>
      <c r="AS256" s="74">
        <f>A125594834A_Latest</f>
        <v>8.6319999999999997</v>
      </c>
      <c r="AT256" s="74">
        <f>A125598032W_Latest</f>
        <v>0.11600000000000001</v>
      </c>
      <c r="AU256" s="74">
        <f>A125592272X_Latest</f>
        <v>0</v>
      </c>
      <c r="AV256" s="74">
        <f>A125600912V_Latest</f>
        <v>0.23499999999999999</v>
      </c>
      <c r="AW256" s="74">
        <f>A125603792T_Latest</f>
        <v>0</v>
      </c>
      <c r="AX256" s="74">
        <f>A125595152K_Latest</f>
        <v>0.35</v>
      </c>
      <c r="AY256" s="74">
        <f>A125595154R_Latest</f>
        <v>22.026</v>
      </c>
      <c r="AZ256" s="74">
        <f>A125596752J_Latest</f>
        <v>0</v>
      </c>
      <c r="BA256" s="74">
        <f>A125590992K_Latest</f>
        <v>0.96</v>
      </c>
      <c r="BB256" s="74">
        <f>A125599632V_Latest</f>
        <v>0.29099999999999998</v>
      </c>
      <c r="BC256" s="74">
        <f>A125602512V_Latest</f>
        <v>0.17</v>
      </c>
      <c r="BD256" s="74">
        <f>A125593872W_Latest</f>
        <v>1.4219999999999999</v>
      </c>
      <c r="BE256" s="74">
        <f>A125593874A_Latest</f>
        <v>14.815</v>
      </c>
    </row>
    <row r="257" spans="1:57" hidden="1">
      <c r="A257" s="63"/>
      <c r="B257" s="53" t="s">
        <v>11589</v>
      </c>
      <c r="C257" s="70">
        <v>49</v>
      </c>
      <c r="D257" s="74">
        <f>A125596600W_Latest</f>
        <v>4.3419999999999996</v>
      </c>
      <c r="E257" s="74">
        <f>A125590840X_Latest</f>
        <v>9.4429999999999996</v>
      </c>
      <c r="F257" s="74">
        <f>A125599480V_Latest</f>
        <v>2.9329999999999998</v>
      </c>
      <c r="G257" s="74">
        <f>A125602360V_Latest</f>
        <v>1.014</v>
      </c>
      <c r="H257" s="74">
        <f>A125593720K_Latest</f>
        <v>17.731999999999999</v>
      </c>
      <c r="I257" s="74">
        <f>A125593722R_Latest</f>
        <v>12</v>
      </c>
      <c r="J257" s="74">
        <f>A125598520J_Latest</f>
        <v>0.66800000000000004</v>
      </c>
      <c r="K257" s="74">
        <f>A125592760K_Latest</f>
        <v>3.4529999999999998</v>
      </c>
      <c r="L257" s="74">
        <f>A125601400J_Latest</f>
        <v>1.1850000000000001</v>
      </c>
      <c r="M257" s="74">
        <f>A125604280F_Latest</f>
        <v>0</v>
      </c>
      <c r="N257" s="74">
        <f>A125595640W_Latest</f>
        <v>5.306</v>
      </c>
      <c r="O257" s="74">
        <f>A125595642A_Latest</f>
        <v>10</v>
      </c>
      <c r="P257" s="74">
        <f>A125597240W_Latest</f>
        <v>0</v>
      </c>
      <c r="Q257" s="74">
        <f>A125591480X_Latest</f>
        <v>2.3199999999999998</v>
      </c>
      <c r="R257" s="74">
        <f>A125600120W_Latest</f>
        <v>0</v>
      </c>
      <c r="S257" s="74">
        <f>A125603000J_Latest</f>
        <v>0.63100000000000001</v>
      </c>
      <c r="T257" s="74">
        <f>A125594360K_Latest</f>
        <v>2.9510000000000001</v>
      </c>
      <c r="U257" s="74">
        <f>A125594362R_Latest</f>
        <v>15</v>
      </c>
      <c r="V257" s="74">
        <f>A125598840V_Latest</f>
        <v>1.94</v>
      </c>
      <c r="W257" s="74">
        <f>A125593080X_Latest</f>
        <v>1.595</v>
      </c>
      <c r="X257" s="74">
        <f>A125601720V_Latest</f>
        <v>0</v>
      </c>
      <c r="Y257" s="74">
        <f>A125604600F_Latest</f>
        <v>0</v>
      </c>
      <c r="Z257" s="74">
        <f>A125595960J_Latest</f>
        <v>3.536</v>
      </c>
      <c r="AA257" s="74">
        <f>A125595962L_Latest</f>
        <v>9.5640000000000001</v>
      </c>
      <c r="AB257" s="74">
        <f>A125599160J_Latest</f>
        <v>0.95</v>
      </c>
      <c r="AC257" s="74">
        <f>A125593400X_Latest</f>
        <v>0.73799999999999999</v>
      </c>
      <c r="AD257" s="74">
        <f>A125602040J_Latest</f>
        <v>0.52</v>
      </c>
      <c r="AE257" s="74">
        <f>A125604920T_Latest</f>
        <v>0.38300000000000001</v>
      </c>
      <c r="AF257" s="74">
        <f>A125596280W_Latest</f>
        <v>2.5910000000000002</v>
      </c>
      <c r="AG257" s="74">
        <f>A125596282A_Latest</f>
        <v>11.367000000000001</v>
      </c>
      <c r="AH257" s="74">
        <f>A125597560J_Latest</f>
        <v>0.40400000000000003</v>
      </c>
      <c r="AI257" s="74">
        <f>A125591800X_Latest</f>
        <v>0.96399999999999997</v>
      </c>
      <c r="AJ257" s="74">
        <f>A125600440J_Latest</f>
        <v>1.0920000000000001</v>
      </c>
      <c r="AK257" s="74">
        <f>A125603320V_Latest</f>
        <v>0</v>
      </c>
      <c r="AL257" s="74">
        <f>A125594680W_Latest</f>
        <v>2.4590000000000001</v>
      </c>
      <c r="AM257" s="74">
        <f>A125594682A_Latest</f>
        <v>17.353000000000002</v>
      </c>
      <c r="AN257" s="74">
        <f>A125597880V_Latest</f>
        <v>0.17899999999999999</v>
      </c>
      <c r="AO257" s="74">
        <f>A125592120L_Latest</f>
        <v>0.153</v>
      </c>
      <c r="AP257" s="74">
        <f>A125600760V_Latest</f>
        <v>0.13600000000000001</v>
      </c>
      <c r="AQ257" s="74">
        <f>A125603640F_Latest</f>
        <v>0</v>
      </c>
      <c r="AR257" s="74">
        <f>A125595000X_Latest</f>
        <v>0.46800000000000003</v>
      </c>
      <c r="AS257" s="74">
        <f>A125595002C_Latest</f>
        <v>12.487</v>
      </c>
      <c r="AT257" s="74">
        <f>A125598200W_Latest</f>
        <v>0</v>
      </c>
      <c r="AU257" s="74">
        <f>A125592440X_Latest</f>
        <v>0</v>
      </c>
      <c r="AV257" s="74">
        <f>A125601080J_Latest</f>
        <v>0</v>
      </c>
      <c r="AW257" s="74">
        <f>A125603960T_Latest</f>
        <v>0</v>
      </c>
      <c r="AX257" s="74">
        <f>A125595320K_Latest</f>
        <v>0</v>
      </c>
      <c r="AY257" s="74">
        <f>A125595322R_Latest</f>
        <v>0</v>
      </c>
      <c r="AZ257" s="74">
        <f>A125596920J_Latest</f>
        <v>0.20100000000000001</v>
      </c>
      <c r="BA257" s="74">
        <f>A125591160L_Latest</f>
        <v>0.219</v>
      </c>
      <c r="BB257" s="74">
        <f>A125599800V_Latest</f>
        <v>0</v>
      </c>
      <c r="BC257" s="74">
        <f>A125602680F_Latest</f>
        <v>0</v>
      </c>
      <c r="BD257" s="74">
        <f>A125594040X_Latest</f>
        <v>0.42</v>
      </c>
      <c r="BE257" s="74">
        <f>A125594042C_Latest</f>
        <v>9.2059999999999995</v>
      </c>
    </row>
    <row r="258" spans="1:57" hidden="1">
      <c r="A258" s="62"/>
      <c r="B258" s="53" t="s">
        <v>11590</v>
      </c>
      <c r="C258" s="70">
        <v>50</v>
      </c>
      <c r="D258" s="74">
        <f>A125596560R_Latest</f>
        <v>6.8140000000000001</v>
      </c>
      <c r="E258" s="74">
        <f>A125590800F_Latest</f>
        <v>11.779</v>
      </c>
      <c r="F258" s="74">
        <f>A125599440A_Latest</f>
        <v>2.3450000000000002</v>
      </c>
      <c r="G258" s="74">
        <f>A125602320A_Latest</f>
        <v>2.0209999999999999</v>
      </c>
      <c r="H258" s="74">
        <f>A125593680C_Latest</f>
        <v>22.957999999999998</v>
      </c>
      <c r="I258" s="74">
        <f>A125593682J_Latest</f>
        <v>10</v>
      </c>
      <c r="J258" s="74">
        <f>A125598480A_Latest</f>
        <v>2.97</v>
      </c>
      <c r="K258" s="74">
        <f>A125592720T_Latest</f>
        <v>5.7039999999999997</v>
      </c>
      <c r="L258" s="74">
        <f>A125601360A_Latest</f>
        <v>0</v>
      </c>
      <c r="M258" s="74">
        <f>A125604240L_Latest</f>
        <v>0</v>
      </c>
      <c r="N258" s="74">
        <f>A125595600C_Latest</f>
        <v>8.6739999999999995</v>
      </c>
      <c r="O258" s="74">
        <f>A125595602J_Latest</f>
        <v>10</v>
      </c>
      <c r="P258" s="74">
        <f>A125597200C_Latest</f>
        <v>1.24</v>
      </c>
      <c r="Q258" s="74">
        <f>A125591440F_Latest</f>
        <v>1.6240000000000001</v>
      </c>
      <c r="R258" s="74">
        <f>A125600080R_Latest</f>
        <v>0.754</v>
      </c>
      <c r="S258" s="74">
        <f>A125602960X_Latest</f>
        <v>1.262</v>
      </c>
      <c r="T258" s="74">
        <f>A125594320T_Latest</f>
        <v>4.88</v>
      </c>
      <c r="U258" s="74">
        <f>A125594322W_Latest</f>
        <v>10</v>
      </c>
      <c r="V258" s="74">
        <f>A125598800A_Latest</f>
        <v>1.675</v>
      </c>
      <c r="W258" s="74">
        <f>A125593040F_Latest</f>
        <v>2.8220000000000001</v>
      </c>
      <c r="X258" s="74">
        <f>A125601680L_Latest</f>
        <v>0.60199999999999998</v>
      </c>
      <c r="Y258" s="74">
        <f>A125604560X_Latest</f>
        <v>0</v>
      </c>
      <c r="Z258" s="74">
        <f>A125595920R_Latest</f>
        <v>5.0990000000000002</v>
      </c>
      <c r="AA258" s="74">
        <f>A125595922V_Latest</f>
        <v>10</v>
      </c>
      <c r="AB258" s="74">
        <f>A125599120R_Latest</f>
        <v>0.61199999999999999</v>
      </c>
      <c r="AC258" s="74">
        <f>A125593360T_Latest</f>
        <v>0</v>
      </c>
      <c r="AD258" s="74">
        <f>A125602000R_Latest</f>
        <v>0.36199999999999999</v>
      </c>
      <c r="AE258" s="74">
        <f>A125604880K_Latest</f>
        <v>0</v>
      </c>
      <c r="AF258" s="74">
        <f>A125596240C_Latest</f>
        <v>0.97399999999999998</v>
      </c>
      <c r="AG258" s="74">
        <f>A125596242J_Latest</f>
        <v>8.8130000000000006</v>
      </c>
      <c r="AH258" s="74">
        <f>A125597520R_Latest</f>
        <v>0</v>
      </c>
      <c r="AI258" s="74">
        <f>A125591760T_Latest</f>
        <v>0.42199999999999999</v>
      </c>
      <c r="AJ258" s="74">
        <f>A125600400R_Latest</f>
        <v>0.627</v>
      </c>
      <c r="AK258" s="74">
        <f>A125603280L_Latest</f>
        <v>0.53500000000000003</v>
      </c>
      <c r="AL258" s="74">
        <f>A125594640C_Latest</f>
        <v>1.585</v>
      </c>
      <c r="AM258" s="74">
        <f>A125594642J_Latest</f>
        <v>20.971</v>
      </c>
      <c r="AN258" s="74">
        <f>A125597840A_Latest</f>
        <v>0.14599999999999999</v>
      </c>
      <c r="AO258" s="74">
        <f>A125592080F_Latest</f>
        <v>0.63300000000000001</v>
      </c>
      <c r="AP258" s="74">
        <f>A125600720A_Latest</f>
        <v>0</v>
      </c>
      <c r="AQ258" s="74">
        <f>A125603600L_Latest</f>
        <v>0.223</v>
      </c>
      <c r="AR258" s="74">
        <f>A125594960R_Latest</f>
        <v>1.002</v>
      </c>
      <c r="AS258" s="74">
        <f>A125594962V_Latest</f>
        <v>11.156000000000001</v>
      </c>
      <c r="AT258" s="74">
        <f>A125598160R_Latest</f>
        <v>0</v>
      </c>
      <c r="AU258" s="74">
        <f>A125592400F_Latest</f>
        <v>0</v>
      </c>
      <c r="AV258" s="74">
        <f>A125601040R_Latest</f>
        <v>0</v>
      </c>
      <c r="AW258" s="74">
        <f>A125603920X_Latest</f>
        <v>0</v>
      </c>
      <c r="AX258" s="74">
        <f>A125595280C_Latest</f>
        <v>0</v>
      </c>
      <c r="AY258" s="74">
        <f>A125595282J_Latest</f>
        <v>0</v>
      </c>
      <c r="AZ258" s="74">
        <f>A125596880A_Latest</f>
        <v>0.17</v>
      </c>
      <c r="BA258" s="74">
        <f>A125591120V_Latest</f>
        <v>0.57299999999999995</v>
      </c>
      <c r="BB258" s="74">
        <f>A125599760L_Latest</f>
        <v>0</v>
      </c>
      <c r="BC258" s="74">
        <f>A125602640L_Latest</f>
        <v>0</v>
      </c>
      <c r="BD258" s="74">
        <f>A125594000F_Latest</f>
        <v>0.74299999999999999</v>
      </c>
      <c r="BE258" s="74">
        <f>A125594002K_Latest</f>
        <v>10.337999999999999</v>
      </c>
    </row>
    <row r="259" spans="1:57" hidden="1">
      <c r="A259" s="62"/>
      <c r="B259" s="53" t="s">
        <v>11604</v>
      </c>
      <c r="C259" s="70">
        <v>51</v>
      </c>
      <c r="D259" s="74">
        <f>A125596568J_Latest</f>
        <v>32.799999999999997</v>
      </c>
      <c r="E259" s="74">
        <f>A125590808X_Latest</f>
        <v>48.42</v>
      </c>
      <c r="F259" s="74">
        <f>A125599448V_Latest</f>
        <v>12.936999999999999</v>
      </c>
      <c r="G259" s="74">
        <f>A125602328V_Latest</f>
        <v>6.5759999999999996</v>
      </c>
      <c r="H259" s="74">
        <f>A125593688W_Latest</f>
        <v>100.733</v>
      </c>
      <c r="I259" s="74">
        <f>A125593690J_Latest</f>
        <v>12</v>
      </c>
      <c r="J259" s="74">
        <f>A125598488V_Latest</f>
        <v>10.371</v>
      </c>
      <c r="K259" s="74">
        <f>A125592728K_Latest</f>
        <v>15.29</v>
      </c>
      <c r="L259" s="74">
        <f>A125601368V_Latest</f>
        <v>3.7730000000000001</v>
      </c>
      <c r="M259" s="74">
        <f>A125604248F_Latest</f>
        <v>2.5209999999999999</v>
      </c>
      <c r="N259" s="74">
        <f>A125595608W_Latest</f>
        <v>31.954999999999998</v>
      </c>
      <c r="O259" s="74">
        <f>A125595610J_Latest</f>
        <v>13</v>
      </c>
      <c r="P259" s="74">
        <f>A125597208W_Latest</f>
        <v>9.1679999999999993</v>
      </c>
      <c r="Q259" s="74">
        <f>A125591448X_Latest</f>
        <v>9.6419999999999995</v>
      </c>
      <c r="R259" s="74">
        <f>A125600088J_Latest</f>
        <v>5.1020000000000003</v>
      </c>
      <c r="S259" s="74">
        <f>A125602968T_Latest</f>
        <v>2.08</v>
      </c>
      <c r="T259" s="74">
        <f>A125594328K_Latest</f>
        <v>25.992000000000001</v>
      </c>
      <c r="U259" s="74">
        <f>A125594330W_Latest</f>
        <v>13</v>
      </c>
      <c r="V259" s="74">
        <f>A125598808V_Latest</f>
        <v>8.1839999999999993</v>
      </c>
      <c r="W259" s="74">
        <f>A125593048X_Latest</f>
        <v>14.028</v>
      </c>
      <c r="X259" s="74">
        <f>A125601688F_Latest</f>
        <v>0.89300000000000002</v>
      </c>
      <c r="Y259" s="74">
        <f>A125604568T_Latest</f>
        <v>0.66300000000000003</v>
      </c>
      <c r="Z259" s="74">
        <f>A125595928J_Latest</f>
        <v>23.768000000000001</v>
      </c>
      <c r="AA259" s="74">
        <f>A125595930V_Latest</f>
        <v>12</v>
      </c>
      <c r="AB259" s="74">
        <f>A125599128J_Latest</f>
        <v>2.7429999999999999</v>
      </c>
      <c r="AC259" s="74">
        <f>A125593368K_Latest</f>
        <v>3.875</v>
      </c>
      <c r="AD259" s="74">
        <f>A125602008J_Latest</f>
        <v>1.4890000000000001</v>
      </c>
      <c r="AE259" s="74">
        <f>A125604888C_Latest</f>
        <v>0.38300000000000001</v>
      </c>
      <c r="AF259" s="74">
        <f>A125596248W_Latest</f>
        <v>8.4909999999999997</v>
      </c>
      <c r="AG259" s="74">
        <f>A125596250J_Latest</f>
        <v>12.096</v>
      </c>
      <c r="AH259" s="74">
        <f>A125597528J_Latest</f>
        <v>2.0009999999999999</v>
      </c>
      <c r="AI259" s="74">
        <f>A125591768K_Latest</f>
        <v>3.8580000000000001</v>
      </c>
      <c r="AJ259" s="74">
        <f>A125600408J_Latest</f>
        <v>1.21</v>
      </c>
      <c r="AK259" s="74">
        <f>A125603288F_Latest</f>
        <v>0.53500000000000003</v>
      </c>
      <c r="AL259" s="74">
        <f>A125594648W_Latest</f>
        <v>7.6050000000000004</v>
      </c>
      <c r="AM259" s="74">
        <f>A125594650J_Latest</f>
        <v>11.393000000000001</v>
      </c>
      <c r="AN259" s="74">
        <f>A125597848V_Latest</f>
        <v>0.218</v>
      </c>
      <c r="AO259" s="74">
        <f>A125592088X_Latest</f>
        <v>0.995</v>
      </c>
      <c r="AP259" s="74">
        <f>A125600728V_Latest</f>
        <v>0.18</v>
      </c>
      <c r="AQ259" s="74">
        <f>A125603608F_Latest</f>
        <v>0.223</v>
      </c>
      <c r="AR259" s="74">
        <f>A125594968J_Latest</f>
        <v>1.615</v>
      </c>
      <c r="AS259" s="74">
        <f>A125594970V_Latest</f>
        <v>12.875</v>
      </c>
      <c r="AT259" s="74">
        <f>A125598168J_Latest</f>
        <v>0.11600000000000001</v>
      </c>
      <c r="AU259" s="74">
        <f>A125592408X_Latest</f>
        <v>0</v>
      </c>
      <c r="AV259" s="74">
        <f>A125601048J_Latest</f>
        <v>0</v>
      </c>
      <c r="AW259" s="74">
        <f>A125603928T_Latest</f>
        <v>0</v>
      </c>
      <c r="AX259" s="74">
        <f>A125595288W_Latest</f>
        <v>0.11600000000000001</v>
      </c>
      <c r="AY259" s="74">
        <f>A125595290J_Latest</f>
        <v>0</v>
      </c>
      <c r="AZ259" s="74">
        <f>A125596888V_Latest</f>
        <v>0</v>
      </c>
      <c r="BA259" s="74">
        <f>A125591128L_Latest</f>
        <v>0.73099999999999998</v>
      </c>
      <c r="BB259" s="74">
        <f>A125599768F_Latest</f>
        <v>0.29099999999999998</v>
      </c>
      <c r="BC259" s="74">
        <f>A125602648F_Latest</f>
        <v>0.17</v>
      </c>
      <c r="BD259" s="74">
        <f>A125594008X_Latest</f>
        <v>1.1919999999999999</v>
      </c>
      <c r="BE259" s="74">
        <f>A125594010K_Latest</f>
        <v>13.865</v>
      </c>
    </row>
    <row r="260" spans="1:57" hidden="1">
      <c r="A260" s="62"/>
      <c r="B260" s="53" t="s">
        <v>11588</v>
      </c>
      <c r="C260" s="70">
        <v>52</v>
      </c>
      <c r="D260" s="74">
        <f>A125596672J_Latest</f>
        <v>31.846</v>
      </c>
      <c r="E260" s="74">
        <f>A125590912X_Latest</f>
        <v>53.798999999999999</v>
      </c>
      <c r="F260" s="74">
        <f>A125599552V_Latest</f>
        <v>17.657</v>
      </c>
      <c r="G260" s="74">
        <f>A125602432V_Latest</f>
        <v>8.4949999999999992</v>
      </c>
      <c r="H260" s="74">
        <f>A125593792W_Latest</f>
        <v>111.797</v>
      </c>
      <c r="I260" s="74">
        <f>A125593794A_Latest</f>
        <v>12</v>
      </c>
      <c r="J260" s="74">
        <f>A125598592V_Latest</f>
        <v>10.462999999999999</v>
      </c>
      <c r="K260" s="74">
        <f>A125592832K_Latest</f>
        <v>17.167999999999999</v>
      </c>
      <c r="L260" s="74">
        <f>A125601472V_Latest</f>
        <v>2.8889999999999998</v>
      </c>
      <c r="M260" s="74">
        <f>A125604352F_Latest</f>
        <v>2.6269999999999998</v>
      </c>
      <c r="N260" s="74">
        <f>A125595712W_Latest</f>
        <v>33.146999999999998</v>
      </c>
      <c r="O260" s="74">
        <f>A125595714A_Latest</f>
        <v>12</v>
      </c>
      <c r="P260" s="74">
        <f>A125597312W_Latest</f>
        <v>9.093</v>
      </c>
      <c r="Q260" s="74">
        <f>A125591552X_Latest</f>
        <v>13.664</v>
      </c>
      <c r="R260" s="74">
        <f>A125600192J_Latest</f>
        <v>7.51</v>
      </c>
      <c r="S260" s="74">
        <f>A125603072V_Latest</f>
        <v>4.5540000000000003</v>
      </c>
      <c r="T260" s="74">
        <f>A125594432K_Latest</f>
        <v>34.822000000000003</v>
      </c>
      <c r="U260" s="74">
        <f>A125594434R_Latest</f>
        <v>15</v>
      </c>
      <c r="V260" s="74">
        <f>A125598912V_Latest</f>
        <v>6.8680000000000003</v>
      </c>
      <c r="W260" s="74">
        <f>A125593152X_Latest</f>
        <v>12.407999999999999</v>
      </c>
      <c r="X260" s="74">
        <f>A125601792F_Latest</f>
        <v>2.1520000000000001</v>
      </c>
      <c r="Y260" s="74">
        <f>A125604672T_Latest</f>
        <v>0</v>
      </c>
      <c r="Z260" s="74">
        <f>A125596032K_Latest</f>
        <v>21.428000000000001</v>
      </c>
      <c r="AA260" s="74">
        <f>A125596034R_Latest</f>
        <v>10</v>
      </c>
      <c r="AB260" s="74">
        <f>A125599232J_Latest</f>
        <v>2.31</v>
      </c>
      <c r="AC260" s="74">
        <f>A125593472K_Latest</f>
        <v>3.7559999999999998</v>
      </c>
      <c r="AD260" s="74">
        <f>A125602112J_Latest</f>
        <v>2.7879999999999998</v>
      </c>
      <c r="AE260" s="74">
        <f>A125604992C_Latest</f>
        <v>0</v>
      </c>
      <c r="AF260" s="74">
        <f>A125596352W_Latest</f>
        <v>8.8550000000000004</v>
      </c>
      <c r="AG260" s="74">
        <f>A125596354A_Latest</f>
        <v>12.401</v>
      </c>
      <c r="AH260" s="74">
        <f>A125597632J_Latest</f>
        <v>2.0009999999999999</v>
      </c>
      <c r="AI260" s="74">
        <f>A125591872K_Latest</f>
        <v>4.6689999999999996</v>
      </c>
      <c r="AJ260" s="74">
        <f>A125600512J_Latest</f>
        <v>1.448</v>
      </c>
      <c r="AK260" s="74">
        <f>A125603392F_Latest</f>
        <v>0.92</v>
      </c>
      <c r="AL260" s="74">
        <f>A125594752W_Latest</f>
        <v>9.0380000000000003</v>
      </c>
      <c r="AM260" s="74">
        <f>A125594754A_Latest</f>
        <v>11</v>
      </c>
      <c r="AN260" s="74">
        <f>A125597952V_Latest</f>
        <v>0.503</v>
      </c>
      <c r="AO260" s="74">
        <f>A125592192X_Latest</f>
        <v>1.1279999999999999</v>
      </c>
      <c r="AP260" s="74">
        <f>A125600832V_Latest</f>
        <v>0.34399999999999997</v>
      </c>
      <c r="AQ260" s="74">
        <f>A125603712F_Latest</f>
        <v>0.223</v>
      </c>
      <c r="AR260" s="74">
        <f>A125595072K_Latest</f>
        <v>2.198</v>
      </c>
      <c r="AS260" s="74">
        <f>A125595074R_Latest</f>
        <v>10.551</v>
      </c>
      <c r="AT260" s="74">
        <f>A125598272J_Latest</f>
        <v>0.11600000000000001</v>
      </c>
      <c r="AU260" s="74">
        <f>A125592512X_Latest</f>
        <v>0</v>
      </c>
      <c r="AV260" s="74">
        <f>A125601152J_Latest</f>
        <v>0.23499999999999999</v>
      </c>
      <c r="AW260" s="74">
        <f>A125604032V_Latest</f>
        <v>0</v>
      </c>
      <c r="AX260" s="74">
        <f>A125595392W_Latest</f>
        <v>0.35</v>
      </c>
      <c r="AY260" s="74">
        <f>A125595394A_Latest</f>
        <v>22.026</v>
      </c>
      <c r="AZ260" s="74">
        <f>A125596992V_Latest</f>
        <v>0.49099999999999999</v>
      </c>
      <c r="BA260" s="74">
        <f>A125591232L_Latest</f>
        <v>1.0069999999999999</v>
      </c>
      <c r="BB260" s="74">
        <f>A125599872F_Latest</f>
        <v>0.29099999999999998</v>
      </c>
      <c r="BC260" s="74">
        <f>A125602752F_Latest</f>
        <v>0.17</v>
      </c>
      <c r="BD260" s="74">
        <f>A125594112X_Latest</f>
        <v>1.958</v>
      </c>
      <c r="BE260" s="74">
        <f>A125594114C_Latest</f>
        <v>10.419</v>
      </c>
    </row>
    <row r="261" spans="1:57" hidden="1">
      <c r="A261" s="62"/>
      <c r="B261" s="53" t="s">
        <v>11597</v>
      </c>
      <c r="C261" s="70">
        <v>53</v>
      </c>
      <c r="D261" s="74">
        <f>A125596392R_Latest</f>
        <v>29.789000000000001</v>
      </c>
      <c r="E261" s="74">
        <f>A125590632F_Latest</f>
        <v>27.193999999999999</v>
      </c>
      <c r="F261" s="74">
        <f>A125599272A_Latest</f>
        <v>8.2249999999999996</v>
      </c>
      <c r="G261" s="74">
        <f>A125602152A_Latest</f>
        <v>0.30499999999999999</v>
      </c>
      <c r="H261" s="74">
        <f>A125593512T_Latest</f>
        <v>65.512</v>
      </c>
      <c r="I261" s="74">
        <f>A125593514W_Latest</f>
        <v>10</v>
      </c>
      <c r="J261" s="74">
        <f>A125598312R_Latest</f>
        <v>10.000999999999999</v>
      </c>
      <c r="K261" s="74">
        <f>A125592552T_Latest</f>
        <v>8.282</v>
      </c>
      <c r="L261" s="74">
        <f>A125601192A_Latest</f>
        <v>2.37</v>
      </c>
      <c r="M261" s="74">
        <f>A125604072L_Latest</f>
        <v>0</v>
      </c>
      <c r="N261" s="74">
        <f>A125595432C_Latest</f>
        <v>20.654</v>
      </c>
      <c r="O261" s="74">
        <f>A125595434J_Latest</f>
        <v>9.8670000000000009</v>
      </c>
      <c r="P261" s="74">
        <f>A125597032C_Latest</f>
        <v>6.0739999999999998</v>
      </c>
      <c r="Q261" s="74">
        <f>A125591272F_Latest</f>
        <v>8.5990000000000002</v>
      </c>
      <c r="R261" s="74">
        <f>A125599912L_Latest</f>
        <v>3.1859999999999999</v>
      </c>
      <c r="S261" s="74">
        <f>A125602792X_Latest</f>
        <v>0</v>
      </c>
      <c r="T261" s="74">
        <f>A125594152T_Latest</f>
        <v>17.859000000000002</v>
      </c>
      <c r="U261" s="74">
        <f>A125594154W_Latest</f>
        <v>11.563000000000001</v>
      </c>
      <c r="V261" s="74">
        <f>A125598632A_Latest</f>
        <v>6.7759999999999998</v>
      </c>
      <c r="W261" s="74">
        <f>A125592872C_Latest</f>
        <v>3.9079999999999999</v>
      </c>
      <c r="X261" s="74">
        <f>A125601512A_Latest</f>
        <v>1.538</v>
      </c>
      <c r="Y261" s="74">
        <f>A125604392X_Latest</f>
        <v>0</v>
      </c>
      <c r="Z261" s="74">
        <f>A125595752R_Latest</f>
        <v>12.222</v>
      </c>
      <c r="AA261" s="74">
        <f>A125595754V_Latest</f>
        <v>8</v>
      </c>
      <c r="AB261" s="74">
        <f>A125598952L_Latest</f>
        <v>2.601</v>
      </c>
      <c r="AC261" s="74">
        <f>A125593192T_Latest</f>
        <v>2.6619999999999999</v>
      </c>
      <c r="AD261" s="74">
        <f>A125601832L_Latest</f>
        <v>0.437</v>
      </c>
      <c r="AE261" s="74">
        <f>A125604712X_Latest</f>
        <v>0.30499999999999999</v>
      </c>
      <c r="AF261" s="74">
        <f>A125596072C_Latest</f>
        <v>6.0060000000000002</v>
      </c>
      <c r="AG261" s="74">
        <f>A125596074J_Latest</f>
        <v>10</v>
      </c>
      <c r="AH261" s="74">
        <f>A125597352R_Latest</f>
        <v>1.718</v>
      </c>
      <c r="AI261" s="74">
        <f>A125591592T_Latest</f>
        <v>2.5299999999999998</v>
      </c>
      <c r="AJ261" s="74">
        <f>A125600232R_Latest</f>
        <v>0.38500000000000001</v>
      </c>
      <c r="AK261" s="74">
        <f>A125603112A_Latest</f>
        <v>0</v>
      </c>
      <c r="AL261" s="74">
        <f>A125594472C_Latest</f>
        <v>4.633</v>
      </c>
      <c r="AM261" s="74">
        <f>A125594474J_Latest</f>
        <v>10</v>
      </c>
      <c r="AN261" s="74">
        <f>A125597672A_Latest</f>
        <v>1.5129999999999999</v>
      </c>
      <c r="AO261" s="74">
        <f>A125591912T_Latest</f>
        <v>0.628</v>
      </c>
      <c r="AP261" s="74">
        <f>A125600552A_Latest</f>
        <v>0</v>
      </c>
      <c r="AQ261" s="74">
        <f>A125603432L_Latest</f>
        <v>0</v>
      </c>
      <c r="AR261" s="74">
        <f>A125594792R_Latest</f>
        <v>2.141</v>
      </c>
      <c r="AS261" s="74">
        <f>A125594794V_Latest</f>
        <v>5.7210000000000001</v>
      </c>
      <c r="AT261" s="74">
        <f>A125597992L_Latest</f>
        <v>0.11600000000000001</v>
      </c>
      <c r="AU261" s="74">
        <f>A125592232F_Latest</f>
        <v>0</v>
      </c>
      <c r="AV261" s="74">
        <f>A125600872L_Latest</f>
        <v>0</v>
      </c>
      <c r="AW261" s="74">
        <f>A125603752X_Latest</f>
        <v>0</v>
      </c>
      <c r="AX261" s="74">
        <f>A125595112T_Latest</f>
        <v>0.11600000000000001</v>
      </c>
      <c r="AY261" s="74">
        <f>A125595114W_Latest</f>
        <v>0</v>
      </c>
      <c r="AZ261" s="74">
        <f>A125596712R_Latest</f>
        <v>0.99</v>
      </c>
      <c r="BA261" s="74">
        <f>A125590952T_Latest</f>
        <v>0.58399999999999996</v>
      </c>
      <c r="BB261" s="74">
        <f>A125599592L_Latest</f>
        <v>0.308</v>
      </c>
      <c r="BC261" s="74">
        <f>A125602472L_Latest</f>
        <v>0</v>
      </c>
      <c r="BD261" s="74">
        <f>A125593832C_Latest</f>
        <v>1.8819999999999999</v>
      </c>
      <c r="BE261" s="74">
        <f>A125593834J_Latest</f>
        <v>9</v>
      </c>
    </row>
    <row r="262" spans="1:57" hidden="1">
      <c r="A262" s="48" t="s">
        <v>11546</v>
      </c>
      <c r="B262" s="64"/>
      <c r="C262" s="70">
        <v>54</v>
      </c>
      <c r="D262" s="74">
        <f>A125596488J_Latest</f>
        <v>340.56299999999999</v>
      </c>
      <c r="E262" s="74">
        <f>A125590728X_Latest</f>
        <v>337.041</v>
      </c>
      <c r="F262" s="74">
        <f>A125599368V_Latest</f>
        <v>110.96899999999999</v>
      </c>
      <c r="G262" s="74">
        <f>A125602248V_Latest</f>
        <v>30.323</v>
      </c>
      <c r="H262" s="74">
        <f>A125593608K_Latest</f>
        <v>818.89599999999996</v>
      </c>
      <c r="I262" s="74">
        <f>A125593610W_Latest</f>
        <v>10</v>
      </c>
      <c r="J262" s="74">
        <f>A125598408J_Latest</f>
        <v>106.057</v>
      </c>
      <c r="K262" s="74">
        <f>A125592648K_Latest</f>
        <v>100.048</v>
      </c>
      <c r="L262" s="74">
        <f>A125601288V_Latest</f>
        <v>34.134</v>
      </c>
      <c r="M262" s="74">
        <f>A125604168F_Latest</f>
        <v>10.114000000000001</v>
      </c>
      <c r="N262" s="74">
        <f>A125595528W_Latest</f>
        <v>250.35400000000001</v>
      </c>
      <c r="O262" s="74">
        <f>A125595530J_Latest</f>
        <v>10</v>
      </c>
      <c r="P262" s="74">
        <f>A125597128W_Latest</f>
        <v>88.004000000000005</v>
      </c>
      <c r="Q262" s="74">
        <f>A125591368X_Latest</f>
        <v>85.635999999999996</v>
      </c>
      <c r="R262" s="74">
        <f>A125600008W_Latest</f>
        <v>33.164999999999999</v>
      </c>
      <c r="S262" s="74">
        <f>A125602888T_Latest</f>
        <v>9.7690000000000001</v>
      </c>
      <c r="T262" s="74">
        <f>A125594248K_Latest</f>
        <v>216.57400000000001</v>
      </c>
      <c r="U262" s="74">
        <f>A125594250W_Latest</f>
        <v>10</v>
      </c>
      <c r="V262" s="74">
        <f>A125598728V_Latest</f>
        <v>75.808999999999997</v>
      </c>
      <c r="W262" s="74">
        <f>A125592968W_Latest</f>
        <v>76.363</v>
      </c>
      <c r="X262" s="74">
        <f>A125601608V_Latest</f>
        <v>18.966000000000001</v>
      </c>
      <c r="Y262" s="74">
        <f>A125604488T_Latest</f>
        <v>2.8929999999999998</v>
      </c>
      <c r="Z262" s="74">
        <f>A125595848J_Latest</f>
        <v>174.03200000000001</v>
      </c>
      <c r="AA262" s="74">
        <f>A125595850V_Latest</f>
        <v>10</v>
      </c>
      <c r="AB262" s="74">
        <f>A125599048J_Latest</f>
        <v>24.56</v>
      </c>
      <c r="AC262" s="74">
        <f>A125593288K_Latest</f>
        <v>20.657</v>
      </c>
      <c r="AD262" s="74">
        <f>A125601928F_Latest</f>
        <v>8.4969999999999999</v>
      </c>
      <c r="AE262" s="74">
        <f>A125604808T_Latest</f>
        <v>1.5940000000000001</v>
      </c>
      <c r="AF262" s="74">
        <f>A125596168W_Latest</f>
        <v>55.308</v>
      </c>
      <c r="AG262" s="74">
        <f>A125596170J_Latest</f>
        <v>10</v>
      </c>
      <c r="AH262" s="74">
        <f>A125597448J_Latest</f>
        <v>30.497</v>
      </c>
      <c r="AI262" s="74">
        <f>A125591688K_Latest</f>
        <v>39.609000000000002</v>
      </c>
      <c r="AJ262" s="74">
        <f>A125600328J_Latest</f>
        <v>11.055999999999999</v>
      </c>
      <c r="AK262" s="74">
        <f>A125603208V_Latest</f>
        <v>4.726</v>
      </c>
      <c r="AL262" s="74">
        <f>A125594568W_Latest</f>
        <v>85.888999999999996</v>
      </c>
      <c r="AM262" s="74">
        <f>A125594570J_Latest</f>
        <v>10</v>
      </c>
      <c r="AN262" s="74">
        <f>A125597768V_Latest</f>
        <v>9.1940000000000008</v>
      </c>
      <c r="AO262" s="74">
        <f>A125592008L_Latest</f>
        <v>8.7929999999999993</v>
      </c>
      <c r="AP262" s="74">
        <f>A125600648V_Latest</f>
        <v>2.2770000000000001</v>
      </c>
      <c r="AQ262" s="74">
        <f>A125603528F_Latest</f>
        <v>0.88300000000000001</v>
      </c>
      <c r="AR262" s="74">
        <f>A125594888J_Latest</f>
        <v>21.146999999999998</v>
      </c>
      <c r="AS262" s="74">
        <f>A125594890V_Latest</f>
        <v>10</v>
      </c>
      <c r="AT262" s="74">
        <f>A125598088J_Latest</f>
        <v>1.3959999999999999</v>
      </c>
      <c r="AU262" s="74">
        <f>A125592328X_Latest</f>
        <v>0.86</v>
      </c>
      <c r="AV262" s="74">
        <f>A125600968F_Latest</f>
        <v>0.79600000000000004</v>
      </c>
      <c r="AW262" s="74">
        <f>A125603848T_Latest</f>
        <v>0</v>
      </c>
      <c r="AX262" s="74">
        <f>A125595208K_Latest</f>
        <v>3.052</v>
      </c>
      <c r="AY262" s="74">
        <f>A125595210W_Latest</f>
        <v>11.201000000000001</v>
      </c>
      <c r="AZ262" s="74">
        <f>A125596808J_Latest</f>
        <v>5.0460000000000003</v>
      </c>
      <c r="BA262" s="74">
        <f>A125591048L_Latest</f>
        <v>5.0739999999999998</v>
      </c>
      <c r="BB262" s="74">
        <f>A125599688F_Latest</f>
        <v>2.077</v>
      </c>
      <c r="BC262" s="74">
        <f>A125602568F_Latest</f>
        <v>0.34300000000000003</v>
      </c>
      <c r="BD262" s="74">
        <f>A125593928W_Latest</f>
        <v>12.54</v>
      </c>
      <c r="BE262" s="74">
        <f>A125593930J_Latest</f>
        <v>10</v>
      </c>
    </row>
    <row r="263" spans="1:57" hidden="1">
      <c r="A263" s="45" t="s">
        <v>11592</v>
      </c>
      <c r="B263" s="46"/>
      <c r="C263" s="70">
        <v>55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</row>
    <row r="264" spans="1:57" hidden="1">
      <c r="A264" s="48" t="s">
        <v>11550</v>
      </c>
      <c r="B264" s="49"/>
      <c r="C264" s="70">
        <v>56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</row>
    <row r="265" spans="1:57" hidden="1">
      <c r="A265" s="52"/>
      <c r="B265" s="53" t="s">
        <v>11551</v>
      </c>
      <c r="C265" s="70">
        <v>57</v>
      </c>
      <c r="D265" s="74">
        <f>A125627208R_Latest</f>
        <v>38.348999999999997</v>
      </c>
      <c r="E265" s="74">
        <f>A125621448T_Latest</f>
        <v>35.366</v>
      </c>
      <c r="F265" s="74">
        <f>A125630088T_Latest</f>
        <v>19.245000000000001</v>
      </c>
      <c r="G265" s="74">
        <f>A125632968A_Latest</f>
        <v>7.48</v>
      </c>
      <c r="H265" s="74">
        <f>A125624328C_Latest</f>
        <v>100.43899999999999</v>
      </c>
      <c r="I265" s="74">
        <f>A125624330R_Latest</f>
        <v>10</v>
      </c>
      <c r="J265" s="74">
        <f>A125627208R_Latest</f>
        <v>38.348999999999997</v>
      </c>
      <c r="K265" s="74">
        <f>A125621448T_Latest</f>
        <v>35.366</v>
      </c>
      <c r="L265" s="74">
        <f>A125630088T_Latest</f>
        <v>19.245000000000001</v>
      </c>
      <c r="M265" s="74">
        <f>A125632968A_Latest</f>
        <v>7.48</v>
      </c>
      <c r="N265" s="74">
        <f>A125624328C_Latest</f>
        <v>100.43899999999999</v>
      </c>
      <c r="O265" s="74">
        <f>A125624330R_Latest</f>
        <v>10</v>
      </c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</row>
    <row r="266" spans="1:57" hidden="1">
      <c r="A266" s="52"/>
      <c r="B266" s="53" t="s">
        <v>11552</v>
      </c>
      <c r="C266" s="70">
        <v>58</v>
      </c>
      <c r="D266" s="74">
        <f>A125625928A_Latest</f>
        <v>31.416</v>
      </c>
      <c r="E266" s="74">
        <f>A125620168F_Latest</f>
        <v>42.826000000000001</v>
      </c>
      <c r="F266" s="74">
        <f>A125628808L_Latest</f>
        <v>13.003</v>
      </c>
      <c r="G266" s="74">
        <f>A125631688R_Latest</f>
        <v>6.1349999999999998</v>
      </c>
      <c r="H266" s="74">
        <f>A125623048T_Latest</f>
        <v>93.38</v>
      </c>
      <c r="I266" s="74">
        <f>A125623050C_Latest</f>
        <v>12</v>
      </c>
      <c r="J266" s="74"/>
      <c r="K266" s="74"/>
      <c r="L266" s="74"/>
      <c r="M266" s="74"/>
      <c r="N266" s="74"/>
      <c r="O266" s="74"/>
      <c r="P266" s="74">
        <f>A125625928A_Latest</f>
        <v>31.416</v>
      </c>
      <c r="Q266" s="74">
        <f>A125620168F_Latest</f>
        <v>42.826000000000001</v>
      </c>
      <c r="R266" s="74">
        <f>A125628808L_Latest</f>
        <v>13.003</v>
      </c>
      <c r="S266" s="74">
        <f>A125631688R_Latest</f>
        <v>6.1349999999999998</v>
      </c>
      <c r="T266" s="74">
        <f>A125623048T_Latest</f>
        <v>93.38</v>
      </c>
      <c r="U266" s="74">
        <f>A125623050C_Latest</f>
        <v>12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</row>
    <row r="267" spans="1:57" hidden="1">
      <c r="A267" s="52"/>
      <c r="B267" s="53" t="s">
        <v>11553</v>
      </c>
      <c r="C267" s="70">
        <v>59</v>
      </c>
      <c r="D267" s="74">
        <f>A125627528A_Latest</f>
        <v>31.555</v>
      </c>
      <c r="E267" s="74">
        <f>A125621768C_Latest</f>
        <v>32.076999999999998</v>
      </c>
      <c r="F267" s="74">
        <f>A125630408T_Latest</f>
        <v>4.97</v>
      </c>
      <c r="G267" s="74">
        <f>A125633288R_Latest</f>
        <v>2.327</v>
      </c>
      <c r="H267" s="74">
        <f>A125624648R_Latest</f>
        <v>70.930000000000007</v>
      </c>
      <c r="I267" s="74">
        <f>A125624650A_Latest</f>
        <v>10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>
        <f>A125627528A_Latest</f>
        <v>31.555</v>
      </c>
      <c r="W267" s="74">
        <f>A125621768C_Latest</f>
        <v>32.076999999999998</v>
      </c>
      <c r="X267" s="74">
        <f>A125630408T_Latest</f>
        <v>4.97</v>
      </c>
      <c r="Y267" s="74">
        <f>A125633288R_Latest</f>
        <v>2.327</v>
      </c>
      <c r="Z267" s="74">
        <f>A125624648R_Latest</f>
        <v>70.930000000000007</v>
      </c>
      <c r="AA267" s="74">
        <f>A125624650A_Latest</f>
        <v>10</v>
      </c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</row>
    <row r="268" spans="1:57" hidden="1">
      <c r="A268" s="52"/>
      <c r="B268" s="53" t="s">
        <v>11554</v>
      </c>
      <c r="C268" s="70">
        <v>60</v>
      </c>
      <c r="D268" s="74">
        <f>A125627848L_Latest</f>
        <v>8.4619999999999997</v>
      </c>
      <c r="E268" s="74">
        <f>A125622088T_Latest</f>
        <v>8.5830000000000002</v>
      </c>
      <c r="F268" s="74">
        <f>A125630728C_Latest</f>
        <v>2.464</v>
      </c>
      <c r="G268" s="74">
        <f>A125633608R_Latest</f>
        <v>1.3640000000000001</v>
      </c>
      <c r="H268" s="74">
        <f>A125624968A_Latest</f>
        <v>20.872</v>
      </c>
      <c r="I268" s="74">
        <f>A125624970L_Latest</f>
        <v>10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>
        <f>A125627848L_Latest</f>
        <v>8.4619999999999997</v>
      </c>
      <c r="AC268" s="74">
        <f>A125622088T_Latest</f>
        <v>8.5830000000000002</v>
      </c>
      <c r="AD268" s="74">
        <f>A125630728C_Latest</f>
        <v>2.464</v>
      </c>
      <c r="AE268" s="74">
        <f>A125633608R_Latest</f>
        <v>1.3640000000000001</v>
      </c>
      <c r="AF268" s="74">
        <f>A125624968A_Latest</f>
        <v>20.872</v>
      </c>
      <c r="AG268" s="74">
        <f>A125624970L_Latest</f>
        <v>10</v>
      </c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</row>
    <row r="269" spans="1:57" hidden="1">
      <c r="A269" s="52"/>
      <c r="B269" s="53" t="s">
        <v>11555</v>
      </c>
      <c r="C269" s="70">
        <v>61</v>
      </c>
      <c r="D269" s="74">
        <f>A125626248R_Latest</f>
        <v>10.263999999999999</v>
      </c>
      <c r="E269" s="74">
        <f>A125620488T_Latest</f>
        <v>11.808</v>
      </c>
      <c r="F269" s="74">
        <f>A125629128A_Latest</f>
        <v>4.91</v>
      </c>
      <c r="G269" s="74">
        <f>A125632008T_Latest</f>
        <v>2.2810000000000001</v>
      </c>
      <c r="H269" s="74">
        <f>A125623368C_Latest</f>
        <v>29.262</v>
      </c>
      <c r="I269" s="74">
        <f>A125623370R_Latest</f>
        <v>12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>
        <f>A125626248R_Latest</f>
        <v>10.263999999999999</v>
      </c>
      <c r="AI269" s="74">
        <f>A125620488T_Latest</f>
        <v>11.808</v>
      </c>
      <c r="AJ269" s="74">
        <f>A125629128A_Latest</f>
        <v>4.91</v>
      </c>
      <c r="AK269" s="74">
        <f>A125632008T_Latest</f>
        <v>2.2810000000000001</v>
      </c>
      <c r="AL269" s="74">
        <f>A125623368C_Latest</f>
        <v>29.262</v>
      </c>
      <c r="AM269" s="74">
        <f>A125623370R_Latest</f>
        <v>12</v>
      </c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</row>
    <row r="270" spans="1:57" hidden="1">
      <c r="A270" s="52"/>
      <c r="B270" s="53" t="s">
        <v>11556</v>
      </c>
      <c r="C270" s="70">
        <v>62</v>
      </c>
      <c r="D270" s="74">
        <f>A125626568A_Latest</f>
        <v>3.0009999999999999</v>
      </c>
      <c r="E270" s="74">
        <f>A125620808T_Latest</f>
        <v>3.7069999999999999</v>
      </c>
      <c r="F270" s="74">
        <f>A125629448L_Latest</f>
        <v>1.419</v>
      </c>
      <c r="G270" s="74">
        <f>A125632328C_Latest</f>
        <v>0.65900000000000003</v>
      </c>
      <c r="H270" s="74">
        <f>A125623688R_Latest</f>
        <v>8.7870000000000008</v>
      </c>
      <c r="I270" s="74">
        <f>A125623690A_Latest</f>
        <v>11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>
        <f>A125626568A_Latest</f>
        <v>3.0009999999999999</v>
      </c>
      <c r="AO270" s="74">
        <f>A125620808T_Latest</f>
        <v>3.7069999999999999</v>
      </c>
      <c r="AP270" s="74">
        <f>A125629448L_Latest</f>
        <v>1.419</v>
      </c>
      <c r="AQ270" s="74">
        <f>A125632328C_Latest</f>
        <v>0.65900000000000003</v>
      </c>
      <c r="AR270" s="74">
        <f>A125623688R_Latest</f>
        <v>8.7870000000000008</v>
      </c>
      <c r="AS270" s="74">
        <f>A125623690A_Latest</f>
        <v>11</v>
      </c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</row>
    <row r="271" spans="1:57" hidden="1">
      <c r="A271" s="52"/>
      <c r="B271" s="53" t="s">
        <v>11557</v>
      </c>
      <c r="C271" s="70">
        <v>63</v>
      </c>
      <c r="D271" s="74">
        <f>A125626888L_Latest</f>
        <v>0.47299999999999998</v>
      </c>
      <c r="E271" s="74">
        <f>A125621128F_Latest</f>
        <v>0.19400000000000001</v>
      </c>
      <c r="F271" s="74">
        <f>A125629768X_Latest</f>
        <v>8.5000000000000006E-2</v>
      </c>
      <c r="G271" s="74">
        <f>A125632648R_Latest</f>
        <v>0</v>
      </c>
      <c r="H271" s="74">
        <f>A125624008T_Latest</f>
        <v>0.753</v>
      </c>
      <c r="I271" s="74">
        <f>A125624010C_Latest</f>
        <v>6.8689999999999998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>
        <f>A125626888L_Latest</f>
        <v>0.47299999999999998</v>
      </c>
      <c r="AU271" s="74">
        <f>A125621128F_Latest</f>
        <v>0.19400000000000001</v>
      </c>
      <c r="AV271" s="74">
        <f>A125629768X_Latest</f>
        <v>8.5000000000000006E-2</v>
      </c>
      <c r="AW271" s="74">
        <f>A125632648R_Latest</f>
        <v>0</v>
      </c>
      <c r="AX271" s="74">
        <f>A125624008T_Latest</f>
        <v>0.753</v>
      </c>
      <c r="AY271" s="74">
        <f>A125624010C_Latest</f>
        <v>6.8689999999999998</v>
      </c>
      <c r="AZ271" s="74"/>
      <c r="BA271" s="74"/>
      <c r="BB271" s="74"/>
      <c r="BC271" s="74"/>
      <c r="BD271" s="74"/>
      <c r="BE271" s="74"/>
    </row>
    <row r="272" spans="1:57" hidden="1">
      <c r="A272" s="52"/>
      <c r="B272" s="53" t="s">
        <v>11558</v>
      </c>
      <c r="C272" s="70">
        <v>64</v>
      </c>
      <c r="D272" s="74">
        <f>A125625608R_Latest</f>
        <v>2.319</v>
      </c>
      <c r="E272" s="74">
        <f>A125619848L_Latest</f>
        <v>2.7480000000000002</v>
      </c>
      <c r="F272" s="74">
        <f>A125628488L_Latest</f>
        <v>1.3089999999999999</v>
      </c>
      <c r="G272" s="74">
        <f>A125631368C_Latest</f>
        <v>0.34300000000000003</v>
      </c>
      <c r="H272" s="74">
        <f>A125622728C_Latest</f>
        <v>6.7190000000000003</v>
      </c>
      <c r="I272" s="74">
        <f>A125622730R_Latest</f>
        <v>13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>
        <f>A125625608R_Latest</f>
        <v>2.319</v>
      </c>
      <c r="BA272" s="74">
        <f>A125619848L_Latest</f>
        <v>2.7480000000000002</v>
      </c>
      <c r="BB272" s="74">
        <f>A125628488L_Latest</f>
        <v>1.3089999999999999</v>
      </c>
      <c r="BC272" s="74">
        <f>A125631368C_Latest</f>
        <v>0.34300000000000003</v>
      </c>
      <c r="BD272" s="74">
        <f>A125622728C_Latest</f>
        <v>6.7190000000000003</v>
      </c>
      <c r="BE272" s="74">
        <f>A125622730R_Latest</f>
        <v>13</v>
      </c>
    </row>
    <row r="273" spans="1:57" hidden="1">
      <c r="A273" s="48" t="s">
        <v>11559</v>
      </c>
      <c r="B273" s="55"/>
      <c r="C273" s="70">
        <v>65</v>
      </c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</row>
    <row r="274" spans="1:57" hidden="1">
      <c r="A274" s="48"/>
      <c r="B274" s="53" t="s">
        <v>11560</v>
      </c>
      <c r="C274" s="70">
        <v>66</v>
      </c>
      <c r="D274" s="74">
        <f>A125625408W_Latest</f>
        <v>120.152</v>
      </c>
      <c r="E274" s="74">
        <f>A125619648V_Latest</f>
        <v>132.31899999999999</v>
      </c>
      <c r="F274" s="74">
        <f>A125628288V_Latest</f>
        <v>46.744</v>
      </c>
      <c r="G274" s="74">
        <f>A125631168K_Latest</f>
        <v>20.155999999999999</v>
      </c>
      <c r="H274" s="74">
        <f>A125622528K_Latest</f>
        <v>319.37099999999998</v>
      </c>
      <c r="I274" s="74">
        <f>A125622530W_Latest</f>
        <v>10</v>
      </c>
      <c r="J274" s="74">
        <f>A125627328J_Latest</f>
        <v>37.715000000000003</v>
      </c>
      <c r="K274" s="74">
        <f>A125621568K_Latest</f>
        <v>35.366</v>
      </c>
      <c r="L274" s="74">
        <f>A125630208X_Latest</f>
        <v>18.584</v>
      </c>
      <c r="M274" s="74">
        <f>A125633088W_Latest</f>
        <v>7.48</v>
      </c>
      <c r="N274" s="74">
        <f>A125624448W_Latest</f>
        <v>99.144999999999996</v>
      </c>
      <c r="O274" s="74">
        <f>A125624450J_Latest</f>
        <v>10</v>
      </c>
      <c r="P274" s="74">
        <f>A125626048W_Latest</f>
        <v>30.79</v>
      </c>
      <c r="Q274" s="74">
        <f>A125620288X_Latest</f>
        <v>41.588000000000001</v>
      </c>
      <c r="R274" s="74">
        <f>A125628928F_Latest</f>
        <v>13.003</v>
      </c>
      <c r="S274" s="74">
        <f>A125631808W_Latest</f>
        <v>5.7030000000000003</v>
      </c>
      <c r="T274" s="74">
        <f>A125623168K_Latest</f>
        <v>91.084000000000003</v>
      </c>
      <c r="U274" s="74">
        <f>A125623170W_Latest</f>
        <v>11.44</v>
      </c>
      <c r="V274" s="74">
        <f>A125627648V_Latest</f>
        <v>28.518000000000001</v>
      </c>
      <c r="W274" s="74">
        <f>A125621888W_Latest</f>
        <v>29.882000000000001</v>
      </c>
      <c r="X274" s="74">
        <f>A125630528K_Latest</f>
        <v>4.97</v>
      </c>
      <c r="Y274" s="74">
        <f>A125633408W_Latest</f>
        <v>2.327</v>
      </c>
      <c r="Z274" s="74">
        <f>A125624768J_Latest</f>
        <v>65.697000000000003</v>
      </c>
      <c r="AA274" s="74">
        <f>A125624770V_Latest</f>
        <v>10</v>
      </c>
      <c r="AB274" s="74">
        <f>A125627968F_Latest</f>
        <v>8.2319999999999993</v>
      </c>
      <c r="AC274" s="74">
        <f>A125622208X_Latest</f>
        <v>8.3490000000000002</v>
      </c>
      <c r="AD274" s="74">
        <f>A125630848W_Latest</f>
        <v>2.464</v>
      </c>
      <c r="AE274" s="74">
        <f>A125633728J_Latest</f>
        <v>1.3640000000000001</v>
      </c>
      <c r="AF274" s="74">
        <f>A125625088W_Latest</f>
        <v>20.408999999999999</v>
      </c>
      <c r="AG274" s="74">
        <f>A125625090J_Latest</f>
        <v>10</v>
      </c>
      <c r="AH274" s="74">
        <f>A125626368J_Latest</f>
        <v>9.6590000000000007</v>
      </c>
      <c r="AI274" s="74">
        <f>A125620608X_Latest</f>
        <v>10.484</v>
      </c>
      <c r="AJ274" s="74">
        <f>A125629248V_Latest</f>
        <v>4.91</v>
      </c>
      <c r="AK274" s="74">
        <f>A125632128K_Latest</f>
        <v>2.2810000000000001</v>
      </c>
      <c r="AL274" s="74">
        <f>A125623488W_Latest</f>
        <v>27.334</v>
      </c>
      <c r="AM274" s="74">
        <f>A125623490J_Latest</f>
        <v>12.249000000000001</v>
      </c>
      <c r="AN274" s="74">
        <f>A125626688V_Latest</f>
        <v>2.4449999999999998</v>
      </c>
      <c r="AO274" s="74">
        <f>A125620928K_Latest</f>
        <v>3.7069999999999999</v>
      </c>
      <c r="AP274" s="74">
        <f>A125629568F_Latest</f>
        <v>1.419</v>
      </c>
      <c r="AQ274" s="74">
        <f>A125632448W_Latest</f>
        <v>0.65900000000000003</v>
      </c>
      <c r="AR274" s="74">
        <f>A125623808W_Latest</f>
        <v>8.2309999999999999</v>
      </c>
      <c r="AS274" s="74">
        <f>A125623810J_Latest</f>
        <v>11.441000000000001</v>
      </c>
      <c r="AT274" s="74">
        <f>A125627008W_Latest</f>
        <v>0.47299999999999998</v>
      </c>
      <c r="AU274" s="74">
        <f>A125621248X_Latest</f>
        <v>0.19400000000000001</v>
      </c>
      <c r="AV274" s="74">
        <f>A125629888T_Latest</f>
        <v>8.5000000000000006E-2</v>
      </c>
      <c r="AW274" s="74">
        <f>A125632768J_Latest</f>
        <v>0</v>
      </c>
      <c r="AX274" s="74">
        <f>A125624128K_Latest</f>
        <v>0.753</v>
      </c>
      <c r="AY274" s="74">
        <f>A125624130W_Latest</f>
        <v>6.8689999999999998</v>
      </c>
      <c r="AZ274" s="74">
        <f>A125625728J_Latest</f>
        <v>2.319</v>
      </c>
      <c r="BA274" s="74">
        <f>A125619968F_Latest</f>
        <v>2.7480000000000002</v>
      </c>
      <c r="BB274" s="74">
        <f>A125628608V_Latest</f>
        <v>1.3089999999999999</v>
      </c>
      <c r="BC274" s="74">
        <f>A125631488W_Latest</f>
        <v>0.34300000000000003</v>
      </c>
      <c r="BD274" s="74">
        <f>A125622848W_Latest</f>
        <v>6.7190000000000003</v>
      </c>
      <c r="BE274" s="74">
        <f>A125622850J_Latest</f>
        <v>13</v>
      </c>
    </row>
    <row r="275" spans="1:57" hidden="1">
      <c r="A275" s="52"/>
      <c r="B275" s="56" t="s">
        <v>11561</v>
      </c>
      <c r="C275" s="70">
        <v>67</v>
      </c>
      <c r="D275" s="74">
        <f>A125625296R_Latest</f>
        <v>72.515000000000001</v>
      </c>
      <c r="E275" s="74">
        <f>A125619536A_Latest</f>
        <v>55.109000000000002</v>
      </c>
      <c r="F275" s="74">
        <f>A125628176A_Latest</f>
        <v>18.091000000000001</v>
      </c>
      <c r="G275" s="74">
        <f>A125631056T_Latest</f>
        <v>6.3339999999999996</v>
      </c>
      <c r="H275" s="74">
        <f>A125622416T_Latest</f>
        <v>152.04900000000001</v>
      </c>
      <c r="I275" s="74">
        <f>A125622418W_Latest</f>
        <v>10</v>
      </c>
      <c r="J275" s="74">
        <f>A125627216R_Latest</f>
        <v>24.477</v>
      </c>
      <c r="K275" s="74">
        <f>A125621456T_Latest</f>
        <v>17.54</v>
      </c>
      <c r="L275" s="74">
        <f>A125630096T_Latest</f>
        <v>6.0970000000000004</v>
      </c>
      <c r="M275" s="74">
        <f>A125632976A_Latest</f>
        <v>3.5190000000000001</v>
      </c>
      <c r="N275" s="74">
        <f>A125624336C_Latest</f>
        <v>51.633000000000003</v>
      </c>
      <c r="O275" s="74">
        <f>A125624338J_Latest</f>
        <v>10</v>
      </c>
      <c r="P275" s="74">
        <f>A125625936A_Latest</f>
        <v>16.286000000000001</v>
      </c>
      <c r="Q275" s="74">
        <f>A125620176F_Latest</f>
        <v>16.114000000000001</v>
      </c>
      <c r="R275" s="74">
        <f>A125628816L_Latest</f>
        <v>5.71</v>
      </c>
      <c r="S275" s="74">
        <f>A125631696R_Latest</f>
        <v>0.69699999999999995</v>
      </c>
      <c r="T275" s="74">
        <f>A125623056T_Latest</f>
        <v>38.807000000000002</v>
      </c>
      <c r="U275" s="74">
        <f>A125623058W_Latest</f>
        <v>10</v>
      </c>
      <c r="V275" s="74">
        <f>A125627536A_Latest</f>
        <v>18.361000000000001</v>
      </c>
      <c r="W275" s="74">
        <f>A125621776C_Latest</f>
        <v>10.599</v>
      </c>
      <c r="X275" s="74">
        <f>A125630416T_Latest</f>
        <v>2.1970000000000001</v>
      </c>
      <c r="Y275" s="74">
        <f>A125633296R_Latest</f>
        <v>0.96899999999999997</v>
      </c>
      <c r="Z275" s="74">
        <f>A125624656R_Latest</f>
        <v>32.125999999999998</v>
      </c>
      <c r="AA275" s="74">
        <f>A125624658V_Latest</f>
        <v>8</v>
      </c>
      <c r="AB275" s="74">
        <f>A125627856L_Latest</f>
        <v>3.9260000000000002</v>
      </c>
      <c r="AC275" s="74">
        <f>A125622096T_Latest</f>
        <v>3.3889999999999998</v>
      </c>
      <c r="AD275" s="74">
        <f>A125630736C_Latest</f>
        <v>1.0900000000000001</v>
      </c>
      <c r="AE275" s="74">
        <f>A125633616R_Latest</f>
        <v>0.59499999999999997</v>
      </c>
      <c r="AF275" s="74">
        <f>A125624976A_Latest</f>
        <v>9</v>
      </c>
      <c r="AG275" s="74">
        <f>A125624978F_Latest</f>
        <v>10</v>
      </c>
      <c r="AH275" s="74">
        <f>A125626256R_Latest</f>
        <v>6.194</v>
      </c>
      <c r="AI275" s="74">
        <f>A125620496T_Latest</f>
        <v>4.9139999999999997</v>
      </c>
      <c r="AJ275" s="74">
        <f>A125629136A_Latest</f>
        <v>1.5780000000000001</v>
      </c>
      <c r="AK275" s="74">
        <f>A125632016T_Latest</f>
        <v>0.38500000000000001</v>
      </c>
      <c r="AL275" s="74">
        <f>A125623376C_Latest</f>
        <v>13.071</v>
      </c>
      <c r="AM275" s="74">
        <f>A125623378J_Latest</f>
        <v>10</v>
      </c>
      <c r="AN275" s="74">
        <f>A125626576A_Latest</f>
        <v>1.27</v>
      </c>
      <c r="AO275" s="74">
        <f>A125620816T_Latest</f>
        <v>1.139</v>
      </c>
      <c r="AP275" s="74">
        <f>A125629456L_Latest</f>
        <v>0.60699999999999998</v>
      </c>
      <c r="AQ275" s="74">
        <f>A125632336C_Latest</f>
        <v>0.16800000000000001</v>
      </c>
      <c r="AR275" s="74">
        <f>A125623696R_Latest</f>
        <v>3.1850000000000001</v>
      </c>
      <c r="AS275" s="74">
        <f>A125623698V_Latest</f>
        <v>10.545</v>
      </c>
      <c r="AT275" s="74">
        <f>A125626896L_Latest</f>
        <v>0.314</v>
      </c>
      <c r="AU275" s="74">
        <f>A125621136F_Latest</f>
        <v>0.19400000000000001</v>
      </c>
      <c r="AV275" s="74">
        <f>A125629776X_Latest</f>
        <v>8.5000000000000006E-2</v>
      </c>
      <c r="AW275" s="74">
        <f>A125632656R_Latest</f>
        <v>0</v>
      </c>
      <c r="AX275" s="74">
        <f>A125624016T_Latest</f>
        <v>0.59299999999999997</v>
      </c>
      <c r="AY275" s="74">
        <f>A125624018W_Latest</f>
        <v>10.754</v>
      </c>
      <c r="AZ275" s="74">
        <f>A125625616R_Latest</f>
        <v>1.6879999999999999</v>
      </c>
      <c r="BA275" s="74">
        <f>A125619856L_Latest</f>
        <v>1.22</v>
      </c>
      <c r="BB275" s="74">
        <f>A125628496L_Latest</f>
        <v>0.72599999999999998</v>
      </c>
      <c r="BC275" s="74">
        <f>A125631376C_Latest</f>
        <v>0</v>
      </c>
      <c r="BD275" s="74">
        <f>A125622736C_Latest</f>
        <v>3.6339999999999999</v>
      </c>
      <c r="BE275" s="74">
        <f>A125622738J_Latest</f>
        <v>9.9540000000000006</v>
      </c>
    </row>
    <row r="276" spans="1:57" hidden="1">
      <c r="A276" s="52"/>
      <c r="B276" s="56" t="s">
        <v>11562</v>
      </c>
      <c r="C276" s="70">
        <v>68</v>
      </c>
      <c r="D276" s="74">
        <f>A125625416W_Latest</f>
        <v>29.135000000000002</v>
      </c>
      <c r="E276" s="74">
        <f>A125619656V_Latest</f>
        <v>51.393999999999998</v>
      </c>
      <c r="F276" s="74">
        <f>A125628296V_Latest</f>
        <v>18.648</v>
      </c>
      <c r="G276" s="74">
        <f>A125631176K_Latest</f>
        <v>8.3010000000000002</v>
      </c>
      <c r="H276" s="74">
        <f>A125622536K_Latest</f>
        <v>107.47799999999999</v>
      </c>
      <c r="I276" s="74">
        <f>A125622538R_Latest</f>
        <v>14</v>
      </c>
      <c r="J276" s="74">
        <f>A125627336J_Latest</f>
        <v>6.9089999999999998</v>
      </c>
      <c r="K276" s="74">
        <f>A125621576K_Latest</f>
        <v>14.022</v>
      </c>
      <c r="L276" s="74">
        <f>A125630216X_Latest</f>
        <v>9.1349999999999998</v>
      </c>
      <c r="M276" s="74">
        <f>A125633096W_Latest</f>
        <v>1.946</v>
      </c>
      <c r="N276" s="74">
        <f>A125624456W_Latest</f>
        <v>32.012</v>
      </c>
      <c r="O276" s="74">
        <f>A125624458A_Latest</f>
        <v>15</v>
      </c>
      <c r="P276" s="74">
        <f>A125626056W_Latest</f>
        <v>10.066000000000001</v>
      </c>
      <c r="Q276" s="74">
        <f>A125620296X_Latest</f>
        <v>13.901999999999999</v>
      </c>
      <c r="R276" s="74">
        <f>A125628936F_Latest</f>
        <v>3.968</v>
      </c>
      <c r="S276" s="74">
        <f>A125631816W_Latest</f>
        <v>3.0369999999999999</v>
      </c>
      <c r="T276" s="74">
        <f>A125623176K_Latest</f>
        <v>30.972000000000001</v>
      </c>
      <c r="U276" s="74">
        <f>A125623178R_Latest</f>
        <v>14</v>
      </c>
      <c r="V276" s="74">
        <f>A125627656V_Latest</f>
        <v>6.0069999999999997</v>
      </c>
      <c r="W276" s="74">
        <f>A125621896W_Latest</f>
        <v>13.795</v>
      </c>
      <c r="X276" s="74">
        <f>A125630536K_Latest</f>
        <v>1.637</v>
      </c>
      <c r="Y276" s="74">
        <f>A125633416W_Latest</f>
        <v>1.357</v>
      </c>
      <c r="Z276" s="74">
        <f>A125624776J_Latest</f>
        <v>22.797000000000001</v>
      </c>
      <c r="AA276" s="74">
        <f>A125624778L_Latest</f>
        <v>10.351000000000001</v>
      </c>
      <c r="AB276" s="74">
        <f>A125627976F_Latest</f>
        <v>2.2549999999999999</v>
      </c>
      <c r="AC276" s="74">
        <f>A125622216X_Latest</f>
        <v>3.153</v>
      </c>
      <c r="AD276" s="74">
        <f>A125630856W_Latest</f>
        <v>0.52</v>
      </c>
      <c r="AE276" s="74">
        <f>A125633736J_Latest</f>
        <v>0.38300000000000001</v>
      </c>
      <c r="AF276" s="74">
        <f>A125625096W_Latest</f>
        <v>6.3109999999999999</v>
      </c>
      <c r="AG276" s="74">
        <f>A125625098A_Latest</f>
        <v>10</v>
      </c>
      <c r="AH276" s="74">
        <f>A125626376J_Latest</f>
        <v>2.6579999999999999</v>
      </c>
      <c r="AI276" s="74">
        <f>A125620616X_Latest</f>
        <v>3.53</v>
      </c>
      <c r="AJ276" s="74">
        <f>A125629256V_Latest</f>
        <v>2.4660000000000002</v>
      </c>
      <c r="AK276" s="74">
        <f>A125632136K_Latest</f>
        <v>1.087</v>
      </c>
      <c r="AL276" s="74">
        <f>A125623496W_Latest</f>
        <v>9.7420000000000009</v>
      </c>
      <c r="AM276" s="74">
        <f>A125623498A_Latest</f>
        <v>16.568999999999999</v>
      </c>
      <c r="AN276" s="74">
        <f>A125626696V_Latest</f>
        <v>0.79300000000000004</v>
      </c>
      <c r="AO276" s="74">
        <f>A125620936K_Latest</f>
        <v>1.851</v>
      </c>
      <c r="AP276" s="74">
        <f>A125629576F_Latest</f>
        <v>0.34</v>
      </c>
      <c r="AQ276" s="74">
        <f>A125632456W_Latest</f>
        <v>0.49099999999999999</v>
      </c>
      <c r="AR276" s="74">
        <f>A125623816W_Latest</f>
        <v>3.4750000000000001</v>
      </c>
      <c r="AS276" s="74">
        <f>A125623818A_Latest</f>
        <v>12.597</v>
      </c>
      <c r="AT276" s="74">
        <f>A125627016W_Latest</f>
        <v>0.16</v>
      </c>
      <c r="AU276" s="74">
        <f>A125621256X_Latest</f>
        <v>0</v>
      </c>
      <c r="AV276" s="74">
        <f>A125629896T_Latest</f>
        <v>0</v>
      </c>
      <c r="AW276" s="74">
        <f>A125632776J_Latest</f>
        <v>0</v>
      </c>
      <c r="AX276" s="74">
        <f>A125624136K_Latest</f>
        <v>0.16</v>
      </c>
      <c r="AY276" s="74">
        <f>A125624138R_Latest</f>
        <v>0</v>
      </c>
      <c r="AZ276" s="74">
        <f>A125625736J_Latest</f>
        <v>0.28699999999999998</v>
      </c>
      <c r="BA276" s="74">
        <f>A125619976F_Latest</f>
        <v>1.1399999999999999</v>
      </c>
      <c r="BB276" s="74">
        <f>A125628616V_Latest</f>
        <v>0.58199999999999996</v>
      </c>
      <c r="BC276" s="74">
        <f>A125631496W_Latest</f>
        <v>0</v>
      </c>
      <c r="BD276" s="74">
        <f>A125622856W_Latest</f>
        <v>2.0099999999999998</v>
      </c>
      <c r="BE276" s="74">
        <f>A125622858A_Latest</f>
        <v>14.125</v>
      </c>
    </row>
    <row r="277" spans="1:57" hidden="1">
      <c r="A277" s="52"/>
      <c r="B277" s="57" t="s">
        <v>11563</v>
      </c>
      <c r="C277" s="70">
        <v>69</v>
      </c>
      <c r="D277" s="74">
        <f>A125625424W_Latest</f>
        <v>21.631</v>
      </c>
      <c r="E277" s="74">
        <f>A125619664V_Latest</f>
        <v>33.319000000000003</v>
      </c>
      <c r="F277" s="74">
        <f>A125628304J_Latest</f>
        <v>14.785</v>
      </c>
      <c r="G277" s="74">
        <f>A125631184K_Latest</f>
        <v>3.4689999999999999</v>
      </c>
      <c r="H277" s="74">
        <f>A125622544K_Latest</f>
        <v>73.203000000000003</v>
      </c>
      <c r="I277" s="74">
        <f>A125622546R_Latest</f>
        <v>13.297000000000001</v>
      </c>
      <c r="J277" s="74">
        <f>A125627344J_Latest</f>
        <v>5.5049999999999999</v>
      </c>
      <c r="K277" s="74">
        <f>A125621584K_Latest</f>
        <v>6.0439999999999996</v>
      </c>
      <c r="L277" s="74">
        <f>A125630224X_Latest</f>
        <v>5.7809999999999997</v>
      </c>
      <c r="M277" s="74">
        <f>A125633104K_Latest</f>
        <v>0</v>
      </c>
      <c r="N277" s="74">
        <f>A125624464W_Latest</f>
        <v>17.329000000000001</v>
      </c>
      <c r="O277" s="74">
        <f>A125624466A_Latest</f>
        <v>15.085000000000001</v>
      </c>
      <c r="P277" s="74">
        <f>A125626064W_Latest</f>
        <v>7.3410000000000002</v>
      </c>
      <c r="Q277" s="74">
        <f>A125620304L_Latest</f>
        <v>9.7609999999999992</v>
      </c>
      <c r="R277" s="74">
        <f>A125628944F_Latest</f>
        <v>3.968</v>
      </c>
      <c r="S277" s="74">
        <f>A125631824W_Latest</f>
        <v>1.1279999999999999</v>
      </c>
      <c r="T277" s="74">
        <f>A125623184K_Latest</f>
        <v>22.198</v>
      </c>
      <c r="U277" s="74">
        <f>A125623186R_Latest</f>
        <v>14.17</v>
      </c>
      <c r="V277" s="74">
        <f>A125627664V_Latest</f>
        <v>4.5060000000000002</v>
      </c>
      <c r="W277" s="74">
        <f>A125621904K_Latest</f>
        <v>11.542999999999999</v>
      </c>
      <c r="X277" s="74">
        <f>A125630544K_Latest</f>
        <v>1.637</v>
      </c>
      <c r="Y277" s="74">
        <f>A125633424W_Latest</f>
        <v>0.69399999999999995</v>
      </c>
      <c r="Z277" s="74">
        <f>A125624784J_Latest</f>
        <v>18.381</v>
      </c>
      <c r="AA277" s="74">
        <f>A125624786L_Latest</f>
        <v>10.212999999999999</v>
      </c>
      <c r="AB277" s="74">
        <f>A125627984F_Latest</f>
        <v>1.2649999999999999</v>
      </c>
      <c r="AC277" s="74">
        <f>A125622224X_Latest</f>
        <v>1.8939999999999999</v>
      </c>
      <c r="AD277" s="74">
        <f>A125630864W_Latest</f>
        <v>0.52</v>
      </c>
      <c r="AE277" s="74">
        <f>A125633744J_Latest</f>
        <v>0.38300000000000001</v>
      </c>
      <c r="AF277" s="74">
        <f>A125625104K_Latest</f>
        <v>4.0629999999999997</v>
      </c>
      <c r="AG277" s="74">
        <f>A125625106R_Latest</f>
        <v>11.228999999999999</v>
      </c>
      <c r="AH277" s="74">
        <f>A125626384J_Latest</f>
        <v>2.246</v>
      </c>
      <c r="AI277" s="74">
        <f>A125620624X_Latest</f>
        <v>2.02</v>
      </c>
      <c r="AJ277" s="74">
        <f>A125629264V_Latest</f>
        <v>1.9570000000000001</v>
      </c>
      <c r="AK277" s="74">
        <f>A125632144K_Latest</f>
        <v>1.087</v>
      </c>
      <c r="AL277" s="74">
        <f>A125623504K_Latest</f>
        <v>7.3109999999999999</v>
      </c>
      <c r="AM277" s="74">
        <f>A125623506R_Latest</f>
        <v>17.257999999999999</v>
      </c>
      <c r="AN277" s="74">
        <f>A125626704J_Latest</f>
        <v>0.48099999999999998</v>
      </c>
      <c r="AO277" s="74">
        <f>A125620944K_Latest</f>
        <v>1.1739999999999999</v>
      </c>
      <c r="AP277" s="74">
        <f>A125629584F_Latest</f>
        <v>0.34</v>
      </c>
      <c r="AQ277" s="74">
        <f>A125632464W_Latest</f>
        <v>0.17599999999999999</v>
      </c>
      <c r="AR277" s="74">
        <f>A125623824W_Latest</f>
        <v>2.17</v>
      </c>
      <c r="AS277" s="74">
        <f>A125623826A_Latest</f>
        <v>10</v>
      </c>
      <c r="AT277" s="74">
        <f>A125627024W_Latest</f>
        <v>0</v>
      </c>
      <c r="AU277" s="74">
        <f>A125621264X_Latest</f>
        <v>0</v>
      </c>
      <c r="AV277" s="74">
        <f>A125629904F_Latest</f>
        <v>0</v>
      </c>
      <c r="AW277" s="74">
        <f>A125632784J_Latest</f>
        <v>0</v>
      </c>
      <c r="AX277" s="74">
        <f>A125624144K_Latest</f>
        <v>0</v>
      </c>
      <c r="AY277" s="74">
        <f>A125624146R_Latest</f>
        <v>0</v>
      </c>
      <c r="AZ277" s="74">
        <f>A125625744J_Latest</f>
        <v>0.28699999999999998</v>
      </c>
      <c r="BA277" s="74">
        <f>A125619984F_Latest</f>
        <v>0.88200000000000001</v>
      </c>
      <c r="BB277" s="74">
        <f>A125628624V_Latest</f>
        <v>0.58199999999999996</v>
      </c>
      <c r="BC277" s="74">
        <f>A125631504K_Latest</f>
        <v>0</v>
      </c>
      <c r="BD277" s="74">
        <f>A125622864W_Latest</f>
        <v>1.752</v>
      </c>
      <c r="BE277" s="74">
        <f>A125622866A_Latest</f>
        <v>14.992000000000001</v>
      </c>
    </row>
    <row r="278" spans="1:57" hidden="1">
      <c r="A278" s="52"/>
      <c r="B278" s="57" t="s">
        <v>11564</v>
      </c>
      <c r="C278" s="70">
        <v>70</v>
      </c>
      <c r="D278" s="74">
        <f>A125625304C_Latest</f>
        <v>7.5049999999999999</v>
      </c>
      <c r="E278" s="74">
        <f>A125619544A_Latest</f>
        <v>18.074999999999999</v>
      </c>
      <c r="F278" s="74">
        <f>A125628184A_Latest</f>
        <v>3.863</v>
      </c>
      <c r="G278" s="74">
        <f>A125631064T_Latest</f>
        <v>4.8319999999999999</v>
      </c>
      <c r="H278" s="74">
        <f>A125622424T_Latest</f>
        <v>34.274999999999999</v>
      </c>
      <c r="I278" s="74">
        <f>A125622426W_Latest</f>
        <v>15</v>
      </c>
      <c r="J278" s="74">
        <f>A125627224R_Latest</f>
        <v>1.405</v>
      </c>
      <c r="K278" s="74">
        <f>A125621464T_Latest</f>
        <v>7.9779999999999998</v>
      </c>
      <c r="L278" s="74">
        <f>A125630104F_Latest</f>
        <v>3.3540000000000001</v>
      </c>
      <c r="M278" s="74">
        <f>A125632984A_Latest</f>
        <v>1.946</v>
      </c>
      <c r="N278" s="74">
        <f>A125624344C_Latest</f>
        <v>14.682</v>
      </c>
      <c r="O278" s="74">
        <f>A125624346J_Latest</f>
        <v>15</v>
      </c>
      <c r="P278" s="74">
        <f>A125625944A_Latest</f>
        <v>2.7250000000000001</v>
      </c>
      <c r="Q278" s="74">
        <f>A125620184F_Latest</f>
        <v>4.141</v>
      </c>
      <c r="R278" s="74">
        <f>A125628824L_Latest</f>
        <v>0</v>
      </c>
      <c r="S278" s="74">
        <f>A125631704C_Latest</f>
        <v>1.909</v>
      </c>
      <c r="T278" s="74">
        <f>A125623064T_Latest</f>
        <v>8.7739999999999991</v>
      </c>
      <c r="U278" s="74">
        <f>A125623066W_Latest</f>
        <v>14</v>
      </c>
      <c r="V278" s="74">
        <f>A125627544A_Latest</f>
        <v>1.502</v>
      </c>
      <c r="W278" s="74">
        <f>A125621784C_Latest</f>
        <v>2.2519999999999998</v>
      </c>
      <c r="X278" s="74">
        <f>A125630424T_Latest</f>
        <v>0</v>
      </c>
      <c r="Y278" s="74">
        <f>A125633304C_Latest</f>
        <v>0.66300000000000003</v>
      </c>
      <c r="Z278" s="74">
        <f>A125624664R_Latest</f>
        <v>4.4160000000000004</v>
      </c>
      <c r="AA278" s="74">
        <f>A125624666V_Latest</f>
        <v>14.157</v>
      </c>
      <c r="AB278" s="74">
        <f>A125627864L_Latest</f>
        <v>0.99</v>
      </c>
      <c r="AC278" s="74">
        <f>A125622104F_Latest</f>
        <v>1.2589999999999999</v>
      </c>
      <c r="AD278" s="74">
        <f>A125630744C_Latest</f>
        <v>0</v>
      </c>
      <c r="AE278" s="74">
        <f>A125633624R_Latest</f>
        <v>0</v>
      </c>
      <c r="AF278" s="74">
        <f>A125624984A_Latest</f>
        <v>2.2490000000000001</v>
      </c>
      <c r="AG278" s="74">
        <f>A125624986F_Latest</f>
        <v>9.7490000000000006</v>
      </c>
      <c r="AH278" s="74">
        <f>A125626264R_Latest</f>
        <v>0.41199999999999998</v>
      </c>
      <c r="AI278" s="74">
        <f>A125620504F_Latest</f>
        <v>1.51</v>
      </c>
      <c r="AJ278" s="74">
        <f>A125629144A_Latest</f>
        <v>0.50900000000000001</v>
      </c>
      <c r="AK278" s="74">
        <f>A125632024T_Latest</f>
        <v>0</v>
      </c>
      <c r="AL278" s="74">
        <f>A125623384C_Latest</f>
        <v>2.431</v>
      </c>
      <c r="AM278" s="74">
        <f>A125623386J_Latest</f>
        <v>16.337</v>
      </c>
      <c r="AN278" s="74">
        <f>A125626584A_Latest</f>
        <v>0.312</v>
      </c>
      <c r="AO278" s="74">
        <f>A125620824T_Latest</f>
        <v>0.67700000000000005</v>
      </c>
      <c r="AP278" s="74">
        <f>A125629464L_Latest</f>
        <v>0</v>
      </c>
      <c r="AQ278" s="74">
        <f>A125632344C_Latest</f>
        <v>0.315</v>
      </c>
      <c r="AR278" s="74">
        <f>A125623704C_Latest</f>
        <v>1.3049999999999999</v>
      </c>
      <c r="AS278" s="74">
        <f>A125623706J_Latest</f>
        <v>15.287000000000001</v>
      </c>
      <c r="AT278" s="74">
        <f>A125626904A_Latest</f>
        <v>0.16</v>
      </c>
      <c r="AU278" s="74">
        <f>A125621144F_Latest</f>
        <v>0</v>
      </c>
      <c r="AV278" s="74">
        <f>A125629784X_Latest</f>
        <v>0</v>
      </c>
      <c r="AW278" s="74">
        <f>A125632664R_Latest</f>
        <v>0</v>
      </c>
      <c r="AX278" s="74">
        <f>A125624024T_Latest</f>
        <v>0.16</v>
      </c>
      <c r="AY278" s="74">
        <f>A125624026W_Latest</f>
        <v>0</v>
      </c>
      <c r="AZ278" s="74">
        <f>A125625624R_Latest</f>
        <v>0</v>
      </c>
      <c r="BA278" s="74">
        <f>A125619864L_Latest</f>
        <v>0.25800000000000001</v>
      </c>
      <c r="BB278" s="74">
        <f>A125628504A_Latest</f>
        <v>0</v>
      </c>
      <c r="BC278" s="74">
        <f>A125631384C_Latest</f>
        <v>0</v>
      </c>
      <c r="BD278" s="74">
        <f>A125622744C_Latest</f>
        <v>0.25800000000000001</v>
      </c>
      <c r="BE278" s="74">
        <f>A125622746J_Latest</f>
        <v>0</v>
      </c>
    </row>
    <row r="279" spans="1:57" hidden="1">
      <c r="A279" s="52"/>
      <c r="B279" s="56" t="s">
        <v>11565</v>
      </c>
      <c r="C279" s="70">
        <v>71</v>
      </c>
      <c r="D279" s="74">
        <f>A125625312C_Latest</f>
        <v>18.501999999999999</v>
      </c>
      <c r="E279" s="74">
        <f>A125619552A_Latest</f>
        <v>25.815999999999999</v>
      </c>
      <c r="F279" s="74">
        <f>A125628192A_Latest</f>
        <v>10.006</v>
      </c>
      <c r="G279" s="74">
        <f>A125631072T_Latest</f>
        <v>5.5209999999999999</v>
      </c>
      <c r="H279" s="74">
        <f>A125622432T_Latest</f>
        <v>59.844000000000001</v>
      </c>
      <c r="I279" s="74">
        <f>A125622434W_Latest</f>
        <v>12.048999999999999</v>
      </c>
      <c r="J279" s="74">
        <f>A125627232R_Latest</f>
        <v>6.3289999999999997</v>
      </c>
      <c r="K279" s="74">
        <f>A125621472T_Latest</f>
        <v>3.8039999999999998</v>
      </c>
      <c r="L279" s="74">
        <f>A125630112F_Latest</f>
        <v>3.3530000000000002</v>
      </c>
      <c r="M279" s="74">
        <f>A125632992A_Latest</f>
        <v>2.0150000000000001</v>
      </c>
      <c r="N279" s="74">
        <f>A125624352C_Latest</f>
        <v>15.5</v>
      </c>
      <c r="O279" s="74">
        <f>A125624354J_Latest</f>
        <v>13.744</v>
      </c>
      <c r="P279" s="74">
        <f>A125625952A_Latest</f>
        <v>4.4379999999999997</v>
      </c>
      <c r="Q279" s="74">
        <f>A125620192F_Latest</f>
        <v>11.571999999999999</v>
      </c>
      <c r="R279" s="74">
        <f>A125628832L_Latest</f>
        <v>3.3250000000000002</v>
      </c>
      <c r="S279" s="74">
        <f>A125631712C_Latest</f>
        <v>1.9690000000000001</v>
      </c>
      <c r="T279" s="74">
        <f>A125623072T_Latest</f>
        <v>21.305</v>
      </c>
      <c r="U279" s="74">
        <f>A125623074W_Latest</f>
        <v>13</v>
      </c>
      <c r="V279" s="74">
        <f>A125627552A_Latest</f>
        <v>4.149</v>
      </c>
      <c r="W279" s="74">
        <f>A125621792C_Latest</f>
        <v>5.4889999999999999</v>
      </c>
      <c r="X279" s="74">
        <f>A125630432T_Latest</f>
        <v>1.1359999999999999</v>
      </c>
      <c r="Y279" s="74">
        <f>A125633312C_Latest</f>
        <v>0</v>
      </c>
      <c r="Z279" s="74">
        <f>A125624672R_Latest</f>
        <v>10.773999999999999</v>
      </c>
      <c r="AA279" s="74">
        <f>A125624674V_Latest</f>
        <v>10</v>
      </c>
      <c r="AB279" s="74">
        <f>A125627872L_Latest</f>
        <v>2.052</v>
      </c>
      <c r="AC279" s="74">
        <f>A125622112F_Latest</f>
        <v>1.8069999999999999</v>
      </c>
      <c r="AD279" s="74">
        <f>A125630752C_Latest</f>
        <v>0.85399999999999998</v>
      </c>
      <c r="AE279" s="74">
        <f>A125633632R_Latest</f>
        <v>0.38500000000000001</v>
      </c>
      <c r="AF279" s="74">
        <f>A125624992A_Latest</f>
        <v>5.0970000000000004</v>
      </c>
      <c r="AG279" s="74">
        <f>A125624994F_Latest</f>
        <v>10</v>
      </c>
      <c r="AH279" s="74">
        <f>A125626272R_Latest</f>
        <v>0.80800000000000005</v>
      </c>
      <c r="AI279" s="74">
        <f>A125620512F_Latest</f>
        <v>2.0390000000000001</v>
      </c>
      <c r="AJ279" s="74">
        <f>A125629152A_Latest</f>
        <v>0.86499999999999999</v>
      </c>
      <c r="AK279" s="74">
        <f>A125632032T_Latest</f>
        <v>0.80900000000000005</v>
      </c>
      <c r="AL279" s="74">
        <f>A125623392C_Latest</f>
        <v>4.5209999999999999</v>
      </c>
      <c r="AM279" s="74">
        <f>A125623394J_Latest</f>
        <v>15.089</v>
      </c>
      <c r="AN279" s="74">
        <f>A125626592A_Latest</f>
        <v>0.38200000000000001</v>
      </c>
      <c r="AO279" s="74">
        <f>A125620832T_Latest</f>
        <v>0.71699999999999997</v>
      </c>
      <c r="AP279" s="74">
        <f>A125629472L_Latest</f>
        <v>0.47299999999999998</v>
      </c>
      <c r="AQ279" s="74">
        <f>A125632352C_Latest</f>
        <v>0</v>
      </c>
      <c r="AR279" s="74">
        <f>A125623712C_Latest</f>
        <v>1.571</v>
      </c>
      <c r="AS279" s="74">
        <f>A125623714J_Latest</f>
        <v>14.403</v>
      </c>
      <c r="AT279" s="74">
        <f>A125626912A_Latest</f>
        <v>0</v>
      </c>
      <c r="AU279" s="74">
        <f>A125621152F_Latest</f>
        <v>0</v>
      </c>
      <c r="AV279" s="74">
        <f>A125629792X_Latest</f>
        <v>0</v>
      </c>
      <c r="AW279" s="74">
        <f>A125632672R_Latest</f>
        <v>0</v>
      </c>
      <c r="AX279" s="74">
        <f>A125624032T_Latest</f>
        <v>0</v>
      </c>
      <c r="AY279" s="74">
        <f>A125624034W_Latest</f>
        <v>0</v>
      </c>
      <c r="AZ279" s="74">
        <f>A125625632R_Latest</f>
        <v>0.34399999999999997</v>
      </c>
      <c r="BA279" s="74">
        <f>A125619872L_Latest</f>
        <v>0.38800000000000001</v>
      </c>
      <c r="BB279" s="74">
        <f>A125628512A_Latest</f>
        <v>0</v>
      </c>
      <c r="BC279" s="74">
        <f>A125631392C_Latest</f>
        <v>0.34300000000000003</v>
      </c>
      <c r="BD279" s="74">
        <f>A125622752C_Latest</f>
        <v>1.0760000000000001</v>
      </c>
      <c r="BE279" s="74">
        <f>A125622754J_Latest</f>
        <v>12.244</v>
      </c>
    </row>
    <row r="280" spans="1:57" hidden="1">
      <c r="A280" s="52"/>
      <c r="B280" s="57" t="s">
        <v>11566</v>
      </c>
      <c r="C280" s="70">
        <v>72</v>
      </c>
      <c r="D280" s="74">
        <f>A125625376R_Latest</f>
        <v>9.2780000000000005</v>
      </c>
      <c r="E280" s="74">
        <f>A125619616A_Latest</f>
        <v>12.467000000000001</v>
      </c>
      <c r="F280" s="74">
        <f>A125628256A_Latest</f>
        <v>5.327</v>
      </c>
      <c r="G280" s="74">
        <f>A125631136T_Latest</f>
        <v>2.2589999999999999</v>
      </c>
      <c r="H280" s="74">
        <f>A125622496C_Latest</f>
        <v>29.332000000000001</v>
      </c>
      <c r="I280" s="74">
        <f>A125622498J_Latest</f>
        <v>11.423</v>
      </c>
      <c r="J280" s="74">
        <f>A125627296A_Latest</f>
        <v>2.181</v>
      </c>
      <c r="K280" s="74">
        <f>A125621536T_Latest</f>
        <v>1.3340000000000001</v>
      </c>
      <c r="L280" s="74">
        <f>A125630176T_Latest</f>
        <v>1.4390000000000001</v>
      </c>
      <c r="M280" s="74">
        <f>A125633056C_Latest</f>
        <v>0.66700000000000004</v>
      </c>
      <c r="N280" s="74">
        <f>A125624416C_Latest</f>
        <v>5.6210000000000004</v>
      </c>
      <c r="O280" s="74">
        <f>A125624418J_Latest</f>
        <v>16.390999999999998</v>
      </c>
      <c r="P280" s="74">
        <f>A125626016C_Latest</f>
        <v>2.798</v>
      </c>
      <c r="Q280" s="74">
        <f>A125620256F_Latest</f>
        <v>5.2839999999999998</v>
      </c>
      <c r="R280" s="74">
        <f>A125628896X_Latest</f>
        <v>1.7170000000000001</v>
      </c>
      <c r="S280" s="74">
        <f>A125631776R_Latest</f>
        <v>0.65200000000000002</v>
      </c>
      <c r="T280" s="74">
        <f>A125623136T_Latest</f>
        <v>10.451000000000001</v>
      </c>
      <c r="U280" s="74">
        <f>A125623138W_Latest</f>
        <v>10</v>
      </c>
      <c r="V280" s="74">
        <f>A125627616A_Latest</f>
        <v>2.4710000000000001</v>
      </c>
      <c r="W280" s="74">
        <f>A125621856C_Latest</f>
        <v>2.11</v>
      </c>
      <c r="X280" s="74">
        <f>A125630496C_Latest</f>
        <v>1.1359999999999999</v>
      </c>
      <c r="Y280" s="74">
        <f>A125633376R_Latest</f>
        <v>0</v>
      </c>
      <c r="Z280" s="74">
        <f>A125624736R_Latest</f>
        <v>5.7169999999999996</v>
      </c>
      <c r="AA280" s="74">
        <f>A125624738V_Latest</f>
        <v>10</v>
      </c>
      <c r="AB280" s="74">
        <f>A125627936L_Latest</f>
        <v>0.71399999999999997</v>
      </c>
      <c r="AC280" s="74">
        <f>A125622176T_Latest</f>
        <v>1.474</v>
      </c>
      <c r="AD280" s="74">
        <f>A125630816C_Latest</f>
        <v>0.28299999999999997</v>
      </c>
      <c r="AE280" s="74">
        <f>A125633696A_Latest</f>
        <v>0.38500000000000001</v>
      </c>
      <c r="AF280" s="74">
        <f>A125625056C_Latest</f>
        <v>2.8570000000000002</v>
      </c>
      <c r="AG280" s="74">
        <f>A125625058J_Latest</f>
        <v>10</v>
      </c>
      <c r="AH280" s="74">
        <f>A125626336R_Latest</f>
        <v>0.80800000000000005</v>
      </c>
      <c r="AI280" s="74">
        <f>A125620576T_Latest</f>
        <v>1.615</v>
      </c>
      <c r="AJ280" s="74">
        <f>A125629216A_Latest</f>
        <v>0.41</v>
      </c>
      <c r="AK280" s="74">
        <f>A125632096C_Latest</f>
        <v>0.38400000000000001</v>
      </c>
      <c r="AL280" s="74">
        <f>A125623456C_Latest</f>
        <v>3.2170000000000001</v>
      </c>
      <c r="AM280" s="74">
        <f>A125623458J_Latest</f>
        <v>14.452999999999999</v>
      </c>
      <c r="AN280" s="74">
        <f>A125626656A_Latest</f>
        <v>0.13600000000000001</v>
      </c>
      <c r="AO280" s="74">
        <f>A125620896C_Latest</f>
        <v>0.48099999999999998</v>
      </c>
      <c r="AP280" s="74">
        <f>A125629536L_Latest</f>
        <v>0.34300000000000003</v>
      </c>
      <c r="AQ280" s="74">
        <f>A125632416C_Latest</f>
        <v>0</v>
      </c>
      <c r="AR280" s="74">
        <f>A125623776R_Latest</f>
        <v>0.96</v>
      </c>
      <c r="AS280" s="74">
        <f>A125623778V_Latest</f>
        <v>14.8</v>
      </c>
      <c r="AT280" s="74">
        <f>A125626976L_Latest</f>
        <v>0</v>
      </c>
      <c r="AU280" s="74">
        <f>A125621216F_Latest</f>
        <v>0</v>
      </c>
      <c r="AV280" s="74">
        <f>A125629856X_Latest</f>
        <v>0</v>
      </c>
      <c r="AW280" s="74">
        <f>A125632736R_Latest</f>
        <v>0</v>
      </c>
      <c r="AX280" s="74">
        <f>A125624096C_Latest</f>
        <v>0</v>
      </c>
      <c r="AY280" s="74">
        <f>A125624098J_Latest</f>
        <v>0</v>
      </c>
      <c r="AZ280" s="74">
        <f>A125625696A_Latest</f>
        <v>0.17</v>
      </c>
      <c r="BA280" s="74">
        <f>A125619936L_Latest</f>
        <v>0.16900000000000001</v>
      </c>
      <c r="BB280" s="74">
        <f>A125628576L_Latest</f>
        <v>0</v>
      </c>
      <c r="BC280" s="74">
        <f>A125631456C_Latest</f>
        <v>0.17</v>
      </c>
      <c r="BD280" s="74">
        <f>A125622816C_Latest</f>
        <v>0.51</v>
      </c>
      <c r="BE280" s="74">
        <f>A125622818J_Latest</f>
        <v>10</v>
      </c>
    </row>
    <row r="281" spans="1:57" hidden="1">
      <c r="A281" s="52"/>
      <c r="B281" s="57" t="s">
        <v>11567</v>
      </c>
      <c r="C281" s="70">
        <v>73</v>
      </c>
      <c r="D281" s="74">
        <f>A125625240C_Latest</f>
        <v>9.2240000000000002</v>
      </c>
      <c r="E281" s="74">
        <f>A125619480A_Latest</f>
        <v>13.349</v>
      </c>
      <c r="F281" s="74">
        <f>A125628120R_Latest</f>
        <v>4.6779999999999999</v>
      </c>
      <c r="G281" s="74">
        <f>A125631000F_Latest</f>
        <v>3.262</v>
      </c>
      <c r="H281" s="74">
        <f>A125622360T_Latest</f>
        <v>30.513000000000002</v>
      </c>
      <c r="I281" s="74">
        <f>A125622362W_Latest</f>
        <v>12.045</v>
      </c>
      <c r="J281" s="74">
        <f>A125627160R_Latest</f>
        <v>4.1479999999999997</v>
      </c>
      <c r="K281" s="74">
        <f>A125621400F_Latest</f>
        <v>2.4700000000000002</v>
      </c>
      <c r="L281" s="74">
        <f>A125630040F_Latest</f>
        <v>1.9139999999999999</v>
      </c>
      <c r="M281" s="74">
        <f>A125632920R_Latest</f>
        <v>1.3480000000000001</v>
      </c>
      <c r="N281" s="74">
        <f>A125624280C_Latest</f>
        <v>9.8789999999999996</v>
      </c>
      <c r="O281" s="74">
        <f>A125624282J_Latest</f>
        <v>10.702</v>
      </c>
      <c r="P281" s="74">
        <f>A125625880A_Latest</f>
        <v>1.64</v>
      </c>
      <c r="Q281" s="74">
        <f>A125620120V_Latest</f>
        <v>6.2880000000000003</v>
      </c>
      <c r="R281" s="74">
        <f>A125628760L_Latest</f>
        <v>1.609</v>
      </c>
      <c r="S281" s="74">
        <f>A125631640C_Latest</f>
        <v>1.3169999999999999</v>
      </c>
      <c r="T281" s="74">
        <f>A125623000F_Latest</f>
        <v>10.853999999999999</v>
      </c>
      <c r="U281" s="74">
        <f>A125623002K_Latest</f>
        <v>14</v>
      </c>
      <c r="V281" s="74">
        <f>A125627480A_Latest</f>
        <v>1.6779999999999999</v>
      </c>
      <c r="W281" s="74">
        <f>A125621720T_Latest</f>
        <v>3.379</v>
      </c>
      <c r="X281" s="74">
        <f>A125630360T_Latest</f>
        <v>0</v>
      </c>
      <c r="Y281" s="74">
        <f>A125633240C_Latest</f>
        <v>0</v>
      </c>
      <c r="Z281" s="74">
        <f>A125624600C_Latest</f>
        <v>5.0570000000000004</v>
      </c>
      <c r="AA281" s="74">
        <f>A125624602J_Latest</f>
        <v>10</v>
      </c>
      <c r="AB281" s="74">
        <f>A125627800A_Latest</f>
        <v>1.3380000000000001</v>
      </c>
      <c r="AC281" s="74">
        <f>A125622040F_Latest</f>
        <v>0.33200000000000002</v>
      </c>
      <c r="AD281" s="74">
        <f>A125630680C_Latest</f>
        <v>0.56999999999999995</v>
      </c>
      <c r="AE281" s="74">
        <f>A125633560R_Latest</f>
        <v>0</v>
      </c>
      <c r="AF281" s="74">
        <f>A125624920R_Latest</f>
        <v>2.2400000000000002</v>
      </c>
      <c r="AG281" s="74">
        <f>A125624922V_Latest</f>
        <v>7</v>
      </c>
      <c r="AH281" s="74">
        <f>A125626200C_Latest</f>
        <v>0</v>
      </c>
      <c r="AI281" s="74">
        <f>A125620440F_Latest</f>
        <v>0.42399999999999999</v>
      </c>
      <c r="AJ281" s="74">
        <f>A125629080A_Latest</f>
        <v>0.45600000000000002</v>
      </c>
      <c r="AK281" s="74">
        <f>A125631960R_Latest</f>
        <v>0.42499999999999999</v>
      </c>
      <c r="AL281" s="74">
        <f>A125623320T_Latest</f>
        <v>1.304</v>
      </c>
      <c r="AM281" s="74">
        <f>A125623322W_Latest</f>
        <v>24.004000000000001</v>
      </c>
      <c r="AN281" s="74">
        <f>A125626520R_Latest</f>
        <v>0.245</v>
      </c>
      <c r="AO281" s="74">
        <f>A125620760T_Latest</f>
        <v>0.23599999999999999</v>
      </c>
      <c r="AP281" s="74">
        <f>A125629400A_Latest</f>
        <v>0.13</v>
      </c>
      <c r="AQ281" s="74">
        <f>A125632280C_Latest</f>
        <v>0</v>
      </c>
      <c r="AR281" s="74">
        <f>A125623640C_Latest</f>
        <v>0.61099999999999999</v>
      </c>
      <c r="AS281" s="74">
        <f>A125623642J_Latest</f>
        <v>10.901999999999999</v>
      </c>
      <c r="AT281" s="74">
        <f>A125626840A_Latest</f>
        <v>0</v>
      </c>
      <c r="AU281" s="74">
        <f>A125621080F_Latest</f>
        <v>0</v>
      </c>
      <c r="AV281" s="74">
        <f>A125629720L_Latest</f>
        <v>0</v>
      </c>
      <c r="AW281" s="74">
        <f>A125632600C_Latest</f>
        <v>0</v>
      </c>
      <c r="AX281" s="74">
        <f>A125623960R_Latest</f>
        <v>0</v>
      </c>
      <c r="AY281" s="74">
        <f>A125623962V_Latest</f>
        <v>0</v>
      </c>
      <c r="AZ281" s="74">
        <f>A125625560R_Latest</f>
        <v>0.17399999999999999</v>
      </c>
      <c r="BA281" s="74">
        <f>A125619800A_Latest</f>
        <v>0.219</v>
      </c>
      <c r="BB281" s="74">
        <f>A125628440A_Latest</f>
        <v>0</v>
      </c>
      <c r="BC281" s="74">
        <f>A125631320T_Latest</f>
        <v>0.17299999999999999</v>
      </c>
      <c r="BD281" s="74">
        <f>A125622680C_Latest</f>
        <v>0.56599999999999995</v>
      </c>
      <c r="BE281" s="74">
        <f>A125622682J_Latest</f>
        <v>13.967000000000001</v>
      </c>
    </row>
    <row r="282" spans="1:57" hidden="1">
      <c r="A282" s="52"/>
      <c r="B282" s="53" t="s">
        <v>11568</v>
      </c>
      <c r="C282" s="70">
        <v>74</v>
      </c>
      <c r="D282" s="74">
        <f>A125625432W_Latest</f>
        <v>5.6879999999999997</v>
      </c>
      <c r="E282" s="74">
        <f>A125619672V_Latest</f>
        <v>4.9909999999999997</v>
      </c>
      <c r="F282" s="74">
        <f>A125628312J_Latest</f>
        <v>0.66100000000000003</v>
      </c>
      <c r="G282" s="74">
        <f>A125631192K_Latest</f>
        <v>0.432</v>
      </c>
      <c r="H282" s="74">
        <f>A125622552K_Latest</f>
        <v>11.772</v>
      </c>
      <c r="I282" s="74">
        <f>A125622554R_Latest</f>
        <v>9.0850000000000009</v>
      </c>
      <c r="J282" s="74">
        <f>A125627352J_Latest</f>
        <v>0.63400000000000001</v>
      </c>
      <c r="K282" s="74">
        <f>A125621592K_Latest</f>
        <v>0</v>
      </c>
      <c r="L282" s="74">
        <f>A125630232X_Latest</f>
        <v>0.66100000000000003</v>
      </c>
      <c r="M282" s="74">
        <f>A125633112K_Latest</f>
        <v>0</v>
      </c>
      <c r="N282" s="74">
        <f>A125624472W_Latest</f>
        <v>1.2949999999999999</v>
      </c>
      <c r="O282" s="74">
        <f>A125624474A_Latest</f>
        <v>16.164999999999999</v>
      </c>
      <c r="P282" s="74">
        <f>A125626072W_Latest</f>
        <v>0.626</v>
      </c>
      <c r="Q282" s="74">
        <f>A125620312L_Latest</f>
        <v>1.238</v>
      </c>
      <c r="R282" s="74">
        <f>A125628952F_Latest</f>
        <v>0</v>
      </c>
      <c r="S282" s="74">
        <f>A125631832W_Latest</f>
        <v>0.432</v>
      </c>
      <c r="T282" s="74">
        <f>A125623192K_Latest</f>
        <v>2.2970000000000002</v>
      </c>
      <c r="U282" s="74">
        <f>A125623194R_Latest</f>
        <v>15.353</v>
      </c>
      <c r="V282" s="74">
        <f>A125627672V_Latest</f>
        <v>3.0379999999999998</v>
      </c>
      <c r="W282" s="74">
        <f>A125621912K_Latest</f>
        <v>2.1949999999999998</v>
      </c>
      <c r="X282" s="74">
        <f>A125630552K_Latest</f>
        <v>0</v>
      </c>
      <c r="Y282" s="74">
        <f>A125633432W_Latest</f>
        <v>0</v>
      </c>
      <c r="Z282" s="74">
        <f>A125624792J_Latest</f>
        <v>5.2329999999999997</v>
      </c>
      <c r="AA282" s="74">
        <f>A125624794L_Latest</f>
        <v>7.875</v>
      </c>
      <c r="AB282" s="74">
        <f>A125627992F_Latest</f>
        <v>0.23</v>
      </c>
      <c r="AC282" s="74">
        <f>A125622232X_Latest</f>
        <v>0.23400000000000001</v>
      </c>
      <c r="AD282" s="74">
        <f>A125630872W_Latest</f>
        <v>0</v>
      </c>
      <c r="AE282" s="74">
        <f>A125633752J_Latest</f>
        <v>0</v>
      </c>
      <c r="AF282" s="74">
        <f>A125625112K_Latest</f>
        <v>0.46300000000000002</v>
      </c>
      <c r="AG282" s="74">
        <f>A125625114R_Latest</f>
        <v>7.5209999999999999</v>
      </c>
      <c r="AH282" s="74">
        <f>A125626392J_Latest</f>
        <v>0.60399999999999998</v>
      </c>
      <c r="AI282" s="74">
        <f>A125620632X_Latest</f>
        <v>1.3240000000000001</v>
      </c>
      <c r="AJ282" s="74">
        <f>A125629272V_Latest</f>
        <v>0</v>
      </c>
      <c r="AK282" s="74">
        <f>A125632152K_Latest</f>
        <v>0</v>
      </c>
      <c r="AL282" s="74">
        <f>A125623512K_Latest</f>
        <v>1.9279999999999999</v>
      </c>
      <c r="AM282" s="74">
        <f>A125623514R_Latest</f>
        <v>10</v>
      </c>
      <c r="AN282" s="74">
        <f>A125626712J_Latest</f>
        <v>0.55600000000000005</v>
      </c>
      <c r="AO282" s="74">
        <f>A125620952K_Latest</f>
        <v>0</v>
      </c>
      <c r="AP282" s="74">
        <f>A125629592F_Latest</f>
        <v>0</v>
      </c>
      <c r="AQ282" s="74">
        <f>A125632472W_Latest</f>
        <v>0</v>
      </c>
      <c r="AR282" s="74">
        <f>A125623832W_Latest</f>
        <v>0.55600000000000005</v>
      </c>
      <c r="AS282" s="74">
        <f>A125623834A_Latest</f>
        <v>5.8710000000000004</v>
      </c>
      <c r="AT282" s="74">
        <f>A125627032W_Latest</f>
        <v>0</v>
      </c>
      <c r="AU282" s="74">
        <f>A125621272X_Latest</f>
        <v>0</v>
      </c>
      <c r="AV282" s="74">
        <f>A125629912F_Latest</f>
        <v>0</v>
      </c>
      <c r="AW282" s="74">
        <f>A125632792J_Latest</f>
        <v>0</v>
      </c>
      <c r="AX282" s="74">
        <f>A125624152K_Latest</f>
        <v>0</v>
      </c>
      <c r="AY282" s="74">
        <f>A125624154R_Latest</f>
        <v>0</v>
      </c>
      <c r="AZ282" s="74">
        <f>A125625752J_Latest</f>
        <v>0</v>
      </c>
      <c r="BA282" s="74">
        <f>A125619992F_Latest</f>
        <v>0</v>
      </c>
      <c r="BB282" s="74">
        <f>A125628632V_Latest</f>
        <v>0</v>
      </c>
      <c r="BC282" s="74">
        <f>A125631512K_Latest</f>
        <v>0</v>
      </c>
      <c r="BD282" s="74">
        <f>A125622872W_Latest</f>
        <v>0</v>
      </c>
      <c r="BE282" s="74">
        <f>A125622874A_Latest</f>
        <v>0</v>
      </c>
    </row>
    <row r="283" spans="1:57" hidden="1">
      <c r="A283" s="48" t="s">
        <v>11569</v>
      </c>
      <c r="B283" s="55"/>
      <c r="C283" s="70">
        <v>75</v>
      </c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</row>
    <row r="284" spans="1:57" hidden="1">
      <c r="A284" s="58"/>
      <c r="B284" s="53" t="s">
        <v>11570</v>
      </c>
      <c r="C284" s="70">
        <v>76</v>
      </c>
      <c r="D284" s="74">
        <f>A125625320C_Latest</f>
        <v>107.968</v>
      </c>
      <c r="E284" s="74">
        <f>A125619560A_Latest</f>
        <v>113.181</v>
      </c>
      <c r="F284" s="74">
        <f>A125628200R_Latest</f>
        <v>37.536999999999999</v>
      </c>
      <c r="G284" s="74">
        <f>A125631080T_Latest</f>
        <v>14.420999999999999</v>
      </c>
      <c r="H284" s="74">
        <f>A125622440T_Latest</f>
        <v>273.10700000000003</v>
      </c>
      <c r="I284" s="74">
        <f>A125622442W_Latest</f>
        <v>10</v>
      </c>
      <c r="J284" s="74">
        <f>A125627240R_Latest</f>
        <v>31.45</v>
      </c>
      <c r="K284" s="74">
        <f>A125621480T_Latest</f>
        <v>27.666</v>
      </c>
      <c r="L284" s="74">
        <f>A125630120F_Latest</f>
        <v>13.744</v>
      </c>
      <c r="M284" s="74">
        <f>A125633000T_Latest</f>
        <v>6.266</v>
      </c>
      <c r="N284" s="74">
        <f>A125624360C_Latest</f>
        <v>79.126000000000005</v>
      </c>
      <c r="O284" s="74">
        <f>A125624362J_Latest</f>
        <v>10</v>
      </c>
      <c r="P284" s="74">
        <f>A125625960A_Latest</f>
        <v>27.234000000000002</v>
      </c>
      <c r="Q284" s="74">
        <f>A125620200V_Latest</f>
        <v>37.215000000000003</v>
      </c>
      <c r="R284" s="74">
        <f>A125628840L_Latest</f>
        <v>11.177</v>
      </c>
      <c r="S284" s="74">
        <f>A125631720C_Latest</f>
        <v>3.6269999999999998</v>
      </c>
      <c r="T284" s="74">
        <f>A125623080T_Latest</f>
        <v>79.253</v>
      </c>
      <c r="U284" s="74">
        <f>A125623082W_Latest</f>
        <v>12</v>
      </c>
      <c r="V284" s="74">
        <f>A125627560A_Latest</f>
        <v>28.071999999999999</v>
      </c>
      <c r="W284" s="74">
        <f>A125621800T_Latest</f>
        <v>26.012</v>
      </c>
      <c r="X284" s="74">
        <f>A125630440T_Latest</f>
        <v>4.407</v>
      </c>
      <c r="Y284" s="74">
        <f>A125633320C_Latest</f>
        <v>0.96899999999999997</v>
      </c>
      <c r="Z284" s="74">
        <f>A125624680R_Latest</f>
        <v>59.460999999999999</v>
      </c>
      <c r="AA284" s="74">
        <f>A125624682V_Latest</f>
        <v>10</v>
      </c>
      <c r="AB284" s="74">
        <f>A125627880L_Latest</f>
        <v>6.8650000000000002</v>
      </c>
      <c r="AC284" s="74">
        <f>A125622120F_Latest</f>
        <v>7.226</v>
      </c>
      <c r="AD284" s="74">
        <f>A125630760C_Latest</f>
        <v>1.944</v>
      </c>
      <c r="AE284" s="74">
        <f>A125633640R_Latest</f>
        <v>1.3640000000000001</v>
      </c>
      <c r="AF284" s="74">
        <f>A125625000T_Latest</f>
        <v>17.399000000000001</v>
      </c>
      <c r="AG284" s="74">
        <f>A125625002W_Latest</f>
        <v>10</v>
      </c>
      <c r="AH284" s="74">
        <f>A125626280R_Latest</f>
        <v>9.8659999999999997</v>
      </c>
      <c r="AI284" s="74">
        <f>A125620520F_Latest</f>
        <v>9.7989999999999995</v>
      </c>
      <c r="AJ284" s="74">
        <f>A125629160A_Latest</f>
        <v>3.9910000000000001</v>
      </c>
      <c r="AK284" s="74">
        <f>A125632040T_Latest</f>
        <v>1.8560000000000001</v>
      </c>
      <c r="AL284" s="74">
        <f>A125623400T_Latest</f>
        <v>25.510999999999999</v>
      </c>
      <c r="AM284" s="74">
        <f>A125623402W_Latest</f>
        <v>12</v>
      </c>
      <c r="AN284" s="74">
        <f>A125626600R_Latest</f>
        <v>2.29</v>
      </c>
      <c r="AO284" s="74">
        <f>A125620840T_Latest</f>
        <v>3.3929999999999998</v>
      </c>
      <c r="AP284" s="74">
        <f>A125629480L_Latest</f>
        <v>1.1240000000000001</v>
      </c>
      <c r="AQ284" s="74">
        <f>A125632360C_Latest</f>
        <v>0.16800000000000001</v>
      </c>
      <c r="AR284" s="74">
        <f>A125623720C_Latest</f>
        <v>6.976</v>
      </c>
      <c r="AS284" s="74">
        <f>A125623722J_Latest</f>
        <v>10.754</v>
      </c>
      <c r="AT284" s="74">
        <f>A125626920A_Latest</f>
        <v>0.47299999999999998</v>
      </c>
      <c r="AU284" s="74">
        <f>A125621160F_Latest</f>
        <v>0.19400000000000001</v>
      </c>
      <c r="AV284" s="74">
        <f>A125629800L_Latest</f>
        <v>8.5000000000000006E-2</v>
      </c>
      <c r="AW284" s="74">
        <f>A125632680R_Latest</f>
        <v>0</v>
      </c>
      <c r="AX284" s="74">
        <f>A125624040T_Latest</f>
        <v>0.753</v>
      </c>
      <c r="AY284" s="74">
        <f>A125624042W_Latest</f>
        <v>6.8689999999999998</v>
      </c>
      <c r="AZ284" s="74">
        <f>A125625640R_Latest</f>
        <v>1.716</v>
      </c>
      <c r="BA284" s="74">
        <f>A125619880L_Latest</f>
        <v>1.6759999999999999</v>
      </c>
      <c r="BB284" s="74">
        <f>A125628520A_Latest</f>
        <v>1.0649999999999999</v>
      </c>
      <c r="BC284" s="74">
        <f>A125631400T_Latest</f>
        <v>0.17</v>
      </c>
      <c r="BD284" s="74">
        <f>A125622760C_Latest</f>
        <v>4.6280000000000001</v>
      </c>
      <c r="BE284" s="74">
        <f>A125622762J_Latest</f>
        <v>11.491</v>
      </c>
    </row>
    <row r="285" spans="1:57" hidden="1">
      <c r="A285" s="58"/>
      <c r="B285" s="56" t="s">
        <v>11571</v>
      </c>
      <c r="C285" s="70">
        <v>77</v>
      </c>
      <c r="D285" s="74">
        <f>A125625200K_Latest</f>
        <v>25.318000000000001</v>
      </c>
      <c r="E285" s="74">
        <f>A125619440J_Latest</f>
        <v>34.896000000000001</v>
      </c>
      <c r="F285" s="74">
        <f>A125628080J_Latest</f>
        <v>3.9950000000000001</v>
      </c>
      <c r="G285" s="74">
        <f>A125630960W_Latest</f>
        <v>2.6829999999999998</v>
      </c>
      <c r="H285" s="74">
        <f>A125622320X_Latest</f>
        <v>66.891999999999996</v>
      </c>
      <c r="I285" s="74">
        <f>A125622322C_Latest</f>
        <v>10</v>
      </c>
      <c r="J285" s="74">
        <f>A125627120W_Latest</f>
        <v>3.9180000000000001</v>
      </c>
      <c r="K285" s="74">
        <f>A125621360X_Latest</f>
        <v>8.3439999999999994</v>
      </c>
      <c r="L285" s="74">
        <f>A125630000L_Latest</f>
        <v>0</v>
      </c>
      <c r="M285" s="74">
        <f>A125632880J_Latest</f>
        <v>0.83599999999999997</v>
      </c>
      <c r="N285" s="74">
        <f>A125624240K_Latest</f>
        <v>13.098000000000001</v>
      </c>
      <c r="O285" s="74">
        <f>A125624242R_Latest</f>
        <v>10</v>
      </c>
      <c r="P285" s="74">
        <f>A125625840J_Latest</f>
        <v>8.2509999999999994</v>
      </c>
      <c r="Q285" s="74">
        <f>A125620080L_Latest</f>
        <v>14.089</v>
      </c>
      <c r="R285" s="74">
        <f>A125628720V_Latest</f>
        <v>3.1230000000000002</v>
      </c>
      <c r="S285" s="74">
        <f>A125631600K_Latest</f>
        <v>1.4630000000000001</v>
      </c>
      <c r="T285" s="74">
        <f>A125622960W_Latest</f>
        <v>26.925999999999998</v>
      </c>
      <c r="U285" s="74">
        <f>A125622962A_Latest</f>
        <v>10</v>
      </c>
      <c r="V285" s="74">
        <f>A125627440J_Latest</f>
        <v>7.1219999999999999</v>
      </c>
      <c r="W285" s="74">
        <f>A125621680K_Latest</f>
        <v>5.2569999999999997</v>
      </c>
      <c r="X285" s="74">
        <f>A125630320X_Latest</f>
        <v>0.58099999999999996</v>
      </c>
      <c r="Y285" s="74">
        <f>A125633200K_Latest</f>
        <v>0</v>
      </c>
      <c r="Z285" s="74">
        <f>A125624560W_Latest</f>
        <v>12.959</v>
      </c>
      <c r="AA285" s="74">
        <f>A125624562A_Latest</f>
        <v>8.1449999999999996</v>
      </c>
      <c r="AB285" s="74">
        <f>A125627760V_Latest</f>
        <v>2.0840000000000001</v>
      </c>
      <c r="AC285" s="74">
        <f>A125622000L_Latest</f>
        <v>2.593</v>
      </c>
      <c r="AD285" s="74">
        <f>A125630640K_Latest</f>
        <v>0</v>
      </c>
      <c r="AE285" s="74">
        <f>A125633520W_Latest</f>
        <v>0</v>
      </c>
      <c r="AF285" s="74">
        <f>A125624880J_Latest</f>
        <v>4.6769999999999996</v>
      </c>
      <c r="AG285" s="74">
        <f>A125624882L_Latest</f>
        <v>10</v>
      </c>
      <c r="AH285" s="74">
        <f>A125626160W_Latest</f>
        <v>2.1549999999999998</v>
      </c>
      <c r="AI285" s="74">
        <f>A125620400L_Latest</f>
        <v>3.105</v>
      </c>
      <c r="AJ285" s="74">
        <f>A125629040J_Latest</f>
        <v>0</v>
      </c>
      <c r="AK285" s="74">
        <f>A125631920W_Latest</f>
        <v>0.38400000000000001</v>
      </c>
      <c r="AL285" s="74">
        <f>A125623280K_Latest</f>
        <v>5.6440000000000001</v>
      </c>
      <c r="AM285" s="74">
        <f>A125623282R_Latest</f>
        <v>11.907999999999999</v>
      </c>
      <c r="AN285" s="74">
        <f>A125626480J_Latest</f>
        <v>0.76600000000000001</v>
      </c>
      <c r="AO285" s="74">
        <f>A125620720X_Latest</f>
        <v>0.92200000000000004</v>
      </c>
      <c r="AP285" s="74">
        <f>A125629360V_Latest</f>
        <v>0</v>
      </c>
      <c r="AQ285" s="74">
        <f>A125632240K_Latest</f>
        <v>0</v>
      </c>
      <c r="AR285" s="74">
        <f>A125623600K_Latest</f>
        <v>1.6890000000000001</v>
      </c>
      <c r="AS285" s="74">
        <f>A125623602R_Latest</f>
        <v>9.83</v>
      </c>
      <c r="AT285" s="74">
        <f>A125626800J_Latest</f>
        <v>0.32100000000000001</v>
      </c>
      <c r="AU285" s="74">
        <f>A125621040L_Latest</f>
        <v>0</v>
      </c>
      <c r="AV285" s="74">
        <f>A125629680F_Latest</f>
        <v>0</v>
      </c>
      <c r="AW285" s="74">
        <f>A125632560W_Latest</f>
        <v>0</v>
      </c>
      <c r="AX285" s="74">
        <f>A125623920W_Latest</f>
        <v>0.32100000000000001</v>
      </c>
      <c r="AY285" s="74">
        <f>A125623922A_Latest</f>
        <v>4.0090000000000003</v>
      </c>
      <c r="AZ285" s="74">
        <f>A125625520W_Latest</f>
        <v>0.70199999999999996</v>
      </c>
      <c r="BA285" s="74">
        <f>A125619760V_Latest</f>
        <v>0.58499999999999996</v>
      </c>
      <c r="BB285" s="74">
        <f>A125628400J_Latest</f>
        <v>0.29099999999999998</v>
      </c>
      <c r="BC285" s="74">
        <f>A125631280K_Latest</f>
        <v>0</v>
      </c>
      <c r="BD285" s="74">
        <f>A125622640K_Latest</f>
        <v>1.5780000000000001</v>
      </c>
      <c r="BE285" s="74">
        <f>A125622642R_Latest</f>
        <v>10.050000000000001</v>
      </c>
    </row>
    <row r="286" spans="1:57" hidden="1">
      <c r="A286" s="58"/>
      <c r="B286" s="56" t="s">
        <v>11572</v>
      </c>
      <c r="C286" s="70">
        <v>78</v>
      </c>
      <c r="D286" s="74">
        <f>A125625328W_Latest</f>
        <v>82.649000000000001</v>
      </c>
      <c r="E286" s="74">
        <f>A125619568V_Latest</f>
        <v>78.286000000000001</v>
      </c>
      <c r="F286" s="74">
        <f>A125628208J_Latest</f>
        <v>33.542999999999999</v>
      </c>
      <c r="G286" s="74">
        <f>A125631088K_Latest</f>
        <v>11.737</v>
      </c>
      <c r="H286" s="74">
        <f>A125622448K_Latest</f>
        <v>206.215</v>
      </c>
      <c r="I286" s="74">
        <f>A125622450W_Latest</f>
        <v>11</v>
      </c>
      <c r="J286" s="74">
        <f>A125627248J_Latest</f>
        <v>27.532</v>
      </c>
      <c r="K286" s="74">
        <f>A125621488K_Latest</f>
        <v>19.321999999999999</v>
      </c>
      <c r="L286" s="74">
        <f>A125630128X_Latest</f>
        <v>13.744</v>
      </c>
      <c r="M286" s="74">
        <f>A125633008K_Latest</f>
        <v>5.43</v>
      </c>
      <c r="N286" s="74">
        <f>A125624368W_Latest</f>
        <v>66.028000000000006</v>
      </c>
      <c r="O286" s="74">
        <f>A125624370J_Latest</f>
        <v>10.066000000000001</v>
      </c>
      <c r="P286" s="74">
        <f>A125625968V_Latest</f>
        <v>18.983000000000001</v>
      </c>
      <c r="Q286" s="74">
        <f>A125620208L_Latest</f>
        <v>23.126999999999999</v>
      </c>
      <c r="R286" s="74">
        <f>A125628848F_Latest</f>
        <v>8.0540000000000003</v>
      </c>
      <c r="S286" s="74">
        <f>A125631728W_Latest</f>
        <v>2.1640000000000001</v>
      </c>
      <c r="T286" s="74">
        <f>A125623088K_Latest</f>
        <v>52.328000000000003</v>
      </c>
      <c r="U286" s="74">
        <f>A125623090W_Latest</f>
        <v>13</v>
      </c>
      <c r="V286" s="74">
        <f>A125627568V_Latest</f>
        <v>20.951000000000001</v>
      </c>
      <c r="W286" s="74">
        <f>A125621808K_Latest</f>
        <v>20.754999999999999</v>
      </c>
      <c r="X286" s="74">
        <f>A125630448K_Latest</f>
        <v>3.8260000000000001</v>
      </c>
      <c r="Y286" s="74">
        <f>A125633328W_Latest</f>
        <v>0.96899999999999997</v>
      </c>
      <c r="Z286" s="74">
        <f>A125624688J_Latest</f>
        <v>46.500999999999998</v>
      </c>
      <c r="AA286" s="74">
        <f>A125624690V_Latest</f>
        <v>10</v>
      </c>
      <c r="AB286" s="74">
        <f>A125627888F_Latest</f>
        <v>4.7809999999999997</v>
      </c>
      <c r="AC286" s="74">
        <f>A125622128X_Latest</f>
        <v>4.633</v>
      </c>
      <c r="AD286" s="74">
        <f>A125630768W_Latest</f>
        <v>1.944</v>
      </c>
      <c r="AE286" s="74">
        <f>A125633648J_Latest</f>
        <v>1.3640000000000001</v>
      </c>
      <c r="AF286" s="74">
        <f>A125625008K_Latest</f>
        <v>12.721</v>
      </c>
      <c r="AG286" s="74">
        <f>A125625010W_Latest</f>
        <v>10</v>
      </c>
      <c r="AH286" s="74">
        <f>A125626288J_Latest</f>
        <v>7.7110000000000003</v>
      </c>
      <c r="AI286" s="74">
        <f>A125620528X_Latest</f>
        <v>6.6929999999999996</v>
      </c>
      <c r="AJ286" s="74">
        <f>A125629168V_Latest</f>
        <v>3.9910000000000001</v>
      </c>
      <c r="AK286" s="74">
        <f>A125632048K_Latest</f>
        <v>1.472</v>
      </c>
      <c r="AL286" s="74">
        <f>A125623408K_Latest</f>
        <v>19.867000000000001</v>
      </c>
      <c r="AM286" s="74">
        <f>A125623410W_Latest</f>
        <v>12</v>
      </c>
      <c r="AN286" s="74">
        <f>A125626608J_Latest</f>
        <v>1.524</v>
      </c>
      <c r="AO286" s="74">
        <f>A125620848K_Latest</f>
        <v>2.4710000000000001</v>
      </c>
      <c r="AP286" s="74">
        <f>A125629488F_Latest</f>
        <v>1.1240000000000001</v>
      </c>
      <c r="AQ286" s="74">
        <f>A125632368W_Latest</f>
        <v>0.16800000000000001</v>
      </c>
      <c r="AR286" s="74">
        <f>A125623728W_Latest</f>
        <v>5.2869999999999999</v>
      </c>
      <c r="AS286" s="74">
        <f>A125623730J_Latest</f>
        <v>11</v>
      </c>
      <c r="AT286" s="74">
        <f>A125626928V_Latest</f>
        <v>0.153</v>
      </c>
      <c r="AU286" s="74">
        <f>A125621168X_Latest</f>
        <v>0.19400000000000001</v>
      </c>
      <c r="AV286" s="74">
        <f>A125629808F_Latest</f>
        <v>8.5000000000000006E-2</v>
      </c>
      <c r="AW286" s="74">
        <f>A125632688J_Latest</f>
        <v>0</v>
      </c>
      <c r="AX286" s="74">
        <f>A125624048K_Latest</f>
        <v>0.432</v>
      </c>
      <c r="AY286" s="74">
        <f>A125624050W_Latest</f>
        <v>15.864000000000001</v>
      </c>
      <c r="AZ286" s="74">
        <f>A125625648J_Latest</f>
        <v>1.014</v>
      </c>
      <c r="BA286" s="74">
        <f>A125619888F_Latest</f>
        <v>1.091</v>
      </c>
      <c r="BB286" s="74">
        <f>A125628528V_Latest</f>
        <v>0.77400000000000002</v>
      </c>
      <c r="BC286" s="74">
        <f>A125631408K_Latest</f>
        <v>0.17</v>
      </c>
      <c r="BD286" s="74">
        <f>A125622768W_Latest</f>
        <v>3.05</v>
      </c>
      <c r="BE286" s="74">
        <f>A125622770J_Latest</f>
        <v>14.077</v>
      </c>
    </row>
    <row r="287" spans="1:57" hidden="1">
      <c r="A287" s="58"/>
      <c r="B287" s="53" t="s">
        <v>11573</v>
      </c>
      <c r="C287" s="70">
        <v>79</v>
      </c>
      <c r="D287" s="74">
        <f>A125625336W_Latest</f>
        <v>17.872</v>
      </c>
      <c r="E287" s="74">
        <f>A125619576V_Latest</f>
        <v>24.129000000000001</v>
      </c>
      <c r="F287" s="74">
        <f>A125628216J_Latest</f>
        <v>9.8680000000000003</v>
      </c>
      <c r="G287" s="74">
        <f>A125631096K_Latest</f>
        <v>6.1680000000000001</v>
      </c>
      <c r="H287" s="74">
        <f>A125622456K_Latest</f>
        <v>58.036000000000001</v>
      </c>
      <c r="I287" s="74">
        <f>A125622458R_Latest</f>
        <v>10</v>
      </c>
      <c r="J287" s="74">
        <f>A125627256J_Latest</f>
        <v>6.8979999999999997</v>
      </c>
      <c r="K287" s="74">
        <f>A125621496K_Latest</f>
        <v>7.7</v>
      </c>
      <c r="L287" s="74">
        <f>A125630136X_Latest</f>
        <v>5.5010000000000003</v>
      </c>
      <c r="M287" s="74">
        <f>A125633016K_Latest</f>
        <v>1.214</v>
      </c>
      <c r="N287" s="74">
        <f>A125624376W_Latest</f>
        <v>21.312999999999999</v>
      </c>
      <c r="O287" s="74">
        <f>A125624378A_Latest</f>
        <v>12.164</v>
      </c>
      <c r="P287" s="74">
        <f>A125625976V_Latest</f>
        <v>4.1820000000000004</v>
      </c>
      <c r="Q287" s="74">
        <f>A125620216L_Latest</f>
        <v>5.6109999999999998</v>
      </c>
      <c r="R287" s="74">
        <f>A125628856F_Latest</f>
        <v>1.8260000000000001</v>
      </c>
      <c r="S287" s="74">
        <f>A125631736W_Latest</f>
        <v>2.508</v>
      </c>
      <c r="T287" s="74">
        <f>A125623096K_Latest</f>
        <v>14.127000000000001</v>
      </c>
      <c r="U287" s="74">
        <f>A125623098R_Latest</f>
        <v>10.269</v>
      </c>
      <c r="V287" s="74">
        <f>A125627576V_Latest</f>
        <v>3.4830000000000001</v>
      </c>
      <c r="W287" s="74">
        <f>A125621816K_Latest</f>
        <v>6.0659999999999998</v>
      </c>
      <c r="X287" s="74">
        <f>A125630456K_Latest</f>
        <v>0.56299999999999994</v>
      </c>
      <c r="Y287" s="74">
        <f>A125633336W_Latest</f>
        <v>1.357</v>
      </c>
      <c r="Z287" s="74">
        <f>A125624696J_Latest</f>
        <v>11.468999999999999</v>
      </c>
      <c r="AA287" s="74">
        <f>A125624698L_Latest</f>
        <v>10</v>
      </c>
      <c r="AB287" s="74">
        <f>A125627896F_Latest</f>
        <v>1.597</v>
      </c>
      <c r="AC287" s="74">
        <f>A125622136X_Latest</f>
        <v>1.357</v>
      </c>
      <c r="AD287" s="74">
        <f>A125630776W_Latest</f>
        <v>0.52</v>
      </c>
      <c r="AE287" s="74">
        <f>A125633656J_Latest</f>
        <v>0</v>
      </c>
      <c r="AF287" s="74">
        <f>A125625016K_Latest</f>
        <v>3.4740000000000002</v>
      </c>
      <c r="AG287" s="74">
        <f>A125625018R_Latest</f>
        <v>9.4280000000000008</v>
      </c>
      <c r="AH287" s="74">
        <f>A125626296J_Latest</f>
        <v>0.39800000000000002</v>
      </c>
      <c r="AI287" s="74">
        <f>A125620536X_Latest</f>
        <v>2.0089999999999999</v>
      </c>
      <c r="AJ287" s="74">
        <f>A125629176V_Latest</f>
        <v>0.91900000000000004</v>
      </c>
      <c r="AK287" s="74">
        <f>A125632056K_Latest</f>
        <v>0.42499999999999999</v>
      </c>
      <c r="AL287" s="74">
        <f>A125623416K_Latest</f>
        <v>3.7509999999999999</v>
      </c>
      <c r="AM287" s="74">
        <f>A125623418R_Latest</f>
        <v>14.183</v>
      </c>
      <c r="AN287" s="74">
        <f>A125626616J_Latest</f>
        <v>0.71099999999999997</v>
      </c>
      <c r="AO287" s="74">
        <f>A125620856K_Latest</f>
        <v>0.314</v>
      </c>
      <c r="AP287" s="74">
        <f>A125629496F_Latest</f>
        <v>0.29499999999999998</v>
      </c>
      <c r="AQ287" s="74">
        <f>A125632376W_Latest</f>
        <v>0.49099999999999999</v>
      </c>
      <c r="AR287" s="74">
        <f>A125623736W_Latest</f>
        <v>1.8109999999999999</v>
      </c>
      <c r="AS287" s="74">
        <f>A125623738A_Latest</f>
        <v>15.584</v>
      </c>
      <c r="AT287" s="74">
        <f>A125626936V_Latest</f>
        <v>0</v>
      </c>
      <c r="AU287" s="74">
        <f>A125621176X_Latest</f>
        <v>0</v>
      </c>
      <c r="AV287" s="74">
        <f>A125629816F_Latest</f>
        <v>0</v>
      </c>
      <c r="AW287" s="74">
        <f>A125632696J_Latest</f>
        <v>0</v>
      </c>
      <c r="AX287" s="74">
        <f>A125624056K_Latest</f>
        <v>0</v>
      </c>
      <c r="AY287" s="74">
        <f>A125624058R_Latest</f>
        <v>0</v>
      </c>
      <c r="AZ287" s="74">
        <f>A125625656J_Latest</f>
        <v>0.60299999999999998</v>
      </c>
      <c r="BA287" s="74">
        <f>A125619896F_Latest</f>
        <v>1.0720000000000001</v>
      </c>
      <c r="BB287" s="74">
        <f>A125628536V_Latest</f>
        <v>0.24299999999999999</v>
      </c>
      <c r="BC287" s="74">
        <f>A125631416K_Latest</f>
        <v>0.17299999999999999</v>
      </c>
      <c r="BD287" s="74">
        <f>A125622776W_Latest</f>
        <v>2.0910000000000002</v>
      </c>
      <c r="BE287" s="74">
        <f>A125622778A_Latest</f>
        <v>13.093</v>
      </c>
    </row>
    <row r="288" spans="1:57" hidden="1">
      <c r="A288" s="59" t="s">
        <v>11574</v>
      </c>
      <c r="B288" s="53"/>
      <c r="C288" s="70">
        <v>80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</row>
    <row r="289" spans="1:57" hidden="1">
      <c r="A289" s="60"/>
      <c r="B289" s="53" t="s">
        <v>11575</v>
      </c>
      <c r="C289" s="70">
        <v>81</v>
      </c>
      <c r="D289" s="74">
        <f>A125625456R_Latest</f>
        <v>1.593</v>
      </c>
      <c r="E289" s="74">
        <f>A125619696L_Latest</f>
        <v>2.11</v>
      </c>
      <c r="F289" s="74">
        <f>A125628336A_Latest</f>
        <v>1.486</v>
      </c>
      <c r="G289" s="74">
        <f>A125631216T_Latest</f>
        <v>3.242</v>
      </c>
      <c r="H289" s="74">
        <f>A125622576C_Latest</f>
        <v>8.43</v>
      </c>
      <c r="I289" s="74">
        <f>A125622578J_Latest</f>
        <v>20.745999999999999</v>
      </c>
      <c r="J289" s="74">
        <f>A125627376A_Latest</f>
        <v>0.63</v>
      </c>
      <c r="K289" s="74">
        <f>A125621616T_Latest</f>
        <v>0.86699999999999999</v>
      </c>
      <c r="L289" s="74">
        <f>A125630256T_Latest</f>
        <v>0.748</v>
      </c>
      <c r="M289" s="74">
        <f>A125633136C_Latest</f>
        <v>2.0289999999999999</v>
      </c>
      <c r="N289" s="74">
        <f>A125624496R_Latest</f>
        <v>4.274</v>
      </c>
      <c r="O289" s="74">
        <f>A125624498V_Latest</f>
        <v>26.736000000000001</v>
      </c>
      <c r="P289" s="74">
        <f>A125626096R_Latest</f>
        <v>0</v>
      </c>
      <c r="Q289" s="74">
        <f>A125620336F_Latest</f>
        <v>0</v>
      </c>
      <c r="R289" s="74">
        <f>A125628976X_Latest</f>
        <v>0.73799999999999999</v>
      </c>
      <c r="S289" s="74">
        <f>A125631856R_Latest</f>
        <v>0.44500000000000001</v>
      </c>
      <c r="T289" s="74">
        <f>A125623216T_Latest</f>
        <v>1.1830000000000001</v>
      </c>
      <c r="U289" s="74">
        <f>A125623218W_Latest</f>
        <v>28.518000000000001</v>
      </c>
      <c r="V289" s="74">
        <f>A125627696L_Latest</f>
        <v>0</v>
      </c>
      <c r="W289" s="74">
        <f>A125621936C_Latest</f>
        <v>0.83099999999999996</v>
      </c>
      <c r="X289" s="74">
        <f>A125630576C_Latest</f>
        <v>0</v>
      </c>
      <c r="Y289" s="74">
        <f>A125633456R_Latest</f>
        <v>0</v>
      </c>
      <c r="Z289" s="74">
        <f>A125624816R_Latest</f>
        <v>0.83099999999999996</v>
      </c>
      <c r="AA289" s="74">
        <f>A125624818V_Latest</f>
        <v>0</v>
      </c>
      <c r="AB289" s="74">
        <f>A125628016R_Latest</f>
        <v>0.85499999999999998</v>
      </c>
      <c r="AC289" s="74">
        <f>A125622256T_Latest</f>
        <v>0</v>
      </c>
      <c r="AD289" s="74">
        <f>A125630896R_Latest</f>
        <v>0</v>
      </c>
      <c r="AE289" s="74">
        <f>A125633776A_Latest</f>
        <v>0.38300000000000001</v>
      </c>
      <c r="AF289" s="74">
        <f>A125625136C_Latest</f>
        <v>1.238</v>
      </c>
      <c r="AG289" s="74">
        <f>A125625138J_Latest</f>
        <v>17.282</v>
      </c>
      <c r="AH289" s="74">
        <f>A125626416R_Latest</f>
        <v>0</v>
      </c>
      <c r="AI289" s="74">
        <f>A125620656T_Latest</f>
        <v>0.41199999999999998</v>
      </c>
      <c r="AJ289" s="74">
        <f>A125629296L_Latest</f>
        <v>0</v>
      </c>
      <c r="AK289" s="74">
        <f>A125632176C_Latest</f>
        <v>0.38400000000000001</v>
      </c>
      <c r="AL289" s="74">
        <f>A125623536C_Latest</f>
        <v>0.79600000000000004</v>
      </c>
      <c r="AM289" s="74">
        <f>A125623538J_Latest</f>
        <v>22.757999999999999</v>
      </c>
      <c r="AN289" s="74">
        <f>A125626736A_Latest</f>
        <v>0.108</v>
      </c>
      <c r="AO289" s="74">
        <f>A125620976C_Latest</f>
        <v>0</v>
      </c>
      <c r="AP289" s="74">
        <f>A125629616L_Latest</f>
        <v>0</v>
      </c>
      <c r="AQ289" s="74">
        <f>A125632496R_Latest</f>
        <v>0</v>
      </c>
      <c r="AR289" s="74">
        <f>A125623856R_Latest</f>
        <v>0.108</v>
      </c>
      <c r="AS289" s="74">
        <f>A125623858V_Latest</f>
        <v>0</v>
      </c>
      <c r="AT289" s="74">
        <f>A125627056R_Latest</f>
        <v>0</v>
      </c>
      <c r="AU289" s="74">
        <f>A125621296T_Latest</f>
        <v>0</v>
      </c>
      <c r="AV289" s="74">
        <f>A125629936X_Latest</f>
        <v>0</v>
      </c>
      <c r="AW289" s="74">
        <f>A125632816R_Latest</f>
        <v>0</v>
      </c>
      <c r="AX289" s="74">
        <f>A125624176C_Latest</f>
        <v>0</v>
      </c>
      <c r="AY289" s="74">
        <f>A125624178J_Latest</f>
        <v>0</v>
      </c>
      <c r="AZ289" s="74">
        <f>A125625776A_Latest</f>
        <v>0</v>
      </c>
      <c r="BA289" s="74">
        <f>A125620016V_Latest</f>
        <v>0</v>
      </c>
      <c r="BB289" s="74">
        <f>A125628656L_Latest</f>
        <v>0</v>
      </c>
      <c r="BC289" s="74">
        <f>A125631536C_Latest</f>
        <v>0</v>
      </c>
      <c r="BD289" s="74">
        <f>A125622896R_Latest</f>
        <v>0</v>
      </c>
      <c r="BE289" s="74">
        <f>A125622898V_Latest</f>
        <v>0</v>
      </c>
    </row>
    <row r="290" spans="1:57" hidden="1">
      <c r="A290" s="60"/>
      <c r="B290" s="53" t="s">
        <v>11576</v>
      </c>
      <c r="C290" s="70">
        <v>82</v>
      </c>
      <c r="D290" s="74">
        <f>A125625160C_Latest</f>
        <v>29.486000000000001</v>
      </c>
      <c r="E290" s="74">
        <f>A125619400R_Latest</f>
        <v>16.878</v>
      </c>
      <c r="F290" s="74">
        <f>A125628040R_Latest</f>
        <v>7.3239999999999998</v>
      </c>
      <c r="G290" s="74">
        <f>A125630920C_Latest</f>
        <v>12.375999999999999</v>
      </c>
      <c r="H290" s="74">
        <f>A125622280T_Latest</f>
        <v>66.063999999999993</v>
      </c>
      <c r="I290" s="74">
        <f>A125622282W_Latest</f>
        <v>12</v>
      </c>
      <c r="J290" s="74">
        <f>A125627080R_Latest</f>
        <v>8.1270000000000007</v>
      </c>
      <c r="K290" s="74">
        <f>A125621320F_Latest</f>
        <v>4.577</v>
      </c>
      <c r="L290" s="74">
        <f>A125629960X_Latest</f>
        <v>2.2080000000000002</v>
      </c>
      <c r="M290" s="74">
        <f>A125632840R_Latest</f>
        <v>4.6139999999999999</v>
      </c>
      <c r="N290" s="74">
        <f>A125624200T_Latest</f>
        <v>19.526</v>
      </c>
      <c r="O290" s="74">
        <f>A125624202W_Latest</f>
        <v>13</v>
      </c>
      <c r="P290" s="74">
        <f>A125625800R_Latest</f>
        <v>3.7850000000000001</v>
      </c>
      <c r="Q290" s="74">
        <f>A125620040V_Latest</f>
        <v>5.5</v>
      </c>
      <c r="R290" s="74">
        <f>A125628680L_Latest</f>
        <v>2.1869999999999998</v>
      </c>
      <c r="S290" s="74">
        <f>A125631560C_Latest</f>
        <v>3.6280000000000001</v>
      </c>
      <c r="T290" s="74">
        <f>A125622920C_Latest</f>
        <v>15.1</v>
      </c>
      <c r="U290" s="74">
        <f>A125622922J_Latest</f>
        <v>13</v>
      </c>
      <c r="V290" s="74">
        <f>A125627400R_Latest</f>
        <v>10.923</v>
      </c>
      <c r="W290" s="74">
        <f>A125621640T_Latest</f>
        <v>2.0249999999999999</v>
      </c>
      <c r="X290" s="74">
        <f>A125630280T_Latest</f>
        <v>2.3610000000000002</v>
      </c>
      <c r="Y290" s="74">
        <f>A125633160C_Latest</f>
        <v>2.327</v>
      </c>
      <c r="Z290" s="74">
        <f>A125624520C_Latest</f>
        <v>17.635999999999999</v>
      </c>
      <c r="AA290" s="74">
        <f>A125624522J_Latest</f>
        <v>7</v>
      </c>
      <c r="AB290" s="74">
        <f>A125627720A_Latest</f>
        <v>1.6279999999999999</v>
      </c>
      <c r="AC290" s="74">
        <f>A125621960C_Latest</f>
        <v>1.1739999999999999</v>
      </c>
      <c r="AD290" s="74">
        <f>A125630600T_Latest</f>
        <v>0.27900000000000003</v>
      </c>
      <c r="AE290" s="74">
        <f>A125633480R_Latest</f>
        <v>0.98</v>
      </c>
      <c r="AF290" s="74">
        <f>A125624840R_Latest</f>
        <v>4.0620000000000003</v>
      </c>
      <c r="AG290" s="74">
        <f>A125624842V_Latest</f>
        <v>11.087</v>
      </c>
      <c r="AH290" s="74">
        <f>A125626120C_Latest</f>
        <v>1.8220000000000001</v>
      </c>
      <c r="AI290" s="74">
        <f>A125620360F_Latest</f>
        <v>2.81</v>
      </c>
      <c r="AJ290" s="74">
        <f>A125629000R_Latest</f>
        <v>0</v>
      </c>
      <c r="AK290" s="74">
        <f>A125631880R_Latest</f>
        <v>0</v>
      </c>
      <c r="AL290" s="74">
        <f>A125623240T_Latest</f>
        <v>4.6319999999999997</v>
      </c>
      <c r="AM290" s="74">
        <f>A125623242W_Latest</f>
        <v>12</v>
      </c>
      <c r="AN290" s="74">
        <f>A125626440R_Latest</f>
        <v>1.284</v>
      </c>
      <c r="AO290" s="74">
        <f>A125620680T_Latest</f>
        <v>0.38800000000000001</v>
      </c>
      <c r="AP290" s="74">
        <f>A125629320A_Latest</f>
        <v>0.28899999999999998</v>
      </c>
      <c r="AQ290" s="74">
        <f>A125632200T_Latest</f>
        <v>0.48299999999999998</v>
      </c>
      <c r="AR290" s="74">
        <f>A125623560C_Latest</f>
        <v>2.4449999999999998</v>
      </c>
      <c r="AS290" s="74">
        <f>A125623562J_Latest</f>
        <v>8.1590000000000007</v>
      </c>
      <c r="AT290" s="74">
        <f>A125626760A_Latest</f>
        <v>0.16</v>
      </c>
      <c r="AU290" s="74">
        <f>A125621000V_Latest</f>
        <v>0</v>
      </c>
      <c r="AV290" s="74">
        <f>A125629640L_Latest</f>
        <v>0</v>
      </c>
      <c r="AW290" s="74">
        <f>A125632520C_Latest</f>
        <v>0</v>
      </c>
      <c r="AX290" s="74">
        <f>A125623880R_Latest</f>
        <v>0.16</v>
      </c>
      <c r="AY290" s="74">
        <f>A125623882V_Latest</f>
        <v>0</v>
      </c>
      <c r="AZ290" s="74">
        <f>A125625480R_Latest</f>
        <v>1.7569999999999999</v>
      </c>
      <c r="BA290" s="74">
        <f>A125619720A_Latest</f>
        <v>0.40400000000000003</v>
      </c>
      <c r="BB290" s="74">
        <f>A125628360A_Latest</f>
        <v>0</v>
      </c>
      <c r="BC290" s="74">
        <f>A125631240T_Latest</f>
        <v>0.34300000000000003</v>
      </c>
      <c r="BD290" s="74">
        <f>A125622600T_Latest</f>
        <v>2.504</v>
      </c>
      <c r="BE290" s="74">
        <f>A125622602W_Latest</f>
        <v>6.7370000000000001</v>
      </c>
    </row>
    <row r="291" spans="1:57" hidden="1">
      <c r="A291" s="60"/>
      <c r="B291" s="53" t="s">
        <v>11543</v>
      </c>
      <c r="C291" s="70">
        <v>83</v>
      </c>
      <c r="D291" s="74">
        <f>A125625440W_Latest</f>
        <v>34.991999999999997</v>
      </c>
      <c r="E291" s="74">
        <f>A125619680V_Latest</f>
        <v>33.347000000000001</v>
      </c>
      <c r="F291" s="74">
        <f>A125628320J_Latest</f>
        <v>24.457999999999998</v>
      </c>
      <c r="G291" s="74">
        <f>A125631200X_Latest</f>
        <v>3.081</v>
      </c>
      <c r="H291" s="74">
        <f>A125622560K_Latest</f>
        <v>95.878</v>
      </c>
      <c r="I291" s="74">
        <f>A125622562R_Latest</f>
        <v>11.673</v>
      </c>
      <c r="J291" s="74">
        <f>A125627360J_Latest</f>
        <v>12.465</v>
      </c>
      <c r="K291" s="74">
        <f>A125621600X_Latest</f>
        <v>7.9249999999999998</v>
      </c>
      <c r="L291" s="74">
        <f>A125630240X_Latest</f>
        <v>9.6010000000000009</v>
      </c>
      <c r="M291" s="74">
        <f>A125633120K_Latest</f>
        <v>0.83599999999999997</v>
      </c>
      <c r="N291" s="74">
        <f>A125624480W_Latest</f>
        <v>30.826000000000001</v>
      </c>
      <c r="O291" s="74">
        <f>A125624482A_Latest</f>
        <v>10</v>
      </c>
      <c r="P291" s="74">
        <f>A125626080W_Latest</f>
        <v>10.57</v>
      </c>
      <c r="Q291" s="74">
        <f>A125620320L_Latest</f>
        <v>10.339</v>
      </c>
      <c r="R291" s="74">
        <f>A125628960F_Latest</f>
        <v>7.3529999999999998</v>
      </c>
      <c r="S291" s="74">
        <f>A125631840W_Latest</f>
        <v>1.3169999999999999</v>
      </c>
      <c r="T291" s="74">
        <f>A125623200X_Latest</f>
        <v>29.577999999999999</v>
      </c>
      <c r="U291" s="74">
        <f>A125623202C_Latest</f>
        <v>13</v>
      </c>
      <c r="V291" s="74">
        <f>A125627680V_Latest</f>
        <v>5.7169999999999996</v>
      </c>
      <c r="W291" s="74">
        <f>A125621920K_Latest</f>
        <v>8.3829999999999991</v>
      </c>
      <c r="X291" s="74">
        <f>A125630560K_Latest</f>
        <v>2.0289999999999999</v>
      </c>
      <c r="Y291" s="74">
        <f>A125633440W_Latest</f>
        <v>0</v>
      </c>
      <c r="Z291" s="74">
        <f>A125624800W_Latest</f>
        <v>16.129000000000001</v>
      </c>
      <c r="AA291" s="74">
        <f>A125624802A_Latest</f>
        <v>10</v>
      </c>
      <c r="AB291" s="74">
        <f>A125628000W_Latest</f>
        <v>1.3440000000000001</v>
      </c>
      <c r="AC291" s="74">
        <f>A125622240X_Latest</f>
        <v>1.67</v>
      </c>
      <c r="AD291" s="74">
        <f>A125630880W_Latest</f>
        <v>1.665</v>
      </c>
      <c r="AE291" s="74">
        <f>A125633760J_Latest</f>
        <v>0</v>
      </c>
      <c r="AF291" s="74">
        <f>A125625120K_Latest</f>
        <v>4.6790000000000003</v>
      </c>
      <c r="AG291" s="74">
        <f>A125625122R_Latest</f>
        <v>12.337</v>
      </c>
      <c r="AH291" s="74">
        <f>A125626400W_Latest</f>
        <v>3.86</v>
      </c>
      <c r="AI291" s="74">
        <f>A125620640X_Latest</f>
        <v>3.5329999999999999</v>
      </c>
      <c r="AJ291" s="74">
        <f>A125629280V_Latest</f>
        <v>2.2650000000000001</v>
      </c>
      <c r="AK291" s="74">
        <f>A125632160K_Latest</f>
        <v>0.92900000000000005</v>
      </c>
      <c r="AL291" s="74">
        <f>A125623520K_Latest</f>
        <v>10.587</v>
      </c>
      <c r="AM291" s="74">
        <f>A125623522R_Latest</f>
        <v>12</v>
      </c>
      <c r="AN291" s="74">
        <f>A125626720J_Latest</f>
        <v>0.71499999999999997</v>
      </c>
      <c r="AO291" s="74">
        <f>A125620960K_Latest</f>
        <v>0.56899999999999995</v>
      </c>
      <c r="AP291" s="74">
        <f>A125629600V_Latest</f>
        <v>0.78800000000000003</v>
      </c>
      <c r="AQ291" s="74">
        <f>A125632480W_Latest</f>
        <v>0</v>
      </c>
      <c r="AR291" s="74">
        <f>A125623840W_Latest</f>
        <v>2.0710000000000002</v>
      </c>
      <c r="AS291" s="74">
        <f>A125623842A_Latest</f>
        <v>13.808</v>
      </c>
      <c r="AT291" s="74">
        <f>A125627040W_Latest</f>
        <v>0.153</v>
      </c>
      <c r="AU291" s="74">
        <f>A125621280X_Latest</f>
        <v>0</v>
      </c>
      <c r="AV291" s="74">
        <f>A125629920F_Latest</f>
        <v>0</v>
      </c>
      <c r="AW291" s="74">
        <f>A125632800W_Latest</f>
        <v>0</v>
      </c>
      <c r="AX291" s="74">
        <f>A125624160K_Latest</f>
        <v>0.153</v>
      </c>
      <c r="AY291" s="74">
        <f>A125624162R_Latest</f>
        <v>0</v>
      </c>
      <c r="AZ291" s="74">
        <f>A125625760J_Latest</f>
        <v>0.17</v>
      </c>
      <c r="BA291" s="74">
        <f>A125620000A_Latest</f>
        <v>0.92800000000000005</v>
      </c>
      <c r="BB291" s="74">
        <f>A125628640V_Latest</f>
        <v>0.75700000000000001</v>
      </c>
      <c r="BC291" s="74">
        <f>A125631520K_Latest</f>
        <v>0</v>
      </c>
      <c r="BD291" s="74">
        <f>A125622880W_Latest</f>
        <v>1.855</v>
      </c>
      <c r="BE291" s="74">
        <f>A125622882A_Latest</f>
        <v>14.79</v>
      </c>
    </row>
    <row r="292" spans="1:57" hidden="1">
      <c r="A292" s="60"/>
      <c r="B292" s="53" t="s">
        <v>11544</v>
      </c>
      <c r="C292" s="70">
        <v>84</v>
      </c>
      <c r="D292" s="74">
        <f>A125625448R_Latest</f>
        <v>31.001999999999999</v>
      </c>
      <c r="E292" s="74">
        <f>A125619688L_Latest</f>
        <v>66.161000000000001</v>
      </c>
      <c r="F292" s="74">
        <f>A125628328A_Latest</f>
        <v>11.994</v>
      </c>
      <c r="G292" s="74">
        <f>A125631208T_Latest</f>
        <v>1.889</v>
      </c>
      <c r="H292" s="74">
        <f>A125622568C_Latest</f>
        <v>111.047</v>
      </c>
      <c r="I292" s="74">
        <f>A125622570R_Latest</f>
        <v>12</v>
      </c>
      <c r="J292" s="74">
        <f>A125627368A_Latest</f>
        <v>12.603</v>
      </c>
      <c r="K292" s="74">
        <f>A125621608T_Latest</f>
        <v>16.722000000000001</v>
      </c>
      <c r="L292" s="74">
        <f>A125630248T_Latest</f>
        <v>6.1710000000000003</v>
      </c>
      <c r="M292" s="74">
        <f>A125633128C_Latest</f>
        <v>0</v>
      </c>
      <c r="N292" s="74">
        <f>A125624488R_Latest</f>
        <v>35.496000000000002</v>
      </c>
      <c r="O292" s="74">
        <f>A125624490A_Latest</f>
        <v>12.867000000000001</v>
      </c>
      <c r="P292" s="74">
        <f>A125626088R_Latest</f>
        <v>8.7289999999999992</v>
      </c>
      <c r="Q292" s="74">
        <f>A125620328F_Latest</f>
        <v>19.588000000000001</v>
      </c>
      <c r="R292" s="74">
        <f>A125628968X_Latest</f>
        <v>1.972</v>
      </c>
      <c r="S292" s="74">
        <f>A125631848R_Latest</f>
        <v>0.745</v>
      </c>
      <c r="T292" s="74">
        <f>A125623208T_Latest</f>
        <v>31.035</v>
      </c>
      <c r="U292" s="74">
        <f>A125623210C_Latest</f>
        <v>12.035</v>
      </c>
      <c r="V292" s="74">
        <f>A125627688L_Latest</f>
        <v>5.7569999999999997</v>
      </c>
      <c r="W292" s="74">
        <f>A125621928C_Latest</f>
        <v>16.89</v>
      </c>
      <c r="X292" s="74">
        <f>A125630568C_Latest</f>
        <v>0.58099999999999996</v>
      </c>
      <c r="Y292" s="74">
        <f>A125633448R_Latest</f>
        <v>0</v>
      </c>
      <c r="Z292" s="74">
        <f>A125624808R_Latest</f>
        <v>23.227</v>
      </c>
      <c r="AA292" s="74">
        <f>A125624810A_Latest</f>
        <v>10</v>
      </c>
      <c r="AB292" s="74">
        <f>A125628008R_Latest</f>
        <v>1.5720000000000001</v>
      </c>
      <c r="AC292" s="74">
        <f>A125622248T_Latest</f>
        <v>4.7480000000000002</v>
      </c>
      <c r="AD292" s="74">
        <f>A125630888R_Latest</f>
        <v>0.52</v>
      </c>
      <c r="AE292" s="74">
        <f>A125633768A_Latest</f>
        <v>0</v>
      </c>
      <c r="AF292" s="74">
        <f>A125625128C_Latest</f>
        <v>6.84</v>
      </c>
      <c r="AG292" s="74">
        <f>A125625130R_Latest</f>
        <v>10</v>
      </c>
      <c r="AH292" s="74">
        <f>A125626408R_Latest</f>
        <v>2.0539999999999998</v>
      </c>
      <c r="AI292" s="74">
        <f>A125620648T_Latest</f>
        <v>4.2210000000000001</v>
      </c>
      <c r="AJ292" s="74">
        <f>A125629288L_Latest</f>
        <v>1.7709999999999999</v>
      </c>
      <c r="AK292" s="74">
        <f>A125632168C_Latest</f>
        <v>0.96799999999999997</v>
      </c>
      <c r="AL292" s="74">
        <f>A125623528C_Latest</f>
        <v>9.0139999999999993</v>
      </c>
      <c r="AM292" s="74">
        <f>A125623530R_Latest</f>
        <v>14.458</v>
      </c>
      <c r="AN292" s="74">
        <f>A125626728A_Latest</f>
        <v>0</v>
      </c>
      <c r="AO292" s="74">
        <f>A125620968C_Latest</f>
        <v>2.5510000000000002</v>
      </c>
      <c r="AP292" s="74">
        <f>A125629608L_Latest</f>
        <v>0.34300000000000003</v>
      </c>
      <c r="AQ292" s="74">
        <f>A125632488R_Latest</f>
        <v>0.17599999999999999</v>
      </c>
      <c r="AR292" s="74">
        <f>A125623848R_Latest</f>
        <v>3.069</v>
      </c>
      <c r="AS292" s="74">
        <f>A125623850A_Latest</f>
        <v>13</v>
      </c>
      <c r="AT292" s="74">
        <f>A125627048R_Latest</f>
        <v>0</v>
      </c>
      <c r="AU292" s="74">
        <f>A125621288T_Latest</f>
        <v>0.19400000000000001</v>
      </c>
      <c r="AV292" s="74">
        <f>A125629928X_Latest</f>
        <v>8.5000000000000006E-2</v>
      </c>
      <c r="AW292" s="74">
        <f>A125632808R_Latest</f>
        <v>0</v>
      </c>
      <c r="AX292" s="74">
        <f>A125624168C_Latest</f>
        <v>0.27900000000000003</v>
      </c>
      <c r="AY292" s="74">
        <f>A125624170R_Latest</f>
        <v>18.611999999999998</v>
      </c>
      <c r="AZ292" s="74">
        <f>A125625768A_Latest</f>
        <v>0.28699999999999998</v>
      </c>
      <c r="BA292" s="74">
        <f>A125620008V_Latest</f>
        <v>1.248</v>
      </c>
      <c r="BB292" s="74">
        <f>A125628648L_Latest</f>
        <v>0.55100000000000005</v>
      </c>
      <c r="BC292" s="74">
        <f>A125631528C_Latest</f>
        <v>0</v>
      </c>
      <c r="BD292" s="74">
        <f>A125622888R_Latest</f>
        <v>2.0859999999999999</v>
      </c>
      <c r="BE292" s="74">
        <f>A125622890A_Latest</f>
        <v>15.013</v>
      </c>
    </row>
    <row r="293" spans="1:57" hidden="1">
      <c r="A293" s="60"/>
      <c r="B293" s="53" t="s">
        <v>11577</v>
      </c>
      <c r="C293" s="70">
        <v>85</v>
      </c>
      <c r="D293" s="74">
        <f>A125625168W_Latest</f>
        <v>28.765999999999998</v>
      </c>
      <c r="E293" s="74">
        <f>A125619408J_Latest</f>
        <v>18.814</v>
      </c>
      <c r="F293" s="74">
        <f>A125628048J_Latest</f>
        <v>2.1440000000000001</v>
      </c>
      <c r="G293" s="74">
        <f>A125630928W_Latest</f>
        <v>0</v>
      </c>
      <c r="H293" s="74">
        <f>A125622288K_Latest</f>
        <v>49.723999999999997</v>
      </c>
      <c r="I293" s="74">
        <f>A125622290W_Latest</f>
        <v>8</v>
      </c>
      <c r="J293" s="74">
        <f>A125627088J_Latest</f>
        <v>4.5250000000000004</v>
      </c>
      <c r="K293" s="74">
        <f>A125621328X_Latest</f>
        <v>5.2759999999999998</v>
      </c>
      <c r="L293" s="74">
        <f>A125629968T_Latest</f>
        <v>0.51700000000000002</v>
      </c>
      <c r="M293" s="74">
        <f>A125632848J_Latest</f>
        <v>0</v>
      </c>
      <c r="N293" s="74">
        <f>A125624208K_Latest</f>
        <v>10.317</v>
      </c>
      <c r="O293" s="74">
        <f>A125624210W_Latest</f>
        <v>10</v>
      </c>
      <c r="P293" s="74">
        <f>A125625808J_Latest</f>
        <v>8.3320000000000007</v>
      </c>
      <c r="Q293" s="74">
        <f>A125620048L_Latest</f>
        <v>7.399</v>
      </c>
      <c r="R293" s="74">
        <f>A125628688F_Latest</f>
        <v>0.754</v>
      </c>
      <c r="S293" s="74">
        <f>A125631568W_Latest</f>
        <v>0</v>
      </c>
      <c r="T293" s="74">
        <f>A125622928W_Latest</f>
        <v>16.484000000000002</v>
      </c>
      <c r="U293" s="74">
        <f>A125622930J_Latest</f>
        <v>9.423</v>
      </c>
      <c r="V293" s="74">
        <f>A125627408J_Latest</f>
        <v>9.1579999999999995</v>
      </c>
      <c r="W293" s="74">
        <f>A125621648K_Latest</f>
        <v>3.948</v>
      </c>
      <c r="X293" s="74">
        <f>A125630288K_Latest</f>
        <v>0</v>
      </c>
      <c r="Y293" s="74">
        <f>A125633168W_Latest</f>
        <v>0</v>
      </c>
      <c r="Z293" s="74">
        <f>A125624528W_Latest</f>
        <v>13.106999999999999</v>
      </c>
      <c r="AA293" s="74">
        <f>A125624530J_Latest</f>
        <v>8</v>
      </c>
      <c r="AB293" s="74">
        <f>A125627728V_Latest</f>
        <v>3.0630000000000002</v>
      </c>
      <c r="AC293" s="74">
        <f>A125621968W_Latest</f>
        <v>0.99099999999999999</v>
      </c>
      <c r="AD293" s="74">
        <f>A125630608K_Latest</f>
        <v>0</v>
      </c>
      <c r="AE293" s="74">
        <f>A125633488J_Latest</f>
        <v>0</v>
      </c>
      <c r="AF293" s="74">
        <f>A125624848J_Latest</f>
        <v>4.0540000000000003</v>
      </c>
      <c r="AG293" s="74">
        <f>A125624850V_Latest</f>
        <v>8</v>
      </c>
      <c r="AH293" s="74">
        <f>A125626128W_Latest</f>
        <v>2.528</v>
      </c>
      <c r="AI293" s="74">
        <f>A125620368X_Latest</f>
        <v>0.83199999999999996</v>
      </c>
      <c r="AJ293" s="74">
        <f>A125629008J_Latest</f>
        <v>0.874</v>
      </c>
      <c r="AK293" s="74">
        <f>A125631888J_Latest</f>
        <v>0</v>
      </c>
      <c r="AL293" s="74">
        <f>A125623248K_Latest</f>
        <v>4.234</v>
      </c>
      <c r="AM293" s="74">
        <f>A125623250W_Latest</f>
        <v>8</v>
      </c>
      <c r="AN293" s="74">
        <f>A125626448J_Latest</f>
        <v>0.89400000000000002</v>
      </c>
      <c r="AO293" s="74">
        <f>A125620688K_Latest</f>
        <v>0.19900000000000001</v>
      </c>
      <c r="AP293" s="74">
        <f>A125629328V_Latest</f>
        <v>0</v>
      </c>
      <c r="AQ293" s="74">
        <f>A125632208K_Latest</f>
        <v>0</v>
      </c>
      <c r="AR293" s="74">
        <f>A125623568W_Latest</f>
        <v>1.0940000000000001</v>
      </c>
      <c r="AS293" s="74">
        <f>A125623570J_Latest</f>
        <v>8</v>
      </c>
      <c r="AT293" s="74">
        <f>A125626768V_Latest</f>
        <v>0.161</v>
      </c>
      <c r="AU293" s="74">
        <f>A125621008L_Latest</f>
        <v>0</v>
      </c>
      <c r="AV293" s="74">
        <f>A125629648F_Latest</f>
        <v>0</v>
      </c>
      <c r="AW293" s="74">
        <f>A125632528W_Latest</f>
        <v>0</v>
      </c>
      <c r="AX293" s="74">
        <f>A125623888J_Latest</f>
        <v>0.161</v>
      </c>
      <c r="AY293" s="74">
        <f>A125623890V_Latest</f>
        <v>0</v>
      </c>
      <c r="AZ293" s="74">
        <f>A125625488J_Latest</f>
        <v>0.105</v>
      </c>
      <c r="BA293" s="74">
        <f>A125619728V_Latest</f>
        <v>0.16900000000000001</v>
      </c>
      <c r="BB293" s="74">
        <f>A125628368V_Latest</f>
        <v>0</v>
      </c>
      <c r="BC293" s="74">
        <f>A125631248K_Latest</f>
        <v>0</v>
      </c>
      <c r="BD293" s="74">
        <f>A125622608K_Latest</f>
        <v>0.27400000000000002</v>
      </c>
      <c r="BE293" s="74">
        <f>A125622610W_Latest</f>
        <v>7.319</v>
      </c>
    </row>
    <row r="294" spans="1:57" hidden="1">
      <c r="A294" s="48" t="s">
        <v>11578</v>
      </c>
      <c r="B294" s="61"/>
      <c r="C294" s="70">
        <v>86</v>
      </c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</row>
    <row r="295" spans="1:57" hidden="1">
      <c r="A295" s="62"/>
      <c r="B295" s="53" t="s">
        <v>11579</v>
      </c>
      <c r="C295" s="70">
        <v>87</v>
      </c>
      <c r="D295" s="74">
        <f>A125625248W_Latest</f>
        <v>11.247999999999999</v>
      </c>
      <c r="E295" s="74">
        <f>A125619488V_Latest</f>
        <v>14.842000000000001</v>
      </c>
      <c r="F295" s="74">
        <f>A125628128J_Latest</f>
        <v>7.1689999999999996</v>
      </c>
      <c r="G295" s="74">
        <f>A125631008X_Latest</f>
        <v>4.1239999999999997</v>
      </c>
      <c r="H295" s="74">
        <f>A125622368K_Latest</f>
        <v>37.383000000000003</v>
      </c>
      <c r="I295" s="74">
        <f>A125622370W_Latest</f>
        <v>14.845000000000001</v>
      </c>
      <c r="J295" s="74">
        <f>A125627168J_Latest</f>
        <v>3.085</v>
      </c>
      <c r="K295" s="74">
        <f>A125621408X_Latest</f>
        <v>4.5999999999999996</v>
      </c>
      <c r="L295" s="74">
        <f>A125630048X_Latest</f>
        <v>1.583</v>
      </c>
      <c r="M295" s="74">
        <f>A125632928J_Latest</f>
        <v>1.272</v>
      </c>
      <c r="N295" s="74">
        <f>A125624288W_Latest</f>
        <v>10.539</v>
      </c>
      <c r="O295" s="74">
        <f>A125624290J_Latest</f>
        <v>14.253</v>
      </c>
      <c r="P295" s="74">
        <f>A125625888V_Latest</f>
        <v>3.17</v>
      </c>
      <c r="Q295" s="74">
        <f>A125620128L_Latest</f>
        <v>4.0960000000000001</v>
      </c>
      <c r="R295" s="74">
        <f>A125628768F_Latest</f>
        <v>2.5649999999999999</v>
      </c>
      <c r="S295" s="74">
        <f>A125631648W_Latest</f>
        <v>1.7729999999999999</v>
      </c>
      <c r="T295" s="74">
        <f>A125623008X_Latest</f>
        <v>11.605</v>
      </c>
      <c r="U295" s="74">
        <f>A125623010K_Latest</f>
        <v>15</v>
      </c>
      <c r="V295" s="74">
        <f>A125627488V_Latest</f>
        <v>1.4450000000000001</v>
      </c>
      <c r="W295" s="74">
        <f>A125621728K_Latest</f>
        <v>1.5529999999999999</v>
      </c>
      <c r="X295" s="74">
        <f>A125630368K_Latest</f>
        <v>1.466</v>
      </c>
      <c r="Y295" s="74">
        <f>A125633248W_Latest</f>
        <v>0.69399999999999995</v>
      </c>
      <c r="Z295" s="74">
        <f>A125624608W_Latest</f>
        <v>5.1589999999999998</v>
      </c>
      <c r="AA295" s="74">
        <f>A125624610J_Latest</f>
        <v>17.655000000000001</v>
      </c>
      <c r="AB295" s="74">
        <f>A125627808V_Latest</f>
        <v>1.93</v>
      </c>
      <c r="AC295" s="74">
        <f>A125622048X_Latest</f>
        <v>1.456</v>
      </c>
      <c r="AD295" s="74">
        <f>A125630688W_Latest</f>
        <v>0.29099999999999998</v>
      </c>
      <c r="AE295" s="74">
        <f>A125633568J_Latest</f>
        <v>0</v>
      </c>
      <c r="AF295" s="74">
        <f>A125624928J_Latest</f>
        <v>3.6779999999999999</v>
      </c>
      <c r="AG295" s="74">
        <f>A125624930V_Latest</f>
        <v>8.4410000000000007</v>
      </c>
      <c r="AH295" s="74">
        <f>A125626208W_Latest</f>
        <v>1.6180000000000001</v>
      </c>
      <c r="AI295" s="74">
        <f>A125620448X_Latest</f>
        <v>2.0630000000000002</v>
      </c>
      <c r="AJ295" s="74">
        <f>A125629088V_Latest</f>
        <v>0.59599999999999997</v>
      </c>
      <c r="AK295" s="74">
        <f>A125631968J_Latest</f>
        <v>0.38400000000000001</v>
      </c>
      <c r="AL295" s="74">
        <f>A125623328K_Latest</f>
        <v>4.6609999999999996</v>
      </c>
      <c r="AM295" s="74">
        <f>A125623330W_Latest</f>
        <v>16.978000000000002</v>
      </c>
      <c r="AN295" s="74">
        <f>A125626528J_Latest</f>
        <v>0</v>
      </c>
      <c r="AO295" s="74">
        <f>A125620768K_Latest</f>
        <v>0.48899999999999999</v>
      </c>
      <c r="AP295" s="74">
        <f>A125629408V_Latest</f>
        <v>0</v>
      </c>
      <c r="AQ295" s="74">
        <f>A125632288W_Latest</f>
        <v>0</v>
      </c>
      <c r="AR295" s="74">
        <f>A125623648W_Latest</f>
        <v>0.48899999999999999</v>
      </c>
      <c r="AS295" s="74">
        <f>A125623650J_Latest</f>
        <v>13.887</v>
      </c>
      <c r="AT295" s="74">
        <f>A125626848V_Latest</f>
        <v>0</v>
      </c>
      <c r="AU295" s="74">
        <f>A125621088X_Latest</f>
        <v>0</v>
      </c>
      <c r="AV295" s="74">
        <f>A125629728F_Latest</f>
        <v>8.5000000000000006E-2</v>
      </c>
      <c r="AW295" s="74">
        <f>A125632608W_Latest</f>
        <v>0</v>
      </c>
      <c r="AX295" s="74">
        <f>A125623968J_Latest</f>
        <v>8.5000000000000006E-2</v>
      </c>
      <c r="AY295" s="74">
        <f>A125623970V_Latest</f>
        <v>0</v>
      </c>
      <c r="AZ295" s="74">
        <f>A125625568J_Latest</f>
        <v>0</v>
      </c>
      <c r="BA295" s="74">
        <f>A125619808V_Latest</f>
        <v>0.58399999999999996</v>
      </c>
      <c r="BB295" s="74">
        <f>A125628448V_Latest</f>
        <v>0.58199999999999996</v>
      </c>
      <c r="BC295" s="74">
        <f>A125631328K_Latest</f>
        <v>0</v>
      </c>
      <c r="BD295" s="74">
        <f>A125622688W_Latest</f>
        <v>1.167</v>
      </c>
      <c r="BE295" s="74">
        <f>A125622690J_Latest</f>
        <v>18.905999999999999</v>
      </c>
    </row>
    <row r="296" spans="1:57" hidden="1">
      <c r="A296" s="62"/>
      <c r="B296" s="53" t="s">
        <v>11580</v>
      </c>
      <c r="C296" s="70">
        <v>88</v>
      </c>
      <c r="D296" s="74">
        <f>A125625344W_Latest</f>
        <v>98.475999999999999</v>
      </c>
      <c r="E296" s="74">
        <f>A125619584V_Latest</f>
        <v>95.929000000000002</v>
      </c>
      <c r="F296" s="74">
        <f>A125628224J_Latest</f>
        <v>27.76</v>
      </c>
      <c r="G296" s="74">
        <f>A125631104X_Latest</f>
        <v>11.048</v>
      </c>
      <c r="H296" s="74">
        <f>A125622464K_Latest</f>
        <v>233.21299999999999</v>
      </c>
      <c r="I296" s="74">
        <f>A125622466R_Latest</f>
        <v>10</v>
      </c>
      <c r="J296" s="74">
        <f>A125627264J_Latest</f>
        <v>30.256</v>
      </c>
      <c r="K296" s="74">
        <f>A125621504X_Latest</f>
        <v>23.835999999999999</v>
      </c>
      <c r="L296" s="74">
        <f>A125630144X_Latest</f>
        <v>10.95</v>
      </c>
      <c r="M296" s="74">
        <f>A125633024K_Latest</f>
        <v>4.32</v>
      </c>
      <c r="N296" s="74">
        <f>A125624384W_Latest</f>
        <v>69.363</v>
      </c>
      <c r="O296" s="74">
        <f>A125624386A_Latest</f>
        <v>10</v>
      </c>
      <c r="P296" s="74">
        <f>A125625984V_Latest</f>
        <v>24.515000000000001</v>
      </c>
      <c r="Q296" s="74">
        <f>A125620224L_Latest</f>
        <v>30.524999999999999</v>
      </c>
      <c r="R296" s="74">
        <f>A125628864F_Latest</f>
        <v>6.819</v>
      </c>
      <c r="S296" s="74">
        <f>A125631744W_Latest</f>
        <v>3.306</v>
      </c>
      <c r="T296" s="74">
        <f>A125623104X_Latest</f>
        <v>65.165000000000006</v>
      </c>
      <c r="U296" s="74">
        <f>A125623106C_Latest</f>
        <v>10</v>
      </c>
      <c r="V296" s="74">
        <f>A125627584V_Latest</f>
        <v>25.562999999999999</v>
      </c>
      <c r="W296" s="74">
        <f>A125621824K_Latest</f>
        <v>24.312000000000001</v>
      </c>
      <c r="X296" s="74">
        <f>A125630464K_Latest</f>
        <v>3.504</v>
      </c>
      <c r="Y296" s="74">
        <f>A125633344W_Latest</f>
        <v>0.96899999999999997</v>
      </c>
      <c r="Z296" s="74">
        <f>A125624704W_Latest</f>
        <v>54.35</v>
      </c>
      <c r="AA296" s="74">
        <f>A125624706A_Latest</f>
        <v>10</v>
      </c>
      <c r="AB296" s="74">
        <f>A125627904V_Latest</f>
        <v>5.9290000000000003</v>
      </c>
      <c r="AC296" s="74">
        <f>A125622144X_Latest</f>
        <v>6.12</v>
      </c>
      <c r="AD296" s="74">
        <f>A125630784W_Latest</f>
        <v>2.173</v>
      </c>
      <c r="AE296" s="74">
        <f>A125633664J_Latest</f>
        <v>1.3640000000000001</v>
      </c>
      <c r="AF296" s="74">
        <f>A125625024K_Latest</f>
        <v>15.585000000000001</v>
      </c>
      <c r="AG296" s="74">
        <f>A125625026R_Latest</f>
        <v>10</v>
      </c>
      <c r="AH296" s="74">
        <f>A125626304W_Latest</f>
        <v>7.8040000000000003</v>
      </c>
      <c r="AI296" s="74">
        <f>A125620544X_Latest</f>
        <v>7.6790000000000003</v>
      </c>
      <c r="AJ296" s="74">
        <f>A125629184V_Latest</f>
        <v>2.5939999999999999</v>
      </c>
      <c r="AK296" s="74">
        <f>A125632064K_Latest</f>
        <v>0.42499999999999999</v>
      </c>
      <c r="AL296" s="74">
        <f>A125623424K_Latest</f>
        <v>18.501999999999999</v>
      </c>
      <c r="AM296" s="74">
        <f>A125623426R_Latest</f>
        <v>10</v>
      </c>
      <c r="AN296" s="74">
        <f>A125626624J_Latest</f>
        <v>2.5230000000000001</v>
      </c>
      <c r="AO296" s="74">
        <f>A125620864K_Latest</f>
        <v>2.383</v>
      </c>
      <c r="AP296" s="74">
        <f>A125629504V_Latest</f>
        <v>1.2829999999999999</v>
      </c>
      <c r="AQ296" s="74">
        <f>A125632384W_Latest</f>
        <v>0.49099999999999999</v>
      </c>
      <c r="AR296" s="74">
        <f>A125623744W_Latest</f>
        <v>6.68</v>
      </c>
      <c r="AS296" s="74">
        <f>A125623746A_Latest</f>
        <v>11</v>
      </c>
      <c r="AT296" s="74">
        <f>A125626944V_Latest</f>
        <v>0.314</v>
      </c>
      <c r="AU296" s="74">
        <f>A125621184X_Latest</f>
        <v>0.19400000000000001</v>
      </c>
      <c r="AV296" s="74">
        <f>A125629824F_Latest</f>
        <v>0</v>
      </c>
      <c r="AW296" s="74">
        <f>A125632704W_Latest</f>
        <v>0</v>
      </c>
      <c r="AX296" s="74">
        <f>A125624064K_Latest</f>
        <v>0.50800000000000001</v>
      </c>
      <c r="AY296" s="74">
        <f>A125624066R_Latest</f>
        <v>8.0419999999999998</v>
      </c>
      <c r="AZ296" s="74">
        <f>A125625664J_Latest</f>
        <v>1.5720000000000001</v>
      </c>
      <c r="BA296" s="74">
        <f>A125619904V_Latest</f>
        <v>0.88100000000000001</v>
      </c>
      <c r="BB296" s="74">
        <f>A125628544V_Latest</f>
        <v>0.435</v>
      </c>
      <c r="BC296" s="74">
        <f>A125631424K_Latest</f>
        <v>0.17299999999999999</v>
      </c>
      <c r="BD296" s="74">
        <f>A125622784W_Latest</f>
        <v>3.06</v>
      </c>
      <c r="BE296" s="74">
        <f>A125622786A_Latest</f>
        <v>9.0220000000000002</v>
      </c>
    </row>
    <row r="297" spans="1:57" hidden="1">
      <c r="A297" s="62"/>
      <c r="B297" s="53" t="s">
        <v>11581</v>
      </c>
      <c r="C297" s="70">
        <v>89</v>
      </c>
      <c r="D297" s="74">
        <f>A125625464R_Latest</f>
        <v>10.441000000000001</v>
      </c>
      <c r="E297" s="74">
        <f>A125619704A_Latest</f>
        <v>18.039000000000001</v>
      </c>
      <c r="F297" s="74">
        <f>A125628344A_Latest</f>
        <v>9.6329999999999991</v>
      </c>
      <c r="G297" s="74">
        <f>A125631224T_Latest</f>
        <v>4.3789999999999996</v>
      </c>
      <c r="H297" s="74">
        <f>A125622584C_Latest</f>
        <v>42.491999999999997</v>
      </c>
      <c r="I297" s="74">
        <f>A125622586J_Latest</f>
        <v>15</v>
      </c>
      <c r="J297" s="74">
        <f>A125627384A_Latest</f>
        <v>3.7</v>
      </c>
      <c r="K297" s="74">
        <f>A125621624T_Latest</f>
        <v>4.1280000000000001</v>
      </c>
      <c r="L297" s="74">
        <f>A125630264T_Latest</f>
        <v>5.8879999999999999</v>
      </c>
      <c r="M297" s="74">
        <f>A125633144C_Latest</f>
        <v>1.887</v>
      </c>
      <c r="N297" s="74">
        <f>A125624504C_Latest</f>
        <v>15.603</v>
      </c>
      <c r="O297" s="74">
        <f>A125624506J_Latest</f>
        <v>19.265999999999998</v>
      </c>
      <c r="P297" s="74">
        <f>A125626104C_Latest</f>
        <v>2.2480000000000002</v>
      </c>
      <c r="Q297" s="74">
        <f>A125620344F_Latest</f>
        <v>5.9349999999999996</v>
      </c>
      <c r="R297" s="74">
        <f>A125628984X_Latest</f>
        <v>2.12</v>
      </c>
      <c r="S297" s="74">
        <f>A125631864R_Latest</f>
        <v>0.40300000000000002</v>
      </c>
      <c r="T297" s="74">
        <f>A125623224T_Latest</f>
        <v>10.706</v>
      </c>
      <c r="U297" s="74">
        <f>A125623226W_Latest</f>
        <v>13.864000000000001</v>
      </c>
      <c r="V297" s="74">
        <f>A125627704A_Latest</f>
        <v>2.1960000000000002</v>
      </c>
      <c r="W297" s="74">
        <f>A125621944C_Latest</f>
        <v>4.6529999999999996</v>
      </c>
      <c r="X297" s="74">
        <f>A125630584C_Latest</f>
        <v>0</v>
      </c>
      <c r="Y297" s="74">
        <f>A125633464R_Latest</f>
        <v>0.66300000000000003</v>
      </c>
      <c r="Z297" s="74">
        <f>A125624824R_Latest</f>
        <v>7.5119999999999996</v>
      </c>
      <c r="AA297" s="74">
        <f>A125624826V_Latest</f>
        <v>13.041</v>
      </c>
      <c r="AB297" s="74">
        <f>A125628024R_Latest</f>
        <v>0.373</v>
      </c>
      <c r="AC297" s="74">
        <f>A125622264T_Latest</f>
        <v>0.42799999999999999</v>
      </c>
      <c r="AD297" s="74">
        <f>A125630904C_Latest</f>
        <v>0</v>
      </c>
      <c r="AE297" s="74">
        <f>A125633784A_Latest</f>
        <v>0</v>
      </c>
      <c r="AF297" s="74">
        <f>A125625144C_Latest</f>
        <v>0.80100000000000005</v>
      </c>
      <c r="AG297" s="74">
        <f>A125625146J_Latest</f>
        <v>7.6719999999999997</v>
      </c>
      <c r="AH297" s="74">
        <f>A125626424R_Latest</f>
        <v>0.84199999999999997</v>
      </c>
      <c r="AI297" s="74">
        <f>A125620664T_Latest</f>
        <v>1.202</v>
      </c>
      <c r="AJ297" s="74">
        <f>A125629304A_Latest</f>
        <v>1.3340000000000001</v>
      </c>
      <c r="AK297" s="74">
        <f>A125632184C_Latest</f>
        <v>1.087</v>
      </c>
      <c r="AL297" s="74">
        <f>A125623544C_Latest</f>
        <v>4.4649999999999999</v>
      </c>
      <c r="AM297" s="74">
        <f>A125623546J_Latest</f>
        <v>19.856999999999999</v>
      </c>
      <c r="AN297" s="74">
        <f>A125626744A_Latest</f>
        <v>0.17599999999999999</v>
      </c>
      <c r="AO297" s="74">
        <f>A125620984C_Latest</f>
        <v>0.65200000000000002</v>
      </c>
      <c r="AP297" s="74">
        <f>A125629624L_Latest</f>
        <v>0</v>
      </c>
      <c r="AQ297" s="74">
        <f>A125632504C_Latest</f>
        <v>0.16800000000000001</v>
      </c>
      <c r="AR297" s="74">
        <f>A125623864R_Latest</f>
        <v>0.996</v>
      </c>
      <c r="AS297" s="74">
        <f>A125623866V_Latest</f>
        <v>10.263999999999999</v>
      </c>
      <c r="AT297" s="74">
        <f>A125627064R_Latest</f>
        <v>0.16</v>
      </c>
      <c r="AU297" s="74">
        <f>A125621304F_Latest</f>
        <v>0</v>
      </c>
      <c r="AV297" s="74">
        <f>A125629944X_Latest</f>
        <v>0</v>
      </c>
      <c r="AW297" s="74">
        <f>A125632824R_Latest</f>
        <v>0</v>
      </c>
      <c r="AX297" s="74">
        <f>A125624184C_Latest</f>
        <v>0.16</v>
      </c>
      <c r="AY297" s="74">
        <f>A125624186J_Latest</f>
        <v>0</v>
      </c>
      <c r="AZ297" s="74">
        <f>A125625784A_Latest</f>
        <v>0.748</v>
      </c>
      <c r="BA297" s="74">
        <f>A125620024V_Latest</f>
        <v>1.04</v>
      </c>
      <c r="BB297" s="74">
        <f>A125628664L_Latest</f>
        <v>0.29099999999999998</v>
      </c>
      <c r="BC297" s="74">
        <f>A125631544C_Latest</f>
        <v>0.17</v>
      </c>
      <c r="BD297" s="74">
        <f>A125622904C_Latest</f>
        <v>2.2490000000000001</v>
      </c>
      <c r="BE297" s="74">
        <f>A125622906J_Latest</f>
        <v>13.045999999999999</v>
      </c>
    </row>
    <row r="298" spans="1:57" hidden="1">
      <c r="A298" s="63"/>
      <c r="B298" s="53" t="s">
        <v>11582</v>
      </c>
      <c r="C298" s="70">
        <v>90</v>
      </c>
      <c r="D298" s="74">
        <f>A125625176W_Latest</f>
        <v>5.6749999999999998</v>
      </c>
      <c r="E298" s="74">
        <f>A125619416J_Latest</f>
        <v>8.5</v>
      </c>
      <c r="F298" s="74">
        <f>A125628056J_Latest</f>
        <v>2.843</v>
      </c>
      <c r="G298" s="74">
        <f>A125630936W_Latest</f>
        <v>1.0369999999999999</v>
      </c>
      <c r="H298" s="74">
        <f>A125622296K_Latest</f>
        <v>18.056000000000001</v>
      </c>
      <c r="I298" s="74">
        <f>A125622298R_Latest</f>
        <v>12</v>
      </c>
      <c r="J298" s="74">
        <f>A125627096J_Latest</f>
        <v>1.3080000000000001</v>
      </c>
      <c r="K298" s="74">
        <f>A125621336X_Latest</f>
        <v>2.8029999999999999</v>
      </c>
      <c r="L298" s="74">
        <f>A125629976T_Latest</f>
        <v>0.82299999999999995</v>
      </c>
      <c r="M298" s="74">
        <f>A125632856J_Latest</f>
        <v>0</v>
      </c>
      <c r="N298" s="74">
        <f>A125624216K_Latest</f>
        <v>4.9340000000000002</v>
      </c>
      <c r="O298" s="74">
        <f>A125624218R_Latest</f>
        <v>13.257999999999999</v>
      </c>
      <c r="P298" s="74">
        <f>A125625816J_Latest</f>
        <v>1.484</v>
      </c>
      <c r="Q298" s="74">
        <f>A125620056L_Latest</f>
        <v>2.2690000000000001</v>
      </c>
      <c r="R298" s="74">
        <f>A125628696F_Latest</f>
        <v>1.498</v>
      </c>
      <c r="S298" s="74">
        <f>A125631576W_Latest</f>
        <v>0.65200000000000002</v>
      </c>
      <c r="T298" s="74">
        <f>A125622936W_Latest</f>
        <v>5.9039999999999999</v>
      </c>
      <c r="U298" s="74">
        <f>A125622938A_Latest</f>
        <v>12.757</v>
      </c>
      <c r="V298" s="74">
        <f>A125627416J_Latest</f>
        <v>2.351</v>
      </c>
      <c r="W298" s="74">
        <f>A125621656K_Latest</f>
        <v>1.5589999999999999</v>
      </c>
      <c r="X298" s="74">
        <f>A125630296K_Latest</f>
        <v>0</v>
      </c>
      <c r="Y298" s="74">
        <f>A125633176W_Latest</f>
        <v>0</v>
      </c>
      <c r="Z298" s="74">
        <f>A125624536W_Latest</f>
        <v>3.91</v>
      </c>
      <c r="AA298" s="74">
        <f>A125624538A_Latest</f>
        <v>6</v>
      </c>
      <c r="AB298" s="74">
        <f>A125627736V_Latest</f>
        <v>0.23</v>
      </c>
      <c r="AC298" s="74">
        <f>A125621976W_Latest</f>
        <v>0.57899999999999996</v>
      </c>
      <c r="AD298" s="74">
        <f>A125630616K_Latest</f>
        <v>0</v>
      </c>
      <c r="AE298" s="74">
        <f>A125633496J_Latest</f>
        <v>0</v>
      </c>
      <c r="AF298" s="74">
        <f>A125624856J_Latest</f>
        <v>0.80800000000000005</v>
      </c>
      <c r="AG298" s="74">
        <f>A125624858L_Latest</f>
        <v>10</v>
      </c>
      <c r="AH298" s="74">
        <f>A125626136W_Latest</f>
        <v>0</v>
      </c>
      <c r="AI298" s="74">
        <f>A125620376X_Latest</f>
        <v>0.86399999999999999</v>
      </c>
      <c r="AJ298" s="74">
        <f>A125629016J_Latest</f>
        <v>0.38500000000000001</v>
      </c>
      <c r="AK298" s="74">
        <f>A125631896J_Latest</f>
        <v>0.38500000000000001</v>
      </c>
      <c r="AL298" s="74">
        <f>A125623256K_Latest</f>
        <v>1.6339999999999999</v>
      </c>
      <c r="AM298" s="74">
        <f>A125623258R_Latest</f>
        <v>18.794</v>
      </c>
      <c r="AN298" s="74">
        <f>A125626456J_Latest</f>
        <v>0.30199999999999999</v>
      </c>
      <c r="AO298" s="74">
        <f>A125620696K_Latest</f>
        <v>0.183</v>
      </c>
      <c r="AP298" s="74">
        <f>A125629336V_Latest</f>
        <v>0.13600000000000001</v>
      </c>
      <c r="AQ298" s="74">
        <f>A125632216K_Latest</f>
        <v>0</v>
      </c>
      <c r="AR298" s="74">
        <f>A125623576W_Latest</f>
        <v>0.622</v>
      </c>
      <c r="AS298" s="74">
        <f>A125623578A_Latest</f>
        <v>8.9990000000000006</v>
      </c>
      <c r="AT298" s="74">
        <f>A125626776V_Latest</f>
        <v>0</v>
      </c>
      <c r="AU298" s="74">
        <f>A125621016L_Latest</f>
        <v>0</v>
      </c>
      <c r="AV298" s="74">
        <f>A125629656F_Latest</f>
        <v>0</v>
      </c>
      <c r="AW298" s="74">
        <f>A125632536W_Latest</f>
        <v>0</v>
      </c>
      <c r="AX298" s="74">
        <f>A125623896J_Latest</f>
        <v>0</v>
      </c>
      <c r="AY298" s="74">
        <f>A125623898L_Latest</f>
        <v>0</v>
      </c>
      <c r="AZ298" s="74">
        <f>A125625496J_Latest</f>
        <v>0</v>
      </c>
      <c r="BA298" s="74">
        <f>A125619736V_Latest</f>
        <v>0.24299999999999999</v>
      </c>
      <c r="BB298" s="74">
        <f>A125628376V_Latest</f>
        <v>0</v>
      </c>
      <c r="BC298" s="74">
        <f>A125631256K_Latest</f>
        <v>0</v>
      </c>
      <c r="BD298" s="74">
        <f>A125622616K_Latest</f>
        <v>0.24299999999999999</v>
      </c>
      <c r="BE298" s="74">
        <f>A125622618R_Latest</f>
        <v>0</v>
      </c>
    </row>
    <row r="299" spans="1:57" hidden="1">
      <c r="A299" s="48" t="s">
        <v>11583</v>
      </c>
      <c r="B299" s="61"/>
      <c r="C299" s="70">
        <v>91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</row>
    <row r="300" spans="1:57" hidden="1">
      <c r="A300" s="62"/>
      <c r="B300" s="53" t="s">
        <v>11584</v>
      </c>
      <c r="C300" s="70">
        <v>92</v>
      </c>
      <c r="D300" s="74">
        <f>A125625384R_Latest</f>
        <v>11.516999999999999</v>
      </c>
      <c r="E300" s="74">
        <f>A125619624A_Latest</f>
        <v>21.193000000000001</v>
      </c>
      <c r="F300" s="74">
        <f>A125628264A_Latest</f>
        <v>9.0879999999999992</v>
      </c>
      <c r="G300" s="74">
        <f>A125631144T_Latest</f>
        <v>6.7519999999999998</v>
      </c>
      <c r="H300" s="74">
        <f>A125622504T_Latest</f>
        <v>48.551000000000002</v>
      </c>
      <c r="I300" s="74">
        <f>A125622506W_Latest</f>
        <v>15</v>
      </c>
      <c r="J300" s="74">
        <f>A125627304R_Latest</f>
        <v>3.085</v>
      </c>
      <c r="K300" s="74">
        <f>A125621544T_Latest</f>
        <v>6.2169999999999996</v>
      </c>
      <c r="L300" s="74">
        <f>A125630184T_Latest</f>
        <v>0.69399999999999995</v>
      </c>
      <c r="M300" s="74">
        <f>A125633064C_Latest</f>
        <v>2.351</v>
      </c>
      <c r="N300" s="74">
        <f>A125624424C_Latest</f>
        <v>12.347</v>
      </c>
      <c r="O300" s="74">
        <f>A125624426J_Latest</f>
        <v>15</v>
      </c>
      <c r="P300" s="74">
        <f>A125626024C_Latest</f>
        <v>3.1059999999999999</v>
      </c>
      <c r="Q300" s="74">
        <f>A125620264F_Latest</f>
        <v>6.7629999999999999</v>
      </c>
      <c r="R300" s="74">
        <f>A125628904L_Latest</f>
        <v>4.2530000000000001</v>
      </c>
      <c r="S300" s="74">
        <f>A125631784R_Latest</f>
        <v>1.8009999999999999</v>
      </c>
      <c r="T300" s="74">
        <f>A125623144T_Latest</f>
        <v>15.923999999999999</v>
      </c>
      <c r="U300" s="74">
        <f>A125623146W_Latest</f>
        <v>15</v>
      </c>
      <c r="V300" s="74">
        <f>A125627624A_Latest</f>
        <v>1.4450000000000001</v>
      </c>
      <c r="W300" s="74">
        <f>A125621864C_Latest</f>
        <v>2.524</v>
      </c>
      <c r="X300" s="74">
        <f>A125630504T_Latest</f>
        <v>1.466</v>
      </c>
      <c r="Y300" s="74">
        <f>A125633384R_Latest</f>
        <v>1.6639999999999999</v>
      </c>
      <c r="Z300" s="74">
        <f>A125624744R_Latest</f>
        <v>7.0990000000000002</v>
      </c>
      <c r="AA300" s="74">
        <f>A125624746V_Latest</f>
        <v>19.215</v>
      </c>
      <c r="AB300" s="74">
        <f>A125627944L_Latest</f>
        <v>2.2639999999999998</v>
      </c>
      <c r="AC300" s="74">
        <f>A125622184T_Latest</f>
        <v>2.0419999999999998</v>
      </c>
      <c r="AD300" s="74">
        <f>A125630824C_Latest</f>
        <v>0.29099999999999998</v>
      </c>
      <c r="AE300" s="74">
        <f>A125633704R_Latest</f>
        <v>0.38300000000000001</v>
      </c>
      <c r="AF300" s="74">
        <f>A125625064C_Latest</f>
        <v>4.9809999999999999</v>
      </c>
      <c r="AG300" s="74">
        <f>A125625066J_Latest</f>
        <v>10</v>
      </c>
      <c r="AH300" s="74">
        <f>A125626344R_Latest</f>
        <v>1.6180000000000001</v>
      </c>
      <c r="AI300" s="74">
        <f>A125620584T_Latest</f>
        <v>2.0630000000000002</v>
      </c>
      <c r="AJ300" s="74">
        <f>A125629224A_Latest</f>
        <v>1.5109999999999999</v>
      </c>
      <c r="AK300" s="74">
        <f>A125632104T_Latest</f>
        <v>0.38400000000000001</v>
      </c>
      <c r="AL300" s="74">
        <f>A125623464C_Latest</f>
        <v>5.5759999999999996</v>
      </c>
      <c r="AM300" s="74">
        <f>A125623466J_Latest</f>
        <v>18</v>
      </c>
      <c r="AN300" s="74">
        <f>A125626664A_Latest</f>
        <v>0</v>
      </c>
      <c r="AO300" s="74">
        <f>A125620904T_Latest</f>
        <v>0.80500000000000005</v>
      </c>
      <c r="AP300" s="74">
        <f>A125629544L_Latest</f>
        <v>0</v>
      </c>
      <c r="AQ300" s="74">
        <f>A125632424C_Latest</f>
        <v>0.16800000000000001</v>
      </c>
      <c r="AR300" s="74">
        <f>A125623784R_Latest</f>
        <v>0.97399999999999998</v>
      </c>
      <c r="AS300" s="74">
        <f>A125623786V_Latest</f>
        <v>12.288</v>
      </c>
      <c r="AT300" s="74">
        <f>A125626984L_Latest</f>
        <v>0</v>
      </c>
      <c r="AU300" s="74">
        <f>A125621224F_Latest</f>
        <v>0.19400000000000001</v>
      </c>
      <c r="AV300" s="74">
        <f>A125629864X_Latest</f>
        <v>0</v>
      </c>
      <c r="AW300" s="74">
        <f>A125632744R_Latest</f>
        <v>0</v>
      </c>
      <c r="AX300" s="74">
        <f>A125624104T_Latest</f>
        <v>0.19400000000000001</v>
      </c>
      <c r="AY300" s="74">
        <f>A125624106W_Latest</f>
        <v>0</v>
      </c>
      <c r="AZ300" s="74">
        <f>A125625704R_Latest</f>
        <v>0</v>
      </c>
      <c r="BA300" s="74">
        <f>A125619944L_Latest</f>
        <v>0.58399999999999996</v>
      </c>
      <c r="BB300" s="74">
        <f>A125628584L_Latest</f>
        <v>0.873</v>
      </c>
      <c r="BC300" s="74">
        <f>A125631464C_Latest</f>
        <v>0</v>
      </c>
      <c r="BD300" s="74">
        <f>A125622824C_Latest</f>
        <v>1.458</v>
      </c>
      <c r="BE300" s="74">
        <f>A125622826J_Latest</f>
        <v>19.933</v>
      </c>
    </row>
    <row r="301" spans="1:57" hidden="1">
      <c r="A301" s="62"/>
      <c r="B301" s="53" t="s">
        <v>11585</v>
      </c>
      <c r="C301" s="70">
        <v>93</v>
      </c>
      <c r="D301" s="74">
        <f>A125625392R_Latest</f>
        <v>88.141999999999996</v>
      </c>
      <c r="E301" s="74">
        <f>A125619632A_Latest</f>
        <v>79.259</v>
      </c>
      <c r="F301" s="74">
        <f>A125628272A_Latest</f>
        <v>25.977</v>
      </c>
      <c r="G301" s="74">
        <f>A125631152T_Latest</f>
        <v>9.4320000000000004</v>
      </c>
      <c r="H301" s="74">
        <f>A125622512T_Latest</f>
        <v>202.81100000000001</v>
      </c>
      <c r="I301" s="74">
        <f>A125622514W_Latest</f>
        <v>10</v>
      </c>
      <c r="J301" s="74">
        <f>A125627312R_Latest</f>
        <v>26.324999999999999</v>
      </c>
      <c r="K301" s="74">
        <f>A125621552T_Latest</f>
        <v>20.579000000000001</v>
      </c>
      <c r="L301" s="74">
        <f>A125630192T_Latest</f>
        <v>10.744</v>
      </c>
      <c r="M301" s="74">
        <f>A125633072C_Latest</f>
        <v>3.915</v>
      </c>
      <c r="N301" s="74">
        <f>A125624432C_Latest</f>
        <v>61.563000000000002</v>
      </c>
      <c r="O301" s="74">
        <f>A125624434J_Latest</f>
        <v>10</v>
      </c>
      <c r="P301" s="74">
        <f>A125626032C_Latest</f>
        <v>21.259</v>
      </c>
      <c r="Q301" s="74">
        <f>A125620272F_Latest</f>
        <v>24.396999999999998</v>
      </c>
      <c r="R301" s="74">
        <f>A125628912L_Latest</f>
        <v>5.9820000000000002</v>
      </c>
      <c r="S301" s="74">
        <f>A125631792R_Latest</f>
        <v>3.278</v>
      </c>
      <c r="T301" s="74">
        <f>A125623152T_Latest</f>
        <v>54.917000000000002</v>
      </c>
      <c r="U301" s="74">
        <f>A125623154W_Latest</f>
        <v>10</v>
      </c>
      <c r="V301" s="74">
        <f>A125627632A_Latest</f>
        <v>24.131</v>
      </c>
      <c r="W301" s="74">
        <f>A125621872C_Latest</f>
        <v>19.073</v>
      </c>
      <c r="X301" s="74">
        <f>A125630512T_Latest</f>
        <v>3.504</v>
      </c>
      <c r="Y301" s="74">
        <f>A125633392R_Latest</f>
        <v>0</v>
      </c>
      <c r="Z301" s="74">
        <f>A125624752R_Latest</f>
        <v>46.709000000000003</v>
      </c>
      <c r="AA301" s="74">
        <f>A125624754V_Latest</f>
        <v>8</v>
      </c>
      <c r="AB301" s="74">
        <f>A125627952L_Latest</f>
        <v>4.7409999999999997</v>
      </c>
      <c r="AC301" s="74">
        <f>A125622192T_Latest</f>
        <v>4.4649999999999999</v>
      </c>
      <c r="AD301" s="74">
        <f>A125630832C_Latest</f>
        <v>1.8919999999999999</v>
      </c>
      <c r="AE301" s="74">
        <f>A125633712R_Latest</f>
        <v>0.98</v>
      </c>
      <c r="AF301" s="74">
        <f>A125625072C_Latest</f>
        <v>12.077999999999999</v>
      </c>
      <c r="AG301" s="74">
        <f>A125625074J_Latest</f>
        <v>10</v>
      </c>
      <c r="AH301" s="74">
        <f>A125626352R_Latest</f>
        <v>7.3250000000000002</v>
      </c>
      <c r="AI301" s="74">
        <f>A125620592T_Latest</f>
        <v>7.6790000000000003</v>
      </c>
      <c r="AJ301" s="74">
        <f>A125629232A_Latest</f>
        <v>2.1360000000000001</v>
      </c>
      <c r="AK301" s="74">
        <f>A125632112T_Latest</f>
        <v>0.42499999999999999</v>
      </c>
      <c r="AL301" s="74">
        <f>A125623472C_Latest</f>
        <v>17.564</v>
      </c>
      <c r="AM301" s="74">
        <f>A125623474J_Latest</f>
        <v>10</v>
      </c>
      <c r="AN301" s="74">
        <f>A125626672A_Latest</f>
        <v>2.476</v>
      </c>
      <c r="AO301" s="74">
        <f>A125620912T_Latest</f>
        <v>2.1859999999999999</v>
      </c>
      <c r="AP301" s="74">
        <f>A125629552L_Latest</f>
        <v>1.2829999999999999</v>
      </c>
      <c r="AQ301" s="74">
        <f>A125632432C_Latest</f>
        <v>0.49099999999999999</v>
      </c>
      <c r="AR301" s="74">
        <f>A125623792R_Latest</f>
        <v>6.4359999999999999</v>
      </c>
      <c r="AS301" s="74">
        <f>A125623794V_Latest</f>
        <v>11</v>
      </c>
      <c r="AT301" s="74">
        <f>A125626992L_Latest</f>
        <v>0.314</v>
      </c>
      <c r="AU301" s="74">
        <f>A125621232F_Latest</f>
        <v>0</v>
      </c>
      <c r="AV301" s="74">
        <f>A125629872X_Latest</f>
        <v>0</v>
      </c>
      <c r="AW301" s="74">
        <f>A125632752R_Latest</f>
        <v>0</v>
      </c>
      <c r="AX301" s="74">
        <f>A125624112T_Latest</f>
        <v>0.314</v>
      </c>
      <c r="AY301" s="74">
        <f>A125624114W_Latest</f>
        <v>6.4870000000000001</v>
      </c>
      <c r="AZ301" s="74">
        <f>A125625712R_Latest</f>
        <v>1.5720000000000001</v>
      </c>
      <c r="BA301" s="74">
        <f>A125619952L_Latest</f>
        <v>0.88100000000000001</v>
      </c>
      <c r="BB301" s="74">
        <f>A125628592L_Latest</f>
        <v>0.435</v>
      </c>
      <c r="BC301" s="74">
        <f>A125631472C_Latest</f>
        <v>0.34300000000000003</v>
      </c>
      <c r="BD301" s="74">
        <f>A125622832C_Latest</f>
        <v>3.2309999999999999</v>
      </c>
      <c r="BE301" s="74">
        <f>A125622834J_Latest</f>
        <v>9.4870000000000001</v>
      </c>
    </row>
    <row r="302" spans="1:57" hidden="1">
      <c r="A302" s="62"/>
      <c r="B302" s="53" t="s">
        <v>11586</v>
      </c>
      <c r="C302" s="70">
        <v>94</v>
      </c>
      <c r="D302" s="74">
        <f>A125625216C_Latest</f>
        <v>19.369</v>
      </c>
      <c r="E302" s="74">
        <f>A125619456A_Latest</f>
        <v>27.721</v>
      </c>
      <c r="F302" s="74">
        <f>A125628096A_Latest</f>
        <v>9.2279999999999998</v>
      </c>
      <c r="G302" s="74">
        <f>A125630976R_Latest</f>
        <v>3.367</v>
      </c>
      <c r="H302" s="74">
        <f>A125622336T_Latest</f>
        <v>59.685000000000002</v>
      </c>
      <c r="I302" s="74">
        <f>A125622338W_Latest</f>
        <v>12</v>
      </c>
      <c r="J302" s="74">
        <f>A125627136R_Latest</f>
        <v>6.14</v>
      </c>
      <c r="K302" s="74">
        <f>A125621376T_Latest</f>
        <v>5.7670000000000003</v>
      </c>
      <c r="L302" s="74">
        <f>A125630016F_Latest</f>
        <v>6.9180000000000001</v>
      </c>
      <c r="M302" s="74">
        <f>A125632896A_Latest</f>
        <v>1.214</v>
      </c>
      <c r="N302" s="74">
        <f>A125624256C_Latest</f>
        <v>20.038</v>
      </c>
      <c r="O302" s="74">
        <f>A125624258J_Latest</f>
        <v>17.052</v>
      </c>
      <c r="P302" s="74">
        <f>A125625856A_Latest</f>
        <v>5.774</v>
      </c>
      <c r="Q302" s="74">
        <f>A125620096F_Latest</f>
        <v>9.3960000000000008</v>
      </c>
      <c r="R302" s="74">
        <f>A125628736L_Latest</f>
        <v>1.347</v>
      </c>
      <c r="S302" s="74">
        <f>A125631616C_Latest</f>
        <v>0.40300000000000002</v>
      </c>
      <c r="T302" s="74">
        <f>A125622976R_Latest</f>
        <v>16.920000000000002</v>
      </c>
      <c r="U302" s="74">
        <f>A125622978V_Latest</f>
        <v>10</v>
      </c>
      <c r="V302" s="74">
        <f>A125627456A_Latest</f>
        <v>3.6280000000000001</v>
      </c>
      <c r="W302" s="74">
        <f>A125621696C_Latest</f>
        <v>8.9220000000000006</v>
      </c>
      <c r="X302" s="74">
        <f>A125630336T_Latest</f>
        <v>0</v>
      </c>
      <c r="Y302" s="74">
        <f>A125633216C_Latest</f>
        <v>0.66300000000000003</v>
      </c>
      <c r="Z302" s="74">
        <f>A125624576R_Latest</f>
        <v>13.212999999999999</v>
      </c>
      <c r="AA302" s="74">
        <f>A125624578V_Latest</f>
        <v>11.997999999999999</v>
      </c>
      <c r="AB302" s="74">
        <f>A125627776L_Latest</f>
        <v>1.228</v>
      </c>
      <c r="AC302" s="74">
        <f>A125622016F_Latest</f>
        <v>1.3540000000000001</v>
      </c>
      <c r="AD302" s="74">
        <f>A125630656C_Latest</f>
        <v>0</v>
      </c>
      <c r="AE302" s="74">
        <f>A125633536R_Latest</f>
        <v>0</v>
      </c>
      <c r="AF302" s="74">
        <f>A125624896A_Latest</f>
        <v>2.5819999999999999</v>
      </c>
      <c r="AG302" s="74">
        <f>A125624898F_Latest</f>
        <v>10.968999999999999</v>
      </c>
      <c r="AH302" s="74">
        <f>A125626176R_Latest</f>
        <v>1.32</v>
      </c>
      <c r="AI302" s="74">
        <f>A125620416F_Latest</f>
        <v>1.202</v>
      </c>
      <c r="AJ302" s="74">
        <f>A125629056A_Latest</f>
        <v>0.878</v>
      </c>
      <c r="AK302" s="74">
        <f>A125631936R_Latest</f>
        <v>1.087</v>
      </c>
      <c r="AL302" s="74">
        <f>A125623296C_Latest</f>
        <v>4.4880000000000004</v>
      </c>
      <c r="AM302" s="74">
        <f>A125623298J_Latest</f>
        <v>18.283999999999999</v>
      </c>
      <c r="AN302" s="74">
        <f>A125626496A_Latest</f>
        <v>0.372</v>
      </c>
      <c r="AO302" s="74">
        <f>A125620736T_Latest</f>
        <v>0.32700000000000001</v>
      </c>
      <c r="AP302" s="74">
        <f>A125629376L_Latest</f>
        <v>0</v>
      </c>
      <c r="AQ302" s="74">
        <f>A125632256C_Latest</f>
        <v>0</v>
      </c>
      <c r="AR302" s="74">
        <f>A125623616C_Latest</f>
        <v>0.69899999999999995</v>
      </c>
      <c r="AS302" s="74">
        <f>A125623618J_Latest</f>
        <v>8.8390000000000004</v>
      </c>
      <c r="AT302" s="74">
        <f>A125626816A_Latest</f>
        <v>0.16</v>
      </c>
      <c r="AU302" s="74">
        <f>A125621056F_Latest</f>
        <v>0</v>
      </c>
      <c r="AV302" s="74">
        <f>A125629696X_Latest</f>
        <v>8.5000000000000006E-2</v>
      </c>
      <c r="AW302" s="74">
        <f>A125632576R_Latest</f>
        <v>0</v>
      </c>
      <c r="AX302" s="74">
        <f>A125623936R_Latest</f>
        <v>0.245</v>
      </c>
      <c r="AY302" s="74">
        <f>A125623938V_Latest</f>
        <v>8.2780000000000005</v>
      </c>
      <c r="AZ302" s="74">
        <f>A125625536R_Latest</f>
        <v>0.748</v>
      </c>
      <c r="BA302" s="74">
        <f>A125619776L_Latest</f>
        <v>0.753</v>
      </c>
      <c r="BB302" s="74">
        <f>A125628416A_Latest</f>
        <v>0</v>
      </c>
      <c r="BC302" s="74">
        <f>A125631296C_Latest</f>
        <v>0</v>
      </c>
      <c r="BD302" s="74">
        <f>A125622656C_Latest</f>
        <v>1.5009999999999999</v>
      </c>
      <c r="BE302" s="74">
        <f>A125622658J_Latest</f>
        <v>9.9090000000000007</v>
      </c>
    </row>
    <row r="303" spans="1:57" hidden="1">
      <c r="A303" s="62"/>
      <c r="B303" s="53" t="s">
        <v>11582</v>
      </c>
      <c r="C303" s="70">
        <v>95</v>
      </c>
      <c r="D303" s="74">
        <f>A125625184W_Latest</f>
        <v>6.8109999999999999</v>
      </c>
      <c r="E303" s="74">
        <f>A125619424J_Latest</f>
        <v>9.1370000000000005</v>
      </c>
      <c r="F303" s="74">
        <f>A125628064J_Latest</f>
        <v>3.1110000000000002</v>
      </c>
      <c r="G303" s="74">
        <f>A125630944W_Latest</f>
        <v>1.0369999999999999</v>
      </c>
      <c r="H303" s="74">
        <f>A125622304X_Latest</f>
        <v>20.096</v>
      </c>
      <c r="I303" s="74">
        <f>A125622306C_Latest</f>
        <v>10</v>
      </c>
      <c r="J303" s="74">
        <f>A125627104W_Latest</f>
        <v>2.8</v>
      </c>
      <c r="K303" s="74">
        <f>A125621344X_Latest</f>
        <v>2.8029999999999999</v>
      </c>
      <c r="L303" s="74">
        <f>A125629984T_Latest</f>
        <v>0.88900000000000001</v>
      </c>
      <c r="M303" s="74">
        <f>A125632864J_Latest</f>
        <v>0</v>
      </c>
      <c r="N303" s="74">
        <f>A125624224K_Latest</f>
        <v>6.492</v>
      </c>
      <c r="O303" s="74">
        <f>A125624226R_Latest</f>
        <v>12.177</v>
      </c>
      <c r="P303" s="74">
        <f>A125625824J_Latest</f>
        <v>1.2769999999999999</v>
      </c>
      <c r="Q303" s="74">
        <f>A125620064L_Latest</f>
        <v>2.2690000000000001</v>
      </c>
      <c r="R303" s="74">
        <f>A125628704V_Latest</f>
        <v>1.421</v>
      </c>
      <c r="S303" s="74">
        <f>A125631584W_Latest</f>
        <v>0.65200000000000002</v>
      </c>
      <c r="T303" s="74">
        <f>A125622944W_Latest</f>
        <v>5.62</v>
      </c>
      <c r="U303" s="74">
        <f>A125622946A_Latest</f>
        <v>13.14</v>
      </c>
      <c r="V303" s="74">
        <f>A125627424J_Latest</f>
        <v>2.351</v>
      </c>
      <c r="W303" s="74">
        <f>A125621664K_Latest</f>
        <v>1.5589999999999999</v>
      </c>
      <c r="X303" s="74">
        <f>A125630304X_Latest</f>
        <v>0</v>
      </c>
      <c r="Y303" s="74">
        <f>A125633184W_Latest</f>
        <v>0</v>
      </c>
      <c r="Z303" s="74">
        <f>A125624544W_Latest</f>
        <v>3.91</v>
      </c>
      <c r="AA303" s="74">
        <f>A125624546A_Latest</f>
        <v>6</v>
      </c>
      <c r="AB303" s="74">
        <f>A125627744V_Latest</f>
        <v>0.23</v>
      </c>
      <c r="AC303" s="74">
        <f>A125621984W_Latest</f>
        <v>0.72199999999999998</v>
      </c>
      <c r="AD303" s="74">
        <f>A125630624K_Latest</f>
        <v>0.28000000000000003</v>
      </c>
      <c r="AE303" s="74">
        <f>A125633504W_Latest</f>
        <v>0</v>
      </c>
      <c r="AF303" s="74">
        <f>A125624864J_Latest</f>
        <v>1.232</v>
      </c>
      <c r="AG303" s="74">
        <f>A125624866L_Latest</f>
        <v>10</v>
      </c>
      <c r="AH303" s="74">
        <f>A125626144W_Latest</f>
        <v>0</v>
      </c>
      <c r="AI303" s="74">
        <f>A125620384X_Latest</f>
        <v>0.86399999999999999</v>
      </c>
      <c r="AJ303" s="74">
        <f>A125629024J_Latest</f>
        <v>0.38500000000000001</v>
      </c>
      <c r="AK303" s="74">
        <f>A125631904W_Latest</f>
        <v>0.38500000000000001</v>
      </c>
      <c r="AL303" s="74">
        <f>A125623264K_Latest</f>
        <v>1.6339999999999999</v>
      </c>
      <c r="AM303" s="74">
        <f>A125623266R_Latest</f>
        <v>18.794</v>
      </c>
      <c r="AN303" s="74">
        <f>A125626464J_Latest</f>
        <v>0.153</v>
      </c>
      <c r="AO303" s="74">
        <f>A125620704X_Latest</f>
        <v>0.39</v>
      </c>
      <c r="AP303" s="74">
        <f>A125629344V_Latest</f>
        <v>0.13600000000000001</v>
      </c>
      <c r="AQ303" s="74">
        <f>A125632224K_Latest</f>
        <v>0</v>
      </c>
      <c r="AR303" s="74">
        <f>A125623584W_Latest</f>
        <v>0.67900000000000005</v>
      </c>
      <c r="AS303" s="74">
        <f>A125623586A_Latest</f>
        <v>13.458</v>
      </c>
      <c r="AT303" s="74">
        <f>A125626784V_Latest</f>
        <v>0</v>
      </c>
      <c r="AU303" s="74">
        <f>A125621024L_Latest</f>
        <v>0</v>
      </c>
      <c r="AV303" s="74">
        <f>A125629664F_Latest</f>
        <v>0</v>
      </c>
      <c r="AW303" s="74">
        <f>A125632544W_Latest</f>
        <v>0</v>
      </c>
      <c r="AX303" s="74">
        <f>A125623904W_Latest</f>
        <v>0</v>
      </c>
      <c r="AY303" s="74">
        <f>A125623906A_Latest</f>
        <v>0</v>
      </c>
      <c r="AZ303" s="74">
        <f>A125625504W_Latest</f>
        <v>0</v>
      </c>
      <c r="BA303" s="74">
        <f>A125619744V_Latest</f>
        <v>0.53</v>
      </c>
      <c r="BB303" s="74">
        <f>A125628384V_Latest</f>
        <v>0</v>
      </c>
      <c r="BC303" s="74">
        <f>A125631264K_Latest</f>
        <v>0</v>
      </c>
      <c r="BD303" s="74">
        <f>A125622624K_Latest</f>
        <v>0.53</v>
      </c>
      <c r="BE303" s="74">
        <f>A125622626R_Latest</f>
        <v>12.292</v>
      </c>
    </row>
    <row r="304" spans="1:57" hidden="1">
      <c r="A304" s="48" t="s">
        <v>11596</v>
      </c>
      <c r="B304" s="64"/>
      <c r="C304" s="70">
        <v>96</v>
      </c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</row>
    <row r="305" spans="1:57" hidden="1">
      <c r="A305" s="62"/>
      <c r="B305" s="53" t="s">
        <v>11598</v>
      </c>
      <c r="C305" s="70">
        <v>97</v>
      </c>
      <c r="D305" s="74">
        <f>A125625256W_Latest</f>
        <v>13.69</v>
      </c>
      <c r="E305" s="74">
        <f>A125619496V_Latest</f>
        <v>32.020000000000003</v>
      </c>
      <c r="F305" s="74">
        <f>A125628136J_Latest</f>
        <v>14.324999999999999</v>
      </c>
      <c r="G305" s="74">
        <f>A125631016X_Latest</f>
        <v>7.78</v>
      </c>
      <c r="H305" s="74">
        <f>A125622376K_Latest</f>
        <v>67.814999999999998</v>
      </c>
      <c r="I305" s="74">
        <f>A125622378R_Latest</f>
        <v>14</v>
      </c>
      <c r="J305" s="74">
        <f>A125627176J_Latest</f>
        <v>3.972</v>
      </c>
      <c r="K305" s="74">
        <f>A125621416X_Latest</f>
        <v>3.9870000000000001</v>
      </c>
      <c r="L305" s="74">
        <f>A125630056X_Latest</f>
        <v>4.0830000000000002</v>
      </c>
      <c r="M305" s="74">
        <f>A125632936J_Latest</f>
        <v>3.6589999999999998</v>
      </c>
      <c r="N305" s="74">
        <f>A125624296W_Latest</f>
        <v>15.7</v>
      </c>
      <c r="O305" s="74">
        <f>A125624298A_Latest</f>
        <v>18.812000000000001</v>
      </c>
      <c r="P305" s="74">
        <f>A125625896V_Latest</f>
        <v>3.0379999999999998</v>
      </c>
      <c r="Q305" s="74">
        <f>A125620136L_Latest</f>
        <v>12.234999999999999</v>
      </c>
      <c r="R305" s="74">
        <f>A125628776F_Latest</f>
        <v>4.1109999999999998</v>
      </c>
      <c r="S305" s="74">
        <f>A125631656W_Latest</f>
        <v>1.3169999999999999</v>
      </c>
      <c r="T305" s="74">
        <f>A125623016X_Latest</f>
        <v>20.7</v>
      </c>
      <c r="U305" s="74">
        <f>A125623018C_Latest</f>
        <v>13</v>
      </c>
      <c r="V305" s="74">
        <f>A125627496V_Latest</f>
        <v>3.0310000000000001</v>
      </c>
      <c r="W305" s="74">
        <f>A125621736K_Latest</f>
        <v>10.327999999999999</v>
      </c>
      <c r="X305" s="74">
        <f>A125630376K_Latest</f>
        <v>2.5099999999999998</v>
      </c>
      <c r="Y305" s="74">
        <f>A125633256W_Latest</f>
        <v>1.6319999999999999</v>
      </c>
      <c r="Z305" s="74">
        <f>A125624616W_Latest</f>
        <v>17.5</v>
      </c>
      <c r="AA305" s="74">
        <f>A125624618A_Latest</f>
        <v>13.253</v>
      </c>
      <c r="AB305" s="74">
        <f>A125627816V_Latest</f>
        <v>1.869</v>
      </c>
      <c r="AC305" s="74">
        <f>A125622056X_Latest</f>
        <v>0.41599999999999998</v>
      </c>
      <c r="AD305" s="74">
        <f>A125630696W_Latest</f>
        <v>1.883</v>
      </c>
      <c r="AE305" s="74">
        <f>A125633576J_Latest</f>
        <v>0.28999999999999998</v>
      </c>
      <c r="AF305" s="74">
        <f>A125624936J_Latest</f>
        <v>4.4569999999999999</v>
      </c>
      <c r="AG305" s="74">
        <f>A125624938L_Latest</f>
        <v>15.505000000000001</v>
      </c>
      <c r="AH305" s="74">
        <f>A125626216W_Latest</f>
        <v>1.3380000000000001</v>
      </c>
      <c r="AI305" s="74">
        <f>A125620456X_Latest</f>
        <v>3.3980000000000001</v>
      </c>
      <c r="AJ305" s="74">
        <f>A125629096V_Latest</f>
        <v>0.82799999999999996</v>
      </c>
      <c r="AK305" s="74">
        <f>A125631976J_Latest</f>
        <v>0.54400000000000004</v>
      </c>
      <c r="AL305" s="74">
        <f>A125623336K_Latest</f>
        <v>6.1079999999999997</v>
      </c>
      <c r="AM305" s="74">
        <f>A125623338R_Latest</f>
        <v>12</v>
      </c>
      <c r="AN305" s="74">
        <f>A125626536J_Latest</f>
        <v>0.223</v>
      </c>
      <c r="AO305" s="74">
        <f>A125620776K_Latest</f>
        <v>0.71</v>
      </c>
      <c r="AP305" s="74">
        <f>A125629416V_Latest</f>
        <v>0.377</v>
      </c>
      <c r="AQ305" s="74">
        <f>A125632296W_Latest</f>
        <v>0.16800000000000001</v>
      </c>
      <c r="AR305" s="74">
        <f>A125623656W_Latest</f>
        <v>1.4790000000000001</v>
      </c>
      <c r="AS305" s="74">
        <f>A125623658A_Latest</f>
        <v>17.302</v>
      </c>
      <c r="AT305" s="74">
        <f>A125626856V_Latest</f>
        <v>0</v>
      </c>
      <c r="AU305" s="74">
        <f>A125621096X_Latest</f>
        <v>0.19400000000000001</v>
      </c>
      <c r="AV305" s="74">
        <f>A125629736F_Latest</f>
        <v>0</v>
      </c>
      <c r="AW305" s="74">
        <f>A125632616W_Latest</f>
        <v>0</v>
      </c>
      <c r="AX305" s="74">
        <f>A125623976J_Latest</f>
        <v>0.19400000000000001</v>
      </c>
      <c r="AY305" s="74">
        <f>A125623978L_Latest</f>
        <v>0</v>
      </c>
      <c r="AZ305" s="74">
        <f>A125625576J_Latest</f>
        <v>0.219</v>
      </c>
      <c r="BA305" s="74">
        <f>A125619816V_Latest</f>
        <v>0.753</v>
      </c>
      <c r="BB305" s="74">
        <f>A125628456V_Latest</f>
        <v>0.53400000000000003</v>
      </c>
      <c r="BC305" s="74">
        <f>A125631336K_Latest</f>
        <v>0.17</v>
      </c>
      <c r="BD305" s="74">
        <f>A125622696W_Latest</f>
        <v>1.677</v>
      </c>
      <c r="BE305" s="74">
        <f>A125622698A_Latest</f>
        <v>17.922000000000001</v>
      </c>
    </row>
    <row r="306" spans="1:57" hidden="1">
      <c r="A306" s="62"/>
      <c r="B306" s="53" t="s">
        <v>11587</v>
      </c>
      <c r="C306" s="70">
        <v>98</v>
      </c>
      <c r="D306" s="74">
        <f>A125625208C_Latest</f>
        <v>5.2309999999999999</v>
      </c>
      <c r="E306" s="74">
        <f>A125619448A_Latest</f>
        <v>16.87</v>
      </c>
      <c r="F306" s="74">
        <f>A125628088A_Latest</f>
        <v>7.8780000000000001</v>
      </c>
      <c r="G306" s="74">
        <f>A125630968R_Latest</f>
        <v>3.09</v>
      </c>
      <c r="H306" s="74">
        <f>A125622328T_Latest</f>
        <v>33.069000000000003</v>
      </c>
      <c r="I306" s="74">
        <f>A125622330C_Latest</f>
        <v>15</v>
      </c>
      <c r="J306" s="74">
        <f>A125627128R_Latest</f>
        <v>0.75800000000000001</v>
      </c>
      <c r="K306" s="74">
        <f>A125621368T_Latest</f>
        <v>3.7869999999999999</v>
      </c>
      <c r="L306" s="74">
        <f>A125630008F_Latest</f>
        <v>2.3319999999999999</v>
      </c>
      <c r="M306" s="74">
        <f>A125632888A_Latest</f>
        <v>2.12</v>
      </c>
      <c r="N306" s="74">
        <f>A125624248C_Latest</f>
        <v>8.9969999999999999</v>
      </c>
      <c r="O306" s="74">
        <f>A125624250R_Latest</f>
        <v>19.077999999999999</v>
      </c>
      <c r="P306" s="74">
        <f>A125625848A_Latest</f>
        <v>0.74299999999999999</v>
      </c>
      <c r="Q306" s="74">
        <f>A125620088F_Latest</f>
        <v>2.347</v>
      </c>
      <c r="R306" s="74">
        <f>A125628728L_Latest</f>
        <v>2.2360000000000002</v>
      </c>
      <c r="S306" s="74">
        <f>A125631608C_Latest</f>
        <v>0.63100000000000001</v>
      </c>
      <c r="T306" s="74">
        <f>A125622968R_Latest</f>
        <v>5.9569999999999999</v>
      </c>
      <c r="U306" s="74">
        <f>A125622970A_Latest</f>
        <v>16.673999999999999</v>
      </c>
      <c r="V306" s="74">
        <f>A125627448A_Latest</f>
        <v>2.2400000000000002</v>
      </c>
      <c r="W306" s="74">
        <f>A125621688C_Latest</f>
        <v>7.109</v>
      </c>
      <c r="X306" s="74">
        <f>A125630328T_Latest</f>
        <v>0.69699999999999995</v>
      </c>
      <c r="Y306" s="74">
        <f>A125633208C_Latest</f>
        <v>0</v>
      </c>
      <c r="Z306" s="74">
        <f>A125624568R_Latest</f>
        <v>10.045999999999999</v>
      </c>
      <c r="AA306" s="74">
        <f>A125624570A_Latest</f>
        <v>10.778</v>
      </c>
      <c r="AB306" s="74">
        <f>A125627768L_Latest</f>
        <v>0.76800000000000002</v>
      </c>
      <c r="AC306" s="74">
        <f>A125622008F_Latest</f>
        <v>0.41599999999999998</v>
      </c>
      <c r="AD306" s="74">
        <f>A125630648C_Latest</f>
        <v>1.319</v>
      </c>
      <c r="AE306" s="74">
        <f>A125633528R_Latest</f>
        <v>0</v>
      </c>
      <c r="AF306" s="74">
        <f>A125624888A_Latest</f>
        <v>2.5019999999999998</v>
      </c>
      <c r="AG306" s="74">
        <f>A125624890L_Latest</f>
        <v>18.343</v>
      </c>
      <c r="AH306" s="74">
        <f>A125626168R_Latest</f>
        <v>0.41099999999999998</v>
      </c>
      <c r="AI306" s="74">
        <f>A125620408F_Latest</f>
        <v>1.538</v>
      </c>
      <c r="AJ306" s="74">
        <f>A125629048A_Latest</f>
        <v>0.59599999999999997</v>
      </c>
      <c r="AK306" s="74">
        <f>A125631928R_Latest</f>
        <v>0</v>
      </c>
      <c r="AL306" s="74">
        <f>A125623288C_Latest</f>
        <v>2.5449999999999999</v>
      </c>
      <c r="AM306" s="74">
        <f>A125623290R_Latest</f>
        <v>12</v>
      </c>
      <c r="AN306" s="74">
        <f>A125626488A_Latest</f>
        <v>0.159</v>
      </c>
      <c r="AO306" s="74">
        <f>A125620728T_Latest</f>
        <v>0.72599999999999998</v>
      </c>
      <c r="AP306" s="74">
        <f>A125629368L_Latest</f>
        <v>0.16400000000000001</v>
      </c>
      <c r="AQ306" s="74">
        <f>A125632248C_Latest</f>
        <v>0.16800000000000001</v>
      </c>
      <c r="AR306" s="74">
        <f>A125623608C_Latest</f>
        <v>1.218</v>
      </c>
      <c r="AS306" s="74">
        <f>A125623610R_Latest</f>
        <v>13.577999999999999</v>
      </c>
      <c r="AT306" s="74">
        <f>A125626808A_Latest</f>
        <v>0.153</v>
      </c>
      <c r="AU306" s="74">
        <f>A125621048F_Latest</f>
        <v>0.19400000000000001</v>
      </c>
      <c r="AV306" s="74">
        <f>A125629688X_Latest</f>
        <v>0</v>
      </c>
      <c r="AW306" s="74">
        <f>A125632568R_Latest</f>
        <v>0</v>
      </c>
      <c r="AX306" s="74">
        <f>A125623928R_Latest</f>
        <v>0.34699999999999998</v>
      </c>
      <c r="AY306" s="74">
        <f>A125623930A_Latest</f>
        <v>13.153</v>
      </c>
      <c r="AZ306" s="74">
        <f>A125625528R_Latest</f>
        <v>0</v>
      </c>
      <c r="BA306" s="74">
        <f>A125619768L_Latest</f>
        <v>0.753</v>
      </c>
      <c r="BB306" s="74">
        <f>A125628408A_Latest</f>
        <v>0.53400000000000003</v>
      </c>
      <c r="BC306" s="74">
        <f>A125631288C_Latest</f>
        <v>0.17</v>
      </c>
      <c r="BD306" s="74">
        <f>A125622648C_Latest</f>
        <v>1.4570000000000001</v>
      </c>
      <c r="BE306" s="74">
        <f>A125622650R_Latest</f>
        <v>22.187000000000001</v>
      </c>
    </row>
    <row r="307" spans="1:57" hidden="1">
      <c r="A307" s="62"/>
      <c r="B307" s="53" t="s">
        <v>11599</v>
      </c>
      <c r="C307" s="70">
        <v>99</v>
      </c>
      <c r="D307" s="74">
        <f>A125625264W_Latest</f>
        <v>11.286</v>
      </c>
      <c r="E307" s="74">
        <f>A125619504J_Latest</f>
        <v>32.871000000000002</v>
      </c>
      <c r="F307" s="74">
        <f>A125628144J_Latest</f>
        <v>12.391</v>
      </c>
      <c r="G307" s="74">
        <f>A125631024X_Latest</f>
        <v>10.494</v>
      </c>
      <c r="H307" s="74">
        <f>A125622384K_Latest</f>
        <v>67.042000000000002</v>
      </c>
      <c r="I307" s="74">
        <f>A125622386R_Latest</f>
        <v>15</v>
      </c>
      <c r="J307" s="74">
        <f>A125627184J_Latest</f>
        <v>3.01</v>
      </c>
      <c r="K307" s="74">
        <f>A125621424X_Latest</f>
        <v>6.6040000000000001</v>
      </c>
      <c r="L307" s="74">
        <f>A125630064X_Latest</f>
        <v>4.9649999999999999</v>
      </c>
      <c r="M307" s="74">
        <f>A125632944J_Latest</f>
        <v>4.3319999999999999</v>
      </c>
      <c r="N307" s="74">
        <f>A125624304K_Latest</f>
        <v>18.911000000000001</v>
      </c>
      <c r="O307" s="74">
        <f>A125624306R_Latest</f>
        <v>19.391999999999999</v>
      </c>
      <c r="P307" s="74">
        <f>A125625904J_Latest</f>
        <v>2.4849999999999999</v>
      </c>
      <c r="Q307" s="74">
        <f>A125620144L_Latest</f>
        <v>7.6550000000000002</v>
      </c>
      <c r="R307" s="74">
        <f>A125628784F_Latest</f>
        <v>3.08</v>
      </c>
      <c r="S307" s="74">
        <f>A125631664W_Latest</f>
        <v>2.738</v>
      </c>
      <c r="T307" s="74">
        <f>A125623024X_Latest</f>
        <v>15.957000000000001</v>
      </c>
      <c r="U307" s="74">
        <f>A125623026C_Latest</f>
        <v>15</v>
      </c>
      <c r="V307" s="74">
        <f>A125627504J_Latest</f>
        <v>2.835</v>
      </c>
      <c r="W307" s="74">
        <f>A125621744K_Latest</f>
        <v>12.102</v>
      </c>
      <c r="X307" s="74">
        <f>A125630384K_Latest</f>
        <v>1.591</v>
      </c>
      <c r="Y307" s="74">
        <f>A125633264W_Latest</f>
        <v>2.327</v>
      </c>
      <c r="Z307" s="74">
        <f>A125624624W_Latest</f>
        <v>18.853999999999999</v>
      </c>
      <c r="AA307" s="74">
        <f>A125624626A_Latest</f>
        <v>15</v>
      </c>
      <c r="AB307" s="74">
        <f>A125627824V_Latest</f>
        <v>1.5449999999999999</v>
      </c>
      <c r="AC307" s="74">
        <f>A125622064X_Latest</f>
        <v>2.363</v>
      </c>
      <c r="AD307" s="74">
        <f>A125630704K_Latest</f>
        <v>1.6120000000000001</v>
      </c>
      <c r="AE307" s="74">
        <f>A125633584J_Latest</f>
        <v>0.38300000000000001</v>
      </c>
      <c r="AF307" s="74">
        <f>A125624944J_Latest</f>
        <v>5.9029999999999996</v>
      </c>
      <c r="AG307" s="74">
        <f>A125624946L_Latest</f>
        <v>13</v>
      </c>
      <c r="AH307" s="74">
        <f>A125626224W_Latest</f>
        <v>1.2829999999999999</v>
      </c>
      <c r="AI307" s="74">
        <f>A125620464X_Latest</f>
        <v>2.1720000000000002</v>
      </c>
      <c r="AJ307" s="74">
        <f>A125629104J_Latest</f>
        <v>0.36899999999999999</v>
      </c>
      <c r="AK307" s="74">
        <f>A125631984J_Latest</f>
        <v>0.54400000000000004</v>
      </c>
      <c r="AL307" s="74">
        <f>A125623344K_Latest</f>
        <v>4.3680000000000003</v>
      </c>
      <c r="AM307" s="74">
        <f>A125623346R_Latest</f>
        <v>15.332000000000001</v>
      </c>
      <c r="AN307" s="74">
        <f>A125626544J_Latest</f>
        <v>0</v>
      </c>
      <c r="AO307" s="74">
        <f>A125620784K_Latest</f>
        <v>1.0269999999999999</v>
      </c>
      <c r="AP307" s="74">
        <f>A125629424V_Latest</f>
        <v>0.24099999999999999</v>
      </c>
      <c r="AQ307" s="74">
        <f>A125632304K_Latest</f>
        <v>0</v>
      </c>
      <c r="AR307" s="74">
        <f>A125623664W_Latest</f>
        <v>1.268</v>
      </c>
      <c r="AS307" s="74">
        <f>A125623666A_Latest</f>
        <v>12.364000000000001</v>
      </c>
      <c r="AT307" s="74">
        <f>A125626864V_Latest</f>
        <v>0</v>
      </c>
      <c r="AU307" s="74">
        <f>A125621104L_Latest</f>
        <v>0.19400000000000001</v>
      </c>
      <c r="AV307" s="74">
        <f>A125629744F_Latest</f>
        <v>0</v>
      </c>
      <c r="AW307" s="74">
        <f>A125632624W_Latest</f>
        <v>0</v>
      </c>
      <c r="AX307" s="74">
        <f>A125623984J_Latest</f>
        <v>0.19400000000000001</v>
      </c>
      <c r="AY307" s="74">
        <f>A125623986L_Latest</f>
        <v>0</v>
      </c>
      <c r="AZ307" s="74">
        <f>A125625584J_Latest</f>
        <v>0.128</v>
      </c>
      <c r="BA307" s="74">
        <f>A125619824V_Latest</f>
        <v>0.753</v>
      </c>
      <c r="BB307" s="74">
        <f>A125628464V_Latest</f>
        <v>0.53400000000000003</v>
      </c>
      <c r="BC307" s="74">
        <f>A125631344K_Latest</f>
        <v>0.17</v>
      </c>
      <c r="BD307" s="74">
        <f>A125622704K_Latest</f>
        <v>1.5860000000000001</v>
      </c>
      <c r="BE307" s="74">
        <f>A125622706R_Latest</f>
        <v>19.628</v>
      </c>
    </row>
    <row r="308" spans="1:57" hidden="1">
      <c r="A308" s="62"/>
      <c r="B308" s="53" t="s">
        <v>11600</v>
      </c>
      <c r="C308" s="70">
        <v>100</v>
      </c>
      <c r="D308" s="74">
        <f>A125625224C_Latest</f>
        <v>24.239000000000001</v>
      </c>
      <c r="E308" s="74">
        <f>A125619464A_Latest</f>
        <v>46.106000000000002</v>
      </c>
      <c r="F308" s="74">
        <f>A125628104R_Latest</f>
        <v>16.126999999999999</v>
      </c>
      <c r="G308" s="74">
        <f>A125630984R_Latest</f>
        <v>11.706</v>
      </c>
      <c r="H308" s="74">
        <f>A125622344T_Latest</f>
        <v>98.177999999999997</v>
      </c>
      <c r="I308" s="74">
        <f>A125622346W_Latest</f>
        <v>15</v>
      </c>
      <c r="J308" s="74">
        <f>A125627144R_Latest</f>
        <v>5.2560000000000002</v>
      </c>
      <c r="K308" s="74">
        <f>A125621384T_Latest</f>
        <v>9.7929999999999993</v>
      </c>
      <c r="L308" s="74">
        <f>A125630024F_Latest</f>
        <v>4.4870000000000001</v>
      </c>
      <c r="M308" s="74">
        <f>A125632904R_Latest</f>
        <v>3.6589999999999998</v>
      </c>
      <c r="N308" s="74">
        <f>A125624264C_Latest</f>
        <v>23.195</v>
      </c>
      <c r="O308" s="74">
        <f>A125624266J_Latest</f>
        <v>16</v>
      </c>
      <c r="P308" s="74">
        <f>A125625864A_Latest</f>
        <v>6.218</v>
      </c>
      <c r="Q308" s="74">
        <f>A125620104V_Latest</f>
        <v>11.685</v>
      </c>
      <c r="R308" s="74">
        <f>A125628744L_Latest</f>
        <v>5.548</v>
      </c>
      <c r="S308" s="74">
        <f>A125631624C_Latest</f>
        <v>4.2389999999999999</v>
      </c>
      <c r="T308" s="74">
        <f>A125622984R_Latest</f>
        <v>27.689</v>
      </c>
      <c r="U308" s="74">
        <f>A125622986V_Latest</f>
        <v>15</v>
      </c>
      <c r="V308" s="74">
        <f>A125627464A_Latest</f>
        <v>6.6989999999999998</v>
      </c>
      <c r="W308" s="74">
        <f>A125621704T_Latest</f>
        <v>14.896000000000001</v>
      </c>
      <c r="X308" s="74">
        <f>A125630344T_Latest</f>
        <v>2.1539999999999999</v>
      </c>
      <c r="Y308" s="74">
        <f>A125633224C_Latest</f>
        <v>2.327</v>
      </c>
      <c r="Z308" s="74">
        <f>A125624584R_Latest</f>
        <v>26.076000000000001</v>
      </c>
      <c r="AA308" s="74">
        <f>A125624586V_Latest</f>
        <v>12.581</v>
      </c>
      <c r="AB308" s="74">
        <f>A125627784L_Latest</f>
        <v>2.726</v>
      </c>
      <c r="AC308" s="74">
        <f>A125622024F_Latest</f>
        <v>3.0939999999999999</v>
      </c>
      <c r="AD308" s="74">
        <f>A125630664C_Latest</f>
        <v>1.6120000000000001</v>
      </c>
      <c r="AE308" s="74">
        <f>A125633544R_Latest</f>
        <v>0.38300000000000001</v>
      </c>
      <c r="AF308" s="74">
        <f>A125624904R_Latest</f>
        <v>7.8140000000000001</v>
      </c>
      <c r="AG308" s="74">
        <f>A125624906V_Latest</f>
        <v>11.856999999999999</v>
      </c>
      <c r="AH308" s="74">
        <f>A125626184R_Latest</f>
        <v>2.2770000000000001</v>
      </c>
      <c r="AI308" s="74">
        <f>A125620424F_Latest</f>
        <v>3.4049999999999998</v>
      </c>
      <c r="AJ308" s="74">
        <f>A125629064A_Latest</f>
        <v>1.2350000000000001</v>
      </c>
      <c r="AK308" s="74">
        <f>A125631944R_Latest</f>
        <v>0.92800000000000005</v>
      </c>
      <c r="AL308" s="74">
        <f>A125623304T_Latest</f>
        <v>7.8440000000000003</v>
      </c>
      <c r="AM308" s="74">
        <f>A125623306W_Latest</f>
        <v>14.79</v>
      </c>
      <c r="AN308" s="74">
        <f>A125626504R_Latest</f>
        <v>0.55800000000000005</v>
      </c>
      <c r="AO308" s="74">
        <f>A125620744T_Latest</f>
        <v>1.544</v>
      </c>
      <c r="AP308" s="74">
        <f>A125629384L_Latest</f>
        <v>0.55700000000000005</v>
      </c>
      <c r="AQ308" s="74">
        <f>A125632264C_Latest</f>
        <v>0</v>
      </c>
      <c r="AR308" s="74">
        <f>A125623624C_Latest</f>
        <v>2.66</v>
      </c>
      <c r="AS308" s="74">
        <f>A125623626J_Latest</f>
        <v>12.349</v>
      </c>
      <c r="AT308" s="74">
        <f>A125626824A_Latest</f>
        <v>0</v>
      </c>
      <c r="AU308" s="74">
        <f>A125621064F_Latest</f>
        <v>0.19400000000000001</v>
      </c>
      <c r="AV308" s="74">
        <f>A125629704L_Latest</f>
        <v>0</v>
      </c>
      <c r="AW308" s="74">
        <f>A125632584R_Latest</f>
        <v>0</v>
      </c>
      <c r="AX308" s="74">
        <f>A125623944R_Latest</f>
        <v>0.19400000000000001</v>
      </c>
      <c r="AY308" s="74">
        <f>A125623946V_Latest</f>
        <v>0</v>
      </c>
      <c r="AZ308" s="74">
        <f>A125625544R_Latest</f>
        <v>0.50600000000000001</v>
      </c>
      <c r="BA308" s="74">
        <f>A125619784L_Latest</f>
        <v>1.4950000000000001</v>
      </c>
      <c r="BB308" s="74">
        <f>A125628424A_Latest</f>
        <v>0.53400000000000003</v>
      </c>
      <c r="BC308" s="74">
        <f>A125631304T_Latest</f>
        <v>0.17</v>
      </c>
      <c r="BD308" s="74">
        <f>A125622664C_Latest</f>
        <v>2.706</v>
      </c>
      <c r="BE308" s="74">
        <f>A125622666J_Latest</f>
        <v>14.055</v>
      </c>
    </row>
    <row r="309" spans="1:57" hidden="1">
      <c r="A309" s="62"/>
      <c r="B309" s="53" t="s">
        <v>11601</v>
      </c>
      <c r="C309" s="70">
        <v>101</v>
      </c>
      <c r="D309" s="74">
        <f>A125625272W_Latest</f>
        <v>6.867</v>
      </c>
      <c r="E309" s="74">
        <f>A125619512J_Latest</f>
        <v>18.419</v>
      </c>
      <c r="F309" s="74">
        <f>A125628152J_Latest</f>
        <v>6.532</v>
      </c>
      <c r="G309" s="74">
        <f>A125631032X_Latest</f>
        <v>4.9450000000000003</v>
      </c>
      <c r="H309" s="74">
        <f>A125622392K_Latest</f>
        <v>36.762</v>
      </c>
      <c r="I309" s="74">
        <f>A125622394R_Latest</f>
        <v>15</v>
      </c>
      <c r="J309" s="74">
        <f>A125627192J_Latest</f>
        <v>2.3929999999999998</v>
      </c>
      <c r="K309" s="74">
        <f>A125621432X_Latest</f>
        <v>4.5819999999999999</v>
      </c>
      <c r="L309" s="74">
        <f>A125630072X_Latest</f>
        <v>2.6520000000000001</v>
      </c>
      <c r="M309" s="74">
        <f>A125632952J_Latest</f>
        <v>0.83599999999999997</v>
      </c>
      <c r="N309" s="74">
        <f>A125624312K_Latest</f>
        <v>10.462</v>
      </c>
      <c r="O309" s="74">
        <f>A125624314R_Latest</f>
        <v>16.341000000000001</v>
      </c>
      <c r="P309" s="74">
        <f>A125625912J_Latest</f>
        <v>0.46</v>
      </c>
      <c r="Q309" s="74">
        <f>A125620152L_Latest</f>
        <v>4.9649999999999999</v>
      </c>
      <c r="R309" s="74">
        <f>A125628792F_Latest</f>
        <v>1.9390000000000001</v>
      </c>
      <c r="S309" s="74">
        <f>A125631672W_Latest</f>
        <v>0.68500000000000005</v>
      </c>
      <c r="T309" s="74">
        <f>A125623032X_Latest</f>
        <v>8.0500000000000007</v>
      </c>
      <c r="U309" s="74">
        <f>A125623034C_Latest</f>
        <v>15</v>
      </c>
      <c r="V309" s="74">
        <f>A125627512J_Latest</f>
        <v>1.2729999999999999</v>
      </c>
      <c r="W309" s="74">
        <f>A125621752K_Latest</f>
        <v>6.343</v>
      </c>
      <c r="X309" s="74">
        <f>A125630392K_Latest</f>
        <v>0</v>
      </c>
      <c r="Y309" s="74">
        <f>A125633272W_Latest</f>
        <v>2.327</v>
      </c>
      <c r="Z309" s="74">
        <f>A125624632W_Latest</f>
        <v>9.9429999999999996</v>
      </c>
      <c r="AA309" s="74">
        <f>A125624634A_Latest</f>
        <v>15.879</v>
      </c>
      <c r="AB309" s="74">
        <f>A125627832V_Latest</f>
        <v>1.294</v>
      </c>
      <c r="AC309" s="74">
        <f>A125622072X_Latest</f>
        <v>1.425</v>
      </c>
      <c r="AD309" s="74">
        <f>A125630712K_Latest</f>
        <v>1.04</v>
      </c>
      <c r="AE309" s="74">
        <f>A125633592J_Latest</f>
        <v>0.38300000000000001</v>
      </c>
      <c r="AF309" s="74">
        <f>A125624952J_Latest</f>
        <v>4.1420000000000003</v>
      </c>
      <c r="AG309" s="74">
        <f>A125624954L_Latest</f>
        <v>12.816000000000001</v>
      </c>
      <c r="AH309" s="74">
        <f>A125626232W_Latest</f>
        <v>0.93700000000000006</v>
      </c>
      <c r="AI309" s="74">
        <f>A125620472X_Latest</f>
        <v>0</v>
      </c>
      <c r="AJ309" s="74">
        <f>A125629112J_Latest</f>
        <v>0.36899999999999999</v>
      </c>
      <c r="AK309" s="74">
        <f>A125631992J_Latest</f>
        <v>0.54400000000000004</v>
      </c>
      <c r="AL309" s="74">
        <f>A125623352K_Latest</f>
        <v>1.85</v>
      </c>
      <c r="AM309" s="74">
        <f>A125623354R_Latest</f>
        <v>15.433</v>
      </c>
      <c r="AN309" s="74">
        <f>A125626552J_Latest</f>
        <v>0.223</v>
      </c>
      <c r="AO309" s="74">
        <f>A125620792K_Latest</f>
        <v>0.72699999999999998</v>
      </c>
      <c r="AP309" s="74">
        <f>A125629432V_Latest</f>
        <v>0.24099999999999999</v>
      </c>
      <c r="AQ309" s="74">
        <f>A125632312K_Latest</f>
        <v>0</v>
      </c>
      <c r="AR309" s="74">
        <f>A125623672W_Latest</f>
        <v>1.1910000000000001</v>
      </c>
      <c r="AS309" s="74">
        <f>A125623674A_Latest</f>
        <v>11.862</v>
      </c>
      <c r="AT309" s="74">
        <f>A125626872V_Latest</f>
        <v>0</v>
      </c>
      <c r="AU309" s="74">
        <f>A125621112L_Latest</f>
        <v>0</v>
      </c>
      <c r="AV309" s="74">
        <f>A125629752F_Latest</f>
        <v>0</v>
      </c>
      <c r="AW309" s="74">
        <f>A125632632W_Latest</f>
        <v>0</v>
      </c>
      <c r="AX309" s="74">
        <f>A125623992J_Latest</f>
        <v>0</v>
      </c>
      <c r="AY309" s="74">
        <f>A125623994L_Latest</f>
        <v>0</v>
      </c>
      <c r="AZ309" s="74">
        <f>A125625592J_Latest</f>
        <v>0.28599999999999998</v>
      </c>
      <c r="BA309" s="74">
        <f>A125619832V_Latest</f>
        <v>0.376</v>
      </c>
      <c r="BB309" s="74">
        <f>A125628472V_Latest</f>
        <v>0.29099999999999998</v>
      </c>
      <c r="BC309" s="74">
        <f>A125631352K_Latest</f>
        <v>0.17</v>
      </c>
      <c r="BD309" s="74">
        <f>A125622712K_Latest</f>
        <v>1.1240000000000001</v>
      </c>
      <c r="BE309" s="74">
        <f>A125622714R_Latest</f>
        <v>14.509</v>
      </c>
    </row>
    <row r="310" spans="1:57" hidden="1">
      <c r="A310" s="62"/>
      <c r="B310" s="53" t="s">
        <v>11602</v>
      </c>
      <c r="C310" s="70">
        <v>102</v>
      </c>
      <c r="D310" s="74">
        <f>A125625352W_Latest</f>
        <v>4.9909999999999997</v>
      </c>
      <c r="E310" s="74">
        <f>A125619592V_Latest</f>
        <v>8.5269999999999992</v>
      </c>
      <c r="F310" s="74">
        <f>A125628232J_Latest</f>
        <v>0.875</v>
      </c>
      <c r="G310" s="74">
        <f>A125631112X_Latest</f>
        <v>4.234</v>
      </c>
      <c r="H310" s="74">
        <f>A125622472K_Latest</f>
        <v>18.628</v>
      </c>
      <c r="I310" s="74">
        <f>A125622474R_Latest</f>
        <v>14.459</v>
      </c>
      <c r="J310" s="74">
        <f>A125627272J_Latest</f>
        <v>2.4470000000000001</v>
      </c>
      <c r="K310" s="74">
        <f>A125621512X_Latest</f>
        <v>4.2220000000000004</v>
      </c>
      <c r="L310" s="74">
        <f>A125630152X_Latest</f>
        <v>0</v>
      </c>
      <c r="M310" s="74">
        <f>A125633032K_Latest</f>
        <v>1.1100000000000001</v>
      </c>
      <c r="N310" s="74">
        <f>A125624392W_Latest</f>
        <v>7.7789999999999999</v>
      </c>
      <c r="O310" s="74">
        <f>A125624394A_Latest</f>
        <v>10.536</v>
      </c>
      <c r="P310" s="74">
        <f>A125625992V_Latest</f>
        <v>1.077</v>
      </c>
      <c r="Q310" s="74">
        <f>A125620232L_Latest</f>
        <v>0.54400000000000004</v>
      </c>
      <c r="R310" s="74">
        <f>A125628872F_Latest</f>
        <v>0.57499999999999996</v>
      </c>
      <c r="S310" s="74">
        <f>A125631752W_Latest</f>
        <v>1.3169999999999999</v>
      </c>
      <c r="T310" s="74">
        <f>A125623112X_Latest</f>
        <v>3.512</v>
      </c>
      <c r="U310" s="74">
        <f>A125623114C_Latest</f>
        <v>22.466000000000001</v>
      </c>
      <c r="V310" s="74">
        <f>A125627592V_Latest</f>
        <v>0.59499999999999997</v>
      </c>
      <c r="W310" s="74">
        <f>A125621832K_Latest</f>
        <v>2.754</v>
      </c>
      <c r="X310" s="74">
        <f>A125630472K_Latest</f>
        <v>0</v>
      </c>
      <c r="Y310" s="74">
        <f>A125633352W_Latest</f>
        <v>1.6319999999999999</v>
      </c>
      <c r="Z310" s="74">
        <f>A125624712W_Latest</f>
        <v>4.9809999999999999</v>
      </c>
      <c r="AA310" s="74">
        <f>A125624714A_Latest</f>
        <v>15.237</v>
      </c>
      <c r="AB310" s="74">
        <f>A125627912V_Latest</f>
        <v>0</v>
      </c>
      <c r="AC310" s="74">
        <f>A125622152X_Latest</f>
        <v>0.38300000000000001</v>
      </c>
      <c r="AD310" s="74">
        <f>A125630792W_Latest</f>
        <v>0</v>
      </c>
      <c r="AE310" s="74">
        <f>A125633672J_Latest</f>
        <v>0</v>
      </c>
      <c r="AF310" s="74">
        <f>A125625032K_Latest</f>
        <v>0.38300000000000001</v>
      </c>
      <c r="AG310" s="74">
        <f>A125625034R_Latest</f>
        <v>0</v>
      </c>
      <c r="AH310" s="74">
        <f>A125626312W_Latest</f>
        <v>0.872</v>
      </c>
      <c r="AI310" s="74">
        <f>A125620552X_Latest</f>
        <v>0</v>
      </c>
      <c r="AJ310" s="74">
        <f>A125629192V_Latest</f>
        <v>0</v>
      </c>
      <c r="AK310" s="74">
        <f>A125632072K_Latest</f>
        <v>0</v>
      </c>
      <c r="AL310" s="74">
        <f>A125623432K_Latest</f>
        <v>0.872</v>
      </c>
      <c r="AM310" s="74">
        <f>A125623434R_Latest</f>
        <v>6.9450000000000003</v>
      </c>
      <c r="AN310" s="74">
        <f>A125626632J_Latest</f>
        <v>0</v>
      </c>
      <c r="AO310" s="74">
        <f>A125620872K_Latest</f>
        <v>0.40600000000000003</v>
      </c>
      <c r="AP310" s="74">
        <f>A125629512V_Latest</f>
        <v>0.3</v>
      </c>
      <c r="AQ310" s="74">
        <f>A125632392W_Latest</f>
        <v>0.17599999999999999</v>
      </c>
      <c r="AR310" s="74">
        <f>A125623752W_Latest</f>
        <v>0.88200000000000001</v>
      </c>
      <c r="AS310" s="74">
        <f>A125623754A_Latest</f>
        <v>19.042000000000002</v>
      </c>
      <c r="AT310" s="74">
        <f>A125626952V_Latest</f>
        <v>0</v>
      </c>
      <c r="AU310" s="74">
        <f>A125621192X_Latest</f>
        <v>0</v>
      </c>
      <c r="AV310" s="74">
        <f>A125629832F_Latest</f>
        <v>0</v>
      </c>
      <c r="AW310" s="74">
        <f>A125632712W_Latest</f>
        <v>0</v>
      </c>
      <c r="AX310" s="74">
        <f>A125624072K_Latest</f>
        <v>0</v>
      </c>
      <c r="AY310" s="74">
        <f>A125624074R_Latest</f>
        <v>0</v>
      </c>
      <c r="AZ310" s="74">
        <f>A125625672J_Latest</f>
        <v>0</v>
      </c>
      <c r="BA310" s="74">
        <f>A125619912V_Latest</f>
        <v>0.219</v>
      </c>
      <c r="BB310" s="74">
        <f>A125628552V_Latest</f>
        <v>0</v>
      </c>
      <c r="BC310" s="74">
        <f>A125631432K_Latest</f>
        <v>0</v>
      </c>
      <c r="BD310" s="74">
        <f>A125622792W_Latest</f>
        <v>0.219</v>
      </c>
      <c r="BE310" s="74">
        <f>A125622794A_Latest</f>
        <v>0</v>
      </c>
    </row>
    <row r="311" spans="1:57" hidden="1">
      <c r="A311" s="62"/>
      <c r="B311" s="53" t="s">
        <v>11591</v>
      </c>
      <c r="C311" s="70">
        <v>103</v>
      </c>
      <c r="D311" s="74">
        <f>A125625280W_Latest</f>
        <v>0.32900000000000001</v>
      </c>
      <c r="E311" s="74">
        <f>A125619520J_Latest</f>
        <v>4.1980000000000004</v>
      </c>
      <c r="F311" s="74">
        <f>A125628160J_Latest</f>
        <v>1.645</v>
      </c>
      <c r="G311" s="74">
        <f>A125631040X_Latest</f>
        <v>1.7290000000000001</v>
      </c>
      <c r="H311" s="74">
        <f>A125622400X_Latest</f>
        <v>7.9020000000000001</v>
      </c>
      <c r="I311" s="74">
        <f>A125622402C_Latest</f>
        <v>15.686999999999999</v>
      </c>
      <c r="J311" s="74">
        <f>A125627200W_Latest</f>
        <v>0</v>
      </c>
      <c r="K311" s="74">
        <f>A125621440X_Latest</f>
        <v>1.5309999999999999</v>
      </c>
      <c r="L311" s="74">
        <f>A125630080X_Latest</f>
        <v>0</v>
      </c>
      <c r="M311" s="74">
        <f>A125632960J_Latest</f>
        <v>1.1559999999999999</v>
      </c>
      <c r="N311" s="74">
        <f>A125624320K_Latest</f>
        <v>2.6869999999999998</v>
      </c>
      <c r="O311" s="74">
        <f>A125624322R_Latest</f>
        <v>18.972000000000001</v>
      </c>
      <c r="P311" s="74">
        <f>A125625920J_Latest</f>
        <v>0</v>
      </c>
      <c r="Q311" s="74">
        <f>A125620160L_Latest</f>
        <v>0.71899999999999997</v>
      </c>
      <c r="R311" s="74">
        <f>A125628800V_Latest</f>
        <v>0.435</v>
      </c>
      <c r="S311" s="74">
        <f>A125631680W_Latest</f>
        <v>0.40300000000000002</v>
      </c>
      <c r="T311" s="74">
        <f>A125623040X_Latest</f>
        <v>1.5580000000000001</v>
      </c>
      <c r="U311" s="74">
        <f>A125623042C_Latest</f>
        <v>21.989000000000001</v>
      </c>
      <c r="V311" s="74">
        <f>A125627520J_Latest</f>
        <v>0</v>
      </c>
      <c r="W311" s="74">
        <f>A125621760K_Latest</f>
        <v>1.3520000000000001</v>
      </c>
      <c r="X311" s="74">
        <f>A125630400X_Latest</f>
        <v>0.91900000000000004</v>
      </c>
      <c r="Y311" s="74">
        <f>A125633280W_Latest</f>
        <v>0</v>
      </c>
      <c r="Z311" s="74">
        <f>A125624640W_Latest</f>
        <v>2.2709999999999999</v>
      </c>
      <c r="AA311" s="74">
        <f>A125624642A_Latest</f>
        <v>16.831</v>
      </c>
      <c r="AB311" s="74">
        <f>A125627840V_Latest</f>
        <v>0.32900000000000001</v>
      </c>
      <c r="AC311" s="74">
        <f>A125622080X_Latest</f>
        <v>0.41599999999999998</v>
      </c>
      <c r="AD311" s="74">
        <f>A125630720K_Latest</f>
        <v>0</v>
      </c>
      <c r="AE311" s="74">
        <f>A125633600W_Latest</f>
        <v>0</v>
      </c>
      <c r="AF311" s="74">
        <f>A125624960J_Latest</f>
        <v>0.745</v>
      </c>
      <c r="AG311" s="74">
        <f>A125624962L_Latest</f>
        <v>9.3480000000000008</v>
      </c>
      <c r="AH311" s="74">
        <f>A125626240W_Latest</f>
        <v>0</v>
      </c>
      <c r="AI311" s="74">
        <f>A125620480X_Latest</f>
        <v>0</v>
      </c>
      <c r="AJ311" s="74">
        <f>A125629120J_Latest</f>
        <v>0</v>
      </c>
      <c r="AK311" s="74">
        <f>A125632000X_Latest</f>
        <v>0</v>
      </c>
      <c r="AL311" s="74">
        <f>A125623360K_Latest</f>
        <v>0</v>
      </c>
      <c r="AM311" s="74">
        <f>A125623362R_Latest</f>
        <v>0</v>
      </c>
      <c r="AN311" s="74">
        <f>A125626560J_Latest</f>
        <v>0</v>
      </c>
      <c r="AO311" s="74">
        <f>A125620800X_Latest</f>
        <v>0.18</v>
      </c>
      <c r="AP311" s="74">
        <f>A125629440V_Latest</f>
        <v>0</v>
      </c>
      <c r="AQ311" s="74">
        <f>A125632320K_Latest</f>
        <v>0</v>
      </c>
      <c r="AR311" s="74">
        <f>A125623680W_Latest</f>
        <v>0.18</v>
      </c>
      <c r="AS311" s="74">
        <f>A125623682A_Latest</f>
        <v>0</v>
      </c>
      <c r="AT311" s="74">
        <f>A125626880V_Latest</f>
        <v>0</v>
      </c>
      <c r="AU311" s="74">
        <f>A125621120L_Latest</f>
        <v>0</v>
      </c>
      <c r="AV311" s="74">
        <f>A125629760F_Latest</f>
        <v>0</v>
      </c>
      <c r="AW311" s="74">
        <f>A125632640W_Latest</f>
        <v>0</v>
      </c>
      <c r="AX311" s="74">
        <f>A125624000X_Latest</f>
        <v>0</v>
      </c>
      <c r="AY311" s="74">
        <f>A125624002C_Latest</f>
        <v>0</v>
      </c>
      <c r="AZ311" s="74">
        <f>A125625600W_Latest</f>
        <v>0</v>
      </c>
      <c r="BA311" s="74">
        <f>A125619840V_Latest</f>
        <v>0</v>
      </c>
      <c r="BB311" s="74">
        <f>A125628480V_Latest</f>
        <v>0.29099999999999998</v>
      </c>
      <c r="BC311" s="74">
        <f>A125631360K_Latest</f>
        <v>0.17</v>
      </c>
      <c r="BD311" s="74">
        <f>A125622720K_Latest</f>
        <v>0.46100000000000002</v>
      </c>
      <c r="BE311" s="74">
        <f>A125622722R_Latest</f>
        <v>29.369</v>
      </c>
    </row>
    <row r="312" spans="1:57" hidden="1">
      <c r="A312" s="62"/>
      <c r="B312" s="53" t="s">
        <v>11603</v>
      </c>
      <c r="C312" s="70">
        <v>104</v>
      </c>
      <c r="D312" s="74">
        <f>A125625232C_Latest</f>
        <v>1.401</v>
      </c>
      <c r="E312" s="74">
        <f>A125619472A_Latest</f>
        <v>3.9049999999999998</v>
      </c>
      <c r="F312" s="74">
        <f>A125628112R_Latest</f>
        <v>2.863</v>
      </c>
      <c r="G312" s="74">
        <f>A125630992R_Latest</f>
        <v>0.17</v>
      </c>
      <c r="H312" s="74">
        <f>A125622352T_Latest</f>
        <v>8.3390000000000004</v>
      </c>
      <c r="I312" s="74">
        <f>A125622354W_Latest</f>
        <v>18</v>
      </c>
      <c r="J312" s="74">
        <f>A125627152R_Latest</f>
        <v>0</v>
      </c>
      <c r="K312" s="74">
        <f>A125621392T_Latest</f>
        <v>2.2330000000000001</v>
      </c>
      <c r="L312" s="74">
        <f>A125630032F_Latest</f>
        <v>1.4410000000000001</v>
      </c>
      <c r="M312" s="74">
        <f>A125632912R_Latest</f>
        <v>0</v>
      </c>
      <c r="N312" s="74">
        <f>A125624272C_Latest</f>
        <v>3.6739999999999999</v>
      </c>
      <c r="O312" s="74">
        <f>A125624274J_Latest</f>
        <v>18.129000000000001</v>
      </c>
      <c r="P312" s="74">
        <f>A125625872A_Latest</f>
        <v>0.74299999999999999</v>
      </c>
      <c r="Q312" s="74">
        <f>A125620112V_Latest</f>
        <v>0</v>
      </c>
      <c r="R312" s="74">
        <f>A125628752L_Latest</f>
        <v>0.61</v>
      </c>
      <c r="S312" s="74">
        <f>A125631632C_Latest</f>
        <v>0</v>
      </c>
      <c r="T312" s="74">
        <f>A125622992R_Latest</f>
        <v>1.353</v>
      </c>
      <c r="U312" s="74">
        <f>A125622994V_Latest</f>
        <v>14.766</v>
      </c>
      <c r="V312" s="74">
        <f>A125627472A_Latest</f>
        <v>0.65800000000000003</v>
      </c>
      <c r="W312" s="74">
        <f>A125621712T_Latest</f>
        <v>0.71599999999999997</v>
      </c>
      <c r="X312" s="74">
        <f>A125630352T_Latest</f>
        <v>0</v>
      </c>
      <c r="Y312" s="74">
        <f>A125633232C_Latest</f>
        <v>0</v>
      </c>
      <c r="Z312" s="74">
        <f>A125624592R_Latest</f>
        <v>1.3740000000000001</v>
      </c>
      <c r="AA312" s="74">
        <f>A125624594V_Latest</f>
        <v>8.0850000000000009</v>
      </c>
      <c r="AB312" s="74">
        <f>A125627792L_Latest</f>
        <v>0</v>
      </c>
      <c r="AC312" s="74">
        <f>A125622032F_Latest</f>
        <v>0.41599999999999998</v>
      </c>
      <c r="AD312" s="74">
        <f>A125630672C_Latest</f>
        <v>0.52</v>
      </c>
      <c r="AE312" s="74">
        <f>A125633552R_Latest</f>
        <v>0</v>
      </c>
      <c r="AF312" s="74">
        <f>A125624912R_Latest</f>
        <v>0.93600000000000005</v>
      </c>
      <c r="AG312" s="74">
        <f>A125624914V_Latest</f>
        <v>19.225000000000001</v>
      </c>
      <c r="AH312" s="74">
        <f>A125626192R_Latest</f>
        <v>0</v>
      </c>
      <c r="AI312" s="74">
        <f>A125620432F_Latest</f>
        <v>0</v>
      </c>
      <c r="AJ312" s="74">
        <f>A125629072A_Latest</f>
        <v>0</v>
      </c>
      <c r="AK312" s="74">
        <f>A125631952R_Latest</f>
        <v>0</v>
      </c>
      <c r="AL312" s="74">
        <f>A125623312T_Latest</f>
        <v>0</v>
      </c>
      <c r="AM312" s="74">
        <f>A125623314W_Latest</f>
        <v>0</v>
      </c>
      <c r="AN312" s="74">
        <f>A125626512R_Latest</f>
        <v>0</v>
      </c>
      <c r="AO312" s="74">
        <f>A125620752T_Latest</f>
        <v>0.32200000000000001</v>
      </c>
      <c r="AP312" s="74">
        <f>A125629392L_Latest</f>
        <v>0</v>
      </c>
      <c r="AQ312" s="74">
        <f>A125632272C_Latest</f>
        <v>0</v>
      </c>
      <c r="AR312" s="74">
        <f>A125623632C_Latest</f>
        <v>0.32200000000000001</v>
      </c>
      <c r="AS312" s="74">
        <f>A125623634J_Latest</f>
        <v>13.518000000000001</v>
      </c>
      <c r="AT312" s="74">
        <f>A125626832A_Latest</f>
        <v>0</v>
      </c>
      <c r="AU312" s="74">
        <f>A125621072F_Latest</f>
        <v>0</v>
      </c>
      <c r="AV312" s="74">
        <f>A125629712L_Latest</f>
        <v>0</v>
      </c>
      <c r="AW312" s="74">
        <f>A125632592R_Latest</f>
        <v>0</v>
      </c>
      <c r="AX312" s="74">
        <f>A125623952R_Latest</f>
        <v>0</v>
      </c>
      <c r="AY312" s="74">
        <f>A125623954V_Latest</f>
        <v>0</v>
      </c>
      <c r="AZ312" s="74">
        <f>A125625552R_Latest</f>
        <v>0</v>
      </c>
      <c r="BA312" s="74">
        <f>A125619792L_Latest</f>
        <v>0.219</v>
      </c>
      <c r="BB312" s="74">
        <f>A125628432A_Latest</f>
        <v>0.29099999999999998</v>
      </c>
      <c r="BC312" s="74">
        <f>A125631312T_Latest</f>
        <v>0.17</v>
      </c>
      <c r="BD312" s="74">
        <f>A125622672C_Latest</f>
        <v>0.68</v>
      </c>
      <c r="BE312" s="74">
        <f>A125622674J_Latest</f>
        <v>27.573</v>
      </c>
    </row>
    <row r="313" spans="1:57" hidden="1">
      <c r="A313" s="63"/>
      <c r="B313" s="53" t="s">
        <v>11589</v>
      </c>
      <c r="C313" s="70">
        <v>105</v>
      </c>
      <c r="D313" s="74">
        <f>A125625400C_Latest</f>
        <v>1.492</v>
      </c>
      <c r="E313" s="74">
        <f>A125619640A_Latest</f>
        <v>1.1100000000000001</v>
      </c>
      <c r="F313" s="74">
        <f>A125628280A_Latest</f>
        <v>1.552</v>
      </c>
      <c r="G313" s="74">
        <f>A125631160T_Latest</f>
        <v>0.38300000000000001</v>
      </c>
      <c r="H313" s="74">
        <f>A125622520T_Latest</f>
        <v>4.5369999999999999</v>
      </c>
      <c r="I313" s="74">
        <f>A125622522W_Latest</f>
        <v>13</v>
      </c>
      <c r="J313" s="74">
        <f>A125627320R_Latest</f>
        <v>0</v>
      </c>
      <c r="K313" s="74">
        <f>A125621560T_Latest</f>
        <v>0</v>
      </c>
      <c r="L313" s="74">
        <f>A125630200F_Latest</f>
        <v>0.44</v>
      </c>
      <c r="M313" s="74">
        <f>A125633080C_Latest</f>
        <v>0</v>
      </c>
      <c r="N313" s="74">
        <f>A125624440C_Latest</f>
        <v>0.44</v>
      </c>
      <c r="O313" s="74">
        <f>A125624442J_Latest</f>
        <v>0</v>
      </c>
      <c r="P313" s="74">
        <f>A125626040C_Latest</f>
        <v>0</v>
      </c>
      <c r="Q313" s="74">
        <f>A125620280F_Latest</f>
        <v>0</v>
      </c>
      <c r="R313" s="74">
        <f>A125628920L_Latest</f>
        <v>0</v>
      </c>
      <c r="S313" s="74">
        <f>A125631800C_Latest</f>
        <v>0</v>
      </c>
      <c r="T313" s="74">
        <f>A125623160T_Latest</f>
        <v>0</v>
      </c>
      <c r="U313" s="74">
        <f>A125623162W_Latest</f>
        <v>0</v>
      </c>
      <c r="V313" s="74">
        <f>A125627640A_Latest</f>
        <v>1.1319999999999999</v>
      </c>
      <c r="W313" s="74">
        <f>A125621880C_Latest</f>
        <v>0</v>
      </c>
      <c r="X313" s="74">
        <f>A125630520T_Latest</f>
        <v>0</v>
      </c>
      <c r="Y313" s="74">
        <f>A125633400C_Latest</f>
        <v>0</v>
      </c>
      <c r="Z313" s="74">
        <f>A125624760R_Latest</f>
        <v>1.1319999999999999</v>
      </c>
      <c r="AA313" s="74">
        <f>A125624762V_Latest</f>
        <v>0</v>
      </c>
      <c r="AB313" s="74">
        <f>A125627960L_Latest</f>
        <v>0.36</v>
      </c>
      <c r="AC313" s="74">
        <f>A125622200F_Latest</f>
        <v>0.73799999999999999</v>
      </c>
      <c r="AD313" s="74">
        <f>A125630840C_Latest</f>
        <v>0.52</v>
      </c>
      <c r="AE313" s="74">
        <f>A125633720R_Latest</f>
        <v>0.38300000000000001</v>
      </c>
      <c r="AF313" s="74">
        <f>A125625080C_Latest</f>
        <v>2.0009999999999999</v>
      </c>
      <c r="AG313" s="74">
        <f>A125625082J_Latest</f>
        <v>15.504</v>
      </c>
      <c r="AH313" s="74">
        <f>A125626360R_Latest</f>
        <v>0</v>
      </c>
      <c r="AI313" s="74">
        <f>A125620600F_Latest</f>
        <v>0</v>
      </c>
      <c r="AJ313" s="74">
        <f>A125629240A_Latest</f>
        <v>0.45600000000000002</v>
      </c>
      <c r="AK313" s="74">
        <f>A125632120T_Latest</f>
        <v>0</v>
      </c>
      <c r="AL313" s="74">
        <f>A125623480C_Latest</f>
        <v>0.45600000000000002</v>
      </c>
      <c r="AM313" s="74">
        <f>A125623482J_Latest</f>
        <v>0</v>
      </c>
      <c r="AN313" s="74">
        <f>A125626680A_Latest</f>
        <v>0</v>
      </c>
      <c r="AO313" s="74">
        <f>A125620920T_Latest</f>
        <v>0.153</v>
      </c>
      <c r="AP313" s="74">
        <f>A125629560L_Latest</f>
        <v>0.13600000000000001</v>
      </c>
      <c r="AQ313" s="74">
        <f>A125632440C_Latest</f>
        <v>0</v>
      </c>
      <c r="AR313" s="74">
        <f>A125623800C_Latest</f>
        <v>0.28999999999999998</v>
      </c>
      <c r="AS313" s="74">
        <f>A125623802J_Latest</f>
        <v>16.29</v>
      </c>
      <c r="AT313" s="74">
        <f>A125627000C_Latest</f>
        <v>0</v>
      </c>
      <c r="AU313" s="74">
        <f>A125621240F_Latest</f>
        <v>0</v>
      </c>
      <c r="AV313" s="74">
        <f>A125629880X_Latest</f>
        <v>0</v>
      </c>
      <c r="AW313" s="74">
        <f>A125632760R_Latest</f>
        <v>0</v>
      </c>
      <c r="AX313" s="74">
        <f>A125624120T_Latest</f>
        <v>0</v>
      </c>
      <c r="AY313" s="74">
        <f>A125624122W_Latest</f>
        <v>0</v>
      </c>
      <c r="AZ313" s="74">
        <f>A125625720R_Latest</f>
        <v>0</v>
      </c>
      <c r="BA313" s="74">
        <f>A125619960L_Latest</f>
        <v>0.219</v>
      </c>
      <c r="BB313" s="74">
        <f>A125628600A_Latest</f>
        <v>0</v>
      </c>
      <c r="BC313" s="74">
        <f>A125631480C_Latest</f>
        <v>0</v>
      </c>
      <c r="BD313" s="74">
        <f>A125622840C_Latest</f>
        <v>0.219</v>
      </c>
      <c r="BE313" s="74">
        <f>A125622842J_Latest</f>
        <v>0</v>
      </c>
    </row>
    <row r="314" spans="1:57" hidden="1">
      <c r="A314" s="62"/>
      <c r="B314" s="53" t="s">
        <v>11590</v>
      </c>
      <c r="C314" s="70">
        <v>106</v>
      </c>
      <c r="D314" s="74">
        <f>A125625360W_Latest</f>
        <v>4.2640000000000002</v>
      </c>
      <c r="E314" s="74">
        <f>A125619600J_Latest</f>
        <v>5.968</v>
      </c>
      <c r="F314" s="74">
        <f>A125628240J_Latest</f>
        <v>0.754</v>
      </c>
      <c r="G314" s="74">
        <f>A125631120X_Latest</f>
        <v>0.63100000000000001</v>
      </c>
      <c r="H314" s="74">
        <f>A125622480K_Latest</f>
        <v>11.617000000000001</v>
      </c>
      <c r="I314" s="74">
        <f>A125622482R_Latest</f>
        <v>10</v>
      </c>
      <c r="J314" s="74">
        <f>A125627280J_Latest</f>
        <v>1.6559999999999999</v>
      </c>
      <c r="K314" s="74">
        <f>A125621520X_Latest</f>
        <v>2.2879999999999998</v>
      </c>
      <c r="L314" s="74">
        <f>A125630160X_Latest</f>
        <v>0</v>
      </c>
      <c r="M314" s="74">
        <f>A125633040K_Latest</f>
        <v>0</v>
      </c>
      <c r="N314" s="74">
        <f>A125624400K_Latest</f>
        <v>3.944</v>
      </c>
      <c r="O314" s="74">
        <f>A125624402R_Latest</f>
        <v>9.2249999999999996</v>
      </c>
      <c r="P314" s="74">
        <f>A125626000K_Latest</f>
        <v>0.61699999999999999</v>
      </c>
      <c r="Q314" s="74">
        <f>A125620240L_Latest</f>
        <v>1.6240000000000001</v>
      </c>
      <c r="R314" s="74">
        <f>A125628880F_Latest</f>
        <v>0.754</v>
      </c>
      <c r="S314" s="74">
        <f>A125631760W_Latest</f>
        <v>0.63100000000000001</v>
      </c>
      <c r="T314" s="74">
        <f>A125623120X_Latest</f>
        <v>3.6259999999999999</v>
      </c>
      <c r="U314" s="74">
        <f>A125623122C_Latest</f>
        <v>10</v>
      </c>
      <c r="V314" s="74">
        <f>A125627600J_Latest</f>
        <v>1.675</v>
      </c>
      <c r="W314" s="74">
        <f>A125621840K_Latest</f>
        <v>1.208</v>
      </c>
      <c r="X314" s="74">
        <f>A125630480K_Latest</f>
        <v>0</v>
      </c>
      <c r="Y314" s="74">
        <f>A125633360W_Latest</f>
        <v>0</v>
      </c>
      <c r="Z314" s="74">
        <f>A125624720W_Latest</f>
        <v>2.883</v>
      </c>
      <c r="AA314" s="74">
        <f>A125624722A_Latest</f>
        <v>8.4809999999999999</v>
      </c>
      <c r="AB314" s="74">
        <f>A125627920V_Latest</f>
        <v>0</v>
      </c>
      <c r="AC314" s="74">
        <f>A125622160X_Latest</f>
        <v>0</v>
      </c>
      <c r="AD314" s="74">
        <f>A125630800K_Latest</f>
        <v>0</v>
      </c>
      <c r="AE314" s="74">
        <f>A125633680J_Latest</f>
        <v>0</v>
      </c>
      <c r="AF314" s="74">
        <f>A125625040K_Latest</f>
        <v>0</v>
      </c>
      <c r="AG314" s="74">
        <f>A125625042R_Latest</f>
        <v>0</v>
      </c>
      <c r="AH314" s="74">
        <f>A125626320W_Latest</f>
        <v>0</v>
      </c>
      <c r="AI314" s="74">
        <f>A125620560X_Latest</f>
        <v>0.42199999999999999</v>
      </c>
      <c r="AJ314" s="74">
        <f>A125629200J_Latest</f>
        <v>0</v>
      </c>
      <c r="AK314" s="74">
        <f>A125632080K_Latest</f>
        <v>0</v>
      </c>
      <c r="AL314" s="74">
        <f>A125623440K_Latest</f>
        <v>0.42199999999999999</v>
      </c>
      <c r="AM314" s="74">
        <f>A125623442R_Latest</f>
        <v>0</v>
      </c>
      <c r="AN314" s="74">
        <f>A125626640J_Latest</f>
        <v>0.14599999999999999</v>
      </c>
      <c r="AO314" s="74">
        <f>A125620880K_Latest</f>
        <v>0.20599999999999999</v>
      </c>
      <c r="AP314" s="74">
        <f>A125629520V_Latest</f>
        <v>0</v>
      </c>
      <c r="AQ314" s="74">
        <f>A125632400K_Latest</f>
        <v>0</v>
      </c>
      <c r="AR314" s="74">
        <f>A125623760W_Latest</f>
        <v>0.35199999999999998</v>
      </c>
      <c r="AS314" s="74">
        <f>A125623762A_Latest</f>
        <v>12.102</v>
      </c>
      <c r="AT314" s="74">
        <f>A125626960V_Latest</f>
        <v>0</v>
      </c>
      <c r="AU314" s="74">
        <f>A125621200L_Latest</f>
        <v>0</v>
      </c>
      <c r="AV314" s="74">
        <f>A125629840F_Latest</f>
        <v>0</v>
      </c>
      <c r="AW314" s="74">
        <f>A125632720W_Latest</f>
        <v>0</v>
      </c>
      <c r="AX314" s="74">
        <f>A125624080K_Latest</f>
        <v>0</v>
      </c>
      <c r="AY314" s="74">
        <f>A125624082R_Latest</f>
        <v>0</v>
      </c>
      <c r="AZ314" s="74">
        <f>A125625680J_Latest</f>
        <v>0.17</v>
      </c>
      <c r="BA314" s="74">
        <f>A125619920V_Latest</f>
        <v>0.219</v>
      </c>
      <c r="BB314" s="74">
        <f>A125628560V_Latest</f>
        <v>0</v>
      </c>
      <c r="BC314" s="74">
        <f>A125631440K_Latest</f>
        <v>0</v>
      </c>
      <c r="BD314" s="74">
        <f>A125622800K_Latest</f>
        <v>0.38900000000000001</v>
      </c>
      <c r="BE314" s="74">
        <f>A125622802R_Latest</f>
        <v>8.31</v>
      </c>
    </row>
    <row r="315" spans="1:57" hidden="1">
      <c r="A315" s="62"/>
      <c r="B315" s="53" t="s">
        <v>11604</v>
      </c>
      <c r="C315" s="70">
        <v>107</v>
      </c>
      <c r="D315" s="74">
        <f>A125625368R_Latest</f>
        <v>11.679</v>
      </c>
      <c r="E315" s="74">
        <f>A125619608A_Latest</f>
        <v>24.808</v>
      </c>
      <c r="F315" s="74">
        <f>A125628248A_Latest</f>
        <v>3.37</v>
      </c>
      <c r="G315" s="74">
        <f>A125631128T_Latest</f>
        <v>4.3689999999999998</v>
      </c>
      <c r="H315" s="74">
        <f>A125622488C_Latest</f>
        <v>44.225000000000001</v>
      </c>
      <c r="I315" s="74">
        <f>A125622490R_Latest</f>
        <v>13.519</v>
      </c>
      <c r="J315" s="74">
        <f>A125627288A_Latest</f>
        <v>4.6459999999999999</v>
      </c>
      <c r="K315" s="74">
        <f>A125621528T_Latest</f>
        <v>6.28</v>
      </c>
      <c r="L315" s="74">
        <f>A125630168T_Latest</f>
        <v>1.3959999999999999</v>
      </c>
      <c r="M315" s="74">
        <f>A125633048C_Latest</f>
        <v>2.5209999999999999</v>
      </c>
      <c r="N315" s="74">
        <f>A125624408C_Latest</f>
        <v>14.843</v>
      </c>
      <c r="O315" s="74">
        <f>A125624410R_Latest</f>
        <v>14.34</v>
      </c>
      <c r="P315" s="74">
        <f>A125626008C_Latest</f>
        <v>2.6309999999999998</v>
      </c>
      <c r="Q315" s="74">
        <f>A125620248F_Latest</f>
        <v>3.4169999999999998</v>
      </c>
      <c r="R315" s="74">
        <f>A125628888X_Latest</f>
        <v>0.61</v>
      </c>
      <c r="S315" s="74">
        <f>A125631768R_Latest</f>
        <v>0.63100000000000001</v>
      </c>
      <c r="T315" s="74">
        <f>A125623128T_Latest</f>
        <v>7.29</v>
      </c>
      <c r="U315" s="74">
        <f>A125623130C_Latest</f>
        <v>14</v>
      </c>
      <c r="V315" s="74">
        <f>A125627608A_Latest</f>
        <v>3.1819999999999999</v>
      </c>
      <c r="W315" s="74">
        <f>A125621848C_Latest</f>
        <v>11.268000000000001</v>
      </c>
      <c r="X315" s="74">
        <f>A125630488C_Latest</f>
        <v>0.89300000000000002</v>
      </c>
      <c r="Y315" s="74">
        <f>A125633368R_Latest</f>
        <v>0.66300000000000003</v>
      </c>
      <c r="Z315" s="74">
        <f>A125624728R_Latest</f>
        <v>16.006</v>
      </c>
      <c r="AA315" s="74">
        <f>A125624730A_Latest</f>
        <v>14.334</v>
      </c>
      <c r="AB315" s="74">
        <f>A125627928L_Latest</f>
        <v>0</v>
      </c>
      <c r="AC315" s="74">
        <f>A125622168T_Latest</f>
        <v>1.641</v>
      </c>
      <c r="AD315" s="74">
        <f>A125630808C_Latest</f>
        <v>0</v>
      </c>
      <c r="AE315" s="74">
        <f>A125633688A_Latest</f>
        <v>0.38300000000000001</v>
      </c>
      <c r="AF315" s="74">
        <f>A125625048C_Latest</f>
        <v>2.024</v>
      </c>
      <c r="AG315" s="74">
        <f>A125625050R_Latest</f>
        <v>12</v>
      </c>
      <c r="AH315" s="74">
        <f>A125626328R_Latest</f>
        <v>1.22</v>
      </c>
      <c r="AI315" s="74">
        <f>A125620568T_Latest</f>
        <v>1.268</v>
      </c>
      <c r="AJ315" s="74">
        <f>A125629208A_Latest</f>
        <v>0</v>
      </c>
      <c r="AK315" s="74">
        <f>A125632088C_Latest</f>
        <v>0</v>
      </c>
      <c r="AL315" s="74">
        <f>A125623448C_Latest</f>
        <v>2.488</v>
      </c>
      <c r="AM315" s="74">
        <f>A125623450R_Latest</f>
        <v>9.1530000000000005</v>
      </c>
      <c r="AN315" s="74">
        <f>A125626648A_Latest</f>
        <v>0</v>
      </c>
      <c r="AO315" s="74">
        <f>A125620888C_Latest</f>
        <v>0.55800000000000005</v>
      </c>
      <c r="AP315" s="74">
        <f>A125629528L_Latest</f>
        <v>0.18</v>
      </c>
      <c r="AQ315" s="74">
        <f>A125632408C_Latest</f>
        <v>0</v>
      </c>
      <c r="AR315" s="74">
        <f>A125623768R_Latest</f>
        <v>0.73699999999999999</v>
      </c>
      <c r="AS315" s="74">
        <f>A125623770A_Latest</f>
        <v>13.164</v>
      </c>
      <c r="AT315" s="74">
        <f>A125626968L_Latest</f>
        <v>0</v>
      </c>
      <c r="AU315" s="74">
        <f>A125621208F_Latest</f>
        <v>0</v>
      </c>
      <c r="AV315" s="74">
        <f>A125629848X_Latest</f>
        <v>0</v>
      </c>
      <c r="AW315" s="74">
        <f>A125632728R_Latest</f>
        <v>0</v>
      </c>
      <c r="AX315" s="74">
        <f>A125624088C_Latest</f>
        <v>0</v>
      </c>
      <c r="AY315" s="74">
        <f>A125624090R_Latest</f>
        <v>0</v>
      </c>
      <c r="AZ315" s="74">
        <f>A125625688A_Latest</f>
        <v>0</v>
      </c>
      <c r="BA315" s="74">
        <f>A125619928L_Latest</f>
        <v>0.376</v>
      </c>
      <c r="BB315" s="74">
        <f>A125628568L_Latest</f>
        <v>0.29099999999999998</v>
      </c>
      <c r="BC315" s="74">
        <f>A125631448C_Latest</f>
        <v>0.17</v>
      </c>
      <c r="BD315" s="74">
        <f>A125622808C_Latest</f>
        <v>0.83799999999999997</v>
      </c>
      <c r="BE315" s="74">
        <f>A125622810R_Latest</f>
        <v>22.931999999999999</v>
      </c>
    </row>
    <row r="316" spans="1:57" hidden="1">
      <c r="A316" s="62"/>
      <c r="B316" s="53" t="s">
        <v>11588</v>
      </c>
      <c r="C316" s="70">
        <v>108</v>
      </c>
      <c r="D316" s="74">
        <f>A125625472R_Latest</f>
        <v>10.823</v>
      </c>
      <c r="E316" s="74">
        <f>A125619712A_Latest</f>
        <v>24.289000000000001</v>
      </c>
      <c r="F316" s="74">
        <f>A125628352A_Latest</f>
        <v>7.8559999999999999</v>
      </c>
      <c r="G316" s="74">
        <f>A125631232T_Latest</f>
        <v>5.641</v>
      </c>
      <c r="H316" s="74">
        <f>A125622592C_Latest</f>
        <v>48.61</v>
      </c>
      <c r="I316" s="74">
        <f>A125622594J_Latest</f>
        <v>14</v>
      </c>
      <c r="J316" s="74">
        <f>A125627392A_Latest</f>
        <v>5.016</v>
      </c>
      <c r="K316" s="74">
        <f>A125621632T_Latest</f>
        <v>7.7679999999999998</v>
      </c>
      <c r="L316" s="74">
        <f>A125630272T_Latest</f>
        <v>1.4850000000000001</v>
      </c>
      <c r="M316" s="74">
        <f>A125633152C_Latest</f>
        <v>2.6269999999999998</v>
      </c>
      <c r="N316" s="74">
        <f>A125624512C_Latest</f>
        <v>16.896000000000001</v>
      </c>
      <c r="O316" s="74">
        <f>A125624514J_Latest</f>
        <v>14.929</v>
      </c>
      <c r="P316" s="74">
        <f>A125626112C_Latest</f>
        <v>0.93</v>
      </c>
      <c r="Q316" s="74">
        <f>A125620352F_Latest</f>
        <v>6.2220000000000004</v>
      </c>
      <c r="R316" s="74">
        <f>A125628992X_Latest</f>
        <v>2.6059999999999999</v>
      </c>
      <c r="S316" s="74">
        <f>A125631872R_Latest</f>
        <v>2.4590000000000001</v>
      </c>
      <c r="T316" s="74">
        <f>A125623232T_Latest</f>
        <v>12.217000000000001</v>
      </c>
      <c r="U316" s="74">
        <f>A125623234W_Latest</f>
        <v>18</v>
      </c>
      <c r="V316" s="74">
        <f>A125627712A_Latest</f>
        <v>3.1840000000000002</v>
      </c>
      <c r="W316" s="74">
        <f>A125621952C_Latest</f>
        <v>5.6479999999999997</v>
      </c>
      <c r="X316" s="74">
        <f>A125630592C_Latest</f>
        <v>0.89300000000000002</v>
      </c>
      <c r="Y316" s="74">
        <f>A125633472R_Latest</f>
        <v>0</v>
      </c>
      <c r="Z316" s="74">
        <f>A125624832R_Latest</f>
        <v>9.7260000000000009</v>
      </c>
      <c r="AA316" s="74">
        <f>A125624834V_Latest</f>
        <v>10</v>
      </c>
      <c r="AB316" s="74">
        <f>A125628032R_Latest</f>
        <v>0</v>
      </c>
      <c r="AC316" s="74">
        <f>A125622272T_Latest</f>
        <v>2.206</v>
      </c>
      <c r="AD316" s="74">
        <f>A125630912C_Latest</f>
        <v>1.323</v>
      </c>
      <c r="AE316" s="74">
        <f>A125633792A_Latest</f>
        <v>0</v>
      </c>
      <c r="AF316" s="74">
        <f>A125625152C_Latest</f>
        <v>3.5289999999999999</v>
      </c>
      <c r="AG316" s="74">
        <f>A125625154J_Latest</f>
        <v>12.537000000000001</v>
      </c>
      <c r="AH316" s="74">
        <f>A125626432R_Latest</f>
        <v>1.22</v>
      </c>
      <c r="AI316" s="74">
        <f>A125620672T_Latest</f>
        <v>0.876</v>
      </c>
      <c r="AJ316" s="74">
        <f>A125629312A_Latest</f>
        <v>0.91500000000000004</v>
      </c>
      <c r="AK316" s="74">
        <f>A125632192C_Latest</f>
        <v>0.38400000000000001</v>
      </c>
      <c r="AL316" s="74">
        <f>A125623552C_Latest</f>
        <v>3.395</v>
      </c>
      <c r="AM316" s="74">
        <f>A125623554J_Latest</f>
        <v>11.606</v>
      </c>
      <c r="AN316" s="74">
        <f>A125626752A_Latest</f>
        <v>0.38200000000000001</v>
      </c>
      <c r="AO316" s="74">
        <f>A125620992C_Latest</f>
        <v>0.91700000000000004</v>
      </c>
      <c r="AP316" s="74">
        <f>A125629632L_Latest</f>
        <v>0.34399999999999997</v>
      </c>
      <c r="AQ316" s="74">
        <f>A125632512C_Latest</f>
        <v>0</v>
      </c>
      <c r="AR316" s="74">
        <f>A125623872R_Latest</f>
        <v>1.643</v>
      </c>
      <c r="AS316" s="74">
        <f>A125623874V_Latest</f>
        <v>10.762</v>
      </c>
      <c r="AT316" s="74">
        <f>A125627072R_Latest</f>
        <v>0</v>
      </c>
      <c r="AU316" s="74">
        <f>A125621312F_Latest</f>
        <v>0</v>
      </c>
      <c r="AV316" s="74">
        <f>A125629952X_Latest</f>
        <v>0</v>
      </c>
      <c r="AW316" s="74">
        <f>A125632832R_Latest</f>
        <v>0</v>
      </c>
      <c r="AX316" s="74">
        <f>A125624192C_Latest</f>
        <v>0</v>
      </c>
      <c r="AY316" s="74">
        <f>A125624194J_Latest</f>
        <v>0</v>
      </c>
      <c r="AZ316" s="74">
        <f>A125625792A_Latest</f>
        <v>9.0999999999999998E-2</v>
      </c>
      <c r="BA316" s="74">
        <f>A125620032V_Latest</f>
        <v>0.65200000000000002</v>
      </c>
      <c r="BB316" s="74">
        <f>A125628672L_Latest</f>
        <v>0.29099999999999998</v>
      </c>
      <c r="BC316" s="74">
        <f>A125631552C_Latest</f>
        <v>0.17</v>
      </c>
      <c r="BD316" s="74">
        <f>A125622912C_Latest</f>
        <v>1.204</v>
      </c>
      <c r="BE316" s="74">
        <f>A125622914J_Latest</f>
        <v>13.833</v>
      </c>
    </row>
    <row r="317" spans="1:57" hidden="1">
      <c r="A317" s="62"/>
      <c r="B317" s="53" t="s">
        <v>11597</v>
      </c>
      <c r="C317" s="70">
        <v>109</v>
      </c>
      <c r="D317" s="74">
        <f>A125625192W_Latest</f>
        <v>13.391</v>
      </c>
      <c r="E317" s="74">
        <f>A125619432J_Latest</f>
        <v>11.055</v>
      </c>
      <c r="F317" s="74">
        <f>A125628072J_Latest</f>
        <v>3.0339999999999998</v>
      </c>
      <c r="G317" s="74">
        <f>A125630952W_Latest</f>
        <v>0.30499999999999999</v>
      </c>
      <c r="H317" s="74">
        <f>A125622312X_Latest</f>
        <v>27.786000000000001</v>
      </c>
      <c r="I317" s="74">
        <f>A125622314C_Latest</f>
        <v>10</v>
      </c>
      <c r="J317" s="74">
        <f>A125627112W_Latest</f>
        <v>4.9329999999999998</v>
      </c>
      <c r="K317" s="74">
        <f>A125621352X_Latest</f>
        <v>2.7839999999999998</v>
      </c>
      <c r="L317" s="74">
        <f>A125629992T_Latest</f>
        <v>0.65500000000000003</v>
      </c>
      <c r="M317" s="74">
        <f>A125632872J_Latest</f>
        <v>0</v>
      </c>
      <c r="N317" s="74">
        <f>A125624232K_Latest</f>
        <v>8.3719999999999999</v>
      </c>
      <c r="O317" s="74">
        <f>A125624234R_Latest</f>
        <v>8.4670000000000005</v>
      </c>
      <c r="P317" s="74">
        <f>A125625832J_Latest</f>
        <v>3.1619999999999999</v>
      </c>
      <c r="Q317" s="74">
        <f>A125620072L_Latest</f>
        <v>4.99</v>
      </c>
      <c r="R317" s="74">
        <f>A125628712V_Latest</f>
        <v>1.6859999999999999</v>
      </c>
      <c r="S317" s="74">
        <f>A125631592W_Latest</f>
        <v>0</v>
      </c>
      <c r="T317" s="74">
        <f>A125622952W_Latest</f>
        <v>9.8390000000000004</v>
      </c>
      <c r="U317" s="74">
        <f>A125622954A_Latest</f>
        <v>12</v>
      </c>
      <c r="V317" s="74">
        <f>A125627432J_Latest</f>
        <v>3.54</v>
      </c>
      <c r="W317" s="74">
        <f>A125621672K_Latest</f>
        <v>1.7569999999999999</v>
      </c>
      <c r="X317" s="74">
        <f>A125630312X_Latest</f>
        <v>0</v>
      </c>
      <c r="Y317" s="74">
        <f>A125633192W_Latest</f>
        <v>0</v>
      </c>
      <c r="Z317" s="74">
        <f>A125624552W_Latest</f>
        <v>5.2969999999999997</v>
      </c>
      <c r="AA317" s="74">
        <f>A125624554A_Latest</f>
        <v>6.8239999999999998</v>
      </c>
      <c r="AB317" s="74">
        <f>A125627752V_Latest</f>
        <v>0.42799999999999999</v>
      </c>
      <c r="AC317" s="74">
        <f>A125621992W_Latest</f>
        <v>0.66700000000000004</v>
      </c>
      <c r="AD317" s="74">
        <f>A125630632K_Latest</f>
        <v>0</v>
      </c>
      <c r="AE317" s="74">
        <f>A125633512W_Latest</f>
        <v>0.30499999999999999</v>
      </c>
      <c r="AF317" s="74">
        <f>A125624872J_Latest</f>
        <v>1.4</v>
      </c>
      <c r="AG317" s="74">
        <f>A125624874L_Latest</f>
        <v>11.952</v>
      </c>
      <c r="AH317" s="74">
        <f>A125626152W_Latest</f>
        <v>0.28799999999999998</v>
      </c>
      <c r="AI317" s="74">
        <f>A125620392X_Latest</f>
        <v>0.373</v>
      </c>
      <c r="AJ317" s="74">
        <f>A125629032J_Latest</f>
        <v>0.38500000000000001</v>
      </c>
      <c r="AK317" s="74">
        <f>A125631912W_Latest</f>
        <v>0</v>
      </c>
      <c r="AL317" s="74">
        <f>A125623272K_Latest</f>
        <v>1.046</v>
      </c>
      <c r="AM317" s="74">
        <f>A125623274R_Latest</f>
        <v>11.667999999999999</v>
      </c>
      <c r="AN317" s="74">
        <f>A125626472J_Latest</f>
        <v>0.40500000000000003</v>
      </c>
      <c r="AO317" s="74">
        <f>A125620712X_Latest</f>
        <v>0.26600000000000001</v>
      </c>
      <c r="AP317" s="74">
        <f>A125629352V_Latest</f>
        <v>0</v>
      </c>
      <c r="AQ317" s="74">
        <f>A125632232K_Latest</f>
        <v>0</v>
      </c>
      <c r="AR317" s="74">
        <f>A125623592W_Latest</f>
        <v>0.67100000000000004</v>
      </c>
      <c r="AS317" s="74">
        <f>A125623594A_Latest</f>
        <v>8</v>
      </c>
      <c r="AT317" s="74">
        <f>A125626792V_Latest</f>
        <v>0</v>
      </c>
      <c r="AU317" s="74">
        <f>A125621032L_Latest</f>
        <v>0</v>
      </c>
      <c r="AV317" s="74">
        <f>A125629672F_Latest</f>
        <v>0</v>
      </c>
      <c r="AW317" s="74">
        <f>A125632552W_Latest</f>
        <v>0</v>
      </c>
      <c r="AX317" s="74">
        <f>A125623912W_Latest</f>
        <v>0</v>
      </c>
      <c r="AY317" s="74">
        <f>A125623914A_Latest</f>
        <v>0</v>
      </c>
      <c r="AZ317" s="74">
        <f>A125625512W_Latest</f>
        <v>0.63600000000000001</v>
      </c>
      <c r="BA317" s="74">
        <f>A125619752V_Latest</f>
        <v>0.219</v>
      </c>
      <c r="BB317" s="74">
        <f>A125628392V_Latest</f>
        <v>0.308</v>
      </c>
      <c r="BC317" s="74">
        <f>A125631272K_Latest</f>
        <v>0</v>
      </c>
      <c r="BD317" s="74">
        <f>A125622632K_Latest</f>
        <v>1.163</v>
      </c>
      <c r="BE317" s="74">
        <f>A125622634R_Latest</f>
        <v>9</v>
      </c>
    </row>
    <row r="318" spans="1:57" hidden="1">
      <c r="A318" s="48" t="s">
        <v>11546</v>
      </c>
      <c r="B318" s="64"/>
      <c r="C318" s="70">
        <v>110</v>
      </c>
      <c r="D318" s="74">
        <f>A125625288R_Latest</f>
        <v>125.839</v>
      </c>
      <c r="E318" s="74">
        <f>A125619528A_Latest</f>
        <v>137.31</v>
      </c>
      <c r="F318" s="74">
        <f>A125628168A_Latest</f>
        <v>47.405000000000001</v>
      </c>
      <c r="G318" s="74">
        <f>A125631048T_Latest</f>
        <v>20.588000000000001</v>
      </c>
      <c r="H318" s="74">
        <f>A125622408T_Latest</f>
        <v>331.14299999999997</v>
      </c>
      <c r="I318" s="74">
        <f>A125622410C_Latest</f>
        <v>10</v>
      </c>
      <c r="J318" s="74">
        <f>A125627208R_Latest</f>
        <v>38.348999999999997</v>
      </c>
      <c r="K318" s="74">
        <f>A125621448T_Latest</f>
        <v>35.366</v>
      </c>
      <c r="L318" s="74">
        <f>A125630088T_Latest</f>
        <v>19.245000000000001</v>
      </c>
      <c r="M318" s="74">
        <f>A125632968A_Latest</f>
        <v>7.48</v>
      </c>
      <c r="N318" s="74">
        <f>A125624328C_Latest</f>
        <v>100.43899999999999</v>
      </c>
      <c r="O318" s="74">
        <f>A125624330R_Latest</f>
        <v>10</v>
      </c>
      <c r="P318" s="74">
        <f>A125625928A_Latest</f>
        <v>31.416</v>
      </c>
      <c r="Q318" s="74">
        <f>A125620168F_Latest</f>
        <v>42.826000000000001</v>
      </c>
      <c r="R318" s="74">
        <f>A125628808L_Latest</f>
        <v>13.003</v>
      </c>
      <c r="S318" s="74">
        <f>A125631688R_Latest</f>
        <v>6.1349999999999998</v>
      </c>
      <c r="T318" s="74">
        <f>A125623048T_Latest</f>
        <v>93.38</v>
      </c>
      <c r="U318" s="74">
        <f>A125623050C_Latest</f>
        <v>12</v>
      </c>
      <c r="V318" s="74">
        <f>A125627528A_Latest</f>
        <v>31.555</v>
      </c>
      <c r="W318" s="74">
        <f>A125621768C_Latest</f>
        <v>32.076999999999998</v>
      </c>
      <c r="X318" s="74">
        <f>A125630408T_Latest</f>
        <v>4.97</v>
      </c>
      <c r="Y318" s="74">
        <f>A125633288R_Latest</f>
        <v>2.327</v>
      </c>
      <c r="Z318" s="74">
        <f>A125624648R_Latest</f>
        <v>70.930000000000007</v>
      </c>
      <c r="AA318" s="74">
        <f>A125624650A_Latest</f>
        <v>10</v>
      </c>
      <c r="AB318" s="74">
        <f>A125627848L_Latest</f>
        <v>8.4619999999999997</v>
      </c>
      <c r="AC318" s="74">
        <f>A125622088T_Latest</f>
        <v>8.5830000000000002</v>
      </c>
      <c r="AD318" s="74">
        <f>A125630728C_Latest</f>
        <v>2.464</v>
      </c>
      <c r="AE318" s="74">
        <f>A125633608R_Latest</f>
        <v>1.3640000000000001</v>
      </c>
      <c r="AF318" s="74">
        <f>A125624968A_Latest</f>
        <v>20.872</v>
      </c>
      <c r="AG318" s="74">
        <f>A125624970L_Latest</f>
        <v>10</v>
      </c>
      <c r="AH318" s="74">
        <f>A125626248R_Latest</f>
        <v>10.263999999999999</v>
      </c>
      <c r="AI318" s="74">
        <f>A125620488T_Latest</f>
        <v>11.808</v>
      </c>
      <c r="AJ318" s="74">
        <f>A125629128A_Latest</f>
        <v>4.91</v>
      </c>
      <c r="AK318" s="74">
        <f>A125632008T_Latest</f>
        <v>2.2810000000000001</v>
      </c>
      <c r="AL318" s="74">
        <f>A125623368C_Latest</f>
        <v>29.262</v>
      </c>
      <c r="AM318" s="74">
        <f>A125623370R_Latest</f>
        <v>12</v>
      </c>
      <c r="AN318" s="74">
        <f>A125626568A_Latest</f>
        <v>3.0009999999999999</v>
      </c>
      <c r="AO318" s="74">
        <f>A125620808T_Latest</f>
        <v>3.7069999999999999</v>
      </c>
      <c r="AP318" s="74">
        <f>A125629448L_Latest</f>
        <v>1.419</v>
      </c>
      <c r="AQ318" s="74">
        <f>A125632328C_Latest</f>
        <v>0.65900000000000003</v>
      </c>
      <c r="AR318" s="74">
        <f>A125623688R_Latest</f>
        <v>8.7870000000000008</v>
      </c>
      <c r="AS318" s="74">
        <f>A125623690A_Latest</f>
        <v>11</v>
      </c>
      <c r="AT318" s="74">
        <f>A125626888L_Latest</f>
        <v>0.47299999999999998</v>
      </c>
      <c r="AU318" s="74">
        <f>A125621128F_Latest</f>
        <v>0.19400000000000001</v>
      </c>
      <c r="AV318" s="74">
        <f>A125629768X_Latest</f>
        <v>8.5000000000000006E-2</v>
      </c>
      <c r="AW318" s="74">
        <f>A125632648R_Latest</f>
        <v>0</v>
      </c>
      <c r="AX318" s="74">
        <f>A125624008T_Latest</f>
        <v>0.753</v>
      </c>
      <c r="AY318" s="74">
        <f>A125624010C_Latest</f>
        <v>6.8689999999999998</v>
      </c>
      <c r="AZ318" s="74">
        <f>A125625608R_Latest</f>
        <v>2.319</v>
      </c>
      <c r="BA318" s="74">
        <f>A125619848L_Latest</f>
        <v>2.7480000000000002</v>
      </c>
      <c r="BB318" s="74">
        <f>A125628488L_Latest</f>
        <v>1.3089999999999999</v>
      </c>
      <c r="BC318" s="74">
        <f>A125631368C_Latest</f>
        <v>0.34300000000000003</v>
      </c>
      <c r="BD318" s="74">
        <f>A125622728C_Latest</f>
        <v>6.7190000000000003</v>
      </c>
      <c r="BE318" s="74">
        <f>A125622730R_Latest</f>
        <v>13</v>
      </c>
    </row>
    <row r="319" spans="1:57" hidden="1">
      <c r="A319" s="45" t="s">
        <v>11593</v>
      </c>
      <c r="B319" s="46"/>
      <c r="C319" s="70">
        <v>111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</row>
    <row r="320" spans="1:57" hidden="1">
      <c r="A320" s="48" t="s">
        <v>11550</v>
      </c>
      <c r="B320" s="49"/>
      <c r="C320" s="70">
        <v>112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</row>
    <row r="321" spans="1:57" hidden="1">
      <c r="A321" s="52"/>
      <c r="B321" s="53" t="s">
        <v>11551</v>
      </c>
      <c r="C321" s="70">
        <v>113</v>
      </c>
      <c r="D321" s="74">
        <f>A125612808T_Latest</f>
        <v>67.707999999999998</v>
      </c>
      <c r="E321" s="74">
        <f>A125607048T_Latest</f>
        <v>64.682000000000002</v>
      </c>
      <c r="F321" s="74">
        <f>A125615688R_Latest</f>
        <v>14.888999999999999</v>
      </c>
      <c r="G321" s="74">
        <f>A125618568A_Latest</f>
        <v>2.6349999999999998</v>
      </c>
      <c r="H321" s="74">
        <f>A125609928A_Latest</f>
        <v>149.91399999999999</v>
      </c>
      <c r="I321" s="74">
        <f>A125609930L_Latest</f>
        <v>10</v>
      </c>
      <c r="J321" s="74">
        <f>A125612808T_Latest</f>
        <v>67.707999999999998</v>
      </c>
      <c r="K321" s="74">
        <f>A125607048T_Latest</f>
        <v>64.682000000000002</v>
      </c>
      <c r="L321" s="74">
        <f>A125615688R_Latest</f>
        <v>14.888999999999999</v>
      </c>
      <c r="M321" s="74">
        <f>A125618568A_Latest</f>
        <v>2.6349999999999998</v>
      </c>
      <c r="N321" s="74">
        <f>A125609928A_Latest</f>
        <v>149.91399999999999</v>
      </c>
      <c r="O321" s="74">
        <f>A125609930L_Latest</f>
        <v>10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</row>
    <row r="322" spans="1:57" hidden="1">
      <c r="A322" s="52"/>
      <c r="B322" s="53" t="s">
        <v>11552</v>
      </c>
      <c r="C322" s="70">
        <v>114</v>
      </c>
      <c r="D322" s="74">
        <f>A125611528F_Latest</f>
        <v>56.588000000000001</v>
      </c>
      <c r="E322" s="74">
        <f>A125605768C_Latest</f>
        <v>42.81</v>
      </c>
      <c r="F322" s="74">
        <f>A125614408T_Latest</f>
        <v>20.161999999999999</v>
      </c>
      <c r="G322" s="74">
        <f>A125617288R_Latest</f>
        <v>3.6339999999999999</v>
      </c>
      <c r="H322" s="74">
        <f>A125608648R_Latest</f>
        <v>123.194</v>
      </c>
      <c r="I322" s="74">
        <f>A125608650A_Latest</f>
        <v>10</v>
      </c>
      <c r="J322" s="74"/>
      <c r="K322" s="74"/>
      <c r="L322" s="74"/>
      <c r="M322" s="74"/>
      <c r="N322" s="74"/>
      <c r="O322" s="74"/>
      <c r="P322" s="74">
        <f>A125611528F_Latest</f>
        <v>56.588000000000001</v>
      </c>
      <c r="Q322" s="74">
        <f>A125605768C_Latest</f>
        <v>42.81</v>
      </c>
      <c r="R322" s="74">
        <f>A125614408T_Latest</f>
        <v>20.161999999999999</v>
      </c>
      <c r="S322" s="74">
        <f>A125617288R_Latest</f>
        <v>3.6339999999999999</v>
      </c>
      <c r="T322" s="74">
        <f>A125608648R_Latest</f>
        <v>123.194</v>
      </c>
      <c r="U322" s="74">
        <f>A125608650A_Latest</f>
        <v>10</v>
      </c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</row>
    <row r="323" spans="1:57" hidden="1">
      <c r="A323" s="52"/>
      <c r="B323" s="53" t="s">
        <v>11553</v>
      </c>
      <c r="C323" s="70">
        <v>115</v>
      </c>
      <c r="D323" s="74">
        <f>A125613128F_Latest</f>
        <v>44.253</v>
      </c>
      <c r="E323" s="74">
        <f>A125607368C_Latest</f>
        <v>44.286000000000001</v>
      </c>
      <c r="F323" s="74">
        <f>A125616008T_Latest</f>
        <v>13.996</v>
      </c>
      <c r="G323" s="74">
        <f>A125618888L_Latest</f>
        <v>0.56699999999999995</v>
      </c>
      <c r="H323" s="74">
        <f>A125610248V_Latest</f>
        <v>103.102</v>
      </c>
      <c r="I323" s="74">
        <f>A125610250F_Latest</f>
        <v>10</v>
      </c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>
        <f>A125613128F_Latest</f>
        <v>44.253</v>
      </c>
      <c r="W323" s="74">
        <f>A125607368C_Latest</f>
        <v>44.286000000000001</v>
      </c>
      <c r="X323" s="74">
        <f>A125616008T_Latest</f>
        <v>13.996</v>
      </c>
      <c r="Y323" s="74">
        <f>A125618888L_Latest</f>
        <v>0.56699999999999995</v>
      </c>
      <c r="Z323" s="74">
        <f>A125610248V_Latest</f>
        <v>103.102</v>
      </c>
      <c r="AA323" s="74">
        <f>A125610250F_Latest</f>
        <v>10</v>
      </c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</row>
    <row r="324" spans="1:57" hidden="1">
      <c r="A324" s="52"/>
      <c r="B324" s="53" t="s">
        <v>11554</v>
      </c>
      <c r="C324" s="70">
        <v>116</v>
      </c>
      <c r="D324" s="74">
        <f>A125613448T_Latest</f>
        <v>16.097999999999999</v>
      </c>
      <c r="E324" s="74">
        <f>A125607688R_Latest</f>
        <v>12.074999999999999</v>
      </c>
      <c r="F324" s="74">
        <f>A125616328C_Latest</f>
        <v>6.0330000000000004</v>
      </c>
      <c r="G324" s="74">
        <f>A125619208R_Latest</f>
        <v>0.23</v>
      </c>
      <c r="H324" s="74">
        <f>A125610568F_Latest</f>
        <v>34.436</v>
      </c>
      <c r="I324" s="74">
        <f>A125610570T_Latest</f>
        <v>10</v>
      </c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>
        <f>A125613448T_Latest</f>
        <v>16.097999999999999</v>
      </c>
      <c r="AC324" s="74">
        <f>A125607688R_Latest</f>
        <v>12.074999999999999</v>
      </c>
      <c r="AD324" s="74">
        <f>A125616328C_Latest</f>
        <v>6.0330000000000004</v>
      </c>
      <c r="AE324" s="74">
        <f>A125619208R_Latest</f>
        <v>0.23</v>
      </c>
      <c r="AF324" s="74">
        <f>A125610568F_Latest</f>
        <v>34.436</v>
      </c>
      <c r="AG324" s="74">
        <f>A125610570T_Latest</f>
        <v>10</v>
      </c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</row>
    <row r="325" spans="1:57" hidden="1">
      <c r="A325" s="52"/>
      <c r="B325" s="53" t="s">
        <v>11555</v>
      </c>
      <c r="C325" s="70">
        <v>117</v>
      </c>
      <c r="D325" s="74">
        <f>A125611848T_Latest</f>
        <v>20.233000000000001</v>
      </c>
      <c r="E325" s="74">
        <f>A125606088T_Latest</f>
        <v>27.800999999999998</v>
      </c>
      <c r="F325" s="74">
        <f>A125614728C_Latest</f>
        <v>6.1470000000000002</v>
      </c>
      <c r="G325" s="74">
        <f>A125617608R_Latest</f>
        <v>2.4449999999999998</v>
      </c>
      <c r="H325" s="74">
        <f>A125608968A_Latest</f>
        <v>56.625999999999998</v>
      </c>
      <c r="I325" s="74">
        <f>A125608970L_Latest</f>
        <v>10</v>
      </c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>
        <f>A125611848T_Latest</f>
        <v>20.233000000000001</v>
      </c>
      <c r="AI325" s="74">
        <f>A125606088T_Latest</f>
        <v>27.800999999999998</v>
      </c>
      <c r="AJ325" s="74">
        <f>A125614728C_Latest</f>
        <v>6.1470000000000002</v>
      </c>
      <c r="AK325" s="74">
        <f>A125617608R_Latest</f>
        <v>2.4449999999999998</v>
      </c>
      <c r="AL325" s="74">
        <f>A125608968A_Latest</f>
        <v>56.625999999999998</v>
      </c>
      <c r="AM325" s="74">
        <f>A125608970L_Latest</f>
        <v>10</v>
      </c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</row>
    <row r="326" spans="1:57" hidden="1">
      <c r="A326" s="52"/>
      <c r="B326" s="53" t="s">
        <v>11556</v>
      </c>
      <c r="C326" s="70">
        <v>118</v>
      </c>
      <c r="D326" s="74">
        <f>A125612168F_Latest</f>
        <v>6.1929999999999996</v>
      </c>
      <c r="E326" s="74">
        <f>A125606408T_Latest</f>
        <v>5.0860000000000003</v>
      </c>
      <c r="F326" s="74">
        <f>A125615048T_Latest</f>
        <v>0.85699999999999998</v>
      </c>
      <c r="G326" s="74">
        <f>A125617928A_Latest</f>
        <v>0.223</v>
      </c>
      <c r="H326" s="74">
        <f>A125609288R_Latest</f>
        <v>12.36</v>
      </c>
      <c r="I326" s="74">
        <f>A125609290A_Latest</f>
        <v>9.4250000000000007</v>
      </c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>
        <f>A125612168F_Latest</f>
        <v>6.1929999999999996</v>
      </c>
      <c r="AO326" s="74">
        <f>A125606408T_Latest</f>
        <v>5.0860000000000003</v>
      </c>
      <c r="AP326" s="74">
        <f>A125615048T_Latest</f>
        <v>0.85699999999999998</v>
      </c>
      <c r="AQ326" s="74">
        <f>A125617928A_Latest</f>
        <v>0.223</v>
      </c>
      <c r="AR326" s="74">
        <f>A125609288R_Latest</f>
        <v>12.36</v>
      </c>
      <c r="AS326" s="74">
        <f>A125609290A_Latest</f>
        <v>9.4250000000000007</v>
      </c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</row>
    <row r="327" spans="1:57" hidden="1">
      <c r="A327" s="52"/>
      <c r="B327" s="53" t="s">
        <v>11557</v>
      </c>
      <c r="C327" s="70">
        <v>119</v>
      </c>
      <c r="D327" s="74">
        <f>A125612488T_Latest</f>
        <v>0.92200000000000004</v>
      </c>
      <c r="E327" s="74">
        <f>A125606728C_Latest</f>
        <v>0.66600000000000004</v>
      </c>
      <c r="F327" s="74">
        <f>A125615368C_Latest</f>
        <v>0.71099999999999997</v>
      </c>
      <c r="G327" s="74">
        <f>A125618248R_Latest</f>
        <v>0</v>
      </c>
      <c r="H327" s="74">
        <f>A125609608R_Latest</f>
        <v>2.2989999999999999</v>
      </c>
      <c r="I327" s="74">
        <f>A125609610A_Latest</f>
        <v>12.394</v>
      </c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>
        <f>A125612488T_Latest</f>
        <v>0.92200000000000004</v>
      </c>
      <c r="AU327" s="74">
        <f>A125606728C_Latest</f>
        <v>0.66600000000000004</v>
      </c>
      <c r="AV327" s="74">
        <f>A125615368C_Latest</f>
        <v>0.71099999999999997</v>
      </c>
      <c r="AW327" s="74">
        <f>A125618248R_Latest</f>
        <v>0</v>
      </c>
      <c r="AX327" s="74">
        <f>A125609608R_Latest</f>
        <v>2.2989999999999999</v>
      </c>
      <c r="AY327" s="74">
        <f>A125609610A_Latest</f>
        <v>12.394</v>
      </c>
      <c r="AZ327" s="74"/>
      <c r="BA327" s="74"/>
      <c r="BB327" s="74"/>
      <c r="BC327" s="74"/>
      <c r="BD327" s="74"/>
      <c r="BE327" s="74"/>
    </row>
    <row r="328" spans="1:57" hidden="1">
      <c r="A328" s="52"/>
      <c r="B328" s="53" t="s">
        <v>11558</v>
      </c>
      <c r="C328" s="70">
        <v>120</v>
      </c>
      <c r="D328" s="74">
        <f>A125611208V_Latest</f>
        <v>2.7269999999999999</v>
      </c>
      <c r="E328" s="74">
        <f>A125605448T_Latest</f>
        <v>2.3250000000000002</v>
      </c>
      <c r="F328" s="74">
        <f>A125614088T_Latest</f>
        <v>0.76900000000000002</v>
      </c>
      <c r="G328" s="74">
        <f>A125616968A_Latest</f>
        <v>0</v>
      </c>
      <c r="H328" s="74">
        <f>A125608328C_Latest</f>
        <v>5.8209999999999997</v>
      </c>
      <c r="I328" s="74">
        <f>A125608330R_Latest</f>
        <v>10</v>
      </c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>
        <f>A125611208V_Latest</f>
        <v>2.7269999999999999</v>
      </c>
      <c r="BA328" s="74">
        <f>A125605448T_Latest</f>
        <v>2.3250000000000002</v>
      </c>
      <c r="BB328" s="74">
        <f>A125614088T_Latest</f>
        <v>0.76900000000000002</v>
      </c>
      <c r="BC328" s="74">
        <f>A125616968A_Latest</f>
        <v>0</v>
      </c>
      <c r="BD328" s="74">
        <f>A125608328C_Latest</f>
        <v>5.8209999999999997</v>
      </c>
      <c r="BE328" s="74">
        <f>A125608330R_Latest</f>
        <v>10</v>
      </c>
    </row>
    <row r="329" spans="1:57" hidden="1">
      <c r="A329" s="48" t="s">
        <v>11559</v>
      </c>
      <c r="B329" s="55"/>
      <c r="C329" s="70">
        <v>121</v>
      </c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</row>
    <row r="330" spans="1:57" hidden="1">
      <c r="A330" s="48"/>
      <c r="B330" s="53" t="s">
        <v>11560</v>
      </c>
      <c r="C330" s="70">
        <v>122</v>
      </c>
      <c r="D330" s="74">
        <f>A125611008A_Latest</f>
        <v>208.53200000000001</v>
      </c>
      <c r="E330" s="74">
        <f>A125605248X_Latest</f>
        <v>193.89699999999999</v>
      </c>
      <c r="F330" s="74">
        <f>A125613888W_Latest</f>
        <v>63.564</v>
      </c>
      <c r="G330" s="74">
        <f>A125616768J_Latest</f>
        <v>9.734</v>
      </c>
      <c r="H330" s="74">
        <f>A125608128K_Latest</f>
        <v>475.72800000000001</v>
      </c>
      <c r="I330" s="74">
        <f>A125608130W_Latest</f>
        <v>10</v>
      </c>
      <c r="J330" s="74">
        <f>A125612928K_Latest</f>
        <v>65.39</v>
      </c>
      <c r="K330" s="74">
        <f>A125607168K_Latest</f>
        <v>63.042999999999999</v>
      </c>
      <c r="L330" s="74">
        <f>A125615808W_Latest</f>
        <v>14.888999999999999</v>
      </c>
      <c r="M330" s="74">
        <f>A125618688V_Latest</f>
        <v>2.6349999999999998</v>
      </c>
      <c r="N330" s="74">
        <f>A125610048A_Latest</f>
        <v>145.958</v>
      </c>
      <c r="O330" s="74">
        <f>A125610050L_Latest</f>
        <v>10</v>
      </c>
      <c r="P330" s="74">
        <f>A125611648X_Latest</f>
        <v>54.588999999999999</v>
      </c>
      <c r="Q330" s="74">
        <f>A125605888W_Latest</f>
        <v>41.13</v>
      </c>
      <c r="R330" s="74">
        <f>A125614528K_Latest</f>
        <v>20.161999999999999</v>
      </c>
      <c r="S330" s="74">
        <f>A125617408W_Latest</f>
        <v>3.6339999999999999</v>
      </c>
      <c r="T330" s="74">
        <f>A125608768J_Latest</f>
        <v>119.51600000000001</v>
      </c>
      <c r="U330" s="74">
        <f>A125608770V_Latest</f>
        <v>10</v>
      </c>
      <c r="V330" s="74">
        <f>A125613248X_Latest</f>
        <v>42.97</v>
      </c>
      <c r="W330" s="74">
        <f>A125607488W_Latest</f>
        <v>43.404000000000003</v>
      </c>
      <c r="X330" s="74">
        <f>A125616128K_Latest</f>
        <v>13.996</v>
      </c>
      <c r="Y330" s="74">
        <f>A125619008W_Latest</f>
        <v>0.56699999999999995</v>
      </c>
      <c r="Z330" s="74">
        <f>A125610368L_Latest</f>
        <v>100.937</v>
      </c>
      <c r="AA330" s="74">
        <f>A125610370X_Latest</f>
        <v>10</v>
      </c>
      <c r="AB330" s="74">
        <f>A125613568K_Latest</f>
        <v>16.097999999999999</v>
      </c>
      <c r="AC330" s="74">
        <f>A125607808W_Latest</f>
        <v>10.907</v>
      </c>
      <c r="AD330" s="74">
        <f>A125616448W_Latest</f>
        <v>6.0330000000000004</v>
      </c>
      <c r="AE330" s="74">
        <f>A125619328J_Latest</f>
        <v>0.23</v>
      </c>
      <c r="AF330" s="74">
        <f>A125610688X_Latest</f>
        <v>33.268000000000001</v>
      </c>
      <c r="AG330" s="74">
        <f>A125610690K_Latest</f>
        <v>10</v>
      </c>
      <c r="AH330" s="74">
        <f>A125611968K_Latest</f>
        <v>19.742000000000001</v>
      </c>
      <c r="AI330" s="74">
        <f>A125606208X_Latest</f>
        <v>27.800999999999998</v>
      </c>
      <c r="AJ330" s="74">
        <f>A125614848W_Latest</f>
        <v>6.1470000000000002</v>
      </c>
      <c r="AK330" s="74">
        <f>A125617728J_Latest</f>
        <v>2.4449999999999998</v>
      </c>
      <c r="AL330" s="74">
        <f>A125609088W_Latest</f>
        <v>56.134999999999998</v>
      </c>
      <c r="AM330" s="74">
        <f>A125609090J_Latest</f>
        <v>10</v>
      </c>
      <c r="AN330" s="74">
        <f>A125612288X_Latest</f>
        <v>6.093</v>
      </c>
      <c r="AO330" s="74">
        <f>A125606528K_Latest</f>
        <v>4.62</v>
      </c>
      <c r="AP330" s="74">
        <f>A125615168K_Latest</f>
        <v>0.85699999999999998</v>
      </c>
      <c r="AQ330" s="74">
        <f>A125618048W_Latest</f>
        <v>0.223</v>
      </c>
      <c r="AR330" s="74">
        <f>A125609408W_Latest</f>
        <v>11.792999999999999</v>
      </c>
      <c r="AS330" s="74">
        <f>A125609410J_Latest</f>
        <v>8.4979999999999993</v>
      </c>
      <c r="AT330" s="74">
        <f>A125612608X_Latest</f>
        <v>0.92200000000000004</v>
      </c>
      <c r="AU330" s="74">
        <f>A125606848W_Latest</f>
        <v>0.66600000000000004</v>
      </c>
      <c r="AV330" s="74">
        <f>A125615488W_Latest</f>
        <v>0.71099999999999997</v>
      </c>
      <c r="AW330" s="74">
        <f>A125618368J_Latest</f>
        <v>0</v>
      </c>
      <c r="AX330" s="74">
        <f>A125609728J_Latest</f>
        <v>2.2989999999999999</v>
      </c>
      <c r="AY330" s="74">
        <f>A125609730V_Latest</f>
        <v>12.394</v>
      </c>
      <c r="AZ330" s="74">
        <f>A125611328L_Latest</f>
        <v>2.7269999999999999</v>
      </c>
      <c r="BA330" s="74">
        <f>A125605568K_Latest</f>
        <v>2.3250000000000002</v>
      </c>
      <c r="BB330" s="74">
        <f>A125614208X_Latest</f>
        <v>0.76900000000000002</v>
      </c>
      <c r="BC330" s="74">
        <f>A125617088W_Latest</f>
        <v>0</v>
      </c>
      <c r="BD330" s="74">
        <f>A125608448W_Latest</f>
        <v>5.8209999999999997</v>
      </c>
      <c r="BE330" s="74">
        <f>A125608450J_Latest</f>
        <v>10</v>
      </c>
    </row>
    <row r="331" spans="1:57" hidden="1">
      <c r="A331" s="52"/>
      <c r="B331" s="56" t="s">
        <v>11561</v>
      </c>
      <c r="C331" s="70">
        <v>123</v>
      </c>
      <c r="D331" s="74">
        <f>A125610896T_Latest</f>
        <v>90.457999999999998</v>
      </c>
      <c r="E331" s="74">
        <f>A125605136F_Latest</f>
        <v>76.587000000000003</v>
      </c>
      <c r="F331" s="74">
        <f>A125613776C_Latest</f>
        <v>19.896000000000001</v>
      </c>
      <c r="G331" s="74">
        <f>A125616656R_Latest</f>
        <v>5.4349999999999996</v>
      </c>
      <c r="H331" s="74">
        <f>A125608016T_Latest</f>
        <v>192.376</v>
      </c>
      <c r="I331" s="74">
        <f>A125608018W_Latest</f>
        <v>10</v>
      </c>
      <c r="J331" s="74">
        <f>A125612816T_Latest</f>
        <v>23.983000000000001</v>
      </c>
      <c r="K331" s="74">
        <f>A125607056T_Latest</f>
        <v>26.584</v>
      </c>
      <c r="L331" s="74">
        <f>A125615696R_Latest</f>
        <v>6.1689999999999996</v>
      </c>
      <c r="M331" s="74">
        <f>A125618576A_Latest</f>
        <v>2.6349999999999998</v>
      </c>
      <c r="N331" s="74">
        <f>A125609936A_Latest</f>
        <v>59.37</v>
      </c>
      <c r="O331" s="74">
        <f>A125609938F_Latest</f>
        <v>10</v>
      </c>
      <c r="P331" s="74">
        <f>A125611536F_Latest</f>
        <v>23.698</v>
      </c>
      <c r="Q331" s="74">
        <f>A125605776C_Latest</f>
        <v>17.858000000000001</v>
      </c>
      <c r="R331" s="74">
        <f>A125614416T_Latest</f>
        <v>4.5759999999999996</v>
      </c>
      <c r="S331" s="74">
        <f>A125617296R_Latest</f>
        <v>1.4359999999999999</v>
      </c>
      <c r="T331" s="74">
        <f>A125608656R_Latest</f>
        <v>47.567</v>
      </c>
      <c r="U331" s="74">
        <f>A125608658V_Latest</f>
        <v>9.7080000000000002</v>
      </c>
      <c r="V331" s="74">
        <f>A125613136F_Latest</f>
        <v>22.670999999999999</v>
      </c>
      <c r="W331" s="74">
        <f>A125607376C_Latest</f>
        <v>13.891999999999999</v>
      </c>
      <c r="X331" s="74">
        <f>A125616016T_Latest</f>
        <v>6.0439999999999996</v>
      </c>
      <c r="Y331" s="74">
        <f>A125618896L_Latest</f>
        <v>0</v>
      </c>
      <c r="Z331" s="74">
        <f>A125610256V_Latest</f>
        <v>42.607999999999997</v>
      </c>
      <c r="AA331" s="74">
        <f>A125610258X_Latest</f>
        <v>9</v>
      </c>
      <c r="AB331" s="74">
        <f>A125613456T_Latest</f>
        <v>6.694</v>
      </c>
      <c r="AC331" s="74">
        <f>A125607696R_Latest</f>
        <v>3.3559999999999999</v>
      </c>
      <c r="AD331" s="74">
        <f>A125616336C_Latest</f>
        <v>1.37</v>
      </c>
      <c r="AE331" s="74">
        <f>A125619216R_Latest</f>
        <v>0</v>
      </c>
      <c r="AF331" s="74">
        <f>A125610576F_Latest</f>
        <v>11.419</v>
      </c>
      <c r="AG331" s="74">
        <f>A125610578K_Latest</f>
        <v>8</v>
      </c>
      <c r="AH331" s="74">
        <f>A125611856T_Latest</f>
        <v>10.16</v>
      </c>
      <c r="AI331" s="74">
        <f>A125606096T_Latest</f>
        <v>12.122</v>
      </c>
      <c r="AJ331" s="74">
        <f>A125614736C_Latest</f>
        <v>0.626</v>
      </c>
      <c r="AK331" s="74">
        <f>A125617616R_Latest</f>
        <v>1.3640000000000001</v>
      </c>
      <c r="AL331" s="74">
        <f>A125608976A_Latest</f>
        <v>24.271999999999998</v>
      </c>
      <c r="AM331" s="74">
        <f>A125608978F_Latest</f>
        <v>10</v>
      </c>
      <c r="AN331" s="74">
        <f>A125612176F_Latest</f>
        <v>1.546</v>
      </c>
      <c r="AO331" s="74">
        <f>A125606416T_Latest</f>
        <v>1.83</v>
      </c>
      <c r="AP331" s="74">
        <f>A125615056T_Latest</f>
        <v>0.28100000000000003</v>
      </c>
      <c r="AQ331" s="74">
        <f>A125617936A_Latest</f>
        <v>0</v>
      </c>
      <c r="AR331" s="74">
        <f>A125609296R_Latest</f>
        <v>3.657</v>
      </c>
      <c r="AS331" s="74">
        <f>A125609298V_Latest</f>
        <v>11.351000000000001</v>
      </c>
      <c r="AT331" s="74">
        <f>A125612496T_Latest</f>
        <v>0.32600000000000001</v>
      </c>
      <c r="AU331" s="74">
        <f>A125606736C_Latest</f>
        <v>0.34399999999999997</v>
      </c>
      <c r="AV331" s="74">
        <f>A125615376C_Latest</f>
        <v>0.26300000000000001</v>
      </c>
      <c r="AW331" s="74">
        <f>A125618256R_Latest</f>
        <v>0</v>
      </c>
      <c r="AX331" s="74">
        <f>A125609616R_Latest</f>
        <v>0.93400000000000005</v>
      </c>
      <c r="AY331" s="74">
        <f>A125609618V_Latest</f>
        <v>12.654</v>
      </c>
      <c r="AZ331" s="74">
        <f>A125611216V_Latest</f>
        <v>1.379</v>
      </c>
      <c r="BA331" s="74">
        <f>A125605456T_Latest</f>
        <v>0.60199999999999998</v>
      </c>
      <c r="BB331" s="74">
        <f>A125614096T_Latest</f>
        <v>0.56699999999999995</v>
      </c>
      <c r="BC331" s="74">
        <f>A125616976A_Latest</f>
        <v>0</v>
      </c>
      <c r="BD331" s="74">
        <f>A125608336C_Latest</f>
        <v>2.5489999999999999</v>
      </c>
      <c r="BE331" s="74">
        <f>A125608338J_Latest</f>
        <v>5.9809999999999999</v>
      </c>
    </row>
    <row r="332" spans="1:57" hidden="1">
      <c r="A332" s="52"/>
      <c r="B332" s="56" t="s">
        <v>11562</v>
      </c>
      <c r="C332" s="70">
        <v>124</v>
      </c>
      <c r="D332" s="74">
        <f>A125611016A_Latest</f>
        <v>64.61</v>
      </c>
      <c r="E332" s="74">
        <f>A125605256X_Latest</f>
        <v>75.701999999999998</v>
      </c>
      <c r="F332" s="74">
        <f>A125613896W_Latest</f>
        <v>32.027000000000001</v>
      </c>
      <c r="G332" s="74">
        <f>A125616776J_Latest</f>
        <v>2.097</v>
      </c>
      <c r="H332" s="74">
        <f>A125608136K_Latest</f>
        <v>174.43600000000001</v>
      </c>
      <c r="I332" s="74">
        <f>A125608138R_Latest</f>
        <v>10</v>
      </c>
      <c r="J332" s="74">
        <f>A125612936K_Latest</f>
        <v>22.384</v>
      </c>
      <c r="K332" s="74">
        <f>A125607176K_Latest</f>
        <v>24.202000000000002</v>
      </c>
      <c r="L332" s="74">
        <f>A125615816W_Latest</f>
        <v>4.9569999999999999</v>
      </c>
      <c r="M332" s="74">
        <f>A125618696V_Latest</f>
        <v>0</v>
      </c>
      <c r="N332" s="74">
        <f>A125610056A_Latest</f>
        <v>51.542999999999999</v>
      </c>
      <c r="O332" s="74">
        <f>A125610058F_Latest</f>
        <v>10</v>
      </c>
      <c r="P332" s="74">
        <f>A125611656X_Latest</f>
        <v>17.074999999999999</v>
      </c>
      <c r="Q332" s="74">
        <f>A125605896W_Latest</f>
        <v>15.77</v>
      </c>
      <c r="R332" s="74">
        <f>A125614536K_Latest</f>
        <v>11.584</v>
      </c>
      <c r="S332" s="74">
        <f>A125617416W_Latest</f>
        <v>1.552</v>
      </c>
      <c r="T332" s="74">
        <f>A125608776J_Latest</f>
        <v>45.981000000000002</v>
      </c>
      <c r="U332" s="74">
        <f>A125608778L_Latest</f>
        <v>12</v>
      </c>
      <c r="V332" s="74">
        <f>A125613256X_Latest</f>
        <v>12.224</v>
      </c>
      <c r="W332" s="74">
        <f>A125607496W_Latest</f>
        <v>17.155000000000001</v>
      </c>
      <c r="X332" s="74">
        <f>A125616136K_Latest</f>
        <v>6.1459999999999999</v>
      </c>
      <c r="Y332" s="74">
        <f>A125619016W_Latest</f>
        <v>0</v>
      </c>
      <c r="Z332" s="74">
        <f>A125610376L_Latest</f>
        <v>35.524999999999999</v>
      </c>
      <c r="AA332" s="74">
        <f>A125610378T_Latest</f>
        <v>10</v>
      </c>
      <c r="AB332" s="74">
        <f>A125613576K_Latest</f>
        <v>5.298</v>
      </c>
      <c r="AC332" s="74">
        <f>A125607816W_Latest</f>
        <v>4.3049999999999997</v>
      </c>
      <c r="AD332" s="74">
        <f>A125616456W_Latest</f>
        <v>2.94</v>
      </c>
      <c r="AE332" s="74">
        <f>A125619336J_Latest</f>
        <v>0</v>
      </c>
      <c r="AF332" s="74">
        <f>A125610696X_Latest</f>
        <v>12.542999999999999</v>
      </c>
      <c r="AG332" s="74">
        <f>A125610698C_Latest</f>
        <v>10.811</v>
      </c>
      <c r="AH332" s="74">
        <f>A125611976K_Latest</f>
        <v>3.7749999999999999</v>
      </c>
      <c r="AI332" s="74">
        <f>A125606216X_Latest</f>
        <v>10.135</v>
      </c>
      <c r="AJ332" s="74">
        <f>A125614856W_Latest</f>
        <v>5.52</v>
      </c>
      <c r="AK332" s="74">
        <f>A125617736J_Latest</f>
        <v>0.54600000000000004</v>
      </c>
      <c r="AL332" s="74">
        <f>A125609096W_Latest</f>
        <v>19.975000000000001</v>
      </c>
      <c r="AM332" s="74">
        <f>A125609098A_Latest</f>
        <v>14.016</v>
      </c>
      <c r="AN332" s="74">
        <f>A125612296X_Latest</f>
        <v>2.673</v>
      </c>
      <c r="AO332" s="74">
        <f>A125606536K_Latest</f>
        <v>2.363</v>
      </c>
      <c r="AP332" s="74">
        <f>A125615176K_Latest</f>
        <v>0.433</v>
      </c>
      <c r="AQ332" s="74">
        <f>A125618056W_Latest</f>
        <v>0</v>
      </c>
      <c r="AR332" s="74">
        <f>A125609416W_Latest</f>
        <v>5.468</v>
      </c>
      <c r="AS332" s="74">
        <f>A125609418A_Latest</f>
        <v>9.8420000000000005</v>
      </c>
      <c r="AT332" s="74">
        <f>A125612616X_Latest</f>
        <v>0.47299999999999998</v>
      </c>
      <c r="AU332" s="74">
        <f>A125606856W_Latest</f>
        <v>0.32200000000000001</v>
      </c>
      <c r="AV332" s="74">
        <f>A125615496W_Latest</f>
        <v>0.44700000000000001</v>
      </c>
      <c r="AW332" s="74">
        <f>A125618376J_Latest</f>
        <v>0</v>
      </c>
      <c r="AX332" s="74">
        <f>A125609736J_Latest</f>
        <v>1.242</v>
      </c>
      <c r="AY332" s="74">
        <f>A125609738L_Latest</f>
        <v>13.177</v>
      </c>
      <c r="AZ332" s="74">
        <f>A125611336L_Latest</f>
        <v>0.70899999999999996</v>
      </c>
      <c r="BA332" s="74">
        <f>A125605576K_Latest</f>
        <v>1.4510000000000001</v>
      </c>
      <c r="BB332" s="74">
        <f>A125614216X_Latest</f>
        <v>0</v>
      </c>
      <c r="BC332" s="74">
        <f>A125617096W_Latest</f>
        <v>0</v>
      </c>
      <c r="BD332" s="74">
        <f>A125608456W_Latest</f>
        <v>2.16</v>
      </c>
      <c r="BE332" s="74">
        <f>A125608458A_Latest</f>
        <v>10</v>
      </c>
    </row>
    <row r="333" spans="1:57" hidden="1">
      <c r="A333" s="52"/>
      <c r="B333" s="57" t="s">
        <v>11563</v>
      </c>
      <c r="C333" s="70">
        <v>125</v>
      </c>
      <c r="D333" s="74">
        <f>A125611024A_Latest</f>
        <v>32.829000000000001</v>
      </c>
      <c r="E333" s="74">
        <f>A125605264X_Latest</f>
        <v>35.253999999999998</v>
      </c>
      <c r="F333" s="74">
        <f>A125613904K_Latest</f>
        <v>20.86</v>
      </c>
      <c r="G333" s="74">
        <f>A125616784J_Latest</f>
        <v>1.466</v>
      </c>
      <c r="H333" s="74">
        <f>A125608144K_Latest</f>
        <v>90.41</v>
      </c>
      <c r="I333" s="74">
        <f>A125608146R_Latest</f>
        <v>10</v>
      </c>
      <c r="J333" s="74">
        <f>A125612944K_Latest</f>
        <v>10.462999999999999</v>
      </c>
      <c r="K333" s="74">
        <f>A125607184K_Latest</f>
        <v>15.085000000000001</v>
      </c>
      <c r="L333" s="74">
        <f>A125615824W_Latest</f>
        <v>2.5070000000000001</v>
      </c>
      <c r="M333" s="74">
        <f>A125618704J_Latest</f>
        <v>0</v>
      </c>
      <c r="N333" s="74">
        <f>A125610064A_Latest</f>
        <v>28.055</v>
      </c>
      <c r="O333" s="74">
        <f>A125610066F_Latest</f>
        <v>10</v>
      </c>
      <c r="P333" s="74">
        <f>A125611664X_Latest</f>
        <v>7.4279999999999999</v>
      </c>
      <c r="Q333" s="74">
        <f>A125605904K_Latest</f>
        <v>4.5579999999999998</v>
      </c>
      <c r="R333" s="74">
        <f>A125614544K_Latest</f>
        <v>7.93</v>
      </c>
      <c r="S333" s="74">
        <f>A125617424W_Latest</f>
        <v>0.92100000000000004</v>
      </c>
      <c r="T333" s="74">
        <f>A125608784J_Latest</f>
        <v>20.835999999999999</v>
      </c>
      <c r="U333" s="74">
        <f>A125608786L_Latest</f>
        <v>15</v>
      </c>
      <c r="V333" s="74">
        <f>A125613264X_Latest</f>
        <v>8.4410000000000007</v>
      </c>
      <c r="W333" s="74">
        <f>A125607504K_Latest</f>
        <v>8.6050000000000004</v>
      </c>
      <c r="X333" s="74">
        <f>A125616144K_Latest</f>
        <v>4.92</v>
      </c>
      <c r="Y333" s="74">
        <f>A125619024W_Latest</f>
        <v>0</v>
      </c>
      <c r="Z333" s="74">
        <f>A125610384L_Latest</f>
        <v>21.966999999999999</v>
      </c>
      <c r="AA333" s="74">
        <f>A125610386T_Latest</f>
        <v>10</v>
      </c>
      <c r="AB333" s="74">
        <f>A125613584K_Latest</f>
        <v>3.0350000000000001</v>
      </c>
      <c r="AC333" s="74">
        <f>A125607824W_Latest</f>
        <v>2.6930000000000001</v>
      </c>
      <c r="AD333" s="74">
        <f>A125616464W_Latest</f>
        <v>1.429</v>
      </c>
      <c r="AE333" s="74">
        <f>A125619344J_Latest</f>
        <v>0</v>
      </c>
      <c r="AF333" s="74">
        <f>A125610704L_Latest</f>
        <v>7.1580000000000004</v>
      </c>
      <c r="AG333" s="74">
        <f>A125610706T_Latest</f>
        <v>10.385999999999999</v>
      </c>
      <c r="AH333" s="74">
        <f>A125611984K_Latest</f>
        <v>1.716</v>
      </c>
      <c r="AI333" s="74">
        <f>A125606224X_Latest</f>
        <v>2.9380000000000002</v>
      </c>
      <c r="AJ333" s="74">
        <f>A125614864W_Latest</f>
        <v>3.6190000000000002</v>
      </c>
      <c r="AK333" s="74">
        <f>A125617744J_Latest</f>
        <v>0.54600000000000004</v>
      </c>
      <c r="AL333" s="74">
        <f>A125609104K_Latest</f>
        <v>8.8179999999999996</v>
      </c>
      <c r="AM333" s="74">
        <f>A125609106R_Latest</f>
        <v>19.084</v>
      </c>
      <c r="AN333" s="74">
        <f>A125612304L_Latest</f>
        <v>1.1619999999999999</v>
      </c>
      <c r="AO333" s="74">
        <f>A125606544K_Latest</f>
        <v>0.52400000000000002</v>
      </c>
      <c r="AP333" s="74">
        <f>A125615184K_Latest</f>
        <v>0.22600000000000001</v>
      </c>
      <c r="AQ333" s="74">
        <f>A125618064W_Latest</f>
        <v>0</v>
      </c>
      <c r="AR333" s="74">
        <f>A125609424W_Latest</f>
        <v>1.9119999999999999</v>
      </c>
      <c r="AS333" s="74">
        <f>A125609426A_Latest</f>
        <v>5</v>
      </c>
      <c r="AT333" s="74">
        <f>A125612624X_Latest</f>
        <v>0.22900000000000001</v>
      </c>
      <c r="AU333" s="74">
        <f>A125606864W_Latest</f>
        <v>0.12</v>
      </c>
      <c r="AV333" s="74">
        <f>A125615504K_Latest</f>
        <v>0.22900000000000001</v>
      </c>
      <c r="AW333" s="74">
        <f>A125618384J_Latest</f>
        <v>0</v>
      </c>
      <c r="AX333" s="74">
        <f>A125609744J_Latest</f>
        <v>0.57799999999999996</v>
      </c>
      <c r="AY333" s="74">
        <f>A125609746L_Latest</f>
        <v>10</v>
      </c>
      <c r="AZ333" s="74">
        <f>A125611344L_Latest</f>
        <v>0.35499999999999998</v>
      </c>
      <c r="BA333" s="74">
        <f>A125605584K_Latest</f>
        <v>0.73099999999999998</v>
      </c>
      <c r="BB333" s="74">
        <f>A125614224X_Latest</f>
        <v>0</v>
      </c>
      <c r="BC333" s="74">
        <f>A125617104K_Latest</f>
        <v>0</v>
      </c>
      <c r="BD333" s="74">
        <f>A125608464W_Latest</f>
        <v>1.0860000000000001</v>
      </c>
      <c r="BE333" s="74">
        <f>A125608466A_Latest</f>
        <v>14.827999999999999</v>
      </c>
    </row>
    <row r="334" spans="1:57" hidden="1">
      <c r="A334" s="52"/>
      <c r="B334" s="57" t="s">
        <v>11564</v>
      </c>
      <c r="C334" s="70">
        <v>126</v>
      </c>
      <c r="D334" s="74">
        <f>A125610904F_Latest</f>
        <v>31.780999999999999</v>
      </c>
      <c r="E334" s="74">
        <f>A125605144F_Latest</f>
        <v>40.447000000000003</v>
      </c>
      <c r="F334" s="74">
        <f>A125613784C_Latest</f>
        <v>11.167</v>
      </c>
      <c r="G334" s="74">
        <f>A125616664R_Latest</f>
        <v>0.63100000000000001</v>
      </c>
      <c r="H334" s="74">
        <f>A125608024T_Latest</f>
        <v>84.025999999999996</v>
      </c>
      <c r="I334" s="74">
        <f>A125608026W_Latest</f>
        <v>10</v>
      </c>
      <c r="J334" s="74">
        <f>A125612824T_Latest</f>
        <v>11.92</v>
      </c>
      <c r="K334" s="74">
        <f>A125607064T_Latest</f>
        <v>9.1170000000000009</v>
      </c>
      <c r="L334" s="74">
        <f>A125615704C_Latest</f>
        <v>2.4500000000000002</v>
      </c>
      <c r="M334" s="74">
        <f>A125618584A_Latest</f>
        <v>0</v>
      </c>
      <c r="N334" s="74">
        <f>A125609944A_Latest</f>
        <v>23.488</v>
      </c>
      <c r="O334" s="74">
        <f>A125609946F_Latest</f>
        <v>9.2460000000000004</v>
      </c>
      <c r="P334" s="74">
        <f>A125611544F_Latest</f>
        <v>9.6470000000000002</v>
      </c>
      <c r="Q334" s="74">
        <f>A125605784C_Latest</f>
        <v>11.212</v>
      </c>
      <c r="R334" s="74">
        <f>A125614424T_Latest</f>
        <v>3.6539999999999999</v>
      </c>
      <c r="S334" s="74">
        <f>A125617304C_Latest</f>
        <v>0.63100000000000001</v>
      </c>
      <c r="T334" s="74">
        <f>A125608664R_Latest</f>
        <v>25.143999999999998</v>
      </c>
      <c r="U334" s="74">
        <f>A125608666V_Latest</f>
        <v>10</v>
      </c>
      <c r="V334" s="74">
        <f>A125613144F_Latest</f>
        <v>3.7829999999999999</v>
      </c>
      <c r="W334" s="74">
        <f>A125607384C_Latest</f>
        <v>8.5500000000000007</v>
      </c>
      <c r="X334" s="74">
        <f>A125616024T_Latest</f>
        <v>1.2250000000000001</v>
      </c>
      <c r="Y334" s="74">
        <f>A125618904A_Latest</f>
        <v>0</v>
      </c>
      <c r="Z334" s="74">
        <f>A125610264V_Latest</f>
        <v>13.558</v>
      </c>
      <c r="AA334" s="74">
        <f>A125610266X_Latest</f>
        <v>10.680999999999999</v>
      </c>
      <c r="AB334" s="74">
        <f>A125613464T_Latest</f>
        <v>2.2629999999999999</v>
      </c>
      <c r="AC334" s="74">
        <f>A125607704C_Latest</f>
        <v>1.6120000000000001</v>
      </c>
      <c r="AD334" s="74">
        <f>A125616344C_Latest</f>
        <v>1.5109999999999999</v>
      </c>
      <c r="AE334" s="74">
        <f>A125619224R_Latest</f>
        <v>0</v>
      </c>
      <c r="AF334" s="74">
        <f>A125610584F_Latest</f>
        <v>5.3860000000000001</v>
      </c>
      <c r="AG334" s="74">
        <f>A125610586K_Latest</f>
        <v>11.61</v>
      </c>
      <c r="AH334" s="74">
        <f>A125611864T_Latest</f>
        <v>2.0590000000000002</v>
      </c>
      <c r="AI334" s="74">
        <f>A125606104F_Latest</f>
        <v>7.1970000000000001</v>
      </c>
      <c r="AJ334" s="74">
        <f>A125614744C_Latest</f>
        <v>1.9019999999999999</v>
      </c>
      <c r="AK334" s="74">
        <f>A125617624R_Latest</f>
        <v>0</v>
      </c>
      <c r="AL334" s="74">
        <f>A125608984A_Latest</f>
        <v>11.157</v>
      </c>
      <c r="AM334" s="74">
        <f>A125608986F_Latest</f>
        <v>11.895</v>
      </c>
      <c r="AN334" s="74">
        <f>A125612184F_Latest</f>
        <v>1.51</v>
      </c>
      <c r="AO334" s="74">
        <f>A125606424T_Latest</f>
        <v>1.839</v>
      </c>
      <c r="AP334" s="74">
        <f>A125615064T_Latest</f>
        <v>0.20699999999999999</v>
      </c>
      <c r="AQ334" s="74">
        <f>A125617944A_Latest</f>
        <v>0</v>
      </c>
      <c r="AR334" s="74">
        <f>A125609304C_Latest</f>
        <v>3.556</v>
      </c>
      <c r="AS334" s="74">
        <f>A125609306J_Latest</f>
        <v>10</v>
      </c>
      <c r="AT334" s="74">
        <f>A125612504F_Latest</f>
        <v>0.24399999999999999</v>
      </c>
      <c r="AU334" s="74">
        <f>A125606744C_Latest</f>
        <v>0.20200000000000001</v>
      </c>
      <c r="AV334" s="74">
        <f>A125615384C_Latest</f>
        <v>0.218</v>
      </c>
      <c r="AW334" s="74">
        <f>A125618264R_Latest</f>
        <v>0</v>
      </c>
      <c r="AX334" s="74">
        <f>A125609624R_Latest</f>
        <v>0.66400000000000003</v>
      </c>
      <c r="AY334" s="74">
        <f>A125609626V_Latest</f>
        <v>15.835000000000001</v>
      </c>
      <c r="AZ334" s="74">
        <f>A125611224V_Latest</f>
        <v>0.35399999999999998</v>
      </c>
      <c r="BA334" s="74">
        <f>A125605464T_Latest</f>
        <v>0.72</v>
      </c>
      <c r="BB334" s="74">
        <f>A125614104F_Latest</f>
        <v>0</v>
      </c>
      <c r="BC334" s="74">
        <f>A125616984A_Latest</f>
        <v>0</v>
      </c>
      <c r="BD334" s="74">
        <f>A125608344C_Latest</f>
        <v>1.0740000000000001</v>
      </c>
      <c r="BE334" s="74">
        <f>A125608346J_Latest</f>
        <v>10</v>
      </c>
    </row>
    <row r="335" spans="1:57" hidden="1">
      <c r="A335" s="52"/>
      <c r="B335" s="56" t="s">
        <v>11565</v>
      </c>
      <c r="C335" s="70">
        <v>127</v>
      </c>
      <c r="D335" s="74">
        <f>A125610912F_Latest</f>
        <v>53.465000000000003</v>
      </c>
      <c r="E335" s="74">
        <f>A125605152F_Latest</f>
        <v>41.609000000000002</v>
      </c>
      <c r="F335" s="74">
        <f>A125613792C_Latest</f>
        <v>11.641</v>
      </c>
      <c r="G335" s="74">
        <f>A125616672R_Latest</f>
        <v>2.202</v>
      </c>
      <c r="H335" s="74">
        <f>A125608032T_Latest</f>
        <v>108.916</v>
      </c>
      <c r="I335" s="74">
        <f>A125608034W_Latest</f>
        <v>10</v>
      </c>
      <c r="J335" s="74">
        <f>A125612832T_Latest</f>
        <v>19.024000000000001</v>
      </c>
      <c r="K335" s="74">
        <f>A125607072T_Latest</f>
        <v>12.257999999999999</v>
      </c>
      <c r="L335" s="74">
        <f>A125615712C_Latest</f>
        <v>3.7639999999999998</v>
      </c>
      <c r="M335" s="74">
        <f>A125618592A_Latest</f>
        <v>0</v>
      </c>
      <c r="N335" s="74">
        <f>A125609952A_Latest</f>
        <v>35.045000000000002</v>
      </c>
      <c r="O335" s="74">
        <f>A125609954F_Latest</f>
        <v>8</v>
      </c>
      <c r="P335" s="74">
        <f>A125611552F_Latest</f>
        <v>13.817</v>
      </c>
      <c r="Q335" s="74">
        <f>A125605792C_Latest</f>
        <v>7.5019999999999998</v>
      </c>
      <c r="R335" s="74">
        <f>A125614432T_Latest</f>
        <v>4.0019999999999998</v>
      </c>
      <c r="S335" s="74">
        <f>A125617312C_Latest</f>
        <v>0.64700000000000002</v>
      </c>
      <c r="T335" s="74">
        <f>A125608672R_Latest</f>
        <v>25.966999999999999</v>
      </c>
      <c r="U335" s="74">
        <f>A125608674V_Latest</f>
        <v>9</v>
      </c>
      <c r="V335" s="74">
        <f>A125613152F_Latest</f>
        <v>8.0749999999999993</v>
      </c>
      <c r="W335" s="74">
        <f>A125607392C_Latest</f>
        <v>12.356999999999999</v>
      </c>
      <c r="X335" s="74">
        <f>A125616032T_Latest</f>
        <v>1.806</v>
      </c>
      <c r="Y335" s="74">
        <f>A125618912A_Latest</f>
        <v>0.56699999999999995</v>
      </c>
      <c r="Z335" s="74">
        <f>A125610272V_Latest</f>
        <v>22.803999999999998</v>
      </c>
      <c r="AA335" s="74">
        <f>A125610274X_Latest</f>
        <v>10.881</v>
      </c>
      <c r="AB335" s="74">
        <f>A125613472T_Latest</f>
        <v>4.1059999999999999</v>
      </c>
      <c r="AC335" s="74">
        <f>A125607712C_Latest</f>
        <v>3.246</v>
      </c>
      <c r="AD335" s="74">
        <f>A125616352C_Latest</f>
        <v>1.724</v>
      </c>
      <c r="AE335" s="74">
        <f>A125619232R_Latest</f>
        <v>0.23</v>
      </c>
      <c r="AF335" s="74">
        <f>A125610592F_Latest</f>
        <v>9.3059999999999992</v>
      </c>
      <c r="AG335" s="74">
        <f>A125610594K_Latest</f>
        <v>10</v>
      </c>
      <c r="AH335" s="74">
        <f>A125611872T_Latest</f>
        <v>5.8079999999999998</v>
      </c>
      <c r="AI335" s="74">
        <f>A125606112F_Latest</f>
        <v>5.5449999999999999</v>
      </c>
      <c r="AJ335" s="74">
        <f>A125614752C_Latest</f>
        <v>0</v>
      </c>
      <c r="AK335" s="74">
        <f>A125617632R_Latest</f>
        <v>0.53500000000000003</v>
      </c>
      <c r="AL335" s="74">
        <f>A125608992A_Latest</f>
        <v>11.888</v>
      </c>
      <c r="AM335" s="74">
        <f>A125608994F_Latest</f>
        <v>9.7720000000000002</v>
      </c>
      <c r="AN335" s="74">
        <f>A125612192F_Latest</f>
        <v>1.8740000000000001</v>
      </c>
      <c r="AO335" s="74">
        <f>A125606432T_Latest</f>
        <v>0.42699999999999999</v>
      </c>
      <c r="AP335" s="74">
        <f>A125615072T_Latest</f>
        <v>0.14399999999999999</v>
      </c>
      <c r="AQ335" s="74">
        <f>A125617952A_Latest</f>
        <v>0.223</v>
      </c>
      <c r="AR335" s="74">
        <f>A125609312C_Latest</f>
        <v>2.669</v>
      </c>
      <c r="AS335" s="74">
        <f>A125609314J_Latest</f>
        <v>7.0880000000000001</v>
      </c>
      <c r="AT335" s="74">
        <f>A125612512F_Latest</f>
        <v>0.123</v>
      </c>
      <c r="AU335" s="74">
        <f>A125606752C_Latest</f>
        <v>0</v>
      </c>
      <c r="AV335" s="74">
        <f>A125615392C_Latest</f>
        <v>0</v>
      </c>
      <c r="AW335" s="74">
        <f>A125618272R_Latest</f>
        <v>0</v>
      </c>
      <c r="AX335" s="74">
        <f>A125609632R_Latest</f>
        <v>0.123</v>
      </c>
      <c r="AY335" s="74">
        <f>A125609634V_Latest</f>
        <v>0</v>
      </c>
      <c r="AZ335" s="74">
        <f>A125611232V_Latest</f>
        <v>0.63800000000000001</v>
      </c>
      <c r="BA335" s="74">
        <f>A125605472T_Latest</f>
        <v>0.27300000000000002</v>
      </c>
      <c r="BB335" s="74">
        <f>A125614112F_Latest</f>
        <v>0.20200000000000001</v>
      </c>
      <c r="BC335" s="74">
        <f>A125616992A_Latest</f>
        <v>0</v>
      </c>
      <c r="BD335" s="74">
        <f>A125608352C_Latest</f>
        <v>1.113</v>
      </c>
      <c r="BE335" s="74">
        <f>A125608354J_Latest</f>
        <v>8.6210000000000004</v>
      </c>
    </row>
    <row r="336" spans="1:57" hidden="1">
      <c r="A336" s="52"/>
      <c r="B336" s="57" t="s">
        <v>11566</v>
      </c>
      <c r="C336" s="70">
        <v>128</v>
      </c>
      <c r="D336" s="74">
        <f>A125610976T_Latest</f>
        <v>30.837</v>
      </c>
      <c r="E336" s="74">
        <f>A125605216F_Latest</f>
        <v>25.681000000000001</v>
      </c>
      <c r="F336" s="74">
        <f>A125613856C_Latest</f>
        <v>7.3979999999999997</v>
      </c>
      <c r="G336" s="74">
        <f>A125616736R_Latest</f>
        <v>1.972</v>
      </c>
      <c r="H336" s="74">
        <f>A125608096C_Latest</f>
        <v>65.887</v>
      </c>
      <c r="I336" s="74">
        <f>A125608098J_Latest</f>
        <v>10</v>
      </c>
      <c r="J336" s="74">
        <f>A125612896C_Latest</f>
        <v>10.372</v>
      </c>
      <c r="K336" s="74">
        <f>A125607136T_Latest</f>
        <v>6.5270000000000001</v>
      </c>
      <c r="L336" s="74">
        <f>A125615776R_Latest</f>
        <v>3</v>
      </c>
      <c r="M336" s="74">
        <f>A125618656A_Latest</f>
        <v>0</v>
      </c>
      <c r="N336" s="74">
        <f>A125610016J_Latest</f>
        <v>19.898</v>
      </c>
      <c r="O336" s="74">
        <f>A125610018L_Latest</f>
        <v>8</v>
      </c>
      <c r="P336" s="74">
        <f>A125611616F_Latest</f>
        <v>7.1870000000000003</v>
      </c>
      <c r="Q336" s="74">
        <f>A125605856C_Latest</f>
        <v>5.9829999999999997</v>
      </c>
      <c r="R336" s="74">
        <f>A125614496C_Latest</f>
        <v>1.196</v>
      </c>
      <c r="S336" s="74">
        <f>A125617376R_Latest</f>
        <v>0.64700000000000002</v>
      </c>
      <c r="T336" s="74">
        <f>A125608736R_Latest</f>
        <v>15.013</v>
      </c>
      <c r="U336" s="74">
        <f>A125608738V_Latest</f>
        <v>10</v>
      </c>
      <c r="V336" s="74">
        <f>A125613216F_Latest</f>
        <v>5.3650000000000002</v>
      </c>
      <c r="W336" s="74">
        <f>A125607456C_Latest</f>
        <v>6.9740000000000002</v>
      </c>
      <c r="X336" s="74">
        <f>A125616096C_Latest</f>
        <v>1.806</v>
      </c>
      <c r="Y336" s="74">
        <f>A125618976L_Latest</f>
        <v>0.56699999999999995</v>
      </c>
      <c r="Z336" s="74">
        <f>A125610336V_Latest</f>
        <v>14.712</v>
      </c>
      <c r="AA336" s="74">
        <f>A125610338X_Latest</f>
        <v>12</v>
      </c>
      <c r="AB336" s="74">
        <f>A125613536T_Latest</f>
        <v>1.69</v>
      </c>
      <c r="AC336" s="74">
        <f>A125607776R_Latest</f>
        <v>1.9990000000000001</v>
      </c>
      <c r="AD336" s="74">
        <f>A125616416C_Latest</f>
        <v>1.3959999999999999</v>
      </c>
      <c r="AE336" s="74">
        <f>A125619296A_Latest</f>
        <v>0</v>
      </c>
      <c r="AF336" s="74">
        <f>A125610656F_Latest</f>
        <v>5.085</v>
      </c>
      <c r="AG336" s="74">
        <f>A125610658K_Latest</f>
        <v>11.756</v>
      </c>
      <c r="AH336" s="74">
        <f>A125611936T_Latest</f>
        <v>4.492</v>
      </c>
      <c r="AI336" s="74">
        <f>A125606176T_Latest</f>
        <v>3.7469999999999999</v>
      </c>
      <c r="AJ336" s="74">
        <f>A125614816C_Latest</f>
        <v>0</v>
      </c>
      <c r="AK336" s="74">
        <f>A125617696A_Latest</f>
        <v>0.53500000000000003</v>
      </c>
      <c r="AL336" s="74">
        <f>A125609056C_Latest</f>
        <v>8.7739999999999991</v>
      </c>
      <c r="AM336" s="74">
        <f>A125609058J_Latest</f>
        <v>8.4700000000000006</v>
      </c>
      <c r="AN336" s="74">
        <f>A125612256F_Latest</f>
        <v>1.407</v>
      </c>
      <c r="AO336" s="74">
        <f>A125606496C_Latest</f>
        <v>0.17899999999999999</v>
      </c>
      <c r="AP336" s="74">
        <f>A125615136T_Latest</f>
        <v>0</v>
      </c>
      <c r="AQ336" s="74">
        <f>A125618016C_Latest</f>
        <v>0.223</v>
      </c>
      <c r="AR336" s="74">
        <f>A125609376R_Latest</f>
        <v>1.8089999999999999</v>
      </c>
      <c r="AS336" s="74">
        <f>A125609378V_Latest</f>
        <v>5.766</v>
      </c>
      <c r="AT336" s="74">
        <f>A125612576T_Latest</f>
        <v>0.123</v>
      </c>
      <c r="AU336" s="74">
        <f>A125606816C_Latest</f>
        <v>0</v>
      </c>
      <c r="AV336" s="74">
        <f>A125615456C_Latest</f>
        <v>0</v>
      </c>
      <c r="AW336" s="74">
        <f>A125618336R_Latest</f>
        <v>0</v>
      </c>
      <c r="AX336" s="74">
        <f>A125609696A_Latest</f>
        <v>0.123</v>
      </c>
      <c r="AY336" s="74">
        <f>A125609698F_Latest</f>
        <v>0</v>
      </c>
      <c r="AZ336" s="74">
        <f>A125611296F_Latest</f>
        <v>0.20100000000000001</v>
      </c>
      <c r="BA336" s="74">
        <f>A125605536T_Latest</f>
        <v>0.27300000000000002</v>
      </c>
      <c r="BB336" s="74">
        <f>A125614176T_Latest</f>
        <v>0</v>
      </c>
      <c r="BC336" s="74">
        <f>A125617056C_Latest</f>
        <v>0</v>
      </c>
      <c r="BD336" s="74">
        <f>A125608416C_Latest</f>
        <v>0.47399999999999998</v>
      </c>
      <c r="BE336" s="74">
        <f>A125608418J_Latest</f>
        <v>8.6020000000000003</v>
      </c>
    </row>
    <row r="337" spans="1:57" hidden="1">
      <c r="A337" s="52"/>
      <c r="B337" s="57" t="s">
        <v>11567</v>
      </c>
      <c r="C337" s="70">
        <v>129</v>
      </c>
      <c r="D337" s="74">
        <f>A125610840F_Latest</f>
        <v>22.628</v>
      </c>
      <c r="E337" s="74">
        <f>A125605080F_Latest</f>
        <v>15.928000000000001</v>
      </c>
      <c r="F337" s="74">
        <f>A125613720T_Latest</f>
        <v>4.2430000000000003</v>
      </c>
      <c r="G337" s="74">
        <f>A125616600C_Latest</f>
        <v>0.23</v>
      </c>
      <c r="H337" s="74">
        <f>A125607960R_Latest</f>
        <v>43.029000000000003</v>
      </c>
      <c r="I337" s="74">
        <f>A125607962V_Latest</f>
        <v>9</v>
      </c>
      <c r="J337" s="74">
        <f>A125612760T_Latest</f>
        <v>8.6519999999999992</v>
      </c>
      <c r="K337" s="74">
        <f>A125607000F_Latest</f>
        <v>5.7309999999999999</v>
      </c>
      <c r="L337" s="74">
        <f>A125615640C_Latest</f>
        <v>0.76400000000000001</v>
      </c>
      <c r="M337" s="74">
        <f>A125618520R_Latest</f>
        <v>0</v>
      </c>
      <c r="N337" s="74">
        <f>A125609880A_Latest</f>
        <v>15.147</v>
      </c>
      <c r="O337" s="74">
        <f>A125609882F_Latest</f>
        <v>7.4610000000000003</v>
      </c>
      <c r="P337" s="74">
        <f>A125611480F_Latest</f>
        <v>6.63</v>
      </c>
      <c r="Q337" s="74">
        <f>A125605720T_Latest</f>
        <v>1.52</v>
      </c>
      <c r="R337" s="74">
        <f>A125614360T_Latest</f>
        <v>2.8050000000000002</v>
      </c>
      <c r="S337" s="74">
        <f>A125617240C_Latest</f>
        <v>0</v>
      </c>
      <c r="T337" s="74">
        <f>A125608600C_Latest</f>
        <v>10.955</v>
      </c>
      <c r="U337" s="74">
        <f>A125608602J_Latest</f>
        <v>8.16</v>
      </c>
      <c r="V337" s="74">
        <f>A125613080F_Latest</f>
        <v>2.7090000000000001</v>
      </c>
      <c r="W337" s="74">
        <f>A125607320T_Latest</f>
        <v>5.383</v>
      </c>
      <c r="X337" s="74">
        <f>A125615960R_Latest</f>
        <v>0</v>
      </c>
      <c r="Y337" s="74">
        <f>A125618840A_Latest</f>
        <v>0</v>
      </c>
      <c r="Z337" s="74">
        <f>A125610200J_Latest</f>
        <v>8.093</v>
      </c>
      <c r="AA337" s="74">
        <f>A125610202L_Latest</f>
        <v>10</v>
      </c>
      <c r="AB337" s="74">
        <f>A125613400F_Latest</f>
        <v>2.4169999999999998</v>
      </c>
      <c r="AC337" s="74">
        <f>A125607640C_Latest</f>
        <v>1.2470000000000001</v>
      </c>
      <c r="AD337" s="74">
        <f>A125616280C_Latest</f>
        <v>0.32800000000000001</v>
      </c>
      <c r="AE337" s="74">
        <f>A125619160R_Latest</f>
        <v>0.23</v>
      </c>
      <c r="AF337" s="74">
        <f>A125610520V_Latest</f>
        <v>4.2210000000000001</v>
      </c>
      <c r="AG337" s="74">
        <f>A125610522X_Latest</f>
        <v>9</v>
      </c>
      <c r="AH337" s="74">
        <f>A125611800F_Latest</f>
        <v>1.3160000000000001</v>
      </c>
      <c r="AI337" s="74">
        <f>A125606040F_Latest</f>
        <v>1.798</v>
      </c>
      <c r="AJ337" s="74">
        <f>A125614680C_Latest</f>
        <v>0</v>
      </c>
      <c r="AK337" s="74">
        <f>A125617560R_Latest</f>
        <v>0</v>
      </c>
      <c r="AL337" s="74">
        <f>A125608920R_Latest</f>
        <v>3.1139999999999999</v>
      </c>
      <c r="AM337" s="74">
        <f>A125608922V_Latest</f>
        <v>9.9830000000000005</v>
      </c>
      <c r="AN337" s="74">
        <f>A125612120V_Latest</f>
        <v>0.46800000000000003</v>
      </c>
      <c r="AO337" s="74">
        <f>A125606360T_Latest</f>
        <v>0.249</v>
      </c>
      <c r="AP337" s="74">
        <f>A125615000F_Latest</f>
        <v>0.14399999999999999</v>
      </c>
      <c r="AQ337" s="74">
        <f>A125617880A_Latest</f>
        <v>0</v>
      </c>
      <c r="AR337" s="74">
        <f>A125609240C_Latest</f>
        <v>0.86</v>
      </c>
      <c r="AS337" s="74">
        <f>A125609242J_Latest</f>
        <v>10.711</v>
      </c>
      <c r="AT337" s="74">
        <f>A125612440F_Latest</f>
        <v>0</v>
      </c>
      <c r="AU337" s="74">
        <f>A125606680C_Latest</f>
        <v>0</v>
      </c>
      <c r="AV337" s="74">
        <f>A125615320T_Latest</f>
        <v>0</v>
      </c>
      <c r="AW337" s="74">
        <f>A125618200C_Latest</f>
        <v>0</v>
      </c>
      <c r="AX337" s="74">
        <f>A125609560R_Latest</f>
        <v>0</v>
      </c>
      <c r="AY337" s="74">
        <f>A125609562V_Latest</f>
        <v>0</v>
      </c>
      <c r="AZ337" s="74">
        <f>A125611160V_Latest</f>
        <v>0.437</v>
      </c>
      <c r="BA337" s="74">
        <f>A125605400F_Latest</f>
        <v>0</v>
      </c>
      <c r="BB337" s="74">
        <f>A125614040F_Latest</f>
        <v>0.20200000000000001</v>
      </c>
      <c r="BC337" s="74">
        <f>A125616920R_Latest</f>
        <v>0</v>
      </c>
      <c r="BD337" s="74">
        <f>A125608280C_Latest</f>
        <v>0.63900000000000001</v>
      </c>
      <c r="BE337" s="74">
        <f>A125608282J_Latest</f>
        <v>8.3230000000000004</v>
      </c>
    </row>
    <row r="338" spans="1:57" hidden="1">
      <c r="A338" s="52"/>
      <c r="B338" s="53" t="s">
        <v>11568</v>
      </c>
      <c r="C338" s="70">
        <v>130</v>
      </c>
      <c r="D338" s="74">
        <f>A125611032A_Latest</f>
        <v>6.1909999999999998</v>
      </c>
      <c r="E338" s="74">
        <f>A125605272X_Latest</f>
        <v>5.8339999999999996</v>
      </c>
      <c r="F338" s="74">
        <f>A125613912K_Latest</f>
        <v>0</v>
      </c>
      <c r="G338" s="74">
        <f>A125616792J_Latest</f>
        <v>0</v>
      </c>
      <c r="H338" s="74">
        <f>A125608152K_Latest</f>
        <v>12.025</v>
      </c>
      <c r="I338" s="74">
        <f>A125608154R_Latest</f>
        <v>8.8019999999999996</v>
      </c>
      <c r="J338" s="74">
        <f>A125612952K_Latest</f>
        <v>2.3180000000000001</v>
      </c>
      <c r="K338" s="74">
        <f>A125607192K_Latest</f>
        <v>1.639</v>
      </c>
      <c r="L338" s="74">
        <f>A125615832W_Latest</f>
        <v>0</v>
      </c>
      <c r="M338" s="74">
        <f>A125618712J_Latest</f>
        <v>0</v>
      </c>
      <c r="N338" s="74">
        <f>A125610072A_Latest</f>
        <v>3.956</v>
      </c>
      <c r="O338" s="74">
        <f>A125610074F_Latest</f>
        <v>8.41</v>
      </c>
      <c r="P338" s="74">
        <f>A125611672X_Latest</f>
        <v>1.9990000000000001</v>
      </c>
      <c r="Q338" s="74">
        <f>A125605912K_Latest</f>
        <v>1.68</v>
      </c>
      <c r="R338" s="74">
        <f>A125614552K_Latest</f>
        <v>0</v>
      </c>
      <c r="S338" s="74">
        <f>A125617432W_Latest</f>
        <v>0</v>
      </c>
      <c r="T338" s="74">
        <f>A125608792J_Latest</f>
        <v>3.6779999999999999</v>
      </c>
      <c r="U338" s="74">
        <f>A125608794L_Latest</f>
        <v>8.1560000000000006</v>
      </c>
      <c r="V338" s="74">
        <f>A125613272X_Latest</f>
        <v>1.284</v>
      </c>
      <c r="W338" s="74">
        <f>A125607512K_Latest</f>
        <v>0.88200000000000001</v>
      </c>
      <c r="X338" s="74">
        <f>A125616152K_Latest</f>
        <v>0</v>
      </c>
      <c r="Y338" s="74">
        <f>A125619032W_Latest</f>
        <v>0</v>
      </c>
      <c r="Z338" s="74">
        <f>A125610392L_Latest</f>
        <v>2.165</v>
      </c>
      <c r="AA338" s="74">
        <f>A125610394T_Latest</f>
        <v>6.6820000000000004</v>
      </c>
      <c r="AB338" s="74">
        <f>A125613592K_Latest</f>
        <v>0</v>
      </c>
      <c r="AC338" s="74">
        <f>A125607832W_Latest</f>
        <v>1.167</v>
      </c>
      <c r="AD338" s="74">
        <f>A125616472W_Latest</f>
        <v>0</v>
      </c>
      <c r="AE338" s="74">
        <f>A125619352J_Latest</f>
        <v>0</v>
      </c>
      <c r="AF338" s="74">
        <f>A125610712L_Latest</f>
        <v>1.167</v>
      </c>
      <c r="AG338" s="74">
        <f>A125610714T_Latest</f>
        <v>11.787000000000001</v>
      </c>
      <c r="AH338" s="74">
        <f>A125611992K_Latest</f>
        <v>0.49099999999999999</v>
      </c>
      <c r="AI338" s="74">
        <f>A125606232X_Latest</f>
        <v>0</v>
      </c>
      <c r="AJ338" s="74">
        <f>A125614872W_Latest</f>
        <v>0</v>
      </c>
      <c r="AK338" s="74">
        <f>A125617752J_Latest</f>
        <v>0</v>
      </c>
      <c r="AL338" s="74">
        <f>A125609112K_Latest</f>
        <v>0.49099999999999999</v>
      </c>
      <c r="AM338" s="74">
        <f>A125609114R_Latest</f>
        <v>0</v>
      </c>
      <c r="AN338" s="74">
        <f>A125612312L_Latest</f>
        <v>0.1</v>
      </c>
      <c r="AO338" s="74">
        <f>A125606552K_Latest</f>
        <v>0.46600000000000003</v>
      </c>
      <c r="AP338" s="74">
        <f>A125615192K_Latest</f>
        <v>0</v>
      </c>
      <c r="AQ338" s="74">
        <f>A125618072W_Latest</f>
        <v>0</v>
      </c>
      <c r="AR338" s="74">
        <f>A125609432W_Latest</f>
        <v>0.56599999999999995</v>
      </c>
      <c r="AS338" s="74">
        <f>A125609434A_Latest</f>
        <v>10</v>
      </c>
      <c r="AT338" s="74">
        <f>A125612632X_Latest</f>
        <v>0</v>
      </c>
      <c r="AU338" s="74">
        <f>A125606872W_Latest</f>
        <v>0</v>
      </c>
      <c r="AV338" s="74">
        <f>A125615512K_Latest</f>
        <v>0</v>
      </c>
      <c r="AW338" s="74">
        <f>A125618392J_Latest</f>
        <v>0</v>
      </c>
      <c r="AX338" s="74">
        <f>A125609752J_Latest</f>
        <v>0</v>
      </c>
      <c r="AY338" s="74">
        <f>A125609754L_Latest</f>
        <v>0</v>
      </c>
      <c r="AZ338" s="74">
        <f>A125611352L_Latest</f>
        <v>0</v>
      </c>
      <c r="BA338" s="74">
        <f>A125605592K_Latest</f>
        <v>0</v>
      </c>
      <c r="BB338" s="74">
        <f>A125614232X_Latest</f>
        <v>0</v>
      </c>
      <c r="BC338" s="74">
        <f>A125617112K_Latest</f>
        <v>0</v>
      </c>
      <c r="BD338" s="74">
        <f>A125608472W_Latest</f>
        <v>0</v>
      </c>
      <c r="BE338" s="74">
        <f>A125608474A_Latest</f>
        <v>0</v>
      </c>
    </row>
    <row r="339" spans="1:57" hidden="1">
      <c r="A339" s="48" t="s">
        <v>11569</v>
      </c>
      <c r="B339" s="55"/>
      <c r="C339" s="70">
        <v>131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</row>
    <row r="340" spans="1:57" hidden="1">
      <c r="A340" s="58"/>
      <c r="B340" s="53" t="s">
        <v>11570</v>
      </c>
      <c r="C340" s="70">
        <v>132</v>
      </c>
      <c r="D340" s="74">
        <f>A125610920F_Latest</f>
        <v>194.24600000000001</v>
      </c>
      <c r="E340" s="74">
        <f>A125605160F_Latest</f>
        <v>177.399</v>
      </c>
      <c r="F340" s="74">
        <f>A125613800T_Latest</f>
        <v>53.631999999999998</v>
      </c>
      <c r="G340" s="74">
        <f>A125616680R_Latest</f>
        <v>7.7779999999999996</v>
      </c>
      <c r="H340" s="74">
        <f>A125608040T_Latest</f>
        <v>433.05500000000001</v>
      </c>
      <c r="I340" s="74">
        <f>A125608042W_Latest</f>
        <v>10</v>
      </c>
      <c r="J340" s="74">
        <f>A125612840T_Latest</f>
        <v>60.912999999999997</v>
      </c>
      <c r="K340" s="74">
        <f>A125607080T_Latest</f>
        <v>57.435000000000002</v>
      </c>
      <c r="L340" s="74">
        <f>A125615720C_Latest</f>
        <v>10.856</v>
      </c>
      <c r="M340" s="74">
        <f>A125618600R_Latest</f>
        <v>2.6349999999999998</v>
      </c>
      <c r="N340" s="74">
        <f>A125609960A_Latest</f>
        <v>131.83799999999999</v>
      </c>
      <c r="O340" s="74">
        <f>A125609962F_Latest</f>
        <v>10</v>
      </c>
      <c r="P340" s="74">
        <f>A125611560F_Latest</f>
        <v>50.220999999999997</v>
      </c>
      <c r="Q340" s="74">
        <f>A125605800T_Latest</f>
        <v>39.277000000000001</v>
      </c>
      <c r="R340" s="74">
        <f>A125614440T_Latest</f>
        <v>19.483000000000001</v>
      </c>
      <c r="S340" s="74">
        <f>A125617320C_Latest</f>
        <v>3.0030000000000001</v>
      </c>
      <c r="T340" s="74">
        <f>A125608680R_Latest</f>
        <v>111.98399999999999</v>
      </c>
      <c r="U340" s="74">
        <f>A125608682V_Latest</f>
        <v>10</v>
      </c>
      <c r="V340" s="74">
        <f>A125613160F_Latest</f>
        <v>40.390999999999998</v>
      </c>
      <c r="W340" s="74">
        <f>A125607400T_Latest</f>
        <v>36.548999999999999</v>
      </c>
      <c r="X340" s="74">
        <f>A125616040T_Latest</f>
        <v>11.331</v>
      </c>
      <c r="Y340" s="74">
        <f>A125618920A_Latest</f>
        <v>0</v>
      </c>
      <c r="Z340" s="74">
        <f>A125610280V_Latest</f>
        <v>88.272000000000006</v>
      </c>
      <c r="AA340" s="74">
        <f>A125610282X_Latest</f>
        <v>10</v>
      </c>
      <c r="AB340" s="74">
        <f>A125613480T_Latest</f>
        <v>14.773999999999999</v>
      </c>
      <c r="AC340" s="74">
        <f>A125607720C_Latest</f>
        <v>11.121</v>
      </c>
      <c r="AD340" s="74">
        <f>A125616360C_Latest</f>
        <v>5.0090000000000003</v>
      </c>
      <c r="AE340" s="74">
        <f>A125619240R_Latest</f>
        <v>0.23</v>
      </c>
      <c r="AF340" s="74">
        <f>A125610600V_Latest</f>
        <v>31.134</v>
      </c>
      <c r="AG340" s="74">
        <f>A125610602X_Latest</f>
        <v>10</v>
      </c>
      <c r="AH340" s="74">
        <f>A125611880T_Latest</f>
        <v>18.981000000000002</v>
      </c>
      <c r="AI340" s="74">
        <f>A125606120F_Latest</f>
        <v>26.497</v>
      </c>
      <c r="AJ340" s="74">
        <f>A125614760C_Latest</f>
        <v>4.617</v>
      </c>
      <c r="AK340" s="74">
        <f>A125617640R_Latest</f>
        <v>1.91</v>
      </c>
      <c r="AL340" s="74">
        <f>A125609000T_Latest</f>
        <v>52.005000000000003</v>
      </c>
      <c r="AM340" s="74">
        <f>A125609002W_Latest</f>
        <v>10</v>
      </c>
      <c r="AN340" s="74">
        <f>A125612200V_Latest</f>
        <v>5.6349999999999998</v>
      </c>
      <c r="AO340" s="74">
        <f>A125606440T_Latest</f>
        <v>4.2480000000000002</v>
      </c>
      <c r="AP340" s="74">
        <f>A125615080T_Latest</f>
        <v>0.85699999999999998</v>
      </c>
      <c r="AQ340" s="74">
        <f>A125617960A_Latest</f>
        <v>0</v>
      </c>
      <c r="AR340" s="74">
        <f>A125609320C_Latest</f>
        <v>10.74</v>
      </c>
      <c r="AS340" s="74">
        <f>A125609322J_Latest</f>
        <v>8.1790000000000003</v>
      </c>
      <c r="AT340" s="74">
        <f>A125612520F_Latest</f>
        <v>0.92200000000000004</v>
      </c>
      <c r="AU340" s="74">
        <f>A125606760C_Latest</f>
        <v>0.66600000000000004</v>
      </c>
      <c r="AV340" s="74">
        <f>A125615400T_Latest</f>
        <v>0.71099999999999997</v>
      </c>
      <c r="AW340" s="74">
        <f>A125618280R_Latest</f>
        <v>0</v>
      </c>
      <c r="AX340" s="74">
        <f>A125609640R_Latest</f>
        <v>2.2989999999999999</v>
      </c>
      <c r="AY340" s="74">
        <f>A125609642V_Latest</f>
        <v>12.394</v>
      </c>
      <c r="AZ340" s="74">
        <f>A125611240V_Latest</f>
        <v>2.4079999999999999</v>
      </c>
      <c r="BA340" s="74">
        <f>A125605480T_Latest</f>
        <v>1.6060000000000001</v>
      </c>
      <c r="BB340" s="74">
        <f>A125614120F_Latest</f>
        <v>0.76900000000000002</v>
      </c>
      <c r="BC340" s="74">
        <f>A125617000T_Latest</f>
        <v>0</v>
      </c>
      <c r="BD340" s="74">
        <f>A125608360C_Latest</f>
        <v>4.782</v>
      </c>
      <c r="BE340" s="74">
        <f>A125608362J_Latest</f>
        <v>10.537000000000001</v>
      </c>
    </row>
    <row r="341" spans="1:57" hidden="1">
      <c r="A341" s="58"/>
      <c r="B341" s="56" t="s">
        <v>11571</v>
      </c>
      <c r="C341" s="70">
        <v>133</v>
      </c>
      <c r="D341" s="74">
        <f>A125610800L_Latest</f>
        <v>69.108000000000004</v>
      </c>
      <c r="E341" s="74">
        <f>A125605040L_Latest</f>
        <v>60.524999999999999</v>
      </c>
      <c r="F341" s="74">
        <f>A125613680K_Latest</f>
        <v>14.151999999999999</v>
      </c>
      <c r="G341" s="74">
        <f>A125616560W_Latest</f>
        <v>3.085</v>
      </c>
      <c r="H341" s="74">
        <f>A125607920W_Latest</f>
        <v>146.87</v>
      </c>
      <c r="I341" s="74">
        <f>A125607922A_Latest</f>
        <v>10</v>
      </c>
      <c r="J341" s="74">
        <f>A125612720X_Latest</f>
        <v>25.152999999999999</v>
      </c>
      <c r="K341" s="74">
        <f>A125606960W_Latest</f>
        <v>18.951000000000001</v>
      </c>
      <c r="L341" s="74">
        <f>A125615600K_Latest</f>
        <v>2.7240000000000002</v>
      </c>
      <c r="M341" s="74">
        <f>A125618480J_Latest</f>
        <v>0.52800000000000002</v>
      </c>
      <c r="N341" s="74">
        <f>A125609840J_Latest</f>
        <v>47.356000000000002</v>
      </c>
      <c r="O341" s="74">
        <f>A125609842L_Latest</f>
        <v>8.9410000000000007</v>
      </c>
      <c r="P341" s="74">
        <f>A125611440L_Latest</f>
        <v>15.895</v>
      </c>
      <c r="Q341" s="74">
        <f>A125605680K_Latest</f>
        <v>16.286000000000001</v>
      </c>
      <c r="R341" s="74">
        <f>A125614320X_Latest</f>
        <v>5.133</v>
      </c>
      <c r="S341" s="74">
        <f>A125617200K_Latest</f>
        <v>0.64700000000000002</v>
      </c>
      <c r="T341" s="74">
        <f>A125608560W_Latest</f>
        <v>37.96</v>
      </c>
      <c r="U341" s="74">
        <f>A125608562A_Latest</f>
        <v>10</v>
      </c>
      <c r="V341" s="74">
        <f>A125613040L_Latest</f>
        <v>14.709</v>
      </c>
      <c r="W341" s="74">
        <f>A125607280K_Latest</f>
        <v>9.9760000000000009</v>
      </c>
      <c r="X341" s="74">
        <f>A125615920W_Latest</f>
        <v>3.4729999999999999</v>
      </c>
      <c r="Y341" s="74">
        <f>A125618800J_Latest</f>
        <v>0</v>
      </c>
      <c r="Z341" s="74">
        <f>A125610160A_Latest</f>
        <v>28.158999999999999</v>
      </c>
      <c r="AA341" s="74">
        <f>A125610162F_Latest</f>
        <v>8.4700000000000006</v>
      </c>
      <c r="AB341" s="74">
        <f>A125613360X_Latest</f>
        <v>4.9089999999999998</v>
      </c>
      <c r="AC341" s="74">
        <f>A125607600K_Latest</f>
        <v>3.649</v>
      </c>
      <c r="AD341" s="74">
        <f>A125616240K_Latest</f>
        <v>1.046</v>
      </c>
      <c r="AE341" s="74">
        <f>A125619120W_Latest</f>
        <v>0</v>
      </c>
      <c r="AF341" s="74">
        <f>A125610480L_Latest</f>
        <v>9.6039999999999992</v>
      </c>
      <c r="AG341" s="74">
        <f>A125610482T_Latest</f>
        <v>8.8049999999999997</v>
      </c>
      <c r="AH341" s="74">
        <f>A125611760X_Latest</f>
        <v>5.6719999999999997</v>
      </c>
      <c r="AI341" s="74">
        <f>A125606000L_Latest</f>
        <v>8.3559999999999999</v>
      </c>
      <c r="AJ341" s="74">
        <f>A125614640K_Latest</f>
        <v>1.0509999999999999</v>
      </c>
      <c r="AK341" s="74">
        <f>A125617520W_Latest</f>
        <v>1.91</v>
      </c>
      <c r="AL341" s="74">
        <f>A125608880J_Latest</f>
        <v>16.989999999999998</v>
      </c>
      <c r="AM341" s="74">
        <f>A125608882L_Latest</f>
        <v>10</v>
      </c>
      <c r="AN341" s="74">
        <f>A125612080L_Latest</f>
        <v>1.673</v>
      </c>
      <c r="AO341" s="74">
        <f>A125606320X_Latest</f>
        <v>2.1829999999999998</v>
      </c>
      <c r="AP341" s="74">
        <f>A125614960W_Latest</f>
        <v>0.50600000000000001</v>
      </c>
      <c r="AQ341" s="74">
        <f>A125617840J_Latest</f>
        <v>0</v>
      </c>
      <c r="AR341" s="74">
        <f>A125609200K_Latest</f>
        <v>4.3630000000000004</v>
      </c>
      <c r="AS341" s="74">
        <f>A125609202R_Latest</f>
        <v>12</v>
      </c>
      <c r="AT341" s="74">
        <f>A125612400L_Latest</f>
        <v>0.186</v>
      </c>
      <c r="AU341" s="74">
        <f>A125606640K_Latest</f>
        <v>0.12</v>
      </c>
      <c r="AV341" s="74">
        <f>A125615280K_Latest</f>
        <v>0.218</v>
      </c>
      <c r="AW341" s="74">
        <f>A125618160W_Latest</f>
        <v>0</v>
      </c>
      <c r="AX341" s="74">
        <f>A125609520W_Latest</f>
        <v>0.52400000000000002</v>
      </c>
      <c r="AY341" s="74">
        <f>A125609522A_Latest</f>
        <v>11.903</v>
      </c>
      <c r="AZ341" s="74">
        <f>A125611120A_Latest</f>
        <v>0.91</v>
      </c>
      <c r="BA341" s="74">
        <f>A125605360X_Latest</f>
        <v>1.004</v>
      </c>
      <c r="BB341" s="74">
        <f>A125614000L_Latest</f>
        <v>0</v>
      </c>
      <c r="BC341" s="74">
        <f>A125616880J_Latest</f>
        <v>0</v>
      </c>
      <c r="BD341" s="74">
        <f>A125608240K_Latest</f>
        <v>1.9139999999999999</v>
      </c>
      <c r="BE341" s="74">
        <f>A125608242R_Latest</f>
        <v>11.141999999999999</v>
      </c>
    </row>
    <row r="342" spans="1:57" hidden="1">
      <c r="A342" s="58"/>
      <c r="B342" s="56" t="s">
        <v>11572</v>
      </c>
      <c r="C342" s="70">
        <v>134</v>
      </c>
      <c r="D342" s="74">
        <f>A125610928X_Latest</f>
        <v>125.13800000000001</v>
      </c>
      <c r="E342" s="74">
        <f>A125605168X_Latest</f>
        <v>116.874</v>
      </c>
      <c r="F342" s="74">
        <f>A125613808K_Latest</f>
        <v>39.481000000000002</v>
      </c>
      <c r="G342" s="74">
        <f>A125616688J_Latest</f>
        <v>4.6929999999999996</v>
      </c>
      <c r="H342" s="74">
        <f>A125608048K_Latest</f>
        <v>286.185</v>
      </c>
      <c r="I342" s="74">
        <f>A125608050W_Latest</f>
        <v>10</v>
      </c>
      <c r="J342" s="74">
        <f>A125612848K_Latest</f>
        <v>35.761000000000003</v>
      </c>
      <c r="K342" s="74">
        <f>A125607088K_Latest</f>
        <v>38.484000000000002</v>
      </c>
      <c r="L342" s="74">
        <f>A125615728W_Latest</f>
        <v>8.1319999999999997</v>
      </c>
      <c r="M342" s="74">
        <f>A125618608J_Latest</f>
        <v>2.1059999999999999</v>
      </c>
      <c r="N342" s="74">
        <f>A125609968V_Latest</f>
        <v>84.483000000000004</v>
      </c>
      <c r="O342" s="74">
        <f>A125609970F_Latest</f>
        <v>10</v>
      </c>
      <c r="P342" s="74">
        <f>A125611568X_Latest</f>
        <v>34.326000000000001</v>
      </c>
      <c r="Q342" s="74">
        <f>A125605808K_Latest</f>
        <v>22.992000000000001</v>
      </c>
      <c r="R342" s="74">
        <f>A125614448K_Latest</f>
        <v>14.35</v>
      </c>
      <c r="S342" s="74">
        <f>A125617328W_Latest</f>
        <v>2.3559999999999999</v>
      </c>
      <c r="T342" s="74">
        <f>A125608688J_Latest</f>
        <v>74.024000000000001</v>
      </c>
      <c r="U342" s="74">
        <f>A125608690V_Latest</f>
        <v>10</v>
      </c>
      <c r="V342" s="74">
        <f>A125613168X_Latest</f>
        <v>25.681999999999999</v>
      </c>
      <c r="W342" s="74">
        <f>A125607408K_Latest</f>
        <v>26.573</v>
      </c>
      <c r="X342" s="74">
        <f>A125616048K_Latest</f>
        <v>7.8579999999999997</v>
      </c>
      <c r="Y342" s="74">
        <f>A125618928V_Latest</f>
        <v>0</v>
      </c>
      <c r="Z342" s="74">
        <f>A125610288L_Latest</f>
        <v>60.113</v>
      </c>
      <c r="AA342" s="74">
        <f>A125610290X_Latest</f>
        <v>10</v>
      </c>
      <c r="AB342" s="74">
        <f>A125613488K_Latest</f>
        <v>9.8650000000000002</v>
      </c>
      <c r="AC342" s="74">
        <f>A125607728W_Latest</f>
        <v>7.4720000000000004</v>
      </c>
      <c r="AD342" s="74">
        <f>A125616368W_Latest</f>
        <v>3.9630000000000001</v>
      </c>
      <c r="AE342" s="74">
        <f>A125619248J_Latest</f>
        <v>0.23</v>
      </c>
      <c r="AF342" s="74">
        <f>A125610608L_Latest</f>
        <v>21.53</v>
      </c>
      <c r="AG342" s="74">
        <f>A125610610X_Latest</f>
        <v>10</v>
      </c>
      <c r="AH342" s="74">
        <f>A125611888K_Latest</f>
        <v>13.308999999999999</v>
      </c>
      <c r="AI342" s="74">
        <f>A125606128X_Latest</f>
        <v>18.140999999999998</v>
      </c>
      <c r="AJ342" s="74">
        <f>A125614768W_Latest</f>
        <v>3.5659999999999998</v>
      </c>
      <c r="AK342" s="74">
        <f>A125617648J_Latest</f>
        <v>0</v>
      </c>
      <c r="AL342" s="74">
        <f>A125609008K_Latest</f>
        <v>35.015000000000001</v>
      </c>
      <c r="AM342" s="74">
        <f>A125609010W_Latest</f>
        <v>10</v>
      </c>
      <c r="AN342" s="74">
        <f>A125612208L_Latest</f>
        <v>3.9609999999999999</v>
      </c>
      <c r="AO342" s="74">
        <f>A125606448K_Latest</f>
        <v>2.0649999999999999</v>
      </c>
      <c r="AP342" s="74">
        <f>A125615088K_Latest</f>
        <v>0.35099999999999998</v>
      </c>
      <c r="AQ342" s="74">
        <f>A125617968V_Latest</f>
        <v>0</v>
      </c>
      <c r="AR342" s="74">
        <f>A125609328W_Latest</f>
        <v>6.3769999999999998</v>
      </c>
      <c r="AS342" s="74">
        <f>A125609330J_Latest</f>
        <v>7.1849999999999996</v>
      </c>
      <c r="AT342" s="74">
        <f>A125612528X_Latest</f>
        <v>0.73699999999999999</v>
      </c>
      <c r="AU342" s="74">
        <f>A125606768W_Latest</f>
        <v>0.54600000000000004</v>
      </c>
      <c r="AV342" s="74">
        <f>A125615408K_Latest</f>
        <v>0.49199999999999999</v>
      </c>
      <c r="AW342" s="74">
        <f>A125618288J_Latest</f>
        <v>0</v>
      </c>
      <c r="AX342" s="74">
        <f>A125609648J_Latest</f>
        <v>1.7749999999999999</v>
      </c>
      <c r="AY342" s="74">
        <f>A125609650V_Latest</f>
        <v>12.734999999999999</v>
      </c>
      <c r="AZ342" s="74">
        <f>A125611248L_Latest</f>
        <v>1.4970000000000001</v>
      </c>
      <c r="BA342" s="74">
        <f>A125605488K_Latest</f>
        <v>0.60199999999999998</v>
      </c>
      <c r="BB342" s="74">
        <f>A125614128X_Latest</f>
        <v>0.76900000000000002</v>
      </c>
      <c r="BC342" s="74">
        <f>A125617008K_Latest</f>
        <v>0</v>
      </c>
      <c r="BD342" s="74">
        <f>A125608368W_Latest</f>
        <v>2.8679999999999999</v>
      </c>
      <c r="BE342" s="74">
        <f>A125608370J_Latest</f>
        <v>9.5440000000000005</v>
      </c>
    </row>
    <row r="343" spans="1:57" hidden="1">
      <c r="A343" s="58"/>
      <c r="B343" s="53" t="s">
        <v>11573</v>
      </c>
      <c r="C343" s="70">
        <v>135</v>
      </c>
      <c r="D343" s="74">
        <f>A125610936X_Latest</f>
        <v>20.478000000000002</v>
      </c>
      <c r="E343" s="74">
        <f>A125605176X_Latest</f>
        <v>22.332000000000001</v>
      </c>
      <c r="F343" s="74">
        <f>A125613816K_Latest</f>
        <v>9.9320000000000004</v>
      </c>
      <c r="G343" s="74">
        <f>A125616696J_Latest</f>
        <v>1.956</v>
      </c>
      <c r="H343" s="74">
        <f>A125608056K_Latest</f>
        <v>54.698</v>
      </c>
      <c r="I343" s="74">
        <f>A125608058R_Latest</f>
        <v>10</v>
      </c>
      <c r="J343" s="74">
        <f>A125612856K_Latest</f>
        <v>6.7949999999999999</v>
      </c>
      <c r="K343" s="74">
        <f>A125607096K_Latest</f>
        <v>7.2469999999999999</v>
      </c>
      <c r="L343" s="74">
        <f>A125615736W_Latest</f>
        <v>4.0339999999999998</v>
      </c>
      <c r="M343" s="74">
        <f>A125618616J_Latest</f>
        <v>0</v>
      </c>
      <c r="N343" s="74">
        <f>A125609976V_Latest</f>
        <v>18.076000000000001</v>
      </c>
      <c r="O343" s="74">
        <f>A125609978X_Latest</f>
        <v>10</v>
      </c>
      <c r="P343" s="74">
        <f>A125611576X_Latest</f>
        <v>6.367</v>
      </c>
      <c r="Q343" s="74">
        <f>A125605816K_Latest</f>
        <v>3.5329999999999999</v>
      </c>
      <c r="R343" s="74">
        <f>A125614456K_Latest</f>
        <v>0.67900000000000005</v>
      </c>
      <c r="S343" s="74">
        <f>A125617336W_Latest</f>
        <v>0.63100000000000001</v>
      </c>
      <c r="T343" s="74">
        <f>A125608696J_Latest</f>
        <v>11.21</v>
      </c>
      <c r="U343" s="74">
        <f>A125608698L_Latest</f>
        <v>8.5120000000000005</v>
      </c>
      <c r="V343" s="74">
        <f>A125613176X_Latest</f>
        <v>3.8620000000000001</v>
      </c>
      <c r="W343" s="74">
        <f>A125607416K_Latest</f>
        <v>7.7370000000000001</v>
      </c>
      <c r="X343" s="74">
        <f>A125616056K_Latest</f>
        <v>2.665</v>
      </c>
      <c r="Y343" s="74">
        <f>A125618936V_Latest</f>
        <v>0.56699999999999995</v>
      </c>
      <c r="Z343" s="74">
        <f>A125610296L_Latest</f>
        <v>14.831</v>
      </c>
      <c r="AA343" s="74">
        <f>A125610298T_Latest</f>
        <v>10.361000000000001</v>
      </c>
      <c r="AB343" s="74">
        <f>A125613496K_Latest</f>
        <v>1.3240000000000001</v>
      </c>
      <c r="AC343" s="74">
        <f>A125607736W_Latest</f>
        <v>0.95399999999999996</v>
      </c>
      <c r="AD343" s="74">
        <f>A125616376W_Latest</f>
        <v>1.024</v>
      </c>
      <c r="AE343" s="74">
        <f>A125619256J_Latest</f>
        <v>0</v>
      </c>
      <c r="AF343" s="74">
        <f>A125610616L_Latest</f>
        <v>3.302</v>
      </c>
      <c r="AG343" s="74">
        <f>A125610618T_Latest</f>
        <v>10.340999999999999</v>
      </c>
      <c r="AH343" s="74">
        <f>A125611896K_Latest</f>
        <v>1.252</v>
      </c>
      <c r="AI343" s="74">
        <f>A125606136X_Latest</f>
        <v>1.304</v>
      </c>
      <c r="AJ343" s="74">
        <f>A125614776W_Latest</f>
        <v>1.53</v>
      </c>
      <c r="AK343" s="74">
        <f>A125617656J_Latest</f>
        <v>0.53500000000000003</v>
      </c>
      <c r="AL343" s="74">
        <f>A125609016K_Latest</f>
        <v>4.6219999999999999</v>
      </c>
      <c r="AM343" s="74">
        <f>A125609018R_Latest</f>
        <v>13</v>
      </c>
      <c r="AN343" s="74">
        <f>A125612216L_Latest</f>
        <v>0.55800000000000005</v>
      </c>
      <c r="AO343" s="74">
        <f>A125606456K_Latest</f>
        <v>0.83799999999999997</v>
      </c>
      <c r="AP343" s="74">
        <f>A125615096K_Latest</f>
        <v>0</v>
      </c>
      <c r="AQ343" s="74">
        <f>A125617976V_Latest</f>
        <v>0.223</v>
      </c>
      <c r="AR343" s="74">
        <f>A125609336W_Latest</f>
        <v>1.619</v>
      </c>
      <c r="AS343" s="74">
        <f>A125609338A_Latest</f>
        <v>10</v>
      </c>
      <c r="AT343" s="74">
        <f>A125612536X_Latest</f>
        <v>0</v>
      </c>
      <c r="AU343" s="74">
        <f>A125606776W_Latest</f>
        <v>0</v>
      </c>
      <c r="AV343" s="74">
        <f>A125615416K_Latest</f>
        <v>0</v>
      </c>
      <c r="AW343" s="74">
        <f>A125618296J_Latest</f>
        <v>0</v>
      </c>
      <c r="AX343" s="74">
        <f>A125609656J_Latest</f>
        <v>0</v>
      </c>
      <c r="AY343" s="74">
        <f>A125609658L_Latest</f>
        <v>0</v>
      </c>
      <c r="AZ343" s="74">
        <f>A125611256L_Latest</f>
        <v>0.31900000000000001</v>
      </c>
      <c r="BA343" s="74">
        <f>A125605496K_Latest</f>
        <v>0.72</v>
      </c>
      <c r="BB343" s="74">
        <f>A125614136X_Latest</f>
        <v>0</v>
      </c>
      <c r="BC343" s="74">
        <f>A125617016K_Latest</f>
        <v>0</v>
      </c>
      <c r="BD343" s="74">
        <f>A125608376W_Latest</f>
        <v>1.0389999999999999</v>
      </c>
      <c r="BE343" s="74">
        <f>A125608378A_Latest</f>
        <v>10</v>
      </c>
    </row>
    <row r="344" spans="1:57" hidden="1">
      <c r="A344" s="59" t="s">
        <v>11574</v>
      </c>
      <c r="B344" s="53"/>
      <c r="C344" s="70">
        <v>136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</row>
    <row r="345" spans="1:57" hidden="1">
      <c r="A345" s="60"/>
      <c r="B345" s="53" t="s">
        <v>11575</v>
      </c>
      <c r="C345" s="70">
        <v>137</v>
      </c>
      <c r="D345" s="74">
        <f>A125611056V_Latest</f>
        <v>0.69599999999999995</v>
      </c>
      <c r="E345" s="74">
        <f>A125605296T_Latest</f>
        <v>0.43</v>
      </c>
      <c r="F345" s="74">
        <f>A125613936C_Latest</f>
        <v>0.32800000000000001</v>
      </c>
      <c r="G345" s="74">
        <f>A125616816R_Latest</f>
        <v>0.64700000000000002</v>
      </c>
      <c r="H345" s="74">
        <f>A125608176C_Latest</f>
        <v>2.101</v>
      </c>
      <c r="I345" s="74">
        <f>A125608178J_Latest</f>
        <v>18.736000000000001</v>
      </c>
      <c r="J345" s="74">
        <f>A125612976C_Latest</f>
        <v>0</v>
      </c>
      <c r="K345" s="74">
        <f>A125607216T_Latest</f>
        <v>0</v>
      </c>
      <c r="L345" s="74">
        <f>A125615856R_Latest</f>
        <v>0</v>
      </c>
      <c r="M345" s="74">
        <f>A125618736A_Latest</f>
        <v>0</v>
      </c>
      <c r="N345" s="74">
        <f>A125610096V_Latest</f>
        <v>0</v>
      </c>
      <c r="O345" s="74">
        <f>A125610098X_Latest</f>
        <v>0</v>
      </c>
      <c r="P345" s="74">
        <f>A125611696T_Latest</f>
        <v>0</v>
      </c>
      <c r="Q345" s="74">
        <f>A125605936C_Latest</f>
        <v>0</v>
      </c>
      <c r="R345" s="74">
        <f>A125614576C_Latest</f>
        <v>0</v>
      </c>
      <c r="S345" s="74">
        <f>A125617456R_Latest</f>
        <v>0.64700000000000002</v>
      </c>
      <c r="T345" s="74">
        <f>A125608816R_Latest</f>
        <v>0.64700000000000002</v>
      </c>
      <c r="U345" s="74">
        <f>A125608818V_Latest</f>
        <v>0</v>
      </c>
      <c r="V345" s="74">
        <f>A125613296T_Latest</f>
        <v>0.69599999999999995</v>
      </c>
      <c r="W345" s="74">
        <f>A125607536C_Latest</f>
        <v>0</v>
      </c>
      <c r="X345" s="74">
        <f>A125616176C_Latest</f>
        <v>0</v>
      </c>
      <c r="Y345" s="74">
        <f>A125619056R_Latest</f>
        <v>0</v>
      </c>
      <c r="Z345" s="74">
        <f>A125610416V_Latest</f>
        <v>0.69599999999999995</v>
      </c>
      <c r="AA345" s="74">
        <f>A125610418X_Latest</f>
        <v>0</v>
      </c>
      <c r="AB345" s="74">
        <f>A125613616T_Latest</f>
        <v>0</v>
      </c>
      <c r="AC345" s="74">
        <f>A125607856R_Latest</f>
        <v>0</v>
      </c>
      <c r="AD345" s="74">
        <f>A125616496R_Latest</f>
        <v>0.32800000000000001</v>
      </c>
      <c r="AE345" s="74">
        <f>A125619376A_Latest</f>
        <v>0</v>
      </c>
      <c r="AF345" s="74">
        <f>A125610736F_Latest</f>
        <v>0.32800000000000001</v>
      </c>
      <c r="AG345" s="74">
        <f>A125610738K_Latest</f>
        <v>0</v>
      </c>
      <c r="AH345" s="74">
        <f>A125612016V_Latest</f>
        <v>0</v>
      </c>
      <c r="AI345" s="74">
        <f>A125606256T_Latest</f>
        <v>0.43</v>
      </c>
      <c r="AJ345" s="74">
        <f>A125614896R_Latest</f>
        <v>0</v>
      </c>
      <c r="AK345" s="74">
        <f>A125617776A_Latest</f>
        <v>0</v>
      </c>
      <c r="AL345" s="74">
        <f>A125609136C_Latest</f>
        <v>0.43</v>
      </c>
      <c r="AM345" s="74">
        <f>A125609138J_Latest</f>
        <v>0</v>
      </c>
      <c r="AN345" s="74">
        <f>A125612336F_Latest</f>
        <v>0</v>
      </c>
      <c r="AO345" s="74">
        <f>A125606576C_Latest</f>
        <v>0</v>
      </c>
      <c r="AP345" s="74">
        <f>A125615216T_Latest</f>
        <v>0</v>
      </c>
      <c r="AQ345" s="74">
        <f>A125618096R_Latest</f>
        <v>0</v>
      </c>
      <c r="AR345" s="74">
        <f>A125609456R_Latest</f>
        <v>0</v>
      </c>
      <c r="AS345" s="74">
        <f>A125609458V_Latest</f>
        <v>0</v>
      </c>
      <c r="AT345" s="74">
        <f>A125612656T_Latest</f>
        <v>0</v>
      </c>
      <c r="AU345" s="74">
        <f>A125606896R_Latest</f>
        <v>0</v>
      </c>
      <c r="AV345" s="74">
        <f>A125615536C_Latest</f>
        <v>0</v>
      </c>
      <c r="AW345" s="74">
        <f>A125618416R_Latest</f>
        <v>0</v>
      </c>
      <c r="AX345" s="74">
        <f>A125609776A_Latest</f>
        <v>0</v>
      </c>
      <c r="AY345" s="74">
        <f>A125609778F_Latest</f>
        <v>0</v>
      </c>
      <c r="AZ345" s="74">
        <f>A125611376F_Latest</f>
        <v>0</v>
      </c>
      <c r="BA345" s="74">
        <f>A125605616T_Latest</f>
        <v>0</v>
      </c>
      <c r="BB345" s="74">
        <f>A125614256T_Latest</f>
        <v>0</v>
      </c>
      <c r="BC345" s="74">
        <f>A125617136C_Latest</f>
        <v>0</v>
      </c>
      <c r="BD345" s="74">
        <f>A125608496R_Latest</f>
        <v>0</v>
      </c>
      <c r="BE345" s="74">
        <f>A125608498V_Latest</f>
        <v>0</v>
      </c>
    </row>
    <row r="346" spans="1:57" hidden="1">
      <c r="A346" s="60"/>
      <c r="B346" s="53" t="s">
        <v>11576</v>
      </c>
      <c r="C346" s="70">
        <v>138</v>
      </c>
      <c r="D346" s="74">
        <f>A125610760F_Latest</f>
        <v>50.470999999999997</v>
      </c>
      <c r="E346" s="74">
        <f>A125605000V_Latest</f>
        <v>35.835000000000001</v>
      </c>
      <c r="F346" s="74">
        <f>A125613640T_Latest</f>
        <v>15.481999999999999</v>
      </c>
      <c r="G346" s="74">
        <f>A125616520C_Latest</f>
        <v>5.9530000000000003</v>
      </c>
      <c r="H346" s="74">
        <f>A125607880R_Latest</f>
        <v>107.74</v>
      </c>
      <c r="I346" s="74">
        <f>A125607882V_Latest</f>
        <v>10</v>
      </c>
      <c r="J346" s="74">
        <f>A125612680T_Latest</f>
        <v>15.44</v>
      </c>
      <c r="K346" s="74">
        <f>A125606920C_Latest</f>
        <v>10.074</v>
      </c>
      <c r="L346" s="74">
        <f>A125615560C_Latest</f>
        <v>3.8130000000000002</v>
      </c>
      <c r="M346" s="74">
        <f>A125618440R_Latest</f>
        <v>2.6349999999999998</v>
      </c>
      <c r="N346" s="74">
        <f>A125609800R_Latest</f>
        <v>31.962</v>
      </c>
      <c r="O346" s="74">
        <f>A125609802V_Latest</f>
        <v>9.8130000000000006</v>
      </c>
      <c r="P346" s="74">
        <f>A125611400V_Latest</f>
        <v>14.842000000000001</v>
      </c>
      <c r="Q346" s="74">
        <f>A125605640T_Latest</f>
        <v>9.9890000000000008</v>
      </c>
      <c r="R346" s="74">
        <f>A125614280T_Latest</f>
        <v>3.8130000000000002</v>
      </c>
      <c r="S346" s="74">
        <f>A125617160C_Latest</f>
        <v>0.61799999999999999</v>
      </c>
      <c r="T346" s="74">
        <f>A125608520C_Latest</f>
        <v>29.262</v>
      </c>
      <c r="U346" s="74">
        <f>A125608522J_Latest</f>
        <v>9.327</v>
      </c>
      <c r="V346" s="74">
        <f>A125613000V_Latest</f>
        <v>9.9600000000000009</v>
      </c>
      <c r="W346" s="74">
        <f>A125607240T_Latest</f>
        <v>7.9980000000000002</v>
      </c>
      <c r="X346" s="74">
        <f>A125615880R_Latest</f>
        <v>3.6890000000000001</v>
      </c>
      <c r="Y346" s="74">
        <f>A125618760A_Latest</f>
        <v>0.56699999999999995</v>
      </c>
      <c r="Z346" s="74">
        <f>A125610120J_Latest</f>
        <v>22.213000000000001</v>
      </c>
      <c r="AA346" s="74">
        <f>A125610122L_Latest</f>
        <v>10</v>
      </c>
      <c r="AB346" s="74">
        <f>A125613320F_Latest</f>
        <v>2.8580000000000001</v>
      </c>
      <c r="AC346" s="74">
        <f>A125607560C_Latest</f>
        <v>2.641</v>
      </c>
      <c r="AD346" s="74">
        <f>A125616200T_Latest</f>
        <v>2.4529999999999998</v>
      </c>
      <c r="AE346" s="74">
        <f>A125619080R_Latest</f>
        <v>0</v>
      </c>
      <c r="AF346" s="74">
        <f>A125610440V_Latest</f>
        <v>7.952</v>
      </c>
      <c r="AG346" s="74">
        <f>A125610442X_Latest</f>
        <v>14</v>
      </c>
      <c r="AH346" s="74">
        <f>A125611720F_Latest</f>
        <v>5.5190000000000001</v>
      </c>
      <c r="AI346" s="74">
        <f>A125605960C_Latest</f>
        <v>3.992</v>
      </c>
      <c r="AJ346" s="74">
        <f>A125614600T_Latest</f>
        <v>1.143</v>
      </c>
      <c r="AK346" s="74">
        <f>A125617480R_Latest</f>
        <v>1.91</v>
      </c>
      <c r="AL346" s="74">
        <f>A125608840R_Latest</f>
        <v>12.564</v>
      </c>
      <c r="AM346" s="74">
        <f>A125608842V_Latest</f>
        <v>12.07</v>
      </c>
      <c r="AN346" s="74">
        <f>A125612040V_Latest</f>
        <v>1.163</v>
      </c>
      <c r="AO346" s="74">
        <f>A125606280T_Latest</f>
        <v>0.44</v>
      </c>
      <c r="AP346" s="74">
        <f>A125614920C_Latest</f>
        <v>0.36899999999999999</v>
      </c>
      <c r="AQ346" s="74">
        <f>A125617800R_Latest</f>
        <v>0.223</v>
      </c>
      <c r="AR346" s="74">
        <f>A125609160C_Latest</f>
        <v>2.1949999999999998</v>
      </c>
      <c r="AS346" s="74">
        <f>A125609162J_Latest</f>
        <v>9.6129999999999995</v>
      </c>
      <c r="AT346" s="74">
        <f>A125612360F_Latest</f>
        <v>0.17</v>
      </c>
      <c r="AU346" s="74">
        <f>A125606600T_Latest</f>
        <v>9.9000000000000005E-2</v>
      </c>
      <c r="AV346" s="74">
        <f>A125615240T_Latest</f>
        <v>0</v>
      </c>
      <c r="AW346" s="74">
        <f>A125618120C_Latest</f>
        <v>0</v>
      </c>
      <c r="AX346" s="74">
        <f>A125609480R_Latest</f>
        <v>0.27</v>
      </c>
      <c r="AY346" s="74">
        <f>A125609482V_Latest</f>
        <v>3.9180000000000001</v>
      </c>
      <c r="AZ346" s="74">
        <f>A125611080V_Latest</f>
        <v>0.51800000000000002</v>
      </c>
      <c r="BA346" s="74">
        <f>A125605320F_Latest</f>
        <v>0.60199999999999998</v>
      </c>
      <c r="BB346" s="74">
        <f>A125613960C_Latest</f>
        <v>0.20200000000000001</v>
      </c>
      <c r="BC346" s="74">
        <f>A125616840R_Latest</f>
        <v>0</v>
      </c>
      <c r="BD346" s="74">
        <f>A125608200T_Latest</f>
        <v>1.3220000000000001</v>
      </c>
      <c r="BE346" s="74">
        <f>A125608202W_Latest</f>
        <v>14.573</v>
      </c>
    </row>
    <row r="347" spans="1:57" hidden="1">
      <c r="A347" s="60"/>
      <c r="B347" s="53" t="s">
        <v>11543</v>
      </c>
      <c r="C347" s="70">
        <v>139</v>
      </c>
      <c r="D347" s="74">
        <f>A125611040A_Latest</f>
        <v>60.212000000000003</v>
      </c>
      <c r="E347" s="74">
        <f>A125605280X_Latest</f>
        <v>59.819000000000003</v>
      </c>
      <c r="F347" s="74">
        <f>A125613920K_Latest</f>
        <v>38.149000000000001</v>
      </c>
      <c r="G347" s="74">
        <f>A125616800W_Latest</f>
        <v>3.1349999999999998</v>
      </c>
      <c r="H347" s="74">
        <f>A125608160K_Latest</f>
        <v>161.315</v>
      </c>
      <c r="I347" s="74">
        <f>A125608162R_Latest</f>
        <v>11</v>
      </c>
      <c r="J347" s="74">
        <f>A125612960K_Latest</f>
        <v>18.02</v>
      </c>
      <c r="K347" s="74">
        <f>A125607200X_Latest</f>
        <v>21.468</v>
      </c>
      <c r="L347" s="74">
        <f>A125615840W_Latest</f>
        <v>7.3</v>
      </c>
      <c r="M347" s="74">
        <f>A125618720J_Latest</f>
        <v>0</v>
      </c>
      <c r="N347" s="74">
        <f>A125610080A_Latest</f>
        <v>46.787999999999997</v>
      </c>
      <c r="O347" s="74">
        <f>A125610082F_Latest</f>
        <v>10</v>
      </c>
      <c r="P347" s="74">
        <f>A125611680X_Latest</f>
        <v>16.047999999999998</v>
      </c>
      <c r="Q347" s="74">
        <f>A125605920K_Latest</f>
        <v>10.128</v>
      </c>
      <c r="R347" s="74">
        <f>A125614560K_Latest</f>
        <v>12.491</v>
      </c>
      <c r="S347" s="74">
        <f>A125617440W_Latest</f>
        <v>2.3690000000000002</v>
      </c>
      <c r="T347" s="74">
        <f>A125608800W_Latest</f>
        <v>41.036999999999999</v>
      </c>
      <c r="U347" s="74">
        <f>A125608802A_Latest</f>
        <v>13</v>
      </c>
      <c r="V347" s="74">
        <f>A125613280X_Latest</f>
        <v>11.371</v>
      </c>
      <c r="W347" s="74">
        <f>A125607520K_Latest</f>
        <v>15.391</v>
      </c>
      <c r="X347" s="74">
        <f>A125616160K_Latest</f>
        <v>9.1560000000000006</v>
      </c>
      <c r="Y347" s="74">
        <f>A125619040W_Latest</f>
        <v>0</v>
      </c>
      <c r="Z347" s="74">
        <f>A125610400A_Latest</f>
        <v>35.917999999999999</v>
      </c>
      <c r="AA347" s="74">
        <f>A125610402F_Latest</f>
        <v>12</v>
      </c>
      <c r="AB347" s="74">
        <f>A125613600X_Latest</f>
        <v>4.8659999999999997</v>
      </c>
      <c r="AC347" s="74">
        <f>A125607840W_Latest</f>
        <v>3.879</v>
      </c>
      <c r="AD347" s="74">
        <f>A125616480W_Latest</f>
        <v>3.2519999999999998</v>
      </c>
      <c r="AE347" s="74">
        <f>A125619360J_Latest</f>
        <v>0.23</v>
      </c>
      <c r="AF347" s="74">
        <f>A125610720L_Latest</f>
        <v>12.227</v>
      </c>
      <c r="AG347" s="74">
        <f>A125610722T_Latest</f>
        <v>12.083</v>
      </c>
      <c r="AH347" s="74">
        <f>A125612000A_Latest</f>
        <v>7.8840000000000003</v>
      </c>
      <c r="AI347" s="74">
        <f>A125606240X_Latest</f>
        <v>7.31</v>
      </c>
      <c r="AJ347" s="74">
        <f>A125614880W_Latest</f>
        <v>4.327</v>
      </c>
      <c r="AK347" s="74">
        <f>A125617760J_Latest</f>
        <v>0.53500000000000003</v>
      </c>
      <c r="AL347" s="74">
        <f>A125609120K_Latest</f>
        <v>20.056999999999999</v>
      </c>
      <c r="AM347" s="74">
        <f>A125609122R_Latest</f>
        <v>10</v>
      </c>
      <c r="AN347" s="74">
        <f>A125612320L_Latest</f>
        <v>0.68300000000000005</v>
      </c>
      <c r="AO347" s="74">
        <f>A125606560K_Latest</f>
        <v>1.53</v>
      </c>
      <c r="AP347" s="74">
        <f>A125615200X_Latest</f>
        <v>0.48799999999999999</v>
      </c>
      <c r="AQ347" s="74">
        <f>A125618080W_Latest</f>
        <v>0</v>
      </c>
      <c r="AR347" s="74">
        <f>A125609440W_Latest</f>
        <v>2.7010000000000001</v>
      </c>
      <c r="AS347" s="74">
        <f>A125609442A_Latest</f>
        <v>12</v>
      </c>
      <c r="AT347" s="74">
        <f>A125612640X_Latest</f>
        <v>0.125</v>
      </c>
      <c r="AU347" s="74">
        <f>A125606880W_Latest</f>
        <v>0.114</v>
      </c>
      <c r="AV347" s="74">
        <f>A125615520K_Latest</f>
        <v>0.56599999999999995</v>
      </c>
      <c r="AW347" s="74">
        <f>A125618400W_Latest</f>
        <v>0</v>
      </c>
      <c r="AX347" s="74">
        <f>A125609760J_Latest</f>
        <v>0.80500000000000005</v>
      </c>
      <c r="AY347" s="74">
        <f>A125609762L_Latest</f>
        <v>21.779</v>
      </c>
      <c r="AZ347" s="74">
        <f>A125611360L_Latest</f>
        <v>1.216</v>
      </c>
      <c r="BA347" s="74">
        <f>A125605600X_Latest</f>
        <v>0</v>
      </c>
      <c r="BB347" s="74">
        <f>A125614240X_Latest</f>
        <v>0.56699999999999995</v>
      </c>
      <c r="BC347" s="74">
        <f>A125617120K_Latest</f>
        <v>0</v>
      </c>
      <c r="BD347" s="74">
        <f>A125608480W_Latest</f>
        <v>1.7829999999999999</v>
      </c>
      <c r="BE347" s="74">
        <f>A125608482A_Latest</f>
        <v>5</v>
      </c>
    </row>
    <row r="348" spans="1:57" hidden="1">
      <c r="A348" s="60"/>
      <c r="B348" s="53" t="s">
        <v>11544</v>
      </c>
      <c r="C348" s="70">
        <v>140</v>
      </c>
      <c r="D348" s="74">
        <f>A125611048V_Latest</f>
        <v>55.472999999999999</v>
      </c>
      <c r="E348" s="74">
        <f>A125605288T_Latest</f>
        <v>86.888999999999996</v>
      </c>
      <c r="F348" s="74">
        <f>A125613928C_Latest</f>
        <v>9.6050000000000004</v>
      </c>
      <c r="G348" s="74">
        <f>A125616808R_Latest</f>
        <v>0</v>
      </c>
      <c r="H348" s="74">
        <f>A125608168C_Latest</f>
        <v>151.96799999999999</v>
      </c>
      <c r="I348" s="74">
        <f>A125608170R_Latest</f>
        <v>10</v>
      </c>
      <c r="J348" s="74">
        <f>A125612968C_Latest</f>
        <v>19.710999999999999</v>
      </c>
      <c r="K348" s="74">
        <f>A125607208T_Latest</f>
        <v>27.201000000000001</v>
      </c>
      <c r="L348" s="74">
        <f>A125615848R_Latest</f>
        <v>3.7759999999999998</v>
      </c>
      <c r="M348" s="74">
        <f>A125618728A_Latest</f>
        <v>0</v>
      </c>
      <c r="N348" s="74">
        <f>A125610088V_Latest</f>
        <v>50.688000000000002</v>
      </c>
      <c r="O348" s="74">
        <f>A125610090F_Latest</f>
        <v>10</v>
      </c>
      <c r="P348" s="74">
        <f>A125611688T_Latest</f>
        <v>12.196</v>
      </c>
      <c r="Q348" s="74">
        <f>A125605928C_Latest</f>
        <v>17.827000000000002</v>
      </c>
      <c r="R348" s="74">
        <f>A125614568C_Latest</f>
        <v>3.8580000000000001</v>
      </c>
      <c r="S348" s="74">
        <f>A125617448R_Latest</f>
        <v>0</v>
      </c>
      <c r="T348" s="74">
        <f>A125608808R_Latest</f>
        <v>33.881999999999998</v>
      </c>
      <c r="U348" s="74">
        <f>A125608810A_Latest</f>
        <v>10</v>
      </c>
      <c r="V348" s="74">
        <f>A125613288T_Latest</f>
        <v>13.026</v>
      </c>
      <c r="W348" s="74">
        <f>A125607528C_Latest</f>
        <v>18.873000000000001</v>
      </c>
      <c r="X348" s="74">
        <f>A125616168C_Latest</f>
        <v>1.1499999999999999</v>
      </c>
      <c r="Y348" s="74">
        <f>A125619048R_Latest</f>
        <v>0</v>
      </c>
      <c r="Z348" s="74">
        <f>A125610408V_Latest</f>
        <v>33.048999999999999</v>
      </c>
      <c r="AA348" s="74">
        <f>A125610410F_Latest</f>
        <v>10</v>
      </c>
      <c r="AB348" s="74">
        <f>A125613608T_Latest</f>
        <v>3.6989999999999998</v>
      </c>
      <c r="AC348" s="74">
        <f>A125607848R_Latest</f>
        <v>4.7119999999999997</v>
      </c>
      <c r="AD348" s="74">
        <f>A125616488R_Latest</f>
        <v>0</v>
      </c>
      <c r="AE348" s="74">
        <f>A125619368A_Latest</f>
        <v>0</v>
      </c>
      <c r="AF348" s="74">
        <f>A125610728F_Latest</f>
        <v>8.4109999999999996</v>
      </c>
      <c r="AG348" s="74">
        <f>A125610730T_Latest</f>
        <v>10</v>
      </c>
      <c r="AH348" s="74">
        <f>A125612008V_Latest</f>
        <v>2.948</v>
      </c>
      <c r="AI348" s="74">
        <f>A125606248T_Latest</f>
        <v>13.349</v>
      </c>
      <c r="AJ348" s="74">
        <f>A125614888R_Latest</f>
        <v>0.67600000000000005</v>
      </c>
      <c r="AK348" s="74">
        <f>A125617768A_Latest</f>
        <v>0</v>
      </c>
      <c r="AL348" s="74">
        <f>A125609128C_Latest</f>
        <v>16.974</v>
      </c>
      <c r="AM348" s="74">
        <f>A125609130R_Latest</f>
        <v>12.018000000000001</v>
      </c>
      <c r="AN348" s="74">
        <f>A125612328F_Latest</f>
        <v>3.5379999999999998</v>
      </c>
      <c r="AO348" s="74">
        <f>A125606568C_Latest</f>
        <v>2.75</v>
      </c>
      <c r="AP348" s="74">
        <f>A125615208T_Latest</f>
        <v>0</v>
      </c>
      <c r="AQ348" s="74">
        <f>A125618088R_Latest</f>
        <v>0</v>
      </c>
      <c r="AR348" s="74">
        <f>A125609448R_Latest</f>
        <v>6.2889999999999997</v>
      </c>
      <c r="AS348" s="74">
        <f>A125609450A_Latest</f>
        <v>8</v>
      </c>
      <c r="AT348" s="74">
        <f>A125612648T_Latest</f>
        <v>0</v>
      </c>
      <c r="AU348" s="74">
        <f>A125606888R_Latest</f>
        <v>0.45300000000000001</v>
      </c>
      <c r="AV348" s="74">
        <f>A125615528C_Latest</f>
        <v>0.14399999999999999</v>
      </c>
      <c r="AW348" s="74">
        <f>A125618408R_Latest</f>
        <v>0</v>
      </c>
      <c r="AX348" s="74">
        <f>A125609768A_Latest</f>
        <v>0.59699999999999998</v>
      </c>
      <c r="AY348" s="74">
        <f>A125609770L_Latest</f>
        <v>13.881</v>
      </c>
      <c r="AZ348" s="74">
        <f>A125611368F_Latest</f>
        <v>0.35399999999999998</v>
      </c>
      <c r="BA348" s="74">
        <f>A125605608T_Latest</f>
        <v>1.7230000000000001</v>
      </c>
      <c r="BB348" s="74">
        <f>A125614248T_Latest</f>
        <v>0</v>
      </c>
      <c r="BC348" s="74">
        <f>A125617128C_Latest</f>
        <v>0</v>
      </c>
      <c r="BD348" s="74">
        <f>A125608488R_Latest</f>
        <v>2.0779999999999998</v>
      </c>
      <c r="BE348" s="74">
        <f>A125608490A_Latest</f>
        <v>10.907</v>
      </c>
    </row>
    <row r="349" spans="1:57" hidden="1">
      <c r="A349" s="60"/>
      <c r="B349" s="53" t="s">
        <v>11577</v>
      </c>
      <c r="C349" s="70">
        <v>141</v>
      </c>
      <c r="D349" s="74">
        <f>A125610768X_Latest</f>
        <v>47.871000000000002</v>
      </c>
      <c r="E349" s="74">
        <f>A125605008L_Latest</f>
        <v>16.757999999999999</v>
      </c>
      <c r="F349" s="74">
        <f>A125613648K_Latest</f>
        <v>0</v>
      </c>
      <c r="G349" s="74">
        <f>A125616528W_Latest</f>
        <v>0</v>
      </c>
      <c r="H349" s="74">
        <f>A125607888J_Latest</f>
        <v>64.63</v>
      </c>
      <c r="I349" s="74">
        <f>A125607890V_Latest</f>
        <v>8</v>
      </c>
      <c r="J349" s="74">
        <f>A125612688K_Latest</f>
        <v>14.537000000000001</v>
      </c>
      <c r="K349" s="74">
        <f>A125606928W_Latest</f>
        <v>5.94</v>
      </c>
      <c r="L349" s="74">
        <f>A125615568W_Latest</f>
        <v>0</v>
      </c>
      <c r="M349" s="74">
        <f>A125618448J_Latest</f>
        <v>0</v>
      </c>
      <c r="N349" s="74">
        <f>A125609808J_Latest</f>
        <v>20.475999999999999</v>
      </c>
      <c r="O349" s="74">
        <f>A125609810V_Latest</f>
        <v>8</v>
      </c>
      <c r="P349" s="74">
        <f>A125611408L_Latest</f>
        <v>13.502000000000001</v>
      </c>
      <c r="Q349" s="74">
        <f>A125605648K_Latest</f>
        <v>4.8639999999999999</v>
      </c>
      <c r="R349" s="74">
        <f>A125614288K_Latest</f>
        <v>0</v>
      </c>
      <c r="S349" s="74">
        <f>A125617168W_Latest</f>
        <v>0</v>
      </c>
      <c r="T349" s="74">
        <f>A125608528W_Latest</f>
        <v>18.367000000000001</v>
      </c>
      <c r="U349" s="74">
        <f>A125608530J_Latest</f>
        <v>8</v>
      </c>
      <c r="V349" s="74">
        <f>A125613008L_Latest</f>
        <v>9.2010000000000005</v>
      </c>
      <c r="W349" s="74">
        <f>A125607248K_Latest</f>
        <v>2.024</v>
      </c>
      <c r="X349" s="74">
        <f>A125615888J_Latest</f>
        <v>0</v>
      </c>
      <c r="Y349" s="74">
        <f>A125618768V_Latest</f>
        <v>0</v>
      </c>
      <c r="Z349" s="74">
        <f>A125610128A_Latest</f>
        <v>11.225</v>
      </c>
      <c r="AA349" s="74">
        <f>A125610130L_Latest</f>
        <v>8</v>
      </c>
      <c r="AB349" s="74">
        <f>A125613328X_Latest</f>
        <v>4.6749999999999998</v>
      </c>
      <c r="AC349" s="74">
        <f>A125607568W_Latest</f>
        <v>0.84299999999999997</v>
      </c>
      <c r="AD349" s="74">
        <f>A125616208K_Latest</f>
        <v>0</v>
      </c>
      <c r="AE349" s="74">
        <f>A125619088J_Latest</f>
        <v>0</v>
      </c>
      <c r="AF349" s="74">
        <f>A125610448L_Latest</f>
        <v>5.5179999999999998</v>
      </c>
      <c r="AG349" s="74">
        <f>A125610450X_Latest</f>
        <v>8</v>
      </c>
      <c r="AH349" s="74">
        <f>A125611728X_Latest</f>
        <v>3.8820000000000001</v>
      </c>
      <c r="AI349" s="74">
        <f>A125605968W_Latest</f>
        <v>2.7210000000000001</v>
      </c>
      <c r="AJ349" s="74">
        <f>A125614608K_Latest</f>
        <v>0</v>
      </c>
      <c r="AK349" s="74">
        <f>A125617488J_Latest</f>
        <v>0</v>
      </c>
      <c r="AL349" s="74">
        <f>A125608848J_Latest</f>
        <v>6.6020000000000003</v>
      </c>
      <c r="AM349" s="74">
        <f>A125608850V_Latest</f>
        <v>8</v>
      </c>
      <c r="AN349" s="74">
        <f>A125612048L_Latest</f>
        <v>0.80900000000000005</v>
      </c>
      <c r="AO349" s="74">
        <f>A125606288K_Latest</f>
        <v>0.36599999999999999</v>
      </c>
      <c r="AP349" s="74">
        <f>A125614928W_Latest</f>
        <v>0</v>
      </c>
      <c r="AQ349" s="74">
        <f>A125617808J_Latest</f>
        <v>0</v>
      </c>
      <c r="AR349" s="74">
        <f>A125609168W_Latest</f>
        <v>1.175</v>
      </c>
      <c r="AS349" s="74">
        <f>A125609170J_Latest</f>
        <v>7.13</v>
      </c>
      <c r="AT349" s="74">
        <f>A125612368X_Latest</f>
        <v>0.627</v>
      </c>
      <c r="AU349" s="74">
        <f>A125606608K_Latest</f>
        <v>0</v>
      </c>
      <c r="AV349" s="74">
        <f>A125615248K_Latest</f>
        <v>0</v>
      </c>
      <c r="AW349" s="74">
        <f>A125618128W_Latest</f>
        <v>0</v>
      </c>
      <c r="AX349" s="74">
        <f>A125609488J_Latest</f>
        <v>0.627</v>
      </c>
      <c r="AY349" s="74">
        <f>A125609490V_Latest</f>
        <v>7.7779999999999996</v>
      </c>
      <c r="AZ349" s="74">
        <f>A125611088L_Latest</f>
        <v>0.63800000000000001</v>
      </c>
      <c r="BA349" s="74">
        <f>A125605328X_Latest</f>
        <v>0</v>
      </c>
      <c r="BB349" s="74">
        <f>A125613968W_Latest</f>
        <v>0</v>
      </c>
      <c r="BC349" s="74">
        <f>A125616848J_Latest</f>
        <v>0</v>
      </c>
      <c r="BD349" s="74">
        <f>A125608208K_Latest</f>
        <v>0.63800000000000001</v>
      </c>
      <c r="BE349" s="74">
        <f>A125608210W_Latest</f>
        <v>6.1970000000000001</v>
      </c>
    </row>
    <row r="350" spans="1:57" hidden="1">
      <c r="A350" s="48" t="s">
        <v>11578</v>
      </c>
      <c r="B350" s="61"/>
      <c r="C350" s="70">
        <v>142</v>
      </c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</row>
    <row r="351" spans="1:57" hidden="1">
      <c r="A351" s="62"/>
      <c r="B351" s="53" t="s">
        <v>11579</v>
      </c>
      <c r="C351" s="70">
        <v>143</v>
      </c>
      <c r="D351" s="74">
        <f>A125610848X_Latest</f>
        <v>9.8360000000000003</v>
      </c>
      <c r="E351" s="74">
        <f>A125605088X_Latest</f>
        <v>14.733000000000001</v>
      </c>
      <c r="F351" s="74">
        <f>A125613728K_Latest</f>
        <v>10.968999999999999</v>
      </c>
      <c r="G351" s="74">
        <f>A125616608W_Latest</f>
        <v>2.395</v>
      </c>
      <c r="H351" s="74">
        <f>A125607968J_Latest</f>
        <v>37.933</v>
      </c>
      <c r="I351" s="74">
        <f>A125607970V_Latest</f>
        <v>15</v>
      </c>
      <c r="J351" s="74">
        <f>A125612768K_Latest</f>
        <v>2.0099999999999998</v>
      </c>
      <c r="K351" s="74">
        <f>A125607008X_Latest</f>
        <v>3.702</v>
      </c>
      <c r="L351" s="74">
        <f>A125615648W_Latest</f>
        <v>3.0030000000000001</v>
      </c>
      <c r="M351" s="74">
        <f>A125618528J_Latest</f>
        <v>0.84299999999999997</v>
      </c>
      <c r="N351" s="74">
        <f>A125609888V_Latest</f>
        <v>9.5570000000000004</v>
      </c>
      <c r="O351" s="74">
        <f>A125609890F_Latest</f>
        <v>16.62</v>
      </c>
      <c r="P351" s="74">
        <f>A125611488X_Latest</f>
        <v>2.5630000000000002</v>
      </c>
      <c r="Q351" s="74">
        <f>A125605728K_Latest</f>
        <v>5.008</v>
      </c>
      <c r="R351" s="74">
        <f>A125614368K_Latest</f>
        <v>3.2229999999999999</v>
      </c>
      <c r="S351" s="74">
        <f>A125617248W_Latest</f>
        <v>1.552</v>
      </c>
      <c r="T351" s="74">
        <f>A125608608W_Latest</f>
        <v>12.346</v>
      </c>
      <c r="U351" s="74">
        <f>A125608610J_Latest</f>
        <v>17.277000000000001</v>
      </c>
      <c r="V351" s="74">
        <f>A125613088X_Latest</f>
        <v>2.7450000000000001</v>
      </c>
      <c r="W351" s="74">
        <f>A125607328K_Latest</f>
        <v>4.5339999999999998</v>
      </c>
      <c r="X351" s="74">
        <f>A125615968J_Latest</f>
        <v>2.976</v>
      </c>
      <c r="Y351" s="74">
        <f>A125618848V_Latest</f>
        <v>0</v>
      </c>
      <c r="Z351" s="74">
        <f>A125610208A_Latest</f>
        <v>10.255000000000001</v>
      </c>
      <c r="AA351" s="74">
        <f>A125610210L_Latest</f>
        <v>12.092000000000001</v>
      </c>
      <c r="AB351" s="74">
        <f>A125613408X_Latest</f>
        <v>1.2569999999999999</v>
      </c>
      <c r="AC351" s="74">
        <f>A125607648W_Latest</f>
        <v>0.41199999999999998</v>
      </c>
      <c r="AD351" s="74">
        <f>A125616288W_Latest</f>
        <v>1.1379999999999999</v>
      </c>
      <c r="AE351" s="74">
        <f>A125619168J_Latest</f>
        <v>0</v>
      </c>
      <c r="AF351" s="74">
        <f>A125610528L_Latest</f>
        <v>2.8069999999999999</v>
      </c>
      <c r="AG351" s="74">
        <f>A125610530X_Latest</f>
        <v>11.000999999999999</v>
      </c>
      <c r="AH351" s="74">
        <f>A125611808X_Latest</f>
        <v>0.499</v>
      </c>
      <c r="AI351" s="74">
        <f>A125606048X_Latest</f>
        <v>0.43</v>
      </c>
      <c r="AJ351" s="74">
        <f>A125614688W_Latest</f>
        <v>0</v>
      </c>
      <c r="AK351" s="74">
        <f>A125617568J_Latest</f>
        <v>0</v>
      </c>
      <c r="AL351" s="74">
        <f>A125608928J_Latest</f>
        <v>0.92800000000000005</v>
      </c>
      <c r="AM351" s="74">
        <f>A125608930V_Latest</f>
        <v>9.6289999999999996</v>
      </c>
      <c r="AN351" s="74">
        <f>A125612128L_Latest</f>
        <v>0.374</v>
      </c>
      <c r="AO351" s="74">
        <f>A125606368K_Latest</f>
        <v>0.185</v>
      </c>
      <c r="AP351" s="74">
        <f>A125615008X_Latest</f>
        <v>0.28100000000000003</v>
      </c>
      <c r="AQ351" s="74">
        <f>A125617888V_Latest</f>
        <v>0</v>
      </c>
      <c r="AR351" s="74">
        <f>A125609248W_Latest</f>
        <v>0.84</v>
      </c>
      <c r="AS351" s="74">
        <f>A125609250J_Latest</f>
        <v>11.029</v>
      </c>
      <c r="AT351" s="74">
        <f>A125612448X_Latest</f>
        <v>0.14399999999999999</v>
      </c>
      <c r="AU351" s="74">
        <f>A125606688W_Latest</f>
        <v>0.12</v>
      </c>
      <c r="AV351" s="74">
        <f>A125615328K_Latest</f>
        <v>0.34799999999999998</v>
      </c>
      <c r="AW351" s="74">
        <f>A125618208W_Latest</f>
        <v>0</v>
      </c>
      <c r="AX351" s="74">
        <f>A125609568J_Latest</f>
        <v>0.61199999999999999</v>
      </c>
      <c r="AY351" s="74">
        <f>A125609570V_Latest</f>
        <v>20.372</v>
      </c>
      <c r="AZ351" s="74">
        <f>A125611168L_Latest</f>
        <v>0.24399999999999999</v>
      </c>
      <c r="BA351" s="74">
        <f>A125605408X_Latest</f>
        <v>0.34399999999999997</v>
      </c>
      <c r="BB351" s="74">
        <f>A125614048X_Latest</f>
        <v>0</v>
      </c>
      <c r="BC351" s="74">
        <f>A125616928J_Latest</f>
        <v>0</v>
      </c>
      <c r="BD351" s="74">
        <f>A125608288W_Latest</f>
        <v>0.58799999999999997</v>
      </c>
      <c r="BE351" s="74">
        <f>A125608290J_Latest</f>
        <v>12.092000000000001</v>
      </c>
    </row>
    <row r="352" spans="1:57" hidden="1">
      <c r="A352" s="62"/>
      <c r="B352" s="53" t="s">
        <v>11580</v>
      </c>
      <c r="C352" s="70">
        <v>144</v>
      </c>
      <c r="D352" s="74">
        <f>A125610944X_Latest</f>
        <v>175.107</v>
      </c>
      <c r="E352" s="74">
        <f>A125605184X_Latest</f>
        <v>147.458</v>
      </c>
      <c r="F352" s="74">
        <f>A125613824K_Latest</f>
        <v>40.835999999999999</v>
      </c>
      <c r="G352" s="74">
        <f>A125616704W_Latest</f>
        <v>5.1449999999999996</v>
      </c>
      <c r="H352" s="74">
        <f>A125608064K_Latest</f>
        <v>368.54599999999999</v>
      </c>
      <c r="I352" s="74">
        <f>A125608066R_Latest</f>
        <v>10</v>
      </c>
      <c r="J352" s="74">
        <f>A125612864K_Latest</f>
        <v>58.927999999999997</v>
      </c>
      <c r="K352" s="74">
        <f>A125607104X_Latest</f>
        <v>48.011000000000003</v>
      </c>
      <c r="L352" s="74">
        <f>A125615744W_Latest</f>
        <v>8.8320000000000007</v>
      </c>
      <c r="M352" s="74">
        <f>A125618624J_Latest</f>
        <v>1.7909999999999999</v>
      </c>
      <c r="N352" s="74">
        <f>A125609984V_Latest</f>
        <v>117.562</v>
      </c>
      <c r="O352" s="74">
        <f>A125609986X_Latest</f>
        <v>9.2929999999999993</v>
      </c>
      <c r="P352" s="74">
        <f>A125611584X_Latest</f>
        <v>44.585999999999999</v>
      </c>
      <c r="Q352" s="74">
        <f>A125605824K_Latest</f>
        <v>30.629000000000001</v>
      </c>
      <c r="R352" s="74">
        <f>A125614464K_Latest</f>
        <v>12.462999999999999</v>
      </c>
      <c r="S352" s="74">
        <f>A125617344W_Latest</f>
        <v>0.64700000000000002</v>
      </c>
      <c r="T352" s="74">
        <f>A125608704W_Latest</f>
        <v>88.325000000000003</v>
      </c>
      <c r="U352" s="74">
        <f>A125608706A_Latest</f>
        <v>9</v>
      </c>
      <c r="V352" s="74">
        <f>A125613184X_Latest</f>
        <v>35.365000000000002</v>
      </c>
      <c r="W352" s="74">
        <f>A125607424K_Latest</f>
        <v>33.415999999999997</v>
      </c>
      <c r="X352" s="74">
        <f>A125616064K_Latest</f>
        <v>9.7919999999999998</v>
      </c>
      <c r="Y352" s="74">
        <f>A125618944V_Latest</f>
        <v>0.56699999999999995</v>
      </c>
      <c r="Z352" s="74">
        <f>A125610304A_Latest</f>
        <v>79.14</v>
      </c>
      <c r="AA352" s="74">
        <f>A125610306F_Latest</f>
        <v>10</v>
      </c>
      <c r="AB352" s="74">
        <f>A125613504X_Latest</f>
        <v>11.744999999999999</v>
      </c>
      <c r="AC352" s="74">
        <f>A125607744W_Latest</f>
        <v>7.4889999999999999</v>
      </c>
      <c r="AD352" s="74">
        <f>A125616384W_Latest</f>
        <v>3.839</v>
      </c>
      <c r="AE352" s="74">
        <f>A125619264J_Latest</f>
        <v>0.23</v>
      </c>
      <c r="AF352" s="74">
        <f>A125610624L_Latest</f>
        <v>23.303999999999998</v>
      </c>
      <c r="AG352" s="74">
        <f>A125610626T_Latest</f>
        <v>9.077</v>
      </c>
      <c r="AH352" s="74">
        <f>A125611904X_Latest</f>
        <v>16.742000000000001</v>
      </c>
      <c r="AI352" s="74">
        <f>A125606144X_Latest</f>
        <v>21.879000000000001</v>
      </c>
      <c r="AJ352" s="74">
        <f>A125614784W_Latest</f>
        <v>4.5030000000000001</v>
      </c>
      <c r="AK352" s="74">
        <f>A125617664J_Latest</f>
        <v>1.91</v>
      </c>
      <c r="AL352" s="74">
        <f>A125609024K_Latest</f>
        <v>45.034999999999997</v>
      </c>
      <c r="AM352" s="74">
        <f>A125609026R_Latest</f>
        <v>10</v>
      </c>
      <c r="AN352" s="74">
        <f>A125612224L_Latest</f>
        <v>5.1779999999999999</v>
      </c>
      <c r="AO352" s="74">
        <f>A125606464K_Latest</f>
        <v>3.5950000000000002</v>
      </c>
      <c r="AP352" s="74">
        <f>A125615104X_Latest</f>
        <v>0.57599999999999996</v>
      </c>
      <c r="AQ352" s="74">
        <f>A125617984V_Latest</f>
        <v>0</v>
      </c>
      <c r="AR352" s="74">
        <f>A125609344W_Latest</f>
        <v>9.3490000000000002</v>
      </c>
      <c r="AS352" s="74">
        <f>A125609346A_Latest</f>
        <v>8</v>
      </c>
      <c r="AT352" s="74">
        <f>A125612544X_Latest</f>
        <v>0.48</v>
      </c>
      <c r="AU352" s="74">
        <f>A125606784W_Latest</f>
        <v>0.45800000000000002</v>
      </c>
      <c r="AV352" s="74">
        <f>A125615424K_Latest</f>
        <v>0.26300000000000001</v>
      </c>
      <c r="AW352" s="74">
        <f>A125618304W_Latest</f>
        <v>0</v>
      </c>
      <c r="AX352" s="74">
        <f>A125609664J_Latest</f>
        <v>1.2010000000000001</v>
      </c>
      <c r="AY352" s="74">
        <f>A125609666L_Latest</f>
        <v>12.494999999999999</v>
      </c>
      <c r="AZ352" s="74">
        <f>A125611264L_Latest</f>
        <v>2.0819999999999999</v>
      </c>
      <c r="BA352" s="74">
        <f>A125605504X_Latest</f>
        <v>1.9810000000000001</v>
      </c>
      <c r="BB352" s="74">
        <f>A125614144X_Latest</f>
        <v>0.56699999999999995</v>
      </c>
      <c r="BC352" s="74">
        <f>A125617024K_Latest</f>
        <v>0</v>
      </c>
      <c r="BD352" s="74">
        <f>A125608384W_Latest</f>
        <v>4.6310000000000002</v>
      </c>
      <c r="BE352" s="74">
        <f>A125608386A_Latest</f>
        <v>10</v>
      </c>
    </row>
    <row r="353" spans="1:57" hidden="1">
      <c r="A353" s="62"/>
      <c r="B353" s="53" t="s">
        <v>11581</v>
      </c>
      <c r="C353" s="70">
        <v>145</v>
      </c>
      <c r="D353" s="74">
        <f>A125611064V_Latest</f>
        <v>17.565000000000001</v>
      </c>
      <c r="E353" s="74">
        <f>A125605304F_Latest</f>
        <v>24.678000000000001</v>
      </c>
      <c r="F353" s="74">
        <f>A125613944C_Latest</f>
        <v>9.9969999999999999</v>
      </c>
      <c r="G353" s="74">
        <f>A125616824R_Latest</f>
        <v>2.194</v>
      </c>
      <c r="H353" s="74">
        <f>A125608184C_Latest</f>
        <v>54.433999999999997</v>
      </c>
      <c r="I353" s="74">
        <f>A125608186J_Latest</f>
        <v>13</v>
      </c>
      <c r="J353" s="74">
        <f>A125612984C_Latest</f>
        <v>3.6349999999999998</v>
      </c>
      <c r="K353" s="74">
        <f>A125607224T_Latest</f>
        <v>8.1289999999999996</v>
      </c>
      <c r="L353" s="74">
        <f>A125615864R_Latest</f>
        <v>2.415</v>
      </c>
      <c r="M353" s="74">
        <f>A125618744A_Latest</f>
        <v>0</v>
      </c>
      <c r="N353" s="74">
        <f>A125610104J_Latest</f>
        <v>14.178000000000001</v>
      </c>
      <c r="O353" s="74">
        <f>A125610106L_Latest</f>
        <v>13.788</v>
      </c>
      <c r="P353" s="74">
        <f>A125611704F_Latest</f>
        <v>5.5890000000000004</v>
      </c>
      <c r="Q353" s="74">
        <f>A125605944C_Latest</f>
        <v>4.4409999999999998</v>
      </c>
      <c r="R353" s="74">
        <f>A125614584C_Latest</f>
        <v>3.74</v>
      </c>
      <c r="S353" s="74">
        <f>A125617464R_Latest</f>
        <v>1.4359999999999999</v>
      </c>
      <c r="T353" s="74">
        <f>A125608824R_Latest</f>
        <v>15.205</v>
      </c>
      <c r="U353" s="74">
        <f>A125608826V_Latest</f>
        <v>15</v>
      </c>
      <c r="V353" s="74">
        <f>A125613304F_Latest</f>
        <v>2.7679999999999998</v>
      </c>
      <c r="W353" s="74">
        <f>A125607544C_Latest</f>
        <v>4.3449999999999998</v>
      </c>
      <c r="X353" s="74">
        <f>A125616184C_Latest</f>
        <v>1.2270000000000001</v>
      </c>
      <c r="Y353" s="74">
        <f>A125619064R_Latest</f>
        <v>0</v>
      </c>
      <c r="Z353" s="74">
        <f>A125610424V_Latest</f>
        <v>8.34</v>
      </c>
      <c r="AA353" s="74">
        <f>A125610426X_Latest</f>
        <v>12.974</v>
      </c>
      <c r="AB353" s="74">
        <f>A125613624T_Latest</f>
        <v>2.6989999999999998</v>
      </c>
      <c r="AC353" s="74">
        <f>A125607864R_Latest</f>
        <v>3.8010000000000002</v>
      </c>
      <c r="AD353" s="74">
        <f>A125616504C_Latest</f>
        <v>0.67100000000000004</v>
      </c>
      <c r="AE353" s="74">
        <f>A125619384A_Latest</f>
        <v>0</v>
      </c>
      <c r="AF353" s="74">
        <f>A125610744F_Latest</f>
        <v>7.17</v>
      </c>
      <c r="AG353" s="74">
        <f>A125610746K_Latest</f>
        <v>10</v>
      </c>
      <c r="AH353" s="74">
        <f>A125612024V_Latest</f>
        <v>1.944</v>
      </c>
      <c r="AI353" s="74">
        <f>A125606264T_Latest</f>
        <v>3.1459999999999999</v>
      </c>
      <c r="AJ353" s="74">
        <f>A125614904C_Latest</f>
        <v>1.643</v>
      </c>
      <c r="AK353" s="74">
        <f>A125617784A_Latest</f>
        <v>0.53500000000000003</v>
      </c>
      <c r="AL353" s="74">
        <f>A125609144C_Latest</f>
        <v>7.2679999999999998</v>
      </c>
      <c r="AM353" s="74">
        <f>A125609146J_Latest</f>
        <v>10.18</v>
      </c>
      <c r="AN353" s="74">
        <f>A125612344F_Latest</f>
        <v>0.35499999999999998</v>
      </c>
      <c r="AO353" s="74">
        <f>A125606584C_Latest</f>
        <v>0.81699999999999995</v>
      </c>
      <c r="AP353" s="74">
        <f>A125615224T_Latest</f>
        <v>0</v>
      </c>
      <c r="AQ353" s="74">
        <f>A125618104C_Latest</f>
        <v>0.223</v>
      </c>
      <c r="AR353" s="74">
        <f>A125609464R_Latest</f>
        <v>1.395</v>
      </c>
      <c r="AS353" s="74">
        <f>A125609466V_Latest</f>
        <v>14.045999999999999</v>
      </c>
      <c r="AT353" s="74">
        <f>A125612664T_Latest</f>
        <v>0.17599999999999999</v>
      </c>
      <c r="AU353" s="74">
        <f>A125606904C_Latest</f>
        <v>0</v>
      </c>
      <c r="AV353" s="74">
        <f>A125615544C_Latest</f>
        <v>9.9000000000000005E-2</v>
      </c>
      <c r="AW353" s="74">
        <f>A125618424R_Latest</f>
        <v>0</v>
      </c>
      <c r="AX353" s="74">
        <f>A125609784A_Latest</f>
        <v>0.27500000000000002</v>
      </c>
      <c r="AY353" s="74">
        <f>A125609786F_Latest</f>
        <v>6.8109999999999999</v>
      </c>
      <c r="AZ353" s="74">
        <f>A125611384F_Latest</f>
        <v>0.40100000000000002</v>
      </c>
      <c r="BA353" s="74">
        <f>A125605624T_Latest</f>
        <v>0</v>
      </c>
      <c r="BB353" s="74">
        <f>A125614264T_Latest</f>
        <v>0.20200000000000001</v>
      </c>
      <c r="BC353" s="74">
        <f>A125617144C_Latest</f>
        <v>0</v>
      </c>
      <c r="BD353" s="74">
        <f>A125608504C_Latest</f>
        <v>0.60199999999999998</v>
      </c>
      <c r="BE353" s="74">
        <f>A125608506J_Latest</f>
        <v>6.01</v>
      </c>
    </row>
    <row r="354" spans="1:57" hidden="1">
      <c r="A354" s="63"/>
      <c r="B354" s="53" t="s">
        <v>11582</v>
      </c>
      <c r="C354" s="70">
        <v>146</v>
      </c>
      <c r="D354" s="74">
        <f>A125610776X_Latest</f>
        <v>12.215999999999999</v>
      </c>
      <c r="E354" s="74">
        <f>A125605016L_Latest</f>
        <v>12.862</v>
      </c>
      <c r="F354" s="74">
        <f>A125613656K_Latest</f>
        <v>1.762</v>
      </c>
      <c r="G354" s="74">
        <f>A125616536W_Latest</f>
        <v>0</v>
      </c>
      <c r="H354" s="74">
        <f>A125607896J_Latest</f>
        <v>26.84</v>
      </c>
      <c r="I354" s="74">
        <f>A125607898L_Latest</f>
        <v>10</v>
      </c>
      <c r="J354" s="74">
        <f>A125612696K_Latest</f>
        <v>3.1360000000000001</v>
      </c>
      <c r="K354" s="74">
        <f>A125606936W_Latest</f>
        <v>4.8410000000000002</v>
      </c>
      <c r="L354" s="74">
        <f>A125615576W_Latest</f>
        <v>0.64</v>
      </c>
      <c r="M354" s="74">
        <f>A125618456J_Latest</f>
        <v>0</v>
      </c>
      <c r="N354" s="74">
        <f>A125609816J_Latest</f>
        <v>8.6159999999999997</v>
      </c>
      <c r="O354" s="74">
        <f>A125609818L_Latest</f>
        <v>10</v>
      </c>
      <c r="P354" s="74">
        <f>A125611416L_Latest</f>
        <v>3.85</v>
      </c>
      <c r="Q354" s="74">
        <f>A125605656K_Latest</f>
        <v>2.7320000000000002</v>
      </c>
      <c r="R354" s="74">
        <f>A125614296K_Latest</f>
        <v>0.73599999999999999</v>
      </c>
      <c r="S354" s="74">
        <f>A125617176W_Latest</f>
        <v>0</v>
      </c>
      <c r="T354" s="74">
        <f>A125608536W_Latest</f>
        <v>7.3179999999999996</v>
      </c>
      <c r="U354" s="74">
        <f>A125608538A_Latest</f>
        <v>9.3840000000000003</v>
      </c>
      <c r="V354" s="74">
        <f>A125613016L_Latest</f>
        <v>3.3759999999999999</v>
      </c>
      <c r="W354" s="74">
        <f>A125607256K_Latest</f>
        <v>1.992</v>
      </c>
      <c r="X354" s="74">
        <f>A125615896J_Latest</f>
        <v>0</v>
      </c>
      <c r="Y354" s="74">
        <f>A125618776V_Latest</f>
        <v>0</v>
      </c>
      <c r="Z354" s="74">
        <f>A125610136A_Latest</f>
        <v>5.3680000000000003</v>
      </c>
      <c r="AA354" s="74">
        <f>A125610138F_Latest</f>
        <v>7.7949999999999999</v>
      </c>
      <c r="AB354" s="74">
        <f>A125613336X_Latest</f>
        <v>0.39700000000000002</v>
      </c>
      <c r="AC354" s="74">
        <f>A125607576W_Latest</f>
        <v>0.374</v>
      </c>
      <c r="AD354" s="74">
        <f>A125616216K_Latest</f>
        <v>0.38600000000000001</v>
      </c>
      <c r="AE354" s="74">
        <f>A125619096J_Latest</f>
        <v>0</v>
      </c>
      <c r="AF354" s="74">
        <f>A125610456L_Latest</f>
        <v>1.1559999999999999</v>
      </c>
      <c r="AG354" s="74">
        <f>A125610458T_Latest</f>
        <v>14.897</v>
      </c>
      <c r="AH354" s="74">
        <f>A125611736X_Latest</f>
        <v>1.0489999999999999</v>
      </c>
      <c r="AI354" s="74">
        <f>A125605976W_Latest</f>
        <v>2.347</v>
      </c>
      <c r="AJ354" s="74">
        <f>A125614616K_Latest</f>
        <v>0</v>
      </c>
      <c r="AK354" s="74">
        <f>A125617496J_Latest</f>
        <v>0</v>
      </c>
      <c r="AL354" s="74">
        <f>A125608856J_Latest</f>
        <v>3.3959999999999999</v>
      </c>
      <c r="AM354" s="74">
        <f>A125608858L_Latest</f>
        <v>10</v>
      </c>
      <c r="AN354" s="74">
        <f>A125612056L_Latest</f>
        <v>0.28599999999999998</v>
      </c>
      <c r="AO354" s="74">
        <f>A125606296K_Latest</f>
        <v>0.49</v>
      </c>
      <c r="AP354" s="74">
        <f>A125614936W_Latest</f>
        <v>0</v>
      </c>
      <c r="AQ354" s="74">
        <f>A125617816J_Latest</f>
        <v>0</v>
      </c>
      <c r="AR354" s="74">
        <f>A125609176W_Latest</f>
        <v>0.77600000000000002</v>
      </c>
      <c r="AS354" s="74">
        <f>A125609178A_Latest</f>
        <v>9.3190000000000008</v>
      </c>
      <c r="AT354" s="74">
        <f>A125612376X_Latest</f>
        <v>0.122</v>
      </c>
      <c r="AU354" s="74">
        <f>A125606616K_Latest</f>
        <v>8.7999999999999995E-2</v>
      </c>
      <c r="AV354" s="74">
        <f>A125615256K_Latest</f>
        <v>0</v>
      </c>
      <c r="AW354" s="74">
        <f>A125618136W_Latest</f>
        <v>0</v>
      </c>
      <c r="AX354" s="74">
        <f>A125609496J_Latest</f>
        <v>0.21</v>
      </c>
      <c r="AY354" s="74">
        <f>A125609498L_Latest</f>
        <v>11.048999999999999</v>
      </c>
      <c r="AZ354" s="74">
        <f>A125611096L_Latest</f>
        <v>0</v>
      </c>
      <c r="BA354" s="74">
        <f>A125605336X_Latest</f>
        <v>0</v>
      </c>
      <c r="BB354" s="74">
        <f>A125613976W_Latest</f>
        <v>0</v>
      </c>
      <c r="BC354" s="74">
        <f>A125616856J_Latest</f>
        <v>0</v>
      </c>
      <c r="BD354" s="74">
        <f>A125608216K_Latest</f>
        <v>0</v>
      </c>
      <c r="BE354" s="74">
        <f>A125608218R_Latest</f>
        <v>0</v>
      </c>
    </row>
    <row r="355" spans="1:57" hidden="1">
      <c r="A355" s="48" t="s">
        <v>11583</v>
      </c>
      <c r="B355" s="61"/>
      <c r="C355" s="70">
        <v>147</v>
      </c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</row>
    <row r="356" spans="1:57" hidden="1">
      <c r="A356" s="62"/>
      <c r="B356" s="53" t="s">
        <v>11584</v>
      </c>
      <c r="C356" s="70">
        <v>148</v>
      </c>
      <c r="D356" s="74">
        <f>A125610984T_Latest</f>
        <v>13.683</v>
      </c>
      <c r="E356" s="74">
        <f>A125605224F_Latest</f>
        <v>19.724</v>
      </c>
      <c r="F356" s="74">
        <f>A125613864C_Latest</f>
        <v>9.4320000000000004</v>
      </c>
      <c r="G356" s="74">
        <f>A125616744R_Latest</f>
        <v>0.63100000000000001</v>
      </c>
      <c r="H356" s="74">
        <f>A125608104T_Latest</f>
        <v>43.469000000000001</v>
      </c>
      <c r="I356" s="74">
        <f>A125608106W_Latest</f>
        <v>12</v>
      </c>
      <c r="J356" s="74">
        <f>A125612904T_Latest</f>
        <v>2.0609999999999999</v>
      </c>
      <c r="K356" s="74">
        <f>A125607144T_Latest</f>
        <v>4.734</v>
      </c>
      <c r="L356" s="74">
        <f>A125615784R_Latest</f>
        <v>2.7690000000000001</v>
      </c>
      <c r="M356" s="74">
        <f>A125618664A_Latest</f>
        <v>0</v>
      </c>
      <c r="N356" s="74">
        <f>A125610024J_Latest</f>
        <v>9.5640000000000001</v>
      </c>
      <c r="O356" s="74">
        <f>A125610026L_Latest</f>
        <v>16</v>
      </c>
      <c r="P356" s="74">
        <f>A125611624F_Latest</f>
        <v>4.7089999999999996</v>
      </c>
      <c r="Q356" s="74">
        <f>A125605864C_Latest</f>
        <v>5.77</v>
      </c>
      <c r="R356" s="74">
        <f>A125614504T_Latest</f>
        <v>2.302</v>
      </c>
      <c r="S356" s="74">
        <f>A125617384R_Latest</f>
        <v>0.63100000000000001</v>
      </c>
      <c r="T356" s="74">
        <f>A125608744R_Latest</f>
        <v>13.412000000000001</v>
      </c>
      <c r="U356" s="74">
        <f>A125608746V_Latest</f>
        <v>10</v>
      </c>
      <c r="V356" s="74">
        <f>A125613224F_Latest</f>
        <v>2.7450000000000001</v>
      </c>
      <c r="W356" s="74">
        <f>A125607464C_Latest</f>
        <v>6.3780000000000001</v>
      </c>
      <c r="X356" s="74">
        <f>A125616104T_Latest</f>
        <v>3.125</v>
      </c>
      <c r="Y356" s="74">
        <f>A125618984L_Latest</f>
        <v>0</v>
      </c>
      <c r="Z356" s="74">
        <f>A125610344V_Latest</f>
        <v>12.247</v>
      </c>
      <c r="AA356" s="74">
        <f>A125610346X_Latest</f>
        <v>12</v>
      </c>
      <c r="AB356" s="74">
        <f>A125613544T_Latest</f>
        <v>2.129</v>
      </c>
      <c r="AC356" s="74">
        <f>A125607784R_Latest</f>
        <v>1.1279999999999999</v>
      </c>
      <c r="AD356" s="74">
        <f>A125616424C_Latest</f>
        <v>1.002</v>
      </c>
      <c r="AE356" s="74">
        <f>A125619304R_Latest</f>
        <v>0</v>
      </c>
      <c r="AF356" s="74">
        <f>A125610664F_Latest</f>
        <v>4.258</v>
      </c>
      <c r="AG356" s="74">
        <f>A125610666K_Latest</f>
        <v>10.329000000000001</v>
      </c>
      <c r="AH356" s="74">
        <f>A125611944T_Latest</f>
        <v>1.07</v>
      </c>
      <c r="AI356" s="74">
        <f>A125606184T_Latest</f>
        <v>0.43</v>
      </c>
      <c r="AJ356" s="74">
        <f>A125614824C_Latest</f>
        <v>0</v>
      </c>
      <c r="AK356" s="74">
        <f>A125617704R_Latest</f>
        <v>0</v>
      </c>
      <c r="AL356" s="74">
        <f>A125609064C_Latest</f>
        <v>1.5</v>
      </c>
      <c r="AM356" s="74">
        <f>A125609066J_Latest</f>
        <v>7.8070000000000004</v>
      </c>
      <c r="AN356" s="74">
        <f>A125612264F_Latest</f>
        <v>0.52600000000000002</v>
      </c>
      <c r="AO356" s="74">
        <f>A125606504T_Latest</f>
        <v>0.46700000000000003</v>
      </c>
      <c r="AP356" s="74">
        <f>A125615144T_Latest</f>
        <v>0</v>
      </c>
      <c r="AQ356" s="74">
        <f>A125618024C_Latest</f>
        <v>0</v>
      </c>
      <c r="AR356" s="74">
        <f>A125609384R_Latest</f>
        <v>0.99199999999999999</v>
      </c>
      <c r="AS356" s="74">
        <f>A125609386V_Latest</f>
        <v>6.4320000000000004</v>
      </c>
      <c r="AT356" s="74">
        <f>A125612584T_Latest</f>
        <v>0</v>
      </c>
      <c r="AU356" s="74">
        <f>A125606824C_Latest</f>
        <v>0.12</v>
      </c>
      <c r="AV356" s="74">
        <f>A125615464C_Latest</f>
        <v>0.23499999999999999</v>
      </c>
      <c r="AW356" s="74">
        <f>A125618344R_Latest</f>
        <v>0</v>
      </c>
      <c r="AX356" s="74">
        <f>A125609704R_Latest</f>
        <v>0.35399999999999998</v>
      </c>
      <c r="AY356" s="74">
        <f>A125609706V_Latest</f>
        <v>21.948</v>
      </c>
      <c r="AZ356" s="74">
        <f>A125611304V_Latest</f>
        <v>0.44400000000000001</v>
      </c>
      <c r="BA356" s="74">
        <f>A125605544T_Latest</f>
        <v>0.69799999999999995</v>
      </c>
      <c r="BB356" s="74">
        <f>A125614184T_Latest</f>
        <v>0</v>
      </c>
      <c r="BC356" s="74">
        <f>A125617064C_Latest</f>
        <v>0</v>
      </c>
      <c r="BD356" s="74">
        <f>A125608424C_Latest</f>
        <v>1.1419999999999999</v>
      </c>
      <c r="BE356" s="74">
        <f>A125608426J_Latest</f>
        <v>9.6669999999999998</v>
      </c>
    </row>
    <row r="357" spans="1:57" hidden="1">
      <c r="A357" s="62"/>
      <c r="B357" s="53" t="s">
        <v>11585</v>
      </c>
      <c r="C357" s="70">
        <v>149</v>
      </c>
      <c r="D357" s="74">
        <f>A125610992T_Latest</f>
        <v>165.59800000000001</v>
      </c>
      <c r="E357" s="74">
        <f>A125605232F_Latest</f>
        <v>135.09</v>
      </c>
      <c r="F357" s="74">
        <f>A125613872C_Latest</f>
        <v>38.558</v>
      </c>
      <c r="G357" s="74">
        <f>A125616752R_Latest</f>
        <v>5.0369999999999999</v>
      </c>
      <c r="H357" s="74">
        <f>A125608112T_Latest</f>
        <v>344.28300000000002</v>
      </c>
      <c r="I357" s="74">
        <f>A125608114W_Latest</f>
        <v>10</v>
      </c>
      <c r="J357" s="74">
        <f>A125612912T_Latest</f>
        <v>55.588999999999999</v>
      </c>
      <c r="K357" s="74">
        <f>A125607152T_Latest</f>
        <v>45.719000000000001</v>
      </c>
      <c r="L357" s="74">
        <f>A125615792R_Latest</f>
        <v>8.8030000000000008</v>
      </c>
      <c r="M357" s="74">
        <f>A125618672A_Latest</f>
        <v>2.0259999999999998</v>
      </c>
      <c r="N357" s="74">
        <f>A125610032J_Latest</f>
        <v>112.136</v>
      </c>
      <c r="O357" s="74">
        <f>A125610034L_Latest</f>
        <v>10</v>
      </c>
      <c r="P357" s="74">
        <f>A125611632F_Latest</f>
        <v>41.606999999999999</v>
      </c>
      <c r="Q357" s="74">
        <f>A125605872C_Latest</f>
        <v>26.978999999999999</v>
      </c>
      <c r="R357" s="74">
        <f>A125614512T_Latest</f>
        <v>11.654999999999999</v>
      </c>
      <c r="S357" s="74">
        <f>A125617392R_Latest</f>
        <v>0.64700000000000002</v>
      </c>
      <c r="T357" s="74">
        <f>A125608752R_Latest</f>
        <v>80.888000000000005</v>
      </c>
      <c r="U357" s="74">
        <f>A125608754V_Latest</f>
        <v>9</v>
      </c>
      <c r="V357" s="74">
        <f>A125613232F_Latest</f>
        <v>34.103999999999999</v>
      </c>
      <c r="W357" s="74">
        <f>A125607472C_Latest</f>
        <v>29.902000000000001</v>
      </c>
      <c r="X357" s="74">
        <f>A125616112T_Latest</f>
        <v>8.8079999999999998</v>
      </c>
      <c r="Y357" s="74">
        <f>A125618992L_Latest</f>
        <v>0</v>
      </c>
      <c r="Z357" s="74">
        <f>A125610352V_Latest</f>
        <v>72.813999999999993</v>
      </c>
      <c r="AA357" s="74">
        <f>A125610354X_Latest</f>
        <v>10</v>
      </c>
      <c r="AB357" s="74">
        <f>A125613552T_Latest</f>
        <v>10.811</v>
      </c>
      <c r="AC357" s="74">
        <f>A125607792R_Latest</f>
        <v>7.2329999999999997</v>
      </c>
      <c r="AD357" s="74">
        <f>A125616432C_Latest</f>
        <v>3.4769999999999999</v>
      </c>
      <c r="AE357" s="74">
        <f>A125619312R_Latest</f>
        <v>0.23</v>
      </c>
      <c r="AF357" s="74">
        <f>A125610672F_Latest</f>
        <v>21.751999999999999</v>
      </c>
      <c r="AG357" s="74">
        <f>A125610674K_Latest</f>
        <v>9.6809999999999992</v>
      </c>
      <c r="AH357" s="74">
        <f>A125611952T_Latest</f>
        <v>16.378</v>
      </c>
      <c r="AI357" s="74">
        <f>A125606192T_Latest</f>
        <v>20.581</v>
      </c>
      <c r="AJ357" s="74">
        <f>A125614832C_Latest</f>
        <v>4.5209999999999999</v>
      </c>
      <c r="AK357" s="74">
        <f>A125617712R_Latest</f>
        <v>1.91</v>
      </c>
      <c r="AL357" s="74">
        <f>A125609072C_Latest</f>
        <v>43.39</v>
      </c>
      <c r="AM357" s="74">
        <f>A125609074J_Latest</f>
        <v>10</v>
      </c>
      <c r="AN357" s="74">
        <f>A125612272F_Latest</f>
        <v>4.4009999999999998</v>
      </c>
      <c r="AO357" s="74">
        <f>A125606512T_Latest</f>
        <v>2.9790000000000001</v>
      </c>
      <c r="AP357" s="74">
        <f>A125615152T_Latest</f>
        <v>0.35099999999999998</v>
      </c>
      <c r="AQ357" s="74">
        <f>A125618032C_Latest</f>
        <v>0.223</v>
      </c>
      <c r="AR357" s="74">
        <f>A125609392R_Latest</f>
        <v>7.9550000000000001</v>
      </c>
      <c r="AS357" s="74">
        <f>A125609394V_Latest</f>
        <v>8</v>
      </c>
      <c r="AT357" s="74">
        <f>A125612592T_Latest</f>
        <v>0.625</v>
      </c>
      <c r="AU357" s="74">
        <f>A125606832C_Latest</f>
        <v>0.45800000000000002</v>
      </c>
      <c r="AV357" s="74">
        <f>A125615472C_Latest</f>
        <v>0.377</v>
      </c>
      <c r="AW357" s="74">
        <f>A125618352R_Latest</f>
        <v>0</v>
      </c>
      <c r="AX357" s="74">
        <f>A125609712R_Latest</f>
        <v>1.4590000000000001</v>
      </c>
      <c r="AY357" s="74">
        <f>A125609714V_Latest</f>
        <v>12.374000000000001</v>
      </c>
      <c r="AZ357" s="74">
        <f>A125611312V_Latest</f>
        <v>2.0819999999999999</v>
      </c>
      <c r="BA357" s="74">
        <f>A125605552T_Latest</f>
        <v>1.24</v>
      </c>
      <c r="BB357" s="74">
        <f>A125614192T_Latest</f>
        <v>0.56699999999999995</v>
      </c>
      <c r="BC357" s="74">
        <f>A125617072C_Latest</f>
        <v>0</v>
      </c>
      <c r="BD357" s="74">
        <f>A125608432C_Latest</f>
        <v>3.8889999999999998</v>
      </c>
      <c r="BE357" s="74">
        <f>A125608434J_Latest</f>
        <v>9.11</v>
      </c>
    </row>
    <row r="358" spans="1:57" hidden="1">
      <c r="A358" s="62"/>
      <c r="B358" s="53" t="s">
        <v>11586</v>
      </c>
      <c r="C358" s="70">
        <v>150</v>
      </c>
      <c r="D358" s="74">
        <f>A125610816F_Latest</f>
        <v>22.96</v>
      </c>
      <c r="E358" s="74">
        <f>A125605056F_Latest</f>
        <v>29.146999999999998</v>
      </c>
      <c r="F358" s="74">
        <f>A125613696C_Latest</f>
        <v>12.084</v>
      </c>
      <c r="G358" s="74">
        <f>A125616576R_Latest</f>
        <v>4.0659999999999998</v>
      </c>
      <c r="H358" s="74">
        <f>A125607936R_Latest</f>
        <v>68.257000000000005</v>
      </c>
      <c r="I358" s="74">
        <f>A125607938V_Latest</f>
        <v>11.523</v>
      </c>
      <c r="J358" s="74">
        <f>A125612736T_Latest</f>
        <v>6.38</v>
      </c>
      <c r="K358" s="74">
        <f>A125606976R_Latest</f>
        <v>8.7490000000000006</v>
      </c>
      <c r="L358" s="74">
        <f>A125615616C_Latest</f>
        <v>1.603</v>
      </c>
      <c r="M358" s="74">
        <f>A125618496A_Latest</f>
        <v>0.60799999999999998</v>
      </c>
      <c r="N358" s="74">
        <f>A125609856A_Latest</f>
        <v>17.338999999999999</v>
      </c>
      <c r="O358" s="74">
        <f>A125609858F_Latest</f>
        <v>10</v>
      </c>
      <c r="P358" s="74">
        <f>A125611456F_Latest</f>
        <v>7.133</v>
      </c>
      <c r="Q358" s="74">
        <f>A125605696C_Latest</f>
        <v>7.3289999999999997</v>
      </c>
      <c r="R358" s="74">
        <f>A125614336T_Latest</f>
        <v>6.2050000000000001</v>
      </c>
      <c r="S358" s="74">
        <f>A125617216C_Latest</f>
        <v>2.3559999999999999</v>
      </c>
      <c r="T358" s="74">
        <f>A125608576R_Latest</f>
        <v>23.024000000000001</v>
      </c>
      <c r="U358" s="74">
        <f>A125608578V_Latest</f>
        <v>15</v>
      </c>
      <c r="V358" s="74">
        <f>A125613056F_Latest</f>
        <v>4.0279999999999996</v>
      </c>
      <c r="W358" s="74">
        <f>A125607296C_Latest</f>
        <v>5.3650000000000002</v>
      </c>
      <c r="X358" s="74">
        <f>A125615936R_Latest</f>
        <v>1.2270000000000001</v>
      </c>
      <c r="Y358" s="74">
        <f>A125618816A_Latest</f>
        <v>0.56699999999999995</v>
      </c>
      <c r="Z358" s="74">
        <f>A125610176V_Latest</f>
        <v>11.188000000000001</v>
      </c>
      <c r="AA358" s="74">
        <f>A125610178X_Latest</f>
        <v>11.041</v>
      </c>
      <c r="AB358" s="74">
        <f>A125613376T_Latest</f>
        <v>2.3250000000000002</v>
      </c>
      <c r="AC358" s="74">
        <f>A125607616C_Latest</f>
        <v>2.79</v>
      </c>
      <c r="AD358" s="74">
        <f>A125616256C_Latest</f>
        <v>0.84099999999999997</v>
      </c>
      <c r="AE358" s="74">
        <f>A125619136R_Latest</f>
        <v>0</v>
      </c>
      <c r="AF358" s="74">
        <f>A125610496F_Latest</f>
        <v>5.9560000000000004</v>
      </c>
      <c r="AG358" s="74">
        <f>A125610498K_Latest</f>
        <v>10</v>
      </c>
      <c r="AH358" s="74">
        <f>A125611776T_Latest</f>
        <v>1.736</v>
      </c>
      <c r="AI358" s="74">
        <f>A125606016F_Latest</f>
        <v>3.3759999999999999</v>
      </c>
      <c r="AJ358" s="74">
        <f>A125614656C_Latest</f>
        <v>1.6259999999999999</v>
      </c>
      <c r="AK358" s="74">
        <f>A125617536R_Latest</f>
        <v>0.53500000000000003</v>
      </c>
      <c r="AL358" s="74">
        <f>A125608896A_Latest</f>
        <v>7.2729999999999997</v>
      </c>
      <c r="AM358" s="74">
        <f>A125608898F_Latest</f>
        <v>10</v>
      </c>
      <c r="AN358" s="74">
        <f>A125612096F_Latest</f>
        <v>0.98</v>
      </c>
      <c r="AO358" s="74">
        <f>A125606336T_Latest</f>
        <v>1.1499999999999999</v>
      </c>
      <c r="AP358" s="74">
        <f>A125614976R_Latest</f>
        <v>0.28100000000000003</v>
      </c>
      <c r="AQ358" s="74">
        <f>A125617856A_Latest</f>
        <v>0</v>
      </c>
      <c r="AR358" s="74">
        <f>A125609216C_Latest</f>
        <v>2.411</v>
      </c>
      <c r="AS358" s="74">
        <f>A125609218J_Latest</f>
        <v>10</v>
      </c>
      <c r="AT358" s="74">
        <f>A125612416F_Latest</f>
        <v>0.17599999999999999</v>
      </c>
      <c r="AU358" s="74">
        <f>A125606656C_Latest</f>
        <v>0</v>
      </c>
      <c r="AV358" s="74">
        <f>A125615296C_Latest</f>
        <v>9.9000000000000005E-2</v>
      </c>
      <c r="AW358" s="74">
        <f>A125618176R_Latest</f>
        <v>0</v>
      </c>
      <c r="AX358" s="74">
        <f>A125609536R_Latest</f>
        <v>0.27500000000000002</v>
      </c>
      <c r="AY358" s="74">
        <f>A125609538V_Latest</f>
        <v>6.8109999999999999</v>
      </c>
      <c r="AZ358" s="74">
        <f>A125611136V_Latest</f>
        <v>0.20100000000000001</v>
      </c>
      <c r="BA358" s="74">
        <f>A125605376T_Latest</f>
        <v>0.38700000000000001</v>
      </c>
      <c r="BB358" s="74">
        <f>A125614016F_Latest</f>
        <v>0.20200000000000001</v>
      </c>
      <c r="BC358" s="74">
        <f>A125616896A_Latest</f>
        <v>0</v>
      </c>
      <c r="BD358" s="74">
        <f>A125608256C_Latest</f>
        <v>0.79</v>
      </c>
      <c r="BE358" s="74">
        <f>A125608258J_Latest</f>
        <v>15.003</v>
      </c>
    </row>
    <row r="359" spans="1:57" hidden="1">
      <c r="A359" s="62"/>
      <c r="B359" s="53" t="s">
        <v>11582</v>
      </c>
      <c r="C359" s="70">
        <v>151</v>
      </c>
      <c r="D359" s="74">
        <f>A125610784X_Latest</f>
        <v>12.484</v>
      </c>
      <c r="E359" s="74">
        <f>A125605024L_Latest</f>
        <v>15.77</v>
      </c>
      <c r="F359" s="74">
        <f>A125613664K_Latest</f>
        <v>3.49</v>
      </c>
      <c r="G359" s="74">
        <f>A125616544W_Latest</f>
        <v>0</v>
      </c>
      <c r="H359" s="74">
        <f>A125607904W_Latest</f>
        <v>31.744</v>
      </c>
      <c r="I359" s="74">
        <f>A125607906A_Latest</f>
        <v>10</v>
      </c>
      <c r="J359" s="74">
        <f>A125612704X_Latest</f>
        <v>3.6779999999999999</v>
      </c>
      <c r="K359" s="74">
        <f>A125606944W_Latest</f>
        <v>5.4809999999999999</v>
      </c>
      <c r="L359" s="74">
        <f>A125615584W_Latest</f>
        <v>1.7150000000000001</v>
      </c>
      <c r="M359" s="74">
        <f>A125618464J_Latest</f>
        <v>0</v>
      </c>
      <c r="N359" s="74">
        <f>A125609824J_Latest</f>
        <v>10.875</v>
      </c>
      <c r="O359" s="74">
        <f>A125609826L_Latest</f>
        <v>10</v>
      </c>
      <c r="P359" s="74">
        <f>A125611424L_Latest</f>
        <v>3.1389999999999998</v>
      </c>
      <c r="Q359" s="74">
        <f>A125605664K_Latest</f>
        <v>2.7320000000000002</v>
      </c>
      <c r="R359" s="74">
        <f>A125614304X_Latest</f>
        <v>0</v>
      </c>
      <c r="S359" s="74">
        <f>A125617184W_Latest</f>
        <v>0</v>
      </c>
      <c r="T359" s="74">
        <f>A125608544W_Latest</f>
        <v>5.8710000000000004</v>
      </c>
      <c r="U359" s="74">
        <f>A125608546A_Latest</f>
        <v>9.3689999999999998</v>
      </c>
      <c r="V359" s="74">
        <f>A125613024L_Latest</f>
        <v>3.3759999999999999</v>
      </c>
      <c r="W359" s="74">
        <f>A125607264K_Latest</f>
        <v>2.641</v>
      </c>
      <c r="X359" s="74">
        <f>A125615904W_Latest</f>
        <v>0.83599999999999997</v>
      </c>
      <c r="Y359" s="74">
        <f>A125618784V_Latest</f>
        <v>0</v>
      </c>
      <c r="Z359" s="74">
        <f>A125610144A_Latest</f>
        <v>6.8529999999999998</v>
      </c>
      <c r="AA359" s="74">
        <f>A125610146F_Latest</f>
        <v>9.5190000000000001</v>
      </c>
      <c r="AB359" s="74">
        <f>A125613344X_Latest</f>
        <v>0.83299999999999996</v>
      </c>
      <c r="AC359" s="74">
        <f>A125607584W_Latest</f>
        <v>0.92300000000000004</v>
      </c>
      <c r="AD359" s="74">
        <f>A125616224K_Latest</f>
        <v>0.71399999999999997</v>
      </c>
      <c r="AE359" s="74">
        <f>A125619104W_Latest</f>
        <v>0</v>
      </c>
      <c r="AF359" s="74">
        <f>A125610464L_Latest</f>
        <v>2.4700000000000002</v>
      </c>
      <c r="AG359" s="74">
        <f>A125610466T_Latest</f>
        <v>13.012</v>
      </c>
      <c r="AH359" s="74">
        <f>A125611744X_Latest</f>
        <v>1.0489999999999999</v>
      </c>
      <c r="AI359" s="74">
        <f>A125605984W_Latest</f>
        <v>3.4140000000000001</v>
      </c>
      <c r="AJ359" s="74">
        <f>A125614624K_Latest</f>
        <v>0</v>
      </c>
      <c r="AK359" s="74">
        <f>A125617504W_Latest</f>
        <v>0</v>
      </c>
      <c r="AL359" s="74">
        <f>A125608864J_Latest</f>
        <v>4.4630000000000001</v>
      </c>
      <c r="AM359" s="74">
        <f>A125608866L_Latest</f>
        <v>13.448</v>
      </c>
      <c r="AN359" s="74">
        <f>A125612064L_Latest</f>
        <v>0.28599999999999998</v>
      </c>
      <c r="AO359" s="74">
        <f>A125606304X_Latest</f>
        <v>0.49</v>
      </c>
      <c r="AP359" s="74">
        <f>A125614944W_Latest</f>
        <v>0.22600000000000001</v>
      </c>
      <c r="AQ359" s="74">
        <f>A125617824J_Latest</f>
        <v>0</v>
      </c>
      <c r="AR359" s="74">
        <f>A125609184W_Latest</f>
        <v>1.002</v>
      </c>
      <c r="AS359" s="74">
        <f>A125609186A_Latest</f>
        <v>11.741</v>
      </c>
      <c r="AT359" s="74">
        <f>A125612384X_Latest</f>
        <v>0.122</v>
      </c>
      <c r="AU359" s="74">
        <f>A125606624K_Latest</f>
        <v>8.7999999999999995E-2</v>
      </c>
      <c r="AV359" s="74">
        <f>A125615264K_Latest</f>
        <v>0</v>
      </c>
      <c r="AW359" s="74">
        <f>A125618144W_Latest</f>
        <v>0</v>
      </c>
      <c r="AX359" s="74">
        <f>A125609504W_Latest</f>
        <v>0.21</v>
      </c>
      <c r="AY359" s="74">
        <f>A125609506A_Latest</f>
        <v>11.048999999999999</v>
      </c>
      <c r="AZ359" s="74">
        <f>A125611104A_Latest</f>
        <v>0</v>
      </c>
      <c r="BA359" s="74">
        <f>A125605344X_Latest</f>
        <v>0</v>
      </c>
      <c r="BB359" s="74">
        <f>A125613984W_Latest</f>
        <v>0</v>
      </c>
      <c r="BC359" s="74">
        <f>A125616864J_Latest</f>
        <v>0</v>
      </c>
      <c r="BD359" s="74">
        <f>A125608224K_Latest</f>
        <v>0</v>
      </c>
      <c r="BE359" s="74">
        <f>A125608226R_Latest</f>
        <v>0</v>
      </c>
    </row>
    <row r="360" spans="1:57" hidden="1">
      <c r="A360" s="48" t="s">
        <v>11596</v>
      </c>
      <c r="B360" s="64"/>
      <c r="C360" s="70">
        <v>152</v>
      </c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</row>
    <row r="361" spans="1:57" hidden="1">
      <c r="A361" s="62"/>
      <c r="B361" s="53" t="s">
        <v>11598</v>
      </c>
      <c r="C361" s="70">
        <v>153</v>
      </c>
      <c r="D361" s="74">
        <f>A125610856X_Latest</f>
        <v>29.161000000000001</v>
      </c>
      <c r="E361" s="74">
        <f>A125605096X_Latest</f>
        <v>49.343000000000004</v>
      </c>
      <c r="F361" s="74">
        <f>A125613736K_Latest</f>
        <v>16.989999999999998</v>
      </c>
      <c r="G361" s="74">
        <f>A125616616W_Latest</f>
        <v>2.8069999999999999</v>
      </c>
      <c r="H361" s="74">
        <f>A125607976J_Latest</f>
        <v>98.301000000000002</v>
      </c>
      <c r="I361" s="74">
        <f>A125607978L_Latest</f>
        <v>13</v>
      </c>
      <c r="J361" s="74">
        <f>A125612776K_Latest</f>
        <v>8.2520000000000007</v>
      </c>
      <c r="K361" s="74">
        <f>A125607016X_Latest</f>
        <v>13.238</v>
      </c>
      <c r="L361" s="74">
        <f>A125615656W_Latest</f>
        <v>6.048</v>
      </c>
      <c r="M361" s="74">
        <f>A125618536J_Latest</f>
        <v>0.60799999999999998</v>
      </c>
      <c r="N361" s="74">
        <f>A125609896V_Latest</f>
        <v>28.146000000000001</v>
      </c>
      <c r="O361" s="74">
        <f>A125609898X_Latest</f>
        <v>15</v>
      </c>
      <c r="P361" s="74">
        <f>A125611496X_Latest</f>
        <v>9.1</v>
      </c>
      <c r="Q361" s="74">
        <f>A125605736K_Latest</f>
        <v>16.131</v>
      </c>
      <c r="R361" s="74">
        <f>A125614376K_Latest</f>
        <v>4.5140000000000002</v>
      </c>
      <c r="S361" s="74">
        <f>A125617256W_Latest</f>
        <v>2.1989999999999998</v>
      </c>
      <c r="T361" s="74">
        <f>A125608616W_Latest</f>
        <v>31.943999999999999</v>
      </c>
      <c r="U361" s="74">
        <f>A125608618A_Latest</f>
        <v>14.541</v>
      </c>
      <c r="V361" s="74">
        <f>A125613096X_Latest</f>
        <v>6.5679999999999996</v>
      </c>
      <c r="W361" s="74">
        <f>A125607336K_Latest</f>
        <v>10.07</v>
      </c>
      <c r="X361" s="74">
        <f>A125615976J_Latest</f>
        <v>3.9590000000000001</v>
      </c>
      <c r="Y361" s="74">
        <f>A125618856V_Latest</f>
        <v>0</v>
      </c>
      <c r="Z361" s="74">
        <f>A125610216A_Latest</f>
        <v>20.596</v>
      </c>
      <c r="AA361" s="74">
        <f>A125610218F_Latest</f>
        <v>10.37</v>
      </c>
      <c r="AB361" s="74">
        <f>A125613416X_Latest</f>
        <v>1.95</v>
      </c>
      <c r="AC361" s="74">
        <f>A125607656W_Latest</f>
        <v>2.7290000000000001</v>
      </c>
      <c r="AD361" s="74">
        <f>A125616296W_Latest</f>
        <v>1.4890000000000001</v>
      </c>
      <c r="AE361" s="74">
        <f>A125619176J_Latest</f>
        <v>0</v>
      </c>
      <c r="AF361" s="74">
        <f>A125610536L_Latest</f>
        <v>6.1680000000000001</v>
      </c>
      <c r="AG361" s="74">
        <f>A125610538T_Latest</f>
        <v>12</v>
      </c>
      <c r="AH361" s="74">
        <f>A125611816X_Latest</f>
        <v>1.853</v>
      </c>
      <c r="AI361" s="74">
        <f>A125606056X_Latest</f>
        <v>5.4720000000000004</v>
      </c>
      <c r="AJ361" s="74">
        <f>A125614696W_Latest</f>
        <v>0.53400000000000003</v>
      </c>
      <c r="AK361" s="74">
        <f>A125617576J_Latest</f>
        <v>0</v>
      </c>
      <c r="AL361" s="74">
        <f>A125608936J_Latest</f>
        <v>7.859</v>
      </c>
      <c r="AM361" s="74">
        <f>A125608938L_Latest</f>
        <v>10</v>
      </c>
      <c r="AN361" s="74">
        <f>A125612136L_Latest</f>
        <v>1.2649999999999999</v>
      </c>
      <c r="AO361" s="74">
        <f>A125606376K_Latest</f>
        <v>0.96099999999999997</v>
      </c>
      <c r="AP361" s="74">
        <f>A125615016X_Latest</f>
        <v>0</v>
      </c>
      <c r="AQ361" s="74">
        <f>A125617896V_Latest</f>
        <v>0</v>
      </c>
      <c r="AR361" s="74">
        <f>A125609256W_Latest</f>
        <v>2.226</v>
      </c>
      <c r="AS361" s="74">
        <f>A125609258A_Latest</f>
        <v>8.5820000000000007</v>
      </c>
      <c r="AT361" s="74">
        <f>A125612456X_Latest</f>
        <v>0.17299999999999999</v>
      </c>
      <c r="AU361" s="74">
        <f>A125606696W_Latest</f>
        <v>0</v>
      </c>
      <c r="AV361" s="74">
        <f>A125615336K_Latest</f>
        <v>0.44700000000000001</v>
      </c>
      <c r="AW361" s="74">
        <f>A125618216W_Latest</f>
        <v>0</v>
      </c>
      <c r="AX361" s="74">
        <f>A125609576J_Latest</f>
        <v>0.62</v>
      </c>
      <c r="AY361" s="74">
        <f>A125609578L_Latest</f>
        <v>22.693000000000001</v>
      </c>
      <c r="AZ361" s="74">
        <f>A125611176L_Latest</f>
        <v>0</v>
      </c>
      <c r="BA361" s="74">
        <f>A125605416X_Latest</f>
        <v>0.74199999999999999</v>
      </c>
      <c r="BB361" s="74">
        <f>A125614056X_Latest</f>
        <v>0</v>
      </c>
      <c r="BC361" s="74">
        <f>A125616936J_Latest</f>
        <v>0</v>
      </c>
      <c r="BD361" s="74">
        <f>A125608296W_Latest</f>
        <v>0.74199999999999999</v>
      </c>
      <c r="BE361" s="74">
        <f>A125608298A_Latest</f>
        <v>12.61</v>
      </c>
    </row>
    <row r="362" spans="1:57" hidden="1">
      <c r="A362" s="62"/>
      <c r="B362" s="53" t="s">
        <v>11587</v>
      </c>
      <c r="C362" s="70">
        <v>154</v>
      </c>
      <c r="D362" s="74">
        <f>A125610808F_Latest</f>
        <v>19.446000000000002</v>
      </c>
      <c r="E362" s="74">
        <f>A125605048F_Latest</f>
        <v>32.356000000000002</v>
      </c>
      <c r="F362" s="74">
        <f>A125613688C_Latest</f>
        <v>14.43</v>
      </c>
      <c r="G362" s="74">
        <f>A125616568R_Latest</f>
        <v>3.8319999999999999</v>
      </c>
      <c r="H362" s="74">
        <f>A125607928R_Latest</f>
        <v>70.063999999999993</v>
      </c>
      <c r="I362" s="74">
        <f>A125607930A_Latest</f>
        <v>14</v>
      </c>
      <c r="J362" s="74">
        <f>A125612728T_Latest</f>
        <v>6.7489999999999997</v>
      </c>
      <c r="K362" s="74">
        <f>A125606968R_Latest</f>
        <v>9.7349999999999994</v>
      </c>
      <c r="L362" s="74">
        <f>A125615608C_Latest</f>
        <v>6.7939999999999996</v>
      </c>
      <c r="M362" s="74">
        <f>A125618488A_Latest</f>
        <v>1.7909999999999999</v>
      </c>
      <c r="N362" s="74">
        <f>A125609848A_Latest</f>
        <v>25.068999999999999</v>
      </c>
      <c r="O362" s="74">
        <f>A125609850L_Latest</f>
        <v>15</v>
      </c>
      <c r="P362" s="74">
        <f>A125611448F_Latest</f>
        <v>4.6050000000000004</v>
      </c>
      <c r="Q362" s="74">
        <f>A125605688C_Latest</f>
        <v>8.5749999999999993</v>
      </c>
      <c r="R362" s="74">
        <f>A125614328T_Latest</f>
        <v>3.5630000000000002</v>
      </c>
      <c r="S362" s="74">
        <f>A125617208C_Latest</f>
        <v>1.278</v>
      </c>
      <c r="T362" s="74">
        <f>A125608568R_Latest</f>
        <v>18.021000000000001</v>
      </c>
      <c r="U362" s="74">
        <f>A125608570A_Latest</f>
        <v>14.317</v>
      </c>
      <c r="V362" s="74">
        <f>A125613048F_Latest</f>
        <v>7.0250000000000004</v>
      </c>
      <c r="W362" s="74">
        <f>A125607288C_Latest</f>
        <v>9.0969999999999995</v>
      </c>
      <c r="X362" s="74">
        <f>A125615928R_Latest</f>
        <v>2.9049999999999998</v>
      </c>
      <c r="Y362" s="74">
        <f>A125618808A_Latest</f>
        <v>0</v>
      </c>
      <c r="Z362" s="74">
        <f>A125610168V_Latest</f>
        <v>19.027999999999999</v>
      </c>
      <c r="AA362" s="74">
        <f>A125610170F_Latest</f>
        <v>12</v>
      </c>
      <c r="AB362" s="74">
        <f>A125613368T_Latest</f>
        <v>0.40799999999999997</v>
      </c>
      <c r="AC362" s="74">
        <f>A125607608C_Latest</f>
        <v>0.71699999999999997</v>
      </c>
      <c r="AD362" s="74">
        <f>A125616248C_Latest</f>
        <v>0</v>
      </c>
      <c r="AE362" s="74">
        <f>A125619128R_Latest</f>
        <v>0</v>
      </c>
      <c r="AF362" s="74">
        <f>A125610488F_Latest</f>
        <v>1.1240000000000001</v>
      </c>
      <c r="AG362" s="74">
        <f>A125610490T_Latest</f>
        <v>13.641</v>
      </c>
      <c r="AH362" s="74">
        <f>A125611768T_Latest</f>
        <v>0</v>
      </c>
      <c r="AI362" s="74">
        <f>A125606008F_Latest</f>
        <v>3.6389999999999998</v>
      </c>
      <c r="AJ362" s="74">
        <f>A125614648C_Latest</f>
        <v>1.05</v>
      </c>
      <c r="AK362" s="74">
        <f>A125617528R_Latest</f>
        <v>0.76300000000000001</v>
      </c>
      <c r="AL362" s="74">
        <f>A125608888A_Latest</f>
        <v>5.452</v>
      </c>
      <c r="AM362" s="74">
        <f>A125608890L_Latest</f>
        <v>14.52</v>
      </c>
      <c r="AN362" s="74">
        <f>A125612088F_Latest</f>
        <v>0.66</v>
      </c>
      <c r="AO362" s="74">
        <f>A125606328T_Latest</f>
        <v>0.504</v>
      </c>
      <c r="AP362" s="74">
        <f>A125614968R_Latest</f>
        <v>0</v>
      </c>
      <c r="AQ362" s="74">
        <f>A125617848A_Latest</f>
        <v>0</v>
      </c>
      <c r="AR362" s="74">
        <f>A125609208C_Latest</f>
        <v>1.1639999999999999</v>
      </c>
      <c r="AS362" s="74">
        <f>A125609210R_Latest</f>
        <v>9.0660000000000007</v>
      </c>
      <c r="AT362" s="74">
        <f>A125612408F_Latest</f>
        <v>0</v>
      </c>
      <c r="AU362" s="74">
        <f>A125606648C_Latest</f>
        <v>8.7999999999999995E-2</v>
      </c>
      <c r="AV362" s="74">
        <f>A125615288C_Latest</f>
        <v>0.11899999999999999</v>
      </c>
      <c r="AW362" s="74">
        <f>A125618168R_Latest</f>
        <v>0</v>
      </c>
      <c r="AX362" s="74">
        <f>A125609528R_Latest</f>
        <v>0.20699999999999999</v>
      </c>
      <c r="AY362" s="74">
        <f>A125609530A_Latest</f>
        <v>21.44</v>
      </c>
      <c r="AZ362" s="74">
        <f>A125611128V_Latest</f>
        <v>0</v>
      </c>
      <c r="BA362" s="74">
        <f>A125605368T_Latest</f>
        <v>0</v>
      </c>
      <c r="BB362" s="74">
        <f>A125614008F_Latest</f>
        <v>0</v>
      </c>
      <c r="BC362" s="74">
        <f>A125616888A_Latest</f>
        <v>0</v>
      </c>
      <c r="BD362" s="74">
        <f>A125608248C_Latest</f>
        <v>0</v>
      </c>
      <c r="BE362" s="74">
        <f>A125608250R_Latest</f>
        <v>0</v>
      </c>
    </row>
    <row r="363" spans="1:57" hidden="1">
      <c r="A363" s="62"/>
      <c r="B363" s="53" t="s">
        <v>11599</v>
      </c>
      <c r="C363" s="70">
        <v>155</v>
      </c>
      <c r="D363" s="74">
        <f>A125610864X_Latest</f>
        <v>31.875</v>
      </c>
      <c r="E363" s="74">
        <f>A125605104L_Latest</f>
        <v>45.01</v>
      </c>
      <c r="F363" s="74">
        <f>A125613744K_Latest</f>
        <v>19.382999999999999</v>
      </c>
      <c r="G363" s="74">
        <f>A125616624W_Latest</f>
        <v>3.859</v>
      </c>
      <c r="H363" s="74">
        <f>A125607984J_Latest</f>
        <v>100.128</v>
      </c>
      <c r="I363" s="74">
        <f>A125607986L_Latest</f>
        <v>13</v>
      </c>
      <c r="J363" s="74">
        <f>A125612784K_Latest</f>
        <v>6.9290000000000003</v>
      </c>
      <c r="K363" s="74">
        <f>A125607024X_Latest</f>
        <v>14.412000000000001</v>
      </c>
      <c r="L363" s="74">
        <f>A125615664W_Latest</f>
        <v>4.6509999999999998</v>
      </c>
      <c r="M363" s="74">
        <f>A125618544J_Latest</f>
        <v>1.7909999999999999</v>
      </c>
      <c r="N363" s="74">
        <f>A125609904J_Latest</f>
        <v>27.783999999999999</v>
      </c>
      <c r="O363" s="74">
        <f>A125609906L_Latest</f>
        <v>14.298999999999999</v>
      </c>
      <c r="P363" s="74">
        <f>A125611504L_Latest</f>
        <v>11.335000000000001</v>
      </c>
      <c r="Q363" s="74">
        <f>A125605744K_Latest</f>
        <v>11.632999999999999</v>
      </c>
      <c r="R363" s="74">
        <f>A125614384K_Latest</f>
        <v>6.609</v>
      </c>
      <c r="S363" s="74">
        <f>A125617264W_Latest</f>
        <v>1.278</v>
      </c>
      <c r="T363" s="74">
        <f>A125608624W_Latest</f>
        <v>30.853999999999999</v>
      </c>
      <c r="U363" s="74">
        <f>A125608626A_Latest</f>
        <v>11.307</v>
      </c>
      <c r="V363" s="74">
        <f>A125613104L_Latest</f>
        <v>9.6630000000000003</v>
      </c>
      <c r="W363" s="74">
        <f>A125607344K_Latest</f>
        <v>10.212</v>
      </c>
      <c r="X363" s="74">
        <f>A125615984J_Latest</f>
        <v>3.8820000000000001</v>
      </c>
      <c r="Y363" s="74">
        <f>A125618864V_Latest</f>
        <v>0.56699999999999995</v>
      </c>
      <c r="Z363" s="74">
        <f>A125610224A_Latest</f>
        <v>24.324000000000002</v>
      </c>
      <c r="AA363" s="74">
        <f>A125610226F_Latest</f>
        <v>10</v>
      </c>
      <c r="AB363" s="74">
        <f>A125613424X_Latest</f>
        <v>1.07</v>
      </c>
      <c r="AC363" s="74">
        <f>A125607664W_Latest</f>
        <v>1.4690000000000001</v>
      </c>
      <c r="AD363" s="74">
        <f>A125616304K_Latest</f>
        <v>2.2040000000000002</v>
      </c>
      <c r="AE363" s="74">
        <f>A125619184J_Latest</f>
        <v>0</v>
      </c>
      <c r="AF363" s="74">
        <f>A125610544L_Latest</f>
        <v>4.7430000000000003</v>
      </c>
      <c r="AG363" s="74">
        <f>A125610546T_Latest</f>
        <v>18.155000000000001</v>
      </c>
      <c r="AH363" s="74">
        <f>A125611824X_Latest</f>
        <v>1.571</v>
      </c>
      <c r="AI363" s="74">
        <f>A125606064X_Latest</f>
        <v>5.6559999999999997</v>
      </c>
      <c r="AJ363" s="74">
        <f>A125614704K_Latest</f>
        <v>1.161</v>
      </c>
      <c r="AK363" s="74">
        <f>A125617584J_Latest</f>
        <v>0</v>
      </c>
      <c r="AL363" s="74">
        <f>A125608944J_Latest</f>
        <v>8.3870000000000005</v>
      </c>
      <c r="AM363" s="74">
        <f>A125608946L_Latest</f>
        <v>13</v>
      </c>
      <c r="AN363" s="74">
        <f>A125612144L_Latest</f>
        <v>0.99</v>
      </c>
      <c r="AO363" s="74">
        <f>A125606384K_Latest</f>
        <v>0.77200000000000002</v>
      </c>
      <c r="AP363" s="74">
        <f>A125615024X_Latest</f>
        <v>0.28100000000000003</v>
      </c>
      <c r="AQ363" s="74">
        <f>A125617904J_Latest</f>
        <v>0.223</v>
      </c>
      <c r="AR363" s="74">
        <f>A125609264W_Latest</f>
        <v>2.266</v>
      </c>
      <c r="AS363" s="74">
        <f>A125609266A_Latest</f>
        <v>10.722</v>
      </c>
      <c r="AT363" s="74">
        <f>A125612464X_Latest</f>
        <v>0.11600000000000001</v>
      </c>
      <c r="AU363" s="74">
        <f>A125606704K_Latest</f>
        <v>0.114</v>
      </c>
      <c r="AV363" s="74">
        <f>A125615344K_Latest</f>
        <v>0.34799999999999998</v>
      </c>
      <c r="AW363" s="74">
        <f>A125618224W_Latest</f>
        <v>0</v>
      </c>
      <c r="AX363" s="74">
        <f>A125609584J_Latest</f>
        <v>0.57799999999999996</v>
      </c>
      <c r="AY363" s="74">
        <f>A125609586L_Latest</f>
        <v>22.010999999999999</v>
      </c>
      <c r="AZ363" s="74">
        <f>A125611184L_Latest</f>
        <v>0.20100000000000001</v>
      </c>
      <c r="BA363" s="74">
        <f>A125605424X_Latest</f>
        <v>0.74199999999999999</v>
      </c>
      <c r="BB363" s="74">
        <f>A125614064X_Latest</f>
        <v>0.248</v>
      </c>
      <c r="BC363" s="74">
        <f>A125616944J_Latest</f>
        <v>0</v>
      </c>
      <c r="BD363" s="74">
        <f>A125608304K_Latest</f>
        <v>1.1910000000000001</v>
      </c>
      <c r="BE363" s="74">
        <f>A125608306R_Latest</f>
        <v>12.923</v>
      </c>
    </row>
    <row r="364" spans="1:57" hidden="1">
      <c r="A364" s="62"/>
      <c r="B364" s="53" t="s">
        <v>11600</v>
      </c>
      <c r="C364" s="70">
        <v>156</v>
      </c>
      <c r="D364" s="74">
        <f>A125610824F_Latest</f>
        <v>50.051000000000002</v>
      </c>
      <c r="E364" s="74">
        <f>A125605064F_Latest</f>
        <v>66.332999999999998</v>
      </c>
      <c r="F364" s="74">
        <f>A125613704T_Latest</f>
        <v>28.425000000000001</v>
      </c>
      <c r="G364" s="74">
        <f>A125616584R_Latest</f>
        <v>5.2789999999999999</v>
      </c>
      <c r="H364" s="74">
        <f>A125607944R_Latest</f>
        <v>150.08799999999999</v>
      </c>
      <c r="I364" s="74">
        <f>A125607946V_Latest</f>
        <v>12.621</v>
      </c>
      <c r="J364" s="74">
        <f>A125612744T_Latest</f>
        <v>11.365</v>
      </c>
      <c r="K364" s="74">
        <f>A125606984R_Latest</f>
        <v>19.111000000000001</v>
      </c>
      <c r="L364" s="74">
        <f>A125615624C_Latest</f>
        <v>6.0289999999999999</v>
      </c>
      <c r="M364" s="74">
        <f>A125618504R_Latest</f>
        <v>1.7909999999999999</v>
      </c>
      <c r="N364" s="74">
        <f>A125609864A_Latest</f>
        <v>38.295999999999999</v>
      </c>
      <c r="O364" s="74">
        <f>A125609866F_Latest</f>
        <v>14</v>
      </c>
      <c r="P364" s="74">
        <f>A125611464F_Latest</f>
        <v>18.027000000000001</v>
      </c>
      <c r="Q364" s="74">
        <f>A125605704T_Latest</f>
        <v>14.77</v>
      </c>
      <c r="R364" s="74">
        <f>A125614344T_Latest</f>
        <v>9.2759999999999998</v>
      </c>
      <c r="S364" s="74">
        <f>A125617224C_Latest</f>
        <v>2.0960000000000001</v>
      </c>
      <c r="T364" s="74">
        <f>A125608584R_Latest</f>
        <v>44.17</v>
      </c>
      <c r="U364" s="74">
        <f>A125608586V_Latest</f>
        <v>13</v>
      </c>
      <c r="V364" s="74">
        <f>A125613064F_Latest</f>
        <v>11.984999999999999</v>
      </c>
      <c r="W364" s="74">
        <f>A125607304T_Latest</f>
        <v>15.227</v>
      </c>
      <c r="X364" s="74">
        <f>A125615944R_Latest</f>
        <v>5.4749999999999996</v>
      </c>
      <c r="Y364" s="74">
        <f>A125618824A_Latest</f>
        <v>0.56699999999999995</v>
      </c>
      <c r="Z364" s="74">
        <f>A125610184V_Latest</f>
        <v>33.253</v>
      </c>
      <c r="AA364" s="74">
        <f>A125610186X_Latest</f>
        <v>10</v>
      </c>
      <c r="AB364" s="74">
        <f>A125613384T_Latest</f>
        <v>3.2440000000000002</v>
      </c>
      <c r="AC364" s="74">
        <f>A125607624C_Latest</f>
        <v>5.6829999999999998</v>
      </c>
      <c r="AD364" s="74">
        <f>A125616264C_Latest</f>
        <v>2.3149999999999999</v>
      </c>
      <c r="AE364" s="74">
        <f>A125619144R_Latest</f>
        <v>0</v>
      </c>
      <c r="AF364" s="74">
        <f>A125610504V_Latest</f>
        <v>11.241</v>
      </c>
      <c r="AG364" s="74">
        <f>A125610506X_Latest</f>
        <v>12</v>
      </c>
      <c r="AH364" s="74">
        <f>A125611784T_Latest</f>
        <v>2.4870000000000001</v>
      </c>
      <c r="AI364" s="74">
        <f>A125606024F_Latest</f>
        <v>9.2970000000000006</v>
      </c>
      <c r="AJ364" s="74">
        <f>A125614664C_Latest</f>
        <v>4.3159999999999998</v>
      </c>
      <c r="AK364" s="74">
        <f>A125617544R_Latest</f>
        <v>0.60199999999999998</v>
      </c>
      <c r="AL364" s="74">
        <f>A125608904R_Latest</f>
        <v>16.702000000000002</v>
      </c>
      <c r="AM364" s="74">
        <f>A125608906V_Latest</f>
        <v>13.994</v>
      </c>
      <c r="AN364" s="74">
        <f>A125612104V_Latest</f>
        <v>2.0859999999999999</v>
      </c>
      <c r="AO364" s="74">
        <f>A125606344T_Latest</f>
        <v>1.744</v>
      </c>
      <c r="AP364" s="74">
        <f>A125614984R_Latest</f>
        <v>0</v>
      </c>
      <c r="AQ364" s="74">
        <f>A125617864A_Latest</f>
        <v>0.223</v>
      </c>
      <c r="AR364" s="74">
        <f>A125609224C_Latest</f>
        <v>4.0529999999999999</v>
      </c>
      <c r="AS364" s="74">
        <f>A125609226J_Latest</f>
        <v>9.1690000000000005</v>
      </c>
      <c r="AT364" s="74">
        <f>A125612424F_Latest</f>
        <v>0.23799999999999999</v>
      </c>
      <c r="AU364" s="74">
        <f>A125606664C_Latest</f>
        <v>0.114</v>
      </c>
      <c r="AV364" s="74">
        <f>A125615304T_Latest</f>
        <v>0.44700000000000001</v>
      </c>
      <c r="AW364" s="74">
        <f>A125618184R_Latest</f>
        <v>0</v>
      </c>
      <c r="AX364" s="74">
        <f>A125609544R_Latest</f>
        <v>0.79900000000000004</v>
      </c>
      <c r="AY364" s="74">
        <f>A125609546V_Latest</f>
        <v>21.138999999999999</v>
      </c>
      <c r="AZ364" s="74">
        <f>A125611144V_Latest</f>
        <v>0.61899999999999999</v>
      </c>
      <c r="BA364" s="74">
        <f>A125605384T_Latest</f>
        <v>0.38700000000000001</v>
      </c>
      <c r="BB364" s="74">
        <f>A125614024F_Latest</f>
        <v>0.56699999999999995</v>
      </c>
      <c r="BC364" s="74">
        <f>A125616904R_Latest</f>
        <v>0</v>
      </c>
      <c r="BD364" s="74">
        <f>A125608264C_Latest</f>
        <v>1.5740000000000001</v>
      </c>
      <c r="BE364" s="74">
        <f>A125608266J_Latest</f>
        <v>14.186</v>
      </c>
    </row>
    <row r="365" spans="1:57" hidden="1">
      <c r="A365" s="62"/>
      <c r="B365" s="53" t="s">
        <v>11601</v>
      </c>
      <c r="C365" s="70">
        <v>157</v>
      </c>
      <c r="D365" s="74">
        <f>A125610872X_Latest</f>
        <v>20.422000000000001</v>
      </c>
      <c r="E365" s="74">
        <f>A125605112L_Latest</f>
        <v>32.22</v>
      </c>
      <c r="F365" s="74">
        <f>A125613752K_Latest</f>
        <v>15.138</v>
      </c>
      <c r="G365" s="74">
        <f>A125616632W_Latest</f>
        <v>1.278</v>
      </c>
      <c r="H365" s="74">
        <f>A125607992J_Latest</f>
        <v>69.058000000000007</v>
      </c>
      <c r="I365" s="74">
        <f>A125607994L_Latest</f>
        <v>13.754</v>
      </c>
      <c r="J365" s="74">
        <f>A125612792K_Latest</f>
        <v>6.181</v>
      </c>
      <c r="K365" s="74">
        <f>A125607032X_Latest</f>
        <v>9.5250000000000004</v>
      </c>
      <c r="L365" s="74">
        <f>A125615672W_Latest</f>
        <v>2.2170000000000001</v>
      </c>
      <c r="M365" s="74">
        <f>A125618552J_Latest</f>
        <v>0</v>
      </c>
      <c r="N365" s="74">
        <f>A125609912J_Latest</f>
        <v>17.922999999999998</v>
      </c>
      <c r="O365" s="74">
        <f>A125609914L_Latest</f>
        <v>12.756</v>
      </c>
      <c r="P365" s="74">
        <f>A125611512L_Latest</f>
        <v>5.1619999999999999</v>
      </c>
      <c r="Q365" s="74">
        <f>A125605752K_Latest</f>
        <v>7.2670000000000003</v>
      </c>
      <c r="R365" s="74">
        <f>A125614392K_Latest</f>
        <v>5.2050000000000001</v>
      </c>
      <c r="S365" s="74">
        <f>A125617272W_Latest</f>
        <v>1.278</v>
      </c>
      <c r="T365" s="74">
        <f>A125608632W_Latest</f>
        <v>18.913</v>
      </c>
      <c r="U365" s="74">
        <f>A125608634A_Latest</f>
        <v>15</v>
      </c>
      <c r="V365" s="74">
        <f>A125613112L_Latest</f>
        <v>5.0419999999999998</v>
      </c>
      <c r="W365" s="74">
        <f>A125607352K_Latest</f>
        <v>7.7080000000000002</v>
      </c>
      <c r="X365" s="74">
        <f>A125615992J_Latest</f>
        <v>4.3639999999999999</v>
      </c>
      <c r="Y365" s="74">
        <f>A125618872V_Latest</f>
        <v>0</v>
      </c>
      <c r="Z365" s="74">
        <f>A125610232A_Latest</f>
        <v>17.113</v>
      </c>
      <c r="AA365" s="74">
        <f>A125610234F_Latest</f>
        <v>10</v>
      </c>
      <c r="AB365" s="74">
        <f>A125613432X_Latest</f>
        <v>1.831</v>
      </c>
      <c r="AC365" s="74">
        <f>A125607672W_Latest</f>
        <v>1.819</v>
      </c>
      <c r="AD365" s="74">
        <f>A125616312K_Latest</f>
        <v>1.4890000000000001</v>
      </c>
      <c r="AE365" s="74">
        <f>A125619192J_Latest</f>
        <v>0</v>
      </c>
      <c r="AF365" s="74">
        <f>A125610552L_Latest</f>
        <v>5.1390000000000002</v>
      </c>
      <c r="AG365" s="74">
        <f>A125610554T_Latest</f>
        <v>11.494999999999999</v>
      </c>
      <c r="AH365" s="74">
        <f>A125611832X_Latest</f>
        <v>0.96299999999999997</v>
      </c>
      <c r="AI365" s="74">
        <f>A125606072X_Latest</f>
        <v>4.3879999999999999</v>
      </c>
      <c r="AJ365" s="74">
        <f>A125614712K_Latest</f>
        <v>1.21</v>
      </c>
      <c r="AK365" s="74">
        <f>A125617592J_Latest</f>
        <v>0</v>
      </c>
      <c r="AL365" s="74">
        <f>A125608952J_Latest</f>
        <v>6.5609999999999999</v>
      </c>
      <c r="AM365" s="74">
        <f>A125608954L_Latest</f>
        <v>13</v>
      </c>
      <c r="AN365" s="74">
        <f>A125612152L_Latest</f>
        <v>0.73299999999999998</v>
      </c>
      <c r="AO365" s="74">
        <f>A125606392K_Latest</f>
        <v>0.65700000000000003</v>
      </c>
      <c r="AP365" s="74">
        <f>A125615032X_Latest</f>
        <v>0</v>
      </c>
      <c r="AQ365" s="74">
        <f>A125617912J_Latest</f>
        <v>0</v>
      </c>
      <c r="AR365" s="74">
        <f>A125609272W_Latest</f>
        <v>1.39</v>
      </c>
      <c r="AS365" s="74">
        <f>A125609274A_Latest</f>
        <v>8.5549999999999997</v>
      </c>
      <c r="AT365" s="74">
        <f>A125612472X_Latest</f>
        <v>0.11600000000000001</v>
      </c>
      <c r="AU365" s="74">
        <f>A125606712K_Latest</f>
        <v>0.114</v>
      </c>
      <c r="AV365" s="74">
        <f>A125615352K_Latest</f>
        <v>0.33400000000000002</v>
      </c>
      <c r="AW365" s="74">
        <f>A125618232W_Latest</f>
        <v>0</v>
      </c>
      <c r="AX365" s="74">
        <f>A125609592J_Latest</f>
        <v>0.56399999999999995</v>
      </c>
      <c r="AY365" s="74">
        <f>A125609594L_Latest</f>
        <v>21.503</v>
      </c>
      <c r="AZ365" s="74">
        <f>A125611192L_Latest</f>
        <v>0.39400000000000002</v>
      </c>
      <c r="BA365" s="74">
        <f>A125605432X_Latest</f>
        <v>0.74199999999999999</v>
      </c>
      <c r="BB365" s="74">
        <f>A125614072X_Latest</f>
        <v>0.31900000000000001</v>
      </c>
      <c r="BC365" s="74">
        <f>A125616952J_Latest</f>
        <v>0</v>
      </c>
      <c r="BD365" s="74">
        <f>A125608312K_Latest</f>
        <v>1.4550000000000001</v>
      </c>
      <c r="BE365" s="74">
        <f>A125608314R_Latest</f>
        <v>12.106</v>
      </c>
    </row>
    <row r="366" spans="1:57" hidden="1">
      <c r="A366" s="62"/>
      <c r="B366" s="53" t="s">
        <v>11602</v>
      </c>
      <c r="C366" s="70">
        <v>158</v>
      </c>
      <c r="D366" s="74">
        <f>A125610952X_Latest</f>
        <v>4.3070000000000004</v>
      </c>
      <c r="E366" s="74">
        <f>A125605192X_Latest</f>
        <v>9.7439999999999998</v>
      </c>
      <c r="F366" s="74">
        <f>A125613832K_Latest</f>
        <v>5.0359999999999996</v>
      </c>
      <c r="G366" s="74">
        <f>A125616712W_Latest</f>
        <v>2.0150000000000001</v>
      </c>
      <c r="H366" s="74">
        <f>A125608072K_Latest</f>
        <v>21.103000000000002</v>
      </c>
      <c r="I366" s="74">
        <f>A125608074R_Latest</f>
        <v>12.83</v>
      </c>
      <c r="J366" s="74">
        <f>A125612872K_Latest</f>
        <v>0.82</v>
      </c>
      <c r="K366" s="74">
        <f>A125607112X_Latest</f>
        <v>4.3319999999999999</v>
      </c>
      <c r="L366" s="74">
        <f>A125615752W_Latest</f>
        <v>1.6379999999999999</v>
      </c>
      <c r="M366" s="74">
        <f>A125618632J_Latest</f>
        <v>0</v>
      </c>
      <c r="N366" s="74">
        <f>A125609992V_Latest</f>
        <v>6.7910000000000004</v>
      </c>
      <c r="O366" s="74">
        <f>A125609994X_Latest</f>
        <v>15</v>
      </c>
      <c r="P366" s="74">
        <f>A125611592X_Latest</f>
        <v>1.694</v>
      </c>
      <c r="Q366" s="74">
        <f>A125605832K_Latest</f>
        <v>0</v>
      </c>
      <c r="R366" s="74">
        <f>A125614472K_Latest</f>
        <v>0.77900000000000003</v>
      </c>
      <c r="S366" s="74">
        <f>A125617352W_Latest</f>
        <v>1.4490000000000001</v>
      </c>
      <c r="T366" s="74">
        <f>A125608712W_Latest</f>
        <v>3.9220000000000002</v>
      </c>
      <c r="U366" s="74">
        <f>A125608714A_Latest</f>
        <v>24.544</v>
      </c>
      <c r="V366" s="74">
        <f>A125613192X_Latest</f>
        <v>1.4730000000000001</v>
      </c>
      <c r="W366" s="74">
        <f>A125607432K_Latest</f>
        <v>3.0840000000000001</v>
      </c>
      <c r="X366" s="74">
        <f>A125616072K_Latest</f>
        <v>1.514</v>
      </c>
      <c r="Y366" s="74">
        <f>A125618952V_Latest</f>
        <v>0.56699999999999995</v>
      </c>
      <c r="Z366" s="74">
        <f>A125610312A_Latest</f>
        <v>6.6379999999999999</v>
      </c>
      <c r="AA366" s="74">
        <f>A125610314F_Latest</f>
        <v>10</v>
      </c>
      <c r="AB366" s="74">
        <f>A125613512X_Latest</f>
        <v>0</v>
      </c>
      <c r="AC366" s="74">
        <f>A125607752W_Latest</f>
        <v>0.38600000000000001</v>
      </c>
      <c r="AD366" s="74">
        <f>A125616392W_Latest</f>
        <v>0.36199999999999999</v>
      </c>
      <c r="AE366" s="74">
        <f>A125619272J_Latest</f>
        <v>0</v>
      </c>
      <c r="AF366" s="74">
        <f>A125610632L_Latest</f>
        <v>0.748</v>
      </c>
      <c r="AG366" s="74">
        <f>A125610634T_Latest</f>
        <v>21.773</v>
      </c>
      <c r="AH366" s="74">
        <f>A125611912X_Latest</f>
        <v>0</v>
      </c>
      <c r="AI366" s="74">
        <f>A125606152X_Latest</f>
        <v>0.89200000000000002</v>
      </c>
      <c r="AJ366" s="74">
        <f>A125614792W_Latest</f>
        <v>0.627</v>
      </c>
      <c r="AK366" s="74">
        <f>A125617672J_Latest</f>
        <v>0</v>
      </c>
      <c r="AL366" s="74">
        <f>A125609032K_Latest</f>
        <v>1.52</v>
      </c>
      <c r="AM366" s="74">
        <f>A125609034R_Latest</f>
        <v>14.268000000000001</v>
      </c>
      <c r="AN366" s="74">
        <f>A125612232L_Latest</f>
        <v>0</v>
      </c>
      <c r="AO366" s="74">
        <f>A125606472K_Latest</f>
        <v>0.69499999999999995</v>
      </c>
      <c r="AP366" s="74">
        <f>A125615112X_Latest</f>
        <v>0</v>
      </c>
      <c r="AQ366" s="74">
        <f>A125617992V_Latest</f>
        <v>0</v>
      </c>
      <c r="AR366" s="74">
        <f>A125609352W_Latest</f>
        <v>0.69499999999999995</v>
      </c>
      <c r="AS366" s="74">
        <f>A125609354A_Latest</f>
        <v>10.518000000000001</v>
      </c>
      <c r="AT366" s="74">
        <f>A125612552X_Latest</f>
        <v>0</v>
      </c>
      <c r="AU366" s="74">
        <f>A125606792W_Latest</f>
        <v>0</v>
      </c>
      <c r="AV366" s="74">
        <f>A125615432K_Latest</f>
        <v>0.11600000000000001</v>
      </c>
      <c r="AW366" s="74">
        <f>A125618312W_Latest</f>
        <v>0</v>
      </c>
      <c r="AX366" s="74">
        <f>A125609672J_Latest</f>
        <v>0.11600000000000001</v>
      </c>
      <c r="AY366" s="74">
        <f>A125609674L_Latest</f>
        <v>0</v>
      </c>
      <c r="AZ366" s="74">
        <f>A125611272L_Latest</f>
        <v>0.31900000000000001</v>
      </c>
      <c r="BA366" s="74">
        <f>A125605512X_Latest</f>
        <v>0.35399999999999998</v>
      </c>
      <c r="BB366" s="74">
        <f>A125614152X_Latest</f>
        <v>0</v>
      </c>
      <c r="BC366" s="74">
        <f>A125617032K_Latest</f>
        <v>0</v>
      </c>
      <c r="BD366" s="74">
        <f>A125608392W_Latest</f>
        <v>0.67400000000000004</v>
      </c>
      <c r="BE366" s="74">
        <f>A125608394A_Latest</f>
        <v>7.6310000000000002</v>
      </c>
    </row>
    <row r="367" spans="1:57" hidden="1">
      <c r="A367" s="62"/>
      <c r="B367" s="53" t="s">
        <v>11591</v>
      </c>
      <c r="C367" s="70">
        <v>159</v>
      </c>
      <c r="D367" s="74">
        <f>A125610880X_Latest</f>
        <v>3.8959999999999999</v>
      </c>
      <c r="E367" s="74">
        <f>A125605120L_Latest</f>
        <v>10.073</v>
      </c>
      <c r="F367" s="74">
        <f>A125613760K_Latest</f>
        <v>2.87</v>
      </c>
      <c r="G367" s="74">
        <f>A125616640W_Latest</f>
        <v>2.641</v>
      </c>
      <c r="H367" s="74">
        <f>A125608000X_Latest</f>
        <v>19.48</v>
      </c>
      <c r="I367" s="74">
        <f>A125608002C_Latest</f>
        <v>13</v>
      </c>
      <c r="J367" s="74">
        <f>A125612800X_Latest</f>
        <v>0.56200000000000006</v>
      </c>
      <c r="K367" s="74">
        <f>A125607040X_Latest</f>
        <v>2.9209999999999998</v>
      </c>
      <c r="L367" s="74">
        <f>A125615680W_Latest</f>
        <v>0.76400000000000001</v>
      </c>
      <c r="M367" s="74">
        <f>A125618560J_Latest</f>
        <v>0</v>
      </c>
      <c r="N367" s="74">
        <f>A125609920J_Latest</f>
        <v>4.2469999999999999</v>
      </c>
      <c r="O367" s="74">
        <f>A125609922L_Latest</f>
        <v>17</v>
      </c>
      <c r="P367" s="74">
        <f>A125611520L_Latest</f>
        <v>1.028</v>
      </c>
      <c r="Q367" s="74">
        <f>A125605760K_Latest</f>
        <v>4.1900000000000004</v>
      </c>
      <c r="R367" s="74">
        <f>A125614400X_Latest</f>
        <v>0</v>
      </c>
      <c r="S367" s="74">
        <f>A125617280W_Latest</f>
        <v>2.0960000000000001</v>
      </c>
      <c r="T367" s="74">
        <f>A125608640W_Latest</f>
        <v>7.3140000000000001</v>
      </c>
      <c r="U367" s="74">
        <f>A125608642A_Latest</f>
        <v>13</v>
      </c>
      <c r="V367" s="74">
        <f>A125613120L_Latest</f>
        <v>0.71399999999999997</v>
      </c>
      <c r="W367" s="74">
        <f>A125607360K_Latest</f>
        <v>1.175</v>
      </c>
      <c r="X367" s="74">
        <f>A125616000X_Latest</f>
        <v>0.89900000000000002</v>
      </c>
      <c r="Y367" s="74">
        <f>A125618880V_Latest</f>
        <v>0</v>
      </c>
      <c r="Z367" s="74">
        <f>A125610240A_Latest</f>
        <v>2.7879999999999998</v>
      </c>
      <c r="AA367" s="74">
        <f>A125610242F_Latest</f>
        <v>11.071999999999999</v>
      </c>
      <c r="AB367" s="74">
        <f>A125613440X_Latest</f>
        <v>0.22800000000000001</v>
      </c>
      <c r="AC367" s="74">
        <f>A125607680W_Latest</f>
        <v>0.35599999999999998</v>
      </c>
      <c r="AD367" s="74">
        <f>A125616320K_Latest</f>
        <v>1.0920000000000001</v>
      </c>
      <c r="AE367" s="74">
        <f>A125619200W_Latest</f>
        <v>0</v>
      </c>
      <c r="AF367" s="74">
        <f>A125610560L_Latest</f>
        <v>1.675</v>
      </c>
      <c r="AG367" s="74">
        <f>A125610562T_Latest</f>
        <v>23</v>
      </c>
      <c r="AH367" s="74">
        <f>A125611840X_Latest</f>
        <v>0.995</v>
      </c>
      <c r="AI367" s="74">
        <f>A125606080X_Latest</f>
        <v>1.0209999999999999</v>
      </c>
      <c r="AJ367" s="74">
        <f>A125614720K_Latest</f>
        <v>0</v>
      </c>
      <c r="AK367" s="74">
        <f>A125617600W_Latest</f>
        <v>0.54600000000000004</v>
      </c>
      <c r="AL367" s="74">
        <f>A125608960J_Latest</f>
        <v>2.5619999999999998</v>
      </c>
      <c r="AM367" s="74">
        <f>A125608962L_Latest</f>
        <v>9.9670000000000005</v>
      </c>
      <c r="AN367" s="74">
        <f>A125612160L_Latest</f>
        <v>0.254</v>
      </c>
      <c r="AO367" s="74">
        <f>A125606400X_Latest</f>
        <v>0.26800000000000002</v>
      </c>
      <c r="AP367" s="74">
        <f>A125615040X_Latest</f>
        <v>0</v>
      </c>
      <c r="AQ367" s="74">
        <f>A125617920J_Latest</f>
        <v>0</v>
      </c>
      <c r="AR367" s="74">
        <f>A125609280W_Latest</f>
        <v>0.52200000000000002</v>
      </c>
      <c r="AS367" s="74">
        <f>A125609282A_Latest</f>
        <v>9.109</v>
      </c>
      <c r="AT367" s="74">
        <f>A125612480X_Latest</f>
        <v>0.11600000000000001</v>
      </c>
      <c r="AU367" s="74">
        <f>A125606720K_Latest</f>
        <v>0.14199999999999999</v>
      </c>
      <c r="AV367" s="74">
        <f>A125615360K_Latest</f>
        <v>0.11600000000000001</v>
      </c>
      <c r="AW367" s="74">
        <f>A125618240W_Latest</f>
        <v>0</v>
      </c>
      <c r="AX367" s="74">
        <f>A125609600W_Latest</f>
        <v>0.374</v>
      </c>
      <c r="AY367" s="74">
        <f>A125609602A_Latest</f>
        <v>13</v>
      </c>
      <c r="AZ367" s="74">
        <f>A125611200A_Latest</f>
        <v>0</v>
      </c>
      <c r="BA367" s="74">
        <f>A125605440X_Latest</f>
        <v>0</v>
      </c>
      <c r="BB367" s="74">
        <f>A125614080X_Latest</f>
        <v>0</v>
      </c>
      <c r="BC367" s="74">
        <f>A125616960J_Latest</f>
        <v>0</v>
      </c>
      <c r="BD367" s="74">
        <f>A125608320K_Latest</f>
        <v>0</v>
      </c>
      <c r="BE367" s="74">
        <f>A125608322R_Latest</f>
        <v>0</v>
      </c>
    </row>
    <row r="368" spans="1:57" hidden="1">
      <c r="A368" s="62"/>
      <c r="B368" s="53" t="s">
        <v>11603</v>
      </c>
      <c r="C368" s="70">
        <v>160</v>
      </c>
      <c r="D368" s="74">
        <f>A125610832F_Latest</f>
        <v>5.9379999999999997</v>
      </c>
      <c r="E368" s="74">
        <f>A125605072F_Latest</f>
        <v>7.8970000000000002</v>
      </c>
      <c r="F368" s="74">
        <f>A125613712T_Latest</f>
        <v>5.4080000000000004</v>
      </c>
      <c r="G368" s="74">
        <f>A125616592R_Latest</f>
        <v>1.4490000000000001</v>
      </c>
      <c r="H368" s="74">
        <f>A125607952R_Latest</f>
        <v>20.690999999999999</v>
      </c>
      <c r="I368" s="74">
        <f>A125607954V_Latest</f>
        <v>13.504</v>
      </c>
      <c r="J368" s="74">
        <f>A125612752T_Latest</f>
        <v>1.411</v>
      </c>
      <c r="K368" s="74">
        <f>A125606992R_Latest</f>
        <v>0.93799999999999994</v>
      </c>
      <c r="L368" s="74">
        <f>A125615632C_Latest</f>
        <v>1.4039999999999999</v>
      </c>
      <c r="M368" s="74">
        <f>A125618512R_Latest</f>
        <v>0</v>
      </c>
      <c r="N368" s="74">
        <f>A125609872A_Latest</f>
        <v>3.7530000000000001</v>
      </c>
      <c r="O368" s="74">
        <f>A125609874F_Latest</f>
        <v>9.9689999999999994</v>
      </c>
      <c r="P368" s="74">
        <f>A125611472F_Latest</f>
        <v>3.17</v>
      </c>
      <c r="Q368" s="74">
        <f>A125605712T_Latest</f>
        <v>3.5529999999999999</v>
      </c>
      <c r="R368" s="74">
        <f>A125614352T_Latest</f>
        <v>0.73599999999999999</v>
      </c>
      <c r="S368" s="74">
        <f>A125617232C_Latest</f>
        <v>1.4490000000000001</v>
      </c>
      <c r="T368" s="74">
        <f>A125608592R_Latest</f>
        <v>8.9079999999999995</v>
      </c>
      <c r="U368" s="74">
        <f>A125608594V_Latest</f>
        <v>13.084</v>
      </c>
      <c r="V368" s="74">
        <f>A125613072F_Latest</f>
        <v>0</v>
      </c>
      <c r="W368" s="74">
        <f>A125607312T_Latest</f>
        <v>0.73</v>
      </c>
      <c r="X368" s="74">
        <f>A125615952R_Latest</f>
        <v>1.621</v>
      </c>
      <c r="Y368" s="74">
        <f>A125618832A_Latest</f>
        <v>0</v>
      </c>
      <c r="Z368" s="74">
        <f>A125610192V_Latest</f>
        <v>2.351</v>
      </c>
      <c r="AA368" s="74">
        <f>A125610194X_Latest</f>
        <v>20.209</v>
      </c>
      <c r="AB368" s="74">
        <f>A125613392T_Latest</f>
        <v>0.22800000000000001</v>
      </c>
      <c r="AC368" s="74">
        <f>A125607632C_Latest</f>
        <v>0.35599999999999998</v>
      </c>
      <c r="AD368" s="74">
        <f>A125616272C_Latest</f>
        <v>0.73499999999999999</v>
      </c>
      <c r="AE368" s="74">
        <f>A125619152R_Latest</f>
        <v>0</v>
      </c>
      <c r="AF368" s="74">
        <f>A125610512V_Latest</f>
        <v>1.319</v>
      </c>
      <c r="AG368" s="74">
        <f>A125610514X_Latest</f>
        <v>20.87</v>
      </c>
      <c r="AH368" s="74">
        <f>A125611792T_Latest</f>
        <v>0.60799999999999998</v>
      </c>
      <c r="AI368" s="74">
        <f>A125606032F_Latest</f>
        <v>1.4319999999999999</v>
      </c>
      <c r="AJ368" s="74">
        <f>A125614672C_Latest</f>
        <v>0.67600000000000005</v>
      </c>
      <c r="AK368" s="74">
        <f>A125617552R_Latest</f>
        <v>0</v>
      </c>
      <c r="AL368" s="74">
        <f>A125608912R_Latest</f>
        <v>2.7160000000000002</v>
      </c>
      <c r="AM368" s="74">
        <f>A125608914V_Latest</f>
        <v>10</v>
      </c>
      <c r="AN368" s="74">
        <f>A125612112V_Latest</f>
        <v>0.40600000000000003</v>
      </c>
      <c r="AO368" s="74">
        <f>A125606352T_Latest</f>
        <v>0.14599999999999999</v>
      </c>
      <c r="AP368" s="74">
        <f>A125614992R_Latest</f>
        <v>0</v>
      </c>
      <c r="AQ368" s="74">
        <f>A125617872A_Latest</f>
        <v>0</v>
      </c>
      <c r="AR368" s="74">
        <f>A125609232C_Latest</f>
        <v>0.55200000000000005</v>
      </c>
      <c r="AS368" s="74">
        <f>A125609234J_Latest</f>
        <v>4.984</v>
      </c>
      <c r="AT368" s="74">
        <f>A125612432F_Latest</f>
        <v>0.11600000000000001</v>
      </c>
      <c r="AU368" s="74">
        <f>A125606672C_Latest</f>
        <v>0</v>
      </c>
      <c r="AV368" s="74">
        <f>A125615312T_Latest</f>
        <v>0.23499999999999999</v>
      </c>
      <c r="AW368" s="74">
        <f>A125618192R_Latest</f>
        <v>0</v>
      </c>
      <c r="AX368" s="74">
        <f>A125609552R_Latest</f>
        <v>0.35</v>
      </c>
      <c r="AY368" s="74">
        <f>A125609554V_Latest</f>
        <v>22.026</v>
      </c>
      <c r="AZ368" s="74">
        <f>A125611152V_Latest</f>
        <v>0</v>
      </c>
      <c r="BA368" s="74">
        <f>A125605392T_Latest</f>
        <v>0.74199999999999999</v>
      </c>
      <c r="BB368" s="74">
        <f>A125614032F_Latest</f>
        <v>0</v>
      </c>
      <c r="BC368" s="74">
        <f>A125616912R_Latest</f>
        <v>0</v>
      </c>
      <c r="BD368" s="74">
        <f>A125608272C_Latest</f>
        <v>0.74199999999999999</v>
      </c>
      <c r="BE368" s="74">
        <f>A125608274J_Latest</f>
        <v>12.61</v>
      </c>
    </row>
    <row r="369" spans="1:57" hidden="1">
      <c r="A369" s="63"/>
      <c r="B369" s="53" t="s">
        <v>11589</v>
      </c>
      <c r="C369" s="70">
        <v>161</v>
      </c>
      <c r="D369" s="74">
        <f>A125611000J_Latest</f>
        <v>2.85</v>
      </c>
      <c r="E369" s="74">
        <f>A125605240F_Latest</f>
        <v>8.3320000000000007</v>
      </c>
      <c r="F369" s="74">
        <f>A125613880C_Latest</f>
        <v>1.3819999999999999</v>
      </c>
      <c r="G369" s="74">
        <f>A125616760R_Latest</f>
        <v>0.63100000000000001</v>
      </c>
      <c r="H369" s="74">
        <f>A125608120T_Latest</f>
        <v>13.195</v>
      </c>
      <c r="I369" s="74">
        <f>A125608122W_Latest</f>
        <v>12</v>
      </c>
      <c r="J369" s="74">
        <f>A125612920T_Latest</f>
        <v>0.66800000000000004</v>
      </c>
      <c r="K369" s="74">
        <f>A125607160T_Latest</f>
        <v>3.4529999999999998</v>
      </c>
      <c r="L369" s="74">
        <f>A125615800C_Latest</f>
        <v>0.746</v>
      </c>
      <c r="M369" s="74">
        <f>A125618680A_Latest</f>
        <v>0</v>
      </c>
      <c r="N369" s="74">
        <f>A125610040J_Latest</f>
        <v>4.867</v>
      </c>
      <c r="O369" s="74">
        <f>A125610042L_Latest</f>
        <v>10</v>
      </c>
      <c r="P369" s="74">
        <f>A125611640F_Latest</f>
        <v>0</v>
      </c>
      <c r="Q369" s="74">
        <f>A125605880C_Latest</f>
        <v>2.3199999999999998</v>
      </c>
      <c r="R369" s="74">
        <f>A125614520T_Latest</f>
        <v>0</v>
      </c>
      <c r="S369" s="74">
        <f>A125617400C_Latest</f>
        <v>0.63100000000000001</v>
      </c>
      <c r="T369" s="74">
        <f>A125608760R_Latest</f>
        <v>2.9510000000000001</v>
      </c>
      <c r="U369" s="74">
        <f>A125608762V_Latest</f>
        <v>15</v>
      </c>
      <c r="V369" s="74">
        <f>A125613240F_Latest</f>
        <v>0.80800000000000005</v>
      </c>
      <c r="W369" s="74">
        <f>A125607480C_Latest</f>
        <v>1.595</v>
      </c>
      <c r="X369" s="74">
        <f>A125616120T_Latest</f>
        <v>0</v>
      </c>
      <c r="Y369" s="74">
        <f>A125619000C_Latest</f>
        <v>0</v>
      </c>
      <c r="Z369" s="74">
        <f>A125610360V_Latest</f>
        <v>2.403</v>
      </c>
      <c r="AA369" s="74">
        <f>A125610362X_Latest</f>
        <v>11.61</v>
      </c>
      <c r="AB369" s="74">
        <f>A125613560T_Latest</f>
        <v>0.59</v>
      </c>
      <c r="AC369" s="74">
        <f>A125607800C_Latest</f>
        <v>0</v>
      </c>
      <c r="AD369" s="74">
        <f>A125616440C_Latest</f>
        <v>0</v>
      </c>
      <c r="AE369" s="74">
        <f>A125619320R_Latest</f>
        <v>0</v>
      </c>
      <c r="AF369" s="74">
        <f>A125610680F_Latest</f>
        <v>0.59</v>
      </c>
      <c r="AG369" s="74">
        <f>A125610682K_Latest</f>
        <v>7.157</v>
      </c>
      <c r="AH369" s="74">
        <f>A125611960T_Latest</f>
        <v>0.40400000000000003</v>
      </c>
      <c r="AI369" s="74">
        <f>A125606200F_Latest</f>
        <v>0.96399999999999997</v>
      </c>
      <c r="AJ369" s="74">
        <f>A125614840C_Latest</f>
        <v>0.63600000000000001</v>
      </c>
      <c r="AK369" s="74">
        <f>A125617720R_Latest</f>
        <v>0</v>
      </c>
      <c r="AL369" s="74">
        <f>A125609080C_Latest</f>
        <v>2.004</v>
      </c>
      <c r="AM369" s="74">
        <f>A125609082J_Latest</f>
        <v>13.978999999999999</v>
      </c>
      <c r="AN369" s="74">
        <f>A125612280F_Latest</f>
        <v>0.17899999999999999</v>
      </c>
      <c r="AO369" s="74">
        <f>A125606520T_Latest</f>
        <v>0</v>
      </c>
      <c r="AP369" s="74">
        <f>A125615160T_Latest</f>
        <v>0</v>
      </c>
      <c r="AQ369" s="74">
        <f>A125618040C_Latest</f>
        <v>0</v>
      </c>
      <c r="AR369" s="74">
        <f>A125609400C_Latest</f>
        <v>0.17899999999999999</v>
      </c>
      <c r="AS369" s="74">
        <f>A125609402J_Latest</f>
        <v>0</v>
      </c>
      <c r="AT369" s="74">
        <f>A125612600F_Latest</f>
        <v>0</v>
      </c>
      <c r="AU369" s="74">
        <f>A125606840C_Latest</f>
        <v>0</v>
      </c>
      <c r="AV369" s="74">
        <f>A125615480C_Latest</f>
        <v>0</v>
      </c>
      <c r="AW369" s="74">
        <f>A125618360R_Latest</f>
        <v>0</v>
      </c>
      <c r="AX369" s="74">
        <f>A125609720R_Latest</f>
        <v>0</v>
      </c>
      <c r="AY369" s="74">
        <f>A125609722V_Latest</f>
        <v>0</v>
      </c>
      <c r="AZ369" s="74">
        <f>A125611320V_Latest</f>
        <v>0.20100000000000001</v>
      </c>
      <c r="BA369" s="74">
        <f>A125605560T_Latest</f>
        <v>0</v>
      </c>
      <c r="BB369" s="74">
        <f>A125614200F_Latest</f>
        <v>0</v>
      </c>
      <c r="BC369" s="74">
        <f>A125617080C_Latest</f>
        <v>0</v>
      </c>
      <c r="BD369" s="74">
        <f>A125608440C_Latest</f>
        <v>0.20100000000000001</v>
      </c>
      <c r="BE369" s="74">
        <f>A125608442J_Latest</f>
        <v>0</v>
      </c>
    </row>
    <row r="370" spans="1:57" hidden="1">
      <c r="A370" s="62"/>
      <c r="B370" s="53" t="s">
        <v>11590</v>
      </c>
      <c r="C370" s="70">
        <v>162</v>
      </c>
      <c r="D370" s="74">
        <f>A125610960X_Latest</f>
        <v>2.5499999999999998</v>
      </c>
      <c r="E370" s="74">
        <f>A125605200L_Latest</f>
        <v>5.8109999999999999</v>
      </c>
      <c r="F370" s="74">
        <f>A125613840K_Latest</f>
        <v>1.591</v>
      </c>
      <c r="G370" s="74">
        <f>A125616720W_Latest</f>
        <v>1.39</v>
      </c>
      <c r="H370" s="74">
        <f>A125608080K_Latest</f>
        <v>11.342000000000001</v>
      </c>
      <c r="I370" s="74">
        <f>A125608082R_Latest</f>
        <v>10</v>
      </c>
      <c r="J370" s="74">
        <f>A125612880K_Latest</f>
        <v>1.3140000000000001</v>
      </c>
      <c r="K370" s="74">
        <f>A125607120X_Latest</f>
        <v>3.4159999999999999</v>
      </c>
      <c r="L370" s="74">
        <f>A125615760W_Latest</f>
        <v>0</v>
      </c>
      <c r="M370" s="74">
        <f>A125618640J_Latest</f>
        <v>0</v>
      </c>
      <c r="N370" s="74">
        <f>A125610000R_Latest</f>
        <v>4.7300000000000004</v>
      </c>
      <c r="O370" s="74">
        <f>A125610002V_Latest</f>
        <v>10</v>
      </c>
      <c r="P370" s="74">
        <f>A125611600L_Latest</f>
        <v>0.623</v>
      </c>
      <c r="Q370" s="74">
        <f>A125605840K_Latest</f>
        <v>0</v>
      </c>
      <c r="R370" s="74">
        <f>A125614480K_Latest</f>
        <v>0</v>
      </c>
      <c r="S370" s="74">
        <f>A125617360W_Latest</f>
        <v>0.63100000000000001</v>
      </c>
      <c r="T370" s="74">
        <f>A125608720W_Latest</f>
        <v>1.254</v>
      </c>
      <c r="U370" s="74">
        <f>A125608722A_Latest</f>
        <v>20.074000000000002</v>
      </c>
      <c r="V370" s="74">
        <f>A125613200L_Latest</f>
        <v>0</v>
      </c>
      <c r="W370" s="74">
        <f>A125607440K_Latest</f>
        <v>1.6140000000000001</v>
      </c>
      <c r="X370" s="74">
        <f>A125616080K_Latest</f>
        <v>0.60199999999999998</v>
      </c>
      <c r="Y370" s="74">
        <f>A125618960V_Latest</f>
        <v>0</v>
      </c>
      <c r="Z370" s="74">
        <f>A125610320A_Latest</f>
        <v>2.2160000000000002</v>
      </c>
      <c r="AA370" s="74">
        <f>A125610322F_Latest</f>
        <v>11.839</v>
      </c>
      <c r="AB370" s="74">
        <f>A125613520X_Latest</f>
        <v>0.61199999999999999</v>
      </c>
      <c r="AC370" s="74">
        <f>A125607760W_Latest</f>
        <v>0</v>
      </c>
      <c r="AD370" s="74">
        <f>A125616400K_Latest</f>
        <v>0.36199999999999999</v>
      </c>
      <c r="AE370" s="74">
        <f>A125619280J_Latest</f>
        <v>0</v>
      </c>
      <c r="AF370" s="74">
        <f>A125610640L_Latest</f>
        <v>0.97399999999999998</v>
      </c>
      <c r="AG370" s="74">
        <f>A125610642T_Latest</f>
        <v>8.8130000000000006</v>
      </c>
      <c r="AH370" s="74">
        <f>A125611920X_Latest</f>
        <v>0</v>
      </c>
      <c r="AI370" s="74">
        <f>A125606160X_Latest</f>
        <v>0</v>
      </c>
      <c r="AJ370" s="74">
        <f>A125614800K_Latest</f>
        <v>0.627</v>
      </c>
      <c r="AK370" s="74">
        <f>A125617680J_Latest</f>
        <v>0.53500000000000003</v>
      </c>
      <c r="AL370" s="74">
        <f>A125609040K_Latest</f>
        <v>1.1619999999999999</v>
      </c>
      <c r="AM370" s="74">
        <f>A125609042R_Latest</f>
        <v>24.605</v>
      </c>
      <c r="AN370" s="74">
        <f>A125612240L_Latest</f>
        <v>0</v>
      </c>
      <c r="AO370" s="74">
        <f>A125606480K_Latest</f>
        <v>0.42699999999999999</v>
      </c>
      <c r="AP370" s="74">
        <f>A125615120X_Latest</f>
        <v>0</v>
      </c>
      <c r="AQ370" s="74">
        <f>A125618000K_Latest</f>
        <v>0.223</v>
      </c>
      <c r="AR370" s="74">
        <f>A125609360W_Latest</f>
        <v>0.65</v>
      </c>
      <c r="AS370" s="74">
        <f>A125609362A_Latest</f>
        <v>11.984</v>
      </c>
      <c r="AT370" s="74">
        <f>A125612560X_Latest</f>
        <v>0</v>
      </c>
      <c r="AU370" s="74">
        <f>A125606800K_Latest</f>
        <v>0</v>
      </c>
      <c r="AV370" s="74">
        <f>A125615440K_Latest</f>
        <v>0</v>
      </c>
      <c r="AW370" s="74">
        <f>A125618320W_Latest</f>
        <v>0</v>
      </c>
      <c r="AX370" s="74">
        <f>A125609680J_Latest</f>
        <v>0</v>
      </c>
      <c r="AY370" s="74">
        <f>A125609682L_Latest</f>
        <v>0</v>
      </c>
      <c r="AZ370" s="74">
        <f>A125611280L_Latest</f>
        <v>0</v>
      </c>
      <c r="BA370" s="74">
        <f>A125605520X_Latest</f>
        <v>0.35399999999999998</v>
      </c>
      <c r="BB370" s="74">
        <f>A125614160X_Latest</f>
        <v>0</v>
      </c>
      <c r="BC370" s="74">
        <f>A125617040K_Latest</f>
        <v>0</v>
      </c>
      <c r="BD370" s="74">
        <f>A125608400K_Latest</f>
        <v>0.35399999999999998</v>
      </c>
      <c r="BE370" s="74">
        <f>A125608402R_Latest</f>
        <v>0</v>
      </c>
    </row>
    <row r="371" spans="1:57" hidden="1">
      <c r="A371" s="62"/>
      <c r="B371" s="53" t="s">
        <v>11604</v>
      </c>
      <c r="C371" s="70">
        <v>163</v>
      </c>
      <c r="D371" s="74">
        <f>A125610968T_Latest</f>
        <v>21.120999999999999</v>
      </c>
      <c r="E371" s="74">
        <f>A125605208F_Latest</f>
        <v>23.613</v>
      </c>
      <c r="F371" s="74">
        <f>A125613848C_Latest</f>
        <v>9.5670000000000002</v>
      </c>
      <c r="G371" s="74">
        <f>A125616728R_Latest</f>
        <v>2.2069999999999999</v>
      </c>
      <c r="H371" s="74">
        <f>A125608088C_Latest</f>
        <v>56.508000000000003</v>
      </c>
      <c r="I371" s="74">
        <f>A125608090R_Latest</f>
        <v>10</v>
      </c>
      <c r="J371" s="74">
        <f>A125612888C_Latest</f>
        <v>5.7249999999999996</v>
      </c>
      <c r="K371" s="74">
        <f>A125607128T_Latest</f>
        <v>9.01</v>
      </c>
      <c r="L371" s="74">
        <f>A125615768R_Latest</f>
        <v>2.3769999999999998</v>
      </c>
      <c r="M371" s="74">
        <f>A125618648A_Latest</f>
        <v>0</v>
      </c>
      <c r="N371" s="74">
        <f>A125610008J_Latest</f>
        <v>17.113</v>
      </c>
      <c r="O371" s="74">
        <f>A125610010V_Latest</f>
        <v>10</v>
      </c>
      <c r="P371" s="74">
        <f>A125611608F_Latest</f>
        <v>6.5359999999999996</v>
      </c>
      <c r="Q371" s="74">
        <f>A125605848C_Latest</f>
        <v>6.2249999999999996</v>
      </c>
      <c r="R371" s="74">
        <f>A125614488C_Latest</f>
        <v>4.492</v>
      </c>
      <c r="S371" s="74">
        <f>A125617368R_Latest</f>
        <v>1.4490000000000001</v>
      </c>
      <c r="T371" s="74">
        <f>A125608728R_Latest</f>
        <v>18.702000000000002</v>
      </c>
      <c r="U371" s="74">
        <f>A125608730A_Latest</f>
        <v>13</v>
      </c>
      <c r="V371" s="74">
        <f>A125613208F_Latest</f>
        <v>5.0019999999999998</v>
      </c>
      <c r="W371" s="74">
        <f>A125607448C_Latest</f>
        <v>2.76</v>
      </c>
      <c r="X371" s="74">
        <f>A125616088C_Latest</f>
        <v>0</v>
      </c>
      <c r="Y371" s="74">
        <f>A125618968L_Latest</f>
        <v>0</v>
      </c>
      <c r="Z371" s="74">
        <f>A125610328V_Latest</f>
        <v>7.7619999999999996</v>
      </c>
      <c r="AA371" s="74">
        <f>A125610330F_Latest</f>
        <v>8</v>
      </c>
      <c r="AB371" s="74">
        <f>A125613528T_Latest</f>
        <v>2.7429999999999999</v>
      </c>
      <c r="AC371" s="74">
        <f>A125607768R_Latest</f>
        <v>2.2349999999999999</v>
      </c>
      <c r="AD371" s="74">
        <f>A125616408C_Latest</f>
        <v>1.4890000000000001</v>
      </c>
      <c r="AE371" s="74">
        <f>A125619288A_Latest</f>
        <v>0</v>
      </c>
      <c r="AF371" s="74">
        <f>A125610648F_Latest</f>
        <v>6.4669999999999996</v>
      </c>
      <c r="AG371" s="74">
        <f>A125610650T_Latest</f>
        <v>12.7</v>
      </c>
      <c r="AH371" s="74">
        <f>A125611928T_Latest</f>
        <v>0.78100000000000003</v>
      </c>
      <c r="AI371" s="74">
        <f>A125606168T_Latest</f>
        <v>2.59</v>
      </c>
      <c r="AJ371" s="74">
        <f>A125614808C_Latest</f>
        <v>1.21</v>
      </c>
      <c r="AK371" s="74">
        <f>A125617688A_Latest</f>
        <v>0.53500000000000003</v>
      </c>
      <c r="AL371" s="74">
        <f>A125609048C_Latest</f>
        <v>5.1159999999999997</v>
      </c>
      <c r="AM371" s="74">
        <f>A125609050R_Latest</f>
        <v>17.616</v>
      </c>
      <c r="AN371" s="74">
        <f>A125612248F_Latest</f>
        <v>0.218</v>
      </c>
      <c r="AO371" s="74">
        <f>A125606488C_Latest</f>
        <v>0.437</v>
      </c>
      <c r="AP371" s="74">
        <f>A125615128T_Latest</f>
        <v>0</v>
      </c>
      <c r="AQ371" s="74">
        <f>A125618008C_Latest</f>
        <v>0.223</v>
      </c>
      <c r="AR371" s="74">
        <f>A125609368R_Latest</f>
        <v>0.878</v>
      </c>
      <c r="AS371" s="74">
        <f>A125609370A_Latest</f>
        <v>12.954000000000001</v>
      </c>
      <c r="AT371" s="74">
        <f>A125612568T_Latest</f>
        <v>0.11600000000000001</v>
      </c>
      <c r="AU371" s="74">
        <f>A125606808C_Latest</f>
        <v>0</v>
      </c>
      <c r="AV371" s="74">
        <f>A125615448C_Latest</f>
        <v>0</v>
      </c>
      <c r="AW371" s="74">
        <f>A125618328R_Latest</f>
        <v>0</v>
      </c>
      <c r="AX371" s="74">
        <f>A125609688A_Latest</f>
        <v>0.11600000000000001</v>
      </c>
      <c r="AY371" s="74">
        <f>A125609690L_Latest</f>
        <v>0</v>
      </c>
      <c r="AZ371" s="74">
        <f>A125611288F_Latest</f>
        <v>0</v>
      </c>
      <c r="BA371" s="74">
        <f>A125605528T_Latest</f>
        <v>0.35399999999999998</v>
      </c>
      <c r="BB371" s="74">
        <f>A125614168T_Latest</f>
        <v>0</v>
      </c>
      <c r="BC371" s="74">
        <f>A125617048C_Latest</f>
        <v>0</v>
      </c>
      <c r="BD371" s="74">
        <f>A125608408C_Latest</f>
        <v>0.35399999999999998</v>
      </c>
      <c r="BE371" s="74">
        <f>A125608410R_Latest</f>
        <v>0</v>
      </c>
    </row>
    <row r="372" spans="1:57" hidden="1">
      <c r="A372" s="62"/>
      <c r="B372" s="53" t="s">
        <v>11588</v>
      </c>
      <c r="C372" s="70">
        <v>164</v>
      </c>
      <c r="D372" s="74">
        <f>A125611072V_Latest</f>
        <v>21.021999999999998</v>
      </c>
      <c r="E372" s="74">
        <f>A125605312F_Latest</f>
        <v>29.51</v>
      </c>
      <c r="F372" s="74">
        <f>A125613952C_Latest</f>
        <v>9.8010000000000002</v>
      </c>
      <c r="G372" s="74">
        <f>A125616832R_Latest</f>
        <v>2.8540000000000001</v>
      </c>
      <c r="H372" s="74">
        <f>A125608192C_Latest</f>
        <v>63.186999999999998</v>
      </c>
      <c r="I372" s="74">
        <f>A125608194J_Latest</f>
        <v>12</v>
      </c>
      <c r="J372" s="74">
        <f>A125612992C_Latest</f>
        <v>5.4470000000000001</v>
      </c>
      <c r="K372" s="74">
        <f>A125607232T_Latest</f>
        <v>9.4</v>
      </c>
      <c r="L372" s="74">
        <f>A125615872R_Latest</f>
        <v>1.4039999999999999</v>
      </c>
      <c r="M372" s="74">
        <f>A125618752A_Latest</f>
        <v>0</v>
      </c>
      <c r="N372" s="74">
        <f>A125610112J_Latest</f>
        <v>16.251000000000001</v>
      </c>
      <c r="O372" s="74">
        <f>A125610114L_Latest</f>
        <v>10</v>
      </c>
      <c r="P372" s="74">
        <f>A125611712F_Latest</f>
        <v>8.1630000000000003</v>
      </c>
      <c r="Q372" s="74">
        <f>A125605952C_Latest</f>
        <v>7.4420000000000002</v>
      </c>
      <c r="R372" s="74">
        <f>A125614592C_Latest</f>
        <v>4.9039999999999999</v>
      </c>
      <c r="S372" s="74">
        <f>A125617472R_Latest</f>
        <v>2.0960000000000001</v>
      </c>
      <c r="T372" s="74">
        <f>A125608832R_Latest</f>
        <v>22.605</v>
      </c>
      <c r="U372" s="74">
        <f>A125608834V_Latest</f>
        <v>13.487</v>
      </c>
      <c r="V372" s="74">
        <f>A125613312F_Latest</f>
        <v>3.6840000000000002</v>
      </c>
      <c r="W372" s="74">
        <f>A125607552C_Latest</f>
        <v>6.7590000000000003</v>
      </c>
      <c r="X372" s="74">
        <f>A125616192C_Latest</f>
        <v>1.2589999999999999</v>
      </c>
      <c r="Y372" s="74">
        <f>A125619072R_Latest</f>
        <v>0</v>
      </c>
      <c r="Z372" s="74">
        <f>A125610432V_Latest</f>
        <v>11.702</v>
      </c>
      <c r="AA372" s="74">
        <f>A125610434X_Latest</f>
        <v>10</v>
      </c>
      <c r="AB372" s="74">
        <f>A125613632T_Latest</f>
        <v>2.31</v>
      </c>
      <c r="AC372" s="74">
        <f>A125607872R_Latest</f>
        <v>1.55</v>
      </c>
      <c r="AD372" s="74">
        <f>A125616512C_Latest</f>
        <v>1.4650000000000001</v>
      </c>
      <c r="AE372" s="74">
        <f>A125619392A_Latest</f>
        <v>0</v>
      </c>
      <c r="AF372" s="74">
        <f>A125610752F_Latest</f>
        <v>5.3250000000000002</v>
      </c>
      <c r="AG372" s="74">
        <f>A125610754K_Latest</f>
        <v>13.103</v>
      </c>
      <c r="AH372" s="74">
        <f>A125612032V_Latest</f>
        <v>0.78100000000000003</v>
      </c>
      <c r="AI372" s="74">
        <f>A125606272T_Latest</f>
        <v>3.7930000000000001</v>
      </c>
      <c r="AJ372" s="74">
        <f>A125614912C_Latest</f>
        <v>0.53400000000000003</v>
      </c>
      <c r="AK372" s="74">
        <f>A125617792A_Latest</f>
        <v>0.53500000000000003</v>
      </c>
      <c r="AL372" s="74">
        <f>A125609152C_Latest</f>
        <v>5.6429999999999998</v>
      </c>
      <c r="AM372" s="74">
        <f>A125609154J_Latest</f>
        <v>10.824</v>
      </c>
      <c r="AN372" s="74">
        <f>A125612352F_Latest</f>
        <v>0.121</v>
      </c>
      <c r="AO372" s="74">
        <f>A125606592C_Latest</f>
        <v>0.21099999999999999</v>
      </c>
      <c r="AP372" s="74">
        <f>A125615232T_Latest</f>
        <v>0</v>
      </c>
      <c r="AQ372" s="74">
        <f>A125618112C_Latest</f>
        <v>0.223</v>
      </c>
      <c r="AR372" s="74">
        <f>A125609472R_Latest</f>
        <v>0.55600000000000005</v>
      </c>
      <c r="AS372" s="74">
        <f>A125609474V_Latest</f>
        <v>14.927</v>
      </c>
      <c r="AT372" s="74">
        <f>A125612672T_Latest</f>
        <v>0.11600000000000001</v>
      </c>
      <c r="AU372" s="74">
        <f>A125606912C_Latest</f>
        <v>0</v>
      </c>
      <c r="AV372" s="74">
        <f>A125615552C_Latest</f>
        <v>0.23499999999999999</v>
      </c>
      <c r="AW372" s="74">
        <f>A125618432R_Latest</f>
        <v>0</v>
      </c>
      <c r="AX372" s="74">
        <f>A125609792A_Latest</f>
        <v>0.35</v>
      </c>
      <c r="AY372" s="74">
        <f>A125609794F_Latest</f>
        <v>22.026</v>
      </c>
      <c r="AZ372" s="74">
        <f>A125611392F_Latest</f>
        <v>0.4</v>
      </c>
      <c r="BA372" s="74">
        <f>A125605632T_Latest</f>
        <v>0.35399999999999998</v>
      </c>
      <c r="BB372" s="74">
        <f>A125614272T_Latest</f>
        <v>0</v>
      </c>
      <c r="BC372" s="74">
        <f>A125617152C_Latest</f>
        <v>0</v>
      </c>
      <c r="BD372" s="74">
        <f>A125608512C_Latest</f>
        <v>0.754</v>
      </c>
      <c r="BE372" s="74">
        <f>A125608514J_Latest</f>
        <v>7.35</v>
      </c>
    </row>
    <row r="373" spans="1:57" hidden="1">
      <c r="A373" s="62"/>
      <c r="B373" s="53" t="s">
        <v>11597</v>
      </c>
      <c r="C373" s="70">
        <v>165</v>
      </c>
      <c r="D373" s="74">
        <f>A125610792X_Latest</f>
        <v>16.398</v>
      </c>
      <c r="E373" s="74">
        <f>A125605032L_Latest</f>
        <v>16.138000000000002</v>
      </c>
      <c r="F373" s="74">
        <f>A125613672K_Latest</f>
        <v>5.19</v>
      </c>
      <c r="G373" s="74">
        <f>A125616552W_Latest</f>
        <v>0</v>
      </c>
      <c r="H373" s="74">
        <f>A125607912W_Latest</f>
        <v>37.725999999999999</v>
      </c>
      <c r="I373" s="74">
        <f>A125607914A_Latest</f>
        <v>10</v>
      </c>
      <c r="J373" s="74">
        <f>A125612712X_Latest</f>
        <v>5.0679999999999996</v>
      </c>
      <c r="K373" s="74">
        <f>A125606952W_Latest</f>
        <v>5.4980000000000002</v>
      </c>
      <c r="L373" s="74">
        <f>A125615592W_Latest</f>
        <v>1.7150000000000001</v>
      </c>
      <c r="M373" s="74">
        <f>A125618472J_Latest</f>
        <v>0</v>
      </c>
      <c r="N373" s="74">
        <f>A125609832J_Latest</f>
        <v>12.281000000000001</v>
      </c>
      <c r="O373" s="74">
        <f>A125609834L_Latest</f>
        <v>10.188000000000001</v>
      </c>
      <c r="P373" s="74">
        <f>A125611432L_Latest</f>
        <v>2.9119999999999999</v>
      </c>
      <c r="Q373" s="74">
        <f>A125605672K_Latest</f>
        <v>3.6080000000000001</v>
      </c>
      <c r="R373" s="74">
        <f>A125614312X_Latest</f>
        <v>1.5</v>
      </c>
      <c r="S373" s="74">
        <f>A125617192W_Latest</f>
        <v>0</v>
      </c>
      <c r="T373" s="74">
        <f>A125608552W_Latest</f>
        <v>8.02</v>
      </c>
      <c r="U373" s="74">
        <f>A125608554A_Latest</f>
        <v>10</v>
      </c>
      <c r="V373" s="74">
        <f>A125613032L_Latest</f>
        <v>3.2349999999999999</v>
      </c>
      <c r="W373" s="74">
        <f>A125607272K_Latest</f>
        <v>2.1509999999999998</v>
      </c>
      <c r="X373" s="74">
        <f>A125615912W_Latest</f>
        <v>1.538</v>
      </c>
      <c r="Y373" s="74">
        <f>A125618792V_Latest</f>
        <v>0</v>
      </c>
      <c r="Z373" s="74">
        <f>A125610152A_Latest</f>
        <v>6.9249999999999998</v>
      </c>
      <c r="AA373" s="74">
        <f>A125610154F_Latest</f>
        <v>9.6720000000000006</v>
      </c>
      <c r="AB373" s="74">
        <f>A125613352X_Latest</f>
        <v>2.173</v>
      </c>
      <c r="AC373" s="74">
        <f>A125607592W_Latest</f>
        <v>1.996</v>
      </c>
      <c r="AD373" s="74">
        <f>A125616232K_Latest</f>
        <v>0.437</v>
      </c>
      <c r="AE373" s="74">
        <f>A125619112W_Latest</f>
        <v>0</v>
      </c>
      <c r="AF373" s="74">
        <f>A125610472L_Latest</f>
        <v>4.6059999999999999</v>
      </c>
      <c r="AG373" s="74">
        <f>A125610474T_Latest</f>
        <v>9.8960000000000008</v>
      </c>
      <c r="AH373" s="74">
        <f>A125611752X_Latest</f>
        <v>1.43</v>
      </c>
      <c r="AI373" s="74">
        <f>A125605992W_Latest</f>
        <v>2.1579999999999999</v>
      </c>
      <c r="AJ373" s="74">
        <f>A125614632K_Latest</f>
        <v>0</v>
      </c>
      <c r="AK373" s="74">
        <f>A125617512W_Latest</f>
        <v>0</v>
      </c>
      <c r="AL373" s="74">
        <f>A125608872J_Latest</f>
        <v>3.5870000000000002</v>
      </c>
      <c r="AM373" s="74">
        <f>A125608874L_Latest</f>
        <v>10</v>
      </c>
      <c r="AN373" s="74">
        <f>A125612072L_Latest</f>
        <v>1.1080000000000001</v>
      </c>
      <c r="AO373" s="74">
        <f>A125606312X_Latest</f>
        <v>0.36199999999999999</v>
      </c>
      <c r="AP373" s="74">
        <f>A125614952W_Latest</f>
        <v>0</v>
      </c>
      <c r="AQ373" s="74">
        <f>A125617832J_Latest</f>
        <v>0</v>
      </c>
      <c r="AR373" s="74">
        <f>A125609192W_Latest</f>
        <v>1.47</v>
      </c>
      <c r="AS373" s="74">
        <f>A125609194A_Latest</f>
        <v>5</v>
      </c>
      <c r="AT373" s="74">
        <f>A125612392X_Latest</f>
        <v>0.11600000000000001</v>
      </c>
      <c r="AU373" s="74">
        <f>A125606632K_Latest</f>
        <v>0</v>
      </c>
      <c r="AV373" s="74">
        <f>A125615272K_Latest</f>
        <v>0</v>
      </c>
      <c r="AW373" s="74">
        <f>A125618152W_Latest</f>
        <v>0</v>
      </c>
      <c r="AX373" s="74">
        <f>A125609512W_Latest</f>
        <v>0.11600000000000001</v>
      </c>
      <c r="AY373" s="74">
        <f>A125609514A_Latest</f>
        <v>0</v>
      </c>
      <c r="AZ373" s="74">
        <f>A125611112A_Latest</f>
        <v>0.35499999999999998</v>
      </c>
      <c r="BA373" s="74">
        <f>A125605352X_Latest</f>
        <v>0.36499999999999999</v>
      </c>
      <c r="BB373" s="74">
        <f>A125613992W_Latest</f>
        <v>0</v>
      </c>
      <c r="BC373" s="74">
        <f>A125616872J_Latest</f>
        <v>0</v>
      </c>
      <c r="BD373" s="74">
        <f>A125608232K_Latest</f>
        <v>0.72</v>
      </c>
      <c r="BE373" s="74">
        <f>A125608234R_Latest</f>
        <v>6.5510000000000002</v>
      </c>
    </row>
    <row r="374" spans="1:57" hidden="1">
      <c r="A374" s="48" t="s">
        <v>11546</v>
      </c>
      <c r="B374" s="64"/>
      <c r="C374" s="70">
        <v>166</v>
      </c>
      <c r="D374" s="74">
        <f>A125610888T_Latest</f>
        <v>214.72399999999999</v>
      </c>
      <c r="E374" s="74">
        <f>A125605128F_Latest</f>
        <v>199.73099999999999</v>
      </c>
      <c r="F374" s="74">
        <f>A125613768C_Latest</f>
        <v>63.564</v>
      </c>
      <c r="G374" s="74">
        <f>A125616648R_Latest</f>
        <v>9.734</v>
      </c>
      <c r="H374" s="74">
        <f>A125608008T_Latest</f>
        <v>487.75299999999999</v>
      </c>
      <c r="I374" s="74">
        <f>A125608010C_Latest</f>
        <v>10</v>
      </c>
      <c r="J374" s="74">
        <f>A125612808T_Latest</f>
        <v>67.707999999999998</v>
      </c>
      <c r="K374" s="74">
        <f>A125607048T_Latest</f>
        <v>64.682000000000002</v>
      </c>
      <c r="L374" s="74">
        <f>A125615688R_Latest</f>
        <v>14.888999999999999</v>
      </c>
      <c r="M374" s="74">
        <f>A125618568A_Latest</f>
        <v>2.6349999999999998</v>
      </c>
      <c r="N374" s="74">
        <f>A125609928A_Latest</f>
        <v>149.91399999999999</v>
      </c>
      <c r="O374" s="74">
        <f>A125609930L_Latest</f>
        <v>10</v>
      </c>
      <c r="P374" s="74">
        <f>A125611528F_Latest</f>
        <v>56.588000000000001</v>
      </c>
      <c r="Q374" s="74">
        <f>A125605768C_Latest</f>
        <v>42.81</v>
      </c>
      <c r="R374" s="74">
        <f>A125614408T_Latest</f>
        <v>20.161999999999999</v>
      </c>
      <c r="S374" s="74">
        <f>A125617288R_Latest</f>
        <v>3.6339999999999999</v>
      </c>
      <c r="T374" s="74">
        <f>A125608648R_Latest</f>
        <v>123.194</v>
      </c>
      <c r="U374" s="74">
        <f>A125608650A_Latest</f>
        <v>10</v>
      </c>
      <c r="V374" s="74">
        <f>A125613128F_Latest</f>
        <v>44.253</v>
      </c>
      <c r="W374" s="74">
        <f>A125607368C_Latest</f>
        <v>44.286000000000001</v>
      </c>
      <c r="X374" s="74">
        <f>A125616008T_Latest</f>
        <v>13.996</v>
      </c>
      <c r="Y374" s="74">
        <f>A125618888L_Latest</f>
        <v>0.56699999999999995</v>
      </c>
      <c r="Z374" s="74">
        <f>A125610248V_Latest</f>
        <v>103.102</v>
      </c>
      <c r="AA374" s="74">
        <f>A125610250F_Latest</f>
        <v>10</v>
      </c>
      <c r="AB374" s="74">
        <f>A125613448T_Latest</f>
        <v>16.097999999999999</v>
      </c>
      <c r="AC374" s="74">
        <f>A125607688R_Latest</f>
        <v>12.074999999999999</v>
      </c>
      <c r="AD374" s="74">
        <f>A125616328C_Latest</f>
        <v>6.0330000000000004</v>
      </c>
      <c r="AE374" s="74">
        <f>A125619208R_Latest</f>
        <v>0.23</v>
      </c>
      <c r="AF374" s="74">
        <f>A125610568F_Latest</f>
        <v>34.436</v>
      </c>
      <c r="AG374" s="74">
        <f>A125610570T_Latest</f>
        <v>10</v>
      </c>
      <c r="AH374" s="74">
        <f>A125611848T_Latest</f>
        <v>20.233000000000001</v>
      </c>
      <c r="AI374" s="74">
        <f>A125606088T_Latest</f>
        <v>27.800999999999998</v>
      </c>
      <c r="AJ374" s="74">
        <f>A125614728C_Latest</f>
        <v>6.1470000000000002</v>
      </c>
      <c r="AK374" s="74">
        <f>A125617608R_Latest</f>
        <v>2.4449999999999998</v>
      </c>
      <c r="AL374" s="74">
        <f>A125608968A_Latest</f>
        <v>56.625999999999998</v>
      </c>
      <c r="AM374" s="74">
        <f>A125608970L_Latest</f>
        <v>10</v>
      </c>
      <c r="AN374" s="74">
        <f>A125612168F_Latest</f>
        <v>6.1929999999999996</v>
      </c>
      <c r="AO374" s="74">
        <f>A125606408T_Latest</f>
        <v>5.0860000000000003</v>
      </c>
      <c r="AP374" s="74">
        <f>A125615048T_Latest</f>
        <v>0.85699999999999998</v>
      </c>
      <c r="AQ374" s="74">
        <f>A125617928A_Latest</f>
        <v>0.223</v>
      </c>
      <c r="AR374" s="74">
        <f>A125609288R_Latest</f>
        <v>12.36</v>
      </c>
      <c r="AS374" s="74">
        <f>A125609290A_Latest</f>
        <v>9.4250000000000007</v>
      </c>
      <c r="AT374" s="74">
        <f>A125612488T_Latest</f>
        <v>0.92200000000000004</v>
      </c>
      <c r="AU374" s="74">
        <f>A125606728C_Latest</f>
        <v>0.66600000000000004</v>
      </c>
      <c r="AV374" s="74">
        <f>A125615368C_Latest</f>
        <v>0.71099999999999997</v>
      </c>
      <c r="AW374" s="74">
        <f>A125618248R_Latest</f>
        <v>0</v>
      </c>
      <c r="AX374" s="74">
        <f>A125609608R_Latest</f>
        <v>2.2989999999999999</v>
      </c>
      <c r="AY374" s="74">
        <f>A125609610A_Latest</f>
        <v>12.394</v>
      </c>
      <c r="AZ374" s="74">
        <f>A125611208V_Latest</f>
        <v>2.7269999999999999</v>
      </c>
      <c r="BA374" s="74">
        <f>A125605448T_Latest</f>
        <v>2.3250000000000002</v>
      </c>
      <c r="BB374" s="74">
        <f>A125614088T_Latest</f>
        <v>0.76900000000000002</v>
      </c>
      <c r="BC374" s="74">
        <f>A125616968A_Latest</f>
        <v>0</v>
      </c>
      <c r="BD374" s="74">
        <f>A125608328C_Latest</f>
        <v>5.8209999999999997</v>
      </c>
      <c r="BE374" s="74">
        <f>A125608330R_Latest</f>
        <v>10</v>
      </c>
    </row>
    <row r="375" spans="1:57" hidden="1">
      <c r="A375" s="75"/>
      <c r="B375" s="76"/>
      <c r="C375" s="76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5"/>
      <c r="B376" s="76"/>
      <c r="C376" s="76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5"/>
      <c r="B377" s="76"/>
      <c r="C377" s="76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9"/>
      <c r="B378" s="67"/>
      <c r="C378" s="67"/>
      <c r="D378" s="71">
        <v>1</v>
      </c>
      <c r="E378" s="71">
        <v>2</v>
      </c>
      <c r="F378" s="71">
        <v>3</v>
      </c>
      <c r="G378" s="71">
        <v>4</v>
      </c>
      <c r="H378" s="71">
        <v>5</v>
      </c>
      <c r="I378" s="71">
        <v>6</v>
      </c>
      <c r="J378" s="71">
        <v>7</v>
      </c>
      <c r="K378" s="71">
        <v>8</v>
      </c>
      <c r="L378" s="71">
        <v>9</v>
      </c>
      <c r="M378" s="71">
        <v>10</v>
      </c>
      <c r="N378" s="71">
        <v>11</v>
      </c>
      <c r="O378" s="71">
        <v>12</v>
      </c>
      <c r="P378" s="71">
        <v>13</v>
      </c>
      <c r="Q378" s="71">
        <v>14</v>
      </c>
      <c r="R378" s="71">
        <v>15</v>
      </c>
      <c r="S378" s="71">
        <v>16</v>
      </c>
      <c r="T378" s="71">
        <v>17</v>
      </c>
      <c r="U378" s="71">
        <v>18</v>
      </c>
      <c r="V378" s="71">
        <v>19</v>
      </c>
      <c r="W378" s="71">
        <v>20</v>
      </c>
      <c r="X378" s="71">
        <v>21</v>
      </c>
      <c r="Y378" s="71">
        <v>22</v>
      </c>
      <c r="Z378" s="71">
        <v>23</v>
      </c>
      <c r="AA378" s="71">
        <v>24</v>
      </c>
      <c r="AB378" s="71">
        <v>25</v>
      </c>
      <c r="AC378" s="71">
        <v>26</v>
      </c>
      <c r="AD378" s="71">
        <v>27</v>
      </c>
      <c r="AE378" s="71">
        <v>28</v>
      </c>
      <c r="AF378" s="71">
        <v>29</v>
      </c>
      <c r="AG378" s="71">
        <v>30</v>
      </c>
      <c r="AH378" s="71">
        <v>31</v>
      </c>
      <c r="AI378" s="71">
        <v>32</v>
      </c>
      <c r="AJ378" s="71">
        <v>33</v>
      </c>
      <c r="AK378" s="71">
        <v>34</v>
      </c>
      <c r="AL378" s="71">
        <v>35</v>
      </c>
      <c r="AM378" s="71">
        <v>36</v>
      </c>
      <c r="AN378" s="71">
        <v>37</v>
      </c>
      <c r="AO378" s="71">
        <v>38</v>
      </c>
      <c r="AP378" s="71">
        <v>39</v>
      </c>
      <c r="AQ378" s="71">
        <v>40</v>
      </c>
      <c r="AR378" s="71">
        <v>41</v>
      </c>
      <c r="AS378" s="71">
        <v>42</v>
      </c>
      <c r="AT378" s="71">
        <v>43</v>
      </c>
      <c r="AU378" s="71">
        <v>44</v>
      </c>
      <c r="AV378" s="71">
        <v>45</v>
      </c>
      <c r="AW378" s="71">
        <v>46</v>
      </c>
      <c r="AX378" s="71">
        <v>47</v>
      </c>
      <c r="AY378" s="71">
        <v>48</v>
      </c>
      <c r="AZ378" s="71">
        <v>49</v>
      </c>
      <c r="BA378" s="71">
        <v>50</v>
      </c>
      <c r="BB378" s="71">
        <v>51</v>
      </c>
      <c r="BC378" s="71">
        <v>52</v>
      </c>
      <c r="BD378" s="71">
        <v>53</v>
      </c>
      <c r="BE378" s="71">
        <v>54</v>
      </c>
    </row>
    <row r="379" spans="1:57" ht="15" hidden="1" customHeight="1">
      <c r="A379" s="36"/>
      <c r="B379" s="36"/>
      <c r="C379" s="36"/>
      <c r="D379" s="93" t="s">
        <v>11538</v>
      </c>
      <c r="E379" s="93"/>
      <c r="F379" s="93"/>
      <c r="G379" s="93"/>
      <c r="H379" s="93"/>
      <c r="I379" s="93"/>
      <c r="J379" s="93" t="s">
        <v>11551</v>
      </c>
      <c r="K379" s="93"/>
      <c r="L379" s="93"/>
      <c r="M379" s="93"/>
      <c r="N379" s="93"/>
      <c r="O379" s="93"/>
      <c r="P379" s="93" t="s">
        <v>11552</v>
      </c>
      <c r="Q379" s="93"/>
      <c r="R379" s="93"/>
      <c r="S379" s="93"/>
      <c r="T379" s="93"/>
      <c r="U379" s="93"/>
      <c r="V379" s="93" t="s">
        <v>11553</v>
      </c>
      <c r="W379" s="93"/>
      <c r="X379" s="93"/>
      <c r="Y379" s="93"/>
      <c r="Z379" s="93"/>
      <c r="AA379" s="93"/>
      <c r="AB379" s="93" t="s">
        <v>11554</v>
      </c>
      <c r="AC379" s="93"/>
      <c r="AD379" s="93"/>
      <c r="AE379" s="93"/>
      <c r="AF379" s="93"/>
      <c r="AG379" s="93"/>
      <c r="AH379" s="93" t="s">
        <v>11555</v>
      </c>
      <c r="AI379" s="93"/>
      <c r="AJ379" s="93"/>
      <c r="AK379" s="93"/>
      <c r="AL379" s="93"/>
      <c r="AM379" s="93"/>
      <c r="AN379" s="93" t="s">
        <v>11556</v>
      </c>
      <c r="AO379" s="93"/>
      <c r="AP379" s="93"/>
      <c r="AQ379" s="93"/>
      <c r="AR379" s="93"/>
      <c r="AS379" s="93"/>
      <c r="AT379" s="93" t="s">
        <v>11557</v>
      </c>
      <c r="AU379" s="93"/>
      <c r="AV379" s="93"/>
      <c r="AW379" s="93"/>
      <c r="AX379" s="93"/>
      <c r="AY379" s="93"/>
      <c r="AZ379" s="94" t="s">
        <v>11594</v>
      </c>
      <c r="BA379" s="94"/>
      <c r="BB379" s="94"/>
      <c r="BC379" s="94"/>
      <c r="BD379" s="94"/>
      <c r="BE379" s="94"/>
    </row>
    <row r="380" spans="1:57" ht="15" hidden="1" customHeight="1">
      <c r="A380" s="36"/>
      <c r="B380" s="36"/>
      <c r="C380" s="36"/>
      <c r="D380" s="91" t="s">
        <v>11540</v>
      </c>
      <c r="E380" s="91"/>
      <c r="F380" s="91"/>
      <c r="G380" s="91"/>
      <c r="H380" s="91"/>
      <c r="I380" s="95" t="s">
        <v>11541</v>
      </c>
      <c r="J380" s="91" t="s">
        <v>11540</v>
      </c>
      <c r="K380" s="91"/>
      <c r="L380" s="91"/>
      <c r="M380" s="91"/>
      <c r="N380" s="91"/>
      <c r="O380" s="95" t="s">
        <v>11541</v>
      </c>
      <c r="P380" s="91" t="s">
        <v>11540</v>
      </c>
      <c r="Q380" s="91"/>
      <c r="R380" s="91"/>
      <c r="S380" s="91"/>
      <c r="T380" s="91"/>
      <c r="U380" s="95" t="s">
        <v>11541</v>
      </c>
      <c r="V380" s="91" t="s">
        <v>11540</v>
      </c>
      <c r="W380" s="91"/>
      <c r="X380" s="91"/>
      <c r="Y380" s="91"/>
      <c r="Z380" s="91"/>
      <c r="AA380" s="95" t="s">
        <v>11541</v>
      </c>
      <c r="AB380" s="91" t="s">
        <v>11540</v>
      </c>
      <c r="AC380" s="91"/>
      <c r="AD380" s="91"/>
      <c r="AE380" s="91"/>
      <c r="AF380" s="91"/>
      <c r="AG380" s="95" t="s">
        <v>11541</v>
      </c>
      <c r="AH380" s="91" t="s">
        <v>11540</v>
      </c>
      <c r="AI380" s="91"/>
      <c r="AJ380" s="91"/>
      <c r="AK380" s="91"/>
      <c r="AL380" s="91"/>
      <c r="AM380" s="95" t="s">
        <v>11541</v>
      </c>
      <c r="AN380" s="91" t="s">
        <v>11540</v>
      </c>
      <c r="AO380" s="91"/>
      <c r="AP380" s="91"/>
      <c r="AQ380" s="91"/>
      <c r="AR380" s="91"/>
      <c r="AS380" s="95" t="s">
        <v>11541</v>
      </c>
      <c r="AT380" s="91" t="s">
        <v>11540</v>
      </c>
      <c r="AU380" s="91"/>
      <c r="AV380" s="91"/>
      <c r="AW380" s="91"/>
      <c r="AX380" s="91"/>
      <c r="AY380" s="95" t="s">
        <v>11541</v>
      </c>
      <c r="AZ380" s="91" t="s">
        <v>11540</v>
      </c>
      <c r="BA380" s="91"/>
      <c r="BB380" s="91"/>
      <c r="BC380" s="91"/>
      <c r="BD380" s="91"/>
      <c r="BE380" s="95" t="s">
        <v>11541</v>
      </c>
    </row>
    <row r="381" spans="1:57" ht="22.5" hidden="1">
      <c r="A381" s="36"/>
      <c r="B381" s="36"/>
      <c r="C381" s="36"/>
      <c r="D381" s="43" t="s">
        <v>11542</v>
      </c>
      <c r="E381" s="43" t="s">
        <v>11543</v>
      </c>
      <c r="F381" s="43" t="s">
        <v>11544</v>
      </c>
      <c r="G381" s="43" t="s">
        <v>11545</v>
      </c>
      <c r="H381" s="42" t="s">
        <v>11546</v>
      </c>
      <c r="I381" s="92"/>
      <c r="J381" s="43" t="s">
        <v>11542</v>
      </c>
      <c r="K381" s="43" t="s">
        <v>11543</v>
      </c>
      <c r="L381" s="43" t="s">
        <v>11544</v>
      </c>
      <c r="M381" s="43" t="s">
        <v>11545</v>
      </c>
      <c r="N381" s="42" t="s">
        <v>11546</v>
      </c>
      <c r="O381" s="92"/>
      <c r="P381" s="43" t="s">
        <v>11542</v>
      </c>
      <c r="Q381" s="43" t="s">
        <v>11543</v>
      </c>
      <c r="R381" s="43" t="s">
        <v>11544</v>
      </c>
      <c r="S381" s="43" t="s">
        <v>11545</v>
      </c>
      <c r="T381" s="42" t="s">
        <v>11546</v>
      </c>
      <c r="U381" s="92"/>
      <c r="V381" s="43" t="s">
        <v>11542</v>
      </c>
      <c r="W381" s="43" t="s">
        <v>11543</v>
      </c>
      <c r="X381" s="43" t="s">
        <v>11544</v>
      </c>
      <c r="Y381" s="43" t="s">
        <v>11545</v>
      </c>
      <c r="Z381" s="42" t="s">
        <v>11546</v>
      </c>
      <c r="AA381" s="92"/>
      <c r="AB381" s="43" t="s">
        <v>11542</v>
      </c>
      <c r="AC381" s="43" t="s">
        <v>11543</v>
      </c>
      <c r="AD381" s="43" t="s">
        <v>11544</v>
      </c>
      <c r="AE381" s="43" t="s">
        <v>11545</v>
      </c>
      <c r="AF381" s="42" t="s">
        <v>11546</v>
      </c>
      <c r="AG381" s="92"/>
      <c r="AH381" s="43" t="s">
        <v>11542</v>
      </c>
      <c r="AI381" s="43" t="s">
        <v>11543</v>
      </c>
      <c r="AJ381" s="43" t="s">
        <v>11544</v>
      </c>
      <c r="AK381" s="43" t="s">
        <v>11545</v>
      </c>
      <c r="AL381" s="42" t="s">
        <v>11546</v>
      </c>
      <c r="AM381" s="92"/>
      <c r="AN381" s="43" t="s">
        <v>11542</v>
      </c>
      <c r="AO381" s="43" t="s">
        <v>11543</v>
      </c>
      <c r="AP381" s="43" t="s">
        <v>11544</v>
      </c>
      <c r="AQ381" s="43" t="s">
        <v>11545</v>
      </c>
      <c r="AR381" s="42" t="s">
        <v>11546</v>
      </c>
      <c r="AS381" s="92"/>
      <c r="AT381" s="43" t="s">
        <v>11542</v>
      </c>
      <c r="AU381" s="43" t="s">
        <v>11543</v>
      </c>
      <c r="AV381" s="43" t="s">
        <v>11544</v>
      </c>
      <c r="AW381" s="43" t="s">
        <v>11545</v>
      </c>
      <c r="AX381" s="42" t="s">
        <v>11546</v>
      </c>
      <c r="AY381" s="92"/>
      <c r="AZ381" s="43" t="s">
        <v>11542</v>
      </c>
      <c r="BA381" s="43" t="s">
        <v>11543</v>
      </c>
      <c r="BB381" s="43" t="s">
        <v>11544</v>
      </c>
      <c r="BC381" s="43" t="s">
        <v>11545</v>
      </c>
      <c r="BD381" s="42" t="s">
        <v>11546</v>
      </c>
      <c r="BE381" s="92"/>
    </row>
    <row r="382" spans="1:57" hidden="1">
      <c r="A382" s="36"/>
      <c r="B382" s="36"/>
      <c r="C382" s="36"/>
      <c r="D382" s="44" t="s">
        <v>11547</v>
      </c>
      <c r="E382" s="44" t="s">
        <v>11547</v>
      </c>
      <c r="F382" s="44" t="s">
        <v>11547</v>
      </c>
      <c r="G382" s="44" t="s">
        <v>11547</v>
      </c>
      <c r="H382" s="44" t="s">
        <v>11547</v>
      </c>
      <c r="I382" s="44" t="s">
        <v>11595</v>
      </c>
      <c r="J382" s="44" t="s">
        <v>11547</v>
      </c>
      <c r="K382" s="44" t="s">
        <v>11547</v>
      </c>
      <c r="L382" s="44" t="s">
        <v>11547</v>
      </c>
      <c r="M382" s="44" t="s">
        <v>11547</v>
      </c>
      <c r="N382" s="44" t="s">
        <v>11547</v>
      </c>
      <c r="O382" s="44" t="s">
        <v>11595</v>
      </c>
      <c r="P382" s="44" t="s">
        <v>11547</v>
      </c>
      <c r="Q382" s="44" t="s">
        <v>11547</v>
      </c>
      <c r="R382" s="44" t="s">
        <v>11547</v>
      </c>
      <c r="S382" s="44" t="s">
        <v>11547</v>
      </c>
      <c r="T382" s="44" t="s">
        <v>11547</v>
      </c>
      <c r="U382" s="44" t="s">
        <v>11595</v>
      </c>
      <c r="V382" s="44" t="s">
        <v>11547</v>
      </c>
      <c r="W382" s="44" t="s">
        <v>11547</v>
      </c>
      <c r="X382" s="44" t="s">
        <v>11547</v>
      </c>
      <c r="Y382" s="44" t="s">
        <v>11547</v>
      </c>
      <c r="Z382" s="44" t="s">
        <v>11547</v>
      </c>
      <c r="AA382" s="44" t="s">
        <v>11595</v>
      </c>
      <c r="AB382" s="44" t="s">
        <v>11547</v>
      </c>
      <c r="AC382" s="44" t="s">
        <v>11547</v>
      </c>
      <c r="AD382" s="44" t="s">
        <v>11547</v>
      </c>
      <c r="AE382" s="44" t="s">
        <v>11547</v>
      </c>
      <c r="AF382" s="44" t="s">
        <v>11547</v>
      </c>
      <c r="AG382" s="44" t="s">
        <v>11595</v>
      </c>
      <c r="AH382" s="44" t="s">
        <v>11547</v>
      </c>
      <c r="AI382" s="44" t="s">
        <v>11547</v>
      </c>
      <c r="AJ382" s="44" t="s">
        <v>11547</v>
      </c>
      <c r="AK382" s="44" t="s">
        <v>11547</v>
      </c>
      <c r="AL382" s="44" t="s">
        <v>11547</v>
      </c>
      <c r="AM382" s="44" t="s">
        <v>11595</v>
      </c>
      <c r="AN382" s="44" t="s">
        <v>11547</v>
      </c>
      <c r="AO382" s="44" t="s">
        <v>11547</v>
      </c>
      <c r="AP382" s="44" t="s">
        <v>11547</v>
      </c>
      <c r="AQ382" s="44" t="s">
        <v>11547</v>
      </c>
      <c r="AR382" s="44" t="s">
        <v>11547</v>
      </c>
      <c r="AS382" s="44" t="s">
        <v>11595</v>
      </c>
      <c r="AT382" s="44" t="s">
        <v>11547</v>
      </c>
      <c r="AU382" s="44" t="s">
        <v>11547</v>
      </c>
      <c r="AV382" s="44" t="s">
        <v>11547</v>
      </c>
      <c r="AW382" s="44" t="s">
        <v>11547</v>
      </c>
      <c r="AX382" s="44" t="s">
        <v>11547</v>
      </c>
      <c r="AY382" s="44" t="s">
        <v>11595</v>
      </c>
      <c r="AZ382" s="44" t="s">
        <v>11547</v>
      </c>
      <c r="BA382" s="44" t="s">
        <v>11547</v>
      </c>
      <c r="BB382" s="44" t="s">
        <v>11547</v>
      </c>
      <c r="BC382" s="44" t="s">
        <v>11547</v>
      </c>
      <c r="BD382" s="44" t="s">
        <v>11547</v>
      </c>
      <c r="BE382" s="44" t="s">
        <v>11595</v>
      </c>
    </row>
    <row r="383" spans="1:57" hidden="1">
      <c r="A383" s="45" t="s">
        <v>11549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11550</v>
      </c>
      <c r="B384" s="49"/>
      <c r="C384" s="36"/>
      <c r="D384" s="44"/>
      <c r="E384" s="44"/>
      <c r="F384" s="44"/>
      <c r="G384" s="47"/>
      <c r="H384" s="47"/>
      <c r="I384" s="73"/>
      <c r="J384" s="44"/>
      <c r="K384" s="44"/>
      <c r="L384" s="44"/>
      <c r="M384" s="47"/>
      <c r="N384" s="47"/>
      <c r="O384" s="73"/>
      <c r="P384" s="44"/>
      <c r="Q384" s="44"/>
      <c r="R384" s="44"/>
      <c r="S384" s="44"/>
      <c r="T384" s="47"/>
      <c r="U384" s="73"/>
      <c r="V384" s="44"/>
      <c r="W384" s="44"/>
      <c r="X384" s="44"/>
      <c r="Y384" s="44"/>
      <c r="Z384" s="47"/>
      <c r="AA384" s="73"/>
      <c r="AB384" s="44"/>
      <c r="AC384" s="44"/>
      <c r="AD384" s="44"/>
      <c r="AE384" s="44"/>
      <c r="AF384" s="47"/>
      <c r="AG384" s="73"/>
      <c r="AH384" s="44"/>
      <c r="AI384" s="44"/>
      <c r="AJ384" s="44"/>
      <c r="AK384" s="44"/>
      <c r="AL384" s="47"/>
      <c r="AM384" s="73"/>
      <c r="AN384" s="44"/>
      <c r="AO384" s="44"/>
      <c r="AP384" s="44"/>
      <c r="AQ384" s="44"/>
      <c r="AR384" s="47"/>
      <c r="AS384" s="73"/>
      <c r="AT384" s="44"/>
      <c r="AU384" s="44"/>
      <c r="AV384" s="44"/>
      <c r="AW384" s="44"/>
      <c r="AX384" s="47"/>
      <c r="AY384" s="73"/>
      <c r="AZ384" s="44"/>
      <c r="BA384" s="44"/>
      <c r="BB384" s="44"/>
      <c r="BC384" s="47"/>
      <c r="BD384" s="73"/>
    </row>
    <row r="385" spans="1:57" hidden="1">
      <c r="A385" s="52"/>
      <c r="B385" s="53" t="s">
        <v>11551</v>
      </c>
      <c r="C385" s="70">
        <v>1</v>
      </c>
      <c r="D385" s="54" t="s">
        <v>1324</v>
      </c>
      <c r="E385" s="54" t="s">
        <v>1327</v>
      </c>
      <c r="F385" s="54" t="s">
        <v>1330</v>
      </c>
      <c r="G385" s="54" t="s">
        <v>1333</v>
      </c>
      <c r="H385" s="54" t="s">
        <v>1321</v>
      </c>
      <c r="I385" s="54" t="s">
        <v>1336</v>
      </c>
      <c r="J385" s="54" t="s">
        <v>1324</v>
      </c>
      <c r="K385" s="54" t="s">
        <v>1327</v>
      </c>
      <c r="L385" s="54" t="s">
        <v>1330</v>
      </c>
      <c r="M385" s="54" t="s">
        <v>1333</v>
      </c>
      <c r="N385" s="54" t="s">
        <v>1321</v>
      </c>
      <c r="O385" s="54" t="s">
        <v>1336</v>
      </c>
      <c r="AZ385" s="44"/>
      <c r="BA385" s="44"/>
      <c r="BB385" s="44"/>
      <c r="BC385" s="47"/>
      <c r="BD385" s="73"/>
    </row>
    <row r="386" spans="1:57" hidden="1">
      <c r="A386" s="52"/>
      <c r="B386" s="53" t="s">
        <v>11552</v>
      </c>
      <c r="C386" s="70">
        <v>2</v>
      </c>
      <c r="D386" s="54" t="s">
        <v>2632</v>
      </c>
      <c r="E386" s="54" t="s">
        <v>2635</v>
      </c>
      <c r="F386" s="54" t="s">
        <v>2638</v>
      </c>
      <c r="G386" s="54" t="s">
        <v>2641</v>
      </c>
      <c r="H386" s="54" t="s">
        <v>2629</v>
      </c>
      <c r="I386" s="54" t="s">
        <v>2644</v>
      </c>
      <c r="P386" s="54" t="s">
        <v>2632</v>
      </c>
      <c r="Q386" s="54" t="s">
        <v>2635</v>
      </c>
      <c r="R386" s="54" t="s">
        <v>2638</v>
      </c>
      <c r="S386" s="54" t="s">
        <v>2641</v>
      </c>
      <c r="T386" s="54" t="s">
        <v>2629</v>
      </c>
      <c r="U386" s="54" t="s">
        <v>2644</v>
      </c>
      <c r="AT386" s="44"/>
      <c r="AU386" s="44"/>
      <c r="AV386" s="44"/>
      <c r="AW386" s="44"/>
      <c r="AX386" s="47"/>
      <c r="AY386" s="73"/>
      <c r="AZ386" s="44"/>
      <c r="BA386" s="44"/>
      <c r="BB386" s="44"/>
      <c r="BC386" s="47"/>
      <c r="BD386" s="73"/>
    </row>
    <row r="387" spans="1:57" hidden="1">
      <c r="A387" s="52"/>
      <c r="B387" s="53" t="s">
        <v>11553</v>
      </c>
      <c r="C387" s="70">
        <v>3</v>
      </c>
      <c r="D387" s="54" t="s">
        <v>3940</v>
      </c>
      <c r="E387" s="54" t="s">
        <v>3943</v>
      </c>
      <c r="F387" s="54" t="s">
        <v>3946</v>
      </c>
      <c r="G387" s="54" t="s">
        <v>3949</v>
      </c>
      <c r="H387" s="54" t="s">
        <v>3937</v>
      </c>
      <c r="I387" s="54" t="s">
        <v>3952</v>
      </c>
      <c r="V387" s="54" t="s">
        <v>3940</v>
      </c>
      <c r="W387" s="54" t="s">
        <v>3943</v>
      </c>
      <c r="X387" s="54" t="s">
        <v>3946</v>
      </c>
      <c r="Y387" s="54" t="s">
        <v>3949</v>
      </c>
      <c r="Z387" s="54" t="s">
        <v>3937</v>
      </c>
      <c r="AA387" s="54" t="s">
        <v>3952</v>
      </c>
      <c r="AN387" s="44"/>
      <c r="AO387" s="44"/>
      <c r="AP387" s="44"/>
      <c r="AQ387" s="44"/>
      <c r="AR387" s="47"/>
      <c r="AS387" s="73"/>
      <c r="AT387" s="44"/>
      <c r="AU387" s="44"/>
      <c r="AV387" s="44"/>
      <c r="AW387" s="44"/>
      <c r="AX387" s="47"/>
      <c r="AY387" s="73"/>
      <c r="AZ387" s="44"/>
      <c r="BA387" s="44"/>
      <c r="BB387" s="44"/>
      <c r="BC387" s="47"/>
      <c r="BD387" s="73"/>
    </row>
    <row r="388" spans="1:57" hidden="1">
      <c r="A388" s="52"/>
      <c r="B388" s="53" t="s">
        <v>11554</v>
      </c>
      <c r="C388" s="70">
        <v>4</v>
      </c>
      <c r="D388" s="54" t="s">
        <v>5248</v>
      </c>
      <c r="E388" s="54" t="s">
        <v>5251</v>
      </c>
      <c r="F388" s="54" t="s">
        <v>5254</v>
      </c>
      <c r="G388" s="54" t="s">
        <v>5257</v>
      </c>
      <c r="H388" s="54" t="s">
        <v>5245</v>
      </c>
      <c r="I388" s="54" t="s">
        <v>5260</v>
      </c>
      <c r="AB388" s="54" t="s">
        <v>5248</v>
      </c>
      <c r="AC388" s="54" t="s">
        <v>5251</v>
      </c>
      <c r="AD388" s="54" t="s">
        <v>5254</v>
      </c>
      <c r="AE388" s="54" t="s">
        <v>5257</v>
      </c>
      <c r="AF388" s="54" t="s">
        <v>5245</v>
      </c>
      <c r="AG388" s="54" t="s">
        <v>5260</v>
      </c>
      <c r="AH388" s="44"/>
      <c r="AI388" s="44"/>
      <c r="AJ388" s="44"/>
      <c r="AK388" s="44"/>
      <c r="AL388" s="47"/>
      <c r="AM388" s="73"/>
      <c r="AN388" s="44"/>
      <c r="AO388" s="44"/>
      <c r="AP388" s="44"/>
      <c r="AQ388" s="44"/>
      <c r="AR388" s="47"/>
      <c r="AS388" s="73"/>
      <c r="AT388" s="44"/>
      <c r="AU388" s="44"/>
      <c r="AV388" s="44"/>
      <c r="AW388" s="44"/>
      <c r="AX388" s="47"/>
      <c r="AY388" s="73"/>
      <c r="AZ388" s="44"/>
      <c r="BA388" s="44"/>
      <c r="BB388" s="44"/>
      <c r="BC388" s="47"/>
      <c r="BD388" s="73"/>
    </row>
    <row r="389" spans="1:57" hidden="1">
      <c r="A389" s="52"/>
      <c r="B389" s="53" t="s">
        <v>11555</v>
      </c>
      <c r="C389" s="70">
        <v>5</v>
      </c>
      <c r="D389" s="54" t="s">
        <v>6556</v>
      </c>
      <c r="E389" s="54" t="s">
        <v>6559</v>
      </c>
      <c r="F389" s="54" t="s">
        <v>6562</v>
      </c>
      <c r="G389" s="54" t="s">
        <v>6565</v>
      </c>
      <c r="H389" s="54" t="s">
        <v>6553</v>
      </c>
      <c r="I389" s="54" t="s">
        <v>6568</v>
      </c>
      <c r="AH389" s="54" t="s">
        <v>6556</v>
      </c>
      <c r="AI389" s="54" t="s">
        <v>6559</v>
      </c>
      <c r="AJ389" s="54" t="s">
        <v>6562</v>
      </c>
      <c r="AK389" s="54" t="s">
        <v>6565</v>
      </c>
      <c r="AL389" s="54" t="s">
        <v>6553</v>
      </c>
      <c r="AM389" s="54" t="s">
        <v>6568</v>
      </c>
      <c r="AN389" s="44"/>
      <c r="AO389" s="44"/>
      <c r="AP389" s="44"/>
      <c r="AQ389" s="44"/>
      <c r="AR389" s="47"/>
      <c r="AS389" s="73"/>
      <c r="AT389" s="44"/>
      <c r="AU389" s="44"/>
      <c r="AV389" s="44"/>
      <c r="AW389" s="44"/>
      <c r="AX389" s="47"/>
      <c r="AY389" s="73"/>
      <c r="AZ389" s="44"/>
      <c r="BA389" s="44"/>
      <c r="BB389" s="44"/>
      <c r="BC389" s="47"/>
      <c r="BD389" s="73"/>
    </row>
    <row r="390" spans="1:57" hidden="1">
      <c r="A390" s="52"/>
      <c r="B390" s="53" t="s">
        <v>11556</v>
      </c>
      <c r="C390" s="70">
        <v>6</v>
      </c>
      <c r="D390" s="54" t="s">
        <v>7864</v>
      </c>
      <c r="E390" s="54" t="s">
        <v>7867</v>
      </c>
      <c r="F390" s="54" t="s">
        <v>7870</v>
      </c>
      <c r="G390" s="54" t="s">
        <v>7873</v>
      </c>
      <c r="H390" s="54" t="s">
        <v>7861</v>
      </c>
      <c r="I390" s="54" t="s">
        <v>7876</v>
      </c>
      <c r="AN390" s="54" t="s">
        <v>7864</v>
      </c>
      <c r="AO390" s="54" t="s">
        <v>7867</v>
      </c>
      <c r="AP390" s="54" t="s">
        <v>7870</v>
      </c>
      <c r="AQ390" s="54" t="s">
        <v>7873</v>
      </c>
      <c r="AR390" s="54" t="s">
        <v>7861</v>
      </c>
      <c r="AS390" s="54" t="s">
        <v>7876</v>
      </c>
      <c r="AT390" s="44"/>
      <c r="AU390" s="44"/>
      <c r="AV390" s="44"/>
      <c r="AW390" s="44"/>
      <c r="AX390" s="47"/>
      <c r="AY390" s="73"/>
      <c r="AZ390" s="44"/>
      <c r="BA390" s="44"/>
      <c r="BB390" s="44"/>
      <c r="BC390" s="47"/>
      <c r="BD390" s="73"/>
    </row>
    <row r="391" spans="1:57" hidden="1">
      <c r="A391" s="52"/>
      <c r="B391" s="53" t="s">
        <v>11557</v>
      </c>
      <c r="C391" s="70">
        <v>7</v>
      </c>
      <c r="D391" s="54" t="s">
        <v>9172</v>
      </c>
      <c r="E391" s="54" t="s">
        <v>9175</v>
      </c>
      <c r="F391" s="54" t="s">
        <v>9178</v>
      </c>
      <c r="G391" s="54" t="s">
        <v>9181</v>
      </c>
      <c r="H391" s="54" t="s">
        <v>9169</v>
      </c>
      <c r="I391" s="54" t="s">
        <v>9184</v>
      </c>
      <c r="AT391" s="54" t="s">
        <v>9172</v>
      </c>
      <c r="AU391" s="54" t="s">
        <v>9175</v>
      </c>
      <c r="AV391" s="54" t="s">
        <v>9178</v>
      </c>
      <c r="AW391" s="54" t="s">
        <v>9181</v>
      </c>
      <c r="AX391" s="54" t="s">
        <v>9169</v>
      </c>
      <c r="AY391" s="54" t="s">
        <v>9184</v>
      </c>
      <c r="AZ391" s="44"/>
      <c r="BA391" s="44"/>
      <c r="BB391" s="44"/>
      <c r="BC391" s="47"/>
      <c r="BD391" s="73"/>
    </row>
    <row r="392" spans="1:57" hidden="1">
      <c r="A392" s="52"/>
      <c r="B392" s="53" t="s">
        <v>11558</v>
      </c>
      <c r="C392" s="70">
        <v>8</v>
      </c>
      <c r="D392" s="54" t="s">
        <v>10480</v>
      </c>
      <c r="E392" s="54" t="s">
        <v>10483</v>
      </c>
      <c r="F392" s="54" t="s">
        <v>10486</v>
      </c>
      <c r="G392" s="54" t="s">
        <v>10489</v>
      </c>
      <c r="H392" s="54" t="s">
        <v>10477</v>
      </c>
      <c r="I392" s="54" t="s">
        <v>10492</v>
      </c>
      <c r="AZ392" s="54" t="s">
        <v>10480</v>
      </c>
      <c r="BA392" s="54" t="s">
        <v>10483</v>
      </c>
      <c r="BB392" s="54" t="s">
        <v>10486</v>
      </c>
      <c r="BC392" s="54" t="s">
        <v>10489</v>
      </c>
      <c r="BD392" s="54" t="s">
        <v>10477</v>
      </c>
      <c r="BE392" s="54" t="s">
        <v>10492</v>
      </c>
    </row>
    <row r="393" spans="1:57" hidden="1">
      <c r="A393" s="48" t="s">
        <v>11559</v>
      </c>
      <c r="B393" s="55"/>
      <c r="C393" s="70">
        <v>9</v>
      </c>
      <c r="D393" s="44"/>
      <c r="E393" s="44"/>
      <c r="F393" s="44"/>
      <c r="G393" s="47"/>
      <c r="H393" s="47"/>
      <c r="I393" s="73"/>
      <c r="J393" s="44"/>
      <c r="K393" s="44"/>
      <c r="L393" s="44"/>
      <c r="M393" s="47"/>
      <c r="N393" s="47"/>
      <c r="O393" s="73"/>
      <c r="P393" s="44"/>
      <c r="Q393" s="44"/>
      <c r="R393" s="44"/>
      <c r="S393" s="44"/>
      <c r="T393" s="47"/>
      <c r="U393" s="73"/>
      <c r="V393" s="44"/>
      <c r="W393" s="44"/>
      <c r="X393" s="44"/>
      <c r="Y393" s="44"/>
      <c r="Z393" s="47"/>
      <c r="AA393" s="73"/>
      <c r="AB393" s="44"/>
      <c r="AC393" s="44"/>
      <c r="AD393" s="44"/>
      <c r="AE393" s="44"/>
      <c r="AF393" s="47"/>
      <c r="AG393" s="73"/>
      <c r="AH393" s="44"/>
      <c r="AI393" s="44"/>
      <c r="AJ393" s="44"/>
      <c r="AK393" s="44"/>
      <c r="AL393" s="47"/>
      <c r="AM393" s="73"/>
      <c r="AN393" s="44"/>
      <c r="AO393" s="44"/>
      <c r="AP393" s="44"/>
      <c r="AQ393" s="44"/>
      <c r="AR393" s="47"/>
      <c r="AS393" s="73"/>
      <c r="AT393" s="44"/>
      <c r="AU393" s="44"/>
      <c r="AV393" s="44"/>
      <c r="AW393" s="44"/>
      <c r="AX393" s="47"/>
      <c r="AY393" s="73"/>
      <c r="AZ393" s="44"/>
      <c r="BA393" s="44"/>
      <c r="BB393" s="44"/>
      <c r="BC393" s="47"/>
      <c r="BD393" s="73"/>
    </row>
    <row r="394" spans="1:57" hidden="1">
      <c r="A394" s="48"/>
      <c r="B394" s="53" t="s">
        <v>11560</v>
      </c>
      <c r="C394" s="70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1342</v>
      </c>
      <c r="K394" s="54" t="s">
        <v>1345</v>
      </c>
      <c r="L394" s="54" t="s">
        <v>1348</v>
      </c>
      <c r="M394" s="54" t="s">
        <v>1601</v>
      </c>
      <c r="N394" s="54" t="s">
        <v>1339</v>
      </c>
      <c r="O394" s="54" t="s">
        <v>1604</v>
      </c>
      <c r="P394" s="54" t="s">
        <v>2650</v>
      </c>
      <c r="Q394" s="54" t="s">
        <v>2653</v>
      </c>
      <c r="R394" s="54" t="s">
        <v>2656</v>
      </c>
      <c r="S394" s="54" t="s">
        <v>2659</v>
      </c>
      <c r="T394" s="54" t="s">
        <v>2647</v>
      </c>
      <c r="U394" s="54" t="s">
        <v>2662</v>
      </c>
      <c r="V394" s="54" t="s">
        <v>3958</v>
      </c>
      <c r="W394" s="54" t="s">
        <v>3961</v>
      </c>
      <c r="X394" s="54" t="s">
        <v>3964</v>
      </c>
      <c r="Y394" s="54" t="s">
        <v>3967</v>
      </c>
      <c r="Z394" s="54" t="s">
        <v>3955</v>
      </c>
      <c r="AA394" s="54" t="s">
        <v>3970</v>
      </c>
      <c r="AB394" s="54" t="s">
        <v>5266</v>
      </c>
      <c r="AC394" s="54" t="s">
        <v>5269</v>
      </c>
      <c r="AD394" s="54" t="s">
        <v>5272</v>
      </c>
      <c r="AE394" s="54" t="s">
        <v>5275</v>
      </c>
      <c r="AF394" s="54" t="s">
        <v>5263</v>
      </c>
      <c r="AG394" s="54" t="s">
        <v>5278</v>
      </c>
      <c r="AH394" s="54" t="s">
        <v>6574</v>
      </c>
      <c r="AI394" s="54" t="s">
        <v>6577</v>
      </c>
      <c r="AJ394" s="54" t="s">
        <v>6580</v>
      </c>
      <c r="AK394" s="54" t="s">
        <v>6583</v>
      </c>
      <c r="AL394" s="54" t="s">
        <v>6571</v>
      </c>
      <c r="AM394" s="54" t="s">
        <v>6586</v>
      </c>
      <c r="AN394" s="54" t="s">
        <v>7882</v>
      </c>
      <c r="AO394" s="54" t="s">
        <v>7885</v>
      </c>
      <c r="AP394" s="54" t="s">
        <v>7888</v>
      </c>
      <c r="AQ394" s="54" t="s">
        <v>7891</v>
      </c>
      <c r="AR394" s="54" t="s">
        <v>7879</v>
      </c>
      <c r="AS394" s="54" t="s">
        <v>7894</v>
      </c>
      <c r="AT394" s="54" t="s">
        <v>9190</v>
      </c>
      <c r="AU394" s="54" t="s">
        <v>9193</v>
      </c>
      <c r="AV394" s="54" t="s">
        <v>9196</v>
      </c>
      <c r="AW394" s="54" t="s">
        <v>9199</v>
      </c>
      <c r="AX394" s="54" t="s">
        <v>9187</v>
      </c>
      <c r="AY394" s="54" t="s">
        <v>9202</v>
      </c>
      <c r="AZ394" s="54" t="s">
        <v>10498</v>
      </c>
      <c r="BA394" s="54" t="s">
        <v>10501</v>
      </c>
      <c r="BB394" s="54" t="s">
        <v>10504</v>
      </c>
      <c r="BC394" s="54" t="s">
        <v>10507</v>
      </c>
      <c r="BD394" s="54" t="s">
        <v>10495</v>
      </c>
      <c r="BE394" s="54" t="s">
        <v>10510</v>
      </c>
    </row>
    <row r="395" spans="1:57" hidden="1">
      <c r="A395" s="52"/>
      <c r="B395" s="56" t="s">
        <v>11561</v>
      </c>
      <c r="C395" s="70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1610</v>
      </c>
      <c r="K395" s="54" t="s">
        <v>1613</v>
      </c>
      <c r="L395" s="54" t="s">
        <v>1616</v>
      </c>
      <c r="M395" s="54" t="s">
        <v>1619</v>
      </c>
      <c r="N395" s="54" t="s">
        <v>1607</v>
      </c>
      <c r="O395" s="54" t="s">
        <v>1622</v>
      </c>
      <c r="P395" s="54" t="s">
        <v>2668</v>
      </c>
      <c r="Q395" s="54" t="s">
        <v>2671</v>
      </c>
      <c r="R395" s="54" t="s">
        <v>2674</v>
      </c>
      <c r="S395" s="54" t="s">
        <v>2677</v>
      </c>
      <c r="T395" s="54" t="s">
        <v>2665</v>
      </c>
      <c r="U395" s="54" t="s">
        <v>2680</v>
      </c>
      <c r="V395" s="54" t="s">
        <v>3976</v>
      </c>
      <c r="W395" s="54" t="s">
        <v>3979</v>
      </c>
      <c r="X395" s="54" t="s">
        <v>3982</v>
      </c>
      <c r="Y395" s="54" t="s">
        <v>3985</v>
      </c>
      <c r="Z395" s="54" t="s">
        <v>3973</v>
      </c>
      <c r="AA395" s="54" t="s">
        <v>3988</v>
      </c>
      <c r="AB395" s="54" t="s">
        <v>5284</v>
      </c>
      <c r="AC395" s="54" t="s">
        <v>5287</v>
      </c>
      <c r="AD395" s="54" t="s">
        <v>5290</v>
      </c>
      <c r="AE395" s="54" t="s">
        <v>5293</v>
      </c>
      <c r="AF395" s="54" t="s">
        <v>5281</v>
      </c>
      <c r="AG395" s="54" t="s">
        <v>5296</v>
      </c>
      <c r="AH395" s="54" t="s">
        <v>6592</v>
      </c>
      <c r="AI395" s="54" t="s">
        <v>6595</v>
      </c>
      <c r="AJ395" s="54" t="s">
        <v>6598</v>
      </c>
      <c r="AK395" s="54" t="s">
        <v>6601</v>
      </c>
      <c r="AL395" s="54" t="s">
        <v>6589</v>
      </c>
      <c r="AM395" s="54" t="s">
        <v>6604</v>
      </c>
      <c r="AN395" s="54" t="s">
        <v>7900</v>
      </c>
      <c r="AO395" s="54" t="s">
        <v>7903</v>
      </c>
      <c r="AP395" s="54" t="s">
        <v>7906</v>
      </c>
      <c r="AQ395" s="54" t="s">
        <v>7909</v>
      </c>
      <c r="AR395" s="54" t="s">
        <v>7897</v>
      </c>
      <c r="AS395" s="54" t="s">
        <v>7912</v>
      </c>
      <c r="AT395" s="54" t="s">
        <v>9208</v>
      </c>
      <c r="AU395" s="54" t="s">
        <v>9211</v>
      </c>
      <c r="AV395" s="54" t="s">
        <v>9214</v>
      </c>
      <c r="AW395" s="54" t="s">
        <v>9217</v>
      </c>
      <c r="AX395" s="54" t="s">
        <v>9205</v>
      </c>
      <c r="AY395" s="54" t="s">
        <v>9220</v>
      </c>
      <c r="AZ395" s="54" t="s">
        <v>10516</v>
      </c>
      <c r="BA395" s="54" t="s">
        <v>10519</v>
      </c>
      <c r="BB395" s="54" t="s">
        <v>10522</v>
      </c>
      <c r="BC395" s="54" t="s">
        <v>10525</v>
      </c>
      <c r="BD395" s="54" t="s">
        <v>10513</v>
      </c>
      <c r="BE395" s="54" t="s">
        <v>10528</v>
      </c>
    </row>
    <row r="396" spans="1:57" hidden="1">
      <c r="A396" s="52"/>
      <c r="B396" s="56" t="s">
        <v>11562</v>
      </c>
      <c r="C396" s="70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1628</v>
      </c>
      <c r="K396" s="54" t="s">
        <v>1631</v>
      </c>
      <c r="L396" s="54" t="s">
        <v>1634</v>
      </c>
      <c r="M396" s="54" t="s">
        <v>1637</v>
      </c>
      <c r="N396" s="54" t="s">
        <v>1625</v>
      </c>
      <c r="O396" s="54" t="s">
        <v>1640</v>
      </c>
      <c r="P396" s="54" t="s">
        <v>2686</v>
      </c>
      <c r="Q396" s="54" t="s">
        <v>2939</v>
      </c>
      <c r="R396" s="54" t="s">
        <v>2942</v>
      </c>
      <c r="S396" s="54" t="s">
        <v>2945</v>
      </c>
      <c r="T396" s="54" t="s">
        <v>2683</v>
      </c>
      <c r="U396" s="54" t="s">
        <v>2948</v>
      </c>
      <c r="V396" s="54" t="s">
        <v>3994</v>
      </c>
      <c r="W396" s="54" t="s">
        <v>3997</v>
      </c>
      <c r="X396" s="54" t="s">
        <v>4000</v>
      </c>
      <c r="Y396" s="54" t="s">
        <v>4003</v>
      </c>
      <c r="Z396" s="54" t="s">
        <v>3991</v>
      </c>
      <c r="AA396" s="54" t="s">
        <v>4006</v>
      </c>
      <c r="AB396" s="54" t="s">
        <v>5302</v>
      </c>
      <c r="AC396" s="54" t="s">
        <v>5305</v>
      </c>
      <c r="AD396" s="54" t="s">
        <v>5308</v>
      </c>
      <c r="AE396" s="54" t="s">
        <v>5311</v>
      </c>
      <c r="AF396" s="54" t="s">
        <v>5299</v>
      </c>
      <c r="AG396" s="54" t="s">
        <v>5314</v>
      </c>
      <c r="AH396" s="54" t="s">
        <v>6610</v>
      </c>
      <c r="AI396" s="54" t="s">
        <v>6613</v>
      </c>
      <c r="AJ396" s="54" t="s">
        <v>6616</v>
      </c>
      <c r="AK396" s="54" t="s">
        <v>6619</v>
      </c>
      <c r="AL396" s="54" t="s">
        <v>6607</v>
      </c>
      <c r="AM396" s="54" t="s">
        <v>6622</v>
      </c>
      <c r="AN396" s="54" t="s">
        <v>7918</v>
      </c>
      <c r="AO396" s="54" t="s">
        <v>7921</v>
      </c>
      <c r="AP396" s="54" t="s">
        <v>7924</v>
      </c>
      <c r="AQ396" s="54" t="s">
        <v>7927</v>
      </c>
      <c r="AR396" s="54" t="s">
        <v>7915</v>
      </c>
      <c r="AS396" s="54" t="s">
        <v>7930</v>
      </c>
      <c r="AT396" s="54" t="s">
        <v>9226</v>
      </c>
      <c r="AU396" s="54" t="s">
        <v>9229</v>
      </c>
      <c r="AV396" s="54" t="s">
        <v>9232</v>
      </c>
      <c r="AW396" s="54" t="s">
        <v>9235</v>
      </c>
      <c r="AX396" s="54" t="s">
        <v>9223</v>
      </c>
      <c r="AY396" s="54" t="s">
        <v>9238</v>
      </c>
      <c r="AZ396" s="54" t="s">
        <v>10534</v>
      </c>
      <c r="BA396" s="54" t="s">
        <v>10537</v>
      </c>
      <c r="BB396" s="54" t="s">
        <v>10540</v>
      </c>
      <c r="BC396" s="54" t="s">
        <v>10543</v>
      </c>
      <c r="BD396" s="54" t="s">
        <v>10531</v>
      </c>
      <c r="BE396" s="54" t="s">
        <v>10546</v>
      </c>
    </row>
    <row r="397" spans="1:57" hidden="1">
      <c r="A397" s="52"/>
      <c r="B397" s="57" t="s">
        <v>11563</v>
      </c>
      <c r="C397" s="70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1646</v>
      </c>
      <c r="K397" s="54" t="s">
        <v>1649</v>
      </c>
      <c r="L397" s="54" t="s">
        <v>1652</v>
      </c>
      <c r="M397" s="54" t="s">
        <v>1655</v>
      </c>
      <c r="N397" s="54" t="s">
        <v>1643</v>
      </c>
      <c r="O397" s="54" t="s">
        <v>1658</v>
      </c>
      <c r="P397" s="54" t="s">
        <v>2954</v>
      </c>
      <c r="Q397" s="54" t="s">
        <v>2957</v>
      </c>
      <c r="R397" s="54" t="s">
        <v>2960</v>
      </c>
      <c r="S397" s="54" t="s">
        <v>2963</v>
      </c>
      <c r="T397" s="54" t="s">
        <v>2951</v>
      </c>
      <c r="U397" s="54" t="s">
        <v>2966</v>
      </c>
      <c r="V397" s="54" t="s">
        <v>4012</v>
      </c>
      <c r="W397" s="54" t="s">
        <v>4015</v>
      </c>
      <c r="X397" s="54" t="s">
        <v>4018</v>
      </c>
      <c r="Y397" s="54" t="s">
        <v>4021</v>
      </c>
      <c r="Z397" s="54" t="s">
        <v>4009</v>
      </c>
      <c r="AA397" s="54" t="s">
        <v>4024</v>
      </c>
      <c r="AB397" s="54" t="s">
        <v>5320</v>
      </c>
      <c r="AC397" s="54" t="s">
        <v>5323</v>
      </c>
      <c r="AD397" s="54" t="s">
        <v>5326</v>
      </c>
      <c r="AE397" s="54" t="s">
        <v>5329</v>
      </c>
      <c r="AF397" s="54" t="s">
        <v>5317</v>
      </c>
      <c r="AG397" s="54" t="s">
        <v>5332</v>
      </c>
      <c r="AH397" s="54" t="s">
        <v>6628</v>
      </c>
      <c r="AI397" s="54" t="s">
        <v>6631</v>
      </c>
      <c r="AJ397" s="54" t="s">
        <v>6634</v>
      </c>
      <c r="AK397" s="54" t="s">
        <v>6637</v>
      </c>
      <c r="AL397" s="54" t="s">
        <v>6625</v>
      </c>
      <c r="AM397" s="54" t="s">
        <v>6640</v>
      </c>
      <c r="AN397" s="54" t="s">
        <v>7936</v>
      </c>
      <c r="AO397" s="54" t="s">
        <v>7939</v>
      </c>
      <c r="AP397" s="54" t="s">
        <v>7942</v>
      </c>
      <c r="AQ397" s="54" t="s">
        <v>7945</v>
      </c>
      <c r="AR397" s="54" t="s">
        <v>7933</v>
      </c>
      <c r="AS397" s="54" t="s">
        <v>7948</v>
      </c>
      <c r="AT397" s="54" t="s">
        <v>9244</v>
      </c>
      <c r="AU397" s="54" t="s">
        <v>9247</v>
      </c>
      <c r="AV397" s="54" t="s">
        <v>9250</v>
      </c>
      <c r="AW397" s="54" t="s">
        <v>9253</v>
      </c>
      <c r="AX397" s="54" t="s">
        <v>9241</v>
      </c>
      <c r="AY397" s="54" t="s">
        <v>9256</v>
      </c>
      <c r="AZ397" s="54" t="s">
        <v>10552</v>
      </c>
      <c r="BA397" s="54" t="s">
        <v>10555</v>
      </c>
      <c r="BB397" s="54" t="s">
        <v>10558</v>
      </c>
      <c r="BC397" s="54" t="s">
        <v>10561</v>
      </c>
      <c r="BD397" s="54" t="s">
        <v>10549</v>
      </c>
      <c r="BE397" s="54" t="s">
        <v>10564</v>
      </c>
    </row>
    <row r="398" spans="1:57" hidden="1">
      <c r="A398" s="52"/>
      <c r="B398" s="57" t="s">
        <v>11564</v>
      </c>
      <c r="C398" s="70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1664</v>
      </c>
      <c r="K398" s="54" t="s">
        <v>1667</v>
      </c>
      <c r="L398" s="54" t="s">
        <v>1670</v>
      </c>
      <c r="M398" s="54" t="s">
        <v>1673</v>
      </c>
      <c r="N398" s="54" t="s">
        <v>1661</v>
      </c>
      <c r="O398" s="54" t="s">
        <v>1676</v>
      </c>
      <c r="P398" s="54" t="s">
        <v>2972</v>
      </c>
      <c r="Q398" s="54" t="s">
        <v>2975</v>
      </c>
      <c r="R398" s="54" t="s">
        <v>2978</v>
      </c>
      <c r="S398" s="54" t="s">
        <v>2981</v>
      </c>
      <c r="T398" s="54" t="s">
        <v>2969</v>
      </c>
      <c r="U398" s="54" t="s">
        <v>2984</v>
      </c>
      <c r="V398" s="54" t="s">
        <v>4280</v>
      </c>
      <c r="W398" s="54" t="s">
        <v>4283</v>
      </c>
      <c r="X398" s="54" t="s">
        <v>4286</v>
      </c>
      <c r="Y398" s="54" t="s">
        <v>4289</v>
      </c>
      <c r="Z398" s="54" t="s">
        <v>4277</v>
      </c>
      <c r="AA398" s="54" t="s">
        <v>4292</v>
      </c>
      <c r="AB398" s="54" t="s">
        <v>5338</v>
      </c>
      <c r="AC398" s="54" t="s">
        <v>5341</v>
      </c>
      <c r="AD398" s="54" t="s">
        <v>5344</v>
      </c>
      <c r="AE398" s="54" t="s">
        <v>5347</v>
      </c>
      <c r="AF398" s="54" t="s">
        <v>5335</v>
      </c>
      <c r="AG398" s="54" t="s">
        <v>5350</v>
      </c>
      <c r="AH398" s="54" t="s">
        <v>6646</v>
      </c>
      <c r="AI398" s="54" t="s">
        <v>6649</v>
      </c>
      <c r="AJ398" s="54" t="s">
        <v>6652</v>
      </c>
      <c r="AK398" s="54" t="s">
        <v>6655</v>
      </c>
      <c r="AL398" s="54" t="s">
        <v>6643</v>
      </c>
      <c r="AM398" s="54" t="s">
        <v>6658</v>
      </c>
      <c r="AN398" s="54" t="s">
        <v>7954</v>
      </c>
      <c r="AO398" s="54" t="s">
        <v>7957</v>
      </c>
      <c r="AP398" s="54" t="s">
        <v>7960</v>
      </c>
      <c r="AQ398" s="54" t="s">
        <v>7963</v>
      </c>
      <c r="AR398" s="54" t="s">
        <v>7951</v>
      </c>
      <c r="AS398" s="54" t="s">
        <v>7966</v>
      </c>
      <c r="AT398" s="54" t="s">
        <v>9262</v>
      </c>
      <c r="AU398" s="54" t="s">
        <v>9265</v>
      </c>
      <c r="AV398" s="54" t="s">
        <v>9268</v>
      </c>
      <c r="AW398" s="54" t="s">
        <v>9271</v>
      </c>
      <c r="AX398" s="54" t="s">
        <v>9259</v>
      </c>
      <c r="AY398" s="54" t="s">
        <v>9274</v>
      </c>
      <c r="AZ398" s="54" t="s">
        <v>10570</v>
      </c>
      <c r="BA398" s="54" t="s">
        <v>10573</v>
      </c>
      <c r="BB398" s="54" t="s">
        <v>10576</v>
      </c>
      <c r="BC398" s="54" t="s">
        <v>10579</v>
      </c>
      <c r="BD398" s="54" t="s">
        <v>10567</v>
      </c>
      <c r="BE398" s="54" t="s">
        <v>10582</v>
      </c>
    </row>
    <row r="399" spans="1:57" hidden="1">
      <c r="A399" s="52"/>
      <c r="B399" s="56" t="s">
        <v>11565</v>
      </c>
      <c r="C399" s="70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1682</v>
      </c>
      <c r="K399" s="54" t="s">
        <v>1685</v>
      </c>
      <c r="L399" s="54" t="s">
        <v>1688</v>
      </c>
      <c r="M399" s="54" t="s">
        <v>1691</v>
      </c>
      <c r="N399" s="54" t="s">
        <v>1679</v>
      </c>
      <c r="O399" s="54" t="s">
        <v>1694</v>
      </c>
      <c r="P399" s="54" t="s">
        <v>2990</v>
      </c>
      <c r="Q399" s="54" t="s">
        <v>2993</v>
      </c>
      <c r="R399" s="54" t="s">
        <v>2996</v>
      </c>
      <c r="S399" s="54" t="s">
        <v>2999</v>
      </c>
      <c r="T399" s="54" t="s">
        <v>2987</v>
      </c>
      <c r="U399" s="54" t="s">
        <v>3002</v>
      </c>
      <c r="V399" s="54" t="s">
        <v>4298</v>
      </c>
      <c r="W399" s="54" t="s">
        <v>4301</v>
      </c>
      <c r="X399" s="54" t="s">
        <v>4304</v>
      </c>
      <c r="Y399" s="54" t="s">
        <v>4307</v>
      </c>
      <c r="Z399" s="54" t="s">
        <v>4295</v>
      </c>
      <c r="AA399" s="54" t="s">
        <v>4310</v>
      </c>
      <c r="AB399" s="54" t="s">
        <v>5356</v>
      </c>
      <c r="AC399" s="54" t="s">
        <v>5359</v>
      </c>
      <c r="AD399" s="54" t="s">
        <v>5362</v>
      </c>
      <c r="AE399" s="54" t="s">
        <v>5615</v>
      </c>
      <c r="AF399" s="54" t="s">
        <v>5353</v>
      </c>
      <c r="AG399" s="54" t="s">
        <v>5618</v>
      </c>
      <c r="AH399" s="54" t="s">
        <v>6664</v>
      </c>
      <c r="AI399" s="54" t="s">
        <v>6667</v>
      </c>
      <c r="AJ399" s="54" t="s">
        <v>6670</v>
      </c>
      <c r="AK399" s="54" t="s">
        <v>6673</v>
      </c>
      <c r="AL399" s="54" t="s">
        <v>6661</v>
      </c>
      <c r="AM399" s="54" t="s">
        <v>6676</v>
      </c>
      <c r="AN399" s="54" t="s">
        <v>7972</v>
      </c>
      <c r="AO399" s="54" t="s">
        <v>7975</v>
      </c>
      <c r="AP399" s="54" t="s">
        <v>7978</v>
      </c>
      <c r="AQ399" s="54" t="s">
        <v>7981</v>
      </c>
      <c r="AR399" s="54" t="s">
        <v>7969</v>
      </c>
      <c r="AS399" s="54" t="s">
        <v>7984</v>
      </c>
      <c r="AT399" s="54" t="s">
        <v>9280</v>
      </c>
      <c r="AU399" s="54" t="s">
        <v>9283</v>
      </c>
      <c r="AV399" s="54" t="s">
        <v>9286</v>
      </c>
      <c r="AW399" s="54" t="s">
        <v>9289</v>
      </c>
      <c r="AX399" s="54" t="s">
        <v>9277</v>
      </c>
      <c r="AY399" s="54" t="s">
        <v>9292</v>
      </c>
      <c r="AZ399" s="54" t="s">
        <v>10588</v>
      </c>
      <c r="BA399" s="54" t="s">
        <v>10591</v>
      </c>
      <c r="BB399" s="54" t="s">
        <v>10594</v>
      </c>
      <c r="BC399" s="54" t="s">
        <v>10597</v>
      </c>
      <c r="BD399" s="54" t="s">
        <v>10585</v>
      </c>
      <c r="BE399" s="54" t="s">
        <v>10600</v>
      </c>
    </row>
    <row r="400" spans="1:57" hidden="1">
      <c r="A400" s="52"/>
      <c r="B400" s="57" t="s">
        <v>11566</v>
      </c>
      <c r="C400" s="70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1700</v>
      </c>
      <c r="K400" s="54" t="s">
        <v>1703</v>
      </c>
      <c r="L400" s="54" t="s">
        <v>1706</v>
      </c>
      <c r="M400" s="54" t="s">
        <v>1709</v>
      </c>
      <c r="N400" s="54" t="s">
        <v>1697</v>
      </c>
      <c r="O400" s="54" t="s">
        <v>1712</v>
      </c>
      <c r="P400" s="54" t="s">
        <v>3008</v>
      </c>
      <c r="Q400" s="54" t="s">
        <v>3011</v>
      </c>
      <c r="R400" s="54" t="s">
        <v>3014</v>
      </c>
      <c r="S400" s="54" t="s">
        <v>3017</v>
      </c>
      <c r="T400" s="54" t="s">
        <v>3005</v>
      </c>
      <c r="U400" s="54" t="s">
        <v>3020</v>
      </c>
      <c r="V400" s="54" t="s">
        <v>4316</v>
      </c>
      <c r="W400" s="54" t="s">
        <v>4319</v>
      </c>
      <c r="X400" s="54" t="s">
        <v>4322</v>
      </c>
      <c r="Y400" s="54" t="s">
        <v>4325</v>
      </c>
      <c r="Z400" s="54" t="s">
        <v>4313</v>
      </c>
      <c r="AA400" s="54" t="s">
        <v>4328</v>
      </c>
      <c r="AB400" s="54" t="s">
        <v>5624</v>
      </c>
      <c r="AC400" s="54" t="s">
        <v>5627</v>
      </c>
      <c r="AD400" s="54" t="s">
        <v>5630</v>
      </c>
      <c r="AE400" s="54" t="s">
        <v>5633</v>
      </c>
      <c r="AF400" s="54" t="s">
        <v>5621</v>
      </c>
      <c r="AG400" s="54" t="s">
        <v>5636</v>
      </c>
      <c r="AH400" s="54" t="s">
        <v>6682</v>
      </c>
      <c r="AI400" s="54" t="s">
        <v>6685</v>
      </c>
      <c r="AJ400" s="54" t="s">
        <v>6688</v>
      </c>
      <c r="AK400" s="54" t="s">
        <v>6691</v>
      </c>
      <c r="AL400" s="54" t="s">
        <v>6679</v>
      </c>
      <c r="AM400" s="54" t="s">
        <v>6694</v>
      </c>
      <c r="AN400" s="54" t="s">
        <v>7990</v>
      </c>
      <c r="AO400" s="54" t="s">
        <v>7993</v>
      </c>
      <c r="AP400" s="54" t="s">
        <v>7996</v>
      </c>
      <c r="AQ400" s="54" t="s">
        <v>7999</v>
      </c>
      <c r="AR400" s="54" t="s">
        <v>7987</v>
      </c>
      <c r="AS400" s="54" t="s">
        <v>8002</v>
      </c>
      <c r="AT400" s="54" t="s">
        <v>9298</v>
      </c>
      <c r="AU400" s="54" t="s">
        <v>9301</v>
      </c>
      <c r="AV400" s="54" t="s">
        <v>9304</v>
      </c>
      <c r="AW400" s="54" t="s">
        <v>9307</v>
      </c>
      <c r="AX400" s="54" t="s">
        <v>9295</v>
      </c>
      <c r="AY400" s="54" t="s">
        <v>9310</v>
      </c>
      <c r="AZ400" s="54" t="s">
        <v>10606</v>
      </c>
      <c r="BA400" s="54" t="s">
        <v>10609</v>
      </c>
      <c r="BB400" s="54" t="s">
        <v>10612</v>
      </c>
      <c r="BC400" s="54" t="s">
        <v>10615</v>
      </c>
      <c r="BD400" s="54" t="s">
        <v>10603</v>
      </c>
      <c r="BE400" s="54" t="s">
        <v>10618</v>
      </c>
    </row>
    <row r="401" spans="1:57" hidden="1">
      <c r="A401" s="52"/>
      <c r="B401" s="57" t="s">
        <v>11567</v>
      </c>
      <c r="C401" s="70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1718</v>
      </c>
      <c r="K401" s="54" t="s">
        <v>1721</v>
      </c>
      <c r="L401" s="54" t="s">
        <v>1724</v>
      </c>
      <c r="M401" s="54" t="s">
        <v>1727</v>
      </c>
      <c r="N401" s="54" t="s">
        <v>1715</v>
      </c>
      <c r="O401" s="54" t="s">
        <v>1730</v>
      </c>
      <c r="P401" s="54" t="s">
        <v>3026</v>
      </c>
      <c r="Q401" s="54" t="s">
        <v>3029</v>
      </c>
      <c r="R401" s="54" t="s">
        <v>3032</v>
      </c>
      <c r="S401" s="54" t="s">
        <v>3035</v>
      </c>
      <c r="T401" s="54" t="s">
        <v>3023</v>
      </c>
      <c r="U401" s="54" t="s">
        <v>3038</v>
      </c>
      <c r="V401" s="54" t="s">
        <v>4334</v>
      </c>
      <c r="W401" s="54" t="s">
        <v>4337</v>
      </c>
      <c r="X401" s="54" t="s">
        <v>4340</v>
      </c>
      <c r="Y401" s="54" t="s">
        <v>4343</v>
      </c>
      <c r="Z401" s="54" t="s">
        <v>4331</v>
      </c>
      <c r="AA401" s="54" t="s">
        <v>4346</v>
      </c>
      <c r="AB401" s="54" t="s">
        <v>5642</v>
      </c>
      <c r="AC401" s="54" t="s">
        <v>5645</v>
      </c>
      <c r="AD401" s="54" t="s">
        <v>5648</v>
      </c>
      <c r="AE401" s="54" t="s">
        <v>5651</v>
      </c>
      <c r="AF401" s="54" t="s">
        <v>5639</v>
      </c>
      <c r="AG401" s="54" t="s">
        <v>5654</v>
      </c>
      <c r="AH401" s="54" t="s">
        <v>6700</v>
      </c>
      <c r="AI401" s="54" t="s">
        <v>6953</v>
      </c>
      <c r="AJ401" s="54" t="s">
        <v>6956</v>
      </c>
      <c r="AK401" s="54" t="s">
        <v>6959</v>
      </c>
      <c r="AL401" s="54" t="s">
        <v>6697</v>
      </c>
      <c r="AM401" s="54" t="s">
        <v>6962</v>
      </c>
      <c r="AN401" s="54" t="s">
        <v>8008</v>
      </c>
      <c r="AO401" s="54" t="s">
        <v>8011</v>
      </c>
      <c r="AP401" s="54" t="s">
        <v>8014</v>
      </c>
      <c r="AQ401" s="54" t="s">
        <v>8017</v>
      </c>
      <c r="AR401" s="54" t="s">
        <v>8005</v>
      </c>
      <c r="AS401" s="54" t="s">
        <v>8020</v>
      </c>
      <c r="AT401" s="54" t="s">
        <v>9316</v>
      </c>
      <c r="AU401" s="54" t="s">
        <v>9319</v>
      </c>
      <c r="AV401" s="54" t="s">
        <v>9322</v>
      </c>
      <c r="AW401" s="54" t="s">
        <v>9325</v>
      </c>
      <c r="AX401" s="54" t="s">
        <v>9313</v>
      </c>
      <c r="AY401" s="54" t="s">
        <v>9328</v>
      </c>
      <c r="AZ401" s="54" t="s">
        <v>10624</v>
      </c>
      <c r="BA401" s="54" t="s">
        <v>10627</v>
      </c>
      <c r="BB401" s="54" t="s">
        <v>10630</v>
      </c>
      <c r="BC401" s="54" t="s">
        <v>10633</v>
      </c>
      <c r="BD401" s="54" t="s">
        <v>10621</v>
      </c>
      <c r="BE401" s="54" t="s">
        <v>10636</v>
      </c>
    </row>
    <row r="402" spans="1:57" hidden="1">
      <c r="A402" s="52"/>
      <c r="B402" s="53" t="s">
        <v>11568</v>
      </c>
      <c r="C402" s="70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1736</v>
      </c>
      <c r="K402" s="54" t="s">
        <v>1739</v>
      </c>
      <c r="L402" s="54" t="s">
        <v>1742</v>
      </c>
      <c r="M402" s="54" t="s">
        <v>1745</v>
      </c>
      <c r="N402" s="54" t="s">
        <v>1733</v>
      </c>
      <c r="O402" s="54" t="s">
        <v>1748</v>
      </c>
      <c r="P402" s="54" t="s">
        <v>3044</v>
      </c>
      <c r="Q402" s="54" t="s">
        <v>3047</v>
      </c>
      <c r="R402" s="54" t="s">
        <v>3050</v>
      </c>
      <c r="S402" s="54" t="s">
        <v>3053</v>
      </c>
      <c r="T402" s="54" t="s">
        <v>3041</v>
      </c>
      <c r="U402" s="54" t="s">
        <v>3056</v>
      </c>
      <c r="V402" s="54" t="s">
        <v>4352</v>
      </c>
      <c r="W402" s="54" t="s">
        <v>4355</v>
      </c>
      <c r="X402" s="54" t="s">
        <v>4358</v>
      </c>
      <c r="Y402" s="54" t="s">
        <v>4361</v>
      </c>
      <c r="Z402" s="54" t="s">
        <v>4349</v>
      </c>
      <c r="AA402" s="54" t="s">
        <v>4364</v>
      </c>
      <c r="AB402" s="54" t="s">
        <v>5660</v>
      </c>
      <c r="AC402" s="54" t="s">
        <v>5663</v>
      </c>
      <c r="AD402" s="54" t="s">
        <v>5666</v>
      </c>
      <c r="AE402" s="54" t="s">
        <v>5669</v>
      </c>
      <c r="AF402" s="54" t="s">
        <v>5657</v>
      </c>
      <c r="AG402" s="54" t="s">
        <v>5672</v>
      </c>
      <c r="AH402" s="54" t="s">
        <v>6968</v>
      </c>
      <c r="AI402" s="54" t="s">
        <v>6971</v>
      </c>
      <c r="AJ402" s="54" t="s">
        <v>6974</v>
      </c>
      <c r="AK402" s="54" t="s">
        <v>6977</v>
      </c>
      <c r="AL402" s="54" t="s">
        <v>6965</v>
      </c>
      <c r="AM402" s="54" t="s">
        <v>6980</v>
      </c>
      <c r="AN402" s="54" t="s">
        <v>8026</v>
      </c>
      <c r="AO402" s="54" t="s">
        <v>8029</v>
      </c>
      <c r="AP402" s="54" t="s">
        <v>8032</v>
      </c>
      <c r="AQ402" s="54" t="s">
        <v>8035</v>
      </c>
      <c r="AR402" s="54" t="s">
        <v>8023</v>
      </c>
      <c r="AS402" s="54" t="s">
        <v>8038</v>
      </c>
      <c r="AT402" s="54" t="s">
        <v>9334</v>
      </c>
      <c r="AU402" s="54" t="s">
        <v>9337</v>
      </c>
      <c r="AV402" s="54" t="s">
        <v>9340</v>
      </c>
      <c r="AW402" s="54" t="s">
        <v>9343</v>
      </c>
      <c r="AX402" s="54" t="s">
        <v>9331</v>
      </c>
      <c r="AY402" s="54" t="s">
        <v>9346</v>
      </c>
      <c r="AZ402" s="54" t="s">
        <v>10642</v>
      </c>
      <c r="BA402" s="54" t="s">
        <v>10645</v>
      </c>
      <c r="BB402" s="54" t="s">
        <v>10648</v>
      </c>
      <c r="BC402" s="54" t="s">
        <v>10651</v>
      </c>
      <c r="BD402" s="54" t="s">
        <v>10639</v>
      </c>
      <c r="BE402" s="54" t="s">
        <v>10654</v>
      </c>
    </row>
    <row r="403" spans="1:57" hidden="1">
      <c r="A403" s="48" t="s">
        <v>11569</v>
      </c>
      <c r="B403" s="55"/>
      <c r="C403" s="70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11570</v>
      </c>
      <c r="C404" s="70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1754</v>
      </c>
      <c r="K404" s="54" t="s">
        <v>1757</v>
      </c>
      <c r="L404" s="54" t="s">
        <v>1760</v>
      </c>
      <c r="M404" s="54" t="s">
        <v>1763</v>
      </c>
      <c r="N404" s="54" t="s">
        <v>1751</v>
      </c>
      <c r="O404" s="54" t="s">
        <v>1766</v>
      </c>
      <c r="P404" s="54" t="s">
        <v>3062</v>
      </c>
      <c r="Q404" s="54" t="s">
        <v>3065</v>
      </c>
      <c r="R404" s="54" t="s">
        <v>3068</v>
      </c>
      <c r="S404" s="54" t="s">
        <v>3071</v>
      </c>
      <c r="T404" s="54" t="s">
        <v>3059</v>
      </c>
      <c r="U404" s="54" t="s">
        <v>3074</v>
      </c>
      <c r="V404" s="54" t="s">
        <v>4370</v>
      </c>
      <c r="W404" s="54" t="s">
        <v>4373</v>
      </c>
      <c r="X404" s="54" t="s">
        <v>4376</v>
      </c>
      <c r="Y404" s="54" t="s">
        <v>4379</v>
      </c>
      <c r="Z404" s="54" t="s">
        <v>4367</v>
      </c>
      <c r="AA404" s="54" t="s">
        <v>4382</v>
      </c>
      <c r="AB404" s="54" t="s">
        <v>5678</v>
      </c>
      <c r="AC404" s="54" t="s">
        <v>5681</v>
      </c>
      <c r="AD404" s="54" t="s">
        <v>5684</v>
      </c>
      <c r="AE404" s="54" t="s">
        <v>5687</v>
      </c>
      <c r="AF404" s="54" t="s">
        <v>5675</v>
      </c>
      <c r="AG404" s="54" t="s">
        <v>5690</v>
      </c>
      <c r="AH404" s="54" t="s">
        <v>6986</v>
      </c>
      <c r="AI404" s="54" t="s">
        <v>6989</v>
      </c>
      <c r="AJ404" s="54" t="s">
        <v>6992</v>
      </c>
      <c r="AK404" s="54" t="s">
        <v>6995</v>
      </c>
      <c r="AL404" s="54" t="s">
        <v>6983</v>
      </c>
      <c r="AM404" s="54" t="s">
        <v>6998</v>
      </c>
      <c r="AN404" s="54" t="s">
        <v>8294</v>
      </c>
      <c r="AO404" s="54" t="s">
        <v>8297</v>
      </c>
      <c r="AP404" s="54" t="s">
        <v>8300</v>
      </c>
      <c r="AQ404" s="54" t="s">
        <v>8303</v>
      </c>
      <c r="AR404" s="54" t="s">
        <v>8291</v>
      </c>
      <c r="AS404" s="54" t="s">
        <v>8306</v>
      </c>
      <c r="AT404" s="54" t="s">
        <v>9352</v>
      </c>
      <c r="AU404" s="54" t="s">
        <v>9355</v>
      </c>
      <c r="AV404" s="54" t="s">
        <v>9358</v>
      </c>
      <c r="AW404" s="54" t="s">
        <v>9361</v>
      </c>
      <c r="AX404" s="54" t="s">
        <v>9349</v>
      </c>
      <c r="AY404" s="54" t="s">
        <v>9364</v>
      </c>
      <c r="AZ404" s="54" t="s">
        <v>10660</v>
      </c>
      <c r="BA404" s="54" t="s">
        <v>10663</v>
      </c>
      <c r="BB404" s="54" t="s">
        <v>10666</v>
      </c>
      <c r="BC404" s="54" t="s">
        <v>10669</v>
      </c>
      <c r="BD404" s="54" t="s">
        <v>10657</v>
      </c>
      <c r="BE404" s="54" t="s">
        <v>10672</v>
      </c>
    </row>
    <row r="405" spans="1:57" hidden="1">
      <c r="A405" s="58"/>
      <c r="B405" s="56" t="s">
        <v>11571</v>
      </c>
      <c r="C405" s="70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1772</v>
      </c>
      <c r="K405" s="54" t="s">
        <v>1775</v>
      </c>
      <c r="L405" s="54" t="s">
        <v>1778</v>
      </c>
      <c r="M405" s="54" t="s">
        <v>1781</v>
      </c>
      <c r="N405" s="54" t="s">
        <v>1769</v>
      </c>
      <c r="O405" s="54" t="s">
        <v>1784</v>
      </c>
      <c r="P405" s="54" t="s">
        <v>3080</v>
      </c>
      <c r="Q405" s="54" t="s">
        <v>3083</v>
      </c>
      <c r="R405" s="54" t="s">
        <v>3086</v>
      </c>
      <c r="S405" s="54" t="s">
        <v>3089</v>
      </c>
      <c r="T405" s="54" t="s">
        <v>3077</v>
      </c>
      <c r="U405" s="54" t="s">
        <v>3092</v>
      </c>
      <c r="V405" s="54" t="s">
        <v>4388</v>
      </c>
      <c r="W405" s="54" t="s">
        <v>4391</v>
      </c>
      <c r="X405" s="54" t="s">
        <v>4394</v>
      </c>
      <c r="Y405" s="54" t="s">
        <v>4397</v>
      </c>
      <c r="Z405" s="54" t="s">
        <v>4385</v>
      </c>
      <c r="AA405" s="54" t="s">
        <v>4400</v>
      </c>
      <c r="AB405" s="54" t="s">
        <v>5696</v>
      </c>
      <c r="AC405" s="54" t="s">
        <v>5699</v>
      </c>
      <c r="AD405" s="54" t="s">
        <v>5702</v>
      </c>
      <c r="AE405" s="54" t="s">
        <v>5705</v>
      </c>
      <c r="AF405" s="54" t="s">
        <v>5693</v>
      </c>
      <c r="AG405" s="54" t="s">
        <v>5708</v>
      </c>
      <c r="AH405" s="54" t="s">
        <v>7004</v>
      </c>
      <c r="AI405" s="54" t="s">
        <v>7007</v>
      </c>
      <c r="AJ405" s="54" t="s">
        <v>7010</v>
      </c>
      <c r="AK405" s="54" t="s">
        <v>7013</v>
      </c>
      <c r="AL405" s="54" t="s">
        <v>7001</v>
      </c>
      <c r="AM405" s="54" t="s">
        <v>7016</v>
      </c>
      <c r="AN405" s="54" t="s">
        <v>8312</v>
      </c>
      <c r="AO405" s="54" t="s">
        <v>8315</v>
      </c>
      <c r="AP405" s="54" t="s">
        <v>8318</v>
      </c>
      <c r="AQ405" s="54" t="s">
        <v>8321</v>
      </c>
      <c r="AR405" s="54" t="s">
        <v>8309</v>
      </c>
      <c r="AS405" s="54" t="s">
        <v>8324</v>
      </c>
      <c r="AT405" s="54" t="s">
        <v>9370</v>
      </c>
      <c r="AU405" s="54" t="s">
        <v>9373</v>
      </c>
      <c r="AV405" s="54" t="s">
        <v>9376</v>
      </c>
      <c r="AW405" s="54" t="s">
        <v>9629</v>
      </c>
      <c r="AX405" s="54" t="s">
        <v>9367</v>
      </c>
      <c r="AY405" s="54" t="s">
        <v>9632</v>
      </c>
      <c r="AZ405" s="54" t="s">
        <v>10678</v>
      </c>
      <c r="BA405" s="54" t="s">
        <v>10681</v>
      </c>
      <c r="BB405" s="54" t="s">
        <v>10684</v>
      </c>
      <c r="BC405" s="54" t="s">
        <v>10687</v>
      </c>
      <c r="BD405" s="54" t="s">
        <v>10675</v>
      </c>
      <c r="BE405" s="54" t="s">
        <v>10690</v>
      </c>
    </row>
    <row r="406" spans="1:57" hidden="1">
      <c r="A406" s="58"/>
      <c r="B406" s="56" t="s">
        <v>11572</v>
      </c>
      <c r="C406" s="70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1790</v>
      </c>
      <c r="K406" s="54" t="s">
        <v>1793</v>
      </c>
      <c r="L406" s="54" t="s">
        <v>1796</v>
      </c>
      <c r="M406" s="54" t="s">
        <v>1799</v>
      </c>
      <c r="N406" s="54" t="s">
        <v>1787</v>
      </c>
      <c r="O406" s="54" t="s">
        <v>1802</v>
      </c>
      <c r="P406" s="54" t="s">
        <v>3098</v>
      </c>
      <c r="Q406" s="54" t="s">
        <v>3101</v>
      </c>
      <c r="R406" s="54" t="s">
        <v>3104</v>
      </c>
      <c r="S406" s="54" t="s">
        <v>3107</v>
      </c>
      <c r="T406" s="54" t="s">
        <v>3095</v>
      </c>
      <c r="U406" s="54" t="s">
        <v>3110</v>
      </c>
      <c r="V406" s="54" t="s">
        <v>4406</v>
      </c>
      <c r="W406" s="54" t="s">
        <v>4409</v>
      </c>
      <c r="X406" s="54" t="s">
        <v>4412</v>
      </c>
      <c r="Y406" s="54" t="s">
        <v>4415</v>
      </c>
      <c r="Z406" s="54" t="s">
        <v>4403</v>
      </c>
      <c r="AA406" s="54" t="s">
        <v>4418</v>
      </c>
      <c r="AB406" s="54" t="s">
        <v>5714</v>
      </c>
      <c r="AC406" s="54" t="s">
        <v>5717</v>
      </c>
      <c r="AD406" s="54" t="s">
        <v>5720</v>
      </c>
      <c r="AE406" s="54" t="s">
        <v>5723</v>
      </c>
      <c r="AF406" s="54" t="s">
        <v>5711</v>
      </c>
      <c r="AG406" s="54" t="s">
        <v>5726</v>
      </c>
      <c r="AH406" s="54" t="s">
        <v>7022</v>
      </c>
      <c r="AI406" s="54" t="s">
        <v>7025</v>
      </c>
      <c r="AJ406" s="54" t="s">
        <v>7028</v>
      </c>
      <c r="AK406" s="54" t="s">
        <v>7031</v>
      </c>
      <c r="AL406" s="54" t="s">
        <v>7019</v>
      </c>
      <c r="AM406" s="54" t="s">
        <v>7034</v>
      </c>
      <c r="AN406" s="54" t="s">
        <v>8330</v>
      </c>
      <c r="AO406" s="54" t="s">
        <v>8333</v>
      </c>
      <c r="AP406" s="54" t="s">
        <v>8336</v>
      </c>
      <c r="AQ406" s="54" t="s">
        <v>8339</v>
      </c>
      <c r="AR406" s="54" t="s">
        <v>8327</v>
      </c>
      <c r="AS406" s="54" t="s">
        <v>8342</v>
      </c>
      <c r="AT406" s="54" t="s">
        <v>9638</v>
      </c>
      <c r="AU406" s="54" t="s">
        <v>9641</v>
      </c>
      <c r="AV406" s="54" t="s">
        <v>9644</v>
      </c>
      <c r="AW406" s="54" t="s">
        <v>9647</v>
      </c>
      <c r="AX406" s="54" t="s">
        <v>9635</v>
      </c>
      <c r="AY406" s="54" t="s">
        <v>9650</v>
      </c>
      <c r="AZ406" s="54" t="s">
        <v>10696</v>
      </c>
      <c r="BA406" s="54" t="s">
        <v>10699</v>
      </c>
      <c r="BB406" s="54" t="s">
        <v>10702</v>
      </c>
      <c r="BC406" s="54" t="s">
        <v>10705</v>
      </c>
      <c r="BD406" s="54" t="s">
        <v>10693</v>
      </c>
      <c r="BE406" s="54" t="s">
        <v>10708</v>
      </c>
    </row>
    <row r="407" spans="1:57" hidden="1">
      <c r="A407" s="58"/>
      <c r="B407" s="53" t="s">
        <v>11573</v>
      </c>
      <c r="C407" s="70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1808</v>
      </c>
      <c r="K407" s="54" t="s">
        <v>1811</v>
      </c>
      <c r="L407" s="54" t="s">
        <v>1814</v>
      </c>
      <c r="M407" s="54" t="s">
        <v>1817</v>
      </c>
      <c r="N407" s="54" t="s">
        <v>1805</v>
      </c>
      <c r="O407" s="54" t="s">
        <v>1820</v>
      </c>
      <c r="P407" s="54" t="s">
        <v>3116</v>
      </c>
      <c r="Q407" s="54" t="s">
        <v>3119</v>
      </c>
      <c r="R407" s="54" t="s">
        <v>3122</v>
      </c>
      <c r="S407" s="54" t="s">
        <v>3125</v>
      </c>
      <c r="T407" s="54" t="s">
        <v>3113</v>
      </c>
      <c r="U407" s="54" t="s">
        <v>3128</v>
      </c>
      <c r="V407" s="54" t="s">
        <v>4424</v>
      </c>
      <c r="W407" s="54" t="s">
        <v>4427</v>
      </c>
      <c r="X407" s="54" t="s">
        <v>4430</v>
      </c>
      <c r="Y407" s="54" t="s">
        <v>4433</v>
      </c>
      <c r="Z407" s="54" t="s">
        <v>4421</v>
      </c>
      <c r="AA407" s="54" t="s">
        <v>4436</v>
      </c>
      <c r="AB407" s="54" t="s">
        <v>5732</v>
      </c>
      <c r="AC407" s="54" t="s">
        <v>5735</v>
      </c>
      <c r="AD407" s="54" t="s">
        <v>5738</v>
      </c>
      <c r="AE407" s="54" t="s">
        <v>5741</v>
      </c>
      <c r="AF407" s="54" t="s">
        <v>5729</v>
      </c>
      <c r="AG407" s="54" t="s">
        <v>5744</v>
      </c>
      <c r="AH407" s="54" t="s">
        <v>7040</v>
      </c>
      <c r="AI407" s="54" t="s">
        <v>7043</v>
      </c>
      <c r="AJ407" s="54" t="s">
        <v>7046</v>
      </c>
      <c r="AK407" s="54" t="s">
        <v>7049</v>
      </c>
      <c r="AL407" s="54" t="s">
        <v>7037</v>
      </c>
      <c r="AM407" s="54" t="s">
        <v>7052</v>
      </c>
      <c r="AN407" s="54" t="s">
        <v>8348</v>
      </c>
      <c r="AO407" s="54" t="s">
        <v>8351</v>
      </c>
      <c r="AP407" s="54" t="s">
        <v>8354</v>
      </c>
      <c r="AQ407" s="54" t="s">
        <v>8357</v>
      </c>
      <c r="AR407" s="54" t="s">
        <v>8345</v>
      </c>
      <c r="AS407" s="54" t="s">
        <v>8360</v>
      </c>
      <c r="AT407" s="54" t="s">
        <v>9656</v>
      </c>
      <c r="AU407" s="54" t="s">
        <v>9659</v>
      </c>
      <c r="AV407" s="54" t="s">
        <v>9662</v>
      </c>
      <c r="AW407" s="54" t="s">
        <v>9665</v>
      </c>
      <c r="AX407" s="54" t="s">
        <v>9653</v>
      </c>
      <c r="AY407" s="54" t="s">
        <v>9668</v>
      </c>
      <c r="AZ407" s="54" t="s">
        <v>10714</v>
      </c>
      <c r="BA407" s="54" t="s">
        <v>10963</v>
      </c>
      <c r="BB407" s="54" t="s">
        <v>10966</v>
      </c>
      <c r="BC407" s="54" t="s">
        <v>10969</v>
      </c>
      <c r="BD407" s="54" t="s">
        <v>10711</v>
      </c>
      <c r="BE407" s="54" t="s">
        <v>10972</v>
      </c>
    </row>
    <row r="408" spans="1:57" hidden="1">
      <c r="A408" s="59" t="s">
        <v>11574</v>
      </c>
      <c r="B408" s="53"/>
      <c r="C408" s="70">
        <v>24</v>
      </c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</row>
    <row r="409" spans="1:57" hidden="1">
      <c r="A409" s="60"/>
      <c r="B409" s="53" t="s">
        <v>11575</v>
      </c>
      <c r="C409" s="70">
        <v>25</v>
      </c>
      <c r="D409" s="54" t="s">
        <v>754</v>
      </c>
      <c r="E409" s="54" t="s">
        <v>757</v>
      </c>
      <c r="F409" s="54" t="s">
        <v>760</v>
      </c>
      <c r="G409" s="54" t="s">
        <v>763</v>
      </c>
      <c r="H409" s="54" t="s">
        <v>751</v>
      </c>
      <c r="I409" s="54" t="s">
        <v>766</v>
      </c>
      <c r="J409" s="54" t="s">
        <v>1826</v>
      </c>
      <c r="K409" s="54" t="s">
        <v>1829</v>
      </c>
      <c r="L409" s="54" t="s">
        <v>1832</v>
      </c>
      <c r="M409" s="54" t="s">
        <v>1835</v>
      </c>
      <c r="N409" s="54" t="s">
        <v>1823</v>
      </c>
      <c r="O409" s="54" t="s">
        <v>1838</v>
      </c>
      <c r="P409" s="54" t="s">
        <v>3134</v>
      </c>
      <c r="Q409" s="54" t="s">
        <v>3137</v>
      </c>
      <c r="R409" s="54" t="s">
        <v>3140</v>
      </c>
      <c r="S409" s="54" t="s">
        <v>3143</v>
      </c>
      <c r="T409" s="54" t="s">
        <v>3131</v>
      </c>
      <c r="U409" s="54" t="s">
        <v>3146</v>
      </c>
      <c r="V409" s="54" t="s">
        <v>4442</v>
      </c>
      <c r="W409" s="54" t="s">
        <v>4445</v>
      </c>
      <c r="X409" s="54" t="s">
        <v>4448</v>
      </c>
      <c r="Y409" s="54" t="s">
        <v>4451</v>
      </c>
      <c r="Z409" s="54" t="s">
        <v>4439</v>
      </c>
      <c r="AA409" s="54" t="s">
        <v>4454</v>
      </c>
      <c r="AB409" s="54" t="s">
        <v>5750</v>
      </c>
      <c r="AC409" s="54" t="s">
        <v>5753</v>
      </c>
      <c r="AD409" s="54" t="s">
        <v>5756</v>
      </c>
      <c r="AE409" s="54" t="s">
        <v>5759</v>
      </c>
      <c r="AF409" s="54" t="s">
        <v>5747</v>
      </c>
      <c r="AG409" s="54" t="s">
        <v>5762</v>
      </c>
      <c r="AH409" s="54" t="s">
        <v>7058</v>
      </c>
      <c r="AI409" s="54" t="s">
        <v>7061</v>
      </c>
      <c r="AJ409" s="54" t="s">
        <v>7064</v>
      </c>
      <c r="AK409" s="54" t="s">
        <v>7067</v>
      </c>
      <c r="AL409" s="54" t="s">
        <v>7055</v>
      </c>
      <c r="AM409" s="54" t="s">
        <v>7070</v>
      </c>
      <c r="AN409" s="54" t="s">
        <v>8366</v>
      </c>
      <c r="AO409" s="54" t="s">
        <v>8369</v>
      </c>
      <c r="AP409" s="54" t="s">
        <v>8372</v>
      </c>
      <c r="AQ409" s="54" t="s">
        <v>8375</v>
      </c>
      <c r="AR409" s="54" t="s">
        <v>8363</v>
      </c>
      <c r="AS409" s="54" t="s">
        <v>8378</v>
      </c>
      <c r="AT409" s="54" t="s">
        <v>9674</v>
      </c>
      <c r="AU409" s="54" t="s">
        <v>9677</v>
      </c>
      <c r="AV409" s="54" t="s">
        <v>9680</v>
      </c>
      <c r="AW409" s="54" t="s">
        <v>9683</v>
      </c>
      <c r="AX409" s="54" t="s">
        <v>9671</v>
      </c>
      <c r="AY409" s="54" t="s">
        <v>9686</v>
      </c>
      <c r="AZ409" s="54" t="s">
        <v>10978</v>
      </c>
      <c r="BA409" s="54" t="s">
        <v>10981</v>
      </c>
      <c r="BB409" s="54" t="s">
        <v>10984</v>
      </c>
      <c r="BC409" s="54" t="s">
        <v>10987</v>
      </c>
      <c r="BD409" s="54" t="s">
        <v>10975</v>
      </c>
      <c r="BE409" s="54" t="s">
        <v>10990</v>
      </c>
    </row>
    <row r="410" spans="1:57" hidden="1">
      <c r="A410" s="60"/>
      <c r="B410" s="53" t="s">
        <v>11576</v>
      </c>
      <c r="C410" s="70">
        <v>26</v>
      </c>
      <c r="D410" s="54" t="s">
        <v>772</v>
      </c>
      <c r="E410" s="54" t="s">
        <v>775</v>
      </c>
      <c r="F410" s="54" t="s">
        <v>778</v>
      </c>
      <c r="G410" s="54" t="s">
        <v>781</v>
      </c>
      <c r="H410" s="54" t="s">
        <v>769</v>
      </c>
      <c r="I410" s="54" t="s">
        <v>784</v>
      </c>
      <c r="J410" s="54" t="s">
        <v>1844</v>
      </c>
      <c r="K410" s="54" t="s">
        <v>1847</v>
      </c>
      <c r="L410" s="54" t="s">
        <v>1850</v>
      </c>
      <c r="M410" s="54" t="s">
        <v>2059</v>
      </c>
      <c r="N410" s="54" t="s">
        <v>1841</v>
      </c>
      <c r="O410" s="54" t="s">
        <v>2062</v>
      </c>
      <c r="P410" s="54" t="s">
        <v>3152</v>
      </c>
      <c r="Q410" s="54" t="s">
        <v>3155</v>
      </c>
      <c r="R410" s="54" t="s">
        <v>3158</v>
      </c>
      <c r="S410" s="54" t="s">
        <v>3161</v>
      </c>
      <c r="T410" s="54" t="s">
        <v>3149</v>
      </c>
      <c r="U410" s="54" t="s">
        <v>3164</v>
      </c>
      <c r="V410" s="54" t="s">
        <v>4460</v>
      </c>
      <c r="W410" s="54" t="s">
        <v>4463</v>
      </c>
      <c r="X410" s="54" t="s">
        <v>4466</v>
      </c>
      <c r="Y410" s="54" t="s">
        <v>4469</v>
      </c>
      <c r="Z410" s="54" t="s">
        <v>4457</v>
      </c>
      <c r="AA410" s="54" t="s">
        <v>4472</v>
      </c>
      <c r="AB410" s="54" t="s">
        <v>5768</v>
      </c>
      <c r="AC410" s="54" t="s">
        <v>5771</v>
      </c>
      <c r="AD410" s="54" t="s">
        <v>5774</v>
      </c>
      <c r="AE410" s="54" t="s">
        <v>5777</v>
      </c>
      <c r="AF410" s="54" t="s">
        <v>5765</v>
      </c>
      <c r="AG410" s="54" t="s">
        <v>5780</v>
      </c>
      <c r="AH410" s="54" t="s">
        <v>7076</v>
      </c>
      <c r="AI410" s="54" t="s">
        <v>7079</v>
      </c>
      <c r="AJ410" s="54" t="s">
        <v>7082</v>
      </c>
      <c r="AK410" s="54" t="s">
        <v>7085</v>
      </c>
      <c r="AL410" s="54" t="s">
        <v>7073</v>
      </c>
      <c r="AM410" s="54" t="s">
        <v>7088</v>
      </c>
      <c r="AN410" s="54" t="s">
        <v>8384</v>
      </c>
      <c r="AO410" s="54" t="s">
        <v>8387</v>
      </c>
      <c r="AP410" s="54" t="s">
        <v>8390</v>
      </c>
      <c r="AQ410" s="54" t="s">
        <v>8393</v>
      </c>
      <c r="AR410" s="54" t="s">
        <v>8381</v>
      </c>
      <c r="AS410" s="54" t="s">
        <v>8396</v>
      </c>
      <c r="AT410" s="54" t="s">
        <v>9692</v>
      </c>
      <c r="AU410" s="54" t="s">
        <v>9695</v>
      </c>
      <c r="AV410" s="54" t="s">
        <v>9698</v>
      </c>
      <c r="AW410" s="54" t="s">
        <v>9701</v>
      </c>
      <c r="AX410" s="54" t="s">
        <v>9689</v>
      </c>
      <c r="AY410" s="54" t="s">
        <v>9704</v>
      </c>
      <c r="AZ410" s="54" t="s">
        <v>10996</v>
      </c>
      <c r="BA410" s="54" t="s">
        <v>10999</v>
      </c>
      <c r="BB410" s="54" t="s">
        <v>11002</v>
      </c>
      <c r="BC410" s="54" t="s">
        <v>11005</v>
      </c>
      <c r="BD410" s="54" t="s">
        <v>10993</v>
      </c>
      <c r="BE410" s="54" t="s">
        <v>11008</v>
      </c>
    </row>
    <row r="411" spans="1:57" hidden="1">
      <c r="A411" s="60"/>
      <c r="B411" s="53" t="s">
        <v>11543</v>
      </c>
      <c r="C411" s="70">
        <v>27</v>
      </c>
      <c r="D411" s="54" t="s">
        <v>790</v>
      </c>
      <c r="E411" s="54" t="s">
        <v>793</v>
      </c>
      <c r="F411" s="54" t="s">
        <v>796</v>
      </c>
      <c r="G411" s="54" t="s">
        <v>799</v>
      </c>
      <c r="H411" s="54" t="s">
        <v>787</v>
      </c>
      <c r="I411" s="54" t="s">
        <v>802</v>
      </c>
      <c r="J411" s="54" t="s">
        <v>2068</v>
      </c>
      <c r="K411" s="54" t="s">
        <v>2071</v>
      </c>
      <c r="L411" s="54" t="s">
        <v>2074</v>
      </c>
      <c r="M411" s="54" t="s">
        <v>2077</v>
      </c>
      <c r="N411" s="54" t="s">
        <v>2065</v>
      </c>
      <c r="O411" s="54" t="s">
        <v>2080</v>
      </c>
      <c r="P411" s="54" t="s">
        <v>3170</v>
      </c>
      <c r="Q411" s="54" t="s">
        <v>3173</v>
      </c>
      <c r="R411" s="54" t="s">
        <v>3176</v>
      </c>
      <c r="S411" s="54" t="s">
        <v>3179</v>
      </c>
      <c r="T411" s="54" t="s">
        <v>3167</v>
      </c>
      <c r="U411" s="54" t="s">
        <v>3182</v>
      </c>
      <c r="V411" s="54" t="s">
        <v>4478</v>
      </c>
      <c r="W411" s="54" t="s">
        <v>4481</v>
      </c>
      <c r="X411" s="54" t="s">
        <v>4484</v>
      </c>
      <c r="Y411" s="54" t="s">
        <v>4487</v>
      </c>
      <c r="Z411" s="54" t="s">
        <v>4475</v>
      </c>
      <c r="AA411" s="54" t="s">
        <v>4490</v>
      </c>
      <c r="AB411" s="54" t="s">
        <v>5786</v>
      </c>
      <c r="AC411" s="54" t="s">
        <v>5789</v>
      </c>
      <c r="AD411" s="54" t="s">
        <v>5792</v>
      </c>
      <c r="AE411" s="54" t="s">
        <v>5795</v>
      </c>
      <c r="AF411" s="54" t="s">
        <v>5783</v>
      </c>
      <c r="AG411" s="54" t="s">
        <v>5798</v>
      </c>
      <c r="AH411" s="54" t="s">
        <v>7094</v>
      </c>
      <c r="AI411" s="54" t="s">
        <v>7097</v>
      </c>
      <c r="AJ411" s="54" t="s">
        <v>7100</v>
      </c>
      <c r="AK411" s="54" t="s">
        <v>7103</v>
      </c>
      <c r="AL411" s="54" t="s">
        <v>7091</v>
      </c>
      <c r="AM411" s="54" t="s">
        <v>7106</v>
      </c>
      <c r="AN411" s="54" t="s">
        <v>8402</v>
      </c>
      <c r="AO411" s="54" t="s">
        <v>8405</v>
      </c>
      <c r="AP411" s="54" t="s">
        <v>8408</v>
      </c>
      <c r="AQ411" s="54" t="s">
        <v>8411</v>
      </c>
      <c r="AR411" s="54" t="s">
        <v>8399</v>
      </c>
      <c r="AS411" s="54" t="s">
        <v>8414</v>
      </c>
      <c r="AT411" s="54" t="s">
        <v>9710</v>
      </c>
      <c r="AU411" s="54" t="s">
        <v>9713</v>
      </c>
      <c r="AV411" s="54" t="s">
        <v>9716</v>
      </c>
      <c r="AW411" s="54" t="s">
        <v>9719</v>
      </c>
      <c r="AX411" s="54" t="s">
        <v>9707</v>
      </c>
      <c r="AY411" s="54" t="s">
        <v>9722</v>
      </c>
      <c r="AZ411" s="54" t="s">
        <v>11014</v>
      </c>
      <c r="BA411" s="54" t="s">
        <v>11017</v>
      </c>
      <c r="BB411" s="54" t="s">
        <v>11020</v>
      </c>
      <c r="BC411" s="54" t="s">
        <v>11023</v>
      </c>
      <c r="BD411" s="54" t="s">
        <v>11011</v>
      </c>
      <c r="BE411" s="54" t="s">
        <v>11026</v>
      </c>
    </row>
    <row r="412" spans="1:57" hidden="1">
      <c r="A412" s="60"/>
      <c r="B412" s="53" t="s">
        <v>11544</v>
      </c>
      <c r="C412" s="70">
        <v>28</v>
      </c>
      <c r="D412" s="54" t="s">
        <v>808</v>
      </c>
      <c r="E412" s="54" t="s">
        <v>811</v>
      </c>
      <c r="F412" s="54" t="s">
        <v>814</v>
      </c>
      <c r="G412" s="54" t="s">
        <v>817</v>
      </c>
      <c r="H412" s="54" t="s">
        <v>805</v>
      </c>
      <c r="I412" s="54" t="s">
        <v>820</v>
      </c>
      <c r="J412" s="54" t="s">
        <v>2086</v>
      </c>
      <c r="K412" s="54" t="s">
        <v>2089</v>
      </c>
      <c r="L412" s="54" t="s">
        <v>2092</v>
      </c>
      <c r="M412" s="54" t="s">
        <v>2095</v>
      </c>
      <c r="N412" s="54" t="s">
        <v>2083</v>
      </c>
      <c r="O412" s="54" t="s">
        <v>2098</v>
      </c>
      <c r="P412" s="54" t="s">
        <v>3188</v>
      </c>
      <c r="Q412" s="54" t="s">
        <v>3387</v>
      </c>
      <c r="R412" s="54" t="s">
        <v>3390</v>
      </c>
      <c r="S412" s="54" t="s">
        <v>3393</v>
      </c>
      <c r="T412" s="54" t="s">
        <v>3185</v>
      </c>
      <c r="U412" s="54" t="s">
        <v>3396</v>
      </c>
      <c r="V412" s="54" t="s">
        <v>4496</v>
      </c>
      <c r="W412" s="54" t="s">
        <v>4499</v>
      </c>
      <c r="X412" s="54" t="s">
        <v>4502</v>
      </c>
      <c r="Y412" s="54" t="s">
        <v>4505</v>
      </c>
      <c r="Z412" s="54" t="s">
        <v>4493</v>
      </c>
      <c r="AA412" s="54" t="s">
        <v>4508</v>
      </c>
      <c r="AB412" s="54" t="s">
        <v>5804</v>
      </c>
      <c r="AC412" s="54" t="s">
        <v>5807</v>
      </c>
      <c r="AD412" s="54" t="s">
        <v>5810</v>
      </c>
      <c r="AE412" s="54" t="s">
        <v>5813</v>
      </c>
      <c r="AF412" s="54" t="s">
        <v>5801</v>
      </c>
      <c r="AG412" s="54" t="s">
        <v>5816</v>
      </c>
      <c r="AH412" s="54" t="s">
        <v>7112</v>
      </c>
      <c r="AI412" s="54" t="s">
        <v>7115</v>
      </c>
      <c r="AJ412" s="54" t="s">
        <v>7118</v>
      </c>
      <c r="AK412" s="54" t="s">
        <v>7121</v>
      </c>
      <c r="AL412" s="54" t="s">
        <v>7109</v>
      </c>
      <c r="AM412" s="54" t="s">
        <v>7124</v>
      </c>
      <c r="AN412" s="54" t="s">
        <v>8420</v>
      </c>
      <c r="AO412" s="54" t="s">
        <v>8423</v>
      </c>
      <c r="AP412" s="54" t="s">
        <v>8426</v>
      </c>
      <c r="AQ412" s="54" t="s">
        <v>8429</v>
      </c>
      <c r="AR412" s="54" t="s">
        <v>8417</v>
      </c>
      <c r="AS412" s="54" t="s">
        <v>8432</v>
      </c>
      <c r="AT412" s="54" t="s">
        <v>9728</v>
      </c>
      <c r="AU412" s="54" t="s">
        <v>9731</v>
      </c>
      <c r="AV412" s="54" t="s">
        <v>9734</v>
      </c>
      <c r="AW412" s="54" t="s">
        <v>9737</v>
      </c>
      <c r="AX412" s="54" t="s">
        <v>9725</v>
      </c>
      <c r="AY412" s="54" t="s">
        <v>9740</v>
      </c>
      <c r="AZ412" s="54" t="s">
        <v>11032</v>
      </c>
      <c r="BA412" s="54" t="s">
        <v>11035</v>
      </c>
      <c r="BB412" s="54" t="s">
        <v>11038</v>
      </c>
      <c r="BC412" s="54" t="s">
        <v>11041</v>
      </c>
      <c r="BD412" s="54" t="s">
        <v>11029</v>
      </c>
      <c r="BE412" s="54" t="s">
        <v>11044</v>
      </c>
    </row>
    <row r="413" spans="1:57" hidden="1">
      <c r="A413" s="60"/>
      <c r="B413" s="53" t="s">
        <v>11577</v>
      </c>
      <c r="C413" s="70">
        <v>29</v>
      </c>
      <c r="D413" s="54" t="s">
        <v>826</v>
      </c>
      <c r="E413" s="54" t="s">
        <v>829</v>
      </c>
      <c r="F413" s="54" t="s">
        <v>832</v>
      </c>
      <c r="G413" s="54" t="s">
        <v>835</v>
      </c>
      <c r="H413" s="54" t="s">
        <v>823</v>
      </c>
      <c r="I413" s="54" t="s">
        <v>838</v>
      </c>
      <c r="J413" s="54" t="s">
        <v>2104</v>
      </c>
      <c r="K413" s="54" t="s">
        <v>2107</v>
      </c>
      <c r="L413" s="54" t="s">
        <v>2110</v>
      </c>
      <c r="M413" s="54" t="s">
        <v>2113</v>
      </c>
      <c r="N413" s="54" t="s">
        <v>2101</v>
      </c>
      <c r="O413" s="54" t="s">
        <v>2116</v>
      </c>
      <c r="P413" s="54" t="s">
        <v>3402</v>
      </c>
      <c r="Q413" s="54" t="s">
        <v>3405</v>
      </c>
      <c r="R413" s="54" t="s">
        <v>3408</v>
      </c>
      <c r="S413" s="54" t="s">
        <v>3411</v>
      </c>
      <c r="T413" s="54" t="s">
        <v>3399</v>
      </c>
      <c r="U413" s="54" t="s">
        <v>3414</v>
      </c>
      <c r="V413" s="54" t="s">
        <v>4514</v>
      </c>
      <c r="W413" s="54" t="s">
        <v>4517</v>
      </c>
      <c r="X413" s="54" t="s">
        <v>4520</v>
      </c>
      <c r="Y413" s="54" t="s">
        <v>4523</v>
      </c>
      <c r="Z413" s="54" t="s">
        <v>4511</v>
      </c>
      <c r="AA413" s="54" t="s">
        <v>4526</v>
      </c>
      <c r="AB413" s="54" t="s">
        <v>5822</v>
      </c>
      <c r="AC413" s="54" t="s">
        <v>5825</v>
      </c>
      <c r="AD413" s="54" t="s">
        <v>5828</v>
      </c>
      <c r="AE413" s="54" t="s">
        <v>5831</v>
      </c>
      <c r="AF413" s="54" t="s">
        <v>5819</v>
      </c>
      <c r="AG413" s="54" t="s">
        <v>5834</v>
      </c>
      <c r="AH413" s="54" t="s">
        <v>7130</v>
      </c>
      <c r="AI413" s="54" t="s">
        <v>7133</v>
      </c>
      <c r="AJ413" s="54" t="s">
        <v>7136</v>
      </c>
      <c r="AK413" s="54" t="s">
        <v>7139</v>
      </c>
      <c r="AL413" s="54" t="s">
        <v>7127</v>
      </c>
      <c r="AM413" s="54" t="s">
        <v>7142</v>
      </c>
      <c r="AN413" s="54" t="s">
        <v>8438</v>
      </c>
      <c r="AO413" s="54" t="s">
        <v>8441</v>
      </c>
      <c r="AP413" s="54" t="s">
        <v>8444</v>
      </c>
      <c r="AQ413" s="54" t="s">
        <v>8447</v>
      </c>
      <c r="AR413" s="54" t="s">
        <v>8435</v>
      </c>
      <c r="AS413" s="54" t="s">
        <v>8450</v>
      </c>
      <c r="AT413" s="54" t="s">
        <v>9746</v>
      </c>
      <c r="AU413" s="54" t="s">
        <v>9749</v>
      </c>
      <c r="AV413" s="54" t="s">
        <v>9752</v>
      </c>
      <c r="AW413" s="54" t="s">
        <v>9755</v>
      </c>
      <c r="AX413" s="54" t="s">
        <v>9743</v>
      </c>
      <c r="AY413" s="54" t="s">
        <v>9758</v>
      </c>
      <c r="AZ413" s="54" t="s">
        <v>11050</v>
      </c>
      <c r="BA413" s="54" t="s">
        <v>11053</v>
      </c>
      <c r="BB413" s="54" t="s">
        <v>11056</v>
      </c>
      <c r="BC413" s="54" t="s">
        <v>11059</v>
      </c>
      <c r="BD413" s="54" t="s">
        <v>11047</v>
      </c>
      <c r="BE413" s="54" t="s">
        <v>11062</v>
      </c>
    </row>
    <row r="414" spans="1:57" hidden="1">
      <c r="A414" s="48" t="s">
        <v>11578</v>
      </c>
      <c r="B414" s="61"/>
      <c r="C414" s="70">
        <v>30</v>
      </c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</row>
    <row r="415" spans="1:57" hidden="1">
      <c r="A415" s="62"/>
      <c r="B415" s="53" t="s">
        <v>11579</v>
      </c>
      <c r="C415" s="70">
        <v>31</v>
      </c>
      <c r="D415" s="54" t="s">
        <v>844</v>
      </c>
      <c r="E415" s="54" t="s">
        <v>847</v>
      </c>
      <c r="F415" s="54" t="s">
        <v>850</v>
      </c>
      <c r="G415" s="54" t="s">
        <v>853</v>
      </c>
      <c r="H415" s="54" t="s">
        <v>841</v>
      </c>
      <c r="I415" s="54" t="s">
        <v>856</v>
      </c>
      <c r="J415" s="54" t="s">
        <v>2122</v>
      </c>
      <c r="K415" s="54" t="s">
        <v>2125</v>
      </c>
      <c r="L415" s="54" t="s">
        <v>2128</v>
      </c>
      <c r="M415" s="54" t="s">
        <v>2131</v>
      </c>
      <c r="N415" s="54" t="s">
        <v>2119</v>
      </c>
      <c r="O415" s="54" t="s">
        <v>2134</v>
      </c>
      <c r="P415" s="54" t="s">
        <v>3420</v>
      </c>
      <c r="Q415" s="54" t="s">
        <v>3423</v>
      </c>
      <c r="R415" s="54" t="s">
        <v>3426</v>
      </c>
      <c r="S415" s="54" t="s">
        <v>3429</v>
      </c>
      <c r="T415" s="54" t="s">
        <v>3417</v>
      </c>
      <c r="U415" s="54" t="s">
        <v>3432</v>
      </c>
      <c r="V415" s="54" t="s">
        <v>4728</v>
      </c>
      <c r="W415" s="54" t="s">
        <v>4731</v>
      </c>
      <c r="X415" s="54" t="s">
        <v>4734</v>
      </c>
      <c r="Y415" s="54" t="s">
        <v>4737</v>
      </c>
      <c r="Z415" s="54" t="s">
        <v>4725</v>
      </c>
      <c r="AA415" s="54" t="s">
        <v>4740</v>
      </c>
      <c r="AB415" s="54" t="s">
        <v>5840</v>
      </c>
      <c r="AC415" s="54" t="s">
        <v>5843</v>
      </c>
      <c r="AD415" s="54" t="s">
        <v>5846</v>
      </c>
      <c r="AE415" s="54" t="s">
        <v>5849</v>
      </c>
      <c r="AF415" s="54" t="s">
        <v>5837</v>
      </c>
      <c r="AG415" s="54" t="s">
        <v>5852</v>
      </c>
      <c r="AH415" s="54" t="s">
        <v>7148</v>
      </c>
      <c r="AI415" s="54" t="s">
        <v>7151</v>
      </c>
      <c r="AJ415" s="54" t="s">
        <v>7154</v>
      </c>
      <c r="AK415" s="54" t="s">
        <v>7157</v>
      </c>
      <c r="AL415" s="54" t="s">
        <v>7145</v>
      </c>
      <c r="AM415" s="54" t="s">
        <v>7160</v>
      </c>
      <c r="AN415" s="54" t="s">
        <v>8456</v>
      </c>
      <c r="AO415" s="54" t="s">
        <v>8459</v>
      </c>
      <c r="AP415" s="54" t="s">
        <v>8462</v>
      </c>
      <c r="AQ415" s="54" t="s">
        <v>8465</v>
      </c>
      <c r="AR415" s="54" t="s">
        <v>8453</v>
      </c>
      <c r="AS415" s="54" t="s">
        <v>8468</v>
      </c>
      <c r="AT415" s="54" t="s">
        <v>9764</v>
      </c>
      <c r="AU415" s="54" t="s">
        <v>9767</v>
      </c>
      <c r="AV415" s="54" t="s">
        <v>9770</v>
      </c>
      <c r="AW415" s="54" t="s">
        <v>9773</v>
      </c>
      <c r="AX415" s="54" t="s">
        <v>9761</v>
      </c>
      <c r="AY415" s="54" t="s">
        <v>9776</v>
      </c>
      <c r="AZ415" s="54" t="s">
        <v>11068</v>
      </c>
      <c r="BA415" s="54" t="s">
        <v>11071</v>
      </c>
      <c r="BB415" s="54" t="s">
        <v>11074</v>
      </c>
      <c r="BC415" s="54" t="s">
        <v>11077</v>
      </c>
      <c r="BD415" s="54" t="s">
        <v>11065</v>
      </c>
      <c r="BE415" s="54" t="s">
        <v>11080</v>
      </c>
    </row>
    <row r="416" spans="1:57" hidden="1">
      <c r="A416" s="62"/>
      <c r="B416" s="53" t="s">
        <v>11580</v>
      </c>
      <c r="C416" s="70">
        <v>32</v>
      </c>
      <c r="D416" s="54" t="s">
        <v>862</v>
      </c>
      <c r="E416" s="54" t="s">
        <v>865</v>
      </c>
      <c r="F416" s="54" t="s">
        <v>868</v>
      </c>
      <c r="G416" s="54" t="s">
        <v>871</v>
      </c>
      <c r="H416" s="54" t="s">
        <v>859</v>
      </c>
      <c r="I416" s="54" t="s">
        <v>874</v>
      </c>
      <c r="J416" s="54" t="s">
        <v>2140</v>
      </c>
      <c r="K416" s="54" t="s">
        <v>2143</v>
      </c>
      <c r="L416" s="54" t="s">
        <v>2146</v>
      </c>
      <c r="M416" s="54" t="s">
        <v>2149</v>
      </c>
      <c r="N416" s="54" t="s">
        <v>2137</v>
      </c>
      <c r="O416" s="54" t="s">
        <v>2152</v>
      </c>
      <c r="P416" s="54" t="s">
        <v>3438</v>
      </c>
      <c r="Q416" s="54" t="s">
        <v>3441</v>
      </c>
      <c r="R416" s="54" t="s">
        <v>3444</v>
      </c>
      <c r="S416" s="54" t="s">
        <v>3447</v>
      </c>
      <c r="T416" s="54" t="s">
        <v>3435</v>
      </c>
      <c r="U416" s="54" t="s">
        <v>3450</v>
      </c>
      <c r="V416" s="54" t="s">
        <v>4746</v>
      </c>
      <c r="W416" s="54" t="s">
        <v>4749</v>
      </c>
      <c r="X416" s="54" t="s">
        <v>4752</v>
      </c>
      <c r="Y416" s="54" t="s">
        <v>4755</v>
      </c>
      <c r="Z416" s="54" t="s">
        <v>4743</v>
      </c>
      <c r="AA416" s="54" t="s">
        <v>4758</v>
      </c>
      <c r="AB416" s="54" t="s">
        <v>5858</v>
      </c>
      <c r="AC416" s="54" t="s">
        <v>5861</v>
      </c>
      <c r="AD416" s="54" t="s">
        <v>5864</v>
      </c>
      <c r="AE416" s="54" t="s">
        <v>6055</v>
      </c>
      <c r="AF416" s="54" t="s">
        <v>5855</v>
      </c>
      <c r="AG416" s="54" t="s">
        <v>6058</v>
      </c>
      <c r="AH416" s="54" t="s">
        <v>7166</v>
      </c>
      <c r="AI416" s="54" t="s">
        <v>7169</v>
      </c>
      <c r="AJ416" s="54" t="s">
        <v>7172</v>
      </c>
      <c r="AK416" s="54" t="s">
        <v>7175</v>
      </c>
      <c r="AL416" s="54" t="s">
        <v>7163</v>
      </c>
      <c r="AM416" s="54" t="s">
        <v>7178</v>
      </c>
      <c r="AN416" s="54" t="s">
        <v>8474</v>
      </c>
      <c r="AO416" s="54" t="s">
        <v>8477</v>
      </c>
      <c r="AP416" s="54" t="s">
        <v>8480</v>
      </c>
      <c r="AQ416" s="54" t="s">
        <v>8483</v>
      </c>
      <c r="AR416" s="54" t="s">
        <v>8471</v>
      </c>
      <c r="AS416" s="54" t="s">
        <v>8486</v>
      </c>
      <c r="AT416" s="54" t="s">
        <v>9782</v>
      </c>
      <c r="AU416" s="54" t="s">
        <v>9785</v>
      </c>
      <c r="AV416" s="54" t="s">
        <v>9788</v>
      </c>
      <c r="AW416" s="54" t="s">
        <v>9791</v>
      </c>
      <c r="AX416" s="54" t="s">
        <v>9779</v>
      </c>
      <c r="AY416" s="54" t="s">
        <v>9794</v>
      </c>
      <c r="AZ416" s="54" t="s">
        <v>11086</v>
      </c>
      <c r="BA416" s="54" t="s">
        <v>11089</v>
      </c>
      <c r="BB416" s="54" t="s">
        <v>11092</v>
      </c>
      <c r="BC416" s="54" t="s">
        <v>11095</v>
      </c>
      <c r="BD416" s="54" t="s">
        <v>11083</v>
      </c>
      <c r="BE416" s="54" t="s">
        <v>11098</v>
      </c>
    </row>
    <row r="417" spans="1:57" hidden="1">
      <c r="A417" s="62"/>
      <c r="B417" s="53" t="s">
        <v>11581</v>
      </c>
      <c r="C417" s="70">
        <v>33</v>
      </c>
      <c r="D417" s="54" t="s">
        <v>880</v>
      </c>
      <c r="E417" s="54" t="s">
        <v>883</v>
      </c>
      <c r="F417" s="54" t="s">
        <v>886</v>
      </c>
      <c r="G417" s="54" t="s">
        <v>889</v>
      </c>
      <c r="H417" s="54" t="s">
        <v>877</v>
      </c>
      <c r="I417" s="54" t="s">
        <v>892</v>
      </c>
      <c r="J417" s="54" t="s">
        <v>2158</v>
      </c>
      <c r="K417" s="54" t="s">
        <v>2161</v>
      </c>
      <c r="L417" s="54" t="s">
        <v>2164</v>
      </c>
      <c r="M417" s="54" t="s">
        <v>2167</v>
      </c>
      <c r="N417" s="54" t="s">
        <v>2155</v>
      </c>
      <c r="O417" s="54" t="s">
        <v>2170</v>
      </c>
      <c r="P417" s="54" t="s">
        <v>3456</v>
      </c>
      <c r="Q417" s="54" t="s">
        <v>3459</v>
      </c>
      <c r="R417" s="54" t="s">
        <v>3462</v>
      </c>
      <c r="S417" s="54" t="s">
        <v>3465</v>
      </c>
      <c r="T417" s="54" t="s">
        <v>3453</v>
      </c>
      <c r="U417" s="54" t="s">
        <v>3468</v>
      </c>
      <c r="V417" s="54" t="s">
        <v>4764</v>
      </c>
      <c r="W417" s="54" t="s">
        <v>4767</v>
      </c>
      <c r="X417" s="54" t="s">
        <v>4770</v>
      </c>
      <c r="Y417" s="54" t="s">
        <v>4773</v>
      </c>
      <c r="Z417" s="54" t="s">
        <v>4761</v>
      </c>
      <c r="AA417" s="54" t="s">
        <v>4776</v>
      </c>
      <c r="AB417" s="54" t="s">
        <v>6064</v>
      </c>
      <c r="AC417" s="54" t="s">
        <v>6067</v>
      </c>
      <c r="AD417" s="54" t="s">
        <v>6070</v>
      </c>
      <c r="AE417" s="54" t="s">
        <v>6073</v>
      </c>
      <c r="AF417" s="54" t="s">
        <v>6061</v>
      </c>
      <c r="AG417" s="54" t="s">
        <v>6076</v>
      </c>
      <c r="AH417" s="54" t="s">
        <v>7184</v>
      </c>
      <c r="AI417" s="54" t="s">
        <v>7187</v>
      </c>
      <c r="AJ417" s="54" t="s">
        <v>7190</v>
      </c>
      <c r="AK417" s="54" t="s">
        <v>7193</v>
      </c>
      <c r="AL417" s="54" t="s">
        <v>7181</v>
      </c>
      <c r="AM417" s="54" t="s">
        <v>7196</v>
      </c>
      <c r="AN417" s="54" t="s">
        <v>8492</v>
      </c>
      <c r="AO417" s="54" t="s">
        <v>8495</v>
      </c>
      <c r="AP417" s="54" t="s">
        <v>8498</v>
      </c>
      <c r="AQ417" s="54" t="s">
        <v>8501</v>
      </c>
      <c r="AR417" s="54" t="s">
        <v>8489</v>
      </c>
      <c r="AS417" s="54" t="s">
        <v>8504</v>
      </c>
      <c r="AT417" s="54" t="s">
        <v>9800</v>
      </c>
      <c r="AU417" s="54" t="s">
        <v>9803</v>
      </c>
      <c r="AV417" s="54" t="s">
        <v>9806</v>
      </c>
      <c r="AW417" s="54" t="s">
        <v>9809</v>
      </c>
      <c r="AX417" s="54" t="s">
        <v>9797</v>
      </c>
      <c r="AY417" s="54" t="s">
        <v>9812</v>
      </c>
      <c r="AZ417" s="54" t="s">
        <v>11104</v>
      </c>
      <c r="BA417" s="54" t="s">
        <v>11107</v>
      </c>
      <c r="BB417" s="54" t="s">
        <v>11110</v>
      </c>
      <c r="BC417" s="54" t="s">
        <v>11113</v>
      </c>
      <c r="BD417" s="54" t="s">
        <v>11101</v>
      </c>
      <c r="BE417" s="54" t="s">
        <v>11116</v>
      </c>
    </row>
    <row r="418" spans="1:57" hidden="1">
      <c r="A418" s="63"/>
      <c r="B418" s="53" t="s">
        <v>11582</v>
      </c>
      <c r="C418" s="70">
        <v>34</v>
      </c>
      <c r="D418" s="54" t="s">
        <v>898</v>
      </c>
      <c r="E418" s="54" t="s">
        <v>901</v>
      </c>
      <c r="F418" s="54" t="s">
        <v>904</v>
      </c>
      <c r="G418" s="54" t="s">
        <v>907</v>
      </c>
      <c r="H418" s="54" t="s">
        <v>895</v>
      </c>
      <c r="I418" s="54" t="s">
        <v>910</v>
      </c>
      <c r="J418" s="54" t="s">
        <v>2176</v>
      </c>
      <c r="K418" s="54" t="s">
        <v>2179</v>
      </c>
      <c r="L418" s="54" t="s">
        <v>2182</v>
      </c>
      <c r="M418" s="54" t="s">
        <v>2185</v>
      </c>
      <c r="N418" s="54" t="s">
        <v>2173</v>
      </c>
      <c r="O418" s="54" t="s">
        <v>2188</v>
      </c>
      <c r="P418" s="54" t="s">
        <v>3474</v>
      </c>
      <c r="Q418" s="54" t="s">
        <v>3477</v>
      </c>
      <c r="R418" s="54" t="s">
        <v>3480</v>
      </c>
      <c r="S418" s="54" t="s">
        <v>3483</v>
      </c>
      <c r="T418" s="54" t="s">
        <v>3471</v>
      </c>
      <c r="U418" s="54" t="s">
        <v>3486</v>
      </c>
      <c r="V418" s="54" t="s">
        <v>4782</v>
      </c>
      <c r="W418" s="54" t="s">
        <v>4785</v>
      </c>
      <c r="X418" s="54" t="s">
        <v>4788</v>
      </c>
      <c r="Y418" s="54" t="s">
        <v>4791</v>
      </c>
      <c r="Z418" s="54" t="s">
        <v>4779</v>
      </c>
      <c r="AA418" s="54" t="s">
        <v>4794</v>
      </c>
      <c r="AB418" s="54" t="s">
        <v>6082</v>
      </c>
      <c r="AC418" s="54" t="s">
        <v>6085</v>
      </c>
      <c r="AD418" s="54" t="s">
        <v>6088</v>
      </c>
      <c r="AE418" s="54" t="s">
        <v>6091</v>
      </c>
      <c r="AF418" s="54" t="s">
        <v>6079</v>
      </c>
      <c r="AG418" s="54" t="s">
        <v>6094</v>
      </c>
      <c r="AH418" s="54" t="s">
        <v>7202</v>
      </c>
      <c r="AI418" s="54" t="s">
        <v>7363</v>
      </c>
      <c r="AJ418" s="54" t="s">
        <v>7366</v>
      </c>
      <c r="AK418" s="54" t="s">
        <v>7369</v>
      </c>
      <c r="AL418" s="54" t="s">
        <v>7199</v>
      </c>
      <c r="AM418" s="54" t="s">
        <v>7372</v>
      </c>
      <c r="AN418" s="54" t="s">
        <v>8510</v>
      </c>
      <c r="AO418" s="54" t="s">
        <v>8513</v>
      </c>
      <c r="AP418" s="54" t="s">
        <v>8516</v>
      </c>
      <c r="AQ418" s="54" t="s">
        <v>8519</v>
      </c>
      <c r="AR418" s="54" t="s">
        <v>8507</v>
      </c>
      <c r="AS418" s="54" t="s">
        <v>8522</v>
      </c>
      <c r="AT418" s="54" t="s">
        <v>9818</v>
      </c>
      <c r="AU418" s="54" t="s">
        <v>9821</v>
      </c>
      <c r="AV418" s="54" t="s">
        <v>9824</v>
      </c>
      <c r="AW418" s="54" t="s">
        <v>9827</v>
      </c>
      <c r="AX418" s="54" t="s">
        <v>9815</v>
      </c>
      <c r="AY418" s="54" t="s">
        <v>9830</v>
      </c>
      <c r="AZ418" s="54" t="s">
        <v>11122</v>
      </c>
      <c r="BA418" s="54" t="s">
        <v>11125</v>
      </c>
      <c r="BB418" s="54" t="s">
        <v>11128</v>
      </c>
      <c r="BC418" s="54" t="s">
        <v>11131</v>
      </c>
      <c r="BD418" s="54" t="s">
        <v>11119</v>
      </c>
      <c r="BE418" s="54" t="s">
        <v>11134</v>
      </c>
    </row>
    <row r="419" spans="1:57" hidden="1">
      <c r="A419" s="48" t="s">
        <v>11583</v>
      </c>
      <c r="B419" s="61"/>
      <c r="C419" s="70">
        <v>35</v>
      </c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</row>
    <row r="420" spans="1:57" hidden="1">
      <c r="A420" s="62"/>
      <c r="B420" s="53" t="s">
        <v>11584</v>
      </c>
      <c r="C420" s="70">
        <v>36</v>
      </c>
      <c r="D420" s="54" t="s">
        <v>916</v>
      </c>
      <c r="E420" s="54" t="s">
        <v>919</v>
      </c>
      <c r="F420" s="54" t="s">
        <v>922</v>
      </c>
      <c r="G420" s="54" t="s">
        <v>925</v>
      </c>
      <c r="H420" s="54" t="s">
        <v>913</v>
      </c>
      <c r="I420" s="54" t="s">
        <v>928</v>
      </c>
      <c r="J420" s="54" t="s">
        <v>2194</v>
      </c>
      <c r="K420" s="54" t="s">
        <v>2197</v>
      </c>
      <c r="L420" s="54" t="s">
        <v>2200</v>
      </c>
      <c r="M420" s="54" t="s">
        <v>2203</v>
      </c>
      <c r="N420" s="54" t="s">
        <v>2191</v>
      </c>
      <c r="O420" s="54" t="s">
        <v>2206</v>
      </c>
      <c r="P420" s="54" t="s">
        <v>3492</v>
      </c>
      <c r="Q420" s="54" t="s">
        <v>3495</v>
      </c>
      <c r="R420" s="54" t="s">
        <v>3498</v>
      </c>
      <c r="S420" s="54" t="s">
        <v>3501</v>
      </c>
      <c r="T420" s="54" t="s">
        <v>3489</v>
      </c>
      <c r="U420" s="54" t="s">
        <v>3504</v>
      </c>
      <c r="V420" s="54" t="s">
        <v>4800</v>
      </c>
      <c r="W420" s="54" t="s">
        <v>4803</v>
      </c>
      <c r="X420" s="54" t="s">
        <v>4806</v>
      </c>
      <c r="Y420" s="54" t="s">
        <v>4809</v>
      </c>
      <c r="Z420" s="54" t="s">
        <v>4797</v>
      </c>
      <c r="AA420" s="54" t="s">
        <v>4812</v>
      </c>
      <c r="AB420" s="54" t="s">
        <v>6100</v>
      </c>
      <c r="AC420" s="54" t="s">
        <v>6103</v>
      </c>
      <c r="AD420" s="54" t="s">
        <v>6106</v>
      </c>
      <c r="AE420" s="54" t="s">
        <v>6109</v>
      </c>
      <c r="AF420" s="54" t="s">
        <v>6097</v>
      </c>
      <c r="AG420" s="54" t="s">
        <v>6112</v>
      </c>
      <c r="AH420" s="54" t="s">
        <v>7378</v>
      </c>
      <c r="AI420" s="54" t="s">
        <v>7381</v>
      </c>
      <c r="AJ420" s="54" t="s">
        <v>7384</v>
      </c>
      <c r="AK420" s="54" t="s">
        <v>7387</v>
      </c>
      <c r="AL420" s="54" t="s">
        <v>7375</v>
      </c>
      <c r="AM420" s="54" t="s">
        <v>7390</v>
      </c>
      <c r="AN420" s="54" t="s">
        <v>8528</v>
      </c>
      <c r="AO420" s="54" t="s">
        <v>8531</v>
      </c>
      <c r="AP420" s="54" t="s">
        <v>8534</v>
      </c>
      <c r="AQ420" s="54" t="s">
        <v>8537</v>
      </c>
      <c r="AR420" s="54" t="s">
        <v>8525</v>
      </c>
      <c r="AS420" s="54" t="s">
        <v>8540</v>
      </c>
      <c r="AT420" s="54" t="s">
        <v>9836</v>
      </c>
      <c r="AU420" s="54" t="s">
        <v>9839</v>
      </c>
      <c r="AV420" s="54" t="s">
        <v>9842</v>
      </c>
      <c r="AW420" s="54" t="s">
        <v>9845</v>
      </c>
      <c r="AX420" s="54" t="s">
        <v>9833</v>
      </c>
      <c r="AY420" s="54" t="s">
        <v>9848</v>
      </c>
      <c r="AZ420" s="54" t="s">
        <v>11140</v>
      </c>
      <c r="BA420" s="54" t="s">
        <v>11143</v>
      </c>
      <c r="BB420" s="54" t="s">
        <v>11146</v>
      </c>
      <c r="BC420" s="54" t="s">
        <v>11149</v>
      </c>
      <c r="BD420" s="54" t="s">
        <v>11137</v>
      </c>
      <c r="BE420" s="54" t="s">
        <v>11152</v>
      </c>
    </row>
    <row r="421" spans="1:57" hidden="1">
      <c r="A421" s="62"/>
      <c r="B421" s="53" t="s">
        <v>11585</v>
      </c>
      <c r="C421" s="70">
        <v>37</v>
      </c>
      <c r="D421" s="54" t="s">
        <v>934</v>
      </c>
      <c r="E421" s="54" t="s">
        <v>937</v>
      </c>
      <c r="F421" s="54" t="s">
        <v>940</v>
      </c>
      <c r="G421" s="54" t="s">
        <v>943</v>
      </c>
      <c r="H421" s="54" t="s">
        <v>931</v>
      </c>
      <c r="I421" s="54" t="s">
        <v>946</v>
      </c>
      <c r="J421" s="54" t="s">
        <v>2212</v>
      </c>
      <c r="K421" s="54" t="s">
        <v>2215</v>
      </c>
      <c r="L421" s="54" t="s">
        <v>2218</v>
      </c>
      <c r="M421" s="54" t="s">
        <v>2221</v>
      </c>
      <c r="N421" s="54" t="s">
        <v>2209</v>
      </c>
      <c r="O421" s="54" t="s">
        <v>2224</v>
      </c>
      <c r="P421" s="54" t="s">
        <v>3510</v>
      </c>
      <c r="Q421" s="54" t="s">
        <v>3513</v>
      </c>
      <c r="R421" s="54" t="s">
        <v>3516</v>
      </c>
      <c r="S421" s="54" t="s">
        <v>3519</v>
      </c>
      <c r="T421" s="54" t="s">
        <v>3507</v>
      </c>
      <c r="U421" s="54" t="s">
        <v>3522</v>
      </c>
      <c r="V421" s="54" t="s">
        <v>4818</v>
      </c>
      <c r="W421" s="54" t="s">
        <v>4821</v>
      </c>
      <c r="X421" s="54" t="s">
        <v>4824</v>
      </c>
      <c r="Y421" s="54" t="s">
        <v>4827</v>
      </c>
      <c r="Z421" s="54" t="s">
        <v>4815</v>
      </c>
      <c r="AA421" s="54" t="s">
        <v>4830</v>
      </c>
      <c r="AB421" s="54" t="s">
        <v>6118</v>
      </c>
      <c r="AC421" s="54" t="s">
        <v>6121</v>
      </c>
      <c r="AD421" s="54" t="s">
        <v>6124</v>
      </c>
      <c r="AE421" s="54" t="s">
        <v>6127</v>
      </c>
      <c r="AF421" s="54" t="s">
        <v>6115</v>
      </c>
      <c r="AG421" s="54" t="s">
        <v>6130</v>
      </c>
      <c r="AH421" s="54" t="s">
        <v>7396</v>
      </c>
      <c r="AI421" s="54" t="s">
        <v>7399</v>
      </c>
      <c r="AJ421" s="54" t="s">
        <v>7402</v>
      </c>
      <c r="AK421" s="54" t="s">
        <v>7405</v>
      </c>
      <c r="AL421" s="54" t="s">
        <v>7393</v>
      </c>
      <c r="AM421" s="54" t="s">
        <v>7408</v>
      </c>
      <c r="AN421" s="54" t="s">
        <v>8674</v>
      </c>
      <c r="AO421" s="54" t="s">
        <v>8677</v>
      </c>
      <c r="AP421" s="54" t="s">
        <v>8680</v>
      </c>
      <c r="AQ421" s="54" t="s">
        <v>8683</v>
      </c>
      <c r="AR421" s="54" t="s">
        <v>8671</v>
      </c>
      <c r="AS421" s="54" t="s">
        <v>8686</v>
      </c>
      <c r="AT421" s="54" t="s">
        <v>9854</v>
      </c>
      <c r="AU421" s="54" t="s">
        <v>9857</v>
      </c>
      <c r="AV421" s="54" t="s">
        <v>9860</v>
      </c>
      <c r="AW421" s="54" t="s">
        <v>9863</v>
      </c>
      <c r="AX421" s="54" t="s">
        <v>9851</v>
      </c>
      <c r="AY421" s="54" t="s">
        <v>9866</v>
      </c>
      <c r="AZ421" s="54" t="s">
        <v>11158</v>
      </c>
      <c r="BA421" s="54" t="s">
        <v>11161</v>
      </c>
      <c r="BB421" s="54" t="s">
        <v>11164</v>
      </c>
      <c r="BC421" s="54" t="s">
        <v>11167</v>
      </c>
      <c r="BD421" s="54" t="s">
        <v>11155</v>
      </c>
      <c r="BE421" s="54" t="s">
        <v>11170</v>
      </c>
    </row>
    <row r="422" spans="1:57" hidden="1">
      <c r="A422" s="62"/>
      <c r="B422" s="53" t="s">
        <v>11586</v>
      </c>
      <c r="C422" s="70">
        <v>38</v>
      </c>
      <c r="D422" s="54" t="s">
        <v>952</v>
      </c>
      <c r="E422" s="54" t="s">
        <v>955</v>
      </c>
      <c r="F422" s="54" t="s">
        <v>958</v>
      </c>
      <c r="G422" s="54" t="s">
        <v>961</v>
      </c>
      <c r="H422" s="54" t="s">
        <v>949</v>
      </c>
      <c r="I422" s="54" t="s">
        <v>964</v>
      </c>
      <c r="J422" s="54" t="s">
        <v>2230</v>
      </c>
      <c r="K422" s="54" t="s">
        <v>2233</v>
      </c>
      <c r="L422" s="54" t="s">
        <v>2236</v>
      </c>
      <c r="M422" s="54" t="s">
        <v>2239</v>
      </c>
      <c r="N422" s="54" t="s">
        <v>2227</v>
      </c>
      <c r="O422" s="54" t="s">
        <v>2242</v>
      </c>
      <c r="P422" s="54" t="s">
        <v>3528</v>
      </c>
      <c r="Q422" s="54" t="s">
        <v>3531</v>
      </c>
      <c r="R422" s="54" t="s">
        <v>3534</v>
      </c>
      <c r="S422" s="54" t="s">
        <v>3537</v>
      </c>
      <c r="T422" s="54" t="s">
        <v>3525</v>
      </c>
      <c r="U422" s="54" t="s">
        <v>3540</v>
      </c>
      <c r="V422" s="54" t="s">
        <v>4836</v>
      </c>
      <c r="W422" s="54" t="s">
        <v>4839</v>
      </c>
      <c r="X422" s="54" t="s">
        <v>4842</v>
      </c>
      <c r="Y422" s="54" t="s">
        <v>4845</v>
      </c>
      <c r="Z422" s="54" t="s">
        <v>4833</v>
      </c>
      <c r="AA422" s="54" t="s">
        <v>4848</v>
      </c>
      <c r="AB422" s="54" t="s">
        <v>6136</v>
      </c>
      <c r="AC422" s="54" t="s">
        <v>6139</v>
      </c>
      <c r="AD422" s="54" t="s">
        <v>6142</v>
      </c>
      <c r="AE422" s="54" t="s">
        <v>6145</v>
      </c>
      <c r="AF422" s="54" t="s">
        <v>6133</v>
      </c>
      <c r="AG422" s="54" t="s">
        <v>6148</v>
      </c>
      <c r="AH422" s="54" t="s">
        <v>7414</v>
      </c>
      <c r="AI422" s="54" t="s">
        <v>7417</v>
      </c>
      <c r="AJ422" s="54" t="s">
        <v>7420</v>
      </c>
      <c r="AK422" s="54" t="s">
        <v>7423</v>
      </c>
      <c r="AL422" s="54" t="s">
        <v>7411</v>
      </c>
      <c r="AM422" s="54" t="s">
        <v>7426</v>
      </c>
      <c r="AN422" s="54" t="s">
        <v>8692</v>
      </c>
      <c r="AO422" s="54" t="s">
        <v>8695</v>
      </c>
      <c r="AP422" s="54" t="s">
        <v>8698</v>
      </c>
      <c r="AQ422" s="54" t="s">
        <v>8701</v>
      </c>
      <c r="AR422" s="54" t="s">
        <v>8689</v>
      </c>
      <c r="AS422" s="54" t="s">
        <v>8704</v>
      </c>
      <c r="AT422" s="54" t="s">
        <v>9872</v>
      </c>
      <c r="AU422" s="54" t="s">
        <v>9875</v>
      </c>
      <c r="AV422" s="54" t="s">
        <v>9878</v>
      </c>
      <c r="AW422" s="54" t="s">
        <v>9979</v>
      </c>
      <c r="AX422" s="54" t="s">
        <v>9869</v>
      </c>
      <c r="AY422" s="54" t="s">
        <v>9982</v>
      </c>
      <c r="AZ422" s="54" t="s">
        <v>11176</v>
      </c>
      <c r="BA422" s="54" t="s">
        <v>11179</v>
      </c>
      <c r="BB422" s="54" t="s">
        <v>11182</v>
      </c>
      <c r="BC422" s="54" t="s">
        <v>11185</v>
      </c>
      <c r="BD422" s="54" t="s">
        <v>11173</v>
      </c>
      <c r="BE422" s="54" t="s">
        <v>11188</v>
      </c>
    </row>
    <row r="423" spans="1:57" hidden="1">
      <c r="A423" s="62"/>
      <c r="B423" s="53" t="s">
        <v>11582</v>
      </c>
      <c r="C423" s="70">
        <v>39</v>
      </c>
      <c r="D423" s="54" t="s">
        <v>970</v>
      </c>
      <c r="E423" s="54" t="s">
        <v>973</v>
      </c>
      <c r="F423" s="54" t="s">
        <v>976</v>
      </c>
      <c r="G423" s="54" t="s">
        <v>979</v>
      </c>
      <c r="H423" s="54" t="s">
        <v>967</v>
      </c>
      <c r="I423" s="54" t="s">
        <v>982</v>
      </c>
      <c r="J423" s="54" t="s">
        <v>2248</v>
      </c>
      <c r="K423" s="54" t="s">
        <v>2251</v>
      </c>
      <c r="L423" s="54" t="s">
        <v>2254</v>
      </c>
      <c r="M423" s="54" t="s">
        <v>2257</v>
      </c>
      <c r="N423" s="54" t="s">
        <v>2245</v>
      </c>
      <c r="O423" s="54" t="s">
        <v>2260</v>
      </c>
      <c r="P423" s="54" t="s">
        <v>3546</v>
      </c>
      <c r="Q423" s="54" t="s">
        <v>3549</v>
      </c>
      <c r="R423" s="54" t="s">
        <v>3552</v>
      </c>
      <c r="S423" s="54" t="s">
        <v>3555</v>
      </c>
      <c r="T423" s="54" t="s">
        <v>3543</v>
      </c>
      <c r="U423" s="54" t="s">
        <v>3558</v>
      </c>
      <c r="V423" s="54" t="s">
        <v>4854</v>
      </c>
      <c r="W423" s="54" t="s">
        <v>4857</v>
      </c>
      <c r="X423" s="54" t="s">
        <v>4860</v>
      </c>
      <c r="Y423" s="54" t="s">
        <v>4863</v>
      </c>
      <c r="Z423" s="54" t="s">
        <v>4851</v>
      </c>
      <c r="AA423" s="54" t="s">
        <v>4866</v>
      </c>
      <c r="AB423" s="54" t="s">
        <v>6154</v>
      </c>
      <c r="AC423" s="54" t="s">
        <v>6157</v>
      </c>
      <c r="AD423" s="54" t="s">
        <v>6160</v>
      </c>
      <c r="AE423" s="54" t="s">
        <v>6163</v>
      </c>
      <c r="AF423" s="54" t="s">
        <v>6151</v>
      </c>
      <c r="AG423" s="54" t="s">
        <v>6166</v>
      </c>
      <c r="AH423" s="54" t="s">
        <v>7432</v>
      </c>
      <c r="AI423" s="54" t="s">
        <v>7435</v>
      </c>
      <c r="AJ423" s="54" t="s">
        <v>7438</v>
      </c>
      <c r="AK423" s="54" t="s">
        <v>7441</v>
      </c>
      <c r="AL423" s="54" t="s">
        <v>7429</v>
      </c>
      <c r="AM423" s="54" t="s">
        <v>7444</v>
      </c>
      <c r="AN423" s="54" t="s">
        <v>8710</v>
      </c>
      <c r="AO423" s="54" t="s">
        <v>8713</v>
      </c>
      <c r="AP423" s="54" t="s">
        <v>8716</v>
      </c>
      <c r="AQ423" s="54" t="s">
        <v>8719</v>
      </c>
      <c r="AR423" s="54" t="s">
        <v>8707</v>
      </c>
      <c r="AS423" s="54" t="s">
        <v>8722</v>
      </c>
      <c r="AT423" s="54" t="s">
        <v>9988</v>
      </c>
      <c r="AU423" s="54" t="s">
        <v>9991</v>
      </c>
      <c r="AV423" s="54" t="s">
        <v>9994</v>
      </c>
      <c r="AW423" s="54" t="s">
        <v>9997</v>
      </c>
      <c r="AX423" s="54" t="s">
        <v>9985</v>
      </c>
      <c r="AY423" s="54" t="s">
        <v>10000</v>
      </c>
      <c r="AZ423" s="54" t="s">
        <v>11194</v>
      </c>
      <c r="BA423" s="54" t="s">
        <v>11197</v>
      </c>
      <c r="BB423" s="54" t="s">
        <v>11200</v>
      </c>
      <c r="BC423" s="54" t="s">
        <v>11203</v>
      </c>
      <c r="BD423" s="54" t="s">
        <v>11191</v>
      </c>
      <c r="BE423" s="54" t="s">
        <v>11206</v>
      </c>
    </row>
    <row r="424" spans="1:57" hidden="1">
      <c r="A424" s="48" t="s">
        <v>11596</v>
      </c>
      <c r="B424" s="64"/>
      <c r="C424" s="70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62"/>
      <c r="B425" s="53" t="s">
        <v>11598</v>
      </c>
      <c r="C425" s="70">
        <v>41</v>
      </c>
      <c r="D425" s="54" t="s">
        <v>988</v>
      </c>
      <c r="E425" s="54" t="s">
        <v>991</v>
      </c>
      <c r="F425" s="54" t="s">
        <v>994</v>
      </c>
      <c r="G425" s="54" t="s">
        <v>997</v>
      </c>
      <c r="H425" s="54" t="s">
        <v>985</v>
      </c>
      <c r="I425" s="54" t="s">
        <v>1102</v>
      </c>
      <c r="J425" s="54" t="s">
        <v>2266</v>
      </c>
      <c r="K425" s="54" t="s">
        <v>2269</v>
      </c>
      <c r="L425" s="54" t="s">
        <v>2272</v>
      </c>
      <c r="M425" s="54" t="s">
        <v>2275</v>
      </c>
      <c r="N425" s="54" t="s">
        <v>2263</v>
      </c>
      <c r="O425" s="54" t="s">
        <v>2278</v>
      </c>
      <c r="P425" s="54" t="s">
        <v>3564</v>
      </c>
      <c r="Q425" s="54" t="s">
        <v>3567</v>
      </c>
      <c r="R425" s="54" t="s">
        <v>3570</v>
      </c>
      <c r="S425" s="54" t="s">
        <v>3573</v>
      </c>
      <c r="T425" s="54" t="s">
        <v>3561</v>
      </c>
      <c r="U425" s="54" t="s">
        <v>3576</v>
      </c>
      <c r="V425" s="54" t="s">
        <v>4872</v>
      </c>
      <c r="W425" s="54" t="s">
        <v>4875</v>
      </c>
      <c r="X425" s="54" t="s">
        <v>4878</v>
      </c>
      <c r="Y425" s="54" t="s">
        <v>4881</v>
      </c>
      <c r="Z425" s="54" t="s">
        <v>4869</v>
      </c>
      <c r="AA425" s="54" t="s">
        <v>4884</v>
      </c>
      <c r="AB425" s="54" t="s">
        <v>6172</v>
      </c>
      <c r="AC425" s="54" t="s">
        <v>6175</v>
      </c>
      <c r="AD425" s="54" t="s">
        <v>6178</v>
      </c>
      <c r="AE425" s="54" t="s">
        <v>6181</v>
      </c>
      <c r="AF425" s="54" t="s">
        <v>6169</v>
      </c>
      <c r="AG425" s="54" t="s">
        <v>6184</v>
      </c>
      <c r="AH425" s="54" t="s">
        <v>7450</v>
      </c>
      <c r="AI425" s="54" t="s">
        <v>7453</v>
      </c>
      <c r="AJ425" s="54" t="s">
        <v>7456</v>
      </c>
      <c r="AK425" s="54" t="s">
        <v>7459</v>
      </c>
      <c r="AL425" s="54" t="s">
        <v>7447</v>
      </c>
      <c r="AM425" s="54" t="s">
        <v>7462</v>
      </c>
      <c r="AN425" s="54" t="s">
        <v>8728</v>
      </c>
      <c r="AO425" s="54" t="s">
        <v>8731</v>
      </c>
      <c r="AP425" s="54" t="s">
        <v>8734</v>
      </c>
      <c r="AQ425" s="54" t="s">
        <v>8737</v>
      </c>
      <c r="AR425" s="54" t="s">
        <v>8725</v>
      </c>
      <c r="AS425" s="54" t="s">
        <v>8740</v>
      </c>
      <c r="AT425" s="54" t="s">
        <v>10006</v>
      </c>
      <c r="AU425" s="54" t="s">
        <v>10009</v>
      </c>
      <c r="AV425" s="54" t="s">
        <v>10012</v>
      </c>
      <c r="AW425" s="54" t="s">
        <v>10015</v>
      </c>
      <c r="AX425" s="54" t="s">
        <v>10003</v>
      </c>
      <c r="AY425" s="54" t="s">
        <v>10018</v>
      </c>
      <c r="AZ425" s="54" t="s">
        <v>11212</v>
      </c>
      <c r="BA425" s="54" t="s">
        <v>11287</v>
      </c>
      <c r="BB425" s="54" t="s">
        <v>11290</v>
      </c>
      <c r="BC425" s="54" t="s">
        <v>11293</v>
      </c>
      <c r="BD425" s="54" t="s">
        <v>11209</v>
      </c>
      <c r="BE425" s="54" t="s">
        <v>11296</v>
      </c>
    </row>
    <row r="426" spans="1:57" hidden="1">
      <c r="A426" s="62"/>
      <c r="B426" s="53" t="s">
        <v>11587</v>
      </c>
      <c r="C426" s="70">
        <v>42</v>
      </c>
      <c r="D426" s="54" t="s">
        <v>1108</v>
      </c>
      <c r="E426" s="54" t="s">
        <v>1111</v>
      </c>
      <c r="F426" s="54" t="s">
        <v>1114</v>
      </c>
      <c r="G426" s="54" t="s">
        <v>1117</v>
      </c>
      <c r="H426" s="54" t="s">
        <v>1105</v>
      </c>
      <c r="I426" s="54" t="s">
        <v>1120</v>
      </c>
      <c r="J426" s="54" t="s">
        <v>2284</v>
      </c>
      <c r="K426" s="54" t="s">
        <v>2287</v>
      </c>
      <c r="L426" s="54" t="s">
        <v>2290</v>
      </c>
      <c r="M426" s="54" t="s">
        <v>2293</v>
      </c>
      <c r="N426" s="54" t="s">
        <v>2281</v>
      </c>
      <c r="O426" s="54" t="s">
        <v>2296</v>
      </c>
      <c r="P426" s="54" t="s">
        <v>3582</v>
      </c>
      <c r="Q426" s="54" t="s">
        <v>3585</v>
      </c>
      <c r="R426" s="54" t="s">
        <v>3588</v>
      </c>
      <c r="S426" s="54" t="s">
        <v>3591</v>
      </c>
      <c r="T426" s="54" t="s">
        <v>3579</v>
      </c>
      <c r="U426" s="54" t="s">
        <v>3594</v>
      </c>
      <c r="V426" s="54" t="s">
        <v>4890</v>
      </c>
      <c r="W426" s="54" t="s">
        <v>4893</v>
      </c>
      <c r="X426" s="54" t="s">
        <v>4896</v>
      </c>
      <c r="Y426" s="54" t="s">
        <v>4899</v>
      </c>
      <c r="Z426" s="54" t="s">
        <v>4887</v>
      </c>
      <c r="AA426" s="54" t="s">
        <v>4902</v>
      </c>
      <c r="AB426" s="54" t="s">
        <v>6190</v>
      </c>
      <c r="AC426" s="54" t="s">
        <v>6193</v>
      </c>
      <c r="AD426" s="54" t="s">
        <v>6196</v>
      </c>
      <c r="AE426" s="54" t="s">
        <v>6199</v>
      </c>
      <c r="AF426" s="54" t="s">
        <v>6187</v>
      </c>
      <c r="AG426" s="54" t="s">
        <v>6202</v>
      </c>
      <c r="AH426" s="54" t="s">
        <v>7468</v>
      </c>
      <c r="AI426" s="54" t="s">
        <v>7471</v>
      </c>
      <c r="AJ426" s="54" t="s">
        <v>7474</v>
      </c>
      <c r="AK426" s="54" t="s">
        <v>7477</v>
      </c>
      <c r="AL426" s="54" t="s">
        <v>7465</v>
      </c>
      <c r="AM426" s="54" t="s">
        <v>7480</v>
      </c>
      <c r="AN426" s="54" t="s">
        <v>8746</v>
      </c>
      <c r="AO426" s="54" t="s">
        <v>8749</v>
      </c>
      <c r="AP426" s="54" t="s">
        <v>8752</v>
      </c>
      <c r="AQ426" s="54" t="s">
        <v>8755</v>
      </c>
      <c r="AR426" s="54" t="s">
        <v>8743</v>
      </c>
      <c r="AS426" s="54" t="s">
        <v>8758</v>
      </c>
      <c r="AT426" s="54" t="s">
        <v>10024</v>
      </c>
      <c r="AU426" s="54" t="s">
        <v>10027</v>
      </c>
      <c r="AV426" s="54" t="s">
        <v>10030</v>
      </c>
      <c r="AW426" s="54" t="s">
        <v>10033</v>
      </c>
      <c r="AX426" s="54" t="s">
        <v>10021</v>
      </c>
      <c r="AY426" s="54" t="s">
        <v>10036</v>
      </c>
      <c r="AZ426" s="54" t="s">
        <v>11302</v>
      </c>
      <c r="BA426" s="54" t="s">
        <v>11305</v>
      </c>
      <c r="BB426" s="54" t="s">
        <v>11308</v>
      </c>
      <c r="BC426" s="54" t="s">
        <v>11311</v>
      </c>
      <c r="BD426" s="54" t="s">
        <v>11299</v>
      </c>
      <c r="BE426" s="54" t="s">
        <v>11314</v>
      </c>
    </row>
    <row r="427" spans="1:57" hidden="1">
      <c r="A427" s="62"/>
      <c r="B427" s="53" t="s">
        <v>11599</v>
      </c>
      <c r="C427" s="70">
        <v>43</v>
      </c>
      <c r="D427" s="54" t="s">
        <v>1126</v>
      </c>
      <c r="E427" s="54" t="s">
        <v>1129</v>
      </c>
      <c r="F427" s="54" t="s">
        <v>1132</v>
      </c>
      <c r="G427" s="54" t="s">
        <v>1135</v>
      </c>
      <c r="H427" s="54" t="s">
        <v>1123</v>
      </c>
      <c r="I427" s="54" t="s">
        <v>1138</v>
      </c>
      <c r="J427" s="54" t="s">
        <v>2302</v>
      </c>
      <c r="K427" s="54" t="s">
        <v>2305</v>
      </c>
      <c r="L427" s="54" t="s">
        <v>2440</v>
      </c>
      <c r="M427" s="54" t="s">
        <v>2443</v>
      </c>
      <c r="N427" s="54" t="s">
        <v>2299</v>
      </c>
      <c r="O427" s="54" t="s">
        <v>2446</v>
      </c>
      <c r="P427" s="54" t="s">
        <v>3600</v>
      </c>
      <c r="Q427" s="54" t="s">
        <v>3603</v>
      </c>
      <c r="R427" s="54" t="s">
        <v>3606</v>
      </c>
      <c r="S427" s="54" t="s">
        <v>3609</v>
      </c>
      <c r="T427" s="54" t="s">
        <v>3597</v>
      </c>
      <c r="U427" s="54" t="s">
        <v>3612</v>
      </c>
      <c r="V427" s="54" t="s">
        <v>4908</v>
      </c>
      <c r="W427" s="54" t="s">
        <v>4911</v>
      </c>
      <c r="X427" s="54" t="s">
        <v>4914</v>
      </c>
      <c r="Y427" s="54" t="s">
        <v>4917</v>
      </c>
      <c r="Z427" s="54" t="s">
        <v>4905</v>
      </c>
      <c r="AA427" s="54" t="s">
        <v>4920</v>
      </c>
      <c r="AB427" s="54" t="s">
        <v>6208</v>
      </c>
      <c r="AC427" s="54" t="s">
        <v>6211</v>
      </c>
      <c r="AD427" s="54" t="s">
        <v>6214</v>
      </c>
      <c r="AE427" s="54" t="s">
        <v>6217</v>
      </c>
      <c r="AF427" s="54" t="s">
        <v>6205</v>
      </c>
      <c r="AG427" s="54" t="s">
        <v>6220</v>
      </c>
      <c r="AH427" s="54" t="s">
        <v>7486</v>
      </c>
      <c r="AI427" s="54" t="s">
        <v>7489</v>
      </c>
      <c r="AJ427" s="54" t="s">
        <v>7492</v>
      </c>
      <c r="AK427" s="54" t="s">
        <v>7495</v>
      </c>
      <c r="AL427" s="54" t="s">
        <v>7483</v>
      </c>
      <c r="AM427" s="54" t="s">
        <v>7498</v>
      </c>
      <c r="AN427" s="54" t="s">
        <v>8764</v>
      </c>
      <c r="AO427" s="54" t="s">
        <v>8767</v>
      </c>
      <c r="AP427" s="54" t="s">
        <v>8770</v>
      </c>
      <c r="AQ427" s="54" t="s">
        <v>8773</v>
      </c>
      <c r="AR427" s="54" t="s">
        <v>8761</v>
      </c>
      <c r="AS427" s="54" t="s">
        <v>8776</v>
      </c>
      <c r="AT427" s="54" t="s">
        <v>10042</v>
      </c>
      <c r="AU427" s="54" t="s">
        <v>10045</v>
      </c>
      <c r="AV427" s="54" t="s">
        <v>10048</v>
      </c>
      <c r="AW427" s="54" t="s">
        <v>10051</v>
      </c>
      <c r="AX427" s="54" t="s">
        <v>10039</v>
      </c>
      <c r="AY427" s="54" t="s">
        <v>10054</v>
      </c>
      <c r="AZ427" s="54" t="s">
        <v>11320</v>
      </c>
      <c r="BA427" s="54" t="s">
        <v>11323</v>
      </c>
      <c r="BB427" s="54" t="s">
        <v>11326</v>
      </c>
      <c r="BC427" s="54" t="s">
        <v>11329</v>
      </c>
      <c r="BD427" s="54" t="s">
        <v>11317</v>
      </c>
      <c r="BE427" s="54" t="s">
        <v>11332</v>
      </c>
    </row>
    <row r="428" spans="1:57" hidden="1">
      <c r="A428" s="62"/>
      <c r="B428" s="53" t="s">
        <v>11600</v>
      </c>
      <c r="C428" s="70">
        <v>44</v>
      </c>
      <c r="D428" s="54" t="s">
        <v>1144</v>
      </c>
      <c r="E428" s="54" t="s">
        <v>1147</v>
      </c>
      <c r="F428" s="54" t="s">
        <v>1150</v>
      </c>
      <c r="G428" s="54" t="s">
        <v>1153</v>
      </c>
      <c r="H428" s="54" t="s">
        <v>1141</v>
      </c>
      <c r="I428" s="54" t="s">
        <v>1156</v>
      </c>
      <c r="J428" s="54" t="s">
        <v>2452</v>
      </c>
      <c r="K428" s="54" t="s">
        <v>2455</v>
      </c>
      <c r="L428" s="54" t="s">
        <v>2458</v>
      </c>
      <c r="M428" s="54" t="s">
        <v>2461</v>
      </c>
      <c r="N428" s="54" t="s">
        <v>2449</v>
      </c>
      <c r="O428" s="54" t="s">
        <v>2464</v>
      </c>
      <c r="P428" s="54" t="s">
        <v>3618</v>
      </c>
      <c r="Q428" s="54" t="s">
        <v>3621</v>
      </c>
      <c r="R428" s="54" t="s">
        <v>3624</v>
      </c>
      <c r="S428" s="54" t="s">
        <v>3627</v>
      </c>
      <c r="T428" s="54" t="s">
        <v>3615</v>
      </c>
      <c r="U428" s="54" t="s">
        <v>3630</v>
      </c>
      <c r="V428" s="54" t="s">
        <v>4926</v>
      </c>
      <c r="W428" s="54" t="s">
        <v>4929</v>
      </c>
      <c r="X428" s="54" t="s">
        <v>4932</v>
      </c>
      <c r="Y428" s="54" t="s">
        <v>4935</v>
      </c>
      <c r="Z428" s="54" t="s">
        <v>4923</v>
      </c>
      <c r="AA428" s="54" t="s">
        <v>4938</v>
      </c>
      <c r="AB428" s="54" t="s">
        <v>6226</v>
      </c>
      <c r="AC428" s="54" t="s">
        <v>6229</v>
      </c>
      <c r="AD428" s="54" t="s">
        <v>6232</v>
      </c>
      <c r="AE428" s="54" t="s">
        <v>6235</v>
      </c>
      <c r="AF428" s="54" t="s">
        <v>6223</v>
      </c>
      <c r="AG428" s="54" t="s">
        <v>6238</v>
      </c>
      <c r="AH428" s="54" t="s">
        <v>7504</v>
      </c>
      <c r="AI428" s="54" t="s">
        <v>7507</v>
      </c>
      <c r="AJ428" s="54" t="s">
        <v>7510</v>
      </c>
      <c r="AK428" s="54" t="s">
        <v>7513</v>
      </c>
      <c r="AL428" s="54" t="s">
        <v>7501</v>
      </c>
      <c r="AM428" s="54" t="s">
        <v>7516</v>
      </c>
      <c r="AN428" s="54" t="s">
        <v>8782</v>
      </c>
      <c r="AO428" s="54" t="s">
        <v>8785</v>
      </c>
      <c r="AP428" s="54" t="s">
        <v>8788</v>
      </c>
      <c r="AQ428" s="54" t="s">
        <v>8791</v>
      </c>
      <c r="AR428" s="54" t="s">
        <v>8779</v>
      </c>
      <c r="AS428" s="54" t="s">
        <v>8794</v>
      </c>
      <c r="AT428" s="54" t="s">
        <v>10060</v>
      </c>
      <c r="AU428" s="54" t="s">
        <v>10063</v>
      </c>
      <c r="AV428" s="54" t="s">
        <v>10066</v>
      </c>
      <c r="AW428" s="54" t="s">
        <v>10069</v>
      </c>
      <c r="AX428" s="54" t="s">
        <v>10057</v>
      </c>
      <c r="AY428" s="54" t="s">
        <v>10072</v>
      </c>
      <c r="AZ428" s="54" t="s">
        <v>11338</v>
      </c>
      <c r="BA428" s="54" t="s">
        <v>11341</v>
      </c>
      <c r="BB428" s="54" t="s">
        <v>11344</v>
      </c>
      <c r="BC428" s="54" t="s">
        <v>11347</v>
      </c>
      <c r="BD428" s="54" t="s">
        <v>11335</v>
      </c>
      <c r="BE428" s="54" t="s">
        <v>11350</v>
      </c>
    </row>
    <row r="429" spans="1:57" hidden="1">
      <c r="A429" s="62"/>
      <c r="B429" s="53" t="s">
        <v>11601</v>
      </c>
      <c r="C429" s="70">
        <v>45</v>
      </c>
      <c r="D429" s="54" t="s">
        <v>1162</v>
      </c>
      <c r="E429" s="54" t="s">
        <v>1165</v>
      </c>
      <c r="F429" s="54" t="s">
        <v>1168</v>
      </c>
      <c r="G429" s="54" t="s">
        <v>1171</v>
      </c>
      <c r="H429" s="54" t="s">
        <v>1159</v>
      </c>
      <c r="I429" s="54" t="s">
        <v>1174</v>
      </c>
      <c r="J429" s="54" t="s">
        <v>2470</v>
      </c>
      <c r="K429" s="54" t="s">
        <v>2473</v>
      </c>
      <c r="L429" s="54" t="s">
        <v>2476</v>
      </c>
      <c r="M429" s="54" t="s">
        <v>2479</v>
      </c>
      <c r="N429" s="54" t="s">
        <v>2467</v>
      </c>
      <c r="O429" s="54" t="s">
        <v>2482</v>
      </c>
      <c r="P429" s="54" t="s">
        <v>3778</v>
      </c>
      <c r="Q429" s="54" t="s">
        <v>3781</v>
      </c>
      <c r="R429" s="54" t="s">
        <v>3784</v>
      </c>
      <c r="S429" s="54" t="s">
        <v>3787</v>
      </c>
      <c r="T429" s="54" t="s">
        <v>3633</v>
      </c>
      <c r="U429" s="54" t="s">
        <v>3790</v>
      </c>
      <c r="V429" s="54" t="s">
        <v>4944</v>
      </c>
      <c r="W429" s="54" t="s">
        <v>4947</v>
      </c>
      <c r="X429" s="54" t="s">
        <v>4950</v>
      </c>
      <c r="Y429" s="54" t="s">
        <v>4953</v>
      </c>
      <c r="Z429" s="54" t="s">
        <v>4941</v>
      </c>
      <c r="AA429" s="54" t="s">
        <v>4956</v>
      </c>
      <c r="AB429" s="54" t="s">
        <v>6244</v>
      </c>
      <c r="AC429" s="54" t="s">
        <v>6247</v>
      </c>
      <c r="AD429" s="54" t="s">
        <v>6250</v>
      </c>
      <c r="AE429" s="54" t="s">
        <v>6253</v>
      </c>
      <c r="AF429" s="54" t="s">
        <v>6241</v>
      </c>
      <c r="AG429" s="54" t="s">
        <v>6256</v>
      </c>
      <c r="AH429" s="54" t="s">
        <v>7522</v>
      </c>
      <c r="AI429" s="54" t="s">
        <v>7525</v>
      </c>
      <c r="AJ429" s="54" t="s">
        <v>7528</v>
      </c>
      <c r="AK429" s="54" t="s">
        <v>7531</v>
      </c>
      <c r="AL429" s="54" t="s">
        <v>7519</v>
      </c>
      <c r="AM429" s="54" t="s">
        <v>7534</v>
      </c>
      <c r="AN429" s="54" t="s">
        <v>8800</v>
      </c>
      <c r="AO429" s="54" t="s">
        <v>8803</v>
      </c>
      <c r="AP429" s="54" t="s">
        <v>8806</v>
      </c>
      <c r="AQ429" s="54" t="s">
        <v>8809</v>
      </c>
      <c r="AR429" s="54" t="s">
        <v>8797</v>
      </c>
      <c r="AS429" s="54" t="s">
        <v>8812</v>
      </c>
      <c r="AT429" s="54" t="s">
        <v>10078</v>
      </c>
      <c r="AU429" s="54" t="s">
        <v>10081</v>
      </c>
      <c r="AV429" s="54" t="s">
        <v>10084</v>
      </c>
      <c r="AW429" s="54" t="s">
        <v>10087</v>
      </c>
      <c r="AX429" s="54" t="s">
        <v>10075</v>
      </c>
      <c r="AY429" s="54" t="s">
        <v>10090</v>
      </c>
      <c r="AZ429" s="54" t="s">
        <v>11356</v>
      </c>
      <c r="BA429" s="54" t="s">
        <v>11359</v>
      </c>
      <c r="BB429" s="54" t="s">
        <v>11362</v>
      </c>
      <c r="BC429" s="54" t="s">
        <v>11365</v>
      </c>
      <c r="BD429" s="54" t="s">
        <v>11353</v>
      </c>
      <c r="BE429" s="54" t="s">
        <v>11368</v>
      </c>
    </row>
    <row r="430" spans="1:57" hidden="1">
      <c r="A430" s="62"/>
      <c r="B430" s="53" t="s">
        <v>11602</v>
      </c>
      <c r="C430" s="70">
        <v>46</v>
      </c>
      <c r="D430" s="54" t="s">
        <v>1180</v>
      </c>
      <c r="E430" s="54" t="s">
        <v>1183</v>
      </c>
      <c r="F430" s="54" t="s">
        <v>1186</v>
      </c>
      <c r="G430" s="54" t="s">
        <v>1189</v>
      </c>
      <c r="H430" s="54" t="s">
        <v>1177</v>
      </c>
      <c r="I430" s="54" t="s">
        <v>1192</v>
      </c>
      <c r="J430" s="54" t="s">
        <v>2488</v>
      </c>
      <c r="K430" s="54" t="s">
        <v>2491</v>
      </c>
      <c r="L430" s="54" t="s">
        <v>2494</v>
      </c>
      <c r="M430" s="54" t="s">
        <v>2497</v>
      </c>
      <c r="N430" s="54" t="s">
        <v>2485</v>
      </c>
      <c r="O430" s="54" t="s">
        <v>2500</v>
      </c>
      <c r="P430" s="54" t="s">
        <v>3796</v>
      </c>
      <c r="Q430" s="54" t="s">
        <v>3799</v>
      </c>
      <c r="R430" s="54" t="s">
        <v>3802</v>
      </c>
      <c r="S430" s="54" t="s">
        <v>3805</v>
      </c>
      <c r="T430" s="54" t="s">
        <v>3793</v>
      </c>
      <c r="U430" s="54" t="s">
        <v>3808</v>
      </c>
      <c r="V430" s="54" t="s">
        <v>4962</v>
      </c>
      <c r="W430" s="54" t="s">
        <v>4965</v>
      </c>
      <c r="X430" s="54" t="s">
        <v>4968</v>
      </c>
      <c r="Y430" s="54" t="s">
        <v>4971</v>
      </c>
      <c r="Z430" s="54" t="s">
        <v>4959</v>
      </c>
      <c r="AA430" s="54" t="s">
        <v>5116</v>
      </c>
      <c r="AB430" s="54" t="s">
        <v>6262</v>
      </c>
      <c r="AC430" s="54" t="s">
        <v>6265</v>
      </c>
      <c r="AD430" s="54" t="s">
        <v>6268</v>
      </c>
      <c r="AE430" s="54" t="s">
        <v>6271</v>
      </c>
      <c r="AF430" s="54" t="s">
        <v>6259</v>
      </c>
      <c r="AG430" s="54" t="s">
        <v>6274</v>
      </c>
      <c r="AH430" s="54" t="s">
        <v>7540</v>
      </c>
      <c r="AI430" s="54" t="s">
        <v>7543</v>
      </c>
      <c r="AJ430" s="54" t="s">
        <v>7546</v>
      </c>
      <c r="AK430" s="54" t="s">
        <v>7549</v>
      </c>
      <c r="AL430" s="54" t="s">
        <v>7537</v>
      </c>
      <c r="AM430" s="54" t="s">
        <v>7552</v>
      </c>
      <c r="AN430" s="54" t="s">
        <v>8818</v>
      </c>
      <c r="AO430" s="54" t="s">
        <v>8821</v>
      </c>
      <c r="AP430" s="54" t="s">
        <v>8824</v>
      </c>
      <c r="AQ430" s="54" t="s">
        <v>8827</v>
      </c>
      <c r="AR430" s="54" t="s">
        <v>8815</v>
      </c>
      <c r="AS430" s="54" t="s">
        <v>8830</v>
      </c>
      <c r="AT430" s="54" t="s">
        <v>10096</v>
      </c>
      <c r="AU430" s="54" t="s">
        <v>10099</v>
      </c>
      <c r="AV430" s="54" t="s">
        <v>10102</v>
      </c>
      <c r="AW430" s="54" t="s">
        <v>10105</v>
      </c>
      <c r="AX430" s="54" t="s">
        <v>10093</v>
      </c>
      <c r="AY430" s="54" t="s">
        <v>10108</v>
      </c>
      <c r="AZ430" s="54" t="s">
        <v>11374</v>
      </c>
      <c r="BA430" s="54" t="s">
        <v>11377</v>
      </c>
      <c r="BB430" s="54" t="s">
        <v>11380</v>
      </c>
      <c r="BC430" s="54" t="s">
        <v>11383</v>
      </c>
      <c r="BD430" s="54" t="s">
        <v>11371</v>
      </c>
      <c r="BE430" s="54" t="s">
        <v>11386</v>
      </c>
    </row>
    <row r="431" spans="1:57" hidden="1">
      <c r="A431" s="62"/>
      <c r="B431" s="53" t="s">
        <v>11591</v>
      </c>
      <c r="C431" s="70">
        <v>47</v>
      </c>
      <c r="D431" s="54" t="s">
        <v>1198</v>
      </c>
      <c r="E431" s="54" t="s">
        <v>1201</v>
      </c>
      <c r="F431" s="54" t="s">
        <v>1204</v>
      </c>
      <c r="G431" s="54" t="s">
        <v>1207</v>
      </c>
      <c r="H431" s="54" t="s">
        <v>1195</v>
      </c>
      <c r="I431" s="54" t="s">
        <v>1210</v>
      </c>
      <c r="J431" s="54" t="s">
        <v>2506</v>
      </c>
      <c r="K431" s="54" t="s">
        <v>2509</v>
      </c>
      <c r="L431" s="54" t="s">
        <v>2512</v>
      </c>
      <c r="M431" s="54" t="s">
        <v>2515</v>
      </c>
      <c r="N431" s="54" t="s">
        <v>2503</v>
      </c>
      <c r="O431" s="54" t="s">
        <v>2518</v>
      </c>
      <c r="P431" s="54" t="s">
        <v>3814</v>
      </c>
      <c r="Q431" s="54" t="s">
        <v>3817</v>
      </c>
      <c r="R431" s="54" t="s">
        <v>3820</v>
      </c>
      <c r="S431" s="54" t="s">
        <v>3823</v>
      </c>
      <c r="T431" s="54" t="s">
        <v>3811</v>
      </c>
      <c r="U431" s="54" t="s">
        <v>3826</v>
      </c>
      <c r="V431" s="54" t="s">
        <v>5122</v>
      </c>
      <c r="W431" s="54" t="s">
        <v>5125</v>
      </c>
      <c r="X431" s="54" t="s">
        <v>5128</v>
      </c>
      <c r="Y431" s="54" t="s">
        <v>5131</v>
      </c>
      <c r="Z431" s="54" t="s">
        <v>5119</v>
      </c>
      <c r="AA431" s="54" t="s">
        <v>5134</v>
      </c>
      <c r="AB431" s="54" t="s">
        <v>6280</v>
      </c>
      <c r="AC431" s="54" t="s">
        <v>6283</v>
      </c>
      <c r="AD431" s="54" t="s">
        <v>6286</v>
      </c>
      <c r="AE431" s="54" t="s">
        <v>6289</v>
      </c>
      <c r="AF431" s="54" t="s">
        <v>6277</v>
      </c>
      <c r="AG431" s="54" t="s">
        <v>6292</v>
      </c>
      <c r="AH431" s="54" t="s">
        <v>7558</v>
      </c>
      <c r="AI431" s="54" t="s">
        <v>7561</v>
      </c>
      <c r="AJ431" s="54" t="s">
        <v>7564</v>
      </c>
      <c r="AK431" s="54" t="s">
        <v>7567</v>
      </c>
      <c r="AL431" s="54" t="s">
        <v>7555</v>
      </c>
      <c r="AM431" s="54" t="s">
        <v>7570</v>
      </c>
      <c r="AN431" s="54" t="s">
        <v>8836</v>
      </c>
      <c r="AO431" s="54" t="s">
        <v>8839</v>
      </c>
      <c r="AP431" s="54" t="s">
        <v>8842</v>
      </c>
      <c r="AQ431" s="54" t="s">
        <v>8845</v>
      </c>
      <c r="AR431" s="54" t="s">
        <v>8833</v>
      </c>
      <c r="AS431" s="54" t="s">
        <v>8848</v>
      </c>
      <c r="AT431" s="54" t="s">
        <v>10114</v>
      </c>
      <c r="AU431" s="54" t="s">
        <v>10117</v>
      </c>
      <c r="AV431" s="54" t="s">
        <v>10120</v>
      </c>
      <c r="AW431" s="54" t="s">
        <v>10123</v>
      </c>
      <c r="AX431" s="54" t="s">
        <v>10111</v>
      </c>
      <c r="AY431" s="54" t="s">
        <v>10126</v>
      </c>
      <c r="AZ431" s="54" t="s">
        <v>11392</v>
      </c>
      <c r="BA431" s="54" t="s">
        <v>11395</v>
      </c>
      <c r="BB431" s="54" t="s">
        <v>11398</v>
      </c>
      <c r="BC431" s="54" t="s">
        <v>11401</v>
      </c>
      <c r="BD431" s="54" t="s">
        <v>11389</v>
      </c>
      <c r="BE431" s="54" t="s">
        <v>11404</v>
      </c>
    </row>
    <row r="432" spans="1:57" hidden="1">
      <c r="A432" s="62"/>
      <c r="B432" s="53" t="s">
        <v>11603</v>
      </c>
      <c r="C432" s="70">
        <v>48</v>
      </c>
      <c r="D432" s="54" t="s">
        <v>1216</v>
      </c>
      <c r="E432" s="54" t="s">
        <v>1219</v>
      </c>
      <c r="F432" s="54" t="s">
        <v>1222</v>
      </c>
      <c r="G432" s="54" t="s">
        <v>1225</v>
      </c>
      <c r="H432" s="54" t="s">
        <v>1213</v>
      </c>
      <c r="I432" s="54" t="s">
        <v>1228</v>
      </c>
      <c r="J432" s="54" t="s">
        <v>2524</v>
      </c>
      <c r="K432" s="54" t="s">
        <v>2527</v>
      </c>
      <c r="L432" s="54" t="s">
        <v>2530</v>
      </c>
      <c r="M432" s="54" t="s">
        <v>2533</v>
      </c>
      <c r="N432" s="54" t="s">
        <v>2521</v>
      </c>
      <c r="O432" s="54" t="s">
        <v>2536</v>
      </c>
      <c r="P432" s="54" t="s">
        <v>3832</v>
      </c>
      <c r="Q432" s="54" t="s">
        <v>3835</v>
      </c>
      <c r="R432" s="54" t="s">
        <v>3838</v>
      </c>
      <c r="S432" s="54" t="s">
        <v>3841</v>
      </c>
      <c r="T432" s="54" t="s">
        <v>3829</v>
      </c>
      <c r="U432" s="54" t="s">
        <v>3844</v>
      </c>
      <c r="V432" s="54" t="s">
        <v>5140</v>
      </c>
      <c r="W432" s="54" t="s">
        <v>5143</v>
      </c>
      <c r="X432" s="54" t="s">
        <v>5146</v>
      </c>
      <c r="Y432" s="54" t="s">
        <v>5149</v>
      </c>
      <c r="Z432" s="54" t="s">
        <v>5137</v>
      </c>
      <c r="AA432" s="54" t="s">
        <v>5152</v>
      </c>
      <c r="AB432" s="54" t="s">
        <v>6298</v>
      </c>
      <c r="AC432" s="54" t="s">
        <v>6301</v>
      </c>
      <c r="AD432" s="54" t="s">
        <v>6454</v>
      </c>
      <c r="AE432" s="54" t="s">
        <v>6457</v>
      </c>
      <c r="AF432" s="54" t="s">
        <v>6295</v>
      </c>
      <c r="AG432" s="54" t="s">
        <v>6460</v>
      </c>
      <c r="AH432" s="54" t="s">
        <v>7576</v>
      </c>
      <c r="AI432" s="54" t="s">
        <v>7579</v>
      </c>
      <c r="AJ432" s="54" t="s">
        <v>7582</v>
      </c>
      <c r="AK432" s="54" t="s">
        <v>7585</v>
      </c>
      <c r="AL432" s="54" t="s">
        <v>7573</v>
      </c>
      <c r="AM432" s="54" t="s">
        <v>7588</v>
      </c>
      <c r="AN432" s="54" t="s">
        <v>8854</v>
      </c>
      <c r="AO432" s="54" t="s">
        <v>8857</v>
      </c>
      <c r="AP432" s="54" t="s">
        <v>8860</v>
      </c>
      <c r="AQ432" s="54" t="s">
        <v>8863</v>
      </c>
      <c r="AR432" s="54" t="s">
        <v>8851</v>
      </c>
      <c r="AS432" s="54" t="s">
        <v>8866</v>
      </c>
      <c r="AT432" s="54" t="s">
        <v>10132</v>
      </c>
      <c r="AU432" s="54" t="s">
        <v>10135</v>
      </c>
      <c r="AV432" s="54" t="s">
        <v>10138</v>
      </c>
      <c r="AW432" s="54" t="s">
        <v>10141</v>
      </c>
      <c r="AX432" s="54" t="s">
        <v>10129</v>
      </c>
      <c r="AY432" s="54" t="s">
        <v>10144</v>
      </c>
      <c r="AZ432" s="54" t="s">
        <v>11410</v>
      </c>
      <c r="BA432" s="54" t="s">
        <v>11413</v>
      </c>
      <c r="BB432" s="54" t="s">
        <v>11416</v>
      </c>
      <c r="BC432" s="54" t="s">
        <v>11419</v>
      </c>
      <c r="BD432" s="54" t="s">
        <v>11407</v>
      </c>
      <c r="BE432" s="54" t="s">
        <v>11422</v>
      </c>
    </row>
    <row r="433" spans="1:57" hidden="1">
      <c r="A433" s="63"/>
      <c r="B433" s="53" t="s">
        <v>11589</v>
      </c>
      <c r="C433" s="70">
        <v>49</v>
      </c>
      <c r="D433" s="54" t="s">
        <v>1234</v>
      </c>
      <c r="E433" s="54" t="s">
        <v>1237</v>
      </c>
      <c r="F433" s="54" t="s">
        <v>1240</v>
      </c>
      <c r="G433" s="54" t="s">
        <v>1243</v>
      </c>
      <c r="H433" s="54" t="s">
        <v>1231</v>
      </c>
      <c r="I433" s="54" t="s">
        <v>1246</v>
      </c>
      <c r="J433" s="54" t="s">
        <v>2542</v>
      </c>
      <c r="K433" s="54" t="s">
        <v>2545</v>
      </c>
      <c r="L433" s="54" t="s">
        <v>2548</v>
      </c>
      <c r="M433" s="54" t="s">
        <v>2551</v>
      </c>
      <c r="N433" s="54" t="s">
        <v>2539</v>
      </c>
      <c r="O433" s="54" t="s">
        <v>2554</v>
      </c>
      <c r="P433" s="54" t="s">
        <v>3850</v>
      </c>
      <c r="Q433" s="54" t="s">
        <v>3853</v>
      </c>
      <c r="R433" s="54" t="s">
        <v>3856</v>
      </c>
      <c r="S433" s="54" t="s">
        <v>3859</v>
      </c>
      <c r="T433" s="54" t="s">
        <v>3847</v>
      </c>
      <c r="U433" s="54" t="s">
        <v>3862</v>
      </c>
      <c r="V433" s="54" t="s">
        <v>5158</v>
      </c>
      <c r="W433" s="54" t="s">
        <v>5161</v>
      </c>
      <c r="X433" s="54" t="s">
        <v>5164</v>
      </c>
      <c r="Y433" s="54" t="s">
        <v>5167</v>
      </c>
      <c r="Z433" s="54" t="s">
        <v>5155</v>
      </c>
      <c r="AA433" s="54" t="s">
        <v>5170</v>
      </c>
      <c r="AB433" s="54" t="s">
        <v>6466</v>
      </c>
      <c r="AC433" s="54" t="s">
        <v>6469</v>
      </c>
      <c r="AD433" s="54" t="s">
        <v>6472</v>
      </c>
      <c r="AE433" s="54" t="s">
        <v>6475</v>
      </c>
      <c r="AF433" s="54" t="s">
        <v>6463</v>
      </c>
      <c r="AG433" s="54" t="s">
        <v>6478</v>
      </c>
      <c r="AH433" s="54" t="s">
        <v>7594</v>
      </c>
      <c r="AI433" s="54" t="s">
        <v>7597</v>
      </c>
      <c r="AJ433" s="54" t="s">
        <v>7600</v>
      </c>
      <c r="AK433" s="54" t="s">
        <v>7603</v>
      </c>
      <c r="AL433" s="54" t="s">
        <v>7591</v>
      </c>
      <c r="AM433" s="54" t="s">
        <v>7606</v>
      </c>
      <c r="AN433" s="54" t="s">
        <v>8872</v>
      </c>
      <c r="AO433" s="54" t="s">
        <v>8875</v>
      </c>
      <c r="AP433" s="54" t="s">
        <v>8878</v>
      </c>
      <c r="AQ433" s="54" t="s">
        <v>8881</v>
      </c>
      <c r="AR433" s="54" t="s">
        <v>8869</v>
      </c>
      <c r="AS433" s="54" t="s">
        <v>8884</v>
      </c>
      <c r="AT433" s="54" t="s">
        <v>10150</v>
      </c>
      <c r="AU433" s="54" t="s">
        <v>10153</v>
      </c>
      <c r="AV433" s="54" t="s">
        <v>10156</v>
      </c>
      <c r="AW433" s="54" t="s">
        <v>10159</v>
      </c>
      <c r="AX433" s="54" t="s">
        <v>10147</v>
      </c>
      <c r="AY433" s="54" t="s">
        <v>10162</v>
      </c>
      <c r="AZ433" s="54" t="s">
        <v>11428</v>
      </c>
      <c r="BA433" s="54" t="s">
        <v>11431</v>
      </c>
      <c r="BB433" s="54" t="s">
        <v>11434</v>
      </c>
      <c r="BC433" s="54" t="s">
        <v>11437</v>
      </c>
      <c r="BD433" s="54" t="s">
        <v>11425</v>
      </c>
      <c r="BE433" s="54" t="s">
        <v>11440</v>
      </c>
    </row>
    <row r="434" spans="1:57" hidden="1">
      <c r="A434" s="62"/>
      <c r="B434" s="53" t="s">
        <v>11590</v>
      </c>
      <c r="C434" s="70">
        <v>50</v>
      </c>
      <c r="D434" s="54" t="s">
        <v>1252</v>
      </c>
      <c r="E434" s="54" t="s">
        <v>1255</v>
      </c>
      <c r="F434" s="54" t="s">
        <v>1258</v>
      </c>
      <c r="G434" s="54" t="s">
        <v>1261</v>
      </c>
      <c r="H434" s="54" t="s">
        <v>1249</v>
      </c>
      <c r="I434" s="54" t="s">
        <v>1264</v>
      </c>
      <c r="J434" s="54" t="s">
        <v>2560</v>
      </c>
      <c r="K434" s="54" t="s">
        <v>2563</v>
      </c>
      <c r="L434" s="54" t="s">
        <v>2566</v>
      </c>
      <c r="M434" s="54" t="s">
        <v>2569</v>
      </c>
      <c r="N434" s="54" t="s">
        <v>2557</v>
      </c>
      <c r="O434" s="54" t="s">
        <v>2572</v>
      </c>
      <c r="P434" s="54" t="s">
        <v>3868</v>
      </c>
      <c r="Q434" s="54" t="s">
        <v>3871</v>
      </c>
      <c r="R434" s="54" t="s">
        <v>3874</v>
      </c>
      <c r="S434" s="54" t="s">
        <v>3877</v>
      </c>
      <c r="T434" s="54" t="s">
        <v>3865</v>
      </c>
      <c r="U434" s="54" t="s">
        <v>3880</v>
      </c>
      <c r="V434" s="54" t="s">
        <v>5176</v>
      </c>
      <c r="W434" s="54" t="s">
        <v>5179</v>
      </c>
      <c r="X434" s="54" t="s">
        <v>5182</v>
      </c>
      <c r="Y434" s="54" t="s">
        <v>5185</v>
      </c>
      <c r="Z434" s="54" t="s">
        <v>5173</v>
      </c>
      <c r="AA434" s="54" t="s">
        <v>5188</v>
      </c>
      <c r="AB434" s="54" t="s">
        <v>6484</v>
      </c>
      <c r="AC434" s="54" t="s">
        <v>6487</v>
      </c>
      <c r="AD434" s="54" t="s">
        <v>6490</v>
      </c>
      <c r="AE434" s="54" t="s">
        <v>6493</v>
      </c>
      <c r="AF434" s="54" t="s">
        <v>6481</v>
      </c>
      <c r="AG434" s="54" t="s">
        <v>6496</v>
      </c>
      <c r="AH434" s="54" t="s">
        <v>7792</v>
      </c>
      <c r="AI434" s="54" t="s">
        <v>7795</v>
      </c>
      <c r="AJ434" s="54" t="s">
        <v>7798</v>
      </c>
      <c r="AK434" s="54" t="s">
        <v>7801</v>
      </c>
      <c r="AL434" s="54" t="s">
        <v>7609</v>
      </c>
      <c r="AM434" s="54" t="s">
        <v>7804</v>
      </c>
      <c r="AN434" s="54" t="s">
        <v>8890</v>
      </c>
      <c r="AO434" s="54" t="s">
        <v>8893</v>
      </c>
      <c r="AP434" s="54" t="s">
        <v>8896</v>
      </c>
      <c r="AQ434" s="54" t="s">
        <v>8899</v>
      </c>
      <c r="AR434" s="54" t="s">
        <v>8887</v>
      </c>
      <c r="AS434" s="54" t="s">
        <v>8902</v>
      </c>
      <c r="AT434" s="54" t="s">
        <v>10168</v>
      </c>
      <c r="AU434" s="54" t="s">
        <v>10171</v>
      </c>
      <c r="AV434" s="54" t="s">
        <v>10174</v>
      </c>
      <c r="AW434" s="54" t="s">
        <v>10177</v>
      </c>
      <c r="AX434" s="54" t="s">
        <v>10165</v>
      </c>
      <c r="AY434" s="54" t="s">
        <v>10180</v>
      </c>
      <c r="AZ434" s="54" t="s">
        <v>11446</v>
      </c>
      <c r="BA434" s="54" t="s">
        <v>11449</v>
      </c>
      <c r="BB434" s="54" t="s">
        <v>11452</v>
      </c>
      <c r="BC434" s="54" t="s">
        <v>11455</v>
      </c>
      <c r="BD434" s="54" t="s">
        <v>11443</v>
      </c>
      <c r="BE434" s="54" t="s">
        <v>11458</v>
      </c>
    </row>
    <row r="435" spans="1:57" hidden="1">
      <c r="A435" s="62"/>
      <c r="B435" s="53" t="s">
        <v>11604</v>
      </c>
      <c r="C435" s="70">
        <v>51</v>
      </c>
      <c r="D435" s="54" t="s">
        <v>1270</v>
      </c>
      <c r="E435" s="54" t="s">
        <v>1273</v>
      </c>
      <c r="F435" s="54" t="s">
        <v>1276</v>
      </c>
      <c r="G435" s="54" t="s">
        <v>1279</v>
      </c>
      <c r="H435" s="54" t="s">
        <v>1267</v>
      </c>
      <c r="I435" s="54" t="s">
        <v>1282</v>
      </c>
      <c r="J435" s="54" t="s">
        <v>2578</v>
      </c>
      <c r="K435" s="54" t="s">
        <v>2581</v>
      </c>
      <c r="L435" s="54" t="s">
        <v>2584</v>
      </c>
      <c r="M435" s="54" t="s">
        <v>2587</v>
      </c>
      <c r="N435" s="54" t="s">
        <v>2575</v>
      </c>
      <c r="O435" s="54" t="s">
        <v>2590</v>
      </c>
      <c r="P435" s="54" t="s">
        <v>3886</v>
      </c>
      <c r="Q435" s="54" t="s">
        <v>3889</v>
      </c>
      <c r="R435" s="54" t="s">
        <v>3892</v>
      </c>
      <c r="S435" s="54" t="s">
        <v>3895</v>
      </c>
      <c r="T435" s="54" t="s">
        <v>3883</v>
      </c>
      <c r="U435" s="54" t="s">
        <v>3898</v>
      </c>
      <c r="V435" s="54" t="s">
        <v>5194</v>
      </c>
      <c r="W435" s="54" t="s">
        <v>5197</v>
      </c>
      <c r="X435" s="54" t="s">
        <v>5200</v>
      </c>
      <c r="Y435" s="54" t="s">
        <v>5203</v>
      </c>
      <c r="Z435" s="54" t="s">
        <v>5191</v>
      </c>
      <c r="AA435" s="54" t="s">
        <v>5206</v>
      </c>
      <c r="AB435" s="54" t="s">
        <v>6502</v>
      </c>
      <c r="AC435" s="54" t="s">
        <v>6505</v>
      </c>
      <c r="AD435" s="54" t="s">
        <v>6508</v>
      </c>
      <c r="AE435" s="54" t="s">
        <v>6511</v>
      </c>
      <c r="AF435" s="54" t="s">
        <v>6499</v>
      </c>
      <c r="AG435" s="54" t="s">
        <v>6514</v>
      </c>
      <c r="AH435" s="54" t="s">
        <v>7810</v>
      </c>
      <c r="AI435" s="54" t="s">
        <v>7813</v>
      </c>
      <c r="AJ435" s="54" t="s">
        <v>7816</v>
      </c>
      <c r="AK435" s="54" t="s">
        <v>7819</v>
      </c>
      <c r="AL435" s="54" t="s">
        <v>7807</v>
      </c>
      <c r="AM435" s="54" t="s">
        <v>7822</v>
      </c>
      <c r="AN435" s="54" t="s">
        <v>8908</v>
      </c>
      <c r="AO435" s="54" t="s">
        <v>8911</v>
      </c>
      <c r="AP435" s="54" t="s">
        <v>8914</v>
      </c>
      <c r="AQ435" s="54" t="s">
        <v>8917</v>
      </c>
      <c r="AR435" s="54" t="s">
        <v>8905</v>
      </c>
      <c r="AS435" s="54" t="s">
        <v>9130</v>
      </c>
      <c r="AT435" s="54" t="s">
        <v>10186</v>
      </c>
      <c r="AU435" s="54" t="s">
        <v>10189</v>
      </c>
      <c r="AV435" s="54" t="s">
        <v>10192</v>
      </c>
      <c r="AW435" s="54" t="s">
        <v>10195</v>
      </c>
      <c r="AX435" s="54" t="s">
        <v>10183</v>
      </c>
      <c r="AY435" s="54" t="s">
        <v>10198</v>
      </c>
      <c r="AZ435" s="54" t="s">
        <v>11464</v>
      </c>
      <c r="BA435" s="54" t="s">
        <v>11467</v>
      </c>
      <c r="BB435" s="54" t="s">
        <v>11470</v>
      </c>
      <c r="BC435" s="54" t="s">
        <v>11473</v>
      </c>
      <c r="BD435" s="54" t="s">
        <v>11461</v>
      </c>
      <c r="BE435" s="54" t="s">
        <v>11476</v>
      </c>
    </row>
    <row r="436" spans="1:57" hidden="1">
      <c r="A436" s="62"/>
      <c r="B436" s="53" t="s">
        <v>11588</v>
      </c>
      <c r="C436" s="70">
        <v>52</v>
      </c>
      <c r="D436" s="54" t="s">
        <v>1288</v>
      </c>
      <c r="E436" s="54" t="s">
        <v>1291</v>
      </c>
      <c r="F436" s="54" t="s">
        <v>1294</v>
      </c>
      <c r="G436" s="54" t="s">
        <v>1297</v>
      </c>
      <c r="H436" s="54" t="s">
        <v>1285</v>
      </c>
      <c r="I436" s="54" t="s">
        <v>1300</v>
      </c>
      <c r="J436" s="54" t="s">
        <v>2596</v>
      </c>
      <c r="K436" s="54" t="s">
        <v>2599</v>
      </c>
      <c r="L436" s="54" t="s">
        <v>2602</v>
      </c>
      <c r="M436" s="54" t="s">
        <v>2605</v>
      </c>
      <c r="N436" s="54" t="s">
        <v>2593</v>
      </c>
      <c r="O436" s="54" t="s">
        <v>2608</v>
      </c>
      <c r="P436" s="54" t="s">
        <v>3904</v>
      </c>
      <c r="Q436" s="54" t="s">
        <v>3907</v>
      </c>
      <c r="R436" s="54" t="s">
        <v>3910</v>
      </c>
      <c r="S436" s="54" t="s">
        <v>3913</v>
      </c>
      <c r="T436" s="54" t="s">
        <v>3901</v>
      </c>
      <c r="U436" s="54" t="s">
        <v>3916</v>
      </c>
      <c r="V436" s="54" t="s">
        <v>5212</v>
      </c>
      <c r="W436" s="54" t="s">
        <v>5215</v>
      </c>
      <c r="X436" s="54" t="s">
        <v>5218</v>
      </c>
      <c r="Y436" s="54" t="s">
        <v>5221</v>
      </c>
      <c r="Z436" s="54" t="s">
        <v>5209</v>
      </c>
      <c r="AA436" s="54" t="s">
        <v>5224</v>
      </c>
      <c r="AB436" s="54" t="s">
        <v>6520</v>
      </c>
      <c r="AC436" s="54" t="s">
        <v>6523</v>
      </c>
      <c r="AD436" s="54" t="s">
        <v>6526</v>
      </c>
      <c r="AE436" s="54" t="s">
        <v>6529</v>
      </c>
      <c r="AF436" s="54" t="s">
        <v>6517</v>
      </c>
      <c r="AG436" s="54" t="s">
        <v>6532</v>
      </c>
      <c r="AH436" s="54" t="s">
        <v>7828</v>
      </c>
      <c r="AI436" s="54" t="s">
        <v>7831</v>
      </c>
      <c r="AJ436" s="54" t="s">
        <v>7834</v>
      </c>
      <c r="AK436" s="54" t="s">
        <v>7837</v>
      </c>
      <c r="AL436" s="54" t="s">
        <v>7825</v>
      </c>
      <c r="AM436" s="54" t="s">
        <v>7840</v>
      </c>
      <c r="AN436" s="54" t="s">
        <v>9136</v>
      </c>
      <c r="AO436" s="54" t="s">
        <v>9139</v>
      </c>
      <c r="AP436" s="54" t="s">
        <v>9142</v>
      </c>
      <c r="AQ436" s="54" t="s">
        <v>9145</v>
      </c>
      <c r="AR436" s="54" t="s">
        <v>9133</v>
      </c>
      <c r="AS436" s="54" t="s">
        <v>9148</v>
      </c>
      <c r="AT436" s="54" t="s">
        <v>10204</v>
      </c>
      <c r="AU436" s="54" t="s">
        <v>10207</v>
      </c>
      <c r="AV436" s="54" t="s">
        <v>10210</v>
      </c>
      <c r="AW436" s="54" t="s">
        <v>10213</v>
      </c>
      <c r="AX436" s="54" t="s">
        <v>10201</v>
      </c>
      <c r="AY436" s="54" t="s">
        <v>10216</v>
      </c>
      <c r="AZ436" s="54" t="s">
        <v>11482</v>
      </c>
      <c r="BA436" s="54" t="s">
        <v>11485</v>
      </c>
      <c r="BB436" s="54" t="s">
        <v>11488</v>
      </c>
      <c r="BC436" s="54" t="s">
        <v>11491</v>
      </c>
      <c r="BD436" s="54" t="s">
        <v>11479</v>
      </c>
      <c r="BE436" s="54" t="s">
        <v>11494</v>
      </c>
    </row>
    <row r="437" spans="1:57" hidden="1">
      <c r="A437" s="62"/>
      <c r="B437" s="53" t="s">
        <v>11597</v>
      </c>
      <c r="C437" s="70">
        <v>53</v>
      </c>
      <c r="D437" s="54" t="s">
        <v>1306</v>
      </c>
      <c r="E437" s="54" t="s">
        <v>1309</v>
      </c>
      <c r="F437" s="54" t="s">
        <v>1312</v>
      </c>
      <c r="G437" s="54" t="s">
        <v>1315</v>
      </c>
      <c r="H437" s="54" t="s">
        <v>1303</v>
      </c>
      <c r="I437" s="54" t="s">
        <v>1318</v>
      </c>
      <c r="J437" s="54" t="s">
        <v>2614</v>
      </c>
      <c r="K437" s="54" t="s">
        <v>2617</v>
      </c>
      <c r="L437" s="54" t="s">
        <v>2620</v>
      </c>
      <c r="M437" s="54" t="s">
        <v>2623</v>
      </c>
      <c r="N437" s="54" t="s">
        <v>2611</v>
      </c>
      <c r="O437" s="54" t="s">
        <v>2626</v>
      </c>
      <c r="P437" s="54" t="s">
        <v>3922</v>
      </c>
      <c r="Q437" s="54" t="s">
        <v>3925</v>
      </c>
      <c r="R437" s="54" t="s">
        <v>3928</v>
      </c>
      <c r="S437" s="54" t="s">
        <v>3931</v>
      </c>
      <c r="T437" s="54" t="s">
        <v>3919</v>
      </c>
      <c r="U437" s="54" t="s">
        <v>3934</v>
      </c>
      <c r="V437" s="54" t="s">
        <v>5230</v>
      </c>
      <c r="W437" s="54" t="s">
        <v>5233</v>
      </c>
      <c r="X437" s="54" t="s">
        <v>5236</v>
      </c>
      <c r="Y437" s="54" t="s">
        <v>5239</v>
      </c>
      <c r="Z437" s="54" t="s">
        <v>5227</v>
      </c>
      <c r="AA437" s="54" t="s">
        <v>5242</v>
      </c>
      <c r="AB437" s="54" t="s">
        <v>6538</v>
      </c>
      <c r="AC437" s="54" t="s">
        <v>6541</v>
      </c>
      <c r="AD437" s="54" t="s">
        <v>6544</v>
      </c>
      <c r="AE437" s="54" t="s">
        <v>6547</v>
      </c>
      <c r="AF437" s="54" t="s">
        <v>6535</v>
      </c>
      <c r="AG437" s="54" t="s">
        <v>6550</v>
      </c>
      <c r="AH437" s="54" t="s">
        <v>7846</v>
      </c>
      <c r="AI437" s="54" t="s">
        <v>7849</v>
      </c>
      <c r="AJ437" s="54" t="s">
        <v>7852</v>
      </c>
      <c r="AK437" s="54" t="s">
        <v>7855</v>
      </c>
      <c r="AL437" s="54" t="s">
        <v>7843</v>
      </c>
      <c r="AM437" s="54" t="s">
        <v>7858</v>
      </c>
      <c r="AN437" s="54" t="s">
        <v>9154</v>
      </c>
      <c r="AO437" s="54" t="s">
        <v>9157</v>
      </c>
      <c r="AP437" s="54" t="s">
        <v>9160</v>
      </c>
      <c r="AQ437" s="54" t="s">
        <v>9163</v>
      </c>
      <c r="AR437" s="54" t="s">
        <v>9151</v>
      </c>
      <c r="AS437" s="54" t="s">
        <v>9166</v>
      </c>
      <c r="AT437" s="54" t="s">
        <v>10222</v>
      </c>
      <c r="AU437" s="54" t="s">
        <v>10225</v>
      </c>
      <c r="AV437" s="54" t="s">
        <v>10468</v>
      </c>
      <c r="AW437" s="54" t="s">
        <v>10471</v>
      </c>
      <c r="AX437" s="54" t="s">
        <v>10219</v>
      </c>
      <c r="AY437" s="54" t="s">
        <v>10474</v>
      </c>
      <c r="AZ437" s="54" t="s">
        <v>11500</v>
      </c>
      <c r="BA437" s="54" t="s">
        <v>11503</v>
      </c>
      <c r="BB437" s="54" t="s">
        <v>11506</v>
      </c>
      <c r="BC437" s="54" t="s">
        <v>11509</v>
      </c>
      <c r="BD437" s="54" t="s">
        <v>11497</v>
      </c>
      <c r="BE437" s="54" t="s">
        <v>11512</v>
      </c>
    </row>
    <row r="438" spans="1:57" hidden="1">
      <c r="A438" s="48" t="s">
        <v>11546</v>
      </c>
      <c r="B438" s="64"/>
      <c r="C438" s="70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1324</v>
      </c>
      <c r="K438" s="54" t="s">
        <v>1327</v>
      </c>
      <c r="L438" s="54" t="s">
        <v>1330</v>
      </c>
      <c r="M438" s="54" t="s">
        <v>1333</v>
      </c>
      <c r="N438" s="54" t="s">
        <v>1321</v>
      </c>
      <c r="O438" s="54" t="s">
        <v>1336</v>
      </c>
      <c r="P438" s="54" t="s">
        <v>2632</v>
      </c>
      <c r="Q438" s="54" t="s">
        <v>2635</v>
      </c>
      <c r="R438" s="54" t="s">
        <v>2638</v>
      </c>
      <c r="S438" s="54" t="s">
        <v>2641</v>
      </c>
      <c r="T438" s="54" t="s">
        <v>2629</v>
      </c>
      <c r="U438" s="54" t="s">
        <v>2644</v>
      </c>
      <c r="V438" s="54" t="s">
        <v>3940</v>
      </c>
      <c r="W438" s="54" t="s">
        <v>3943</v>
      </c>
      <c r="X438" s="54" t="s">
        <v>3946</v>
      </c>
      <c r="Y438" s="54" t="s">
        <v>3949</v>
      </c>
      <c r="Z438" s="54" t="s">
        <v>3937</v>
      </c>
      <c r="AA438" s="54" t="s">
        <v>3952</v>
      </c>
      <c r="AB438" s="54" t="s">
        <v>5248</v>
      </c>
      <c r="AC438" s="54" t="s">
        <v>5251</v>
      </c>
      <c r="AD438" s="54" t="s">
        <v>5254</v>
      </c>
      <c r="AE438" s="54" t="s">
        <v>5257</v>
      </c>
      <c r="AF438" s="54" t="s">
        <v>5245</v>
      </c>
      <c r="AG438" s="54" t="s">
        <v>5260</v>
      </c>
      <c r="AH438" s="54" t="s">
        <v>6556</v>
      </c>
      <c r="AI438" s="54" t="s">
        <v>6559</v>
      </c>
      <c r="AJ438" s="54" t="s">
        <v>6562</v>
      </c>
      <c r="AK438" s="54" t="s">
        <v>6565</v>
      </c>
      <c r="AL438" s="54" t="s">
        <v>6553</v>
      </c>
      <c r="AM438" s="54" t="s">
        <v>6568</v>
      </c>
      <c r="AN438" s="54" t="s">
        <v>7864</v>
      </c>
      <c r="AO438" s="54" t="s">
        <v>7867</v>
      </c>
      <c r="AP438" s="54" t="s">
        <v>7870</v>
      </c>
      <c r="AQ438" s="54" t="s">
        <v>7873</v>
      </c>
      <c r="AR438" s="54" t="s">
        <v>7861</v>
      </c>
      <c r="AS438" s="54" t="s">
        <v>7876</v>
      </c>
      <c r="AT438" s="54" t="s">
        <v>9172</v>
      </c>
      <c r="AU438" s="54" t="s">
        <v>9175</v>
      </c>
      <c r="AV438" s="54" t="s">
        <v>9178</v>
      </c>
      <c r="AW438" s="54" t="s">
        <v>9181</v>
      </c>
      <c r="AX438" s="54" t="s">
        <v>9169</v>
      </c>
      <c r="AY438" s="54" t="s">
        <v>9184</v>
      </c>
      <c r="AZ438" s="54" t="s">
        <v>10480</v>
      </c>
      <c r="BA438" s="54" t="s">
        <v>10483</v>
      </c>
      <c r="BB438" s="54" t="s">
        <v>10486</v>
      </c>
      <c r="BC438" s="54" t="s">
        <v>10489</v>
      </c>
      <c r="BD438" s="54" t="s">
        <v>10477</v>
      </c>
      <c r="BE438" s="54" t="s">
        <v>10492</v>
      </c>
    </row>
    <row r="439" spans="1:57" hidden="1">
      <c r="A439" s="45" t="s">
        <v>11592</v>
      </c>
      <c r="B439" s="46"/>
      <c r="C439" s="70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11550</v>
      </c>
      <c r="B440" s="49"/>
      <c r="C440" s="70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11551</v>
      </c>
      <c r="C441" s="70">
        <v>57</v>
      </c>
      <c r="D441" s="54" t="s">
        <v>1325</v>
      </c>
      <c r="E441" s="54" t="s">
        <v>1328</v>
      </c>
      <c r="F441" s="54" t="s">
        <v>1331</v>
      </c>
      <c r="G441" s="54" t="s">
        <v>1334</v>
      </c>
      <c r="H441" s="54" t="s">
        <v>1322</v>
      </c>
      <c r="I441" s="54" t="s">
        <v>1337</v>
      </c>
      <c r="J441" s="54" t="s">
        <v>1325</v>
      </c>
      <c r="K441" s="54" t="s">
        <v>1328</v>
      </c>
      <c r="L441" s="54" t="s">
        <v>1331</v>
      </c>
      <c r="M441" s="54" t="s">
        <v>1334</v>
      </c>
      <c r="N441" s="54" t="s">
        <v>1322</v>
      </c>
      <c r="O441" s="54" t="s">
        <v>1337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11552</v>
      </c>
      <c r="C442" s="70">
        <v>58</v>
      </c>
      <c r="D442" s="54" t="s">
        <v>2633</v>
      </c>
      <c r="E442" s="54" t="s">
        <v>2636</v>
      </c>
      <c r="F442" s="54" t="s">
        <v>2639</v>
      </c>
      <c r="G442" s="54" t="s">
        <v>2642</v>
      </c>
      <c r="H442" s="54" t="s">
        <v>2630</v>
      </c>
      <c r="I442" s="54" t="s">
        <v>2645</v>
      </c>
      <c r="P442" s="54" t="s">
        <v>2633</v>
      </c>
      <c r="Q442" s="54" t="s">
        <v>2636</v>
      </c>
      <c r="R442" s="54" t="s">
        <v>2639</v>
      </c>
      <c r="S442" s="54" t="s">
        <v>2642</v>
      </c>
      <c r="T442" s="54" t="s">
        <v>2630</v>
      </c>
      <c r="U442" s="54" t="s">
        <v>2645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11553</v>
      </c>
      <c r="C443" s="70">
        <v>59</v>
      </c>
      <c r="D443" s="54" t="s">
        <v>3941</v>
      </c>
      <c r="E443" s="54" t="s">
        <v>3944</v>
      </c>
      <c r="F443" s="54" t="s">
        <v>3947</v>
      </c>
      <c r="G443" s="54" t="s">
        <v>3950</v>
      </c>
      <c r="H443" s="54" t="s">
        <v>3938</v>
      </c>
      <c r="I443" s="54" t="s">
        <v>3953</v>
      </c>
      <c r="V443" s="54" t="s">
        <v>3941</v>
      </c>
      <c r="W443" s="54" t="s">
        <v>3944</v>
      </c>
      <c r="X443" s="54" t="s">
        <v>3947</v>
      </c>
      <c r="Y443" s="54" t="s">
        <v>3950</v>
      </c>
      <c r="Z443" s="54" t="s">
        <v>3938</v>
      </c>
      <c r="AA443" s="54" t="s">
        <v>3953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11554</v>
      </c>
      <c r="C444" s="70">
        <v>60</v>
      </c>
      <c r="D444" s="54" t="s">
        <v>5249</v>
      </c>
      <c r="E444" s="54" t="s">
        <v>5252</v>
      </c>
      <c r="F444" s="54" t="s">
        <v>5255</v>
      </c>
      <c r="G444" s="54" t="s">
        <v>5258</v>
      </c>
      <c r="H444" s="54" t="s">
        <v>5246</v>
      </c>
      <c r="I444" s="54" t="s">
        <v>5261</v>
      </c>
      <c r="AB444" s="54" t="s">
        <v>5249</v>
      </c>
      <c r="AC444" s="54" t="s">
        <v>5252</v>
      </c>
      <c r="AD444" s="54" t="s">
        <v>5255</v>
      </c>
      <c r="AE444" s="54" t="s">
        <v>5258</v>
      </c>
      <c r="AF444" s="54" t="s">
        <v>5246</v>
      </c>
      <c r="AG444" s="54" t="s">
        <v>5261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11555</v>
      </c>
      <c r="C445" s="70">
        <v>61</v>
      </c>
      <c r="D445" s="54" t="s">
        <v>6557</v>
      </c>
      <c r="E445" s="54" t="s">
        <v>6560</v>
      </c>
      <c r="F445" s="54" t="s">
        <v>6563</v>
      </c>
      <c r="G445" s="54" t="s">
        <v>6566</v>
      </c>
      <c r="H445" s="54" t="s">
        <v>6554</v>
      </c>
      <c r="I445" s="54" t="s">
        <v>6569</v>
      </c>
      <c r="AH445" s="54" t="s">
        <v>6557</v>
      </c>
      <c r="AI445" s="54" t="s">
        <v>6560</v>
      </c>
      <c r="AJ445" s="54" t="s">
        <v>6563</v>
      </c>
      <c r="AK445" s="54" t="s">
        <v>6566</v>
      </c>
      <c r="AL445" s="54" t="s">
        <v>6554</v>
      </c>
      <c r="AM445" s="54" t="s">
        <v>6569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11556</v>
      </c>
      <c r="C446" s="70">
        <v>62</v>
      </c>
      <c r="D446" s="54" t="s">
        <v>7865</v>
      </c>
      <c r="E446" s="54" t="s">
        <v>7868</v>
      </c>
      <c r="F446" s="54" t="s">
        <v>7871</v>
      </c>
      <c r="G446" s="54" t="s">
        <v>7874</v>
      </c>
      <c r="H446" s="54" t="s">
        <v>7862</v>
      </c>
      <c r="I446" s="54" t="s">
        <v>7877</v>
      </c>
      <c r="AN446" s="54" t="s">
        <v>7865</v>
      </c>
      <c r="AO446" s="54" t="s">
        <v>7868</v>
      </c>
      <c r="AP446" s="54" t="s">
        <v>7871</v>
      </c>
      <c r="AQ446" s="54" t="s">
        <v>7874</v>
      </c>
      <c r="AR446" s="54" t="s">
        <v>7862</v>
      </c>
      <c r="AS446" s="54" t="s">
        <v>7877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11557</v>
      </c>
      <c r="C447" s="70">
        <v>63</v>
      </c>
      <c r="D447" s="54" t="s">
        <v>9173</v>
      </c>
      <c r="E447" s="54" t="s">
        <v>9176</v>
      </c>
      <c r="F447" s="54" t="s">
        <v>9179</v>
      </c>
      <c r="G447" s="54" t="s">
        <v>9182</v>
      </c>
      <c r="H447" s="54" t="s">
        <v>9170</v>
      </c>
      <c r="I447" s="54" t="s">
        <v>9185</v>
      </c>
      <c r="AT447" s="54" t="s">
        <v>9173</v>
      </c>
      <c r="AU447" s="54" t="s">
        <v>9176</v>
      </c>
      <c r="AV447" s="54" t="s">
        <v>9179</v>
      </c>
      <c r="AW447" s="54" t="s">
        <v>9182</v>
      </c>
      <c r="AX447" s="54" t="s">
        <v>9170</v>
      </c>
      <c r="AY447" s="54" t="s">
        <v>9185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11558</v>
      </c>
      <c r="C448" s="70">
        <v>64</v>
      </c>
      <c r="D448" s="54" t="s">
        <v>10481</v>
      </c>
      <c r="E448" s="54" t="s">
        <v>10484</v>
      </c>
      <c r="F448" s="54" t="s">
        <v>10487</v>
      </c>
      <c r="G448" s="54" t="s">
        <v>10490</v>
      </c>
      <c r="H448" s="54" t="s">
        <v>10478</v>
      </c>
      <c r="I448" s="54" t="s">
        <v>10493</v>
      </c>
      <c r="AZ448" s="54" t="s">
        <v>10481</v>
      </c>
      <c r="BA448" s="54" t="s">
        <v>10484</v>
      </c>
      <c r="BB448" s="54" t="s">
        <v>10487</v>
      </c>
      <c r="BC448" s="54" t="s">
        <v>10490</v>
      </c>
      <c r="BD448" s="54" t="s">
        <v>10478</v>
      </c>
      <c r="BE448" s="54" t="s">
        <v>10493</v>
      </c>
    </row>
    <row r="449" spans="1:57" hidden="1">
      <c r="A449" s="48" t="s">
        <v>11559</v>
      </c>
      <c r="B449" s="55"/>
      <c r="C449" s="70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11560</v>
      </c>
      <c r="C450" s="70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1343</v>
      </c>
      <c r="K450" s="54" t="s">
        <v>1346</v>
      </c>
      <c r="L450" s="54" t="s">
        <v>1349</v>
      </c>
      <c r="M450" s="54" t="s">
        <v>1602</v>
      </c>
      <c r="N450" s="54" t="s">
        <v>1340</v>
      </c>
      <c r="O450" s="54" t="s">
        <v>1605</v>
      </c>
      <c r="P450" s="54" t="s">
        <v>2651</v>
      </c>
      <c r="Q450" s="54" t="s">
        <v>2654</v>
      </c>
      <c r="R450" s="54" t="s">
        <v>2657</v>
      </c>
      <c r="S450" s="54" t="s">
        <v>2660</v>
      </c>
      <c r="T450" s="54" t="s">
        <v>2648</v>
      </c>
      <c r="U450" s="54" t="s">
        <v>2663</v>
      </c>
      <c r="V450" s="54" t="s">
        <v>3959</v>
      </c>
      <c r="W450" s="54" t="s">
        <v>3962</v>
      </c>
      <c r="X450" s="54" t="s">
        <v>3965</v>
      </c>
      <c r="Y450" s="54" t="s">
        <v>3968</v>
      </c>
      <c r="Z450" s="54" t="s">
        <v>3956</v>
      </c>
      <c r="AA450" s="54" t="s">
        <v>3971</v>
      </c>
      <c r="AB450" s="54" t="s">
        <v>5267</v>
      </c>
      <c r="AC450" s="54" t="s">
        <v>5270</v>
      </c>
      <c r="AD450" s="54" t="s">
        <v>5273</v>
      </c>
      <c r="AE450" s="54" t="s">
        <v>5276</v>
      </c>
      <c r="AF450" s="54" t="s">
        <v>5264</v>
      </c>
      <c r="AG450" s="54" t="s">
        <v>5279</v>
      </c>
      <c r="AH450" s="54" t="s">
        <v>6575</v>
      </c>
      <c r="AI450" s="54" t="s">
        <v>6578</v>
      </c>
      <c r="AJ450" s="54" t="s">
        <v>6581</v>
      </c>
      <c r="AK450" s="54" t="s">
        <v>6584</v>
      </c>
      <c r="AL450" s="54" t="s">
        <v>6572</v>
      </c>
      <c r="AM450" s="54" t="s">
        <v>6587</v>
      </c>
      <c r="AN450" s="54" t="s">
        <v>7883</v>
      </c>
      <c r="AO450" s="54" t="s">
        <v>7886</v>
      </c>
      <c r="AP450" s="54" t="s">
        <v>7889</v>
      </c>
      <c r="AQ450" s="54" t="s">
        <v>7892</v>
      </c>
      <c r="AR450" s="54" t="s">
        <v>7880</v>
      </c>
      <c r="AS450" s="54" t="s">
        <v>7895</v>
      </c>
      <c r="AT450" s="54" t="s">
        <v>9191</v>
      </c>
      <c r="AU450" s="54" t="s">
        <v>9194</v>
      </c>
      <c r="AV450" s="54" t="s">
        <v>9197</v>
      </c>
      <c r="AW450" s="54" t="s">
        <v>9200</v>
      </c>
      <c r="AX450" s="54" t="s">
        <v>9188</v>
      </c>
      <c r="AY450" s="54" t="s">
        <v>9203</v>
      </c>
      <c r="AZ450" s="54" t="s">
        <v>10499</v>
      </c>
      <c r="BA450" s="54" t="s">
        <v>10502</v>
      </c>
      <c r="BB450" s="54" t="s">
        <v>10505</v>
      </c>
      <c r="BC450" s="54" t="s">
        <v>10508</v>
      </c>
      <c r="BD450" s="54" t="s">
        <v>10496</v>
      </c>
      <c r="BE450" s="54" t="s">
        <v>10511</v>
      </c>
    </row>
    <row r="451" spans="1:57" hidden="1">
      <c r="A451" s="52"/>
      <c r="B451" s="56" t="s">
        <v>11561</v>
      </c>
      <c r="C451" s="70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1611</v>
      </c>
      <c r="K451" s="54" t="s">
        <v>1614</v>
      </c>
      <c r="L451" s="54" t="s">
        <v>1617</v>
      </c>
      <c r="M451" s="54" t="s">
        <v>1620</v>
      </c>
      <c r="N451" s="54" t="s">
        <v>1608</v>
      </c>
      <c r="O451" s="54" t="s">
        <v>1623</v>
      </c>
      <c r="P451" s="54" t="s">
        <v>2669</v>
      </c>
      <c r="Q451" s="54" t="s">
        <v>2672</v>
      </c>
      <c r="R451" s="54" t="s">
        <v>2675</v>
      </c>
      <c r="S451" s="54" t="s">
        <v>2678</v>
      </c>
      <c r="T451" s="54" t="s">
        <v>2666</v>
      </c>
      <c r="U451" s="54" t="s">
        <v>2681</v>
      </c>
      <c r="V451" s="54" t="s">
        <v>3977</v>
      </c>
      <c r="W451" s="54" t="s">
        <v>3980</v>
      </c>
      <c r="X451" s="54" t="s">
        <v>3983</v>
      </c>
      <c r="Y451" s="54" t="s">
        <v>3986</v>
      </c>
      <c r="Z451" s="54" t="s">
        <v>3974</v>
      </c>
      <c r="AA451" s="54" t="s">
        <v>3989</v>
      </c>
      <c r="AB451" s="54" t="s">
        <v>5285</v>
      </c>
      <c r="AC451" s="54" t="s">
        <v>5288</v>
      </c>
      <c r="AD451" s="54" t="s">
        <v>5291</v>
      </c>
      <c r="AE451" s="54" t="s">
        <v>5294</v>
      </c>
      <c r="AF451" s="54" t="s">
        <v>5282</v>
      </c>
      <c r="AG451" s="54" t="s">
        <v>5297</v>
      </c>
      <c r="AH451" s="54" t="s">
        <v>6593</v>
      </c>
      <c r="AI451" s="54" t="s">
        <v>6596</v>
      </c>
      <c r="AJ451" s="54" t="s">
        <v>6599</v>
      </c>
      <c r="AK451" s="54" t="s">
        <v>6602</v>
      </c>
      <c r="AL451" s="54" t="s">
        <v>6590</v>
      </c>
      <c r="AM451" s="54" t="s">
        <v>6605</v>
      </c>
      <c r="AN451" s="54" t="s">
        <v>7901</v>
      </c>
      <c r="AO451" s="54" t="s">
        <v>7904</v>
      </c>
      <c r="AP451" s="54" t="s">
        <v>7907</v>
      </c>
      <c r="AQ451" s="54" t="s">
        <v>7910</v>
      </c>
      <c r="AR451" s="54" t="s">
        <v>7898</v>
      </c>
      <c r="AS451" s="54" t="s">
        <v>7913</v>
      </c>
      <c r="AT451" s="54" t="s">
        <v>9209</v>
      </c>
      <c r="AU451" s="54" t="s">
        <v>9212</v>
      </c>
      <c r="AV451" s="54" t="s">
        <v>9215</v>
      </c>
      <c r="AW451" s="54" t="s">
        <v>9218</v>
      </c>
      <c r="AX451" s="54" t="s">
        <v>9206</v>
      </c>
      <c r="AY451" s="54" t="s">
        <v>9221</v>
      </c>
      <c r="AZ451" s="54" t="s">
        <v>10517</v>
      </c>
      <c r="BA451" s="54" t="s">
        <v>10520</v>
      </c>
      <c r="BB451" s="54" t="s">
        <v>10523</v>
      </c>
      <c r="BC451" s="54" t="s">
        <v>10526</v>
      </c>
      <c r="BD451" s="54" t="s">
        <v>10514</v>
      </c>
      <c r="BE451" s="54" t="s">
        <v>10529</v>
      </c>
    </row>
    <row r="452" spans="1:57" hidden="1">
      <c r="A452" s="52"/>
      <c r="B452" s="56" t="s">
        <v>11562</v>
      </c>
      <c r="C452" s="70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1629</v>
      </c>
      <c r="K452" s="54" t="s">
        <v>1632</v>
      </c>
      <c r="L452" s="54" t="s">
        <v>1635</v>
      </c>
      <c r="M452" s="54" t="s">
        <v>1638</v>
      </c>
      <c r="N452" s="54" t="s">
        <v>1626</v>
      </c>
      <c r="O452" s="54" t="s">
        <v>1641</v>
      </c>
      <c r="P452" s="54" t="s">
        <v>2687</v>
      </c>
      <c r="Q452" s="54" t="s">
        <v>2940</v>
      </c>
      <c r="R452" s="54" t="s">
        <v>2943</v>
      </c>
      <c r="S452" s="54" t="s">
        <v>2946</v>
      </c>
      <c r="T452" s="54" t="s">
        <v>2684</v>
      </c>
      <c r="U452" s="54" t="s">
        <v>2949</v>
      </c>
      <c r="V452" s="54" t="s">
        <v>3995</v>
      </c>
      <c r="W452" s="54" t="s">
        <v>3998</v>
      </c>
      <c r="X452" s="54" t="s">
        <v>4001</v>
      </c>
      <c r="Y452" s="54" t="s">
        <v>4004</v>
      </c>
      <c r="Z452" s="54" t="s">
        <v>3992</v>
      </c>
      <c r="AA452" s="54" t="s">
        <v>4007</v>
      </c>
      <c r="AB452" s="54" t="s">
        <v>5303</v>
      </c>
      <c r="AC452" s="54" t="s">
        <v>5306</v>
      </c>
      <c r="AD452" s="54" t="s">
        <v>5309</v>
      </c>
      <c r="AE452" s="54" t="s">
        <v>5312</v>
      </c>
      <c r="AF452" s="54" t="s">
        <v>5300</v>
      </c>
      <c r="AG452" s="54" t="s">
        <v>5315</v>
      </c>
      <c r="AH452" s="54" t="s">
        <v>6611</v>
      </c>
      <c r="AI452" s="54" t="s">
        <v>6614</v>
      </c>
      <c r="AJ452" s="54" t="s">
        <v>6617</v>
      </c>
      <c r="AK452" s="54" t="s">
        <v>6620</v>
      </c>
      <c r="AL452" s="54" t="s">
        <v>6608</v>
      </c>
      <c r="AM452" s="54" t="s">
        <v>6623</v>
      </c>
      <c r="AN452" s="54" t="s">
        <v>7919</v>
      </c>
      <c r="AO452" s="54" t="s">
        <v>7922</v>
      </c>
      <c r="AP452" s="54" t="s">
        <v>7925</v>
      </c>
      <c r="AQ452" s="54" t="s">
        <v>7928</v>
      </c>
      <c r="AR452" s="54" t="s">
        <v>7916</v>
      </c>
      <c r="AS452" s="54" t="s">
        <v>7931</v>
      </c>
      <c r="AT452" s="54" t="s">
        <v>9227</v>
      </c>
      <c r="AU452" s="54" t="s">
        <v>9230</v>
      </c>
      <c r="AV452" s="54" t="s">
        <v>9233</v>
      </c>
      <c r="AW452" s="54" t="s">
        <v>9236</v>
      </c>
      <c r="AX452" s="54" t="s">
        <v>9224</v>
      </c>
      <c r="AY452" s="54" t="s">
        <v>9239</v>
      </c>
      <c r="AZ452" s="54" t="s">
        <v>10535</v>
      </c>
      <c r="BA452" s="54" t="s">
        <v>10538</v>
      </c>
      <c r="BB452" s="54" t="s">
        <v>10541</v>
      </c>
      <c r="BC452" s="54" t="s">
        <v>10544</v>
      </c>
      <c r="BD452" s="54" t="s">
        <v>10532</v>
      </c>
      <c r="BE452" s="54" t="s">
        <v>10547</v>
      </c>
    </row>
    <row r="453" spans="1:57" hidden="1">
      <c r="A453" s="52"/>
      <c r="B453" s="57" t="s">
        <v>11563</v>
      </c>
      <c r="C453" s="70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1647</v>
      </c>
      <c r="K453" s="54" t="s">
        <v>1650</v>
      </c>
      <c r="L453" s="54" t="s">
        <v>1653</v>
      </c>
      <c r="M453" s="54" t="s">
        <v>1656</v>
      </c>
      <c r="N453" s="54" t="s">
        <v>1644</v>
      </c>
      <c r="O453" s="54" t="s">
        <v>1659</v>
      </c>
      <c r="P453" s="54" t="s">
        <v>2955</v>
      </c>
      <c r="Q453" s="54" t="s">
        <v>2958</v>
      </c>
      <c r="R453" s="54" t="s">
        <v>2961</v>
      </c>
      <c r="S453" s="54" t="s">
        <v>2964</v>
      </c>
      <c r="T453" s="54" t="s">
        <v>2952</v>
      </c>
      <c r="U453" s="54" t="s">
        <v>2967</v>
      </c>
      <c r="V453" s="54" t="s">
        <v>4013</v>
      </c>
      <c r="W453" s="54" t="s">
        <v>4016</v>
      </c>
      <c r="X453" s="54" t="s">
        <v>4019</v>
      </c>
      <c r="Y453" s="54" t="s">
        <v>4022</v>
      </c>
      <c r="Z453" s="54" t="s">
        <v>4010</v>
      </c>
      <c r="AA453" s="54" t="s">
        <v>4025</v>
      </c>
      <c r="AB453" s="54" t="s">
        <v>5321</v>
      </c>
      <c r="AC453" s="54" t="s">
        <v>5324</v>
      </c>
      <c r="AD453" s="54" t="s">
        <v>5327</v>
      </c>
      <c r="AE453" s="54" t="s">
        <v>5330</v>
      </c>
      <c r="AF453" s="54" t="s">
        <v>5318</v>
      </c>
      <c r="AG453" s="54" t="s">
        <v>5333</v>
      </c>
      <c r="AH453" s="54" t="s">
        <v>6629</v>
      </c>
      <c r="AI453" s="54" t="s">
        <v>6632</v>
      </c>
      <c r="AJ453" s="54" t="s">
        <v>6635</v>
      </c>
      <c r="AK453" s="54" t="s">
        <v>6638</v>
      </c>
      <c r="AL453" s="54" t="s">
        <v>6626</v>
      </c>
      <c r="AM453" s="54" t="s">
        <v>6641</v>
      </c>
      <c r="AN453" s="54" t="s">
        <v>7937</v>
      </c>
      <c r="AO453" s="54" t="s">
        <v>7940</v>
      </c>
      <c r="AP453" s="54" t="s">
        <v>7943</v>
      </c>
      <c r="AQ453" s="54" t="s">
        <v>7946</v>
      </c>
      <c r="AR453" s="54" t="s">
        <v>7934</v>
      </c>
      <c r="AS453" s="54" t="s">
        <v>7949</v>
      </c>
      <c r="AT453" s="54" t="s">
        <v>9245</v>
      </c>
      <c r="AU453" s="54" t="s">
        <v>9248</v>
      </c>
      <c r="AV453" s="54" t="s">
        <v>9251</v>
      </c>
      <c r="AW453" s="54" t="s">
        <v>9254</v>
      </c>
      <c r="AX453" s="54" t="s">
        <v>9242</v>
      </c>
      <c r="AY453" s="54" t="s">
        <v>9257</v>
      </c>
      <c r="AZ453" s="54" t="s">
        <v>10553</v>
      </c>
      <c r="BA453" s="54" t="s">
        <v>10556</v>
      </c>
      <c r="BB453" s="54" t="s">
        <v>10559</v>
      </c>
      <c r="BC453" s="54" t="s">
        <v>10562</v>
      </c>
      <c r="BD453" s="54" t="s">
        <v>10550</v>
      </c>
      <c r="BE453" s="54" t="s">
        <v>10565</v>
      </c>
    </row>
    <row r="454" spans="1:57" hidden="1">
      <c r="A454" s="52"/>
      <c r="B454" s="57" t="s">
        <v>11564</v>
      </c>
      <c r="C454" s="70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1665</v>
      </c>
      <c r="K454" s="54" t="s">
        <v>1668</v>
      </c>
      <c r="L454" s="54" t="s">
        <v>1671</v>
      </c>
      <c r="M454" s="54" t="s">
        <v>1674</v>
      </c>
      <c r="N454" s="54" t="s">
        <v>1662</v>
      </c>
      <c r="O454" s="54" t="s">
        <v>1677</v>
      </c>
      <c r="P454" s="54" t="s">
        <v>2973</v>
      </c>
      <c r="Q454" s="54" t="s">
        <v>2976</v>
      </c>
      <c r="R454" s="54" t="s">
        <v>2979</v>
      </c>
      <c r="S454" s="54" t="s">
        <v>2982</v>
      </c>
      <c r="T454" s="54" t="s">
        <v>2970</v>
      </c>
      <c r="U454" s="54" t="s">
        <v>2985</v>
      </c>
      <c r="V454" s="54" t="s">
        <v>4281</v>
      </c>
      <c r="W454" s="54" t="s">
        <v>4284</v>
      </c>
      <c r="X454" s="54" t="s">
        <v>4287</v>
      </c>
      <c r="Y454" s="54" t="s">
        <v>4290</v>
      </c>
      <c r="Z454" s="54" t="s">
        <v>4278</v>
      </c>
      <c r="AA454" s="54" t="s">
        <v>4293</v>
      </c>
      <c r="AB454" s="54" t="s">
        <v>5339</v>
      </c>
      <c r="AC454" s="54" t="s">
        <v>5342</v>
      </c>
      <c r="AD454" s="54" t="s">
        <v>5345</v>
      </c>
      <c r="AE454" s="54" t="s">
        <v>5348</v>
      </c>
      <c r="AF454" s="54" t="s">
        <v>5336</v>
      </c>
      <c r="AG454" s="54" t="s">
        <v>5351</v>
      </c>
      <c r="AH454" s="54" t="s">
        <v>6647</v>
      </c>
      <c r="AI454" s="54" t="s">
        <v>6650</v>
      </c>
      <c r="AJ454" s="54" t="s">
        <v>6653</v>
      </c>
      <c r="AK454" s="54" t="s">
        <v>6656</v>
      </c>
      <c r="AL454" s="54" t="s">
        <v>6644</v>
      </c>
      <c r="AM454" s="54" t="s">
        <v>6659</v>
      </c>
      <c r="AN454" s="54" t="s">
        <v>7955</v>
      </c>
      <c r="AO454" s="54" t="s">
        <v>7958</v>
      </c>
      <c r="AP454" s="54" t="s">
        <v>7961</v>
      </c>
      <c r="AQ454" s="54" t="s">
        <v>7964</v>
      </c>
      <c r="AR454" s="54" t="s">
        <v>7952</v>
      </c>
      <c r="AS454" s="54" t="s">
        <v>7967</v>
      </c>
      <c r="AT454" s="54" t="s">
        <v>9263</v>
      </c>
      <c r="AU454" s="54" t="s">
        <v>9266</v>
      </c>
      <c r="AV454" s="54" t="s">
        <v>9269</v>
      </c>
      <c r="AW454" s="54" t="s">
        <v>9272</v>
      </c>
      <c r="AX454" s="54" t="s">
        <v>9260</v>
      </c>
      <c r="AY454" s="54" t="s">
        <v>9275</v>
      </c>
      <c r="AZ454" s="54" t="s">
        <v>10571</v>
      </c>
      <c r="BA454" s="54" t="s">
        <v>10574</v>
      </c>
      <c r="BB454" s="54" t="s">
        <v>10577</v>
      </c>
      <c r="BC454" s="54" t="s">
        <v>10580</v>
      </c>
      <c r="BD454" s="54" t="s">
        <v>10568</v>
      </c>
      <c r="BE454" s="54" t="s">
        <v>10583</v>
      </c>
    </row>
    <row r="455" spans="1:57" hidden="1">
      <c r="A455" s="52"/>
      <c r="B455" s="56" t="s">
        <v>11565</v>
      </c>
      <c r="C455" s="70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1683</v>
      </c>
      <c r="K455" s="54" t="s">
        <v>1686</v>
      </c>
      <c r="L455" s="54" t="s">
        <v>1689</v>
      </c>
      <c r="M455" s="54" t="s">
        <v>1692</v>
      </c>
      <c r="N455" s="54" t="s">
        <v>1680</v>
      </c>
      <c r="O455" s="54" t="s">
        <v>1695</v>
      </c>
      <c r="P455" s="54" t="s">
        <v>2991</v>
      </c>
      <c r="Q455" s="54" t="s">
        <v>2994</v>
      </c>
      <c r="R455" s="54" t="s">
        <v>2997</v>
      </c>
      <c r="S455" s="54" t="s">
        <v>3000</v>
      </c>
      <c r="T455" s="54" t="s">
        <v>2988</v>
      </c>
      <c r="U455" s="54" t="s">
        <v>3003</v>
      </c>
      <c r="V455" s="54" t="s">
        <v>4299</v>
      </c>
      <c r="W455" s="54" t="s">
        <v>4302</v>
      </c>
      <c r="X455" s="54" t="s">
        <v>4305</v>
      </c>
      <c r="Y455" s="54" t="s">
        <v>4308</v>
      </c>
      <c r="Z455" s="54" t="s">
        <v>4296</v>
      </c>
      <c r="AA455" s="54" t="s">
        <v>4311</v>
      </c>
      <c r="AB455" s="54" t="s">
        <v>5357</v>
      </c>
      <c r="AC455" s="54" t="s">
        <v>5360</v>
      </c>
      <c r="AD455" s="54" t="s">
        <v>5363</v>
      </c>
      <c r="AE455" s="54" t="s">
        <v>5616</v>
      </c>
      <c r="AF455" s="54" t="s">
        <v>5354</v>
      </c>
      <c r="AG455" s="54" t="s">
        <v>5619</v>
      </c>
      <c r="AH455" s="54" t="s">
        <v>6665</v>
      </c>
      <c r="AI455" s="54" t="s">
        <v>6668</v>
      </c>
      <c r="AJ455" s="54" t="s">
        <v>6671</v>
      </c>
      <c r="AK455" s="54" t="s">
        <v>6674</v>
      </c>
      <c r="AL455" s="54" t="s">
        <v>6662</v>
      </c>
      <c r="AM455" s="54" t="s">
        <v>6677</v>
      </c>
      <c r="AN455" s="54" t="s">
        <v>7973</v>
      </c>
      <c r="AO455" s="54" t="s">
        <v>7976</v>
      </c>
      <c r="AP455" s="54" t="s">
        <v>7979</v>
      </c>
      <c r="AQ455" s="54" t="s">
        <v>7982</v>
      </c>
      <c r="AR455" s="54" t="s">
        <v>7970</v>
      </c>
      <c r="AS455" s="54" t="s">
        <v>7985</v>
      </c>
      <c r="AT455" s="54" t="s">
        <v>9281</v>
      </c>
      <c r="AU455" s="54" t="s">
        <v>9284</v>
      </c>
      <c r="AV455" s="54" t="s">
        <v>9287</v>
      </c>
      <c r="AW455" s="54" t="s">
        <v>9290</v>
      </c>
      <c r="AX455" s="54" t="s">
        <v>9278</v>
      </c>
      <c r="AY455" s="54" t="s">
        <v>9293</v>
      </c>
      <c r="AZ455" s="54" t="s">
        <v>10589</v>
      </c>
      <c r="BA455" s="54" t="s">
        <v>10592</v>
      </c>
      <c r="BB455" s="54" t="s">
        <v>10595</v>
      </c>
      <c r="BC455" s="54" t="s">
        <v>10598</v>
      </c>
      <c r="BD455" s="54" t="s">
        <v>10586</v>
      </c>
      <c r="BE455" s="54" t="s">
        <v>10601</v>
      </c>
    </row>
    <row r="456" spans="1:57" hidden="1">
      <c r="A456" s="52"/>
      <c r="B456" s="57" t="s">
        <v>11566</v>
      </c>
      <c r="C456" s="70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1701</v>
      </c>
      <c r="K456" s="54" t="s">
        <v>1704</v>
      </c>
      <c r="L456" s="54" t="s">
        <v>1707</v>
      </c>
      <c r="M456" s="54" t="s">
        <v>1710</v>
      </c>
      <c r="N456" s="54" t="s">
        <v>1698</v>
      </c>
      <c r="O456" s="54" t="s">
        <v>1713</v>
      </c>
      <c r="P456" s="54" t="s">
        <v>3009</v>
      </c>
      <c r="Q456" s="54" t="s">
        <v>3012</v>
      </c>
      <c r="R456" s="54" t="s">
        <v>3015</v>
      </c>
      <c r="S456" s="54" t="s">
        <v>3018</v>
      </c>
      <c r="T456" s="54" t="s">
        <v>3006</v>
      </c>
      <c r="U456" s="54" t="s">
        <v>3021</v>
      </c>
      <c r="V456" s="54" t="s">
        <v>4317</v>
      </c>
      <c r="W456" s="54" t="s">
        <v>4320</v>
      </c>
      <c r="X456" s="54" t="s">
        <v>4323</v>
      </c>
      <c r="Y456" s="54" t="s">
        <v>4326</v>
      </c>
      <c r="Z456" s="54" t="s">
        <v>4314</v>
      </c>
      <c r="AA456" s="54" t="s">
        <v>4329</v>
      </c>
      <c r="AB456" s="54" t="s">
        <v>5625</v>
      </c>
      <c r="AC456" s="54" t="s">
        <v>5628</v>
      </c>
      <c r="AD456" s="54" t="s">
        <v>5631</v>
      </c>
      <c r="AE456" s="54" t="s">
        <v>5634</v>
      </c>
      <c r="AF456" s="54" t="s">
        <v>5622</v>
      </c>
      <c r="AG456" s="54" t="s">
        <v>5637</v>
      </c>
      <c r="AH456" s="54" t="s">
        <v>6683</v>
      </c>
      <c r="AI456" s="54" t="s">
        <v>6686</v>
      </c>
      <c r="AJ456" s="54" t="s">
        <v>6689</v>
      </c>
      <c r="AK456" s="54" t="s">
        <v>6692</v>
      </c>
      <c r="AL456" s="54" t="s">
        <v>6680</v>
      </c>
      <c r="AM456" s="54" t="s">
        <v>6695</v>
      </c>
      <c r="AN456" s="54" t="s">
        <v>7991</v>
      </c>
      <c r="AO456" s="54" t="s">
        <v>7994</v>
      </c>
      <c r="AP456" s="54" t="s">
        <v>7997</v>
      </c>
      <c r="AQ456" s="54" t="s">
        <v>8000</v>
      </c>
      <c r="AR456" s="54" t="s">
        <v>7988</v>
      </c>
      <c r="AS456" s="54" t="s">
        <v>8003</v>
      </c>
      <c r="AT456" s="54" t="s">
        <v>9299</v>
      </c>
      <c r="AU456" s="54" t="s">
        <v>9302</v>
      </c>
      <c r="AV456" s="54" t="s">
        <v>9305</v>
      </c>
      <c r="AW456" s="54" t="s">
        <v>9308</v>
      </c>
      <c r="AX456" s="54" t="s">
        <v>9296</v>
      </c>
      <c r="AY456" s="54" t="s">
        <v>9311</v>
      </c>
      <c r="AZ456" s="54" t="s">
        <v>10607</v>
      </c>
      <c r="BA456" s="54" t="s">
        <v>10610</v>
      </c>
      <c r="BB456" s="54" t="s">
        <v>10613</v>
      </c>
      <c r="BC456" s="54" t="s">
        <v>10616</v>
      </c>
      <c r="BD456" s="54" t="s">
        <v>10604</v>
      </c>
      <c r="BE456" s="54" t="s">
        <v>10619</v>
      </c>
    </row>
    <row r="457" spans="1:57" hidden="1">
      <c r="A457" s="52"/>
      <c r="B457" s="57" t="s">
        <v>11567</v>
      </c>
      <c r="C457" s="70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1719</v>
      </c>
      <c r="K457" s="54" t="s">
        <v>1722</v>
      </c>
      <c r="L457" s="54" t="s">
        <v>1725</v>
      </c>
      <c r="M457" s="54" t="s">
        <v>1728</v>
      </c>
      <c r="N457" s="54" t="s">
        <v>1716</v>
      </c>
      <c r="O457" s="54" t="s">
        <v>1731</v>
      </c>
      <c r="P457" s="54" t="s">
        <v>3027</v>
      </c>
      <c r="Q457" s="54" t="s">
        <v>3030</v>
      </c>
      <c r="R457" s="54" t="s">
        <v>3033</v>
      </c>
      <c r="S457" s="54" t="s">
        <v>3036</v>
      </c>
      <c r="T457" s="54" t="s">
        <v>3024</v>
      </c>
      <c r="U457" s="54" t="s">
        <v>3039</v>
      </c>
      <c r="V457" s="54" t="s">
        <v>4335</v>
      </c>
      <c r="W457" s="54" t="s">
        <v>4338</v>
      </c>
      <c r="X457" s="54" t="s">
        <v>4341</v>
      </c>
      <c r="Y457" s="54" t="s">
        <v>4344</v>
      </c>
      <c r="Z457" s="54" t="s">
        <v>4332</v>
      </c>
      <c r="AA457" s="54" t="s">
        <v>4347</v>
      </c>
      <c r="AB457" s="54" t="s">
        <v>5643</v>
      </c>
      <c r="AC457" s="54" t="s">
        <v>5646</v>
      </c>
      <c r="AD457" s="54" t="s">
        <v>5649</v>
      </c>
      <c r="AE457" s="54" t="s">
        <v>5652</v>
      </c>
      <c r="AF457" s="54" t="s">
        <v>5640</v>
      </c>
      <c r="AG457" s="54" t="s">
        <v>5655</v>
      </c>
      <c r="AH457" s="54" t="s">
        <v>6701</v>
      </c>
      <c r="AI457" s="54" t="s">
        <v>6954</v>
      </c>
      <c r="AJ457" s="54" t="s">
        <v>6957</v>
      </c>
      <c r="AK457" s="54" t="s">
        <v>6960</v>
      </c>
      <c r="AL457" s="54" t="s">
        <v>6698</v>
      </c>
      <c r="AM457" s="54" t="s">
        <v>6963</v>
      </c>
      <c r="AN457" s="54" t="s">
        <v>8009</v>
      </c>
      <c r="AO457" s="54" t="s">
        <v>8012</v>
      </c>
      <c r="AP457" s="54" t="s">
        <v>8015</v>
      </c>
      <c r="AQ457" s="54" t="s">
        <v>8018</v>
      </c>
      <c r="AR457" s="54" t="s">
        <v>8006</v>
      </c>
      <c r="AS457" s="54" t="s">
        <v>8021</v>
      </c>
      <c r="AT457" s="54" t="s">
        <v>9317</v>
      </c>
      <c r="AU457" s="54" t="s">
        <v>9320</v>
      </c>
      <c r="AV457" s="54" t="s">
        <v>9323</v>
      </c>
      <c r="AW457" s="54" t="s">
        <v>9326</v>
      </c>
      <c r="AX457" s="54" t="s">
        <v>9314</v>
      </c>
      <c r="AY457" s="54" t="s">
        <v>9329</v>
      </c>
      <c r="AZ457" s="54" t="s">
        <v>10625</v>
      </c>
      <c r="BA457" s="54" t="s">
        <v>10628</v>
      </c>
      <c r="BB457" s="54" t="s">
        <v>10631</v>
      </c>
      <c r="BC457" s="54" t="s">
        <v>10634</v>
      </c>
      <c r="BD457" s="54" t="s">
        <v>10622</v>
      </c>
      <c r="BE457" s="54" t="s">
        <v>10637</v>
      </c>
    </row>
    <row r="458" spans="1:57" hidden="1">
      <c r="A458" s="52"/>
      <c r="B458" s="53" t="s">
        <v>11568</v>
      </c>
      <c r="C458" s="70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1737</v>
      </c>
      <c r="K458" s="54" t="s">
        <v>1740</v>
      </c>
      <c r="L458" s="54" t="s">
        <v>1743</v>
      </c>
      <c r="M458" s="54" t="s">
        <v>1746</v>
      </c>
      <c r="N458" s="54" t="s">
        <v>1734</v>
      </c>
      <c r="O458" s="54" t="s">
        <v>1749</v>
      </c>
      <c r="P458" s="54" t="s">
        <v>3045</v>
      </c>
      <c r="Q458" s="54" t="s">
        <v>3048</v>
      </c>
      <c r="R458" s="54" t="s">
        <v>3051</v>
      </c>
      <c r="S458" s="54" t="s">
        <v>3054</v>
      </c>
      <c r="T458" s="54" t="s">
        <v>3042</v>
      </c>
      <c r="U458" s="54" t="s">
        <v>3057</v>
      </c>
      <c r="V458" s="54" t="s">
        <v>4353</v>
      </c>
      <c r="W458" s="54" t="s">
        <v>4356</v>
      </c>
      <c r="X458" s="54" t="s">
        <v>4359</v>
      </c>
      <c r="Y458" s="54" t="s">
        <v>4362</v>
      </c>
      <c r="Z458" s="54" t="s">
        <v>4350</v>
      </c>
      <c r="AA458" s="54" t="s">
        <v>4365</v>
      </c>
      <c r="AB458" s="54" t="s">
        <v>5661</v>
      </c>
      <c r="AC458" s="54" t="s">
        <v>5664</v>
      </c>
      <c r="AD458" s="54" t="s">
        <v>5667</v>
      </c>
      <c r="AE458" s="54" t="s">
        <v>5670</v>
      </c>
      <c r="AF458" s="54" t="s">
        <v>5658</v>
      </c>
      <c r="AG458" s="54" t="s">
        <v>5673</v>
      </c>
      <c r="AH458" s="54" t="s">
        <v>6969</v>
      </c>
      <c r="AI458" s="54" t="s">
        <v>6972</v>
      </c>
      <c r="AJ458" s="54" t="s">
        <v>6975</v>
      </c>
      <c r="AK458" s="54" t="s">
        <v>6978</v>
      </c>
      <c r="AL458" s="54" t="s">
        <v>6966</v>
      </c>
      <c r="AM458" s="54" t="s">
        <v>6981</v>
      </c>
      <c r="AN458" s="54" t="s">
        <v>8027</v>
      </c>
      <c r="AO458" s="54" t="s">
        <v>8030</v>
      </c>
      <c r="AP458" s="54" t="s">
        <v>8033</v>
      </c>
      <c r="AQ458" s="54" t="s">
        <v>8036</v>
      </c>
      <c r="AR458" s="54" t="s">
        <v>8024</v>
      </c>
      <c r="AS458" s="54" t="s">
        <v>8039</v>
      </c>
      <c r="AT458" s="54" t="s">
        <v>9335</v>
      </c>
      <c r="AU458" s="54" t="s">
        <v>9338</v>
      </c>
      <c r="AV458" s="54" t="s">
        <v>9341</v>
      </c>
      <c r="AW458" s="54" t="s">
        <v>9344</v>
      </c>
      <c r="AX458" s="54" t="s">
        <v>9332</v>
      </c>
      <c r="AY458" s="54" t="s">
        <v>9347</v>
      </c>
      <c r="AZ458" s="54" t="s">
        <v>10643</v>
      </c>
      <c r="BA458" s="54" t="s">
        <v>10646</v>
      </c>
      <c r="BB458" s="54" t="s">
        <v>10649</v>
      </c>
      <c r="BC458" s="54" t="s">
        <v>10652</v>
      </c>
      <c r="BD458" s="54" t="s">
        <v>10640</v>
      </c>
      <c r="BE458" s="54" t="s">
        <v>10655</v>
      </c>
    </row>
    <row r="459" spans="1:57" hidden="1">
      <c r="A459" s="48" t="s">
        <v>11569</v>
      </c>
      <c r="B459" s="55"/>
      <c r="C459" s="70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11570</v>
      </c>
      <c r="C460" s="70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1755</v>
      </c>
      <c r="K460" s="54" t="s">
        <v>1758</v>
      </c>
      <c r="L460" s="54" t="s">
        <v>1761</v>
      </c>
      <c r="M460" s="54" t="s">
        <v>1764</v>
      </c>
      <c r="N460" s="54" t="s">
        <v>1752</v>
      </c>
      <c r="O460" s="54" t="s">
        <v>1767</v>
      </c>
      <c r="P460" s="54" t="s">
        <v>3063</v>
      </c>
      <c r="Q460" s="54" t="s">
        <v>3066</v>
      </c>
      <c r="R460" s="54" t="s">
        <v>3069</v>
      </c>
      <c r="S460" s="54" t="s">
        <v>3072</v>
      </c>
      <c r="T460" s="54" t="s">
        <v>3060</v>
      </c>
      <c r="U460" s="54" t="s">
        <v>3075</v>
      </c>
      <c r="V460" s="54" t="s">
        <v>4371</v>
      </c>
      <c r="W460" s="54" t="s">
        <v>4374</v>
      </c>
      <c r="X460" s="54" t="s">
        <v>4377</v>
      </c>
      <c r="Y460" s="54" t="s">
        <v>4380</v>
      </c>
      <c r="Z460" s="54" t="s">
        <v>4368</v>
      </c>
      <c r="AA460" s="54" t="s">
        <v>4383</v>
      </c>
      <c r="AB460" s="54" t="s">
        <v>5679</v>
      </c>
      <c r="AC460" s="54" t="s">
        <v>5682</v>
      </c>
      <c r="AD460" s="54" t="s">
        <v>5685</v>
      </c>
      <c r="AE460" s="54" t="s">
        <v>5688</v>
      </c>
      <c r="AF460" s="54" t="s">
        <v>5676</v>
      </c>
      <c r="AG460" s="54" t="s">
        <v>5691</v>
      </c>
      <c r="AH460" s="54" t="s">
        <v>6987</v>
      </c>
      <c r="AI460" s="54" t="s">
        <v>6990</v>
      </c>
      <c r="AJ460" s="54" t="s">
        <v>6993</v>
      </c>
      <c r="AK460" s="54" t="s">
        <v>6996</v>
      </c>
      <c r="AL460" s="54" t="s">
        <v>6984</v>
      </c>
      <c r="AM460" s="54" t="s">
        <v>6999</v>
      </c>
      <c r="AN460" s="54" t="s">
        <v>8295</v>
      </c>
      <c r="AO460" s="54" t="s">
        <v>8298</v>
      </c>
      <c r="AP460" s="54" t="s">
        <v>8301</v>
      </c>
      <c r="AQ460" s="54" t="s">
        <v>8304</v>
      </c>
      <c r="AR460" s="54" t="s">
        <v>8292</v>
      </c>
      <c r="AS460" s="54" t="s">
        <v>8307</v>
      </c>
      <c r="AT460" s="54" t="s">
        <v>9353</v>
      </c>
      <c r="AU460" s="54" t="s">
        <v>9356</v>
      </c>
      <c r="AV460" s="54" t="s">
        <v>9359</v>
      </c>
      <c r="AW460" s="54" t="s">
        <v>9362</v>
      </c>
      <c r="AX460" s="54" t="s">
        <v>9350</v>
      </c>
      <c r="AY460" s="54" t="s">
        <v>9365</v>
      </c>
      <c r="AZ460" s="54" t="s">
        <v>10661</v>
      </c>
      <c r="BA460" s="54" t="s">
        <v>10664</v>
      </c>
      <c r="BB460" s="54" t="s">
        <v>10667</v>
      </c>
      <c r="BC460" s="54" t="s">
        <v>10670</v>
      </c>
      <c r="BD460" s="54" t="s">
        <v>10658</v>
      </c>
      <c r="BE460" s="54" t="s">
        <v>10673</v>
      </c>
    </row>
    <row r="461" spans="1:57" hidden="1">
      <c r="A461" s="58"/>
      <c r="B461" s="56" t="s">
        <v>11571</v>
      </c>
      <c r="C461" s="70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1773</v>
      </c>
      <c r="K461" s="54" t="s">
        <v>1776</v>
      </c>
      <c r="L461" s="54" t="s">
        <v>1779</v>
      </c>
      <c r="M461" s="54" t="s">
        <v>1782</v>
      </c>
      <c r="N461" s="54" t="s">
        <v>1770</v>
      </c>
      <c r="O461" s="54" t="s">
        <v>1785</v>
      </c>
      <c r="P461" s="54" t="s">
        <v>3081</v>
      </c>
      <c r="Q461" s="54" t="s">
        <v>3084</v>
      </c>
      <c r="R461" s="54" t="s">
        <v>3087</v>
      </c>
      <c r="S461" s="54" t="s">
        <v>3090</v>
      </c>
      <c r="T461" s="54" t="s">
        <v>3078</v>
      </c>
      <c r="U461" s="54" t="s">
        <v>3093</v>
      </c>
      <c r="V461" s="54" t="s">
        <v>4389</v>
      </c>
      <c r="W461" s="54" t="s">
        <v>4392</v>
      </c>
      <c r="X461" s="54" t="s">
        <v>4395</v>
      </c>
      <c r="Y461" s="54" t="s">
        <v>4398</v>
      </c>
      <c r="Z461" s="54" t="s">
        <v>4386</v>
      </c>
      <c r="AA461" s="54" t="s">
        <v>4401</v>
      </c>
      <c r="AB461" s="54" t="s">
        <v>5697</v>
      </c>
      <c r="AC461" s="54" t="s">
        <v>5700</v>
      </c>
      <c r="AD461" s="54" t="s">
        <v>5703</v>
      </c>
      <c r="AE461" s="54" t="s">
        <v>5706</v>
      </c>
      <c r="AF461" s="54" t="s">
        <v>5694</v>
      </c>
      <c r="AG461" s="54" t="s">
        <v>5709</v>
      </c>
      <c r="AH461" s="54" t="s">
        <v>7005</v>
      </c>
      <c r="AI461" s="54" t="s">
        <v>7008</v>
      </c>
      <c r="AJ461" s="54" t="s">
        <v>7011</v>
      </c>
      <c r="AK461" s="54" t="s">
        <v>7014</v>
      </c>
      <c r="AL461" s="54" t="s">
        <v>7002</v>
      </c>
      <c r="AM461" s="54" t="s">
        <v>7017</v>
      </c>
      <c r="AN461" s="54" t="s">
        <v>8313</v>
      </c>
      <c r="AO461" s="54" t="s">
        <v>8316</v>
      </c>
      <c r="AP461" s="54" t="s">
        <v>8319</v>
      </c>
      <c r="AQ461" s="54" t="s">
        <v>8322</v>
      </c>
      <c r="AR461" s="54" t="s">
        <v>8310</v>
      </c>
      <c r="AS461" s="54" t="s">
        <v>8325</v>
      </c>
      <c r="AT461" s="54" t="s">
        <v>9371</v>
      </c>
      <c r="AU461" s="54" t="s">
        <v>9374</v>
      </c>
      <c r="AV461" s="54" t="s">
        <v>9377</v>
      </c>
      <c r="AW461" s="54" t="s">
        <v>9630</v>
      </c>
      <c r="AX461" s="54" t="s">
        <v>9368</v>
      </c>
      <c r="AY461" s="54" t="s">
        <v>9633</v>
      </c>
      <c r="AZ461" s="54" t="s">
        <v>10679</v>
      </c>
      <c r="BA461" s="54" t="s">
        <v>10682</v>
      </c>
      <c r="BB461" s="54" t="s">
        <v>10685</v>
      </c>
      <c r="BC461" s="54" t="s">
        <v>10688</v>
      </c>
      <c r="BD461" s="54" t="s">
        <v>10676</v>
      </c>
      <c r="BE461" s="54" t="s">
        <v>10691</v>
      </c>
    </row>
    <row r="462" spans="1:57" hidden="1">
      <c r="A462" s="58"/>
      <c r="B462" s="56" t="s">
        <v>11572</v>
      </c>
      <c r="C462" s="70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1791</v>
      </c>
      <c r="K462" s="54" t="s">
        <v>1794</v>
      </c>
      <c r="L462" s="54" t="s">
        <v>1797</v>
      </c>
      <c r="M462" s="54" t="s">
        <v>1800</v>
      </c>
      <c r="N462" s="54" t="s">
        <v>1788</v>
      </c>
      <c r="O462" s="54" t="s">
        <v>1803</v>
      </c>
      <c r="P462" s="54" t="s">
        <v>3099</v>
      </c>
      <c r="Q462" s="54" t="s">
        <v>3102</v>
      </c>
      <c r="R462" s="54" t="s">
        <v>3105</v>
      </c>
      <c r="S462" s="54" t="s">
        <v>3108</v>
      </c>
      <c r="T462" s="54" t="s">
        <v>3096</v>
      </c>
      <c r="U462" s="54" t="s">
        <v>3111</v>
      </c>
      <c r="V462" s="54" t="s">
        <v>4407</v>
      </c>
      <c r="W462" s="54" t="s">
        <v>4410</v>
      </c>
      <c r="X462" s="54" t="s">
        <v>4413</v>
      </c>
      <c r="Y462" s="54" t="s">
        <v>4416</v>
      </c>
      <c r="Z462" s="54" t="s">
        <v>4404</v>
      </c>
      <c r="AA462" s="54" t="s">
        <v>4419</v>
      </c>
      <c r="AB462" s="54" t="s">
        <v>5715</v>
      </c>
      <c r="AC462" s="54" t="s">
        <v>5718</v>
      </c>
      <c r="AD462" s="54" t="s">
        <v>5721</v>
      </c>
      <c r="AE462" s="54" t="s">
        <v>5724</v>
      </c>
      <c r="AF462" s="54" t="s">
        <v>5712</v>
      </c>
      <c r="AG462" s="54" t="s">
        <v>5727</v>
      </c>
      <c r="AH462" s="54" t="s">
        <v>7023</v>
      </c>
      <c r="AI462" s="54" t="s">
        <v>7026</v>
      </c>
      <c r="AJ462" s="54" t="s">
        <v>7029</v>
      </c>
      <c r="AK462" s="54" t="s">
        <v>7032</v>
      </c>
      <c r="AL462" s="54" t="s">
        <v>7020</v>
      </c>
      <c r="AM462" s="54" t="s">
        <v>7035</v>
      </c>
      <c r="AN462" s="54" t="s">
        <v>8331</v>
      </c>
      <c r="AO462" s="54" t="s">
        <v>8334</v>
      </c>
      <c r="AP462" s="54" t="s">
        <v>8337</v>
      </c>
      <c r="AQ462" s="54" t="s">
        <v>8340</v>
      </c>
      <c r="AR462" s="54" t="s">
        <v>8328</v>
      </c>
      <c r="AS462" s="54" t="s">
        <v>8343</v>
      </c>
      <c r="AT462" s="54" t="s">
        <v>9639</v>
      </c>
      <c r="AU462" s="54" t="s">
        <v>9642</v>
      </c>
      <c r="AV462" s="54" t="s">
        <v>9645</v>
      </c>
      <c r="AW462" s="54" t="s">
        <v>9648</v>
      </c>
      <c r="AX462" s="54" t="s">
        <v>9636</v>
      </c>
      <c r="AY462" s="54" t="s">
        <v>9651</v>
      </c>
      <c r="AZ462" s="54" t="s">
        <v>10697</v>
      </c>
      <c r="BA462" s="54" t="s">
        <v>10700</v>
      </c>
      <c r="BB462" s="54" t="s">
        <v>10703</v>
      </c>
      <c r="BC462" s="54" t="s">
        <v>10706</v>
      </c>
      <c r="BD462" s="54" t="s">
        <v>10694</v>
      </c>
      <c r="BE462" s="54" t="s">
        <v>10709</v>
      </c>
    </row>
    <row r="463" spans="1:57" hidden="1">
      <c r="A463" s="58"/>
      <c r="B463" s="53" t="s">
        <v>11573</v>
      </c>
      <c r="C463" s="70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749</v>
      </c>
      <c r="J463" s="54" t="s">
        <v>1809</v>
      </c>
      <c r="K463" s="54" t="s">
        <v>1812</v>
      </c>
      <c r="L463" s="54" t="s">
        <v>1815</v>
      </c>
      <c r="M463" s="54" t="s">
        <v>1818</v>
      </c>
      <c r="N463" s="54" t="s">
        <v>1806</v>
      </c>
      <c r="O463" s="54" t="s">
        <v>1821</v>
      </c>
      <c r="P463" s="54" t="s">
        <v>3117</v>
      </c>
      <c r="Q463" s="54" t="s">
        <v>3120</v>
      </c>
      <c r="R463" s="54" t="s">
        <v>3123</v>
      </c>
      <c r="S463" s="54" t="s">
        <v>3126</v>
      </c>
      <c r="T463" s="54" t="s">
        <v>3114</v>
      </c>
      <c r="U463" s="54" t="s">
        <v>3129</v>
      </c>
      <c r="V463" s="54" t="s">
        <v>4425</v>
      </c>
      <c r="W463" s="54" t="s">
        <v>4428</v>
      </c>
      <c r="X463" s="54" t="s">
        <v>4431</v>
      </c>
      <c r="Y463" s="54" t="s">
        <v>4434</v>
      </c>
      <c r="Z463" s="54" t="s">
        <v>4422</v>
      </c>
      <c r="AA463" s="54" t="s">
        <v>4437</v>
      </c>
      <c r="AB463" s="54" t="s">
        <v>5733</v>
      </c>
      <c r="AC463" s="54" t="s">
        <v>5736</v>
      </c>
      <c r="AD463" s="54" t="s">
        <v>5739</v>
      </c>
      <c r="AE463" s="54" t="s">
        <v>5742</v>
      </c>
      <c r="AF463" s="54" t="s">
        <v>5730</v>
      </c>
      <c r="AG463" s="54" t="s">
        <v>5745</v>
      </c>
      <c r="AH463" s="54" t="s">
        <v>7041</v>
      </c>
      <c r="AI463" s="54" t="s">
        <v>7044</v>
      </c>
      <c r="AJ463" s="54" t="s">
        <v>7047</v>
      </c>
      <c r="AK463" s="54" t="s">
        <v>7050</v>
      </c>
      <c r="AL463" s="54" t="s">
        <v>7038</v>
      </c>
      <c r="AM463" s="54" t="s">
        <v>7053</v>
      </c>
      <c r="AN463" s="54" t="s">
        <v>8349</v>
      </c>
      <c r="AO463" s="54" t="s">
        <v>8352</v>
      </c>
      <c r="AP463" s="54" t="s">
        <v>8355</v>
      </c>
      <c r="AQ463" s="54" t="s">
        <v>8358</v>
      </c>
      <c r="AR463" s="54" t="s">
        <v>8346</v>
      </c>
      <c r="AS463" s="54" t="s">
        <v>8361</v>
      </c>
      <c r="AT463" s="54" t="s">
        <v>9657</v>
      </c>
      <c r="AU463" s="54" t="s">
        <v>9660</v>
      </c>
      <c r="AV463" s="54" t="s">
        <v>9663</v>
      </c>
      <c r="AW463" s="54" t="s">
        <v>9666</v>
      </c>
      <c r="AX463" s="54" t="s">
        <v>9654</v>
      </c>
      <c r="AY463" s="54" t="s">
        <v>9669</v>
      </c>
      <c r="AZ463" s="54" t="s">
        <v>10715</v>
      </c>
      <c r="BA463" s="54" t="s">
        <v>10964</v>
      </c>
      <c r="BB463" s="54" t="s">
        <v>10967</v>
      </c>
      <c r="BC463" s="54" t="s">
        <v>10970</v>
      </c>
      <c r="BD463" s="54" t="s">
        <v>10712</v>
      </c>
      <c r="BE463" s="54" t="s">
        <v>10973</v>
      </c>
    </row>
    <row r="464" spans="1:57" hidden="1">
      <c r="A464" s="59" t="s">
        <v>11574</v>
      </c>
      <c r="B464" s="53"/>
      <c r="C464" s="70">
        <v>80</v>
      </c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</row>
    <row r="465" spans="1:57" hidden="1">
      <c r="A465" s="60"/>
      <c r="B465" s="53" t="s">
        <v>11575</v>
      </c>
      <c r="C465" s="70">
        <v>81</v>
      </c>
      <c r="D465" s="54" t="s">
        <v>755</v>
      </c>
      <c r="E465" s="54" t="s">
        <v>758</v>
      </c>
      <c r="F465" s="54" t="s">
        <v>761</v>
      </c>
      <c r="G465" s="54" t="s">
        <v>764</v>
      </c>
      <c r="H465" s="54" t="s">
        <v>752</v>
      </c>
      <c r="I465" s="54" t="s">
        <v>767</v>
      </c>
      <c r="J465" s="54" t="s">
        <v>1827</v>
      </c>
      <c r="K465" s="54" t="s">
        <v>1830</v>
      </c>
      <c r="L465" s="54" t="s">
        <v>1833</v>
      </c>
      <c r="M465" s="54" t="s">
        <v>1836</v>
      </c>
      <c r="N465" s="54" t="s">
        <v>1824</v>
      </c>
      <c r="O465" s="54" t="s">
        <v>1839</v>
      </c>
      <c r="P465" s="54" t="s">
        <v>3135</v>
      </c>
      <c r="Q465" s="54" t="s">
        <v>3138</v>
      </c>
      <c r="R465" s="54" t="s">
        <v>3141</v>
      </c>
      <c r="S465" s="54" t="s">
        <v>3144</v>
      </c>
      <c r="T465" s="54" t="s">
        <v>3132</v>
      </c>
      <c r="U465" s="54" t="s">
        <v>3147</v>
      </c>
      <c r="V465" s="54" t="s">
        <v>4443</v>
      </c>
      <c r="W465" s="54" t="s">
        <v>4446</v>
      </c>
      <c r="X465" s="54" t="s">
        <v>4449</v>
      </c>
      <c r="Y465" s="54" t="s">
        <v>4452</v>
      </c>
      <c r="Z465" s="54" t="s">
        <v>4440</v>
      </c>
      <c r="AA465" s="54" t="s">
        <v>4455</v>
      </c>
      <c r="AB465" s="54" t="s">
        <v>5751</v>
      </c>
      <c r="AC465" s="54" t="s">
        <v>5754</v>
      </c>
      <c r="AD465" s="54" t="s">
        <v>5757</v>
      </c>
      <c r="AE465" s="54" t="s">
        <v>5760</v>
      </c>
      <c r="AF465" s="54" t="s">
        <v>5748</v>
      </c>
      <c r="AG465" s="54" t="s">
        <v>5763</v>
      </c>
      <c r="AH465" s="54" t="s">
        <v>7059</v>
      </c>
      <c r="AI465" s="54" t="s">
        <v>7062</v>
      </c>
      <c r="AJ465" s="54" t="s">
        <v>7065</v>
      </c>
      <c r="AK465" s="54" t="s">
        <v>7068</v>
      </c>
      <c r="AL465" s="54" t="s">
        <v>7056</v>
      </c>
      <c r="AM465" s="54" t="s">
        <v>7071</v>
      </c>
      <c r="AN465" s="54" t="s">
        <v>8367</v>
      </c>
      <c r="AO465" s="54" t="s">
        <v>8370</v>
      </c>
      <c r="AP465" s="54" t="s">
        <v>8373</v>
      </c>
      <c r="AQ465" s="54" t="s">
        <v>8376</v>
      </c>
      <c r="AR465" s="54" t="s">
        <v>8364</v>
      </c>
      <c r="AS465" s="54" t="s">
        <v>8379</v>
      </c>
      <c r="AT465" s="54" t="s">
        <v>9675</v>
      </c>
      <c r="AU465" s="54" t="s">
        <v>9678</v>
      </c>
      <c r="AV465" s="54" t="s">
        <v>9681</v>
      </c>
      <c r="AW465" s="54" t="s">
        <v>9684</v>
      </c>
      <c r="AX465" s="54" t="s">
        <v>9672</v>
      </c>
      <c r="AY465" s="54" t="s">
        <v>9687</v>
      </c>
      <c r="AZ465" s="54" t="s">
        <v>10979</v>
      </c>
      <c r="BA465" s="54" t="s">
        <v>10982</v>
      </c>
      <c r="BB465" s="54" t="s">
        <v>10985</v>
      </c>
      <c r="BC465" s="54" t="s">
        <v>10988</v>
      </c>
      <c r="BD465" s="54" t="s">
        <v>10976</v>
      </c>
      <c r="BE465" s="54" t="s">
        <v>10991</v>
      </c>
    </row>
    <row r="466" spans="1:57" hidden="1">
      <c r="A466" s="60"/>
      <c r="B466" s="53" t="s">
        <v>11576</v>
      </c>
      <c r="C466" s="70">
        <v>82</v>
      </c>
      <c r="D466" s="54" t="s">
        <v>773</v>
      </c>
      <c r="E466" s="54" t="s">
        <v>776</v>
      </c>
      <c r="F466" s="54" t="s">
        <v>779</v>
      </c>
      <c r="G466" s="54" t="s">
        <v>782</v>
      </c>
      <c r="H466" s="54" t="s">
        <v>770</v>
      </c>
      <c r="I466" s="54" t="s">
        <v>785</v>
      </c>
      <c r="J466" s="54" t="s">
        <v>1845</v>
      </c>
      <c r="K466" s="54" t="s">
        <v>1848</v>
      </c>
      <c r="L466" s="54" t="s">
        <v>2057</v>
      </c>
      <c r="M466" s="54" t="s">
        <v>2060</v>
      </c>
      <c r="N466" s="54" t="s">
        <v>1842</v>
      </c>
      <c r="O466" s="54" t="s">
        <v>2063</v>
      </c>
      <c r="P466" s="54" t="s">
        <v>3153</v>
      </c>
      <c r="Q466" s="54" t="s">
        <v>3156</v>
      </c>
      <c r="R466" s="54" t="s">
        <v>3159</v>
      </c>
      <c r="S466" s="54" t="s">
        <v>3162</v>
      </c>
      <c r="T466" s="54" t="s">
        <v>3150</v>
      </c>
      <c r="U466" s="54" t="s">
        <v>3165</v>
      </c>
      <c r="V466" s="54" t="s">
        <v>4461</v>
      </c>
      <c r="W466" s="54" t="s">
        <v>4464</v>
      </c>
      <c r="X466" s="54" t="s">
        <v>4467</v>
      </c>
      <c r="Y466" s="54" t="s">
        <v>4470</v>
      </c>
      <c r="Z466" s="54" t="s">
        <v>4458</v>
      </c>
      <c r="AA466" s="54" t="s">
        <v>4473</v>
      </c>
      <c r="AB466" s="54" t="s">
        <v>5769</v>
      </c>
      <c r="AC466" s="54" t="s">
        <v>5772</v>
      </c>
      <c r="AD466" s="54" t="s">
        <v>5775</v>
      </c>
      <c r="AE466" s="54" t="s">
        <v>5778</v>
      </c>
      <c r="AF466" s="54" t="s">
        <v>5766</v>
      </c>
      <c r="AG466" s="54" t="s">
        <v>5781</v>
      </c>
      <c r="AH466" s="54" t="s">
        <v>7077</v>
      </c>
      <c r="AI466" s="54" t="s">
        <v>7080</v>
      </c>
      <c r="AJ466" s="54" t="s">
        <v>7083</v>
      </c>
      <c r="AK466" s="54" t="s">
        <v>7086</v>
      </c>
      <c r="AL466" s="54" t="s">
        <v>7074</v>
      </c>
      <c r="AM466" s="54" t="s">
        <v>7089</v>
      </c>
      <c r="AN466" s="54" t="s">
        <v>8385</v>
      </c>
      <c r="AO466" s="54" t="s">
        <v>8388</v>
      </c>
      <c r="AP466" s="54" t="s">
        <v>8391</v>
      </c>
      <c r="AQ466" s="54" t="s">
        <v>8394</v>
      </c>
      <c r="AR466" s="54" t="s">
        <v>8382</v>
      </c>
      <c r="AS466" s="54" t="s">
        <v>8397</v>
      </c>
      <c r="AT466" s="54" t="s">
        <v>9693</v>
      </c>
      <c r="AU466" s="54" t="s">
        <v>9696</v>
      </c>
      <c r="AV466" s="54" t="s">
        <v>9699</v>
      </c>
      <c r="AW466" s="54" t="s">
        <v>9702</v>
      </c>
      <c r="AX466" s="54" t="s">
        <v>9690</v>
      </c>
      <c r="AY466" s="54" t="s">
        <v>9705</v>
      </c>
      <c r="AZ466" s="54" t="s">
        <v>10997</v>
      </c>
      <c r="BA466" s="54" t="s">
        <v>11000</v>
      </c>
      <c r="BB466" s="54" t="s">
        <v>11003</v>
      </c>
      <c r="BC466" s="54" t="s">
        <v>11006</v>
      </c>
      <c r="BD466" s="54" t="s">
        <v>10994</v>
      </c>
      <c r="BE466" s="54" t="s">
        <v>11009</v>
      </c>
    </row>
    <row r="467" spans="1:57" hidden="1">
      <c r="A467" s="60"/>
      <c r="B467" s="53" t="s">
        <v>11543</v>
      </c>
      <c r="C467" s="70">
        <v>83</v>
      </c>
      <c r="D467" s="54" t="s">
        <v>791</v>
      </c>
      <c r="E467" s="54" t="s">
        <v>794</v>
      </c>
      <c r="F467" s="54" t="s">
        <v>797</v>
      </c>
      <c r="G467" s="54" t="s">
        <v>800</v>
      </c>
      <c r="H467" s="54" t="s">
        <v>788</v>
      </c>
      <c r="I467" s="54" t="s">
        <v>803</v>
      </c>
      <c r="J467" s="54" t="s">
        <v>2069</v>
      </c>
      <c r="K467" s="54" t="s">
        <v>2072</v>
      </c>
      <c r="L467" s="54" t="s">
        <v>2075</v>
      </c>
      <c r="M467" s="54" t="s">
        <v>2078</v>
      </c>
      <c r="N467" s="54" t="s">
        <v>2066</v>
      </c>
      <c r="O467" s="54" t="s">
        <v>2081</v>
      </c>
      <c r="P467" s="54" t="s">
        <v>3171</v>
      </c>
      <c r="Q467" s="54" t="s">
        <v>3174</v>
      </c>
      <c r="R467" s="54" t="s">
        <v>3177</v>
      </c>
      <c r="S467" s="54" t="s">
        <v>3180</v>
      </c>
      <c r="T467" s="54" t="s">
        <v>3168</v>
      </c>
      <c r="U467" s="54" t="s">
        <v>3183</v>
      </c>
      <c r="V467" s="54" t="s">
        <v>4479</v>
      </c>
      <c r="W467" s="54" t="s">
        <v>4482</v>
      </c>
      <c r="X467" s="54" t="s">
        <v>4485</v>
      </c>
      <c r="Y467" s="54" t="s">
        <v>4488</v>
      </c>
      <c r="Z467" s="54" t="s">
        <v>4476</v>
      </c>
      <c r="AA467" s="54" t="s">
        <v>4491</v>
      </c>
      <c r="AB467" s="54" t="s">
        <v>5787</v>
      </c>
      <c r="AC467" s="54" t="s">
        <v>5790</v>
      </c>
      <c r="AD467" s="54" t="s">
        <v>5793</v>
      </c>
      <c r="AE467" s="54" t="s">
        <v>5796</v>
      </c>
      <c r="AF467" s="54" t="s">
        <v>5784</v>
      </c>
      <c r="AG467" s="54" t="s">
        <v>5799</v>
      </c>
      <c r="AH467" s="54" t="s">
        <v>7095</v>
      </c>
      <c r="AI467" s="54" t="s">
        <v>7098</v>
      </c>
      <c r="AJ467" s="54" t="s">
        <v>7101</v>
      </c>
      <c r="AK467" s="54" t="s">
        <v>7104</v>
      </c>
      <c r="AL467" s="54" t="s">
        <v>7092</v>
      </c>
      <c r="AM467" s="54" t="s">
        <v>7107</v>
      </c>
      <c r="AN467" s="54" t="s">
        <v>8403</v>
      </c>
      <c r="AO467" s="54" t="s">
        <v>8406</v>
      </c>
      <c r="AP467" s="54" t="s">
        <v>8409</v>
      </c>
      <c r="AQ467" s="54" t="s">
        <v>8412</v>
      </c>
      <c r="AR467" s="54" t="s">
        <v>8400</v>
      </c>
      <c r="AS467" s="54" t="s">
        <v>8415</v>
      </c>
      <c r="AT467" s="54" t="s">
        <v>9711</v>
      </c>
      <c r="AU467" s="54" t="s">
        <v>9714</v>
      </c>
      <c r="AV467" s="54" t="s">
        <v>9717</v>
      </c>
      <c r="AW467" s="54" t="s">
        <v>9720</v>
      </c>
      <c r="AX467" s="54" t="s">
        <v>9708</v>
      </c>
      <c r="AY467" s="54" t="s">
        <v>9723</v>
      </c>
      <c r="AZ467" s="54" t="s">
        <v>11015</v>
      </c>
      <c r="BA467" s="54" t="s">
        <v>11018</v>
      </c>
      <c r="BB467" s="54" t="s">
        <v>11021</v>
      </c>
      <c r="BC467" s="54" t="s">
        <v>11024</v>
      </c>
      <c r="BD467" s="54" t="s">
        <v>11012</v>
      </c>
      <c r="BE467" s="54" t="s">
        <v>11027</v>
      </c>
    </row>
    <row r="468" spans="1:57" hidden="1">
      <c r="A468" s="60"/>
      <c r="B468" s="53" t="s">
        <v>11544</v>
      </c>
      <c r="C468" s="70">
        <v>84</v>
      </c>
      <c r="D468" s="54" t="s">
        <v>809</v>
      </c>
      <c r="E468" s="54" t="s">
        <v>812</v>
      </c>
      <c r="F468" s="54" t="s">
        <v>815</v>
      </c>
      <c r="G468" s="54" t="s">
        <v>818</v>
      </c>
      <c r="H468" s="54" t="s">
        <v>806</v>
      </c>
      <c r="I468" s="54" t="s">
        <v>821</v>
      </c>
      <c r="J468" s="54" t="s">
        <v>2087</v>
      </c>
      <c r="K468" s="54" t="s">
        <v>2090</v>
      </c>
      <c r="L468" s="54" t="s">
        <v>2093</v>
      </c>
      <c r="M468" s="54" t="s">
        <v>2096</v>
      </c>
      <c r="N468" s="54" t="s">
        <v>2084</v>
      </c>
      <c r="O468" s="54" t="s">
        <v>2099</v>
      </c>
      <c r="P468" s="54" t="s">
        <v>3385</v>
      </c>
      <c r="Q468" s="54" t="s">
        <v>3388</v>
      </c>
      <c r="R468" s="54" t="s">
        <v>3391</v>
      </c>
      <c r="S468" s="54" t="s">
        <v>3394</v>
      </c>
      <c r="T468" s="54" t="s">
        <v>3186</v>
      </c>
      <c r="U468" s="54" t="s">
        <v>3397</v>
      </c>
      <c r="V468" s="54" t="s">
        <v>4497</v>
      </c>
      <c r="W468" s="54" t="s">
        <v>4500</v>
      </c>
      <c r="X468" s="54" t="s">
        <v>4503</v>
      </c>
      <c r="Y468" s="54" t="s">
        <v>4506</v>
      </c>
      <c r="Z468" s="54" t="s">
        <v>4494</v>
      </c>
      <c r="AA468" s="54" t="s">
        <v>4509</v>
      </c>
      <c r="AB468" s="54" t="s">
        <v>5805</v>
      </c>
      <c r="AC468" s="54" t="s">
        <v>5808</v>
      </c>
      <c r="AD468" s="54" t="s">
        <v>5811</v>
      </c>
      <c r="AE468" s="54" t="s">
        <v>5814</v>
      </c>
      <c r="AF468" s="54" t="s">
        <v>5802</v>
      </c>
      <c r="AG468" s="54" t="s">
        <v>5817</v>
      </c>
      <c r="AH468" s="54" t="s">
        <v>7113</v>
      </c>
      <c r="AI468" s="54" t="s">
        <v>7116</v>
      </c>
      <c r="AJ468" s="54" t="s">
        <v>7119</v>
      </c>
      <c r="AK468" s="54" t="s">
        <v>7122</v>
      </c>
      <c r="AL468" s="54" t="s">
        <v>7110</v>
      </c>
      <c r="AM468" s="54" t="s">
        <v>7125</v>
      </c>
      <c r="AN468" s="54" t="s">
        <v>8421</v>
      </c>
      <c r="AO468" s="54" t="s">
        <v>8424</v>
      </c>
      <c r="AP468" s="54" t="s">
        <v>8427</v>
      </c>
      <c r="AQ468" s="54" t="s">
        <v>8430</v>
      </c>
      <c r="AR468" s="54" t="s">
        <v>8418</v>
      </c>
      <c r="AS468" s="54" t="s">
        <v>8433</v>
      </c>
      <c r="AT468" s="54" t="s">
        <v>9729</v>
      </c>
      <c r="AU468" s="54" t="s">
        <v>9732</v>
      </c>
      <c r="AV468" s="54" t="s">
        <v>9735</v>
      </c>
      <c r="AW468" s="54" t="s">
        <v>9738</v>
      </c>
      <c r="AX468" s="54" t="s">
        <v>9726</v>
      </c>
      <c r="AY468" s="54" t="s">
        <v>9741</v>
      </c>
      <c r="AZ468" s="54" t="s">
        <v>11033</v>
      </c>
      <c r="BA468" s="54" t="s">
        <v>11036</v>
      </c>
      <c r="BB468" s="54" t="s">
        <v>11039</v>
      </c>
      <c r="BC468" s="54" t="s">
        <v>11042</v>
      </c>
      <c r="BD468" s="54" t="s">
        <v>11030</v>
      </c>
      <c r="BE468" s="54" t="s">
        <v>11045</v>
      </c>
    </row>
    <row r="469" spans="1:57" hidden="1">
      <c r="A469" s="60"/>
      <c r="B469" s="53" t="s">
        <v>11577</v>
      </c>
      <c r="C469" s="70">
        <v>85</v>
      </c>
      <c r="D469" s="54" t="s">
        <v>827</v>
      </c>
      <c r="E469" s="54" t="s">
        <v>830</v>
      </c>
      <c r="F469" s="54" t="s">
        <v>833</v>
      </c>
      <c r="G469" s="54" t="s">
        <v>836</v>
      </c>
      <c r="H469" s="54" t="s">
        <v>824</v>
      </c>
      <c r="I469" s="54" t="s">
        <v>839</v>
      </c>
      <c r="J469" s="54" t="s">
        <v>2105</v>
      </c>
      <c r="K469" s="54" t="s">
        <v>2108</v>
      </c>
      <c r="L469" s="54" t="s">
        <v>2111</v>
      </c>
      <c r="M469" s="54" t="s">
        <v>2114</v>
      </c>
      <c r="N469" s="54" t="s">
        <v>2102</v>
      </c>
      <c r="O469" s="54" t="s">
        <v>2117</v>
      </c>
      <c r="P469" s="54" t="s">
        <v>3403</v>
      </c>
      <c r="Q469" s="54" t="s">
        <v>3406</v>
      </c>
      <c r="R469" s="54" t="s">
        <v>3409</v>
      </c>
      <c r="S469" s="54" t="s">
        <v>3412</v>
      </c>
      <c r="T469" s="54" t="s">
        <v>3400</v>
      </c>
      <c r="U469" s="54" t="s">
        <v>3415</v>
      </c>
      <c r="V469" s="54" t="s">
        <v>4515</v>
      </c>
      <c r="W469" s="54" t="s">
        <v>4518</v>
      </c>
      <c r="X469" s="54" t="s">
        <v>4521</v>
      </c>
      <c r="Y469" s="54" t="s">
        <v>4524</v>
      </c>
      <c r="Z469" s="54" t="s">
        <v>4512</v>
      </c>
      <c r="AA469" s="54" t="s">
        <v>4723</v>
      </c>
      <c r="AB469" s="54" t="s">
        <v>5823</v>
      </c>
      <c r="AC469" s="54" t="s">
        <v>5826</v>
      </c>
      <c r="AD469" s="54" t="s">
        <v>5829</v>
      </c>
      <c r="AE469" s="54" t="s">
        <v>5832</v>
      </c>
      <c r="AF469" s="54" t="s">
        <v>5820</v>
      </c>
      <c r="AG469" s="54" t="s">
        <v>5835</v>
      </c>
      <c r="AH469" s="54" t="s">
        <v>7131</v>
      </c>
      <c r="AI469" s="54" t="s">
        <v>7134</v>
      </c>
      <c r="AJ469" s="54" t="s">
        <v>7137</v>
      </c>
      <c r="AK469" s="54" t="s">
        <v>7140</v>
      </c>
      <c r="AL469" s="54" t="s">
        <v>7128</v>
      </c>
      <c r="AM469" s="54" t="s">
        <v>7143</v>
      </c>
      <c r="AN469" s="54" t="s">
        <v>8439</v>
      </c>
      <c r="AO469" s="54" t="s">
        <v>8442</v>
      </c>
      <c r="AP469" s="54" t="s">
        <v>8445</v>
      </c>
      <c r="AQ469" s="54" t="s">
        <v>8448</v>
      </c>
      <c r="AR469" s="54" t="s">
        <v>8436</v>
      </c>
      <c r="AS469" s="54" t="s">
        <v>8451</v>
      </c>
      <c r="AT469" s="54" t="s">
        <v>9747</v>
      </c>
      <c r="AU469" s="54" t="s">
        <v>9750</v>
      </c>
      <c r="AV469" s="54" t="s">
        <v>9753</v>
      </c>
      <c r="AW469" s="54" t="s">
        <v>9756</v>
      </c>
      <c r="AX469" s="54" t="s">
        <v>9744</v>
      </c>
      <c r="AY469" s="54" t="s">
        <v>9759</v>
      </c>
      <c r="AZ469" s="54" t="s">
        <v>11051</v>
      </c>
      <c r="BA469" s="54" t="s">
        <v>11054</v>
      </c>
      <c r="BB469" s="54" t="s">
        <v>11057</v>
      </c>
      <c r="BC469" s="54" t="s">
        <v>11060</v>
      </c>
      <c r="BD469" s="54" t="s">
        <v>11048</v>
      </c>
      <c r="BE469" s="54" t="s">
        <v>11063</v>
      </c>
    </row>
    <row r="470" spans="1:57" hidden="1">
      <c r="A470" s="48" t="s">
        <v>11578</v>
      </c>
      <c r="B470" s="61"/>
      <c r="C470" s="70">
        <v>86</v>
      </c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</row>
    <row r="471" spans="1:57" hidden="1">
      <c r="A471" s="62"/>
      <c r="B471" s="53" t="s">
        <v>11579</v>
      </c>
      <c r="C471" s="70">
        <v>87</v>
      </c>
      <c r="D471" s="54" t="s">
        <v>845</v>
      </c>
      <c r="E471" s="54" t="s">
        <v>848</v>
      </c>
      <c r="F471" s="54" t="s">
        <v>851</v>
      </c>
      <c r="G471" s="54" t="s">
        <v>854</v>
      </c>
      <c r="H471" s="54" t="s">
        <v>842</v>
      </c>
      <c r="I471" s="54" t="s">
        <v>857</v>
      </c>
      <c r="J471" s="54" t="s">
        <v>2123</v>
      </c>
      <c r="K471" s="54" t="s">
        <v>2126</v>
      </c>
      <c r="L471" s="54" t="s">
        <v>2129</v>
      </c>
      <c r="M471" s="54" t="s">
        <v>2132</v>
      </c>
      <c r="N471" s="54" t="s">
        <v>2120</v>
      </c>
      <c r="O471" s="54" t="s">
        <v>2135</v>
      </c>
      <c r="P471" s="54" t="s">
        <v>3421</v>
      </c>
      <c r="Q471" s="54" t="s">
        <v>3424</v>
      </c>
      <c r="R471" s="54" t="s">
        <v>3427</v>
      </c>
      <c r="S471" s="54" t="s">
        <v>3430</v>
      </c>
      <c r="T471" s="54" t="s">
        <v>3418</v>
      </c>
      <c r="U471" s="54" t="s">
        <v>3433</v>
      </c>
      <c r="V471" s="54" t="s">
        <v>4729</v>
      </c>
      <c r="W471" s="54" t="s">
        <v>4732</v>
      </c>
      <c r="X471" s="54" t="s">
        <v>4735</v>
      </c>
      <c r="Y471" s="54" t="s">
        <v>4738</v>
      </c>
      <c r="Z471" s="54" t="s">
        <v>4726</v>
      </c>
      <c r="AA471" s="54" t="s">
        <v>4741</v>
      </c>
      <c r="AB471" s="54" t="s">
        <v>5841</v>
      </c>
      <c r="AC471" s="54" t="s">
        <v>5844</v>
      </c>
      <c r="AD471" s="54" t="s">
        <v>5847</v>
      </c>
      <c r="AE471" s="54" t="s">
        <v>5850</v>
      </c>
      <c r="AF471" s="54" t="s">
        <v>5838</v>
      </c>
      <c r="AG471" s="54" t="s">
        <v>5853</v>
      </c>
      <c r="AH471" s="54" t="s">
        <v>7149</v>
      </c>
      <c r="AI471" s="54" t="s">
        <v>7152</v>
      </c>
      <c r="AJ471" s="54" t="s">
        <v>7155</v>
      </c>
      <c r="AK471" s="54" t="s">
        <v>7158</v>
      </c>
      <c r="AL471" s="54" t="s">
        <v>7146</v>
      </c>
      <c r="AM471" s="54" t="s">
        <v>7161</v>
      </c>
      <c r="AN471" s="54" t="s">
        <v>8457</v>
      </c>
      <c r="AO471" s="54" t="s">
        <v>8460</v>
      </c>
      <c r="AP471" s="54" t="s">
        <v>8463</v>
      </c>
      <c r="AQ471" s="54" t="s">
        <v>8466</v>
      </c>
      <c r="AR471" s="54" t="s">
        <v>8454</v>
      </c>
      <c r="AS471" s="54" t="s">
        <v>8469</v>
      </c>
      <c r="AT471" s="54" t="s">
        <v>9765</v>
      </c>
      <c r="AU471" s="54" t="s">
        <v>9768</v>
      </c>
      <c r="AV471" s="54" t="s">
        <v>9771</v>
      </c>
      <c r="AW471" s="54" t="s">
        <v>9774</v>
      </c>
      <c r="AX471" s="54" t="s">
        <v>9762</v>
      </c>
      <c r="AY471" s="54" t="s">
        <v>9777</v>
      </c>
      <c r="AZ471" s="54" t="s">
        <v>11069</v>
      </c>
      <c r="BA471" s="54" t="s">
        <v>11072</v>
      </c>
      <c r="BB471" s="54" t="s">
        <v>11075</v>
      </c>
      <c r="BC471" s="54" t="s">
        <v>11078</v>
      </c>
      <c r="BD471" s="54" t="s">
        <v>11066</v>
      </c>
      <c r="BE471" s="54" t="s">
        <v>11081</v>
      </c>
    </row>
    <row r="472" spans="1:57" hidden="1">
      <c r="A472" s="62"/>
      <c r="B472" s="53" t="s">
        <v>11580</v>
      </c>
      <c r="C472" s="70">
        <v>88</v>
      </c>
      <c r="D472" s="54" t="s">
        <v>863</v>
      </c>
      <c r="E472" s="54" t="s">
        <v>866</v>
      </c>
      <c r="F472" s="54" t="s">
        <v>869</v>
      </c>
      <c r="G472" s="54" t="s">
        <v>872</v>
      </c>
      <c r="H472" s="54" t="s">
        <v>860</v>
      </c>
      <c r="I472" s="54" t="s">
        <v>875</v>
      </c>
      <c r="J472" s="54" t="s">
        <v>2141</v>
      </c>
      <c r="K472" s="54" t="s">
        <v>2144</v>
      </c>
      <c r="L472" s="54" t="s">
        <v>2147</v>
      </c>
      <c r="M472" s="54" t="s">
        <v>2150</v>
      </c>
      <c r="N472" s="54" t="s">
        <v>2138</v>
      </c>
      <c r="O472" s="54" t="s">
        <v>2153</v>
      </c>
      <c r="P472" s="54" t="s">
        <v>3439</v>
      </c>
      <c r="Q472" s="54" t="s">
        <v>3442</v>
      </c>
      <c r="R472" s="54" t="s">
        <v>3445</v>
      </c>
      <c r="S472" s="54" t="s">
        <v>3448</v>
      </c>
      <c r="T472" s="54" t="s">
        <v>3436</v>
      </c>
      <c r="U472" s="54" t="s">
        <v>3451</v>
      </c>
      <c r="V472" s="54" t="s">
        <v>4747</v>
      </c>
      <c r="W472" s="54" t="s">
        <v>4750</v>
      </c>
      <c r="X472" s="54" t="s">
        <v>4753</v>
      </c>
      <c r="Y472" s="54" t="s">
        <v>4756</v>
      </c>
      <c r="Z472" s="54" t="s">
        <v>4744</v>
      </c>
      <c r="AA472" s="54" t="s">
        <v>4759</v>
      </c>
      <c r="AB472" s="54" t="s">
        <v>5859</v>
      </c>
      <c r="AC472" s="54" t="s">
        <v>5862</v>
      </c>
      <c r="AD472" s="54" t="s">
        <v>6053</v>
      </c>
      <c r="AE472" s="54" t="s">
        <v>6056</v>
      </c>
      <c r="AF472" s="54" t="s">
        <v>5856</v>
      </c>
      <c r="AG472" s="54" t="s">
        <v>6059</v>
      </c>
      <c r="AH472" s="54" t="s">
        <v>7167</v>
      </c>
      <c r="AI472" s="54" t="s">
        <v>7170</v>
      </c>
      <c r="AJ472" s="54" t="s">
        <v>7173</v>
      </c>
      <c r="AK472" s="54" t="s">
        <v>7176</v>
      </c>
      <c r="AL472" s="54" t="s">
        <v>7164</v>
      </c>
      <c r="AM472" s="54" t="s">
        <v>7179</v>
      </c>
      <c r="AN472" s="54" t="s">
        <v>8475</v>
      </c>
      <c r="AO472" s="54" t="s">
        <v>8478</v>
      </c>
      <c r="AP472" s="54" t="s">
        <v>8481</v>
      </c>
      <c r="AQ472" s="54" t="s">
        <v>8484</v>
      </c>
      <c r="AR472" s="54" t="s">
        <v>8472</v>
      </c>
      <c r="AS472" s="54" t="s">
        <v>8487</v>
      </c>
      <c r="AT472" s="54" t="s">
        <v>9783</v>
      </c>
      <c r="AU472" s="54" t="s">
        <v>9786</v>
      </c>
      <c r="AV472" s="54" t="s">
        <v>9789</v>
      </c>
      <c r="AW472" s="54" t="s">
        <v>9792</v>
      </c>
      <c r="AX472" s="54" t="s">
        <v>9780</v>
      </c>
      <c r="AY472" s="54" t="s">
        <v>9795</v>
      </c>
      <c r="AZ472" s="54" t="s">
        <v>11087</v>
      </c>
      <c r="BA472" s="54" t="s">
        <v>11090</v>
      </c>
      <c r="BB472" s="54" t="s">
        <v>11093</v>
      </c>
      <c r="BC472" s="54" t="s">
        <v>11096</v>
      </c>
      <c r="BD472" s="54" t="s">
        <v>11084</v>
      </c>
      <c r="BE472" s="54" t="s">
        <v>11099</v>
      </c>
    </row>
    <row r="473" spans="1:57" hidden="1">
      <c r="A473" s="62"/>
      <c r="B473" s="53" t="s">
        <v>11581</v>
      </c>
      <c r="C473" s="70">
        <v>89</v>
      </c>
      <c r="D473" s="54" t="s">
        <v>881</v>
      </c>
      <c r="E473" s="54" t="s">
        <v>884</v>
      </c>
      <c r="F473" s="54" t="s">
        <v>887</v>
      </c>
      <c r="G473" s="54" t="s">
        <v>890</v>
      </c>
      <c r="H473" s="54" t="s">
        <v>878</v>
      </c>
      <c r="I473" s="54" t="s">
        <v>893</v>
      </c>
      <c r="J473" s="54" t="s">
        <v>2159</v>
      </c>
      <c r="K473" s="54" t="s">
        <v>2162</v>
      </c>
      <c r="L473" s="54" t="s">
        <v>2165</v>
      </c>
      <c r="M473" s="54" t="s">
        <v>2168</v>
      </c>
      <c r="N473" s="54" t="s">
        <v>2156</v>
      </c>
      <c r="O473" s="54" t="s">
        <v>2171</v>
      </c>
      <c r="P473" s="54" t="s">
        <v>3457</v>
      </c>
      <c r="Q473" s="54" t="s">
        <v>3460</v>
      </c>
      <c r="R473" s="54" t="s">
        <v>3463</v>
      </c>
      <c r="S473" s="54" t="s">
        <v>3466</v>
      </c>
      <c r="T473" s="54" t="s">
        <v>3454</v>
      </c>
      <c r="U473" s="54" t="s">
        <v>3469</v>
      </c>
      <c r="V473" s="54" t="s">
        <v>4765</v>
      </c>
      <c r="W473" s="54" t="s">
        <v>4768</v>
      </c>
      <c r="X473" s="54" t="s">
        <v>4771</v>
      </c>
      <c r="Y473" s="54" t="s">
        <v>4774</v>
      </c>
      <c r="Z473" s="54" t="s">
        <v>4762</v>
      </c>
      <c r="AA473" s="54" t="s">
        <v>4777</v>
      </c>
      <c r="AB473" s="54" t="s">
        <v>6065</v>
      </c>
      <c r="AC473" s="54" t="s">
        <v>6068</v>
      </c>
      <c r="AD473" s="54" t="s">
        <v>6071</v>
      </c>
      <c r="AE473" s="54" t="s">
        <v>6074</v>
      </c>
      <c r="AF473" s="54" t="s">
        <v>6062</v>
      </c>
      <c r="AG473" s="54" t="s">
        <v>6077</v>
      </c>
      <c r="AH473" s="54" t="s">
        <v>7185</v>
      </c>
      <c r="AI473" s="54" t="s">
        <v>7188</v>
      </c>
      <c r="AJ473" s="54" t="s">
        <v>7191</v>
      </c>
      <c r="AK473" s="54" t="s">
        <v>7194</v>
      </c>
      <c r="AL473" s="54" t="s">
        <v>7182</v>
      </c>
      <c r="AM473" s="54" t="s">
        <v>7197</v>
      </c>
      <c r="AN473" s="54" t="s">
        <v>8493</v>
      </c>
      <c r="AO473" s="54" t="s">
        <v>8496</v>
      </c>
      <c r="AP473" s="54" t="s">
        <v>8499</v>
      </c>
      <c r="AQ473" s="54" t="s">
        <v>8502</v>
      </c>
      <c r="AR473" s="54" t="s">
        <v>8490</v>
      </c>
      <c r="AS473" s="54" t="s">
        <v>8505</v>
      </c>
      <c r="AT473" s="54" t="s">
        <v>9801</v>
      </c>
      <c r="AU473" s="54" t="s">
        <v>9804</v>
      </c>
      <c r="AV473" s="54" t="s">
        <v>9807</v>
      </c>
      <c r="AW473" s="54" t="s">
        <v>9810</v>
      </c>
      <c r="AX473" s="54" t="s">
        <v>9798</v>
      </c>
      <c r="AY473" s="54" t="s">
        <v>9813</v>
      </c>
      <c r="AZ473" s="54" t="s">
        <v>11105</v>
      </c>
      <c r="BA473" s="54" t="s">
        <v>11108</v>
      </c>
      <c r="BB473" s="54" t="s">
        <v>11111</v>
      </c>
      <c r="BC473" s="54" t="s">
        <v>11114</v>
      </c>
      <c r="BD473" s="54" t="s">
        <v>11102</v>
      </c>
      <c r="BE473" s="54" t="s">
        <v>11117</v>
      </c>
    </row>
    <row r="474" spans="1:57" hidden="1">
      <c r="A474" s="63"/>
      <c r="B474" s="53" t="s">
        <v>11582</v>
      </c>
      <c r="C474" s="70">
        <v>90</v>
      </c>
      <c r="D474" s="54" t="s">
        <v>899</v>
      </c>
      <c r="E474" s="54" t="s">
        <v>902</v>
      </c>
      <c r="F474" s="54" t="s">
        <v>905</v>
      </c>
      <c r="G474" s="54" t="s">
        <v>908</v>
      </c>
      <c r="H474" s="54" t="s">
        <v>896</v>
      </c>
      <c r="I474" s="54" t="s">
        <v>911</v>
      </c>
      <c r="J474" s="54" t="s">
        <v>2177</v>
      </c>
      <c r="K474" s="54" t="s">
        <v>2180</v>
      </c>
      <c r="L474" s="54" t="s">
        <v>2183</v>
      </c>
      <c r="M474" s="54" t="s">
        <v>2186</v>
      </c>
      <c r="N474" s="54" t="s">
        <v>2174</v>
      </c>
      <c r="O474" s="54" t="s">
        <v>2189</v>
      </c>
      <c r="P474" s="54" t="s">
        <v>3475</v>
      </c>
      <c r="Q474" s="54" t="s">
        <v>3478</v>
      </c>
      <c r="R474" s="54" t="s">
        <v>3481</v>
      </c>
      <c r="S474" s="54" t="s">
        <v>3484</v>
      </c>
      <c r="T474" s="54" t="s">
        <v>3472</v>
      </c>
      <c r="U474" s="54" t="s">
        <v>3487</v>
      </c>
      <c r="V474" s="54" t="s">
        <v>4783</v>
      </c>
      <c r="W474" s="54" t="s">
        <v>4786</v>
      </c>
      <c r="X474" s="54" t="s">
        <v>4789</v>
      </c>
      <c r="Y474" s="54" t="s">
        <v>4792</v>
      </c>
      <c r="Z474" s="54" t="s">
        <v>4780</v>
      </c>
      <c r="AA474" s="54" t="s">
        <v>4795</v>
      </c>
      <c r="AB474" s="54" t="s">
        <v>6083</v>
      </c>
      <c r="AC474" s="54" t="s">
        <v>6086</v>
      </c>
      <c r="AD474" s="54" t="s">
        <v>6089</v>
      </c>
      <c r="AE474" s="54" t="s">
        <v>6092</v>
      </c>
      <c r="AF474" s="54" t="s">
        <v>6080</v>
      </c>
      <c r="AG474" s="54" t="s">
        <v>6095</v>
      </c>
      <c r="AH474" s="54" t="s">
        <v>7361</v>
      </c>
      <c r="AI474" s="54" t="s">
        <v>7364</v>
      </c>
      <c r="AJ474" s="54" t="s">
        <v>7367</v>
      </c>
      <c r="AK474" s="54" t="s">
        <v>7370</v>
      </c>
      <c r="AL474" s="54" t="s">
        <v>7200</v>
      </c>
      <c r="AM474" s="54" t="s">
        <v>7373</v>
      </c>
      <c r="AN474" s="54" t="s">
        <v>8511</v>
      </c>
      <c r="AO474" s="54" t="s">
        <v>8514</v>
      </c>
      <c r="AP474" s="54" t="s">
        <v>8517</v>
      </c>
      <c r="AQ474" s="54" t="s">
        <v>8520</v>
      </c>
      <c r="AR474" s="54" t="s">
        <v>8508</v>
      </c>
      <c r="AS474" s="54" t="s">
        <v>8523</v>
      </c>
      <c r="AT474" s="54" t="s">
        <v>9819</v>
      </c>
      <c r="AU474" s="54" t="s">
        <v>9822</v>
      </c>
      <c r="AV474" s="54" t="s">
        <v>9825</v>
      </c>
      <c r="AW474" s="54" t="s">
        <v>9828</v>
      </c>
      <c r="AX474" s="54" t="s">
        <v>9816</v>
      </c>
      <c r="AY474" s="54" t="s">
        <v>9831</v>
      </c>
      <c r="AZ474" s="54" t="s">
        <v>11123</v>
      </c>
      <c r="BA474" s="54" t="s">
        <v>11126</v>
      </c>
      <c r="BB474" s="54" t="s">
        <v>11129</v>
      </c>
      <c r="BC474" s="54" t="s">
        <v>11132</v>
      </c>
      <c r="BD474" s="54" t="s">
        <v>11120</v>
      </c>
      <c r="BE474" s="54" t="s">
        <v>11135</v>
      </c>
    </row>
    <row r="475" spans="1:57" hidden="1">
      <c r="A475" s="48" t="s">
        <v>11583</v>
      </c>
      <c r="B475" s="61"/>
      <c r="C475" s="70">
        <v>91</v>
      </c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</row>
    <row r="476" spans="1:57" hidden="1">
      <c r="A476" s="62"/>
      <c r="B476" s="53" t="s">
        <v>11584</v>
      </c>
      <c r="C476" s="70">
        <v>92</v>
      </c>
      <c r="D476" s="54" t="s">
        <v>917</v>
      </c>
      <c r="E476" s="54" t="s">
        <v>920</v>
      </c>
      <c r="F476" s="54" t="s">
        <v>923</v>
      </c>
      <c r="G476" s="54" t="s">
        <v>926</v>
      </c>
      <c r="H476" s="54" t="s">
        <v>914</v>
      </c>
      <c r="I476" s="54" t="s">
        <v>929</v>
      </c>
      <c r="J476" s="54" t="s">
        <v>2195</v>
      </c>
      <c r="K476" s="54" t="s">
        <v>2198</v>
      </c>
      <c r="L476" s="54" t="s">
        <v>2201</v>
      </c>
      <c r="M476" s="54" t="s">
        <v>2204</v>
      </c>
      <c r="N476" s="54" t="s">
        <v>2192</v>
      </c>
      <c r="O476" s="54" t="s">
        <v>2207</v>
      </c>
      <c r="P476" s="54" t="s">
        <v>3493</v>
      </c>
      <c r="Q476" s="54" t="s">
        <v>3496</v>
      </c>
      <c r="R476" s="54" t="s">
        <v>3499</v>
      </c>
      <c r="S476" s="54" t="s">
        <v>3502</v>
      </c>
      <c r="T476" s="54" t="s">
        <v>3490</v>
      </c>
      <c r="U476" s="54" t="s">
        <v>3505</v>
      </c>
      <c r="V476" s="54" t="s">
        <v>4801</v>
      </c>
      <c r="W476" s="54" t="s">
        <v>4804</v>
      </c>
      <c r="X476" s="54" t="s">
        <v>4807</v>
      </c>
      <c r="Y476" s="54" t="s">
        <v>4810</v>
      </c>
      <c r="Z476" s="54" t="s">
        <v>4798</v>
      </c>
      <c r="AA476" s="54" t="s">
        <v>4813</v>
      </c>
      <c r="AB476" s="54" t="s">
        <v>6101</v>
      </c>
      <c r="AC476" s="54" t="s">
        <v>6104</v>
      </c>
      <c r="AD476" s="54" t="s">
        <v>6107</v>
      </c>
      <c r="AE476" s="54" t="s">
        <v>6110</v>
      </c>
      <c r="AF476" s="54" t="s">
        <v>6098</v>
      </c>
      <c r="AG476" s="54" t="s">
        <v>6113</v>
      </c>
      <c r="AH476" s="54" t="s">
        <v>7379</v>
      </c>
      <c r="AI476" s="54" t="s">
        <v>7382</v>
      </c>
      <c r="AJ476" s="54" t="s">
        <v>7385</v>
      </c>
      <c r="AK476" s="54" t="s">
        <v>7388</v>
      </c>
      <c r="AL476" s="54" t="s">
        <v>7376</v>
      </c>
      <c r="AM476" s="54" t="s">
        <v>7391</v>
      </c>
      <c r="AN476" s="54" t="s">
        <v>8529</v>
      </c>
      <c r="AO476" s="54" t="s">
        <v>8532</v>
      </c>
      <c r="AP476" s="54" t="s">
        <v>8535</v>
      </c>
      <c r="AQ476" s="54" t="s">
        <v>8538</v>
      </c>
      <c r="AR476" s="54" t="s">
        <v>8526</v>
      </c>
      <c r="AS476" s="54" t="s">
        <v>8669</v>
      </c>
      <c r="AT476" s="54" t="s">
        <v>9837</v>
      </c>
      <c r="AU476" s="54" t="s">
        <v>9840</v>
      </c>
      <c r="AV476" s="54" t="s">
        <v>9843</v>
      </c>
      <c r="AW476" s="54" t="s">
        <v>9846</v>
      </c>
      <c r="AX476" s="54" t="s">
        <v>9834</v>
      </c>
      <c r="AY476" s="54" t="s">
        <v>9849</v>
      </c>
      <c r="AZ476" s="54" t="s">
        <v>11141</v>
      </c>
      <c r="BA476" s="54" t="s">
        <v>11144</v>
      </c>
      <c r="BB476" s="54" t="s">
        <v>11147</v>
      </c>
      <c r="BC476" s="54" t="s">
        <v>11150</v>
      </c>
      <c r="BD476" s="54" t="s">
        <v>11138</v>
      </c>
      <c r="BE476" s="54" t="s">
        <v>11153</v>
      </c>
    </row>
    <row r="477" spans="1:57" hidden="1">
      <c r="A477" s="62"/>
      <c r="B477" s="53" t="s">
        <v>11585</v>
      </c>
      <c r="C477" s="70">
        <v>93</v>
      </c>
      <c r="D477" s="54" t="s">
        <v>935</v>
      </c>
      <c r="E477" s="54" t="s">
        <v>938</v>
      </c>
      <c r="F477" s="54" t="s">
        <v>941</v>
      </c>
      <c r="G477" s="54" t="s">
        <v>944</v>
      </c>
      <c r="H477" s="54" t="s">
        <v>932</v>
      </c>
      <c r="I477" s="54" t="s">
        <v>947</v>
      </c>
      <c r="J477" s="54" t="s">
        <v>2213</v>
      </c>
      <c r="K477" s="54" t="s">
        <v>2216</v>
      </c>
      <c r="L477" s="54" t="s">
        <v>2219</v>
      </c>
      <c r="M477" s="54" t="s">
        <v>2222</v>
      </c>
      <c r="N477" s="54" t="s">
        <v>2210</v>
      </c>
      <c r="O477" s="54" t="s">
        <v>2225</v>
      </c>
      <c r="P477" s="54" t="s">
        <v>3511</v>
      </c>
      <c r="Q477" s="54" t="s">
        <v>3514</v>
      </c>
      <c r="R477" s="54" t="s">
        <v>3517</v>
      </c>
      <c r="S477" s="54" t="s">
        <v>3520</v>
      </c>
      <c r="T477" s="54" t="s">
        <v>3508</v>
      </c>
      <c r="U477" s="54" t="s">
        <v>3523</v>
      </c>
      <c r="V477" s="54" t="s">
        <v>4819</v>
      </c>
      <c r="W477" s="54" t="s">
        <v>4822</v>
      </c>
      <c r="X477" s="54" t="s">
        <v>4825</v>
      </c>
      <c r="Y477" s="54" t="s">
        <v>4828</v>
      </c>
      <c r="Z477" s="54" t="s">
        <v>4816</v>
      </c>
      <c r="AA477" s="54" t="s">
        <v>4831</v>
      </c>
      <c r="AB477" s="54" t="s">
        <v>6119</v>
      </c>
      <c r="AC477" s="54" t="s">
        <v>6122</v>
      </c>
      <c r="AD477" s="54" t="s">
        <v>6125</v>
      </c>
      <c r="AE477" s="54" t="s">
        <v>6128</v>
      </c>
      <c r="AF477" s="54" t="s">
        <v>6116</v>
      </c>
      <c r="AG477" s="54" t="s">
        <v>6131</v>
      </c>
      <c r="AH477" s="54" t="s">
        <v>7397</v>
      </c>
      <c r="AI477" s="54" t="s">
        <v>7400</v>
      </c>
      <c r="AJ477" s="54" t="s">
        <v>7403</v>
      </c>
      <c r="AK477" s="54" t="s">
        <v>7406</v>
      </c>
      <c r="AL477" s="54" t="s">
        <v>7394</v>
      </c>
      <c r="AM477" s="54" t="s">
        <v>7409</v>
      </c>
      <c r="AN477" s="54" t="s">
        <v>8675</v>
      </c>
      <c r="AO477" s="54" t="s">
        <v>8678</v>
      </c>
      <c r="AP477" s="54" t="s">
        <v>8681</v>
      </c>
      <c r="AQ477" s="54" t="s">
        <v>8684</v>
      </c>
      <c r="AR477" s="54" t="s">
        <v>8672</v>
      </c>
      <c r="AS477" s="54" t="s">
        <v>8687</v>
      </c>
      <c r="AT477" s="54" t="s">
        <v>9855</v>
      </c>
      <c r="AU477" s="54" t="s">
        <v>9858</v>
      </c>
      <c r="AV477" s="54" t="s">
        <v>9861</v>
      </c>
      <c r="AW477" s="54" t="s">
        <v>9864</v>
      </c>
      <c r="AX477" s="54" t="s">
        <v>9852</v>
      </c>
      <c r="AY477" s="54" t="s">
        <v>9867</v>
      </c>
      <c r="AZ477" s="54" t="s">
        <v>11159</v>
      </c>
      <c r="BA477" s="54" t="s">
        <v>11162</v>
      </c>
      <c r="BB477" s="54" t="s">
        <v>11165</v>
      </c>
      <c r="BC477" s="54" t="s">
        <v>11168</v>
      </c>
      <c r="BD477" s="54" t="s">
        <v>11156</v>
      </c>
      <c r="BE477" s="54" t="s">
        <v>11171</v>
      </c>
    </row>
    <row r="478" spans="1:57" hidden="1">
      <c r="A478" s="62"/>
      <c r="B478" s="53" t="s">
        <v>11586</v>
      </c>
      <c r="C478" s="70">
        <v>94</v>
      </c>
      <c r="D478" s="54" t="s">
        <v>953</v>
      </c>
      <c r="E478" s="54" t="s">
        <v>956</v>
      </c>
      <c r="F478" s="54" t="s">
        <v>959</v>
      </c>
      <c r="G478" s="54" t="s">
        <v>962</v>
      </c>
      <c r="H478" s="54" t="s">
        <v>950</v>
      </c>
      <c r="I478" s="54" t="s">
        <v>965</v>
      </c>
      <c r="J478" s="54" t="s">
        <v>2231</v>
      </c>
      <c r="K478" s="54" t="s">
        <v>2234</v>
      </c>
      <c r="L478" s="54" t="s">
        <v>2237</v>
      </c>
      <c r="M478" s="54" t="s">
        <v>2240</v>
      </c>
      <c r="N478" s="54" t="s">
        <v>2228</v>
      </c>
      <c r="O478" s="54" t="s">
        <v>2243</v>
      </c>
      <c r="P478" s="54" t="s">
        <v>3529</v>
      </c>
      <c r="Q478" s="54" t="s">
        <v>3532</v>
      </c>
      <c r="R478" s="54" t="s">
        <v>3535</v>
      </c>
      <c r="S478" s="54" t="s">
        <v>3538</v>
      </c>
      <c r="T478" s="54" t="s">
        <v>3526</v>
      </c>
      <c r="U478" s="54" t="s">
        <v>3541</v>
      </c>
      <c r="V478" s="54" t="s">
        <v>4837</v>
      </c>
      <c r="W478" s="54" t="s">
        <v>4840</v>
      </c>
      <c r="X478" s="54" t="s">
        <v>4843</v>
      </c>
      <c r="Y478" s="54" t="s">
        <v>4846</v>
      </c>
      <c r="Z478" s="54" t="s">
        <v>4834</v>
      </c>
      <c r="AA478" s="54" t="s">
        <v>4849</v>
      </c>
      <c r="AB478" s="54" t="s">
        <v>6137</v>
      </c>
      <c r="AC478" s="54" t="s">
        <v>6140</v>
      </c>
      <c r="AD478" s="54" t="s">
        <v>6143</v>
      </c>
      <c r="AE478" s="54" t="s">
        <v>6146</v>
      </c>
      <c r="AF478" s="54" t="s">
        <v>6134</v>
      </c>
      <c r="AG478" s="54" t="s">
        <v>6149</v>
      </c>
      <c r="AH478" s="54" t="s">
        <v>7415</v>
      </c>
      <c r="AI478" s="54" t="s">
        <v>7418</v>
      </c>
      <c r="AJ478" s="54" t="s">
        <v>7421</v>
      </c>
      <c r="AK478" s="54" t="s">
        <v>7424</v>
      </c>
      <c r="AL478" s="54" t="s">
        <v>7412</v>
      </c>
      <c r="AM478" s="54" t="s">
        <v>7427</v>
      </c>
      <c r="AN478" s="54" t="s">
        <v>8693</v>
      </c>
      <c r="AO478" s="54" t="s">
        <v>8696</v>
      </c>
      <c r="AP478" s="54" t="s">
        <v>8699</v>
      </c>
      <c r="AQ478" s="54" t="s">
        <v>8702</v>
      </c>
      <c r="AR478" s="54" t="s">
        <v>8690</v>
      </c>
      <c r="AS478" s="54" t="s">
        <v>8705</v>
      </c>
      <c r="AT478" s="54" t="s">
        <v>9873</v>
      </c>
      <c r="AU478" s="54" t="s">
        <v>9876</v>
      </c>
      <c r="AV478" s="54" t="s">
        <v>9977</v>
      </c>
      <c r="AW478" s="54" t="s">
        <v>9980</v>
      </c>
      <c r="AX478" s="54" t="s">
        <v>9870</v>
      </c>
      <c r="AY478" s="54" t="s">
        <v>9983</v>
      </c>
      <c r="AZ478" s="54" t="s">
        <v>11177</v>
      </c>
      <c r="BA478" s="54" t="s">
        <v>11180</v>
      </c>
      <c r="BB478" s="54" t="s">
        <v>11183</v>
      </c>
      <c r="BC478" s="54" t="s">
        <v>11186</v>
      </c>
      <c r="BD478" s="54" t="s">
        <v>11174</v>
      </c>
      <c r="BE478" s="54" t="s">
        <v>11189</v>
      </c>
    </row>
    <row r="479" spans="1:57" hidden="1">
      <c r="A479" s="62"/>
      <c r="B479" s="53" t="s">
        <v>11582</v>
      </c>
      <c r="C479" s="70">
        <v>95</v>
      </c>
      <c r="D479" s="54" t="s">
        <v>971</v>
      </c>
      <c r="E479" s="54" t="s">
        <v>974</v>
      </c>
      <c r="F479" s="54" t="s">
        <v>977</v>
      </c>
      <c r="G479" s="54" t="s">
        <v>980</v>
      </c>
      <c r="H479" s="54" t="s">
        <v>968</v>
      </c>
      <c r="I479" s="54" t="s">
        <v>983</v>
      </c>
      <c r="J479" s="54" t="s">
        <v>2249</v>
      </c>
      <c r="K479" s="54" t="s">
        <v>2252</v>
      </c>
      <c r="L479" s="54" t="s">
        <v>2255</v>
      </c>
      <c r="M479" s="54" t="s">
        <v>2258</v>
      </c>
      <c r="N479" s="54" t="s">
        <v>2246</v>
      </c>
      <c r="O479" s="54" t="s">
        <v>2261</v>
      </c>
      <c r="P479" s="54" t="s">
        <v>3547</v>
      </c>
      <c r="Q479" s="54" t="s">
        <v>3550</v>
      </c>
      <c r="R479" s="54" t="s">
        <v>3553</v>
      </c>
      <c r="S479" s="54" t="s">
        <v>3556</v>
      </c>
      <c r="T479" s="54" t="s">
        <v>3544</v>
      </c>
      <c r="U479" s="54" t="s">
        <v>3559</v>
      </c>
      <c r="V479" s="54" t="s">
        <v>4855</v>
      </c>
      <c r="W479" s="54" t="s">
        <v>4858</v>
      </c>
      <c r="X479" s="54" t="s">
        <v>4861</v>
      </c>
      <c r="Y479" s="54" t="s">
        <v>4864</v>
      </c>
      <c r="Z479" s="54" t="s">
        <v>4852</v>
      </c>
      <c r="AA479" s="54" t="s">
        <v>4867</v>
      </c>
      <c r="AB479" s="54" t="s">
        <v>6155</v>
      </c>
      <c r="AC479" s="54" t="s">
        <v>6158</v>
      </c>
      <c r="AD479" s="54" t="s">
        <v>6161</v>
      </c>
      <c r="AE479" s="54" t="s">
        <v>6164</v>
      </c>
      <c r="AF479" s="54" t="s">
        <v>6152</v>
      </c>
      <c r="AG479" s="54" t="s">
        <v>6167</v>
      </c>
      <c r="AH479" s="54" t="s">
        <v>7433</v>
      </c>
      <c r="AI479" s="54" t="s">
        <v>7436</v>
      </c>
      <c r="AJ479" s="54" t="s">
        <v>7439</v>
      </c>
      <c r="AK479" s="54" t="s">
        <v>7442</v>
      </c>
      <c r="AL479" s="54" t="s">
        <v>7430</v>
      </c>
      <c r="AM479" s="54" t="s">
        <v>7445</v>
      </c>
      <c r="AN479" s="54" t="s">
        <v>8711</v>
      </c>
      <c r="AO479" s="54" t="s">
        <v>8714</v>
      </c>
      <c r="AP479" s="54" t="s">
        <v>8717</v>
      </c>
      <c r="AQ479" s="54" t="s">
        <v>8720</v>
      </c>
      <c r="AR479" s="54" t="s">
        <v>8708</v>
      </c>
      <c r="AS479" s="54" t="s">
        <v>8723</v>
      </c>
      <c r="AT479" s="54" t="s">
        <v>9989</v>
      </c>
      <c r="AU479" s="54" t="s">
        <v>9992</v>
      </c>
      <c r="AV479" s="54" t="s">
        <v>9995</v>
      </c>
      <c r="AW479" s="54" t="s">
        <v>9998</v>
      </c>
      <c r="AX479" s="54" t="s">
        <v>9986</v>
      </c>
      <c r="AY479" s="54" t="s">
        <v>10001</v>
      </c>
      <c r="AZ479" s="54" t="s">
        <v>11195</v>
      </c>
      <c r="BA479" s="54" t="s">
        <v>11198</v>
      </c>
      <c r="BB479" s="54" t="s">
        <v>11201</v>
      </c>
      <c r="BC479" s="54" t="s">
        <v>11204</v>
      </c>
      <c r="BD479" s="54" t="s">
        <v>11192</v>
      </c>
      <c r="BE479" s="54" t="s">
        <v>11207</v>
      </c>
    </row>
    <row r="480" spans="1:57" hidden="1">
      <c r="A480" s="48" t="s">
        <v>11596</v>
      </c>
      <c r="B480" s="64"/>
      <c r="C480" s="70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62"/>
      <c r="B481" s="53" t="s">
        <v>11598</v>
      </c>
      <c r="C481" s="70">
        <v>97</v>
      </c>
      <c r="D481" s="54" t="s">
        <v>989</v>
      </c>
      <c r="E481" s="54" t="s">
        <v>992</v>
      </c>
      <c r="F481" s="54" t="s">
        <v>995</v>
      </c>
      <c r="G481" s="54" t="s">
        <v>998</v>
      </c>
      <c r="H481" s="54" t="s">
        <v>986</v>
      </c>
      <c r="I481" s="54" t="s">
        <v>1103</v>
      </c>
      <c r="J481" s="54" t="s">
        <v>2267</v>
      </c>
      <c r="K481" s="54" t="s">
        <v>2270</v>
      </c>
      <c r="L481" s="54" t="s">
        <v>2273</v>
      </c>
      <c r="M481" s="54" t="s">
        <v>2276</v>
      </c>
      <c r="N481" s="54" t="s">
        <v>2264</v>
      </c>
      <c r="O481" s="54" t="s">
        <v>2279</v>
      </c>
      <c r="P481" s="54" t="s">
        <v>3565</v>
      </c>
      <c r="Q481" s="54" t="s">
        <v>3568</v>
      </c>
      <c r="R481" s="54" t="s">
        <v>3571</v>
      </c>
      <c r="S481" s="54" t="s">
        <v>3574</v>
      </c>
      <c r="T481" s="54" t="s">
        <v>3562</v>
      </c>
      <c r="U481" s="54" t="s">
        <v>3577</v>
      </c>
      <c r="V481" s="54" t="s">
        <v>4873</v>
      </c>
      <c r="W481" s="54" t="s">
        <v>4876</v>
      </c>
      <c r="X481" s="54" t="s">
        <v>4879</v>
      </c>
      <c r="Y481" s="54" t="s">
        <v>4882</v>
      </c>
      <c r="Z481" s="54" t="s">
        <v>4870</v>
      </c>
      <c r="AA481" s="54" t="s">
        <v>4885</v>
      </c>
      <c r="AB481" s="54" t="s">
        <v>6173</v>
      </c>
      <c r="AC481" s="54" t="s">
        <v>6176</v>
      </c>
      <c r="AD481" s="54" t="s">
        <v>6179</v>
      </c>
      <c r="AE481" s="54" t="s">
        <v>6182</v>
      </c>
      <c r="AF481" s="54" t="s">
        <v>6170</v>
      </c>
      <c r="AG481" s="54" t="s">
        <v>6185</v>
      </c>
      <c r="AH481" s="54" t="s">
        <v>7451</v>
      </c>
      <c r="AI481" s="54" t="s">
        <v>7454</v>
      </c>
      <c r="AJ481" s="54" t="s">
        <v>7457</v>
      </c>
      <c r="AK481" s="54" t="s">
        <v>7460</v>
      </c>
      <c r="AL481" s="54" t="s">
        <v>7448</v>
      </c>
      <c r="AM481" s="54" t="s">
        <v>7463</v>
      </c>
      <c r="AN481" s="54" t="s">
        <v>8729</v>
      </c>
      <c r="AO481" s="54" t="s">
        <v>8732</v>
      </c>
      <c r="AP481" s="54" t="s">
        <v>8735</v>
      </c>
      <c r="AQ481" s="54" t="s">
        <v>8738</v>
      </c>
      <c r="AR481" s="54" t="s">
        <v>8726</v>
      </c>
      <c r="AS481" s="54" t="s">
        <v>8741</v>
      </c>
      <c r="AT481" s="54" t="s">
        <v>10007</v>
      </c>
      <c r="AU481" s="54" t="s">
        <v>10010</v>
      </c>
      <c r="AV481" s="54" t="s">
        <v>10013</v>
      </c>
      <c r="AW481" s="54" t="s">
        <v>10016</v>
      </c>
      <c r="AX481" s="54" t="s">
        <v>10004</v>
      </c>
      <c r="AY481" s="54" t="s">
        <v>10019</v>
      </c>
      <c r="AZ481" s="54" t="s">
        <v>11285</v>
      </c>
      <c r="BA481" s="54" t="s">
        <v>11288</v>
      </c>
      <c r="BB481" s="54" t="s">
        <v>11291</v>
      </c>
      <c r="BC481" s="54" t="s">
        <v>11294</v>
      </c>
      <c r="BD481" s="54" t="s">
        <v>11210</v>
      </c>
      <c r="BE481" s="54" t="s">
        <v>11297</v>
      </c>
    </row>
    <row r="482" spans="1:57" hidden="1">
      <c r="A482" s="62"/>
      <c r="B482" s="53" t="s">
        <v>11587</v>
      </c>
      <c r="C482" s="70">
        <v>98</v>
      </c>
      <c r="D482" s="54" t="s">
        <v>1109</v>
      </c>
      <c r="E482" s="54" t="s">
        <v>1112</v>
      </c>
      <c r="F482" s="54" t="s">
        <v>1115</v>
      </c>
      <c r="G482" s="54" t="s">
        <v>1118</v>
      </c>
      <c r="H482" s="54" t="s">
        <v>1106</v>
      </c>
      <c r="I482" s="54" t="s">
        <v>1121</v>
      </c>
      <c r="J482" s="54" t="s">
        <v>2285</v>
      </c>
      <c r="K482" s="54" t="s">
        <v>2288</v>
      </c>
      <c r="L482" s="54" t="s">
        <v>2291</v>
      </c>
      <c r="M482" s="54" t="s">
        <v>2294</v>
      </c>
      <c r="N482" s="54" t="s">
        <v>2282</v>
      </c>
      <c r="O482" s="54" t="s">
        <v>2297</v>
      </c>
      <c r="P482" s="54" t="s">
        <v>3583</v>
      </c>
      <c r="Q482" s="54" t="s">
        <v>3586</v>
      </c>
      <c r="R482" s="54" t="s">
        <v>3589</v>
      </c>
      <c r="S482" s="54" t="s">
        <v>3592</v>
      </c>
      <c r="T482" s="54" t="s">
        <v>3580</v>
      </c>
      <c r="U482" s="54" t="s">
        <v>3595</v>
      </c>
      <c r="V482" s="54" t="s">
        <v>4891</v>
      </c>
      <c r="W482" s="54" t="s">
        <v>4894</v>
      </c>
      <c r="X482" s="54" t="s">
        <v>4897</v>
      </c>
      <c r="Y482" s="54" t="s">
        <v>4900</v>
      </c>
      <c r="Z482" s="54" t="s">
        <v>4888</v>
      </c>
      <c r="AA482" s="54" t="s">
        <v>4903</v>
      </c>
      <c r="AB482" s="54" t="s">
        <v>6191</v>
      </c>
      <c r="AC482" s="54" t="s">
        <v>6194</v>
      </c>
      <c r="AD482" s="54" t="s">
        <v>6197</v>
      </c>
      <c r="AE482" s="54" t="s">
        <v>6200</v>
      </c>
      <c r="AF482" s="54" t="s">
        <v>6188</v>
      </c>
      <c r="AG482" s="54" t="s">
        <v>6203</v>
      </c>
      <c r="AH482" s="54" t="s">
        <v>7469</v>
      </c>
      <c r="AI482" s="54" t="s">
        <v>7472</v>
      </c>
      <c r="AJ482" s="54" t="s">
        <v>7475</v>
      </c>
      <c r="AK482" s="54" t="s">
        <v>7478</v>
      </c>
      <c r="AL482" s="54" t="s">
        <v>7466</v>
      </c>
      <c r="AM482" s="54" t="s">
        <v>7481</v>
      </c>
      <c r="AN482" s="54" t="s">
        <v>8747</v>
      </c>
      <c r="AO482" s="54" t="s">
        <v>8750</v>
      </c>
      <c r="AP482" s="54" t="s">
        <v>8753</v>
      </c>
      <c r="AQ482" s="54" t="s">
        <v>8756</v>
      </c>
      <c r="AR482" s="54" t="s">
        <v>8744</v>
      </c>
      <c r="AS482" s="54" t="s">
        <v>8759</v>
      </c>
      <c r="AT482" s="54" t="s">
        <v>10025</v>
      </c>
      <c r="AU482" s="54" t="s">
        <v>10028</v>
      </c>
      <c r="AV482" s="54" t="s">
        <v>10031</v>
      </c>
      <c r="AW482" s="54" t="s">
        <v>10034</v>
      </c>
      <c r="AX482" s="54" t="s">
        <v>10022</v>
      </c>
      <c r="AY482" s="54" t="s">
        <v>10037</v>
      </c>
      <c r="AZ482" s="54" t="s">
        <v>11303</v>
      </c>
      <c r="BA482" s="54" t="s">
        <v>11306</v>
      </c>
      <c r="BB482" s="54" t="s">
        <v>11309</v>
      </c>
      <c r="BC482" s="54" t="s">
        <v>11312</v>
      </c>
      <c r="BD482" s="54" t="s">
        <v>11300</v>
      </c>
      <c r="BE482" s="54" t="s">
        <v>11315</v>
      </c>
    </row>
    <row r="483" spans="1:57" hidden="1">
      <c r="A483" s="62"/>
      <c r="B483" s="53" t="s">
        <v>11599</v>
      </c>
      <c r="C483" s="70">
        <v>99</v>
      </c>
      <c r="D483" s="54" t="s">
        <v>1127</v>
      </c>
      <c r="E483" s="54" t="s">
        <v>1130</v>
      </c>
      <c r="F483" s="54" t="s">
        <v>1133</v>
      </c>
      <c r="G483" s="54" t="s">
        <v>1136</v>
      </c>
      <c r="H483" s="54" t="s">
        <v>1124</v>
      </c>
      <c r="I483" s="54" t="s">
        <v>1139</v>
      </c>
      <c r="J483" s="54" t="s">
        <v>2303</v>
      </c>
      <c r="K483" s="54" t="s">
        <v>2306</v>
      </c>
      <c r="L483" s="54" t="s">
        <v>2441</v>
      </c>
      <c r="M483" s="54" t="s">
        <v>2444</v>
      </c>
      <c r="N483" s="54" t="s">
        <v>2300</v>
      </c>
      <c r="O483" s="54" t="s">
        <v>2447</v>
      </c>
      <c r="P483" s="54" t="s">
        <v>3601</v>
      </c>
      <c r="Q483" s="54" t="s">
        <v>3604</v>
      </c>
      <c r="R483" s="54" t="s">
        <v>3607</v>
      </c>
      <c r="S483" s="54" t="s">
        <v>3610</v>
      </c>
      <c r="T483" s="54" t="s">
        <v>3598</v>
      </c>
      <c r="U483" s="54" t="s">
        <v>3613</v>
      </c>
      <c r="V483" s="54" t="s">
        <v>4909</v>
      </c>
      <c r="W483" s="54" t="s">
        <v>4912</v>
      </c>
      <c r="X483" s="54" t="s">
        <v>4915</v>
      </c>
      <c r="Y483" s="54" t="s">
        <v>4918</v>
      </c>
      <c r="Z483" s="54" t="s">
        <v>4906</v>
      </c>
      <c r="AA483" s="54" t="s">
        <v>4921</v>
      </c>
      <c r="AB483" s="54" t="s">
        <v>6209</v>
      </c>
      <c r="AC483" s="54" t="s">
        <v>6212</v>
      </c>
      <c r="AD483" s="54" t="s">
        <v>6215</v>
      </c>
      <c r="AE483" s="54" t="s">
        <v>6218</v>
      </c>
      <c r="AF483" s="54" t="s">
        <v>6206</v>
      </c>
      <c r="AG483" s="54" t="s">
        <v>6221</v>
      </c>
      <c r="AH483" s="54" t="s">
        <v>7487</v>
      </c>
      <c r="AI483" s="54" t="s">
        <v>7490</v>
      </c>
      <c r="AJ483" s="54" t="s">
        <v>7493</v>
      </c>
      <c r="AK483" s="54" t="s">
        <v>7496</v>
      </c>
      <c r="AL483" s="54" t="s">
        <v>7484</v>
      </c>
      <c r="AM483" s="54" t="s">
        <v>7499</v>
      </c>
      <c r="AN483" s="54" t="s">
        <v>8765</v>
      </c>
      <c r="AO483" s="54" t="s">
        <v>8768</v>
      </c>
      <c r="AP483" s="54" t="s">
        <v>8771</v>
      </c>
      <c r="AQ483" s="54" t="s">
        <v>8774</v>
      </c>
      <c r="AR483" s="54" t="s">
        <v>8762</v>
      </c>
      <c r="AS483" s="54" t="s">
        <v>8777</v>
      </c>
      <c r="AT483" s="54" t="s">
        <v>10043</v>
      </c>
      <c r="AU483" s="54" t="s">
        <v>10046</v>
      </c>
      <c r="AV483" s="54" t="s">
        <v>10049</v>
      </c>
      <c r="AW483" s="54" t="s">
        <v>10052</v>
      </c>
      <c r="AX483" s="54" t="s">
        <v>10040</v>
      </c>
      <c r="AY483" s="54" t="s">
        <v>10055</v>
      </c>
      <c r="AZ483" s="54" t="s">
        <v>11321</v>
      </c>
      <c r="BA483" s="54" t="s">
        <v>11324</v>
      </c>
      <c r="BB483" s="54" t="s">
        <v>11327</v>
      </c>
      <c r="BC483" s="54" t="s">
        <v>11330</v>
      </c>
      <c r="BD483" s="54" t="s">
        <v>11318</v>
      </c>
      <c r="BE483" s="54" t="s">
        <v>11333</v>
      </c>
    </row>
    <row r="484" spans="1:57" hidden="1">
      <c r="A484" s="62"/>
      <c r="B484" s="53" t="s">
        <v>11600</v>
      </c>
      <c r="C484" s="70">
        <v>100</v>
      </c>
      <c r="D484" s="54" t="s">
        <v>1145</v>
      </c>
      <c r="E484" s="54" t="s">
        <v>1148</v>
      </c>
      <c r="F484" s="54" t="s">
        <v>1151</v>
      </c>
      <c r="G484" s="54" t="s">
        <v>1154</v>
      </c>
      <c r="H484" s="54" t="s">
        <v>1142</v>
      </c>
      <c r="I484" s="54" t="s">
        <v>1157</v>
      </c>
      <c r="J484" s="54" t="s">
        <v>2453</v>
      </c>
      <c r="K484" s="54" t="s">
        <v>2456</v>
      </c>
      <c r="L484" s="54" t="s">
        <v>2459</v>
      </c>
      <c r="M484" s="54" t="s">
        <v>2462</v>
      </c>
      <c r="N484" s="54" t="s">
        <v>2450</v>
      </c>
      <c r="O484" s="54" t="s">
        <v>2465</v>
      </c>
      <c r="P484" s="54" t="s">
        <v>3619</v>
      </c>
      <c r="Q484" s="54" t="s">
        <v>3622</v>
      </c>
      <c r="R484" s="54" t="s">
        <v>3625</v>
      </c>
      <c r="S484" s="54" t="s">
        <v>3628</v>
      </c>
      <c r="T484" s="54" t="s">
        <v>3616</v>
      </c>
      <c r="U484" s="54" t="s">
        <v>3631</v>
      </c>
      <c r="V484" s="54" t="s">
        <v>4927</v>
      </c>
      <c r="W484" s="54" t="s">
        <v>4930</v>
      </c>
      <c r="X484" s="54" t="s">
        <v>4933</v>
      </c>
      <c r="Y484" s="54" t="s">
        <v>4936</v>
      </c>
      <c r="Z484" s="54" t="s">
        <v>4924</v>
      </c>
      <c r="AA484" s="54" t="s">
        <v>4939</v>
      </c>
      <c r="AB484" s="54" t="s">
        <v>6227</v>
      </c>
      <c r="AC484" s="54" t="s">
        <v>6230</v>
      </c>
      <c r="AD484" s="54" t="s">
        <v>6233</v>
      </c>
      <c r="AE484" s="54" t="s">
        <v>6236</v>
      </c>
      <c r="AF484" s="54" t="s">
        <v>6224</v>
      </c>
      <c r="AG484" s="54" t="s">
        <v>6239</v>
      </c>
      <c r="AH484" s="54" t="s">
        <v>7505</v>
      </c>
      <c r="AI484" s="54" t="s">
        <v>7508</v>
      </c>
      <c r="AJ484" s="54" t="s">
        <v>7511</v>
      </c>
      <c r="AK484" s="54" t="s">
        <v>7514</v>
      </c>
      <c r="AL484" s="54" t="s">
        <v>7502</v>
      </c>
      <c r="AM484" s="54" t="s">
        <v>7517</v>
      </c>
      <c r="AN484" s="54" t="s">
        <v>8783</v>
      </c>
      <c r="AO484" s="54" t="s">
        <v>8786</v>
      </c>
      <c r="AP484" s="54" t="s">
        <v>8789</v>
      </c>
      <c r="AQ484" s="54" t="s">
        <v>8792</v>
      </c>
      <c r="AR484" s="54" t="s">
        <v>8780</v>
      </c>
      <c r="AS484" s="54" t="s">
        <v>8795</v>
      </c>
      <c r="AT484" s="54" t="s">
        <v>10061</v>
      </c>
      <c r="AU484" s="54" t="s">
        <v>10064</v>
      </c>
      <c r="AV484" s="54" t="s">
        <v>10067</v>
      </c>
      <c r="AW484" s="54" t="s">
        <v>10070</v>
      </c>
      <c r="AX484" s="54" t="s">
        <v>10058</v>
      </c>
      <c r="AY484" s="54" t="s">
        <v>10073</v>
      </c>
      <c r="AZ484" s="54" t="s">
        <v>11339</v>
      </c>
      <c r="BA484" s="54" t="s">
        <v>11342</v>
      </c>
      <c r="BB484" s="54" t="s">
        <v>11345</v>
      </c>
      <c r="BC484" s="54" t="s">
        <v>11348</v>
      </c>
      <c r="BD484" s="54" t="s">
        <v>11336</v>
      </c>
      <c r="BE484" s="54" t="s">
        <v>11351</v>
      </c>
    </row>
    <row r="485" spans="1:57" hidden="1">
      <c r="A485" s="62"/>
      <c r="B485" s="53" t="s">
        <v>11601</v>
      </c>
      <c r="C485" s="70">
        <v>101</v>
      </c>
      <c r="D485" s="54" t="s">
        <v>1163</v>
      </c>
      <c r="E485" s="54" t="s">
        <v>1166</v>
      </c>
      <c r="F485" s="54" t="s">
        <v>1169</v>
      </c>
      <c r="G485" s="54" t="s">
        <v>1172</v>
      </c>
      <c r="H485" s="54" t="s">
        <v>1160</v>
      </c>
      <c r="I485" s="54" t="s">
        <v>1175</v>
      </c>
      <c r="J485" s="54" t="s">
        <v>2471</v>
      </c>
      <c r="K485" s="54" t="s">
        <v>2474</v>
      </c>
      <c r="L485" s="54" t="s">
        <v>2477</v>
      </c>
      <c r="M485" s="54" t="s">
        <v>2480</v>
      </c>
      <c r="N485" s="54" t="s">
        <v>2468</v>
      </c>
      <c r="O485" s="54" t="s">
        <v>2483</v>
      </c>
      <c r="P485" s="54" t="s">
        <v>3779</v>
      </c>
      <c r="Q485" s="54" t="s">
        <v>3782</v>
      </c>
      <c r="R485" s="54" t="s">
        <v>3785</v>
      </c>
      <c r="S485" s="54" t="s">
        <v>3788</v>
      </c>
      <c r="T485" s="54" t="s">
        <v>3634</v>
      </c>
      <c r="U485" s="54" t="s">
        <v>3791</v>
      </c>
      <c r="V485" s="54" t="s">
        <v>4945</v>
      </c>
      <c r="W485" s="54" t="s">
        <v>4948</v>
      </c>
      <c r="X485" s="54" t="s">
        <v>4951</v>
      </c>
      <c r="Y485" s="54" t="s">
        <v>4954</v>
      </c>
      <c r="Z485" s="54" t="s">
        <v>4942</v>
      </c>
      <c r="AA485" s="54" t="s">
        <v>4957</v>
      </c>
      <c r="AB485" s="54" t="s">
        <v>6245</v>
      </c>
      <c r="AC485" s="54" t="s">
        <v>6248</v>
      </c>
      <c r="AD485" s="54" t="s">
        <v>6251</v>
      </c>
      <c r="AE485" s="54" t="s">
        <v>6254</v>
      </c>
      <c r="AF485" s="54" t="s">
        <v>6242</v>
      </c>
      <c r="AG485" s="54" t="s">
        <v>6257</v>
      </c>
      <c r="AH485" s="54" t="s">
        <v>7523</v>
      </c>
      <c r="AI485" s="54" t="s">
        <v>7526</v>
      </c>
      <c r="AJ485" s="54" t="s">
        <v>7529</v>
      </c>
      <c r="AK485" s="54" t="s">
        <v>7532</v>
      </c>
      <c r="AL485" s="54" t="s">
        <v>7520</v>
      </c>
      <c r="AM485" s="54" t="s">
        <v>7535</v>
      </c>
      <c r="AN485" s="54" t="s">
        <v>8801</v>
      </c>
      <c r="AO485" s="54" t="s">
        <v>8804</v>
      </c>
      <c r="AP485" s="54" t="s">
        <v>8807</v>
      </c>
      <c r="AQ485" s="54" t="s">
        <v>8810</v>
      </c>
      <c r="AR485" s="54" t="s">
        <v>8798</v>
      </c>
      <c r="AS485" s="54" t="s">
        <v>8813</v>
      </c>
      <c r="AT485" s="54" t="s">
        <v>10079</v>
      </c>
      <c r="AU485" s="54" t="s">
        <v>10082</v>
      </c>
      <c r="AV485" s="54" t="s">
        <v>10085</v>
      </c>
      <c r="AW485" s="54" t="s">
        <v>10088</v>
      </c>
      <c r="AX485" s="54" t="s">
        <v>10076</v>
      </c>
      <c r="AY485" s="54" t="s">
        <v>10091</v>
      </c>
      <c r="AZ485" s="54" t="s">
        <v>11357</v>
      </c>
      <c r="BA485" s="54" t="s">
        <v>11360</v>
      </c>
      <c r="BB485" s="54" t="s">
        <v>11363</v>
      </c>
      <c r="BC485" s="54" t="s">
        <v>11366</v>
      </c>
      <c r="BD485" s="54" t="s">
        <v>11354</v>
      </c>
      <c r="BE485" s="54" t="s">
        <v>11369</v>
      </c>
    </row>
    <row r="486" spans="1:57" hidden="1">
      <c r="A486" s="62"/>
      <c r="B486" s="53" t="s">
        <v>11602</v>
      </c>
      <c r="C486" s="70">
        <v>102</v>
      </c>
      <c r="D486" s="54" t="s">
        <v>1181</v>
      </c>
      <c r="E486" s="54" t="s">
        <v>1184</v>
      </c>
      <c r="F486" s="54" t="s">
        <v>1187</v>
      </c>
      <c r="G486" s="54" t="s">
        <v>1190</v>
      </c>
      <c r="H486" s="54" t="s">
        <v>1178</v>
      </c>
      <c r="I486" s="54" t="s">
        <v>1193</v>
      </c>
      <c r="J486" s="54" t="s">
        <v>2489</v>
      </c>
      <c r="K486" s="54" t="s">
        <v>2492</v>
      </c>
      <c r="L486" s="54" t="s">
        <v>2495</v>
      </c>
      <c r="M486" s="54" t="s">
        <v>2498</v>
      </c>
      <c r="N486" s="54" t="s">
        <v>2486</v>
      </c>
      <c r="O486" s="54" t="s">
        <v>2501</v>
      </c>
      <c r="P486" s="54" t="s">
        <v>3797</v>
      </c>
      <c r="Q486" s="54" t="s">
        <v>3800</v>
      </c>
      <c r="R486" s="54" t="s">
        <v>3803</v>
      </c>
      <c r="S486" s="54" t="s">
        <v>3806</v>
      </c>
      <c r="T486" s="54" t="s">
        <v>3794</v>
      </c>
      <c r="U486" s="54" t="s">
        <v>3809</v>
      </c>
      <c r="V486" s="54" t="s">
        <v>4963</v>
      </c>
      <c r="W486" s="54" t="s">
        <v>4966</v>
      </c>
      <c r="X486" s="54" t="s">
        <v>4969</v>
      </c>
      <c r="Y486" s="54" t="s">
        <v>4972</v>
      </c>
      <c r="Z486" s="54" t="s">
        <v>4960</v>
      </c>
      <c r="AA486" s="54" t="s">
        <v>5117</v>
      </c>
      <c r="AB486" s="54" t="s">
        <v>6263</v>
      </c>
      <c r="AC486" s="54" t="s">
        <v>6266</v>
      </c>
      <c r="AD486" s="54" t="s">
        <v>6269</v>
      </c>
      <c r="AE486" s="54" t="s">
        <v>6272</v>
      </c>
      <c r="AF486" s="54" t="s">
        <v>6260</v>
      </c>
      <c r="AG486" s="54" t="s">
        <v>6275</v>
      </c>
      <c r="AH486" s="54" t="s">
        <v>7541</v>
      </c>
      <c r="AI486" s="54" t="s">
        <v>7544</v>
      </c>
      <c r="AJ486" s="54" t="s">
        <v>7547</v>
      </c>
      <c r="AK486" s="54" t="s">
        <v>7550</v>
      </c>
      <c r="AL486" s="54" t="s">
        <v>7538</v>
      </c>
      <c r="AM486" s="54" t="s">
        <v>7553</v>
      </c>
      <c r="AN486" s="54" t="s">
        <v>8819</v>
      </c>
      <c r="AO486" s="54" t="s">
        <v>8822</v>
      </c>
      <c r="AP486" s="54" t="s">
        <v>8825</v>
      </c>
      <c r="AQ486" s="54" t="s">
        <v>8828</v>
      </c>
      <c r="AR486" s="54" t="s">
        <v>8816</v>
      </c>
      <c r="AS486" s="54" t="s">
        <v>8831</v>
      </c>
      <c r="AT486" s="54" t="s">
        <v>10097</v>
      </c>
      <c r="AU486" s="54" t="s">
        <v>10100</v>
      </c>
      <c r="AV486" s="54" t="s">
        <v>10103</v>
      </c>
      <c r="AW486" s="54" t="s">
        <v>10106</v>
      </c>
      <c r="AX486" s="54" t="s">
        <v>10094</v>
      </c>
      <c r="AY486" s="54" t="s">
        <v>10109</v>
      </c>
      <c r="AZ486" s="54" t="s">
        <v>11375</v>
      </c>
      <c r="BA486" s="54" t="s">
        <v>11378</v>
      </c>
      <c r="BB486" s="54" t="s">
        <v>11381</v>
      </c>
      <c r="BC486" s="54" t="s">
        <v>11384</v>
      </c>
      <c r="BD486" s="54" t="s">
        <v>11372</v>
      </c>
      <c r="BE486" s="54" t="s">
        <v>11387</v>
      </c>
    </row>
    <row r="487" spans="1:57" hidden="1">
      <c r="A487" s="62"/>
      <c r="B487" s="53" t="s">
        <v>11591</v>
      </c>
      <c r="C487" s="70">
        <v>103</v>
      </c>
      <c r="D487" s="54" t="s">
        <v>1199</v>
      </c>
      <c r="E487" s="54" t="s">
        <v>1202</v>
      </c>
      <c r="F487" s="54" t="s">
        <v>1205</v>
      </c>
      <c r="G487" s="54" t="s">
        <v>1208</v>
      </c>
      <c r="H487" s="54" t="s">
        <v>1196</v>
      </c>
      <c r="I487" s="54" t="s">
        <v>1211</v>
      </c>
      <c r="J487" s="54" t="s">
        <v>2507</v>
      </c>
      <c r="K487" s="54" t="s">
        <v>2510</v>
      </c>
      <c r="L487" s="54" t="s">
        <v>2513</v>
      </c>
      <c r="M487" s="54" t="s">
        <v>2516</v>
      </c>
      <c r="N487" s="54" t="s">
        <v>2504</v>
      </c>
      <c r="O487" s="54" t="s">
        <v>2519</v>
      </c>
      <c r="P487" s="54" t="s">
        <v>3815</v>
      </c>
      <c r="Q487" s="54" t="s">
        <v>3818</v>
      </c>
      <c r="R487" s="54" t="s">
        <v>3821</v>
      </c>
      <c r="S487" s="54" t="s">
        <v>3824</v>
      </c>
      <c r="T487" s="54" t="s">
        <v>3812</v>
      </c>
      <c r="U487" s="54" t="s">
        <v>3827</v>
      </c>
      <c r="V487" s="54" t="s">
        <v>5123</v>
      </c>
      <c r="W487" s="54" t="s">
        <v>5126</v>
      </c>
      <c r="X487" s="54" t="s">
        <v>5129</v>
      </c>
      <c r="Y487" s="54" t="s">
        <v>5132</v>
      </c>
      <c r="Z487" s="54" t="s">
        <v>5120</v>
      </c>
      <c r="AA487" s="54" t="s">
        <v>5135</v>
      </c>
      <c r="AB487" s="54" t="s">
        <v>6281</v>
      </c>
      <c r="AC487" s="54" t="s">
        <v>6284</v>
      </c>
      <c r="AD487" s="54" t="s">
        <v>6287</v>
      </c>
      <c r="AE487" s="54" t="s">
        <v>6290</v>
      </c>
      <c r="AF487" s="54" t="s">
        <v>6278</v>
      </c>
      <c r="AG487" s="54" t="s">
        <v>6293</v>
      </c>
      <c r="AH487" s="54" t="s">
        <v>7559</v>
      </c>
      <c r="AI487" s="54" t="s">
        <v>7562</v>
      </c>
      <c r="AJ487" s="54" t="s">
        <v>7565</v>
      </c>
      <c r="AK487" s="54" t="s">
        <v>7568</v>
      </c>
      <c r="AL487" s="54" t="s">
        <v>7556</v>
      </c>
      <c r="AM487" s="54" t="s">
        <v>7571</v>
      </c>
      <c r="AN487" s="54" t="s">
        <v>8837</v>
      </c>
      <c r="AO487" s="54" t="s">
        <v>8840</v>
      </c>
      <c r="AP487" s="54" t="s">
        <v>8843</v>
      </c>
      <c r="AQ487" s="54" t="s">
        <v>8846</v>
      </c>
      <c r="AR487" s="54" t="s">
        <v>8834</v>
      </c>
      <c r="AS487" s="54" t="s">
        <v>8849</v>
      </c>
      <c r="AT487" s="54" t="s">
        <v>10115</v>
      </c>
      <c r="AU487" s="54" t="s">
        <v>10118</v>
      </c>
      <c r="AV487" s="54" t="s">
        <v>10121</v>
      </c>
      <c r="AW487" s="54" t="s">
        <v>10124</v>
      </c>
      <c r="AX487" s="54" t="s">
        <v>10112</v>
      </c>
      <c r="AY487" s="54" t="s">
        <v>10127</v>
      </c>
      <c r="AZ487" s="54" t="s">
        <v>11393</v>
      </c>
      <c r="BA487" s="54" t="s">
        <v>11396</v>
      </c>
      <c r="BB487" s="54" t="s">
        <v>11399</v>
      </c>
      <c r="BC487" s="54" t="s">
        <v>11402</v>
      </c>
      <c r="BD487" s="54" t="s">
        <v>11390</v>
      </c>
      <c r="BE487" s="54" t="s">
        <v>11405</v>
      </c>
    </row>
    <row r="488" spans="1:57" hidden="1">
      <c r="A488" s="62"/>
      <c r="B488" s="53" t="s">
        <v>11603</v>
      </c>
      <c r="C488" s="70">
        <v>104</v>
      </c>
      <c r="D488" s="54" t="s">
        <v>1217</v>
      </c>
      <c r="E488" s="54" t="s">
        <v>1220</v>
      </c>
      <c r="F488" s="54" t="s">
        <v>1223</v>
      </c>
      <c r="G488" s="54" t="s">
        <v>1226</v>
      </c>
      <c r="H488" s="54" t="s">
        <v>1214</v>
      </c>
      <c r="I488" s="54" t="s">
        <v>1229</v>
      </c>
      <c r="J488" s="54" t="s">
        <v>2525</v>
      </c>
      <c r="K488" s="54" t="s">
        <v>2528</v>
      </c>
      <c r="L488" s="54" t="s">
        <v>2531</v>
      </c>
      <c r="M488" s="54" t="s">
        <v>2534</v>
      </c>
      <c r="N488" s="54" t="s">
        <v>2522</v>
      </c>
      <c r="O488" s="54" t="s">
        <v>2537</v>
      </c>
      <c r="P488" s="54" t="s">
        <v>3833</v>
      </c>
      <c r="Q488" s="54" t="s">
        <v>3836</v>
      </c>
      <c r="R488" s="54" t="s">
        <v>3839</v>
      </c>
      <c r="S488" s="54" t="s">
        <v>3842</v>
      </c>
      <c r="T488" s="54" t="s">
        <v>3830</v>
      </c>
      <c r="U488" s="54" t="s">
        <v>3845</v>
      </c>
      <c r="V488" s="54" t="s">
        <v>5141</v>
      </c>
      <c r="W488" s="54" t="s">
        <v>5144</v>
      </c>
      <c r="X488" s="54" t="s">
        <v>5147</v>
      </c>
      <c r="Y488" s="54" t="s">
        <v>5150</v>
      </c>
      <c r="Z488" s="54" t="s">
        <v>5138</v>
      </c>
      <c r="AA488" s="54" t="s">
        <v>5153</v>
      </c>
      <c r="AB488" s="54" t="s">
        <v>6299</v>
      </c>
      <c r="AC488" s="54" t="s">
        <v>6302</v>
      </c>
      <c r="AD488" s="54" t="s">
        <v>6455</v>
      </c>
      <c r="AE488" s="54" t="s">
        <v>6458</v>
      </c>
      <c r="AF488" s="54" t="s">
        <v>6296</v>
      </c>
      <c r="AG488" s="54" t="s">
        <v>6461</v>
      </c>
      <c r="AH488" s="54" t="s">
        <v>7577</v>
      </c>
      <c r="AI488" s="54" t="s">
        <v>7580</v>
      </c>
      <c r="AJ488" s="54" t="s">
        <v>7583</v>
      </c>
      <c r="AK488" s="54" t="s">
        <v>7586</v>
      </c>
      <c r="AL488" s="54" t="s">
        <v>7574</v>
      </c>
      <c r="AM488" s="54" t="s">
        <v>7589</v>
      </c>
      <c r="AN488" s="54" t="s">
        <v>8855</v>
      </c>
      <c r="AO488" s="54" t="s">
        <v>8858</v>
      </c>
      <c r="AP488" s="54" t="s">
        <v>8861</v>
      </c>
      <c r="AQ488" s="54" t="s">
        <v>8864</v>
      </c>
      <c r="AR488" s="54" t="s">
        <v>8852</v>
      </c>
      <c r="AS488" s="54" t="s">
        <v>8867</v>
      </c>
      <c r="AT488" s="54" t="s">
        <v>10133</v>
      </c>
      <c r="AU488" s="54" t="s">
        <v>10136</v>
      </c>
      <c r="AV488" s="54" t="s">
        <v>10139</v>
      </c>
      <c r="AW488" s="54" t="s">
        <v>10142</v>
      </c>
      <c r="AX488" s="54" t="s">
        <v>10130</v>
      </c>
      <c r="AY488" s="54" t="s">
        <v>10145</v>
      </c>
      <c r="AZ488" s="54" t="s">
        <v>11411</v>
      </c>
      <c r="BA488" s="54" t="s">
        <v>11414</v>
      </c>
      <c r="BB488" s="54" t="s">
        <v>11417</v>
      </c>
      <c r="BC488" s="54" t="s">
        <v>11420</v>
      </c>
      <c r="BD488" s="54" t="s">
        <v>11408</v>
      </c>
      <c r="BE488" s="54" t="s">
        <v>11423</v>
      </c>
    </row>
    <row r="489" spans="1:57" hidden="1">
      <c r="A489" s="63"/>
      <c r="B489" s="53" t="s">
        <v>11589</v>
      </c>
      <c r="C489" s="70">
        <v>105</v>
      </c>
      <c r="D489" s="54" t="s">
        <v>1235</v>
      </c>
      <c r="E489" s="54" t="s">
        <v>1238</v>
      </c>
      <c r="F489" s="54" t="s">
        <v>1241</v>
      </c>
      <c r="G489" s="54" t="s">
        <v>1244</v>
      </c>
      <c r="H489" s="54" t="s">
        <v>1232</v>
      </c>
      <c r="I489" s="54" t="s">
        <v>1247</v>
      </c>
      <c r="J489" s="54" t="s">
        <v>2543</v>
      </c>
      <c r="K489" s="54" t="s">
        <v>2546</v>
      </c>
      <c r="L489" s="54" t="s">
        <v>2549</v>
      </c>
      <c r="M489" s="54" t="s">
        <v>2552</v>
      </c>
      <c r="N489" s="54" t="s">
        <v>2540</v>
      </c>
      <c r="O489" s="54" t="s">
        <v>2555</v>
      </c>
      <c r="P489" s="54" t="s">
        <v>3851</v>
      </c>
      <c r="Q489" s="54" t="s">
        <v>3854</v>
      </c>
      <c r="R489" s="54" t="s">
        <v>3857</v>
      </c>
      <c r="S489" s="54" t="s">
        <v>3860</v>
      </c>
      <c r="T489" s="54" t="s">
        <v>3848</v>
      </c>
      <c r="U489" s="54" t="s">
        <v>3863</v>
      </c>
      <c r="V489" s="54" t="s">
        <v>5159</v>
      </c>
      <c r="W489" s="54" t="s">
        <v>5162</v>
      </c>
      <c r="X489" s="54" t="s">
        <v>5165</v>
      </c>
      <c r="Y489" s="54" t="s">
        <v>5168</v>
      </c>
      <c r="Z489" s="54" t="s">
        <v>5156</v>
      </c>
      <c r="AA489" s="54" t="s">
        <v>5171</v>
      </c>
      <c r="AB489" s="54" t="s">
        <v>6467</v>
      </c>
      <c r="AC489" s="54" t="s">
        <v>6470</v>
      </c>
      <c r="AD489" s="54" t="s">
        <v>6473</v>
      </c>
      <c r="AE489" s="54" t="s">
        <v>6476</v>
      </c>
      <c r="AF489" s="54" t="s">
        <v>6464</v>
      </c>
      <c r="AG489" s="54" t="s">
        <v>6479</v>
      </c>
      <c r="AH489" s="54" t="s">
        <v>7595</v>
      </c>
      <c r="AI489" s="54" t="s">
        <v>7598</v>
      </c>
      <c r="AJ489" s="54" t="s">
        <v>7601</v>
      </c>
      <c r="AK489" s="54" t="s">
        <v>7604</v>
      </c>
      <c r="AL489" s="54" t="s">
        <v>7592</v>
      </c>
      <c r="AM489" s="54" t="s">
        <v>7607</v>
      </c>
      <c r="AN489" s="54" t="s">
        <v>8873</v>
      </c>
      <c r="AO489" s="54" t="s">
        <v>8876</v>
      </c>
      <c r="AP489" s="54" t="s">
        <v>8879</v>
      </c>
      <c r="AQ489" s="54" t="s">
        <v>8882</v>
      </c>
      <c r="AR489" s="54" t="s">
        <v>8870</v>
      </c>
      <c r="AS489" s="54" t="s">
        <v>8885</v>
      </c>
      <c r="AT489" s="54" t="s">
        <v>10151</v>
      </c>
      <c r="AU489" s="54" t="s">
        <v>10154</v>
      </c>
      <c r="AV489" s="54" t="s">
        <v>10157</v>
      </c>
      <c r="AW489" s="54" t="s">
        <v>10160</v>
      </c>
      <c r="AX489" s="54" t="s">
        <v>10148</v>
      </c>
      <c r="AY489" s="54" t="s">
        <v>10163</v>
      </c>
      <c r="AZ489" s="54" t="s">
        <v>11429</v>
      </c>
      <c r="BA489" s="54" t="s">
        <v>11432</v>
      </c>
      <c r="BB489" s="54" t="s">
        <v>11435</v>
      </c>
      <c r="BC489" s="54" t="s">
        <v>11438</v>
      </c>
      <c r="BD489" s="54" t="s">
        <v>11426</v>
      </c>
      <c r="BE489" s="54" t="s">
        <v>11441</v>
      </c>
    </row>
    <row r="490" spans="1:57" hidden="1">
      <c r="A490" s="62"/>
      <c r="B490" s="53" t="s">
        <v>11590</v>
      </c>
      <c r="C490" s="70">
        <v>106</v>
      </c>
      <c r="D490" s="54" t="s">
        <v>1253</v>
      </c>
      <c r="E490" s="54" t="s">
        <v>1256</v>
      </c>
      <c r="F490" s="54" t="s">
        <v>1259</v>
      </c>
      <c r="G490" s="54" t="s">
        <v>1262</v>
      </c>
      <c r="H490" s="54" t="s">
        <v>1250</v>
      </c>
      <c r="I490" s="54" t="s">
        <v>1265</v>
      </c>
      <c r="J490" s="54" t="s">
        <v>2561</v>
      </c>
      <c r="K490" s="54" t="s">
        <v>2564</v>
      </c>
      <c r="L490" s="54" t="s">
        <v>2567</v>
      </c>
      <c r="M490" s="54" t="s">
        <v>2570</v>
      </c>
      <c r="N490" s="54" t="s">
        <v>2558</v>
      </c>
      <c r="O490" s="54" t="s">
        <v>2573</v>
      </c>
      <c r="P490" s="54" t="s">
        <v>3869</v>
      </c>
      <c r="Q490" s="54" t="s">
        <v>3872</v>
      </c>
      <c r="R490" s="54" t="s">
        <v>3875</v>
      </c>
      <c r="S490" s="54" t="s">
        <v>3878</v>
      </c>
      <c r="T490" s="54" t="s">
        <v>3866</v>
      </c>
      <c r="U490" s="54" t="s">
        <v>3881</v>
      </c>
      <c r="V490" s="54" t="s">
        <v>5177</v>
      </c>
      <c r="W490" s="54" t="s">
        <v>5180</v>
      </c>
      <c r="X490" s="54" t="s">
        <v>5183</v>
      </c>
      <c r="Y490" s="54" t="s">
        <v>5186</v>
      </c>
      <c r="Z490" s="54" t="s">
        <v>5174</v>
      </c>
      <c r="AA490" s="54" t="s">
        <v>5189</v>
      </c>
      <c r="AB490" s="54" t="s">
        <v>6485</v>
      </c>
      <c r="AC490" s="54" t="s">
        <v>6488</v>
      </c>
      <c r="AD490" s="54" t="s">
        <v>6491</v>
      </c>
      <c r="AE490" s="54" t="s">
        <v>6494</v>
      </c>
      <c r="AF490" s="54" t="s">
        <v>6482</v>
      </c>
      <c r="AG490" s="54" t="s">
        <v>6497</v>
      </c>
      <c r="AH490" s="54" t="s">
        <v>7793</v>
      </c>
      <c r="AI490" s="54" t="s">
        <v>7796</v>
      </c>
      <c r="AJ490" s="54" t="s">
        <v>7799</v>
      </c>
      <c r="AK490" s="54" t="s">
        <v>7802</v>
      </c>
      <c r="AL490" s="54" t="s">
        <v>7610</v>
      </c>
      <c r="AM490" s="54" t="s">
        <v>7805</v>
      </c>
      <c r="AN490" s="54" t="s">
        <v>8891</v>
      </c>
      <c r="AO490" s="54" t="s">
        <v>8894</v>
      </c>
      <c r="AP490" s="54" t="s">
        <v>8897</v>
      </c>
      <c r="AQ490" s="54" t="s">
        <v>8900</v>
      </c>
      <c r="AR490" s="54" t="s">
        <v>8888</v>
      </c>
      <c r="AS490" s="54" t="s">
        <v>8903</v>
      </c>
      <c r="AT490" s="54" t="s">
        <v>10169</v>
      </c>
      <c r="AU490" s="54" t="s">
        <v>10172</v>
      </c>
      <c r="AV490" s="54" t="s">
        <v>10175</v>
      </c>
      <c r="AW490" s="54" t="s">
        <v>10178</v>
      </c>
      <c r="AX490" s="54" t="s">
        <v>10166</v>
      </c>
      <c r="AY490" s="54" t="s">
        <v>10181</v>
      </c>
      <c r="AZ490" s="54" t="s">
        <v>11447</v>
      </c>
      <c r="BA490" s="54" t="s">
        <v>11450</v>
      </c>
      <c r="BB490" s="54" t="s">
        <v>11453</v>
      </c>
      <c r="BC490" s="54" t="s">
        <v>11456</v>
      </c>
      <c r="BD490" s="54" t="s">
        <v>11444</v>
      </c>
      <c r="BE490" s="54" t="s">
        <v>11459</v>
      </c>
    </row>
    <row r="491" spans="1:57" hidden="1">
      <c r="A491" s="62"/>
      <c r="B491" s="53" t="s">
        <v>11604</v>
      </c>
      <c r="C491" s="70">
        <v>107</v>
      </c>
      <c r="D491" s="54" t="s">
        <v>1271</v>
      </c>
      <c r="E491" s="54" t="s">
        <v>1274</v>
      </c>
      <c r="F491" s="54" t="s">
        <v>1277</v>
      </c>
      <c r="G491" s="54" t="s">
        <v>1280</v>
      </c>
      <c r="H491" s="54" t="s">
        <v>1268</v>
      </c>
      <c r="I491" s="54" t="s">
        <v>1283</v>
      </c>
      <c r="J491" s="54" t="s">
        <v>2579</v>
      </c>
      <c r="K491" s="54" t="s">
        <v>2582</v>
      </c>
      <c r="L491" s="54" t="s">
        <v>2585</v>
      </c>
      <c r="M491" s="54" t="s">
        <v>2588</v>
      </c>
      <c r="N491" s="54" t="s">
        <v>2576</v>
      </c>
      <c r="O491" s="54" t="s">
        <v>2591</v>
      </c>
      <c r="P491" s="54" t="s">
        <v>3887</v>
      </c>
      <c r="Q491" s="54" t="s">
        <v>3890</v>
      </c>
      <c r="R491" s="54" t="s">
        <v>3893</v>
      </c>
      <c r="S491" s="54" t="s">
        <v>3896</v>
      </c>
      <c r="T491" s="54" t="s">
        <v>3884</v>
      </c>
      <c r="U491" s="54" t="s">
        <v>3899</v>
      </c>
      <c r="V491" s="54" t="s">
        <v>5195</v>
      </c>
      <c r="W491" s="54" t="s">
        <v>5198</v>
      </c>
      <c r="X491" s="54" t="s">
        <v>5201</v>
      </c>
      <c r="Y491" s="54" t="s">
        <v>5204</v>
      </c>
      <c r="Z491" s="54" t="s">
        <v>5192</v>
      </c>
      <c r="AA491" s="54" t="s">
        <v>5207</v>
      </c>
      <c r="AB491" s="54" t="s">
        <v>6503</v>
      </c>
      <c r="AC491" s="54" t="s">
        <v>6506</v>
      </c>
      <c r="AD491" s="54" t="s">
        <v>6509</v>
      </c>
      <c r="AE491" s="54" t="s">
        <v>6512</v>
      </c>
      <c r="AF491" s="54" t="s">
        <v>6500</v>
      </c>
      <c r="AG491" s="54" t="s">
        <v>6515</v>
      </c>
      <c r="AH491" s="54" t="s">
        <v>7811</v>
      </c>
      <c r="AI491" s="54" t="s">
        <v>7814</v>
      </c>
      <c r="AJ491" s="54" t="s">
        <v>7817</v>
      </c>
      <c r="AK491" s="54" t="s">
        <v>7820</v>
      </c>
      <c r="AL491" s="54" t="s">
        <v>7808</v>
      </c>
      <c r="AM491" s="54" t="s">
        <v>7823</v>
      </c>
      <c r="AN491" s="54" t="s">
        <v>8909</v>
      </c>
      <c r="AO491" s="54" t="s">
        <v>8912</v>
      </c>
      <c r="AP491" s="54" t="s">
        <v>8915</v>
      </c>
      <c r="AQ491" s="54" t="s">
        <v>8918</v>
      </c>
      <c r="AR491" s="54" t="s">
        <v>8906</v>
      </c>
      <c r="AS491" s="54" t="s">
        <v>9131</v>
      </c>
      <c r="AT491" s="54" t="s">
        <v>10187</v>
      </c>
      <c r="AU491" s="54" t="s">
        <v>10190</v>
      </c>
      <c r="AV491" s="54" t="s">
        <v>10193</v>
      </c>
      <c r="AW491" s="54" t="s">
        <v>10196</v>
      </c>
      <c r="AX491" s="54" t="s">
        <v>10184</v>
      </c>
      <c r="AY491" s="54" t="s">
        <v>10199</v>
      </c>
      <c r="AZ491" s="54" t="s">
        <v>11465</v>
      </c>
      <c r="BA491" s="54" t="s">
        <v>11468</v>
      </c>
      <c r="BB491" s="54" t="s">
        <v>11471</v>
      </c>
      <c r="BC491" s="54" t="s">
        <v>11474</v>
      </c>
      <c r="BD491" s="54" t="s">
        <v>11462</v>
      </c>
      <c r="BE491" s="54" t="s">
        <v>11477</v>
      </c>
    </row>
    <row r="492" spans="1:57" hidden="1">
      <c r="A492" s="62"/>
      <c r="B492" s="53" t="s">
        <v>11588</v>
      </c>
      <c r="C492" s="70">
        <v>108</v>
      </c>
      <c r="D492" s="54" t="s">
        <v>1289</v>
      </c>
      <c r="E492" s="54" t="s">
        <v>1292</v>
      </c>
      <c r="F492" s="54" t="s">
        <v>1295</v>
      </c>
      <c r="G492" s="54" t="s">
        <v>1298</v>
      </c>
      <c r="H492" s="54" t="s">
        <v>1286</v>
      </c>
      <c r="I492" s="54" t="s">
        <v>1301</v>
      </c>
      <c r="J492" s="54" t="s">
        <v>2597</v>
      </c>
      <c r="K492" s="54" t="s">
        <v>2600</v>
      </c>
      <c r="L492" s="54" t="s">
        <v>2603</v>
      </c>
      <c r="M492" s="54" t="s">
        <v>2606</v>
      </c>
      <c r="N492" s="54" t="s">
        <v>2594</v>
      </c>
      <c r="O492" s="54" t="s">
        <v>2609</v>
      </c>
      <c r="P492" s="54" t="s">
        <v>3905</v>
      </c>
      <c r="Q492" s="54" t="s">
        <v>3908</v>
      </c>
      <c r="R492" s="54" t="s">
        <v>3911</v>
      </c>
      <c r="S492" s="54" t="s">
        <v>3914</v>
      </c>
      <c r="T492" s="54" t="s">
        <v>3902</v>
      </c>
      <c r="U492" s="54" t="s">
        <v>3917</v>
      </c>
      <c r="V492" s="54" t="s">
        <v>5213</v>
      </c>
      <c r="W492" s="54" t="s">
        <v>5216</v>
      </c>
      <c r="X492" s="54" t="s">
        <v>5219</v>
      </c>
      <c r="Y492" s="54" t="s">
        <v>5222</v>
      </c>
      <c r="Z492" s="54" t="s">
        <v>5210</v>
      </c>
      <c r="AA492" s="54" t="s">
        <v>5225</v>
      </c>
      <c r="AB492" s="54" t="s">
        <v>6521</v>
      </c>
      <c r="AC492" s="54" t="s">
        <v>6524</v>
      </c>
      <c r="AD492" s="54" t="s">
        <v>6527</v>
      </c>
      <c r="AE492" s="54" t="s">
        <v>6530</v>
      </c>
      <c r="AF492" s="54" t="s">
        <v>6518</v>
      </c>
      <c r="AG492" s="54" t="s">
        <v>6533</v>
      </c>
      <c r="AH492" s="54" t="s">
        <v>7829</v>
      </c>
      <c r="AI492" s="54" t="s">
        <v>7832</v>
      </c>
      <c r="AJ492" s="54" t="s">
        <v>7835</v>
      </c>
      <c r="AK492" s="54" t="s">
        <v>7838</v>
      </c>
      <c r="AL492" s="54" t="s">
        <v>7826</v>
      </c>
      <c r="AM492" s="54" t="s">
        <v>7841</v>
      </c>
      <c r="AN492" s="54" t="s">
        <v>9137</v>
      </c>
      <c r="AO492" s="54" t="s">
        <v>9140</v>
      </c>
      <c r="AP492" s="54" t="s">
        <v>9143</v>
      </c>
      <c r="AQ492" s="54" t="s">
        <v>9146</v>
      </c>
      <c r="AR492" s="54" t="s">
        <v>9134</v>
      </c>
      <c r="AS492" s="54" t="s">
        <v>9149</v>
      </c>
      <c r="AT492" s="54" t="s">
        <v>10205</v>
      </c>
      <c r="AU492" s="54" t="s">
        <v>10208</v>
      </c>
      <c r="AV492" s="54" t="s">
        <v>10211</v>
      </c>
      <c r="AW492" s="54" t="s">
        <v>10214</v>
      </c>
      <c r="AX492" s="54" t="s">
        <v>10202</v>
      </c>
      <c r="AY492" s="54" t="s">
        <v>10217</v>
      </c>
      <c r="AZ492" s="54" t="s">
        <v>11483</v>
      </c>
      <c r="BA492" s="54" t="s">
        <v>11486</v>
      </c>
      <c r="BB492" s="54" t="s">
        <v>11489</v>
      </c>
      <c r="BC492" s="54" t="s">
        <v>11492</v>
      </c>
      <c r="BD492" s="54" t="s">
        <v>11480</v>
      </c>
      <c r="BE492" s="54" t="s">
        <v>11495</v>
      </c>
    </row>
    <row r="493" spans="1:57" hidden="1">
      <c r="A493" s="62"/>
      <c r="B493" s="53" t="s">
        <v>11597</v>
      </c>
      <c r="C493" s="70">
        <v>109</v>
      </c>
      <c r="D493" s="54" t="s">
        <v>1307</v>
      </c>
      <c r="E493" s="54" t="s">
        <v>1310</v>
      </c>
      <c r="F493" s="54" t="s">
        <v>1313</v>
      </c>
      <c r="G493" s="54" t="s">
        <v>1316</v>
      </c>
      <c r="H493" s="54" t="s">
        <v>1304</v>
      </c>
      <c r="I493" s="54" t="s">
        <v>1319</v>
      </c>
      <c r="J493" s="54" t="s">
        <v>2615</v>
      </c>
      <c r="K493" s="54" t="s">
        <v>2618</v>
      </c>
      <c r="L493" s="54" t="s">
        <v>2621</v>
      </c>
      <c r="M493" s="54" t="s">
        <v>2624</v>
      </c>
      <c r="N493" s="54" t="s">
        <v>2612</v>
      </c>
      <c r="O493" s="54" t="s">
        <v>2627</v>
      </c>
      <c r="P493" s="54" t="s">
        <v>3923</v>
      </c>
      <c r="Q493" s="54" t="s">
        <v>3926</v>
      </c>
      <c r="R493" s="54" t="s">
        <v>3929</v>
      </c>
      <c r="S493" s="54" t="s">
        <v>3932</v>
      </c>
      <c r="T493" s="54" t="s">
        <v>3920</v>
      </c>
      <c r="U493" s="54" t="s">
        <v>3935</v>
      </c>
      <c r="V493" s="54" t="s">
        <v>5231</v>
      </c>
      <c r="W493" s="54" t="s">
        <v>5234</v>
      </c>
      <c r="X493" s="54" t="s">
        <v>5237</v>
      </c>
      <c r="Y493" s="54" t="s">
        <v>5240</v>
      </c>
      <c r="Z493" s="54" t="s">
        <v>5228</v>
      </c>
      <c r="AA493" s="54" t="s">
        <v>5243</v>
      </c>
      <c r="AB493" s="54" t="s">
        <v>6539</v>
      </c>
      <c r="AC493" s="54" t="s">
        <v>6542</v>
      </c>
      <c r="AD493" s="54" t="s">
        <v>6545</v>
      </c>
      <c r="AE493" s="54" t="s">
        <v>6548</v>
      </c>
      <c r="AF493" s="54" t="s">
        <v>6536</v>
      </c>
      <c r="AG493" s="54" t="s">
        <v>6551</v>
      </c>
      <c r="AH493" s="54" t="s">
        <v>7847</v>
      </c>
      <c r="AI493" s="54" t="s">
        <v>7850</v>
      </c>
      <c r="AJ493" s="54" t="s">
        <v>7853</v>
      </c>
      <c r="AK493" s="54" t="s">
        <v>7856</v>
      </c>
      <c r="AL493" s="54" t="s">
        <v>7844</v>
      </c>
      <c r="AM493" s="54" t="s">
        <v>7859</v>
      </c>
      <c r="AN493" s="54" t="s">
        <v>9155</v>
      </c>
      <c r="AO493" s="54" t="s">
        <v>9158</v>
      </c>
      <c r="AP493" s="54" t="s">
        <v>9161</v>
      </c>
      <c r="AQ493" s="54" t="s">
        <v>9164</v>
      </c>
      <c r="AR493" s="54" t="s">
        <v>9152</v>
      </c>
      <c r="AS493" s="54" t="s">
        <v>9167</v>
      </c>
      <c r="AT493" s="54" t="s">
        <v>10223</v>
      </c>
      <c r="AU493" s="54" t="s">
        <v>10226</v>
      </c>
      <c r="AV493" s="54" t="s">
        <v>10469</v>
      </c>
      <c r="AW493" s="54" t="s">
        <v>10472</v>
      </c>
      <c r="AX493" s="54" t="s">
        <v>10220</v>
      </c>
      <c r="AY493" s="54" t="s">
        <v>10475</v>
      </c>
      <c r="AZ493" s="54" t="s">
        <v>11501</v>
      </c>
      <c r="BA493" s="54" t="s">
        <v>11504</v>
      </c>
      <c r="BB493" s="54" t="s">
        <v>11507</v>
      </c>
      <c r="BC493" s="54" t="s">
        <v>11510</v>
      </c>
      <c r="BD493" s="54" t="s">
        <v>11498</v>
      </c>
      <c r="BE493" s="54" t="s">
        <v>11513</v>
      </c>
    </row>
    <row r="494" spans="1:57" hidden="1">
      <c r="A494" s="48" t="s">
        <v>11546</v>
      </c>
      <c r="B494" s="64"/>
      <c r="C494" s="70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1325</v>
      </c>
      <c r="K494" s="54" t="s">
        <v>1328</v>
      </c>
      <c r="L494" s="54" t="s">
        <v>1331</v>
      </c>
      <c r="M494" s="54" t="s">
        <v>1334</v>
      </c>
      <c r="N494" s="54" t="s">
        <v>1322</v>
      </c>
      <c r="O494" s="54" t="s">
        <v>1337</v>
      </c>
      <c r="P494" s="54" t="s">
        <v>2633</v>
      </c>
      <c r="Q494" s="54" t="s">
        <v>2636</v>
      </c>
      <c r="R494" s="54" t="s">
        <v>2639</v>
      </c>
      <c r="S494" s="54" t="s">
        <v>2642</v>
      </c>
      <c r="T494" s="54" t="s">
        <v>2630</v>
      </c>
      <c r="U494" s="54" t="s">
        <v>2645</v>
      </c>
      <c r="V494" s="54" t="s">
        <v>3941</v>
      </c>
      <c r="W494" s="54" t="s">
        <v>3944</v>
      </c>
      <c r="X494" s="54" t="s">
        <v>3947</v>
      </c>
      <c r="Y494" s="54" t="s">
        <v>3950</v>
      </c>
      <c r="Z494" s="54" t="s">
        <v>3938</v>
      </c>
      <c r="AA494" s="54" t="s">
        <v>3953</v>
      </c>
      <c r="AB494" s="54" t="s">
        <v>5249</v>
      </c>
      <c r="AC494" s="54" t="s">
        <v>5252</v>
      </c>
      <c r="AD494" s="54" t="s">
        <v>5255</v>
      </c>
      <c r="AE494" s="54" t="s">
        <v>5258</v>
      </c>
      <c r="AF494" s="54" t="s">
        <v>5246</v>
      </c>
      <c r="AG494" s="54" t="s">
        <v>5261</v>
      </c>
      <c r="AH494" s="54" t="s">
        <v>6557</v>
      </c>
      <c r="AI494" s="54" t="s">
        <v>6560</v>
      </c>
      <c r="AJ494" s="54" t="s">
        <v>6563</v>
      </c>
      <c r="AK494" s="54" t="s">
        <v>6566</v>
      </c>
      <c r="AL494" s="54" t="s">
        <v>6554</v>
      </c>
      <c r="AM494" s="54" t="s">
        <v>6569</v>
      </c>
      <c r="AN494" s="54" t="s">
        <v>7865</v>
      </c>
      <c r="AO494" s="54" t="s">
        <v>7868</v>
      </c>
      <c r="AP494" s="54" t="s">
        <v>7871</v>
      </c>
      <c r="AQ494" s="54" t="s">
        <v>7874</v>
      </c>
      <c r="AR494" s="54" t="s">
        <v>7862</v>
      </c>
      <c r="AS494" s="54" t="s">
        <v>7877</v>
      </c>
      <c r="AT494" s="54" t="s">
        <v>9173</v>
      </c>
      <c r="AU494" s="54" t="s">
        <v>9176</v>
      </c>
      <c r="AV494" s="54" t="s">
        <v>9179</v>
      </c>
      <c r="AW494" s="54" t="s">
        <v>9182</v>
      </c>
      <c r="AX494" s="54" t="s">
        <v>9170</v>
      </c>
      <c r="AY494" s="54" t="s">
        <v>9185</v>
      </c>
      <c r="AZ494" s="54" t="s">
        <v>10481</v>
      </c>
      <c r="BA494" s="54" t="s">
        <v>10484</v>
      </c>
      <c r="BB494" s="54" t="s">
        <v>10487</v>
      </c>
      <c r="BC494" s="54" t="s">
        <v>10490</v>
      </c>
      <c r="BD494" s="54" t="s">
        <v>10478</v>
      </c>
      <c r="BE494" s="54" t="s">
        <v>10493</v>
      </c>
    </row>
    <row r="495" spans="1:57" hidden="1">
      <c r="A495" s="45" t="s">
        <v>11593</v>
      </c>
      <c r="B495" s="46"/>
      <c r="C495" s="70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11550</v>
      </c>
      <c r="B496" s="49"/>
      <c r="C496" s="70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11551</v>
      </c>
      <c r="C497" s="70">
        <v>113</v>
      </c>
      <c r="D497" s="54" t="s">
        <v>1326</v>
      </c>
      <c r="E497" s="54" t="s">
        <v>1329</v>
      </c>
      <c r="F497" s="54" t="s">
        <v>1332</v>
      </c>
      <c r="G497" s="54" t="s">
        <v>1335</v>
      </c>
      <c r="H497" s="54" t="s">
        <v>1323</v>
      </c>
      <c r="I497" s="54" t="s">
        <v>1338</v>
      </c>
      <c r="J497" s="54" t="s">
        <v>1326</v>
      </c>
      <c r="K497" s="54" t="s">
        <v>1329</v>
      </c>
      <c r="L497" s="54" t="s">
        <v>1332</v>
      </c>
      <c r="M497" s="54" t="s">
        <v>1335</v>
      </c>
      <c r="N497" s="54" t="s">
        <v>1323</v>
      </c>
      <c r="O497" s="54" t="s">
        <v>1338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11552</v>
      </c>
      <c r="C498" s="70">
        <v>114</v>
      </c>
      <c r="D498" s="54" t="s">
        <v>2634</v>
      </c>
      <c r="E498" s="54" t="s">
        <v>2637</v>
      </c>
      <c r="F498" s="54" t="s">
        <v>2640</v>
      </c>
      <c r="G498" s="54" t="s">
        <v>2643</v>
      </c>
      <c r="H498" s="54" t="s">
        <v>2631</v>
      </c>
      <c r="I498" s="54" t="s">
        <v>2646</v>
      </c>
      <c r="P498" s="54" t="s">
        <v>2634</v>
      </c>
      <c r="Q498" s="54" t="s">
        <v>2637</v>
      </c>
      <c r="R498" s="54" t="s">
        <v>2640</v>
      </c>
      <c r="S498" s="54" t="s">
        <v>2643</v>
      </c>
      <c r="T498" s="54" t="s">
        <v>2631</v>
      </c>
      <c r="U498" s="54" t="s">
        <v>2646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11553</v>
      </c>
      <c r="C499" s="70">
        <v>115</v>
      </c>
      <c r="D499" s="54" t="s">
        <v>3942</v>
      </c>
      <c r="E499" s="54" t="s">
        <v>3945</v>
      </c>
      <c r="F499" s="54" t="s">
        <v>3948</v>
      </c>
      <c r="G499" s="54" t="s">
        <v>3951</v>
      </c>
      <c r="H499" s="54" t="s">
        <v>3939</v>
      </c>
      <c r="I499" s="54" t="s">
        <v>3954</v>
      </c>
      <c r="V499" s="54" t="s">
        <v>3942</v>
      </c>
      <c r="W499" s="54" t="s">
        <v>3945</v>
      </c>
      <c r="X499" s="54" t="s">
        <v>3948</v>
      </c>
      <c r="Y499" s="54" t="s">
        <v>3951</v>
      </c>
      <c r="Z499" s="54" t="s">
        <v>3939</v>
      </c>
      <c r="AA499" s="54" t="s">
        <v>3954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11554</v>
      </c>
      <c r="C500" s="70">
        <v>116</v>
      </c>
      <c r="D500" s="54" t="s">
        <v>5250</v>
      </c>
      <c r="E500" s="54" t="s">
        <v>5253</v>
      </c>
      <c r="F500" s="54" t="s">
        <v>5256</v>
      </c>
      <c r="G500" s="54" t="s">
        <v>5259</v>
      </c>
      <c r="H500" s="54" t="s">
        <v>5247</v>
      </c>
      <c r="I500" s="54" t="s">
        <v>5262</v>
      </c>
      <c r="AB500" s="54" t="s">
        <v>5250</v>
      </c>
      <c r="AC500" s="54" t="s">
        <v>5253</v>
      </c>
      <c r="AD500" s="54" t="s">
        <v>5256</v>
      </c>
      <c r="AE500" s="54" t="s">
        <v>5259</v>
      </c>
      <c r="AF500" s="54" t="s">
        <v>5247</v>
      </c>
      <c r="AG500" s="54" t="s">
        <v>5262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11555</v>
      </c>
      <c r="C501" s="70">
        <v>117</v>
      </c>
      <c r="D501" s="54" t="s">
        <v>6558</v>
      </c>
      <c r="E501" s="54" t="s">
        <v>6561</v>
      </c>
      <c r="F501" s="54" t="s">
        <v>6564</v>
      </c>
      <c r="G501" s="54" t="s">
        <v>6567</v>
      </c>
      <c r="H501" s="54" t="s">
        <v>6555</v>
      </c>
      <c r="I501" s="54" t="s">
        <v>6570</v>
      </c>
      <c r="AH501" s="54" t="s">
        <v>6558</v>
      </c>
      <c r="AI501" s="54" t="s">
        <v>6561</v>
      </c>
      <c r="AJ501" s="54" t="s">
        <v>6564</v>
      </c>
      <c r="AK501" s="54" t="s">
        <v>6567</v>
      </c>
      <c r="AL501" s="54" t="s">
        <v>6555</v>
      </c>
      <c r="AM501" s="54" t="s">
        <v>6570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11556</v>
      </c>
      <c r="C502" s="70">
        <v>118</v>
      </c>
      <c r="D502" s="54" t="s">
        <v>7866</v>
      </c>
      <c r="E502" s="54" t="s">
        <v>7869</v>
      </c>
      <c r="F502" s="54" t="s">
        <v>7872</v>
      </c>
      <c r="G502" s="54" t="s">
        <v>7875</v>
      </c>
      <c r="H502" s="54" t="s">
        <v>7863</v>
      </c>
      <c r="I502" s="54" t="s">
        <v>7878</v>
      </c>
      <c r="AN502" s="54" t="s">
        <v>7866</v>
      </c>
      <c r="AO502" s="54" t="s">
        <v>7869</v>
      </c>
      <c r="AP502" s="54" t="s">
        <v>7872</v>
      </c>
      <c r="AQ502" s="54" t="s">
        <v>7875</v>
      </c>
      <c r="AR502" s="54" t="s">
        <v>7863</v>
      </c>
      <c r="AS502" s="54" t="s">
        <v>7878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11557</v>
      </c>
      <c r="C503" s="70">
        <v>119</v>
      </c>
      <c r="D503" s="54" t="s">
        <v>9174</v>
      </c>
      <c r="E503" s="54" t="s">
        <v>9177</v>
      </c>
      <c r="F503" s="54" t="s">
        <v>9180</v>
      </c>
      <c r="G503" s="54" t="s">
        <v>9183</v>
      </c>
      <c r="H503" s="54" t="s">
        <v>9171</v>
      </c>
      <c r="I503" s="54" t="s">
        <v>9186</v>
      </c>
      <c r="AT503" s="54" t="s">
        <v>9174</v>
      </c>
      <c r="AU503" s="54" t="s">
        <v>9177</v>
      </c>
      <c r="AV503" s="54" t="s">
        <v>9180</v>
      </c>
      <c r="AW503" s="54" t="s">
        <v>9183</v>
      </c>
      <c r="AX503" s="54" t="s">
        <v>9171</v>
      </c>
      <c r="AY503" s="54" t="s">
        <v>9186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11558</v>
      </c>
      <c r="C504" s="70">
        <v>120</v>
      </c>
      <c r="D504" s="54" t="s">
        <v>10482</v>
      </c>
      <c r="E504" s="54" t="s">
        <v>10485</v>
      </c>
      <c r="F504" s="54" t="s">
        <v>10488</v>
      </c>
      <c r="G504" s="54" t="s">
        <v>10491</v>
      </c>
      <c r="H504" s="54" t="s">
        <v>10479</v>
      </c>
      <c r="I504" s="54" t="s">
        <v>10494</v>
      </c>
      <c r="AZ504" s="54" t="s">
        <v>10482</v>
      </c>
      <c r="BA504" s="54" t="s">
        <v>10485</v>
      </c>
      <c r="BB504" s="54" t="s">
        <v>10488</v>
      </c>
      <c r="BC504" s="54" t="s">
        <v>10491</v>
      </c>
      <c r="BD504" s="54" t="s">
        <v>10479</v>
      </c>
      <c r="BE504" s="54" t="s">
        <v>10494</v>
      </c>
    </row>
    <row r="505" spans="1:57" hidden="1">
      <c r="A505" s="48" t="s">
        <v>11559</v>
      </c>
      <c r="B505" s="55"/>
      <c r="C505" s="70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11560</v>
      </c>
      <c r="C506" s="70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1344</v>
      </c>
      <c r="K506" s="54" t="s">
        <v>1347</v>
      </c>
      <c r="L506" s="54" t="s">
        <v>1350</v>
      </c>
      <c r="M506" s="54" t="s">
        <v>1603</v>
      </c>
      <c r="N506" s="54" t="s">
        <v>1341</v>
      </c>
      <c r="O506" s="54" t="s">
        <v>1606</v>
      </c>
      <c r="P506" s="54" t="s">
        <v>2652</v>
      </c>
      <c r="Q506" s="54" t="s">
        <v>2655</v>
      </c>
      <c r="R506" s="54" t="s">
        <v>2658</v>
      </c>
      <c r="S506" s="54" t="s">
        <v>2661</v>
      </c>
      <c r="T506" s="54" t="s">
        <v>2649</v>
      </c>
      <c r="U506" s="54" t="s">
        <v>2664</v>
      </c>
      <c r="V506" s="54" t="s">
        <v>3960</v>
      </c>
      <c r="W506" s="54" t="s">
        <v>3963</v>
      </c>
      <c r="X506" s="54" t="s">
        <v>3966</v>
      </c>
      <c r="Y506" s="54" t="s">
        <v>3969</v>
      </c>
      <c r="Z506" s="54" t="s">
        <v>3957</v>
      </c>
      <c r="AA506" s="54" t="s">
        <v>3972</v>
      </c>
      <c r="AB506" s="54" t="s">
        <v>5268</v>
      </c>
      <c r="AC506" s="54" t="s">
        <v>5271</v>
      </c>
      <c r="AD506" s="54" t="s">
        <v>5274</v>
      </c>
      <c r="AE506" s="54" t="s">
        <v>5277</v>
      </c>
      <c r="AF506" s="54" t="s">
        <v>5265</v>
      </c>
      <c r="AG506" s="54" t="s">
        <v>5280</v>
      </c>
      <c r="AH506" s="54" t="s">
        <v>6576</v>
      </c>
      <c r="AI506" s="54" t="s">
        <v>6579</v>
      </c>
      <c r="AJ506" s="54" t="s">
        <v>6582</v>
      </c>
      <c r="AK506" s="54" t="s">
        <v>6585</v>
      </c>
      <c r="AL506" s="54" t="s">
        <v>6573</v>
      </c>
      <c r="AM506" s="54" t="s">
        <v>6588</v>
      </c>
      <c r="AN506" s="54" t="s">
        <v>7884</v>
      </c>
      <c r="AO506" s="54" t="s">
        <v>7887</v>
      </c>
      <c r="AP506" s="54" t="s">
        <v>7890</v>
      </c>
      <c r="AQ506" s="54" t="s">
        <v>7893</v>
      </c>
      <c r="AR506" s="54" t="s">
        <v>7881</v>
      </c>
      <c r="AS506" s="54" t="s">
        <v>7896</v>
      </c>
      <c r="AT506" s="54" t="s">
        <v>9192</v>
      </c>
      <c r="AU506" s="54" t="s">
        <v>9195</v>
      </c>
      <c r="AV506" s="54" t="s">
        <v>9198</v>
      </c>
      <c r="AW506" s="54" t="s">
        <v>9201</v>
      </c>
      <c r="AX506" s="54" t="s">
        <v>9189</v>
      </c>
      <c r="AY506" s="54" t="s">
        <v>9204</v>
      </c>
      <c r="AZ506" s="54" t="s">
        <v>10500</v>
      </c>
      <c r="BA506" s="54" t="s">
        <v>10503</v>
      </c>
      <c r="BB506" s="54" t="s">
        <v>10506</v>
      </c>
      <c r="BC506" s="54" t="s">
        <v>10509</v>
      </c>
      <c r="BD506" s="54" t="s">
        <v>10497</v>
      </c>
      <c r="BE506" s="54" t="s">
        <v>10512</v>
      </c>
    </row>
    <row r="507" spans="1:57" hidden="1">
      <c r="A507" s="52"/>
      <c r="B507" s="56" t="s">
        <v>11561</v>
      </c>
      <c r="C507" s="70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1612</v>
      </c>
      <c r="K507" s="54" t="s">
        <v>1615</v>
      </c>
      <c r="L507" s="54" t="s">
        <v>1618</v>
      </c>
      <c r="M507" s="54" t="s">
        <v>1621</v>
      </c>
      <c r="N507" s="54" t="s">
        <v>1609</v>
      </c>
      <c r="O507" s="54" t="s">
        <v>1624</v>
      </c>
      <c r="P507" s="54" t="s">
        <v>2670</v>
      </c>
      <c r="Q507" s="54" t="s">
        <v>2673</v>
      </c>
      <c r="R507" s="54" t="s">
        <v>2676</v>
      </c>
      <c r="S507" s="54" t="s">
        <v>2679</v>
      </c>
      <c r="T507" s="54" t="s">
        <v>2667</v>
      </c>
      <c r="U507" s="54" t="s">
        <v>2682</v>
      </c>
      <c r="V507" s="54" t="s">
        <v>3978</v>
      </c>
      <c r="W507" s="54" t="s">
        <v>3981</v>
      </c>
      <c r="X507" s="54" t="s">
        <v>3984</v>
      </c>
      <c r="Y507" s="54" t="s">
        <v>3987</v>
      </c>
      <c r="Z507" s="54" t="s">
        <v>3975</v>
      </c>
      <c r="AA507" s="54" t="s">
        <v>3990</v>
      </c>
      <c r="AB507" s="54" t="s">
        <v>5286</v>
      </c>
      <c r="AC507" s="54" t="s">
        <v>5289</v>
      </c>
      <c r="AD507" s="54" t="s">
        <v>5292</v>
      </c>
      <c r="AE507" s="54" t="s">
        <v>5295</v>
      </c>
      <c r="AF507" s="54" t="s">
        <v>5283</v>
      </c>
      <c r="AG507" s="54" t="s">
        <v>5298</v>
      </c>
      <c r="AH507" s="54" t="s">
        <v>6594</v>
      </c>
      <c r="AI507" s="54" t="s">
        <v>6597</v>
      </c>
      <c r="AJ507" s="54" t="s">
        <v>6600</v>
      </c>
      <c r="AK507" s="54" t="s">
        <v>6603</v>
      </c>
      <c r="AL507" s="54" t="s">
        <v>6591</v>
      </c>
      <c r="AM507" s="54" t="s">
        <v>6606</v>
      </c>
      <c r="AN507" s="54" t="s">
        <v>7902</v>
      </c>
      <c r="AO507" s="54" t="s">
        <v>7905</v>
      </c>
      <c r="AP507" s="54" t="s">
        <v>7908</v>
      </c>
      <c r="AQ507" s="54" t="s">
        <v>7911</v>
      </c>
      <c r="AR507" s="54" t="s">
        <v>7899</v>
      </c>
      <c r="AS507" s="54" t="s">
        <v>7914</v>
      </c>
      <c r="AT507" s="54" t="s">
        <v>9210</v>
      </c>
      <c r="AU507" s="54" t="s">
        <v>9213</v>
      </c>
      <c r="AV507" s="54" t="s">
        <v>9216</v>
      </c>
      <c r="AW507" s="54" t="s">
        <v>9219</v>
      </c>
      <c r="AX507" s="54" t="s">
        <v>9207</v>
      </c>
      <c r="AY507" s="54" t="s">
        <v>9222</v>
      </c>
      <c r="AZ507" s="54" t="s">
        <v>10518</v>
      </c>
      <c r="BA507" s="54" t="s">
        <v>10521</v>
      </c>
      <c r="BB507" s="54" t="s">
        <v>10524</v>
      </c>
      <c r="BC507" s="54" t="s">
        <v>10527</v>
      </c>
      <c r="BD507" s="54" t="s">
        <v>10515</v>
      </c>
      <c r="BE507" s="54" t="s">
        <v>10530</v>
      </c>
    </row>
    <row r="508" spans="1:57" hidden="1">
      <c r="A508" s="52"/>
      <c r="B508" s="56" t="s">
        <v>11562</v>
      </c>
      <c r="C508" s="70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1630</v>
      </c>
      <c r="K508" s="54" t="s">
        <v>1633</v>
      </c>
      <c r="L508" s="54" t="s">
        <v>1636</v>
      </c>
      <c r="M508" s="54" t="s">
        <v>1639</v>
      </c>
      <c r="N508" s="54" t="s">
        <v>1627</v>
      </c>
      <c r="O508" s="54" t="s">
        <v>1642</v>
      </c>
      <c r="P508" s="54" t="s">
        <v>2688</v>
      </c>
      <c r="Q508" s="54" t="s">
        <v>2941</v>
      </c>
      <c r="R508" s="54" t="s">
        <v>2944</v>
      </c>
      <c r="S508" s="54" t="s">
        <v>2947</v>
      </c>
      <c r="T508" s="54" t="s">
        <v>2685</v>
      </c>
      <c r="U508" s="54" t="s">
        <v>2950</v>
      </c>
      <c r="V508" s="54" t="s">
        <v>3996</v>
      </c>
      <c r="W508" s="54" t="s">
        <v>3999</v>
      </c>
      <c r="X508" s="54" t="s">
        <v>4002</v>
      </c>
      <c r="Y508" s="54" t="s">
        <v>4005</v>
      </c>
      <c r="Z508" s="54" t="s">
        <v>3993</v>
      </c>
      <c r="AA508" s="54" t="s">
        <v>4008</v>
      </c>
      <c r="AB508" s="54" t="s">
        <v>5304</v>
      </c>
      <c r="AC508" s="54" t="s">
        <v>5307</v>
      </c>
      <c r="AD508" s="54" t="s">
        <v>5310</v>
      </c>
      <c r="AE508" s="54" t="s">
        <v>5313</v>
      </c>
      <c r="AF508" s="54" t="s">
        <v>5301</v>
      </c>
      <c r="AG508" s="54" t="s">
        <v>5316</v>
      </c>
      <c r="AH508" s="54" t="s">
        <v>6612</v>
      </c>
      <c r="AI508" s="54" t="s">
        <v>6615</v>
      </c>
      <c r="AJ508" s="54" t="s">
        <v>6618</v>
      </c>
      <c r="AK508" s="54" t="s">
        <v>6621</v>
      </c>
      <c r="AL508" s="54" t="s">
        <v>6609</v>
      </c>
      <c r="AM508" s="54" t="s">
        <v>6624</v>
      </c>
      <c r="AN508" s="54" t="s">
        <v>7920</v>
      </c>
      <c r="AO508" s="54" t="s">
        <v>7923</v>
      </c>
      <c r="AP508" s="54" t="s">
        <v>7926</v>
      </c>
      <c r="AQ508" s="54" t="s">
        <v>7929</v>
      </c>
      <c r="AR508" s="54" t="s">
        <v>7917</v>
      </c>
      <c r="AS508" s="54" t="s">
        <v>7932</v>
      </c>
      <c r="AT508" s="54" t="s">
        <v>9228</v>
      </c>
      <c r="AU508" s="54" t="s">
        <v>9231</v>
      </c>
      <c r="AV508" s="54" t="s">
        <v>9234</v>
      </c>
      <c r="AW508" s="54" t="s">
        <v>9237</v>
      </c>
      <c r="AX508" s="54" t="s">
        <v>9225</v>
      </c>
      <c r="AY508" s="54" t="s">
        <v>9240</v>
      </c>
      <c r="AZ508" s="54" t="s">
        <v>10536</v>
      </c>
      <c r="BA508" s="54" t="s">
        <v>10539</v>
      </c>
      <c r="BB508" s="54" t="s">
        <v>10542</v>
      </c>
      <c r="BC508" s="54" t="s">
        <v>10545</v>
      </c>
      <c r="BD508" s="54" t="s">
        <v>10533</v>
      </c>
      <c r="BE508" s="54" t="s">
        <v>10548</v>
      </c>
    </row>
    <row r="509" spans="1:57" hidden="1">
      <c r="A509" s="52"/>
      <c r="B509" s="57" t="s">
        <v>11563</v>
      </c>
      <c r="C509" s="70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1648</v>
      </c>
      <c r="K509" s="54" t="s">
        <v>1651</v>
      </c>
      <c r="L509" s="54" t="s">
        <v>1654</v>
      </c>
      <c r="M509" s="54" t="s">
        <v>1657</v>
      </c>
      <c r="N509" s="54" t="s">
        <v>1645</v>
      </c>
      <c r="O509" s="54" t="s">
        <v>1660</v>
      </c>
      <c r="P509" s="54" t="s">
        <v>2956</v>
      </c>
      <c r="Q509" s="54" t="s">
        <v>2959</v>
      </c>
      <c r="R509" s="54" t="s">
        <v>2962</v>
      </c>
      <c r="S509" s="54" t="s">
        <v>2965</v>
      </c>
      <c r="T509" s="54" t="s">
        <v>2953</v>
      </c>
      <c r="U509" s="54" t="s">
        <v>2968</v>
      </c>
      <c r="V509" s="54" t="s">
        <v>4014</v>
      </c>
      <c r="W509" s="54" t="s">
        <v>4017</v>
      </c>
      <c r="X509" s="54" t="s">
        <v>4020</v>
      </c>
      <c r="Y509" s="54" t="s">
        <v>4023</v>
      </c>
      <c r="Z509" s="54" t="s">
        <v>4011</v>
      </c>
      <c r="AA509" s="54" t="s">
        <v>4026</v>
      </c>
      <c r="AB509" s="54" t="s">
        <v>5322</v>
      </c>
      <c r="AC509" s="54" t="s">
        <v>5325</v>
      </c>
      <c r="AD509" s="54" t="s">
        <v>5328</v>
      </c>
      <c r="AE509" s="54" t="s">
        <v>5331</v>
      </c>
      <c r="AF509" s="54" t="s">
        <v>5319</v>
      </c>
      <c r="AG509" s="54" t="s">
        <v>5334</v>
      </c>
      <c r="AH509" s="54" t="s">
        <v>6630</v>
      </c>
      <c r="AI509" s="54" t="s">
        <v>6633</v>
      </c>
      <c r="AJ509" s="54" t="s">
        <v>6636</v>
      </c>
      <c r="AK509" s="54" t="s">
        <v>6639</v>
      </c>
      <c r="AL509" s="54" t="s">
        <v>6627</v>
      </c>
      <c r="AM509" s="54" t="s">
        <v>6642</v>
      </c>
      <c r="AN509" s="54" t="s">
        <v>7938</v>
      </c>
      <c r="AO509" s="54" t="s">
        <v>7941</v>
      </c>
      <c r="AP509" s="54" t="s">
        <v>7944</v>
      </c>
      <c r="AQ509" s="54" t="s">
        <v>7947</v>
      </c>
      <c r="AR509" s="54" t="s">
        <v>7935</v>
      </c>
      <c r="AS509" s="54" t="s">
        <v>7950</v>
      </c>
      <c r="AT509" s="54" t="s">
        <v>9246</v>
      </c>
      <c r="AU509" s="54" t="s">
        <v>9249</v>
      </c>
      <c r="AV509" s="54" t="s">
        <v>9252</v>
      </c>
      <c r="AW509" s="54" t="s">
        <v>9255</v>
      </c>
      <c r="AX509" s="54" t="s">
        <v>9243</v>
      </c>
      <c r="AY509" s="54" t="s">
        <v>9258</v>
      </c>
      <c r="AZ509" s="54" t="s">
        <v>10554</v>
      </c>
      <c r="BA509" s="54" t="s">
        <v>10557</v>
      </c>
      <c r="BB509" s="54" t="s">
        <v>10560</v>
      </c>
      <c r="BC509" s="54" t="s">
        <v>10563</v>
      </c>
      <c r="BD509" s="54" t="s">
        <v>10551</v>
      </c>
      <c r="BE509" s="54" t="s">
        <v>10566</v>
      </c>
    </row>
    <row r="510" spans="1:57" hidden="1">
      <c r="A510" s="52"/>
      <c r="B510" s="57" t="s">
        <v>11564</v>
      </c>
      <c r="C510" s="70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1666</v>
      </c>
      <c r="K510" s="54" t="s">
        <v>1669</v>
      </c>
      <c r="L510" s="54" t="s">
        <v>1672</v>
      </c>
      <c r="M510" s="54" t="s">
        <v>1675</v>
      </c>
      <c r="N510" s="54" t="s">
        <v>1663</v>
      </c>
      <c r="O510" s="54" t="s">
        <v>1678</v>
      </c>
      <c r="P510" s="54" t="s">
        <v>2974</v>
      </c>
      <c r="Q510" s="54" t="s">
        <v>2977</v>
      </c>
      <c r="R510" s="54" t="s">
        <v>2980</v>
      </c>
      <c r="S510" s="54" t="s">
        <v>2983</v>
      </c>
      <c r="T510" s="54" t="s">
        <v>2971</v>
      </c>
      <c r="U510" s="54" t="s">
        <v>2986</v>
      </c>
      <c r="V510" s="54" t="s">
        <v>4282</v>
      </c>
      <c r="W510" s="54" t="s">
        <v>4285</v>
      </c>
      <c r="X510" s="54" t="s">
        <v>4288</v>
      </c>
      <c r="Y510" s="54" t="s">
        <v>4291</v>
      </c>
      <c r="Z510" s="54" t="s">
        <v>4279</v>
      </c>
      <c r="AA510" s="54" t="s">
        <v>4294</v>
      </c>
      <c r="AB510" s="54" t="s">
        <v>5340</v>
      </c>
      <c r="AC510" s="54" t="s">
        <v>5343</v>
      </c>
      <c r="AD510" s="54" t="s">
        <v>5346</v>
      </c>
      <c r="AE510" s="54" t="s">
        <v>5349</v>
      </c>
      <c r="AF510" s="54" t="s">
        <v>5337</v>
      </c>
      <c r="AG510" s="54" t="s">
        <v>5352</v>
      </c>
      <c r="AH510" s="54" t="s">
        <v>6648</v>
      </c>
      <c r="AI510" s="54" t="s">
        <v>6651</v>
      </c>
      <c r="AJ510" s="54" t="s">
        <v>6654</v>
      </c>
      <c r="AK510" s="54" t="s">
        <v>6657</v>
      </c>
      <c r="AL510" s="54" t="s">
        <v>6645</v>
      </c>
      <c r="AM510" s="54" t="s">
        <v>6660</v>
      </c>
      <c r="AN510" s="54" t="s">
        <v>7956</v>
      </c>
      <c r="AO510" s="54" t="s">
        <v>7959</v>
      </c>
      <c r="AP510" s="54" t="s">
        <v>7962</v>
      </c>
      <c r="AQ510" s="54" t="s">
        <v>7965</v>
      </c>
      <c r="AR510" s="54" t="s">
        <v>7953</v>
      </c>
      <c r="AS510" s="54" t="s">
        <v>7968</v>
      </c>
      <c r="AT510" s="54" t="s">
        <v>9264</v>
      </c>
      <c r="AU510" s="54" t="s">
        <v>9267</v>
      </c>
      <c r="AV510" s="54" t="s">
        <v>9270</v>
      </c>
      <c r="AW510" s="54" t="s">
        <v>9273</v>
      </c>
      <c r="AX510" s="54" t="s">
        <v>9261</v>
      </c>
      <c r="AY510" s="54" t="s">
        <v>9276</v>
      </c>
      <c r="AZ510" s="54" t="s">
        <v>10572</v>
      </c>
      <c r="BA510" s="54" t="s">
        <v>10575</v>
      </c>
      <c r="BB510" s="54" t="s">
        <v>10578</v>
      </c>
      <c r="BC510" s="54" t="s">
        <v>10581</v>
      </c>
      <c r="BD510" s="54" t="s">
        <v>10569</v>
      </c>
      <c r="BE510" s="54" t="s">
        <v>10584</v>
      </c>
    </row>
    <row r="511" spans="1:57" hidden="1">
      <c r="A511" s="52"/>
      <c r="B511" s="56" t="s">
        <v>11565</v>
      </c>
      <c r="C511" s="70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1684</v>
      </c>
      <c r="K511" s="54" t="s">
        <v>1687</v>
      </c>
      <c r="L511" s="54" t="s">
        <v>1690</v>
      </c>
      <c r="M511" s="54" t="s">
        <v>1693</v>
      </c>
      <c r="N511" s="54" t="s">
        <v>1681</v>
      </c>
      <c r="O511" s="54" t="s">
        <v>1696</v>
      </c>
      <c r="P511" s="54" t="s">
        <v>2992</v>
      </c>
      <c r="Q511" s="54" t="s">
        <v>2995</v>
      </c>
      <c r="R511" s="54" t="s">
        <v>2998</v>
      </c>
      <c r="S511" s="54" t="s">
        <v>3001</v>
      </c>
      <c r="T511" s="54" t="s">
        <v>2989</v>
      </c>
      <c r="U511" s="54" t="s">
        <v>3004</v>
      </c>
      <c r="V511" s="54" t="s">
        <v>4300</v>
      </c>
      <c r="W511" s="54" t="s">
        <v>4303</v>
      </c>
      <c r="X511" s="54" t="s">
        <v>4306</v>
      </c>
      <c r="Y511" s="54" t="s">
        <v>4309</v>
      </c>
      <c r="Z511" s="54" t="s">
        <v>4297</v>
      </c>
      <c r="AA511" s="54" t="s">
        <v>4312</v>
      </c>
      <c r="AB511" s="54" t="s">
        <v>5358</v>
      </c>
      <c r="AC511" s="54" t="s">
        <v>5361</v>
      </c>
      <c r="AD511" s="54" t="s">
        <v>5364</v>
      </c>
      <c r="AE511" s="54" t="s">
        <v>5617</v>
      </c>
      <c r="AF511" s="54" t="s">
        <v>5355</v>
      </c>
      <c r="AG511" s="54" t="s">
        <v>5620</v>
      </c>
      <c r="AH511" s="54" t="s">
        <v>6666</v>
      </c>
      <c r="AI511" s="54" t="s">
        <v>6669</v>
      </c>
      <c r="AJ511" s="54" t="s">
        <v>6672</v>
      </c>
      <c r="AK511" s="54" t="s">
        <v>6675</v>
      </c>
      <c r="AL511" s="54" t="s">
        <v>6663</v>
      </c>
      <c r="AM511" s="54" t="s">
        <v>6678</v>
      </c>
      <c r="AN511" s="54" t="s">
        <v>7974</v>
      </c>
      <c r="AO511" s="54" t="s">
        <v>7977</v>
      </c>
      <c r="AP511" s="54" t="s">
        <v>7980</v>
      </c>
      <c r="AQ511" s="54" t="s">
        <v>7983</v>
      </c>
      <c r="AR511" s="54" t="s">
        <v>7971</v>
      </c>
      <c r="AS511" s="54" t="s">
        <v>7986</v>
      </c>
      <c r="AT511" s="54" t="s">
        <v>9282</v>
      </c>
      <c r="AU511" s="54" t="s">
        <v>9285</v>
      </c>
      <c r="AV511" s="54" t="s">
        <v>9288</v>
      </c>
      <c r="AW511" s="54" t="s">
        <v>9291</v>
      </c>
      <c r="AX511" s="54" t="s">
        <v>9279</v>
      </c>
      <c r="AY511" s="54" t="s">
        <v>9294</v>
      </c>
      <c r="AZ511" s="54" t="s">
        <v>10590</v>
      </c>
      <c r="BA511" s="54" t="s">
        <v>10593</v>
      </c>
      <c r="BB511" s="54" t="s">
        <v>10596</v>
      </c>
      <c r="BC511" s="54" t="s">
        <v>10599</v>
      </c>
      <c r="BD511" s="54" t="s">
        <v>10587</v>
      </c>
      <c r="BE511" s="54" t="s">
        <v>10602</v>
      </c>
    </row>
    <row r="512" spans="1:57" hidden="1">
      <c r="A512" s="52"/>
      <c r="B512" s="57" t="s">
        <v>11566</v>
      </c>
      <c r="C512" s="70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1702</v>
      </c>
      <c r="K512" s="54" t="s">
        <v>1705</v>
      </c>
      <c r="L512" s="54" t="s">
        <v>1708</v>
      </c>
      <c r="M512" s="54" t="s">
        <v>1711</v>
      </c>
      <c r="N512" s="54" t="s">
        <v>1699</v>
      </c>
      <c r="O512" s="54" t="s">
        <v>1714</v>
      </c>
      <c r="P512" s="54" t="s">
        <v>3010</v>
      </c>
      <c r="Q512" s="54" t="s">
        <v>3013</v>
      </c>
      <c r="R512" s="54" t="s">
        <v>3016</v>
      </c>
      <c r="S512" s="54" t="s">
        <v>3019</v>
      </c>
      <c r="T512" s="54" t="s">
        <v>3007</v>
      </c>
      <c r="U512" s="54" t="s">
        <v>3022</v>
      </c>
      <c r="V512" s="54" t="s">
        <v>4318</v>
      </c>
      <c r="W512" s="54" t="s">
        <v>4321</v>
      </c>
      <c r="X512" s="54" t="s">
        <v>4324</v>
      </c>
      <c r="Y512" s="54" t="s">
        <v>4327</v>
      </c>
      <c r="Z512" s="54" t="s">
        <v>4315</v>
      </c>
      <c r="AA512" s="54" t="s">
        <v>4330</v>
      </c>
      <c r="AB512" s="54" t="s">
        <v>5626</v>
      </c>
      <c r="AC512" s="54" t="s">
        <v>5629</v>
      </c>
      <c r="AD512" s="54" t="s">
        <v>5632</v>
      </c>
      <c r="AE512" s="54" t="s">
        <v>5635</v>
      </c>
      <c r="AF512" s="54" t="s">
        <v>5623</v>
      </c>
      <c r="AG512" s="54" t="s">
        <v>5638</v>
      </c>
      <c r="AH512" s="54" t="s">
        <v>6684</v>
      </c>
      <c r="AI512" s="54" t="s">
        <v>6687</v>
      </c>
      <c r="AJ512" s="54" t="s">
        <v>6690</v>
      </c>
      <c r="AK512" s="54" t="s">
        <v>6693</v>
      </c>
      <c r="AL512" s="54" t="s">
        <v>6681</v>
      </c>
      <c r="AM512" s="54" t="s">
        <v>6696</v>
      </c>
      <c r="AN512" s="54" t="s">
        <v>7992</v>
      </c>
      <c r="AO512" s="54" t="s">
        <v>7995</v>
      </c>
      <c r="AP512" s="54" t="s">
        <v>7998</v>
      </c>
      <c r="AQ512" s="54" t="s">
        <v>8001</v>
      </c>
      <c r="AR512" s="54" t="s">
        <v>7989</v>
      </c>
      <c r="AS512" s="54" t="s">
        <v>8004</v>
      </c>
      <c r="AT512" s="54" t="s">
        <v>9300</v>
      </c>
      <c r="AU512" s="54" t="s">
        <v>9303</v>
      </c>
      <c r="AV512" s="54" t="s">
        <v>9306</v>
      </c>
      <c r="AW512" s="54" t="s">
        <v>9309</v>
      </c>
      <c r="AX512" s="54" t="s">
        <v>9297</v>
      </c>
      <c r="AY512" s="54" t="s">
        <v>9312</v>
      </c>
      <c r="AZ512" s="54" t="s">
        <v>10608</v>
      </c>
      <c r="BA512" s="54" t="s">
        <v>10611</v>
      </c>
      <c r="BB512" s="54" t="s">
        <v>10614</v>
      </c>
      <c r="BC512" s="54" t="s">
        <v>10617</v>
      </c>
      <c r="BD512" s="54" t="s">
        <v>10605</v>
      </c>
      <c r="BE512" s="54" t="s">
        <v>10620</v>
      </c>
    </row>
    <row r="513" spans="1:57" hidden="1">
      <c r="A513" s="52"/>
      <c r="B513" s="57" t="s">
        <v>11567</v>
      </c>
      <c r="C513" s="70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1720</v>
      </c>
      <c r="K513" s="54" t="s">
        <v>1723</v>
      </c>
      <c r="L513" s="54" t="s">
        <v>1726</v>
      </c>
      <c r="M513" s="54" t="s">
        <v>1729</v>
      </c>
      <c r="N513" s="54" t="s">
        <v>1717</v>
      </c>
      <c r="O513" s="54" t="s">
        <v>1732</v>
      </c>
      <c r="P513" s="54" t="s">
        <v>3028</v>
      </c>
      <c r="Q513" s="54" t="s">
        <v>3031</v>
      </c>
      <c r="R513" s="54" t="s">
        <v>3034</v>
      </c>
      <c r="S513" s="54" t="s">
        <v>3037</v>
      </c>
      <c r="T513" s="54" t="s">
        <v>3025</v>
      </c>
      <c r="U513" s="54" t="s">
        <v>3040</v>
      </c>
      <c r="V513" s="54" t="s">
        <v>4336</v>
      </c>
      <c r="W513" s="54" t="s">
        <v>4339</v>
      </c>
      <c r="X513" s="54" t="s">
        <v>4342</v>
      </c>
      <c r="Y513" s="54" t="s">
        <v>4345</v>
      </c>
      <c r="Z513" s="54" t="s">
        <v>4333</v>
      </c>
      <c r="AA513" s="54" t="s">
        <v>4348</v>
      </c>
      <c r="AB513" s="54" t="s">
        <v>5644</v>
      </c>
      <c r="AC513" s="54" t="s">
        <v>5647</v>
      </c>
      <c r="AD513" s="54" t="s">
        <v>5650</v>
      </c>
      <c r="AE513" s="54" t="s">
        <v>5653</v>
      </c>
      <c r="AF513" s="54" t="s">
        <v>5641</v>
      </c>
      <c r="AG513" s="54" t="s">
        <v>5656</v>
      </c>
      <c r="AH513" s="54" t="s">
        <v>6702</v>
      </c>
      <c r="AI513" s="54" t="s">
        <v>6955</v>
      </c>
      <c r="AJ513" s="54" t="s">
        <v>6958</v>
      </c>
      <c r="AK513" s="54" t="s">
        <v>6961</v>
      </c>
      <c r="AL513" s="54" t="s">
        <v>6699</v>
      </c>
      <c r="AM513" s="54" t="s">
        <v>6964</v>
      </c>
      <c r="AN513" s="54" t="s">
        <v>8010</v>
      </c>
      <c r="AO513" s="54" t="s">
        <v>8013</v>
      </c>
      <c r="AP513" s="54" t="s">
        <v>8016</v>
      </c>
      <c r="AQ513" s="54" t="s">
        <v>8019</v>
      </c>
      <c r="AR513" s="54" t="s">
        <v>8007</v>
      </c>
      <c r="AS513" s="54" t="s">
        <v>8022</v>
      </c>
      <c r="AT513" s="54" t="s">
        <v>9318</v>
      </c>
      <c r="AU513" s="54" t="s">
        <v>9321</v>
      </c>
      <c r="AV513" s="54" t="s">
        <v>9324</v>
      </c>
      <c r="AW513" s="54" t="s">
        <v>9327</v>
      </c>
      <c r="AX513" s="54" t="s">
        <v>9315</v>
      </c>
      <c r="AY513" s="54" t="s">
        <v>9330</v>
      </c>
      <c r="AZ513" s="54" t="s">
        <v>10626</v>
      </c>
      <c r="BA513" s="54" t="s">
        <v>10629</v>
      </c>
      <c r="BB513" s="54" t="s">
        <v>10632</v>
      </c>
      <c r="BC513" s="54" t="s">
        <v>10635</v>
      </c>
      <c r="BD513" s="54" t="s">
        <v>10623</v>
      </c>
      <c r="BE513" s="54" t="s">
        <v>10638</v>
      </c>
    </row>
    <row r="514" spans="1:57" hidden="1">
      <c r="A514" s="52"/>
      <c r="B514" s="53" t="s">
        <v>11568</v>
      </c>
      <c r="C514" s="70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1738</v>
      </c>
      <c r="K514" s="54" t="s">
        <v>1741</v>
      </c>
      <c r="L514" s="54" t="s">
        <v>1744</v>
      </c>
      <c r="M514" s="54" t="s">
        <v>1747</v>
      </c>
      <c r="N514" s="54" t="s">
        <v>1735</v>
      </c>
      <c r="O514" s="54" t="s">
        <v>1750</v>
      </c>
      <c r="P514" s="54" t="s">
        <v>3046</v>
      </c>
      <c r="Q514" s="54" t="s">
        <v>3049</v>
      </c>
      <c r="R514" s="54" t="s">
        <v>3052</v>
      </c>
      <c r="S514" s="54" t="s">
        <v>3055</v>
      </c>
      <c r="T514" s="54" t="s">
        <v>3043</v>
      </c>
      <c r="U514" s="54" t="s">
        <v>3058</v>
      </c>
      <c r="V514" s="54" t="s">
        <v>4354</v>
      </c>
      <c r="W514" s="54" t="s">
        <v>4357</v>
      </c>
      <c r="X514" s="54" t="s">
        <v>4360</v>
      </c>
      <c r="Y514" s="54" t="s">
        <v>4363</v>
      </c>
      <c r="Z514" s="54" t="s">
        <v>4351</v>
      </c>
      <c r="AA514" s="54" t="s">
        <v>4366</v>
      </c>
      <c r="AB514" s="54" t="s">
        <v>5662</v>
      </c>
      <c r="AC514" s="54" t="s">
        <v>5665</v>
      </c>
      <c r="AD514" s="54" t="s">
        <v>5668</v>
      </c>
      <c r="AE514" s="54" t="s">
        <v>5671</v>
      </c>
      <c r="AF514" s="54" t="s">
        <v>5659</v>
      </c>
      <c r="AG514" s="54" t="s">
        <v>5674</v>
      </c>
      <c r="AH514" s="54" t="s">
        <v>6970</v>
      </c>
      <c r="AI514" s="54" t="s">
        <v>6973</v>
      </c>
      <c r="AJ514" s="54" t="s">
        <v>6976</v>
      </c>
      <c r="AK514" s="54" t="s">
        <v>6979</v>
      </c>
      <c r="AL514" s="54" t="s">
        <v>6967</v>
      </c>
      <c r="AM514" s="54" t="s">
        <v>6982</v>
      </c>
      <c r="AN514" s="54" t="s">
        <v>8028</v>
      </c>
      <c r="AO514" s="54" t="s">
        <v>8031</v>
      </c>
      <c r="AP514" s="54" t="s">
        <v>8034</v>
      </c>
      <c r="AQ514" s="54" t="s">
        <v>8037</v>
      </c>
      <c r="AR514" s="54" t="s">
        <v>8025</v>
      </c>
      <c r="AS514" s="54" t="s">
        <v>8040</v>
      </c>
      <c r="AT514" s="54" t="s">
        <v>9336</v>
      </c>
      <c r="AU514" s="54" t="s">
        <v>9339</v>
      </c>
      <c r="AV514" s="54" t="s">
        <v>9342</v>
      </c>
      <c r="AW514" s="54" t="s">
        <v>9345</v>
      </c>
      <c r="AX514" s="54" t="s">
        <v>9333</v>
      </c>
      <c r="AY514" s="54" t="s">
        <v>9348</v>
      </c>
      <c r="AZ514" s="54" t="s">
        <v>10644</v>
      </c>
      <c r="BA514" s="54" t="s">
        <v>10647</v>
      </c>
      <c r="BB514" s="54" t="s">
        <v>10650</v>
      </c>
      <c r="BC514" s="54" t="s">
        <v>10653</v>
      </c>
      <c r="BD514" s="54" t="s">
        <v>10641</v>
      </c>
      <c r="BE514" s="54" t="s">
        <v>10656</v>
      </c>
    </row>
    <row r="515" spans="1:57" hidden="1">
      <c r="A515" s="48" t="s">
        <v>11569</v>
      </c>
      <c r="B515" s="55"/>
      <c r="C515" s="70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11570</v>
      </c>
      <c r="C516" s="70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1756</v>
      </c>
      <c r="K516" s="54" t="s">
        <v>1759</v>
      </c>
      <c r="L516" s="54" t="s">
        <v>1762</v>
      </c>
      <c r="M516" s="54" t="s">
        <v>1765</v>
      </c>
      <c r="N516" s="54" t="s">
        <v>1753</v>
      </c>
      <c r="O516" s="54" t="s">
        <v>1768</v>
      </c>
      <c r="P516" s="54" t="s">
        <v>3064</v>
      </c>
      <c r="Q516" s="54" t="s">
        <v>3067</v>
      </c>
      <c r="R516" s="54" t="s">
        <v>3070</v>
      </c>
      <c r="S516" s="54" t="s">
        <v>3073</v>
      </c>
      <c r="T516" s="54" t="s">
        <v>3061</v>
      </c>
      <c r="U516" s="54" t="s">
        <v>3076</v>
      </c>
      <c r="V516" s="54" t="s">
        <v>4372</v>
      </c>
      <c r="W516" s="54" t="s">
        <v>4375</v>
      </c>
      <c r="X516" s="54" t="s">
        <v>4378</v>
      </c>
      <c r="Y516" s="54" t="s">
        <v>4381</v>
      </c>
      <c r="Z516" s="54" t="s">
        <v>4369</v>
      </c>
      <c r="AA516" s="54" t="s">
        <v>4384</v>
      </c>
      <c r="AB516" s="54" t="s">
        <v>5680</v>
      </c>
      <c r="AC516" s="54" t="s">
        <v>5683</v>
      </c>
      <c r="AD516" s="54" t="s">
        <v>5686</v>
      </c>
      <c r="AE516" s="54" t="s">
        <v>5689</v>
      </c>
      <c r="AF516" s="54" t="s">
        <v>5677</v>
      </c>
      <c r="AG516" s="54" t="s">
        <v>5692</v>
      </c>
      <c r="AH516" s="54" t="s">
        <v>6988</v>
      </c>
      <c r="AI516" s="54" t="s">
        <v>6991</v>
      </c>
      <c r="AJ516" s="54" t="s">
        <v>6994</v>
      </c>
      <c r="AK516" s="54" t="s">
        <v>6997</v>
      </c>
      <c r="AL516" s="54" t="s">
        <v>6985</v>
      </c>
      <c r="AM516" s="54" t="s">
        <v>7000</v>
      </c>
      <c r="AN516" s="54" t="s">
        <v>8296</v>
      </c>
      <c r="AO516" s="54" t="s">
        <v>8299</v>
      </c>
      <c r="AP516" s="54" t="s">
        <v>8302</v>
      </c>
      <c r="AQ516" s="54" t="s">
        <v>8305</v>
      </c>
      <c r="AR516" s="54" t="s">
        <v>8293</v>
      </c>
      <c r="AS516" s="54" t="s">
        <v>8308</v>
      </c>
      <c r="AT516" s="54" t="s">
        <v>9354</v>
      </c>
      <c r="AU516" s="54" t="s">
        <v>9357</v>
      </c>
      <c r="AV516" s="54" t="s">
        <v>9360</v>
      </c>
      <c r="AW516" s="54" t="s">
        <v>9363</v>
      </c>
      <c r="AX516" s="54" t="s">
        <v>9351</v>
      </c>
      <c r="AY516" s="54" t="s">
        <v>9366</v>
      </c>
      <c r="AZ516" s="54" t="s">
        <v>10662</v>
      </c>
      <c r="BA516" s="54" t="s">
        <v>10665</v>
      </c>
      <c r="BB516" s="54" t="s">
        <v>10668</v>
      </c>
      <c r="BC516" s="54" t="s">
        <v>10671</v>
      </c>
      <c r="BD516" s="54" t="s">
        <v>10659</v>
      </c>
      <c r="BE516" s="54" t="s">
        <v>10674</v>
      </c>
    </row>
    <row r="517" spans="1:57" hidden="1">
      <c r="A517" s="58"/>
      <c r="B517" s="56" t="s">
        <v>11571</v>
      </c>
      <c r="C517" s="70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1774</v>
      </c>
      <c r="K517" s="54" t="s">
        <v>1777</v>
      </c>
      <c r="L517" s="54" t="s">
        <v>1780</v>
      </c>
      <c r="M517" s="54" t="s">
        <v>1783</v>
      </c>
      <c r="N517" s="54" t="s">
        <v>1771</v>
      </c>
      <c r="O517" s="54" t="s">
        <v>1786</v>
      </c>
      <c r="P517" s="54" t="s">
        <v>3082</v>
      </c>
      <c r="Q517" s="54" t="s">
        <v>3085</v>
      </c>
      <c r="R517" s="54" t="s">
        <v>3088</v>
      </c>
      <c r="S517" s="54" t="s">
        <v>3091</v>
      </c>
      <c r="T517" s="54" t="s">
        <v>3079</v>
      </c>
      <c r="U517" s="54" t="s">
        <v>3094</v>
      </c>
      <c r="V517" s="54" t="s">
        <v>4390</v>
      </c>
      <c r="W517" s="54" t="s">
        <v>4393</v>
      </c>
      <c r="X517" s="54" t="s">
        <v>4396</v>
      </c>
      <c r="Y517" s="54" t="s">
        <v>4399</v>
      </c>
      <c r="Z517" s="54" t="s">
        <v>4387</v>
      </c>
      <c r="AA517" s="54" t="s">
        <v>4402</v>
      </c>
      <c r="AB517" s="54" t="s">
        <v>5698</v>
      </c>
      <c r="AC517" s="54" t="s">
        <v>5701</v>
      </c>
      <c r="AD517" s="54" t="s">
        <v>5704</v>
      </c>
      <c r="AE517" s="54" t="s">
        <v>5707</v>
      </c>
      <c r="AF517" s="54" t="s">
        <v>5695</v>
      </c>
      <c r="AG517" s="54" t="s">
        <v>5710</v>
      </c>
      <c r="AH517" s="54" t="s">
        <v>7006</v>
      </c>
      <c r="AI517" s="54" t="s">
        <v>7009</v>
      </c>
      <c r="AJ517" s="54" t="s">
        <v>7012</v>
      </c>
      <c r="AK517" s="54" t="s">
        <v>7015</v>
      </c>
      <c r="AL517" s="54" t="s">
        <v>7003</v>
      </c>
      <c r="AM517" s="54" t="s">
        <v>7018</v>
      </c>
      <c r="AN517" s="54" t="s">
        <v>8314</v>
      </c>
      <c r="AO517" s="54" t="s">
        <v>8317</v>
      </c>
      <c r="AP517" s="54" t="s">
        <v>8320</v>
      </c>
      <c r="AQ517" s="54" t="s">
        <v>8323</v>
      </c>
      <c r="AR517" s="54" t="s">
        <v>8311</v>
      </c>
      <c r="AS517" s="54" t="s">
        <v>8326</v>
      </c>
      <c r="AT517" s="54" t="s">
        <v>9372</v>
      </c>
      <c r="AU517" s="54" t="s">
        <v>9375</v>
      </c>
      <c r="AV517" s="54" t="s">
        <v>9378</v>
      </c>
      <c r="AW517" s="54" t="s">
        <v>9631</v>
      </c>
      <c r="AX517" s="54" t="s">
        <v>9369</v>
      </c>
      <c r="AY517" s="54" t="s">
        <v>9634</v>
      </c>
      <c r="AZ517" s="54" t="s">
        <v>10680</v>
      </c>
      <c r="BA517" s="54" t="s">
        <v>10683</v>
      </c>
      <c r="BB517" s="54" t="s">
        <v>10686</v>
      </c>
      <c r="BC517" s="54" t="s">
        <v>10689</v>
      </c>
      <c r="BD517" s="54" t="s">
        <v>10677</v>
      </c>
      <c r="BE517" s="54" t="s">
        <v>10692</v>
      </c>
    </row>
    <row r="518" spans="1:57" hidden="1">
      <c r="A518" s="58"/>
      <c r="B518" s="56" t="s">
        <v>11572</v>
      </c>
      <c r="C518" s="70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1792</v>
      </c>
      <c r="K518" s="54" t="s">
        <v>1795</v>
      </c>
      <c r="L518" s="54" t="s">
        <v>1798</v>
      </c>
      <c r="M518" s="54" t="s">
        <v>1801</v>
      </c>
      <c r="N518" s="54" t="s">
        <v>1789</v>
      </c>
      <c r="O518" s="54" t="s">
        <v>1804</v>
      </c>
      <c r="P518" s="54" t="s">
        <v>3100</v>
      </c>
      <c r="Q518" s="54" t="s">
        <v>3103</v>
      </c>
      <c r="R518" s="54" t="s">
        <v>3106</v>
      </c>
      <c r="S518" s="54" t="s">
        <v>3109</v>
      </c>
      <c r="T518" s="54" t="s">
        <v>3097</v>
      </c>
      <c r="U518" s="54" t="s">
        <v>3112</v>
      </c>
      <c r="V518" s="54" t="s">
        <v>4408</v>
      </c>
      <c r="W518" s="54" t="s">
        <v>4411</v>
      </c>
      <c r="X518" s="54" t="s">
        <v>4414</v>
      </c>
      <c r="Y518" s="54" t="s">
        <v>4417</v>
      </c>
      <c r="Z518" s="54" t="s">
        <v>4405</v>
      </c>
      <c r="AA518" s="54" t="s">
        <v>4420</v>
      </c>
      <c r="AB518" s="54" t="s">
        <v>5716</v>
      </c>
      <c r="AC518" s="54" t="s">
        <v>5719</v>
      </c>
      <c r="AD518" s="54" t="s">
        <v>5722</v>
      </c>
      <c r="AE518" s="54" t="s">
        <v>5725</v>
      </c>
      <c r="AF518" s="54" t="s">
        <v>5713</v>
      </c>
      <c r="AG518" s="54" t="s">
        <v>5728</v>
      </c>
      <c r="AH518" s="54" t="s">
        <v>7024</v>
      </c>
      <c r="AI518" s="54" t="s">
        <v>7027</v>
      </c>
      <c r="AJ518" s="54" t="s">
        <v>7030</v>
      </c>
      <c r="AK518" s="54" t="s">
        <v>7033</v>
      </c>
      <c r="AL518" s="54" t="s">
        <v>7021</v>
      </c>
      <c r="AM518" s="54" t="s">
        <v>7036</v>
      </c>
      <c r="AN518" s="54" t="s">
        <v>8332</v>
      </c>
      <c r="AO518" s="54" t="s">
        <v>8335</v>
      </c>
      <c r="AP518" s="54" t="s">
        <v>8338</v>
      </c>
      <c r="AQ518" s="54" t="s">
        <v>8341</v>
      </c>
      <c r="AR518" s="54" t="s">
        <v>8329</v>
      </c>
      <c r="AS518" s="54" t="s">
        <v>8344</v>
      </c>
      <c r="AT518" s="54" t="s">
        <v>9640</v>
      </c>
      <c r="AU518" s="54" t="s">
        <v>9643</v>
      </c>
      <c r="AV518" s="54" t="s">
        <v>9646</v>
      </c>
      <c r="AW518" s="54" t="s">
        <v>9649</v>
      </c>
      <c r="AX518" s="54" t="s">
        <v>9637</v>
      </c>
      <c r="AY518" s="54" t="s">
        <v>9652</v>
      </c>
      <c r="AZ518" s="54" t="s">
        <v>10698</v>
      </c>
      <c r="BA518" s="54" t="s">
        <v>10701</v>
      </c>
      <c r="BB518" s="54" t="s">
        <v>10704</v>
      </c>
      <c r="BC518" s="54" t="s">
        <v>10707</v>
      </c>
      <c r="BD518" s="54" t="s">
        <v>10695</v>
      </c>
      <c r="BE518" s="54" t="s">
        <v>10710</v>
      </c>
    </row>
    <row r="519" spans="1:57" hidden="1">
      <c r="A519" s="58"/>
      <c r="B519" s="53" t="s">
        <v>11573</v>
      </c>
      <c r="C519" s="70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750</v>
      </c>
      <c r="J519" s="54" t="s">
        <v>1810</v>
      </c>
      <c r="K519" s="54" t="s">
        <v>1813</v>
      </c>
      <c r="L519" s="54" t="s">
        <v>1816</v>
      </c>
      <c r="M519" s="54" t="s">
        <v>1819</v>
      </c>
      <c r="N519" s="54" t="s">
        <v>1807</v>
      </c>
      <c r="O519" s="54" t="s">
        <v>1822</v>
      </c>
      <c r="P519" s="54" t="s">
        <v>3118</v>
      </c>
      <c r="Q519" s="54" t="s">
        <v>3121</v>
      </c>
      <c r="R519" s="54" t="s">
        <v>3124</v>
      </c>
      <c r="S519" s="54" t="s">
        <v>3127</v>
      </c>
      <c r="T519" s="54" t="s">
        <v>3115</v>
      </c>
      <c r="U519" s="54" t="s">
        <v>3130</v>
      </c>
      <c r="V519" s="54" t="s">
        <v>4426</v>
      </c>
      <c r="W519" s="54" t="s">
        <v>4429</v>
      </c>
      <c r="X519" s="54" t="s">
        <v>4432</v>
      </c>
      <c r="Y519" s="54" t="s">
        <v>4435</v>
      </c>
      <c r="Z519" s="54" t="s">
        <v>4423</v>
      </c>
      <c r="AA519" s="54" t="s">
        <v>4438</v>
      </c>
      <c r="AB519" s="54" t="s">
        <v>5734</v>
      </c>
      <c r="AC519" s="54" t="s">
        <v>5737</v>
      </c>
      <c r="AD519" s="54" t="s">
        <v>5740</v>
      </c>
      <c r="AE519" s="54" t="s">
        <v>5743</v>
      </c>
      <c r="AF519" s="54" t="s">
        <v>5731</v>
      </c>
      <c r="AG519" s="54" t="s">
        <v>5746</v>
      </c>
      <c r="AH519" s="54" t="s">
        <v>7042</v>
      </c>
      <c r="AI519" s="54" t="s">
        <v>7045</v>
      </c>
      <c r="AJ519" s="54" t="s">
        <v>7048</v>
      </c>
      <c r="AK519" s="54" t="s">
        <v>7051</v>
      </c>
      <c r="AL519" s="54" t="s">
        <v>7039</v>
      </c>
      <c r="AM519" s="54" t="s">
        <v>7054</v>
      </c>
      <c r="AN519" s="54" t="s">
        <v>8350</v>
      </c>
      <c r="AO519" s="54" t="s">
        <v>8353</v>
      </c>
      <c r="AP519" s="54" t="s">
        <v>8356</v>
      </c>
      <c r="AQ519" s="54" t="s">
        <v>8359</v>
      </c>
      <c r="AR519" s="54" t="s">
        <v>8347</v>
      </c>
      <c r="AS519" s="54" t="s">
        <v>8362</v>
      </c>
      <c r="AT519" s="54" t="s">
        <v>9658</v>
      </c>
      <c r="AU519" s="54" t="s">
        <v>9661</v>
      </c>
      <c r="AV519" s="54" t="s">
        <v>9664</v>
      </c>
      <c r="AW519" s="54" t="s">
        <v>9667</v>
      </c>
      <c r="AX519" s="54" t="s">
        <v>9655</v>
      </c>
      <c r="AY519" s="54" t="s">
        <v>9670</v>
      </c>
      <c r="AZ519" s="54" t="s">
        <v>10716</v>
      </c>
      <c r="BA519" s="54" t="s">
        <v>10965</v>
      </c>
      <c r="BB519" s="54" t="s">
        <v>10968</v>
      </c>
      <c r="BC519" s="54" t="s">
        <v>10971</v>
      </c>
      <c r="BD519" s="54" t="s">
        <v>10713</v>
      </c>
      <c r="BE519" s="54" t="s">
        <v>10974</v>
      </c>
    </row>
    <row r="520" spans="1:57" hidden="1">
      <c r="A520" s="59" t="s">
        <v>11574</v>
      </c>
      <c r="B520" s="53"/>
      <c r="C520" s="70">
        <v>136</v>
      </c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</row>
    <row r="521" spans="1:57" hidden="1">
      <c r="A521" s="60"/>
      <c r="B521" s="53" t="s">
        <v>11575</v>
      </c>
      <c r="C521" s="70">
        <v>137</v>
      </c>
      <c r="D521" s="54" t="s">
        <v>756</v>
      </c>
      <c r="E521" s="54" t="s">
        <v>759</v>
      </c>
      <c r="F521" s="54" t="s">
        <v>762</v>
      </c>
      <c r="G521" s="54" t="s">
        <v>765</v>
      </c>
      <c r="H521" s="54" t="s">
        <v>753</v>
      </c>
      <c r="I521" s="54" t="s">
        <v>768</v>
      </c>
      <c r="J521" s="54" t="s">
        <v>1828</v>
      </c>
      <c r="K521" s="54" t="s">
        <v>1831</v>
      </c>
      <c r="L521" s="54" t="s">
        <v>1834</v>
      </c>
      <c r="M521" s="54" t="s">
        <v>1837</v>
      </c>
      <c r="N521" s="54" t="s">
        <v>1825</v>
      </c>
      <c r="O521" s="54" t="s">
        <v>1840</v>
      </c>
      <c r="P521" s="54" t="s">
        <v>3136</v>
      </c>
      <c r="Q521" s="54" t="s">
        <v>3139</v>
      </c>
      <c r="R521" s="54" t="s">
        <v>3142</v>
      </c>
      <c r="S521" s="54" t="s">
        <v>3145</v>
      </c>
      <c r="T521" s="54" t="s">
        <v>3133</v>
      </c>
      <c r="U521" s="54" t="s">
        <v>3148</v>
      </c>
      <c r="V521" s="54" t="s">
        <v>4444</v>
      </c>
      <c r="W521" s="54" t="s">
        <v>4447</v>
      </c>
      <c r="X521" s="54" t="s">
        <v>4450</v>
      </c>
      <c r="Y521" s="54" t="s">
        <v>4453</v>
      </c>
      <c r="Z521" s="54" t="s">
        <v>4441</v>
      </c>
      <c r="AA521" s="54" t="s">
        <v>4456</v>
      </c>
      <c r="AB521" s="54" t="s">
        <v>5752</v>
      </c>
      <c r="AC521" s="54" t="s">
        <v>5755</v>
      </c>
      <c r="AD521" s="54" t="s">
        <v>5758</v>
      </c>
      <c r="AE521" s="54" t="s">
        <v>5761</v>
      </c>
      <c r="AF521" s="54" t="s">
        <v>5749</v>
      </c>
      <c r="AG521" s="54" t="s">
        <v>5764</v>
      </c>
      <c r="AH521" s="54" t="s">
        <v>7060</v>
      </c>
      <c r="AI521" s="54" t="s">
        <v>7063</v>
      </c>
      <c r="AJ521" s="54" t="s">
        <v>7066</v>
      </c>
      <c r="AK521" s="54" t="s">
        <v>7069</v>
      </c>
      <c r="AL521" s="54" t="s">
        <v>7057</v>
      </c>
      <c r="AM521" s="54" t="s">
        <v>7072</v>
      </c>
      <c r="AN521" s="54" t="s">
        <v>8368</v>
      </c>
      <c r="AO521" s="54" t="s">
        <v>8371</v>
      </c>
      <c r="AP521" s="54" t="s">
        <v>8374</v>
      </c>
      <c r="AQ521" s="54" t="s">
        <v>8377</v>
      </c>
      <c r="AR521" s="54" t="s">
        <v>8365</v>
      </c>
      <c r="AS521" s="54" t="s">
        <v>8380</v>
      </c>
      <c r="AT521" s="54" t="s">
        <v>9676</v>
      </c>
      <c r="AU521" s="54" t="s">
        <v>9679</v>
      </c>
      <c r="AV521" s="54" t="s">
        <v>9682</v>
      </c>
      <c r="AW521" s="54" t="s">
        <v>9685</v>
      </c>
      <c r="AX521" s="54" t="s">
        <v>9673</v>
      </c>
      <c r="AY521" s="54" t="s">
        <v>9688</v>
      </c>
      <c r="AZ521" s="54" t="s">
        <v>10980</v>
      </c>
      <c r="BA521" s="54" t="s">
        <v>10983</v>
      </c>
      <c r="BB521" s="54" t="s">
        <v>10986</v>
      </c>
      <c r="BC521" s="54" t="s">
        <v>10989</v>
      </c>
      <c r="BD521" s="54" t="s">
        <v>10977</v>
      </c>
      <c r="BE521" s="54" t="s">
        <v>10992</v>
      </c>
    </row>
    <row r="522" spans="1:57" hidden="1">
      <c r="A522" s="60"/>
      <c r="B522" s="53" t="s">
        <v>11576</v>
      </c>
      <c r="C522" s="70">
        <v>138</v>
      </c>
      <c r="D522" s="54" t="s">
        <v>774</v>
      </c>
      <c r="E522" s="54" t="s">
        <v>777</v>
      </c>
      <c r="F522" s="54" t="s">
        <v>780</v>
      </c>
      <c r="G522" s="54" t="s">
        <v>783</v>
      </c>
      <c r="H522" s="54" t="s">
        <v>771</v>
      </c>
      <c r="I522" s="54" t="s">
        <v>786</v>
      </c>
      <c r="J522" s="54" t="s">
        <v>1846</v>
      </c>
      <c r="K522" s="54" t="s">
        <v>1849</v>
      </c>
      <c r="L522" s="54" t="s">
        <v>2058</v>
      </c>
      <c r="M522" s="54" t="s">
        <v>2061</v>
      </c>
      <c r="N522" s="54" t="s">
        <v>1843</v>
      </c>
      <c r="O522" s="54" t="s">
        <v>2064</v>
      </c>
      <c r="P522" s="54" t="s">
        <v>3154</v>
      </c>
      <c r="Q522" s="54" t="s">
        <v>3157</v>
      </c>
      <c r="R522" s="54" t="s">
        <v>3160</v>
      </c>
      <c r="S522" s="54" t="s">
        <v>3163</v>
      </c>
      <c r="T522" s="54" t="s">
        <v>3151</v>
      </c>
      <c r="U522" s="54" t="s">
        <v>3166</v>
      </c>
      <c r="V522" s="54" t="s">
        <v>4462</v>
      </c>
      <c r="W522" s="54" t="s">
        <v>4465</v>
      </c>
      <c r="X522" s="54" t="s">
        <v>4468</v>
      </c>
      <c r="Y522" s="54" t="s">
        <v>4471</v>
      </c>
      <c r="Z522" s="54" t="s">
        <v>4459</v>
      </c>
      <c r="AA522" s="54" t="s">
        <v>4474</v>
      </c>
      <c r="AB522" s="54" t="s">
        <v>5770</v>
      </c>
      <c r="AC522" s="54" t="s">
        <v>5773</v>
      </c>
      <c r="AD522" s="54" t="s">
        <v>5776</v>
      </c>
      <c r="AE522" s="54" t="s">
        <v>5779</v>
      </c>
      <c r="AF522" s="54" t="s">
        <v>5767</v>
      </c>
      <c r="AG522" s="54" t="s">
        <v>5782</v>
      </c>
      <c r="AH522" s="54" t="s">
        <v>7078</v>
      </c>
      <c r="AI522" s="54" t="s">
        <v>7081</v>
      </c>
      <c r="AJ522" s="54" t="s">
        <v>7084</v>
      </c>
      <c r="AK522" s="54" t="s">
        <v>7087</v>
      </c>
      <c r="AL522" s="54" t="s">
        <v>7075</v>
      </c>
      <c r="AM522" s="54" t="s">
        <v>7090</v>
      </c>
      <c r="AN522" s="54" t="s">
        <v>8386</v>
      </c>
      <c r="AO522" s="54" t="s">
        <v>8389</v>
      </c>
      <c r="AP522" s="54" t="s">
        <v>8392</v>
      </c>
      <c r="AQ522" s="54" t="s">
        <v>8395</v>
      </c>
      <c r="AR522" s="54" t="s">
        <v>8383</v>
      </c>
      <c r="AS522" s="54" t="s">
        <v>8398</v>
      </c>
      <c r="AT522" s="54" t="s">
        <v>9694</v>
      </c>
      <c r="AU522" s="54" t="s">
        <v>9697</v>
      </c>
      <c r="AV522" s="54" t="s">
        <v>9700</v>
      </c>
      <c r="AW522" s="54" t="s">
        <v>9703</v>
      </c>
      <c r="AX522" s="54" t="s">
        <v>9691</v>
      </c>
      <c r="AY522" s="54" t="s">
        <v>9706</v>
      </c>
      <c r="AZ522" s="54" t="s">
        <v>10998</v>
      </c>
      <c r="BA522" s="54" t="s">
        <v>11001</v>
      </c>
      <c r="BB522" s="54" t="s">
        <v>11004</v>
      </c>
      <c r="BC522" s="54" t="s">
        <v>11007</v>
      </c>
      <c r="BD522" s="54" t="s">
        <v>10995</v>
      </c>
      <c r="BE522" s="54" t="s">
        <v>11010</v>
      </c>
    </row>
    <row r="523" spans="1:57" hidden="1">
      <c r="A523" s="60"/>
      <c r="B523" s="53" t="s">
        <v>11543</v>
      </c>
      <c r="C523" s="70">
        <v>139</v>
      </c>
      <c r="D523" s="54" t="s">
        <v>792</v>
      </c>
      <c r="E523" s="54" t="s">
        <v>795</v>
      </c>
      <c r="F523" s="54" t="s">
        <v>798</v>
      </c>
      <c r="G523" s="54" t="s">
        <v>801</v>
      </c>
      <c r="H523" s="54" t="s">
        <v>789</v>
      </c>
      <c r="I523" s="54" t="s">
        <v>804</v>
      </c>
      <c r="J523" s="54" t="s">
        <v>2070</v>
      </c>
      <c r="K523" s="54" t="s">
        <v>2073</v>
      </c>
      <c r="L523" s="54" t="s">
        <v>2076</v>
      </c>
      <c r="M523" s="54" t="s">
        <v>2079</v>
      </c>
      <c r="N523" s="54" t="s">
        <v>2067</v>
      </c>
      <c r="O523" s="54" t="s">
        <v>2082</v>
      </c>
      <c r="P523" s="54" t="s">
        <v>3172</v>
      </c>
      <c r="Q523" s="54" t="s">
        <v>3175</v>
      </c>
      <c r="R523" s="54" t="s">
        <v>3178</v>
      </c>
      <c r="S523" s="54" t="s">
        <v>3181</v>
      </c>
      <c r="T523" s="54" t="s">
        <v>3169</v>
      </c>
      <c r="U523" s="54" t="s">
        <v>3184</v>
      </c>
      <c r="V523" s="54" t="s">
        <v>4480</v>
      </c>
      <c r="W523" s="54" t="s">
        <v>4483</v>
      </c>
      <c r="X523" s="54" t="s">
        <v>4486</v>
      </c>
      <c r="Y523" s="54" t="s">
        <v>4489</v>
      </c>
      <c r="Z523" s="54" t="s">
        <v>4477</v>
      </c>
      <c r="AA523" s="54" t="s">
        <v>4492</v>
      </c>
      <c r="AB523" s="54" t="s">
        <v>5788</v>
      </c>
      <c r="AC523" s="54" t="s">
        <v>5791</v>
      </c>
      <c r="AD523" s="54" t="s">
        <v>5794</v>
      </c>
      <c r="AE523" s="54" t="s">
        <v>5797</v>
      </c>
      <c r="AF523" s="54" t="s">
        <v>5785</v>
      </c>
      <c r="AG523" s="54" t="s">
        <v>5800</v>
      </c>
      <c r="AH523" s="54" t="s">
        <v>7096</v>
      </c>
      <c r="AI523" s="54" t="s">
        <v>7099</v>
      </c>
      <c r="AJ523" s="54" t="s">
        <v>7102</v>
      </c>
      <c r="AK523" s="54" t="s">
        <v>7105</v>
      </c>
      <c r="AL523" s="54" t="s">
        <v>7093</v>
      </c>
      <c r="AM523" s="54" t="s">
        <v>7108</v>
      </c>
      <c r="AN523" s="54" t="s">
        <v>8404</v>
      </c>
      <c r="AO523" s="54" t="s">
        <v>8407</v>
      </c>
      <c r="AP523" s="54" t="s">
        <v>8410</v>
      </c>
      <c r="AQ523" s="54" t="s">
        <v>8413</v>
      </c>
      <c r="AR523" s="54" t="s">
        <v>8401</v>
      </c>
      <c r="AS523" s="54" t="s">
        <v>8416</v>
      </c>
      <c r="AT523" s="54" t="s">
        <v>9712</v>
      </c>
      <c r="AU523" s="54" t="s">
        <v>9715</v>
      </c>
      <c r="AV523" s="54" t="s">
        <v>9718</v>
      </c>
      <c r="AW523" s="54" t="s">
        <v>9721</v>
      </c>
      <c r="AX523" s="54" t="s">
        <v>9709</v>
      </c>
      <c r="AY523" s="54" t="s">
        <v>9724</v>
      </c>
      <c r="AZ523" s="54" t="s">
        <v>11016</v>
      </c>
      <c r="BA523" s="54" t="s">
        <v>11019</v>
      </c>
      <c r="BB523" s="54" t="s">
        <v>11022</v>
      </c>
      <c r="BC523" s="54" t="s">
        <v>11025</v>
      </c>
      <c r="BD523" s="54" t="s">
        <v>11013</v>
      </c>
      <c r="BE523" s="54" t="s">
        <v>11028</v>
      </c>
    </row>
    <row r="524" spans="1:57" hidden="1">
      <c r="A524" s="60"/>
      <c r="B524" s="53" t="s">
        <v>11544</v>
      </c>
      <c r="C524" s="70">
        <v>140</v>
      </c>
      <c r="D524" s="54" t="s">
        <v>810</v>
      </c>
      <c r="E524" s="54" t="s">
        <v>813</v>
      </c>
      <c r="F524" s="54" t="s">
        <v>816</v>
      </c>
      <c r="G524" s="54" t="s">
        <v>819</v>
      </c>
      <c r="H524" s="54" t="s">
        <v>807</v>
      </c>
      <c r="I524" s="54" t="s">
        <v>822</v>
      </c>
      <c r="J524" s="54" t="s">
        <v>2088</v>
      </c>
      <c r="K524" s="54" t="s">
        <v>2091</v>
      </c>
      <c r="L524" s="54" t="s">
        <v>2094</v>
      </c>
      <c r="M524" s="54" t="s">
        <v>2097</v>
      </c>
      <c r="N524" s="54" t="s">
        <v>2085</v>
      </c>
      <c r="O524" s="54" t="s">
        <v>2100</v>
      </c>
      <c r="P524" s="54" t="s">
        <v>3386</v>
      </c>
      <c r="Q524" s="54" t="s">
        <v>3389</v>
      </c>
      <c r="R524" s="54" t="s">
        <v>3392</v>
      </c>
      <c r="S524" s="54" t="s">
        <v>3395</v>
      </c>
      <c r="T524" s="54" t="s">
        <v>3187</v>
      </c>
      <c r="U524" s="54" t="s">
        <v>3398</v>
      </c>
      <c r="V524" s="54" t="s">
        <v>4498</v>
      </c>
      <c r="W524" s="54" t="s">
        <v>4501</v>
      </c>
      <c r="X524" s="54" t="s">
        <v>4504</v>
      </c>
      <c r="Y524" s="54" t="s">
        <v>4507</v>
      </c>
      <c r="Z524" s="54" t="s">
        <v>4495</v>
      </c>
      <c r="AA524" s="54" t="s">
        <v>4510</v>
      </c>
      <c r="AB524" s="54" t="s">
        <v>5806</v>
      </c>
      <c r="AC524" s="54" t="s">
        <v>5809</v>
      </c>
      <c r="AD524" s="54" t="s">
        <v>5812</v>
      </c>
      <c r="AE524" s="54" t="s">
        <v>5815</v>
      </c>
      <c r="AF524" s="54" t="s">
        <v>5803</v>
      </c>
      <c r="AG524" s="54" t="s">
        <v>5818</v>
      </c>
      <c r="AH524" s="54" t="s">
        <v>7114</v>
      </c>
      <c r="AI524" s="54" t="s">
        <v>7117</v>
      </c>
      <c r="AJ524" s="54" t="s">
        <v>7120</v>
      </c>
      <c r="AK524" s="54" t="s">
        <v>7123</v>
      </c>
      <c r="AL524" s="54" t="s">
        <v>7111</v>
      </c>
      <c r="AM524" s="54" t="s">
        <v>7126</v>
      </c>
      <c r="AN524" s="54" t="s">
        <v>8422</v>
      </c>
      <c r="AO524" s="54" t="s">
        <v>8425</v>
      </c>
      <c r="AP524" s="54" t="s">
        <v>8428</v>
      </c>
      <c r="AQ524" s="54" t="s">
        <v>8431</v>
      </c>
      <c r="AR524" s="54" t="s">
        <v>8419</v>
      </c>
      <c r="AS524" s="54" t="s">
        <v>8434</v>
      </c>
      <c r="AT524" s="54" t="s">
        <v>9730</v>
      </c>
      <c r="AU524" s="54" t="s">
        <v>9733</v>
      </c>
      <c r="AV524" s="54" t="s">
        <v>9736</v>
      </c>
      <c r="AW524" s="54" t="s">
        <v>9739</v>
      </c>
      <c r="AX524" s="54" t="s">
        <v>9727</v>
      </c>
      <c r="AY524" s="54" t="s">
        <v>9742</v>
      </c>
      <c r="AZ524" s="54" t="s">
        <v>11034</v>
      </c>
      <c r="BA524" s="54" t="s">
        <v>11037</v>
      </c>
      <c r="BB524" s="54" t="s">
        <v>11040</v>
      </c>
      <c r="BC524" s="54" t="s">
        <v>11043</v>
      </c>
      <c r="BD524" s="54" t="s">
        <v>11031</v>
      </c>
      <c r="BE524" s="54" t="s">
        <v>11046</v>
      </c>
    </row>
    <row r="525" spans="1:57" hidden="1">
      <c r="A525" s="60"/>
      <c r="B525" s="53" t="s">
        <v>11577</v>
      </c>
      <c r="C525" s="70">
        <v>141</v>
      </c>
      <c r="D525" s="54" t="s">
        <v>828</v>
      </c>
      <c r="E525" s="54" t="s">
        <v>831</v>
      </c>
      <c r="F525" s="54" t="s">
        <v>834</v>
      </c>
      <c r="G525" s="54" t="s">
        <v>837</v>
      </c>
      <c r="H525" s="54" t="s">
        <v>825</v>
      </c>
      <c r="I525" s="54" t="s">
        <v>840</v>
      </c>
      <c r="J525" s="54" t="s">
        <v>2106</v>
      </c>
      <c r="K525" s="54" t="s">
        <v>2109</v>
      </c>
      <c r="L525" s="54" t="s">
        <v>2112</v>
      </c>
      <c r="M525" s="54" t="s">
        <v>2115</v>
      </c>
      <c r="N525" s="54" t="s">
        <v>2103</v>
      </c>
      <c r="O525" s="54" t="s">
        <v>2118</v>
      </c>
      <c r="P525" s="54" t="s">
        <v>3404</v>
      </c>
      <c r="Q525" s="54" t="s">
        <v>3407</v>
      </c>
      <c r="R525" s="54" t="s">
        <v>3410</v>
      </c>
      <c r="S525" s="54" t="s">
        <v>3413</v>
      </c>
      <c r="T525" s="54" t="s">
        <v>3401</v>
      </c>
      <c r="U525" s="54" t="s">
        <v>3416</v>
      </c>
      <c r="V525" s="54" t="s">
        <v>4516</v>
      </c>
      <c r="W525" s="54" t="s">
        <v>4519</v>
      </c>
      <c r="X525" s="54" t="s">
        <v>4522</v>
      </c>
      <c r="Y525" s="54" t="s">
        <v>4525</v>
      </c>
      <c r="Z525" s="54" t="s">
        <v>4513</v>
      </c>
      <c r="AA525" s="54" t="s">
        <v>4724</v>
      </c>
      <c r="AB525" s="54" t="s">
        <v>5824</v>
      </c>
      <c r="AC525" s="54" t="s">
        <v>5827</v>
      </c>
      <c r="AD525" s="54" t="s">
        <v>5830</v>
      </c>
      <c r="AE525" s="54" t="s">
        <v>5833</v>
      </c>
      <c r="AF525" s="54" t="s">
        <v>5821</v>
      </c>
      <c r="AG525" s="54" t="s">
        <v>5836</v>
      </c>
      <c r="AH525" s="54" t="s">
        <v>7132</v>
      </c>
      <c r="AI525" s="54" t="s">
        <v>7135</v>
      </c>
      <c r="AJ525" s="54" t="s">
        <v>7138</v>
      </c>
      <c r="AK525" s="54" t="s">
        <v>7141</v>
      </c>
      <c r="AL525" s="54" t="s">
        <v>7129</v>
      </c>
      <c r="AM525" s="54" t="s">
        <v>7144</v>
      </c>
      <c r="AN525" s="54" t="s">
        <v>8440</v>
      </c>
      <c r="AO525" s="54" t="s">
        <v>8443</v>
      </c>
      <c r="AP525" s="54" t="s">
        <v>8446</v>
      </c>
      <c r="AQ525" s="54" t="s">
        <v>8449</v>
      </c>
      <c r="AR525" s="54" t="s">
        <v>8437</v>
      </c>
      <c r="AS525" s="54" t="s">
        <v>8452</v>
      </c>
      <c r="AT525" s="54" t="s">
        <v>9748</v>
      </c>
      <c r="AU525" s="54" t="s">
        <v>9751</v>
      </c>
      <c r="AV525" s="54" t="s">
        <v>9754</v>
      </c>
      <c r="AW525" s="54" t="s">
        <v>9757</v>
      </c>
      <c r="AX525" s="54" t="s">
        <v>9745</v>
      </c>
      <c r="AY525" s="54" t="s">
        <v>9760</v>
      </c>
      <c r="AZ525" s="54" t="s">
        <v>11052</v>
      </c>
      <c r="BA525" s="54" t="s">
        <v>11055</v>
      </c>
      <c r="BB525" s="54" t="s">
        <v>11058</v>
      </c>
      <c r="BC525" s="54" t="s">
        <v>11061</v>
      </c>
      <c r="BD525" s="54" t="s">
        <v>11049</v>
      </c>
      <c r="BE525" s="54" t="s">
        <v>11064</v>
      </c>
    </row>
    <row r="526" spans="1:57" hidden="1">
      <c r="A526" s="48" t="s">
        <v>11578</v>
      </c>
      <c r="B526" s="61"/>
      <c r="C526" s="70">
        <v>142</v>
      </c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</row>
    <row r="527" spans="1:57" hidden="1">
      <c r="A527" s="62"/>
      <c r="B527" s="53" t="s">
        <v>11579</v>
      </c>
      <c r="C527" s="70">
        <v>143</v>
      </c>
      <c r="D527" s="54" t="s">
        <v>846</v>
      </c>
      <c r="E527" s="54" t="s">
        <v>849</v>
      </c>
      <c r="F527" s="54" t="s">
        <v>852</v>
      </c>
      <c r="G527" s="54" t="s">
        <v>855</v>
      </c>
      <c r="H527" s="54" t="s">
        <v>843</v>
      </c>
      <c r="I527" s="54" t="s">
        <v>858</v>
      </c>
      <c r="J527" s="54" t="s">
        <v>2124</v>
      </c>
      <c r="K527" s="54" t="s">
        <v>2127</v>
      </c>
      <c r="L527" s="54" t="s">
        <v>2130</v>
      </c>
      <c r="M527" s="54" t="s">
        <v>2133</v>
      </c>
      <c r="N527" s="54" t="s">
        <v>2121</v>
      </c>
      <c r="O527" s="54" t="s">
        <v>2136</v>
      </c>
      <c r="P527" s="54" t="s">
        <v>3422</v>
      </c>
      <c r="Q527" s="54" t="s">
        <v>3425</v>
      </c>
      <c r="R527" s="54" t="s">
        <v>3428</v>
      </c>
      <c r="S527" s="54" t="s">
        <v>3431</v>
      </c>
      <c r="T527" s="54" t="s">
        <v>3419</v>
      </c>
      <c r="U527" s="54" t="s">
        <v>3434</v>
      </c>
      <c r="V527" s="54" t="s">
        <v>4730</v>
      </c>
      <c r="W527" s="54" t="s">
        <v>4733</v>
      </c>
      <c r="X527" s="54" t="s">
        <v>4736</v>
      </c>
      <c r="Y527" s="54" t="s">
        <v>4739</v>
      </c>
      <c r="Z527" s="54" t="s">
        <v>4727</v>
      </c>
      <c r="AA527" s="54" t="s">
        <v>4742</v>
      </c>
      <c r="AB527" s="54" t="s">
        <v>5842</v>
      </c>
      <c r="AC527" s="54" t="s">
        <v>5845</v>
      </c>
      <c r="AD527" s="54" t="s">
        <v>5848</v>
      </c>
      <c r="AE527" s="54" t="s">
        <v>5851</v>
      </c>
      <c r="AF527" s="54" t="s">
        <v>5839</v>
      </c>
      <c r="AG527" s="54" t="s">
        <v>5854</v>
      </c>
      <c r="AH527" s="54" t="s">
        <v>7150</v>
      </c>
      <c r="AI527" s="54" t="s">
        <v>7153</v>
      </c>
      <c r="AJ527" s="54" t="s">
        <v>7156</v>
      </c>
      <c r="AK527" s="54" t="s">
        <v>7159</v>
      </c>
      <c r="AL527" s="54" t="s">
        <v>7147</v>
      </c>
      <c r="AM527" s="54" t="s">
        <v>7162</v>
      </c>
      <c r="AN527" s="54" t="s">
        <v>8458</v>
      </c>
      <c r="AO527" s="54" t="s">
        <v>8461</v>
      </c>
      <c r="AP527" s="54" t="s">
        <v>8464</v>
      </c>
      <c r="AQ527" s="54" t="s">
        <v>8467</v>
      </c>
      <c r="AR527" s="54" t="s">
        <v>8455</v>
      </c>
      <c r="AS527" s="54" t="s">
        <v>8470</v>
      </c>
      <c r="AT527" s="54" t="s">
        <v>9766</v>
      </c>
      <c r="AU527" s="54" t="s">
        <v>9769</v>
      </c>
      <c r="AV527" s="54" t="s">
        <v>9772</v>
      </c>
      <c r="AW527" s="54" t="s">
        <v>9775</v>
      </c>
      <c r="AX527" s="54" t="s">
        <v>9763</v>
      </c>
      <c r="AY527" s="54" t="s">
        <v>9778</v>
      </c>
      <c r="AZ527" s="54" t="s">
        <v>11070</v>
      </c>
      <c r="BA527" s="54" t="s">
        <v>11073</v>
      </c>
      <c r="BB527" s="54" t="s">
        <v>11076</v>
      </c>
      <c r="BC527" s="54" t="s">
        <v>11079</v>
      </c>
      <c r="BD527" s="54" t="s">
        <v>11067</v>
      </c>
      <c r="BE527" s="54" t="s">
        <v>11082</v>
      </c>
    </row>
    <row r="528" spans="1:57" hidden="1">
      <c r="A528" s="62"/>
      <c r="B528" s="53" t="s">
        <v>11580</v>
      </c>
      <c r="C528" s="70">
        <v>144</v>
      </c>
      <c r="D528" s="54" t="s">
        <v>864</v>
      </c>
      <c r="E528" s="54" t="s">
        <v>867</v>
      </c>
      <c r="F528" s="54" t="s">
        <v>870</v>
      </c>
      <c r="G528" s="54" t="s">
        <v>873</v>
      </c>
      <c r="H528" s="54" t="s">
        <v>861</v>
      </c>
      <c r="I528" s="54" t="s">
        <v>876</v>
      </c>
      <c r="J528" s="54" t="s">
        <v>2142</v>
      </c>
      <c r="K528" s="54" t="s">
        <v>2145</v>
      </c>
      <c r="L528" s="54" t="s">
        <v>2148</v>
      </c>
      <c r="M528" s="54" t="s">
        <v>2151</v>
      </c>
      <c r="N528" s="54" t="s">
        <v>2139</v>
      </c>
      <c r="O528" s="54" t="s">
        <v>2154</v>
      </c>
      <c r="P528" s="54" t="s">
        <v>3440</v>
      </c>
      <c r="Q528" s="54" t="s">
        <v>3443</v>
      </c>
      <c r="R528" s="54" t="s">
        <v>3446</v>
      </c>
      <c r="S528" s="54" t="s">
        <v>3449</v>
      </c>
      <c r="T528" s="54" t="s">
        <v>3437</v>
      </c>
      <c r="U528" s="54" t="s">
        <v>3452</v>
      </c>
      <c r="V528" s="54" t="s">
        <v>4748</v>
      </c>
      <c r="W528" s="54" t="s">
        <v>4751</v>
      </c>
      <c r="X528" s="54" t="s">
        <v>4754</v>
      </c>
      <c r="Y528" s="54" t="s">
        <v>4757</v>
      </c>
      <c r="Z528" s="54" t="s">
        <v>4745</v>
      </c>
      <c r="AA528" s="54" t="s">
        <v>4760</v>
      </c>
      <c r="AB528" s="54" t="s">
        <v>5860</v>
      </c>
      <c r="AC528" s="54" t="s">
        <v>5863</v>
      </c>
      <c r="AD528" s="54" t="s">
        <v>6054</v>
      </c>
      <c r="AE528" s="54" t="s">
        <v>6057</v>
      </c>
      <c r="AF528" s="54" t="s">
        <v>5857</v>
      </c>
      <c r="AG528" s="54" t="s">
        <v>6060</v>
      </c>
      <c r="AH528" s="54" t="s">
        <v>7168</v>
      </c>
      <c r="AI528" s="54" t="s">
        <v>7171</v>
      </c>
      <c r="AJ528" s="54" t="s">
        <v>7174</v>
      </c>
      <c r="AK528" s="54" t="s">
        <v>7177</v>
      </c>
      <c r="AL528" s="54" t="s">
        <v>7165</v>
      </c>
      <c r="AM528" s="54" t="s">
        <v>7180</v>
      </c>
      <c r="AN528" s="54" t="s">
        <v>8476</v>
      </c>
      <c r="AO528" s="54" t="s">
        <v>8479</v>
      </c>
      <c r="AP528" s="54" t="s">
        <v>8482</v>
      </c>
      <c r="AQ528" s="54" t="s">
        <v>8485</v>
      </c>
      <c r="AR528" s="54" t="s">
        <v>8473</v>
      </c>
      <c r="AS528" s="54" t="s">
        <v>8488</v>
      </c>
      <c r="AT528" s="54" t="s">
        <v>9784</v>
      </c>
      <c r="AU528" s="54" t="s">
        <v>9787</v>
      </c>
      <c r="AV528" s="54" t="s">
        <v>9790</v>
      </c>
      <c r="AW528" s="54" t="s">
        <v>9793</v>
      </c>
      <c r="AX528" s="54" t="s">
        <v>9781</v>
      </c>
      <c r="AY528" s="54" t="s">
        <v>9796</v>
      </c>
      <c r="AZ528" s="54" t="s">
        <v>11088</v>
      </c>
      <c r="BA528" s="54" t="s">
        <v>11091</v>
      </c>
      <c r="BB528" s="54" t="s">
        <v>11094</v>
      </c>
      <c r="BC528" s="54" t="s">
        <v>11097</v>
      </c>
      <c r="BD528" s="54" t="s">
        <v>11085</v>
      </c>
      <c r="BE528" s="54" t="s">
        <v>11100</v>
      </c>
    </row>
    <row r="529" spans="1:57" hidden="1">
      <c r="A529" s="62"/>
      <c r="B529" s="53" t="s">
        <v>11581</v>
      </c>
      <c r="C529" s="70">
        <v>145</v>
      </c>
      <c r="D529" s="54" t="s">
        <v>882</v>
      </c>
      <c r="E529" s="54" t="s">
        <v>885</v>
      </c>
      <c r="F529" s="54" t="s">
        <v>888</v>
      </c>
      <c r="G529" s="54" t="s">
        <v>891</v>
      </c>
      <c r="H529" s="54" t="s">
        <v>879</v>
      </c>
      <c r="I529" s="54" t="s">
        <v>894</v>
      </c>
      <c r="J529" s="54" t="s">
        <v>2160</v>
      </c>
      <c r="K529" s="54" t="s">
        <v>2163</v>
      </c>
      <c r="L529" s="54" t="s">
        <v>2166</v>
      </c>
      <c r="M529" s="54" t="s">
        <v>2169</v>
      </c>
      <c r="N529" s="54" t="s">
        <v>2157</v>
      </c>
      <c r="O529" s="54" t="s">
        <v>2172</v>
      </c>
      <c r="P529" s="54" t="s">
        <v>3458</v>
      </c>
      <c r="Q529" s="54" t="s">
        <v>3461</v>
      </c>
      <c r="R529" s="54" t="s">
        <v>3464</v>
      </c>
      <c r="S529" s="54" t="s">
        <v>3467</v>
      </c>
      <c r="T529" s="54" t="s">
        <v>3455</v>
      </c>
      <c r="U529" s="54" t="s">
        <v>3470</v>
      </c>
      <c r="V529" s="54" t="s">
        <v>4766</v>
      </c>
      <c r="W529" s="54" t="s">
        <v>4769</v>
      </c>
      <c r="X529" s="54" t="s">
        <v>4772</v>
      </c>
      <c r="Y529" s="54" t="s">
        <v>4775</v>
      </c>
      <c r="Z529" s="54" t="s">
        <v>4763</v>
      </c>
      <c r="AA529" s="54" t="s">
        <v>4778</v>
      </c>
      <c r="AB529" s="54" t="s">
        <v>6066</v>
      </c>
      <c r="AC529" s="54" t="s">
        <v>6069</v>
      </c>
      <c r="AD529" s="54" t="s">
        <v>6072</v>
      </c>
      <c r="AE529" s="54" t="s">
        <v>6075</v>
      </c>
      <c r="AF529" s="54" t="s">
        <v>6063</v>
      </c>
      <c r="AG529" s="54" t="s">
        <v>6078</v>
      </c>
      <c r="AH529" s="54" t="s">
        <v>7186</v>
      </c>
      <c r="AI529" s="54" t="s">
        <v>7189</v>
      </c>
      <c r="AJ529" s="54" t="s">
        <v>7192</v>
      </c>
      <c r="AK529" s="54" t="s">
        <v>7195</v>
      </c>
      <c r="AL529" s="54" t="s">
        <v>7183</v>
      </c>
      <c r="AM529" s="54" t="s">
        <v>7198</v>
      </c>
      <c r="AN529" s="54" t="s">
        <v>8494</v>
      </c>
      <c r="AO529" s="54" t="s">
        <v>8497</v>
      </c>
      <c r="AP529" s="54" t="s">
        <v>8500</v>
      </c>
      <c r="AQ529" s="54" t="s">
        <v>8503</v>
      </c>
      <c r="AR529" s="54" t="s">
        <v>8491</v>
      </c>
      <c r="AS529" s="54" t="s">
        <v>8506</v>
      </c>
      <c r="AT529" s="54" t="s">
        <v>9802</v>
      </c>
      <c r="AU529" s="54" t="s">
        <v>9805</v>
      </c>
      <c r="AV529" s="54" t="s">
        <v>9808</v>
      </c>
      <c r="AW529" s="54" t="s">
        <v>9811</v>
      </c>
      <c r="AX529" s="54" t="s">
        <v>9799</v>
      </c>
      <c r="AY529" s="54" t="s">
        <v>9814</v>
      </c>
      <c r="AZ529" s="54" t="s">
        <v>11106</v>
      </c>
      <c r="BA529" s="54" t="s">
        <v>11109</v>
      </c>
      <c r="BB529" s="54" t="s">
        <v>11112</v>
      </c>
      <c r="BC529" s="54" t="s">
        <v>11115</v>
      </c>
      <c r="BD529" s="54" t="s">
        <v>11103</v>
      </c>
      <c r="BE529" s="54" t="s">
        <v>11118</v>
      </c>
    </row>
    <row r="530" spans="1:57" hidden="1">
      <c r="A530" s="63"/>
      <c r="B530" s="53" t="s">
        <v>11582</v>
      </c>
      <c r="C530" s="70">
        <v>146</v>
      </c>
      <c r="D530" s="54" t="s">
        <v>900</v>
      </c>
      <c r="E530" s="54" t="s">
        <v>903</v>
      </c>
      <c r="F530" s="54" t="s">
        <v>906</v>
      </c>
      <c r="G530" s="54" t="s">
        <v>909</v>
      </c>
      <c r="H530" s="54" t="s">
        <v>897</v>
      </c>
      <c r="I530" s="54" t="s">
        <v>912</v>
      </c>
      <c r="J530" s="54" t="s">
        <v>2178</v>
      </c>
      <c r="K530" s="54" t="s">
        <v>2181</v>
      </c>
      <c r="L530" s="54" t="s">
        <v>2184</v>
      </c>
      <c r="M530" s="54" t="s">
        <v>2187</v>
      </c>
      <c r="N530" s="54" t="s">
        <v>2175</v>
      </c>
      <c r="O530" s="54" t="s">
        <v>2190</v>
      </c>
      <c r="P530" s="54" t="s">
        <v>3476</v>
      </c>
      <c r="Q530" s="54" t="s">
        <v>3479</v>
      </c>
      <c r="R530" s="54" t="s">
        <v>3482</v>
      </c>
      <c r="S530" s="54" t="s">
        <v>3485</v>
      </c>
      <c r="T530" s="54" t="s">
        <v>3473</v>
      </c>
      <c r="U530" s="54" t="s">
        <v>3488</v>
      </c>
      <c r="V530" s="54" t="s">
        <v>4784</v>
      </c>
      <c r="W530" s="54" t="s">
        <v>4787</v>
      </c>
      <c r="X530" s="54" t="s">
        <v>4790</v>
      </c>
      <c r="Y530" s="54" t="s">
        <v>4793</v>
      </c>
      <c r="Z530" s="54" t="s">
        <v>4781</v>
      </c>
      <c r="AA530" s="54" t="s">
        <v>4796</v>
      </c>
      <c r="AB530" s="54" t="s">
        <v>6084</v>
      </c>
      <c r="AC530" s="54" t="s">
        <v>6087</v>
      </c>
      <c r="AD530" s="54" t="s">
        <v>6090</v>
      </c>
      <c r="AE530" s="54" t="s">
        <v>6093</v>
      </c>
      <c r="AF530" s="54" t="s">
        <v>6081</v>
      </c>
      <c r="AG530" s="54" t="s">
        <v>6096</v>
      </c>
      <c r="AH530" s="54" t="s">
        <v>7362</v>
      </c>
      <c r="AI530" s="54" t="s">
        <v>7365</v>
      </c>
      <c r="AJ530" s="54" t="s">
        <v>7368</v>
      </c>
      <c r="AK530" s="54" t="s">
        <v>7371</v>
      </c>
      <c r="AL530" s="54" t="s">
        <v>7201</v>
      </c>
      <c r="AM530" s="54" t="s">
        <v>7374</v>
      </c>
      <c r="AN530" s="54" t="s">
        <v>8512</v>
      </c>
      <c r="AO530" s="54" t="s">
        <v>8515</v>
      </c>
      <c r="AP530" s="54" t="s">
        <v>8518</v>
      </c>
      <c r="AQ530" s="54" t="s">
        <v>8521</v>
      </c>
      <c r="AR530" s="54" t="s">
        <v>8509</v>
      </c>
      <c r="AS530" s="54" t="s">
        <v>8524</v>
      </c>
      <c r="AT530" s="54" t="s">
        <v>9820</v>
      </c>
      <c r="AU530" s="54" t="s">
        <v>9823</v>
      </c>
      <c r="AV530" s="54" t="s">
        <v>9826</v>
      </c>
      <c r="AW530" s="54" t="s">
        <v>9829</v>
      </c>
      <c r="AX530" s="54" t="s">
        <v>9817</v>
      </c>
      <c r="AY530" s="54" t="s">
        <v>9832</v>
      </c>
      <c r="AZ530" s="54" t="s">
        <v>11124</v>
      </c>
      <c r="BA530" s="54" t="s">
        <v>11127</v>
      </c>
      <c r="BB530" s="54" t="s">
        <v>11130</v>
      </c>
      <c r="BC530" s="54" t="s">
        <v>11133</v>
      </c>
      <c r="BD530" s="54" t="s">
        <v>11121</v>
      </c>
      <c r="BE530" s="54" t="s">
        <v>11136</v>
      </c>
    </row>
    <row r="531" spans="1:57" hidden="1">
      <c r="A531" s="48" t="s">
        <v>11583</v>
      </c>
      <c r="B531" s="61"/>
      <c r="C531" s="70">
        <v>147</v>
      </c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</row>
    <row r="532" spans="1:57" hidden="1">
      <c r="A532" s="62"/>
      <c r="B532" s="53" t="s">
        <v>11584</v>
      </c>
      <c r="C532" s="70">
        <v>148</v>
      </c>
      <c r="D532" s="54" t="s">
        <v>918</v>
      </c>
      <c r="E532" s="54" t="s">
        <v>921</v>
      </c>
      <c r="F532" s="54" t="s">
        <v>924</v>
      </c>
      <c r="G532" s="54" t="s">
        <v>927</v>
      </c>
      <c r="H532" s="54" t="s">
        <v>915</v>
      </c>
      <c r="I532" s="54" t="s">
        <v>930</v>
      </c>
      <c r="J532" s="54" t="s">
        <v>2196</v>
      </c>
      <c r="K532" s="54" t="s">
        <v>2199</v>
      </c>
      <c r="L532" s="54" t="s">
        <v>2202</v>
      </c>
      <c r="M532" s="54" t="s">
        <v>2205</v>
      </c>
      <c r="N532" s="54" t="s">
        <v>2193</v>
      </c>
      <c r="O532" s="54" t="s">
        <v>2208</v>
      </c>
      <c r="P532" s="54" t="s">
        <v>3494</v>
      </c>
      <c r="Q532" s="54" t="s">
        <v>3497</v>
      </c>
      <c r="R532" s="54" t="s">
        <v>3500</v>
      </c>
      <c r="S532" s="54" t="s">
        <v>3503</v>
      </c>
      <c r="T532" s="54" t="s">
        <v>3491</v>
      </c>
      <c r="U532" s="54" t="s">
        <v>3506</v>
      </c>
      <c r="V532" s="54" t="s">
        <v>4802</v>
      </c>
      <c r="W532" s="54" t="s">
        <v>4805</v>
      </c>
      <c r="X532" s="54" t="s">
        <v>4808</v>
      </c>
      <c r="Y532" s="54" t="s">
        <v>4811</v>
      </c>
      <c r="Z532" s="54" t="s">
        <v>4799</v>
      </c>
      <c r="AA532" s="54" t="s">
        <v>4814</v>
      </c>
      <c r="AB532" s="54" t="s">
        <v>6102</v>
      </c>
      <c r="AC532" s="54" t="s">
        <v>6105</v>
      </c>
      <c r="AD532" s="54" t="s">
        <v>6108</v>
      </c>
      <c r="AE532" s="54" t="s">
        <v>6111</v>
      </c>
      <c r="AF532" s="54" t="s">
        <v>6099</v>
      </c>
      <c r="AG532" s="54" t="s">
        <v>6114</v>
      </c>
      <c r="AH532" s="54" t="s">
        <v>7380</v>
      </c>
      <c r="AI532" s="54" t="s">
        <v>7383</v>
      </c>
      <c r="AJ532" s="54" t="s">
        <v>7386</v>
      </c>
      <c r="AK532" s="54" t="s">
        <v>7389</v>
      </c>
      <c r="AL532" s="54" t="s">
        <v>7377</v>
      </c>
      <c r="AM532" s="54" t="s">
        <v>7392</v>
      </c>
      <c r="AN532" s="54" t="s">
        <v>8530</v>
      </c>
      <c r="AO532" s="54" t="s">
        <v>8533</v>
      </c>
      <c r="AP532" s="54" t="s">
        <v>8536</v>
      </c>
      <c r="AQ532" s="54" t="s">
        <v>8539</v>
      </c>
      <c r="AR532" s="54" t="s">
        <v>8527</v>
      </c>
      <c r="AS532" s="54" t="s">
        <v>8670</v>
      </c>
      <c r="AT532" s="54" t="s">
        <v>9838</v>
      </c>
      <c r="AU532" s="54" t="s">
        <v>9841</v>
      </c>
      <c r="AV532" s="54" t="s">
        <v>9844</v>
      </c>
      <c r="AW532" s="54" t="s">
        <v>9847</v>
      </c>
      <c r="AX532" s="54" t="s">
        <v>9835</v>
      </c>
      <c r="AY532" s="54" t="s">
        <v>9850</v>
      </c>
      <c r="AZ532" s="54" t="s">
        <v>11142</v>
      </c>
      <c r="BA532" s="54" t="s">
        <v>11145</v>
      </c>
      <c r="BB532" s="54" t="s">
        <v>11148</v>
      </c>
      <c r="BC532" s="54" t="s">
        <v>11151</v>
      </c>
      <c r="BD532" s="54" t="s">
        <v>11139</v>
      </c>
      <c r="BE532" s="54" t="s">
        <v>11154</v>
      </c>
    </row>
    <row r="533" spans="1:57" hidden="1">
      <c r="A533" s="62"/>
      <c r="B533" s="53" t="s">
        <v>11585</v>
      </c>
      <c r="C533" s="70">
        <v>149</v>
      </c>
      <c r="D533" s="54" t="s">
        <v>936</v>
      </c>
      <c r="E533" s="54" t="s">
        <v>939</v>
      </c>
      <c r="F533" s="54" t="s">
        <v>942</v>
      </c>
      <c r="G533" s="54" t="s">
        <v>945</v>
      </c>
      <c r="H533" s="54" t="s">
        <v>933</v>
      </c>
      <c r="I533" s="54" t="s">
        <v>948</v>
      </c>
      <c r="J533" s="54" t="s">
        <v>2214</v>
      </c>
      <c r="K533" s="54" t="s">
        <v>2217</v>
      </c>
      <c r="L533" s="54" t="s">
        <v>2220</v>
      </c>
      <c r="M533" s="54" t="s">
        <v>2223</v>
      </c>
      <c r="N533" s="54" t="s">
        <v>2211</v>
      </c>
      <c r="O533" s="54" t="s">
        <v>2226</v>
      </c>
      <c r="P533" s="54" t="s">
        <v>3512</v>
      </c>
      <c r="Q533" s="54" t="s">
        <v>3515</v>
      </c>
      <c r="R533" s="54" t="s">
        <v>3518</v>
      </c>
      <c r="S533" s="54" t="s">
        <v>3521</v>
      </c>
      <c r="T533" s="54" t="s">
        <v>3509</v>
      </c>
      <c r="U533" s="54" t="s">
        <v>3524</v>
      </c>
      <c r="V533" s="54" t="s">
        <v>4820</v>
      </c>
      <c r="W533" s="54" t="s">
        <v>4823</v>
      </c>
      <c r="X533" s="54" t="s">
        <v>4826</v>
      </c>
      <c r="Y533" s="54" t="s">
        <v>4829</v>
      </c>
      <c r="Z533" s="54" t="s">
        <v>4817</v>
      </c>
      <c r="AA533" s="54" t="s">
        <v>4832</v>
      </c>
      <c r="AB533" s="54" t="s">
        <v>6120</v>
      </c>
      <c r="AC533" s="54" t="s">
        <v>6123</v>
      </c>
      <c r="AD533" s="54" t="s">
        <v>6126</v>
      </c>
      <c r="AE533" s="54" t="s">
        <v>6129</v>
      </c>
      <c r="AF533" s="54" t="s">
        <v>6117</v>
      </c>
      <c r="AG533" s="54" t="s">
        <v>6132</v>
      </c>
      <c r="AH533" s="54" t="s">
        <v>7398</v>
      </c>
      <c r="AI533" s="54" t="s">
        <v>7401</v>
      </c>
      <c r="AJ533" s="54" t="s">
        <v>7404</v>
      </c>
      <c r="AK533" s="54" t="s">
        <v>7407</v>
      </c>
      <c r="AL533" s="54" t="s">
        <v>7395</v>
      </c>
      <c r="AM533" s="54" t="s">
        <v>7410</v>
      </c>
      <c r="AN533" s="54" t="s">
        <v>8676</v>
      </c>
      <c r="AO533" s="54" t="s">
        <v>8679</v>
      </c>
      <c r="AP533" s="54" t="s">
        <v>8682</v>
      </c>
      <c r="AQ533" s="54" t="s">
        <v>8685</v>
      </c>
      <c r="AR533" s="54" t="s">
        <v>8673</v>
      </c>
      <c r="AS533" s="54" t="s">
        <v>8688</v>
      </c>
      <c r="AT533" s="54" t="s">
        <v>9856</v>
      </c>
      <c r="AU533" s="54" t="s">
        <v>9859</v>
      </c>
      <c r="AV533" s="54" t="s">
        <v>9862</v>
      </c>
      <c r="AW533" s="54" t="s">
        <v>9865</v>
      </c>
      <c r="AX533" s="54" t="s">
        <v>9853</v>
      </c>
      <c r="AY533" s="54" t="s">
        <v>9868</v>
      </c>
      <c r="AZ533" s="54" t="s">
        <v>11160</v>
      </c>
      <c r="BA533" s="54" t="s">
        <v>11163</v>
      </c>
      <c r="BB533" s="54" t="s">
        <v>11166</v>
      </c>
      <c r="BC533" s="54" t="s">
        <v>11169</v>
      </c>
      <c r="BD533" s="54" t="s">
        <v>11157</v>
      </c>
      <c r="BE533" s="54" t="s">
        <v>11172</v>
      </c>
    </row>
    <row r="534" spans="1:57" hidden="1">
      <c r="A534" s="62"/>
      <c r="B534" s="53" t="s">
        <v>11586</v>
      </c>
      <c r="C534" s="70">
        <v>150</v>
      </c>
      <c r="D534" s="54" t="s">
        <v>954</v>
      </c>
      <c r="E534" s="54" t="s">
        <v>957</v>
      </c>
      <c r="F534" s="54" t="s">
        <v>960</v>
      </c>
      <c r="G534" s="54" t="s">
        <v>963</v>
      </c>
      <c r="H534" s="54" t="s">
        <v>951</v>
      </c>
      <c r="I534" s="54" t="s">
        <v>966</v>
      </c>
      <c r="J534" s="54" t="s">
        <v>2232</v>
      </c>
      <c r="K534" s="54" t="s">
        <v>2235</v>
      </c>
      <c r="L534" s="54" t="s">
        <v>2238</v>
      </c>
      <c r="M534" s="54" t="s">
        <v>2241</v>
      </c>
      <c r="N534" s="54" t="s">
        <v>2229</v>
      </c>
      <c r="O534" s="54" t="s">
        <v>2244</v>
      </c>
      <c r="P534" s="54" t="s">
        <v>3530</v>
      </c>
      <c r="Q534" s="54" t="s">
        <v>3533</v>
      </c>
      <c r="R534" s="54" t="s">
        <v>3536</v>
      </c>
      <c r="S534" s="54" t="s">
        <v>3539</v>
      </c>
      <c r="T534" s="54" t="s">
        <v>3527</v>
      </c>
      <c r="U534" s="54" t="s">
        <v>3542</v>
      </c>
      <c r="V534" s="54" t="s">
        <v>4838</v>
      </c>
      <c r="W534" s="54" t="s">
        <v>4841</v>
      </c>
      <c r="X534" s="54" t="s">
        <v>4844</v>
      </c>
      <c r="Y534" s="54" t="s">
        <v>4847</v>
      </c>
      <c r="Z534" s="54" t="s">
        <v>4835</v>
      </c>
      <c r="AA534" s="54" t="s">
        <v>4850</v>
      </c>
      <c r="AB534" s="54" t="s">
        <v>6138</v>
      </c>
      <c r="AC534" s="54" t="s">
        <v>6141</v>
      </c>
      <c r="AD534" s="54" t="s">
        <v>6144</v>
      </c>
      <c r="AE534" s="54" t="s">
        <v>6147</v>
      </c>
      <c r="AF534" s="54" t="s">
        <v>6135</v>
      </c>
      <c r="AG534" s="54" t="s">
        <v>6150</v>
      </c>
      <c r="AH534" s="54" t="s">
        <v>7416</v>
      </c>
      <c r="AI534" s="54" t="s">
        <v>7419</v>
      </c>
      <c r="AJ534" s="54" t="s">
        <v>7422</v>
      </c>
      <c r="AK534" s="54" t="s">
        <v>7425</v>
      </c>
      <c r="AL534" s="54" t="s">
        <v>7413</v>
      </c>
      <c r="AM534" s="54" t="s">
        <v>7428</v>
      </c>
      <c r="AN534" s="54" t="s">
        <v>8694</v>
      </c>
      <c r="AO534" s="54" t="s">
        <v>8697</v>
      </c>
      <c r="AP534" s="54" t="s">
        <v>8700</v>
      </c>
      <c r="AQ534" s="54" t="s">
        <v>8703</v>
      </c>
      <c r="AR534" s="54" t="s">
        <v>8691</v>
      </c>
      <c r="AS534" s="54" t="s">
        <v>8706</v>
      </c>
      <c r="AT534" s="54" t="s">
        <v>9874</v>
      </c>
      <c r="AU534" s="54" t="s">
        <v>9877</v>
      </c>
      <c r="AV534" s="54" t="s">
        <v>9978</v>
      </c>
      <c r="AW534" s="54" t="s">
        <v>9981</v>
      </c>
      <c r="AX534" s="54" t="s">
        <v>9871</v>
      </c>
      <c r="AY534" s="54" t="s">
        <v>9984</v>
      </c>
      <c r="AZ534" s="54" t="s">
        <v>11178</v>
      </c>
      <c r="BA534" s="54" t="s">
        <v>11181</v>
      </c>
      <c r="BB534" s="54" t="s">
        <v>11184</v>
      </c>
      <c r="BC534" s="54" t="s">
        <v>11187</v>
      </c>
      <c r="BD534" s="54" t="s">
        <v>11175</v>
      </c>
      <c r="BE534" s="54" t="s">
        <v>11190</v>
      </c>
    </row>
    <row r="535" spans="1:57" hidden="1">
      <c r="A535" s="62"/>
      <c r="B535" s="53" t="s">
        <v>11582</v>
      </c>
      <c r="C535" s="70">
        <v>151</v>
      </c>
      <c r="D535" s="54" t="s">
        <v>972</v>
      </c>
      <c r="E535" s="54" t="s">
        <v>975</v>
      </c>
      <c r="F535" s="54" t="s">
        <v>978</v>
      </c>
      <c r="G535" s="54" t="s">
        <v>981</v>
      </c>
      <c r="H535" s="54" t="s">
        <v>969</v>
      </c>
      <c r="I535" s="54" t="s">
        <v>984</v>
      </c>
      <c r="J535" s="54" t="s">
        <v>2250</v>
      </c>
      <c r="K535" s="54" t="s">
        <v>2253</v>
      </c>
      <c r="L535" s="54" t="s">
        <v>2256</v>
      </c>
      <c r="M535" s="54" t="s">
        <v>2259</v>
      </c>
      <c r="N535" s="54" t="s">
        <v>2247</v>
      </c>
      <c r="O535" s="54" t="s">
        <v>2262</v>
      </c>
      <c r="P535" s="54" t="s">
        <v>3548</v>
      </c>
      <c r="Q535" s="54" t="s">
        <v>3551</v>
      </c>
      <c r="R535" s="54" t="s">
        <v>3554</v>
      </c>
      <c r="S535" s="54" t="s">
        <v>3557</v>
      </c>
      <c r="T535" s="54" t="s">
        <v>3545</v>
      </c>
      <c r="U535" s="54" t="s">
        <v>3560</v>
      </c>
      <c r="V535" s="54" t="s">
        <v>4856</v>
      </c>
      <c r="W535" s="54" t="s">
        <v>4859</v>
      </c>
      <c r="X535" s="54" t="s">
        <v>4862</v>
      </c>
      <c r="Y535" s="54" t="s">
        <v>4865</v>
      </c>
      <c r="Z535" s="54" t="s">
        <v>4853</v>
      </c>
      <c r="AA535" s="54" t="s">
        <v>4868</v>
      </c>
      <c r="AB535" s="54" t="s">
        <v>6156</v>
      </c>
      <c r="AC535" s="54" t="s">
        <v>6159</v>
      </c>
      <c r="AD535" s="54" t="s">
        <v>6162</v>
      </c>
      <c r="AE535" s="54" t="s">
        <v>6165</v>
      </c>
      <c r="AF535" s="54" t="s">
        <v>6153</v>
      </c>
      <c r="AG535" s="54" t="s">
        <v>6168</v>
      </c>
      <c r="AH535" s="54" t="s">
        <v>7434</v>
      </c>
      <c r="AI535" s="54" t="s">
        <v>7437</v>
      </c>
      <c r="AJ535" s="54" t="s">
        <v>7440</v>
      </c>
      <c r="AK535" s="54" t="s">
        <v>7443</v>
      </c>
      <c r="AL535" s="54" t="s">
        <v>7431</v>
      </c>
      <c r="AM535" s="54" t="s">
        <v>7446</v>
      </c>
      <c r="AN535" s="54" t="s">
        <v>8712</v>
      </c>
      <c r="AO535" s="54" t="s">
        <v>8715</v>
      </c>
      <c r="AP535" s="54" t="s">
        <v>8718</v>
      </c>
      <c r="AQ535" s="54" t="s">
        <v>8721</v>
      </c>
      <c r="AR535" s="54" t="s">
        <v>8709</v>
      </c>
      <c r="AS535" s="54" t="s">
        <v>8724</v>
      </c>
      <c r="AT535" s="54" t="s">
        <v>9990</v>
      </c>
      <c r="AU535" s="54" t="s">
        <v>9993</v>
      </c>
      <c r="AV535" s="54" t="s">
        <v>9996</v>
      </c>
      <c r="AW535" s="54" t="s">
        <v>9999</v>
      </c>
      <c r="AX535" s="54" t="s">
        <v>9987</v>
      </c>
      <c r="AY535" s="54" t="s">
        <v>10002</v>
      </c>
      <c r="AZ535" s="54" t="s">
        <v>11196</v>
      </c>
      <c r="BA535" s="54" t="s">
        <v>11199</v>
      </c>
      <c r="BB535" s="54" t="s">
        <v>11202</v>
      </c>
      <c r="BC535" s="54" t="s">
        <v>11205</v>
      </c>
      <c r="BD535" s="54" t="s">
        <v>11193</v>
      </c>
      <c r="BE535" s="54" t="s">
        <v>11208</v>
      </c>
    </row>
    <row r="536" spans="1:57" hidden="1">
      <c r="A536" s="48" t="s">
        <v>11596</v>
      </c>
      <c r="B536" s="64"/>
      <c r="C536" s="70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62"/>
      <c r="B537" s="53" t="s">
        <v>11598</v>
      </c>
      <c r="C537" s="70">
        <v>153</v>
      </c>
      <c r="D537" s="54" t="s">
        <v>990</v>
      </c>
      <c r="E537" s="54" t="s">
        <v>993</v>
      </c>
      <c r="F537" s="54" t="s">
        <v>996</v>
      </c>
      <c r="G537" s="54" t="s">
        <v>1101</v>
      </c>
      <c r="H537" s="54" t="s">
        <v>987</v>
      </c>
      <c r="I537" s="54" t="s">
        <v>1104</v>
      </c>
      <c r="J537" s="54" t="s">
        <v>2268</v>
      </c>
      <c r="K537" s="54" t="s">
        <v>2271</v>
      </c>
      <c r="L537" s="54" t="s">
        <v>2274</v>
      </c>
      <c r="M537" s="54" t="s">
        <v>2277</v>
      </c>
      <c r="N537" s="54" t="s">
        <v>2265</v>
      </c>
      <c r="O537" s="54" t="s">
        <v>2280</v>
      </c>
      <c r="P537" s="54" t="s">
        <v>3566</v>
      </c>
      <c r="Q537" s="54" t="s">
        <v>3569</v>
      </c>
      <c r="R537" s="54" t="s">
        <v>3572</v>
      </c>
      <c r="S537" s="54" t="s">
        <v>3575</v>
      </c>
      <c r="T537" s="54" t="s">
        <v>3563</v>
      </c>
      <c r="U537" s="54" t="s">
        <v>3578</v>
      </c>
      <c r="V537" s="54" t="s">
        <v>4874</v>
      </c>
      <c r="W537" s="54" t="s">
        <v>4877</v>
      </c>
      <c r="X537" s="54" t="s">
        <v>4880</v>
      </c>
      <c r="Y537" s="54" t="s">
        <v>4883</v>
      </c>
      <c r="Z537" s="54" t="s">
        <v>4871</v>
      </c>
      <c r="AA537" s="54" t="s">
        <v>4886</v>
      </c>
      <c r="AB537" s="54" t="s">
        <v>6174</v>
      </c>
      <c r="AC537" s="54" t="s">
        <v>6177</v>
      </c>
      <c r="AD537" s="54" t="s">
        <v>6180</v>
      </c>
      <c r="AE537" s="54" t="s">
        <v>6183</v>
      </c>
      <c r="AF537" s="54" t="s">
        <v>6171</v>
      </c>
      <c r="AG537" s="54" t="s">
        <v>6186</v>
      </c>
      <c r="AH537" s="54" t="s">
        <v>7452</v>
      </c>
      <c r="AI537" s="54" t="s">
        <v>7455</v>
      </c>
      <c r="AJ537" s="54" t="s">
        <v>7458</v>
      </c>
      <c r="AK537" s="54" t="s">
        <v>7461</v>
      </c>
      <c r="AL537" s="54" t="s">
        <v>7449</v>
      </c>
      <c r="AM537" s="54" t="s">
        <v>7464</v>
      </c>
      <c r="AN537" s="54" t="s">
        <v>8730</v>
      </c>
      <c r="AO537" s="54" t="s">
        <v>8733</v>
      </c>
      <c r="AP537" s="54" t="s">
        <v>8736</v>
      </c>
      <c r="AQ537" s="54" t="s">
        <v>8739</v>
      </c>
      <c r="AR537" s="54" t="s">
        <v>8727</v>
      </c>
      <c r="AS537" s="54" t="s">
        <v>8742</v>
      </c>
      <c r="AT537" s="54" t="s">
        <v>10008</v>
      </c>
      <c r="AU537" s="54" t="s">
        <v>10011</v>
      </c>
      <c r="AV537" s="54" t="s">
        <v>10014</v>
      </c>
      <c r="AW537" s="54" t="s">
        <v>10017</v>
      </c>
      <c r="AX537" s="54" t="s">
        <v>10005</v>
      </c>
      <c r="AY537" s="54" t="s">
        <v>10020</v>
      </c>
      <c r="AZ537" s="54" t="s">
        <v>11286</v>
      </c>
      <c r="BA537" s="54" t="s">
        <v>11289</v>
      </c>
      <c r="BB537" s="54" t="s">
        <v>11292</v>
      </c>
      <c r="BC537" s="54" t="s">
        <v>11295</v>
      </c>
      <c r="BD537" s="54" t="s">
        <v>11211</v>
      </c>
      <c r="BE537" s="54" t="s">
        <v>11298</v>
      </c>
    </row>
    <row r="538" spans="1:57" hidden="1">
      <c r="A538" s="62"/>
      <c r="B538" s="53" t="s">
        <v>11587</v>
      </c>
      <c r="C538" s="70">
        <v>154</v>
      </c>
      <c r="D538" s="54" t="s">
        <v>1110</v>
      </c>
      <c r="E538" s="54" t="s">
        <v>1113</v>
      </c>
      <c r="F538" s="54" t="s">
        <v>1116</v>
      </c>
      <c r="G538" s="54" t="s">
        <v>1119</v>
      </c>
      <c r="H538" s="54" t="s">
        <v>1107</v>
      </c>
      <c r="I538" s="54" t="s">
        <v>1122</v>
      </c>
      <c r="J538" s="54" t="s">
        <v>2286</v>
      </c>
      <c r="K538" s="54" t="s">
        <v>2289</v>
      </c>
      <c r="L538" s="54" t="s">
        <v>2292</v>
      </c>
      <c r="M538" s="54" t="s">
        <v>2295</v>
      </c>
      <c r="N538" s="54" t="s">
        <v>2283</v>
      </c>
      <c r="O538" s="54" t="s">
        <v>2298</v>
      </c>
      <c r="P538" s="54" t="s">
        <v>3584</v>
      </c>
      <c r="Q538" s="54" t="s">
        <v>3587</v>
      </c>
      <c r="R538" s="54" t="s">
        <v>3590</v>
      </c>
      <c r="S538" s="54" t="s">
        <v>3593</v>
      </c>
      <c r="T538" s="54" t="s">
        <v>3581</v>
      </c>
      <c r="U538" s="54" t="s">
        <v>3596</v>
      </c>
      <c r="V538" s="54" t="s">
        <v>4892</v>
      </c>
      <c r="W538" s="54" t="s">
        <v>4895</v>
      </c>
      <c r="X538" s="54" t="s">
        <v>4898</v>
      </c>
      <c r="Y538" s="54" t="s">
        <v>4901</v>
      </c>
      <c r="Z538" s="54" t="s">
        <v>4889</v>
      </c>
      <c r="AA538" s="54" t="s">
        <v>4904</v>
      </c>
      <c r="AB538" s="54" t="s">
        <v>6192</v>
      </c>
      <c r="AC538" s="54" t="s">
        <v>6195</v>
      </c>
      <c r="AD538" s="54" t="s">
        <v>6198</v>
      </c>
      <c r="AE538" s="54" t="s">
        <v>6201</v>
      </c>
      <c r="AF538" s="54" t="s">
        <v>6189</v>
      </c>
      <c r="AG538" s="54" t="s">
        <v>6204</v>
      </c>
      <c r="AH538" s="54" t="s">
        <v>7470</v>
      </c>
      <c r="AI538" s="54" t="s">
        <v>7473</v>
      </c>
      <c r="AJ538" s="54" t="s">
        <v>7476</v>
      </c>
      <c r="AK538" s="54" t="s">
        <v>7479</v>
      </c>
      <c r="AL538" s="54" t="s">
        <v>7467</v>
      </c>
      <c r="AM538" s="54" t="s">
        <v>7482</v>
      </c>
      <c r="AN538" s="54" t="s">
        <v>8748</v>
      </c>
      <c r="AO538" s="54" t="s">
        <v>8751</v>
      </c>
      <c r="AP538" s="54" t="s">
        <v>8754</v>
      </c>
      <c r="AQ538" s="54" t="s">
        <v>8757</v>
      </c>
      <c r="AR538" s="54" t="s">
        <v>8745</v>
      </c>
      <c r="AS538" s="54" t="s">
        <v>8760</v>
      </c>
      <c r="AT538" s="54" t="s">
        <v>10026</v>
      </c>
      <c r="AU538" s="54" t="s">
        <v>10029</v>
      </c>
      <c r="AV538" s="54" t="s">
        <v>10032</v>
      </c>
      <c r="AW538" s="54" t="s">
        <v>10035</v>
      </c>
      <c r="AX538" s="54" t="s">
        <v>10023</v>
      </c>
      <c r="AY538" s="54" t="s">
        <v>10038</v>
      </c>
      <c r="AZ538" s="54" t="s">
        <v>11304</v>
      </c>
      <c r="BA538" s="54" t="s">
        <v>11307</v>
      </c>
      <c r="BB538" s="54" t="s">
        <v>11310</v>
      </c>
      <c r="BC538" s="54" t="s">
        <v>11313</v>
      </c>
      <c r="BD538" s="54" t="s">
        <v>11301</v>
      </c>
      <c r="BE538" s="54" t="s">
        <v>11316</v>
      </c>
    </row>
    <row r="539" spans="1:57" hidden="1">
      <c r="A539" s="62"/>
      <c r="B539" s="53" t="s">
        <v>11599</v>
      </c>
      <c r="C539" s="70">
        <v>155</v>
      </c>
      <c r="D539" s="54" t="s">
        <v>1128</v>
      </c>
      <c r="E539" s="54" t="s">
        <v>1131</v>
      </c>
      <c r="F539" s="54" t="s">
        <v>1134</v>
      </c>
      <c r="G539" s="54" t="s">
        <v>1137</v>
      </c>
      <c r="H539" s="54" t="s">
        <v>1125</v>
      </c>
      <c r="I539" s="54" t="s">
        <v>1140</v>
      </c>
      <c r="J539" s="54" t="s">
        <v>2304</v>
      </c>
      <c r="K539" s="54" t="s">
        <v>2439</v>
      </c>
      <c r="L539" s="54" t="s">
        <v>2442</v>
      </c>
      <c r="M539" s="54" t="s">
        <v>2445</v>
      </c>
      <c r="N539" s="54" t="s">
        <v>2301</v>
      </c>
      <c r="O539" s="54" t="s">
        <v>2448</v>
      </c>
      <c r="P539" s="54" t="s">
        <v>3602</v>
      </c>
      <c r="Q539" s="54" t="s">
        <v>3605</v>
      </c>
      <c r="R539" s="54" t="s">
        <v>3608</v>
      </c>
      <c r="S539" s="54" t="s">
        <v>3611</v>
      </c>
      <c r="T539" s="54" t="s">
        <v>3599</v>
      </c>
      <c r="U539" s="54" t="s">
        <v>3614</v>
      </c>
      <c r="V539" s="54" t="s">
        <v>4910</v>
      </c>
      <c r="W539" s="54" t="s">
        <v>4913</v>
      </c>
      <c r="X539" s="54" t="s">
        <v>4916</v>
      </c>
      <c r="Y539" s="54" t="s">
        <v>4919</v>
      </c>
      <c r="Z539" s="54" t="s">
        <v>4907</v>
      </c>
      <c r="AA539" s="54" t="s">
        <v>4922</v>
      </c>
      <c r="AB539" s="54" t="s">
        <v>6210</v>
      </c>
      <c r="AC539" s="54" t="s">
        <v>6213</v>
      </c>
      <c r="AD539" s="54" t="s">
        <v>6216</v>
      </c>
      <c r="AE539" s="54" t="s">
        <v>6219</v>
      </c>
      <c r="AF539" s="54" t="s">
        <v>6207</v>
      </c>
      <c r="AG539" s="54" t="s">
        <v>6222</v>
      </c>
      <c r="AH539" s="54" t="s">
        <v>7488</v>
      </c>
      <c r="AI539" s="54" t="s">
        <v>7491</v>
      </c>
      <c r="AJ539" s="54" t="s">
        <v>7494</v>
      </c>
      <c r="AK539" s="54" t="s">
        <v>7497</v>
      </c>
      <c r="AL539" s="54" t="s">
        <v>7485</v>
      </c>
      <c r="AM539" s="54" t="s">
        <v>7500</v>
      </c>
      <c r="AN539" s="54" t="s">
        <v>8766</v>
      </c>
      <c r="AO539" s="54" t="s">
        <v>8769</v>
      </c>
      <c r="AP539" s="54" t="s">
        <v>8772</v>
      </c>
      <c r="AQ539" s="54" t="s">
        <v>8775</v>
      </c>
      <c r="AR539" s="54" t="s">
        <v>8763</v>
      </c>
      <c r="AS539" s="54" t="s">
        <v>8778</v>
      </c>
      <c r="AT539" s="54" t="s">
        <v>10044</v>
      </c>
      <c r="AU539" s="54" t="s">
        <v>10047</v>
      </c>
      <c r="AV539" s="54" t="s">
        <v>10050</v>
      </c>
      <c r="AW539" s="54" t="s">
        <v>10053</v>
      </c>
      <c r="AX539" s="54" t="s">
        <v>10041</v>
      </c>
      <c r="AY539" s="54" t="s">
        <v>10056</v>
      </c>
      <c r="AZ539" s="54" t="s">
        <v>11322</v>
      </c>
      <c r="BA539" s="54" t="s">
        <v>11325</v>
      </c>
      <c r="BB539" s="54" t="s">
        <v>11328</v>
      </c>
      <c r="BC539" s="54" t="s">
        <v>11331</v>
      </c>
      <c r="BD539" s="54" t="s">
        <v>11319</v>
      </c>
      <c r="BE539" s="54" t="s">
        <v>11334</v>
      </c>
    </row>
    <row r="540" spans="1:57" hidden="1">
      <c r="A540" s="62"/>
      <c r="B540" s="53" t="s">
        <v>11600</v>
      </c>
      <c r="C540" s="70">
        <v>156</v>
      </c>
      <c r="D540" s="54" t="s">
        <v>1146</v>
      </c>
      <c r="E540" s="54" t="s">
        <v>1149</v>
      </c>
      <c r="F540" s="54" t="s">
        <v>1152</v>
      </c>
      <c r="G540" s="54" t="s">
        <v>1155</v>
      </c>
      <c r="H540" s="54" t="s">
        <v>1143</v>
      </c>
      <c r="I540" s="54" t="s">
        <v>1158</v>
      </c>
      <c r="J540" s="54" t="s">
        <v>2454</v>
      </c>
      <c r="K540" s="54" t="s">
        <v>2457</v>
      </c>
      <c r="L540" s="54" t="s">
        <v>2460</v>
      </c>
      <c r="M540" s="54" t="s">
        <v>2463</v>
      </c>
      <c r="N540" s="54" t="s">
        <v>2451</v>
      </c>
      <c r="O540" s="54" t="s">
        <v>2466</v>
      </c>
      <c r="P540" s="54" t="s">
        <v>3620</v>
      </c>
      <c r="Q540" s="54" t="s">
        <v>3623</v>
      </c>
      <c r="R540" s="54" t="s">
        <v>3626</v>
      </c>
      <c r="S540" s="54" t="s">
        <v>3629</v>
      </c>
      <c r="T540" s="54" t="s">
        <v>3617</v>
      </c>
      <c r="U540" s="54" t="s">
        <v>3632</v>
      </c>
      <c r="V540" s="54" t="s">
        <v>4928</v>
      </c>
      <c r="W540" s="54" t="s">
        <v>4931</v>
      </c>
      <c r="X540" s="54" t="s">
        <v>4934</v>
      </c>
      <c r="Y540" s="54" t="s">
        <v>4937</v>
      </c>
      <c r="Z540" s="54" t="s">
        <v>4925</v>
      </c>
      <c r="AA540" s="54" t="s">
        <v>4940</v>
      </c>
      <c r="AB540" s="54" t="s">
        <v>6228</v>
      </c>
      <c r="AC540" s="54" t="s">
        <v>6231</v>
      </c>
      <c r="AD540" s="54" t="s">
        <v>6234</v>
      </c>
      <c r="AE540" s="54" t="s">
        <v>6237</v>
      </c>
      <c r="AF540" s="54" t="s">
        <v>6225</v>
      </c>
      <c r="AG540" s="54" t="s">
        <v>6240</v>
      </c>
      <c r="AH540" s="54" t="s">
        <v>7506</v>
      </c>
      <c r="AI540" s="54" t="s">
        <v>7509</v>
      </c>
      <c r="AJ540" s="54" t="s">
        <v>7512</v>
      </c>
      <c r="AK540" s="54" t="s">
        <v>7515</v>
      </c>
      <c r="AL540" s="54" t="s">
        <v>7503</v>
      </c>
      <c r="AM540" s="54" t="s">
        <v>7518</v>
      </c>
      <c r="AN540" s="54" t="s">
        <v>8784</v>
      </c>
      <c r="AO540" s="54" t="s">
        <v>8787</v>
      </c>
      <c r="AP540" s="54" t="s">
        <v>8790</v>
      </c>
      <c r="AQ540" s="54" t="s">
        <v>8793</v>
      </c>
      <c r="AR540" s="54" t="s">
        <v>8781</v>
      </c>
      <c r="AS540" s="54" t="s">
        <v>8796</v>
      </c>
      <c r="AT540" s="54" t="s">
        <v>10062</v>
      </c>
      <c r="AU540" s="54" t="s">
        <v>10065</v>
      </c>
      <c r="AV540" s="54" t="s">
        <v>10068</v>
      </c>
      <c r="AW540" s="54" t="s">
        <v>10071</v>
      </c>
      <c r="AX540" s="54" t="s">
        <v>10059</v>
      </c>
      <c r="AY540" s="54" t="s">
        <v>10074</v>
      </c>
      <c r="AZ540" s="54" t="s">
        <v>11340</v>
      </c>
      <c r="BA540" s="54" t="s">
        <v>11343</v>
      </c>
      <c r="BB540" s="54" t="s">
        <v>11346</v>
      </c>
      <c r="BC540" s="54" t="s">
        <v>11349</v>
      </c>
      <c r="BD540" s="54" t="s">
        <v>11337</v>
      </c>
      <c r="BE540" s="54" t="s">
        <v>11352</v>
      </c>
    </row>
    <row r="541" spans="1:57" hidden="1">
      <c r="A541" s="62"/>
      <c r="B541" s="53" t="s">
        <v>11601</v>
      </c>
      <c r="C541" s="70">
        <v>157</v>
      </c>
      <c r="D541" s="54" t="s">
        <v>1164</v>
      </c>
      <c r="E541" s="54" t="s">
        <v>1167</v>
      </c>
      <c r="F541" s="54" t="s">
        <v>1170</v>
      </c>
      <c r="G541" s="54" t="s">
        <v>1173</v>
      </c>
      <c r="H541" s="54" t="s">
        <v>1161</v>
      </c>
      <c r="I541" s="54" t="s">
        <v>1176</v>
      </c>
      <c r="J541" s="54" t="s">
        <v>2472</v>
      </c>
      <c r="K541" s="54" t="s">
        <v>2475</v>
      </c>
      <c r="L541" s="54" t="s">
        <v>2478</v>
      </c>
      <c r="M541" s="54" t="s">
        <v>2481</v>
      </c>
      <c r="N541" s="54" t="s">
        <v>2469</v>
      </c>
      <c r="O541" s="54" t="s">
        <v>2484</v>
      </c>
      <c r="P541" s="54" t="s">
        <v>3780</v>
      </c>
      <c r="Q541" s="54" t="s">
        <v>3783</v>
      </c>
      <c r="R541" s="54" t="s">
        <v>3786</v>
      </c>
      <c r="S541" s="54" t="s">
        <v>3789</v>
      </c>
      <c r="T541" s="54" t="s">
        <v>3777</v>
      </c>
      <c r="U541" s="54" t="s">
        <v>3792</v>
      </c>
      <c r="V541" s="54" t="s">
        <v>4946</v>
      </c>
      <c r="W541" s="54" t="s">
        <v>4949</v>
      </c>
      <c r="X541" s="54" t="s">
        <v>4952</v>
      </c>
      <c r="Y541" s="54" t="s">
        <v>4955</v>
      </c>
      <c r="Z541" s="54" t="s">
        <v>4943</v>
      </c>
      <c r="AA541" s="54" t="s">
        <v>4958</v>
      </c>
      <c r="AB541" s="54" t="s">
        <v>6246</v>
      </c>
      <c r="AC541" s="54" t="s">
        <v>6249</v>
      </c>
      <c r="AD541" s="54" t="s">
        <v>6252</v>
      </c>
      <c r="AE541" s="54" t="s">
        <v>6255</v>
      </c>
      <c r="AF541" s="54" t="s">
        <v>6243</v>
      </c>
      <c r="AG541" s="54" t="s">
        <v>6258</v>
      </c>
      <c r="AH541" s="54" t="s">
        <v>7524</v>
      </c>
      <c r="AI541" s="54" t="s">
        <v>7527</v>
      </c>
      <c r="AJ541" s="54" t="s">
        <v>7530</v>
      </c>
      <c r="AK541" s="54" t="s">
        <v>7533</v>
      </c>
      <c r="AL541" s="54" t="s">
        <v>7521</v>
      </c>
      <c r="AM541" s="54" t="s">
        <v>7536</v>
      </c>
      <c r="AN541" s="54" t="s">
        <v>8802</v>
      </c>
      <c r="AO541" s="54" t="s">
        <v>8805</v>
      </c>
      <c r="AP541" s="54" t="s">
        <v>8808</v>
      </c>
      <c r="AQ541" s="54" t="s">
        <v>8811</v>
      </c>
      <c r="AR541" s="54" t="s">
        <v>8799</v>
      </c>
      <c r="AS541" s="54" t="s">
        <v>8814</v>
      </c>
      <c r="AT541" s="54" t="s">
        <v>10080</v>
      </c>
      <c r="AU541" s="54" t="s">
        <v>10083</v>
      </c>
      <c r="AV541" s="54" t="s">
        <v>10086</v>
      </c>
      <c r="AW541" s="54" t="s">
        <v>10089</v>
      </c>
      <c r="AX541" s="54" t="s">
        <v>10077</v>
      </c>
      <c r="AY541" s="54" t="s">
        <v>10092</v>
      </c>
      <c r="AZ541" s="54" t="s">
        <v>11358</v>
      </c>
      <c r="BA541" s="54" t="s">
        <v>11361</v>
      </c>
      <c r="BB541" s="54" t="s">
        <v>11364</v>
      </c>
      <c r="BC541" s="54" t="s">
        <v>11367</v>
      </c>
      <c r="BD541" s="54" t="s">
        <v>11355</v>
      </c>
      <c r="BE541" s="54" t="s">
        <v>11370</v>
      </c>
    </row>
    <row r="542" spans="1:57" hidden="1">
      <c r="A542" s="62"/>
      <c r="B542" s="53" t="s">
        <v>11602</v>
      </c>
      <c r="C542" s="70">
        <v>158</v>
      </c>
      <c r="D542" s="54" t="s">
        <v>1182</v>
      </c>
      <c r="E542" s="54" t="s">
        <v>1185</v>
      </c>
      <c r="F542" s="54" t="s">
        <v>1188</v>
      </c>
      <c r="G542" s="54" t="s">
        <v>1191</v>
      </c>
      <c r="H542" s="54" t="s">
        <v>1179</v>
      </c>
      <c r="I542" s="54" t="s">
        <v>1194</v>
      </c>
      <c r="J542" s="54" t="s">
        <v>2490</v>
      </c>
      <c r="K542" s="54" t="s">
        <v>2493</v>
      </c>
      <c r="L542" s="54" t="s">
        <v>2496</v>
      </c>
      <c r="M542" s="54" t="s">
        <v>2499</v>
      </c>
      <c r="N542" s="54" t="s">
        <v>2487</v>
      </c>
      <c r="O542" s="54" t="s">
        <v>2502</v>
      </c>
      <c r="P542" s="54" t="s">
        <v>3798</v>
      </c>
      <c r="Q542" s="54" t="s">
        <v>3801</v>
      </c>
      <c r="R542" s="54" t="s">
        <v>3804</v>
      </c>
      <c r="S542" s="54" t="s">
        <v>3807</v>
      </c>
      <c r="T542" s="54" t="s">
        <v>3795</v>
      </c>
      <c r="U542" s="54" t="s">
        <v>3810</v>
      </c>
      <c r="V542" s="54" t="s">
        <v>4964</v>
      </c>
      <c r="W542" s="54" t="s">
        <v>4967</v>
      </c>
      <c r="X542" s="54" t="s">
        <v>4970</v>
      </c>
      <c r="Y542" s="54" t="s">
        <v>5115</v>
      </c>
      <c r="Z542" s="54" t="s">
        <v>4961</v>
      </c>
      <c r="AA542" s="54" t="s">
        <v>5118</v>
      </c>
      <c r="AB542" s="54" t="s">
        <v>6264</v>
      </c>
      <c r="AC542" s="54" t="s">
        <v>6267</v>
      </c>
      <c r="AD542" s="54" t="s">
        <v>6270</v>
      </c>
      <c r="AE542" s="54" t="s">
        <v>6273</v>
      </c>
      <c r="AF542" s="54" t="s">
        <v>6261</v>
      </c>
      <c r="AG542" s="54" t="s">
        <v>6276</v>
      </c>
      <c r="AH542" s="54" t="s">
        <v>7542</v>
      </c>
      <c r="AI542" s="54" t="s">
        <v>7545</v>
      </c>
      <c r="AJ542" s="54" t="s">
        <v>7548</v>
      </c>
      <c r="AK542" s="54" t="s">
        <v>7551</v>
      </c>
      <c r="AL542" s="54" t="s">
        <v>7539</v>
      </c>
      <c r="AM542" s="54" t="s">
        <v>7554</v>
      </c>
      <c r="AN542" s="54" t="s">
        <v>8820</v>
      </c>
      <c r="AO542" s="54" t="s">
        <v>8823</v>
      </c>
      <c r="AP542" s="54" t="s">
        <v>8826</v>
      </c>
      <c r="AQ542" s="54" t="s">
        <v>8829</v>
      </c>
      <c r="AR542" s="54" t="s">
        <v>8817</v>
      </c>
      <c r="AS542" s="54" t="s">
        <v>8832</v>
      </c>
      <c r="AT542" s="54" t="s">
        <v>10098</v>
      </c>
      <c r="AU542" s="54" t="s">
        <v>10101</v>
      </c>
      <c r="AV542" s="54" t="s">
        <v>10104</v>
      </c>
      <c r="AW542" s="54" t="s">
        <v>10107</v>
      </c>
      <c r="AX542" s="54" t="s">
        <v>10095</v>
      </c>
      <c r="AY542" s="54" t="s">
        <v>10110</v>
      </c>
      <c r="AZ542" s="54" t="s">
        <v>11376</v>
      </c>
      <c r="BA542" s="54" t="s">
        <v>11379</v>
      </c>
      <c r="BB542" s="54" t="s">
        <v>11382</v>
      </c>
      <c r="BC542" s="54" t="s">
        <v>11385</v>
      </c>
      <c r="BD542" s="54" t="s">
        <v>11373</v>
      </c>
      <c r="BE542" s="54" t="s">
        <v>11388</v>
      </c>
    </row>
    <row r="543" spans="1:57" hidden="1">
      <c r="A543" s="62"/>
      <c r="B543" s="53" t="s">
        <v>11591</v>
      </c>
      <c r="C543" s="70">
        <v>159</v>
      </c>
      <c r="D543" s="54" t="s">
        <v>1200</v>
      </c>
      <c r="E543" s="54" t="s">
        <v>1203</v>
      </c>
      <c r="F543" s="54" t="s">
        <v>1206</v>
      </c>
      <c r="G543" s="54" t="s">
        <v>1209</v>
      </c>
      <c r="H543" s="54" t="s">
        <v>1197</v>
      </c>
      <c r="I543" s="54" t="s">
        <v>1212</v>
      </c>
      <c r="J543" s="54" t="s">
        <v>2508</v>
      </c>
      <c r="K543" s="54" t="s">
        <v>2511</v>
      </c>
      <c r="L543" s="54" t="s">
        <v>2514</v>
      </c>
      <c r="M543" s="54" t="s">
        <v>2517</v>
      </c>
      <c r="N543" s="54" t="s">
        <v>2505</v>
      </c>
      <c r="O543" s="54" t="s">
        <v>2520</v>
      </c>
      <c r="P543" s="54" t="s">
        <v>3816</v>
      </c>
      <c r="Q543" s="54" t="s">
        <v>3819</v>
      </c>
      <c r="R543" s="54" t="s">
        <v>3822</v>
      </c>
      <c r="S543" s="54" t="s">
        <v>3825</v>
      </c>
      <c r="T543" s="54" t="s">
        <v>3813</v>
      </c>
      <c r="U543" s="54" t="s">
        <v>3828</v>
      </c>
      <c r="V543" s="54" t="s">
        <v>5124</v>
      </c>
      <c r="W543" s="54" t="s">
        <v>5127</v>
      </c>
      <c r="X543" s="54" t="s">
        <v>5130</v>
      </c>
      <c r="Y543" s="54" t="s">
        <v>5133</v>
      </c>
      <c r="Z543" s="54" t="s">
        <v>5121</v>
      </c>
      <c r="AA543" s="54" t="s">
        <v>5136</v>
      </c>
      <c r="AB543" s="54" t="s">
        <v>6282</v>
      </c>
      <c r="AC543" s="54" t="s">
        <v>6285</v>
      </c>
      <c r="AD543" s="54" t="s">
        <v>6288</v>
      </c>
      <c r="AE543" s="54" t="s">
        <v>6291</v>
      </c>
      <c r="AF543" s="54" t="s">
        <v>6279</v>
      </c>
      <c r="AG543" s="54" t="s">
        <v>6294</v>
      </c>
      <c r="AH543" s="54" t="s">
        <v>7560</v>
      </c>
      <c r="AI543" s="54" t="s">
        <v>7563</v>
      </c>
      <c r="AJ543" s="54" t="s">
        <v>7566</v>
      </c>
      <c r="AK543" s="54" t="s">
        <v>7569</v>
      </c>
      <c r="AL543" s="54" t="s">
        <v>7557</v>
      </c>
      <c r="AM543" s="54" t="s">
        <v>7572</v>
      </c>
      <c r="AN543" s="54" t="s">
        <v>8838</v>
      </c>
      <c r="AO543" s="54" t="s">
        <v>8841</v>
      </c>
      <c r="AP543" s="54" t="s">
        <v>8844</v>
      </c>
      <c r="AQ543" s="54" t="s">
        <v>8847</v>
      </c>
      <c r="AR543" s="54" t="s">
        <v>8835</v>
      </c>
      <c r="AS543" s="54" t="s">
        <v>8850</v>
      </c>
      <c r="AT543" s="54" t="s">
        <v>10116</v>
      </c>
      <c r="AU543" s="54" t="s">
        <v>10119</v>
      </c>
      <c r="AV543" s="54" t="s">
        <v>10122</v>
      </c>
      <c r="AW543" s="54" t="s">
        <v>10125</v>
      </c>
      <c r="AX543" s="54" t="s">
        <v>10113</v>
      </c>
      <c r="AY543" s="54" t="s">
        <v>10128</v>
      </c>
      <c r="AZ543" s="54" t="s">
        <v>11394</v>
      </c>
      <c r="BA543" s="54" t="s">
        <v>11397</v>
      </c>
      <c r="BB543" s="54" t="s">
        <v>11400</v>
      </c>
      <c r="BC543" s="54" t="s">
        <v>11403</v>
      </c>
      <c r="BD543" s="54" t="s">
        <v>11391</v>
      </c>
      <c r="BE543" s="54" t="s">
        <v>11406</v>
      </c>
    </row>
    <row r="544" spans="1:57" hidden="1">
      <c r="A544" s="62"/>
      <c r="B544" s="53" t="s">
        <v>11603</v>
      </c>
      <c r="C544" s="70">
        <v>160</v>
      </c>
      <c r="D544" s="54" t="s">
        <v>1218</v>
      </c>
      <c r="E544" s="54" t="s">
        <v>1221</v>
      </c>
      <c r="F544" s="54" t="s">
        <v>1224</v>
      </c>
      <c r="G544" s="54" t="s">
        <v>1227</v>
      </c>
      <c r="H544" s="54" t="s">
        <v>1215</v>
      </c>
      <c r="I544" s="54" t="s">
        <v>1230</v>
      </c>
      <c r="J544" s="54" t="s">
        <v>2526</v>
      </c>
      <c r="K544" s="54" t="s">
        <v>2529</v>
      </c>
      <c r="L544" s="54" t="s">
        <v>2532</v>
      </c>
      <c r="M544" s="54" t="s">
        <v>2535</v>
      </c>
      <c r="N544" s="54" t="s">
        <v>2523</v>
      </c>
      <c r="O544" s="54" t="s">
        <v>2538</v>
      </c>
      <c r="P544" s="54" t="s">
        <v>3834</v>
      </c>
      <c r="Q544" s="54" t="s">
        <v>3837</v>
      </c>
      <c r="R544" s="54" t="s">
        <v>3840</v>
      </c>
      <c r="S544" s="54" t="s">
        <v>3843</v>
      </c>
      <c r="T544" s="54" t="s">
        <v>3831</v>
      </c>
      <c r="U544" s="54" t="s">
        <v>3846</v>
      </c>
      <c r="V544" s="54" t="s">
        <v>5142</v>
      </c>
      <c r="W544" s="54" t="s">
        <v>5145</v>
      </c>
      <c r="X544" s="54" t="s">
        <v>5148</v>
      </c>
      <c r="Y544" s="54" t="s">
        <v>5151</v>
      </c>
      <c r="Z544" s="54" t="s">
        <v>5139</v>
      </c>
      <c r="AA544" s="54" t="s">
        <v>5154</v>
      </c>
      <c r="AB544" s="54" t="s">
        <v>6300</v>
      </c>
      <c r="AC544" s="54" t="s">
        <v>6453</v>
      </c>
      <c r="AD544" s="54" t="s">
        <v>6456</v>
      </c>
      <c r="AE544" s="54" t="s">
        <v>6459</v>
      </c>
      <c r="AF544" s="54" t="s">
        <v>6297</v>
      </c>
      <c r="AG544" s="54" t="s">
        <v>6462</v>
      </c>
      <c r="AH544" s="54" t="s">
        <v>7578</v>
      </c>
      <c r="AI544" s="54" t="s">
        <v>7581</v>
      </c>
      <c r="AJ544" s="54" t="s">
        <v>7584</v>
      </c>
      <c r="AK544" s="54" t="s">
        <v>7587</v>
      </c>
      <c r="AL544" s="54" t="s">
        <v>7575</v>
      </c>
      <c r="AM544" s="54" t="s">
        <v>7590</v>
      </c>
      <c r="AN544" s="54" t="s">
        <v>8856</v>
      </c>
      <c r="AO544" s="54" t="s">
        <v>8859</v>
      </c>
      <c r="AP544" s="54" t="s">
        <v>8862</v>
      </c>
      <c r="AQ544" s="54" t="s">
        <v>8865</v>
      </c>
      <c r="AR544" s="54" t="s">
        <v>8853</v>
      </c>
      <c r="AS544" s="54" t="s">
        <v>8868</v>
      </c>
      <c r="AT544" s="54" t="s">
        <v>10134</v>
      </c>
      <c r="AU544" s="54" t="s">
        <v>10137</v>
      </c>
      <c r="AV544" s="54" t="s">
        <v>10140</v>
      </c>
      <c r="AW544" s="54" t="s">
        <v>10143</v>
      </c>
      <c r="AX544" s="54" t="s">
        <v>10131</v>
      </c>
      <c r="AY544" s="54" t="s">
        <v>10146</v>
      </c>
      <c r="AZ544" s="54" t="s">
        <v>11412</v>
      </c>
      <c r="BA544" s="54" t="s">
        <v>11415</v>
      </c>
      <c r="BB544" s="54" t="s">
        <v>11418</v>
      </c>
      <c r="BC544" s="54" t="s">
        <v>11421</v>
      </c>
      <c r="BD544" s="54" t="s">
        <v>11409</v>
      </c>
      <c r="BE544" s="54" t="s">
        <v>11424</v>
      </c>
    </row>
    <row r="545" spans="1:57" hidden="1">
      <c r="A545" s="63"/>
      <c r="B545" s="53" t="s">
        <v>11589</v>
      </c>
      <c r="C545" s="70">
        <v>161</v>
      </c>
      <c r="D545" s="54" t="s">
        <v>1236</v>
      </c>
      <c r="E545" s="54" t="s">
        <v>1239</v>
      </c>
      <c r="F545" s="54" t="s">
        <v>1242</v>
      </c>
      <c r="G545" s="54" t="s">
        <v>1245</v>
      </c>
      <c r="H545" s="54" t="s">
        <v>1233</v>
      </c>
      <c r="I545" s="54" t="s">
        <v>1248</v>
      </c>
      <c r="J545" s="54" t="s">
        <v>2544</v>
      </c>
      <c r="K545" s="54" t="s">
        <v>2547</v>
      </c>
      <c r="L545" s="54" t="s">
        <v>2550</v>
      </c>
      <c r="M545" s="54" t="s">
        <v>2553</v>
      </c>
      <c r="N545" s="54" t="s">
        <v>2541</v>
      </c>
      <c r="O545" s="54" t="s">
        <v>2556</v>
      </c>
      <c r="P545" s="54" t="s">
        <v>3852</v>
      </c>
      <c r="Q545" s="54" t="s">
        <v>3855</v>
      </c>
      <c r="R545" s="54" t="s">
        <v>3858</v>
      </c>
      <c r="S545" s="54" t="s">
        <v>3861</v>
      </c>
      <c r="T545" s="54" t="s">
        <v>3849</v>
      </c>
      <c r="U545" s="54" t="s">
        <v>3864</v>
      </c>
      <c r="V545" s="54" t="s">
        <v>5160</v>
      </c>
      <c r="W545" s="54" t="s">
        <v>5163</v>
      </c>
      <c r="X545" s="54" t="s">
        <v>5166</v>
      </c>
      <c r="Y545" s="54" t="s">
        <v>5169</v>
      </c>
      <c r="Z545" s="54" t="s">
        <v>5157</v>
      </c>
      <c r="AA545" s="54" t="s">
        <v>5172</v>
      </c>
      <c r="AB545" s="54" t="s">
        <v>6468</v>
      </c>
      <c r="AC545" s="54" t="s">
        <v>6471</v>
      </c>
      <c r="AD545" s="54" t="s">
        <v>6474</v>
      </c>
      <c r="AE545" s="54" t="s">
        <v>6477</v>
      </c>
      <c r="AF545" s="54" t="s">
        <v>6465</v>
      </c>
      <c r="AG545" s="54" t="s">
        <v>6480</v>
      </c>
      <c r="AH545" s="54" t="s">
        <v>7596</v>
      </c>
      <c r="AI545" s="54" t="s">
        <v>7599</v>
      </c>
      <c r="AJ545" s="54" t="s">
        <v>7602</v>
      </c>
      <c r="AK545" s="54" t="s">
        <v>7605</v>
      </c>
      <c r="AL545" s="54" t="s">
        <v>7593</v>
      </c>
      <c r="AM545" s="54" t="s">
        <v>7608</v>
      </c>
      <c r="AN545" s="54" t="s">
        <v>8874</v>
      </c>
      <c r="AO545" s="54" t="s">
        <v>8877</v>
      </c>
      <c r="AP545" s="54" t="s">
        <v>8880</v>
      </c>
      <c r="AQ545" s="54" t="s">
        <v>8883</v>
      </c>
      <c r="AR545" s="54" t="s">
        <v>8871</v>
      </c>
      <c r="AS545" s="54" t="s">
        <v>8886</v>
      </c>
      <c r="AT545" s="54" t="s">
        <v>10152</v>
      </c>
      <c r="AU545" s="54" t="s">
        <v>10155</v>
      </c>
      <c r="AV545" s="54" t="s">
        <v>10158</v>
      </c>
      <c r="AW545" s="54" t="s">
        <v>10161</v>
      </c>
      <c r="AX545" s="54" t="s">
        <v>10149</v>
      </c>
      <c r="AY545" s="54" t="s">
        <v>10164</v>
      </c>
      <c r="AZ545" s="54" t="s">
        <v>11430</v>
      </c>
      <c r="BA545" s="54" t="s">
        <v>11433</v>
      </c>
      <c r="BB545" s="54" t="s">
        <v>11436</v>
      </c>
      <c r="BC545" s="54" t="s">
        <v>11439</v>
      </c>
      <c r="BD545" s="54" t="s">
        <v>11427</v>
      </c>
      <c r="BE545" s="54" t="s">
        <v>11442</v>
      </c>
    </row>
    <row r="546" spans="1:57" hidden="1">
      <c r="A546" s="62"/>
      <c r="B546" s="53" t="s">
        <v>11590</v>
      </c>
      <c r="C546" s="70">
        <v>162</v>
      </c>
      <c r="D546" s="54" t="s">
        <v>1254</v>
      </c>
      <c r="E546" s="54" t="s">
        <v>1257</v>
      </c>
      <c r="F546" s="54" t="s">
        <v>1260</v>
      </c>
      <c r="G546" s="54" t="s">
        <v>1263</v>
      </c>
      <c r="H546" s="54" t="s">
        <v>1251</v>
      </c>
      <c r="I546" s="54" t="s">
        <v>1266</v>
      </c>
      <c r="J546" s="54" t="s">
        <v>2562</v>
      </c>
      <c r="K546" s="54" t="s">
        <v>2565</v>
      </c>
      <c r="L546" s="54" t="s">
        <v>2568</v>
      </c>
      <c r="M546" s="54" t="s">
        <v>2571</v>
      </c>
      <c r="N546" s="54" t="s">
        <v>2559</v>
      </c>
      <c r="O546" s="54" t="s">
        <v>2574</v>
      </c>
      <c r="P546" s="54" t="s">
        <v>3870</v>
      </c>
      <c r="Q546" s="54" t="s">
        <v>3873</v>
      </c>
      <c r="R546" s="54" t="s">
        <v>3876</v>
      </c>
      <c r="S546" s="54" t="s">
        <v>3879</v>
      </c>
      <c r="T546" s="54" t="s">
        <v>3867</v>
      </c>
      <c r="U546" s="54" t="s">
        <v>3882</v>
      </c>
      <c r="V546" s="54" t="s">
        <v>5178</v>
      </c>
      <c r="W546" s="54" t="s">
        <v>5181</v>
      </c>
      <c r="X546" s="54" t="s">
        <v>5184</v>
      </c>
      <c r="Y546" s="54" t="s">
        <v>5187</v>
      </c>
      <c r="Z546" s="54" t="s">
        <v>5175</v>
      </c>
      <c r="AA546" s="54" t="s">
        <v>5190</v>
      </c>
      <c r="AB546" s="54" t="s">
        <v>6486</v>
      </c>
      <c r="AC546" s="54" t="s">
        <v>6489</v>
      </c>
      <c r="AD546" s="54" t="s">
        <v>6492</v>
      </c>
      <c r="AE546" s="54" t="s">
        <v>6495</v>
      </c>
      <c r="AF546" s="54" t="s">
        <v>6483</v>
      </c>
      <c r="AG546" s="54" t="s">
        <v>6498</v>
      </c>
      <c r="AH546" s="54" t="s">
        <v>7794</v>
      </c>
      <c r="AI546" s="54" t="s">
        <v>7797</v>
      </c>
      <c r="AJ546" s="54" t="s">
        <v>7800</v>
      </c>
      <c r="AK546" s="54" t="s">
        <v>7803</v>
      </c>
      <c r="AL546" s="54" t="s">
        <v>7791</v>
      </c>
      <c r="AM546" s="54" t="s">
        <v>7806</v>
      </c>
      <c r="AN546" s="54" t="s">
        <v>8892</v>
      </c>
      <c r="AO546" s="54" t="s">
        <v>8895</v>
      </c>
      <c r="AP546" s="54" t="s">
        <v>8898</v>
      </c>
      <c r="AQ546" s="54" t="s">
        <v>8901</v>
      </c>
      <c r="AR546" s="54" t="s">
        <v>8889</v>
      </c>
      <c r="AS546" s="54" t="s">
        <v>8904</v>
      </c>
      <c r="AT546" s="54" t="s">
        <v>10170</v>
      </c>
      <c r="AU546" s="54" t="s">
        <v>10173</v>
      </c>
      <c r="AV546" s="54" t="s">
        <v>10176</v>
      </c>
      <c r="AW546" s="54" t="s">
        <v>10179</v>
      </c>
      <c r="AX546" s="54" t="s">
        <v>10167</v>
      </c>
      <c r="AY546" s="54" t="s">
        <v>10182</v>
      </c>
      <c r="AZ546" s="54" t="s">
        <v>11448</v>
      </c>
      <c r="BA546" s="54" t="s">
        <v>11451</v>
      </c>
      <c r="BB546" s="54" t="s">
        <v>11454</v>
      </c>
      <c r="BC546" s="54" t="s">
        <v>11457</v>
      </c>
      <c r="BD546" s="54" t="s">
        <v>11445</v>
      </c>
      <c r="BE546" s="54" t="s">
        <v>11460</v>
      </c>
    </row>
    <row r="547" spans="1:57" hidden="1">
      <c r="A547" s="62"/>
      <c r="B547" s="53" t="s">
        <v>11604</v>
      </c>
      <c r="C547" s="70">
        <v>163</v>
      </c>
      <c r="D547" s="54" t="s">
        <v>1272</v>
      </c>
      <c r="E547" s="54" t="s">
        <v>1275</v>
      </c>
      <c r="F547" s="54" t="s">
        <v>1278</v>
      </c>
      <c r="G547" s="54" t="s">
        <v>1281</v>
      </c>
      <c r="H547" s="54" t="s">
        <v>1269</v>
      </c>
      <c r="I547" s="54" t="s">
        <v>1284</v>
      </c>
      <c r="J547" s="54" t="s">
        <v>2580</v>
      </c>
      <c r="K547" s="54" t="s">
        <v>2583</v>
      </c>
      <c r="L547" s="54" t="s">
        <v>2586</v>
      </c>
      <c r="M547" s="54" t="s">
        <v>2589</v>
      </c>
      <c r="N547" s="54" t="s">
        <v>2577</v>
      </c>
      <c r="O547" s="54" t="s">
        <v>2592</v>
      </c>
      <c r="P547" s="54" t="s">
        <v>3888</v>
      </c>
      <c r="Q547" s="54" t="s">
        <v>3891</v>
      </c>
      <c r="R547" s="54" t="s">
        <v>3894</v>
      </c>
      <c r="S547" s="54" t="s">
        <v>3897</v>
      </c>
      <c r="T547" s="54" t="s">
        <v>3885</v>
      </c>
      <c r="U547" s="54" t="s">
        <v>3900</v>
      </c>
      <c r="V547" s="54" t="s">
        <v>5196</v>
      </c>
      <c r="W547" s="54" t="s">
        <v>5199</v>
      </c>
      <c r="X547" s="54" t="s">
        <v>5202</v>
      </c>
      <c r="Y547" s="54" t="s">
        <v>5205</v>
      </c>
      <c r="Z547" s="54" t="s">
        <v>5193</v>
      </c>
      <c r="AA547" s="54" t="s">
        <v>5208</v>
      </c>
      <c r="AB547" s="54" t="s">
        <v>6504</v>
      </c>
      <c r="AC547" s="54" t="s">
        <v>6507</v>
      </c>
      <c r="AD547" s="54" t="s">
        <v>6510</v>
      </c>
      <c r="AE547" s="54" t="s">
        <v>6513</v>
      </c>
      <c r="AF547" s="54" t="s">
        <v>6501</v>
      </c>
      <c r="AG547" s="54" t="s">
        <v>6516</v>
      </c>
      <c r="AH547" s="54" t="s">
        <v>7812</v>
      </c>
      <c r="AI547" s="54" t="s">
        <v>7815</v>
      </c>
      <c r="AJ547" s="54" t="s">
        <v>7818</v>
      </c>
      <c r="AK547" s="54" t="s">
        <v>7821</v>
      </c>
      <c r="AL547" s="54" t="s">
        <v>7809</v>
      </c>
      <c r="AM547" s="54" t="s">
        <v>7824</v>
      </c>
      <c r="AN547" s="54" t="s">
        <v>8910</v>
      </c>
      <c r="AO547" s="54" t="s">
        <v>8913</v>
      </c>
      <c r="AP547" s="54" t="s">
        <v>8916</v>
      </c>
      <c r="AQ547" s="54" t="s">
        <v>9129</v>
      </c>
      <c r="AR547" s="54" t="s">
        <v>8907</v>
      </c>
      <c r="AS547" s="54" t="s">
        <v>9132</v>
      </c>
      <c r="AT547" s="54" t="s">
        <v>10188</v>
      </c>
      <c r="AU547" s="54" t="s">
        <v>10191</v>
      </c>
      <c r="AV547" s="54" t="s">
        <v>10194</v>
      </c>
      <c r="AW547" s="54" t="s">
        <v>10197</v>
      </c>
      <c r="AX547" s="54" t="s">
        <v>10185</v>
      </c>
      <c r="AY547" s="54" t="s">
        <v>10200</v>
      </c>
      <c r="AZ547" s="54" t="s">
        <v>11466</v>
      </c>
      <c r="BA547" s="54" t="s">
        <v>11469</v>
      </c>
      <c r="BB547" s="54" t="s">
        <v>11472</v>
      </c>
      <c r="BC547" s="54" t="s">
        <v>11475</v>
      </c>
      <c r="BD547" s="54" t="s">
        <v>11463</v>
      </c>
      <c r="BE547" s="54" t="s">
        <v>11478</v>
      </c>
    </row>
    <row r="548" spans="1:57" hidden="1">
      <c r="A548" s="62"/>
      <c r="B548" s="53" t="s">
        <v>11588</v>
      </c>
      <c r="C548" s="70">
        <v>164</v>
      </c>
      <c r="D548" s="54" t="s">
        <v>1290</v>
      </c>
      <c r="E548" s="54" t="s">
        <v>1293</v>
      </c>
      <c r="F548" s="54" t="s">
        <v>1296</v>
      </c>
      <c r="G548" s="54" t="s">
        <v>1299</v>
      </c>
      <c r="H548" s="54" t="s">
        <v>1287</v>
      </c>
      <c r="I548" s="54" t="s">
        <v>1302</v>
      </c>
      <c r="J548" s="54" t="s">
        <v>2598</v>
      </c>
      <c r="K548" s="54" t="s">
        <v>2601</v>
      </c>
      <c r="L548" s="54" t="s">
        <v>2604</v>
      </c>
      <c r="M548" s="54" t="s">
        <v>2607</v>
      </c>
      <c r="N548" s="54" t="s">
        <v>2595</v>
      </c>
      <c r="O548" s="54" t="s">
        <v>2610</v>
      </c>
      <c r="P548" s="54" t="s">
        <v>3906</v>
      </c>
      <c r="Q548" s="54" t="s">
        <v>3909</v>
      </c>
      <c r="R548" s="54" t="s">
        <v>3912</v>
      </c>
      <c r="S548" s="54" t="s">
        <v>3915</v>
      </c>
      <c r="T548" s="54" t="s">
        <v>3903</v>
      </c>
      <c r="U548" s="54" t="s">
        <v>3918</v>
      </c>
      <c r="V548" s="54" t="s">
        <v>5214</v>
      </c>
      <c r="W548" s="54" t="s">
        <v>5217</v>
      </c>
      <c r="X548" s="54" t="s">
        <v>5220</v>
      </c>
      <c r="Y548" s="54" t="s">
        <v>5223</v>
      </c>
      <c r="Z548" s="54" t="s">
        <v>5211</v>
      </c>
      <c r="AA548" s="54" t="s">
        <v>5226</v>
      </c>
      <c r="AB548" s="54" t="s">
        <v>6522</v>
      </c>
      <c r="AC548" s="54" t="s">
        <v>6525</v>
      </c>
      <c r="AD548" s="54" t="s">
        <v>6528</v>
      </c>
      <c r="AE548" s="54" t="s">
        <v>6531</v>
      </c>
      <c r="AF548" s="54" t="s">
        <v>6519</v>
      </c>
      <c r="AG548" s="54" t="s">
        <v>6534</v>
      </c>
      <c r="AH548" s="54" t="s">
        <v>7830</v>
      </c>
      <c r="AI548" s="54" t="s">
        <v>7833</v>
      </c>
      <c r="AJ548" s="54" t="s">
        <v>7836</v>
      </c>
      <c r="AK548" s="54" t="s">
        <v>7839</v>
      </c>
      <c r="AL548" s="54" t="s">
        <v>7827</v>
      </c>
      <c r="AM548" s="54" t="s">
        <v>7842</v>
      </c>
      <c r="AN548" s="54" t="s">
        <v>9138</v>
      </c>
      <c r="AO548" s="54" t="s">
        <v>9141</v>
      </c>
      <c r="AP548" s="54" t="s">
        <v>9144</v>
      </c>
      <c r="AQ548" s="54" t="s">
        <v>9147</v>
      </c>
      <c r="AR548" s="54" t="s">
        <v>9135</v>
      </c>
      <c r="AS548" s="54" t="s">
        <v>9150</v>
      </c>
      <c r="AT548" s="54" t="s">
        <v>10206</v>
      </c>
      <c r="AU548" s="54" t="s">
        <v>10209</v>
      </c>
      <c r="AV548" s="54" t="s">
        <v>10212</v>
      </c>
      <c r="AW548" s="54" t="s">
        <v>10215</v>
      </c>
      <c r="AX548" s="54" t="s">
        <v>10203</v>
      </c>
      <c r="AY548" s="54" t="s">
        <v>10218</v>
      </c>
      <c r="AZ548" s="54" t="s">
        <v>11484</v>
      </c>
      <c r="BA548" s="54" t="s">
        <v>11487</v>
      </c>
      <c r="BB548" s="54" t="s">
        <v>11490</v>
      </c>
      <c r="BC548" s="54" t="s">
        <v>11493</v>
      </c>
      <c r="BD548" s="54" t="s">
        <v>11481</v>
      </c>
      <c r="BE548" s="54" t="s">
        <v>11496</v>
      </c>
    </row>
    <row r="549" spans="1:57" hidden="1">
      <c r="A549" s="62"/>
      <c r="B549" s="53" t="s">
        <v>11597</v>
      </c>
      <c r="C549" s="70">
        <v>165</v>
      </c>
      <c r="D549" s="54" t="s">
        <v>1308</v>
      </c>
      <c r="E549" s="54" t="s">
        <v>1311</v>
      </c>
      <c r="F549" s="54" t="s">
        <v>1314</v>
      </c>
      <c r="G549" s="54" t="s">
        <v>1317</v>
      </c>
      <c r="H549" s="54" t="s">
        <v>1305</v>
      </c>
      <c r="I549" s="54" t="s">
        <v>1320</v>
      </c>
      <c r="J549" s="54" t="s">
        <v>2616</v>
      </c>
      <c r="K549" s="54" t="s">
        <v>2619</v>
      </c>
      <c r="L549" s="54" t="s">
        <v>2622</v>
      </c>
      <c r="M549" s="54" t="s">
        <v>2625</v>
      </c>
      <c r="N549" s="54" t="s">
        <v>2613</v>
      </c>
      <c r="O549" s="54" t="s">
        <v>2628</v>
      </c>
      <c r="P549" s="54" t="s">
        <v>3924</v>
      </c>
      <c r="Q549" s="54" t="s">
        <v>3927</v>
      </c>
      <c r="R549" s="54" t="s">
        <v>3930</v>
      </c>
      <c r="S549" s="54" t="s">
        <v>3933</v>
      </c>
      <c r="T549" s="54" t="s">
        <v>3921</v>
      </c>
      <c r="U549" s="54" t="s">
        <v>3936</v>
      </c>
      <c r="V549" s="54" t="s">
        <v>5232</v>
      </c>
      <c r="W549" s="54" t="s">
        <v>5235</v>
      </c>
      <c r="X549" s="54" t="s">
        <v>5238</v>
      </c>
      <c r="Y549" s="54" t="s">
        <v>5241</v>
      </c>
      <c r="Z549" s="54" t="s">
        <v>5229</v>
      </c>
      <c r="AA549" s="54" t="s">
        <v>5244</v>
      </c>
      <c r="AB549" s="54" t="s">
        <v>6540</v>
      </c>
      <c r="AC549" s="54" t="s">
        <v>6543</v>
      </c>
      <c r="AD549" s="54" t="s">
        <v>6546</v>
      </c>
      <c r="AE549" s="54" t="s">
        <v>6549</v>
      </c>
      <c r="AF549" s="54" t="s">
        <v>6537</v>
      </c>
      <c r="AG549" s="54" t="s">
        <v>6552</v>
      </c>
      <c r="AH549" s="54" t="s">
        <v>7848</v>
      </c>
      <c r="AI549" s="54" t="s">
        <v>7851</v>
      </c>
      <c r="AJ549" s="54" t="s">
        <v>7854</v>
      </c>
      <c r="AK549" s="54" t="s">
        <v>7857</v>
      </c>
      <c r="AL549" s="54" t="s">
        <v>7845</v>
      </c>
      <c r="AM549" s="54" t="s">
        <v>7860</v>
      </c>
      <c r="AN549" s="54" t="s">
        <v>9156</v>
      </c>
      <c r="AO549" s="54" t="s">
        <v>9159</v>
      </c>
      <c r="AP549" s="54" t="s">
        <v>9162</v>
      </c>
      <c r="AQ549" s="54" t="s">
        <v>9165</v>
      </c>
      <c r="AR549" s="54" t="s">
        <v>9153</v>
      </c>
      <c r="AS549" s="54" t="s">
        <v>9168</v>
      </c>
      <c r="AT549" s="54" t="s">
        <v>10224</v>
      </c>
      <c r="AU549" s="54" t="s">
        <v>10467</v>
      </c>
      <c r="AV549" s="54" t="s">
        <v>10470</v>
      </c>
      <c r="AW549" s="54" t="s">
        <v>10473</v>
      </c>
      <c r="AX549" s="54" t="s">
        <v>10221</v>
      </c>
      <c r="AY549" s="54" t="s">
        <v>10476</v>
      </c>
      <c r="AZ549" s="54" t="s">
        <v>11502</v>
      </c>
      <c r="BA549" s="54" t="s">
        <v>11505</v>
      </c>
      <c r="BB549" s="54" t="s">
        <v>11508</v>
      </c>
      <c r="BC549" s="54" t="s">
        <v>11511</v>
      </c>
      <c r="BD549" s="54" t="s">
        <v>11499</v>
      </c>
      <c r="BE549" s="54" t="s">
        <v>11514</v>
      </c>
    </row>
    <row r="550" spans="1:57" hidden="1">
      <c r="A550" s="48" t="s">
        <v>11546</v>
      </c>
      <c r="B550" s="64"/>
      <c r="C550" s="70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1326</v>
      </c>
      <c r="K550" s="54" t="s">
        <v>1329</v>
      </c>
      <c r="L550" s="54" t="s">
        <v>1332</v>
      </c>
      <c r="M550" s="54" t="s">
        <v>1335</v>
      </c>
      <c r="N550" s="54" t="s">
        <v>1323</v>
      </c>
      <c r="O550" s="54" t="s">
        <v>1338</v>
      </c>
      <c r="P550" s="54" t="s">
        <v>2634</v>
      </c>
      <c r="Q550" s="54" t="s">
        <v>2637</v>
      </c>
      <c r="R550" s="54" t="s">
        <v>2640</v>
      </c>
      <c r="S550" s="54" t="s">
        <v>2643</v>
      </c>
      <c r="T550" s="54" t="s">
        <v>2631</v>
      </c>
      <c r="U550" s="54" t="s">
        <v>2646</v>
      </c>
      <c r="V550" s="54" t="s">
        <v>3942</v>
      </c>
      <c r="W550" s="54" t="s">
        <v>3945</v>
      </c>
      <c r="X550" s="54" t="s">
        <v>3948</v>
      </c>
      <c r="Y550" s="54" t="s">
        <v>3951</v>
      </c>
      <c r="Z550" s="54" t="s">
        <v>3939</v>
      </c>
      <c r="AA550" s="54" t="s">
        <v>3954</v>
      </c>
      <c r="AB550" s="54" t="s">
        <v>5250</v>
      </c>
      <c r="AC550" s="54" t="s">
        <v>5253</v>
      </c>
      <c r="AD550" s="54" t="s">
        <v>5256</v>
      </c>
      <c r="AE550" s="54" t="s">
        <v>5259</v>
      </c>
      <c r="AF550" s="54" t="s">
        <v>5247</v>
      </c>
      <c r="AG550" s="54" t="s">
        <v>5262</v>
      </c>
      <c r="AH550" s="54" t="s">
        <v>6558</v>
      </c>
      <c r="AI550" s="54" t="s">
        <v>6561</v>
      </c>
      <c r="AJ550" s="54" t="s">
        <v>6564</v>
      </c>
      <c r="AK550" s="54" t="s">
        <v>6567</v>
      </c>
      <c r="AL550" s="54" t="s">
        <v>6555</v>
      </c>
      <c r="AM550" s="54" t="s">
        <v>6570</v>
      </c>
      <c r="AN550" s="54" t="s">
        <v>7866</v>
      </c>
      <c r="AO550" s="54" t="s">
        <v>7869</v>
      </c>
      <c r="AP550" s="54" t="s">
        <v>7872</v>
      </c>
      <c r="AQ550" s="54" t="s">
        <v>7875</v>
      </c>
      <c r="AR550" s="54" t="s">
        <v>7863</v>
      </c>
      <c r="AS550" s="54" t="s">
        <v>7878</v>
      </c>
      <c r="AT550" s="54" t="s">
        <v>9174</v>
      </c>
      <c r="AU550" s="54" t="s">
        <v>9177</v>
      </c>
      <c r="AV550" s="54" t="s">
        <v>9180</v>
      </c>
      <c r="AW550" s="54" t="s">
        <v>9183</v>
      </c>
      <c r="AX550" s="54" t="s">
        <v>9171</v>
      </c>
      <c r="AY550" s="54" t="s">
        <v>9186</v>
      </c>
      <c r="AZ550" s="54" t="s">
        <v>10482</v>
      </c>
      <c r="BA550" s="54" t="s">
        <v>10485</v>
      </c>
      <c r="BB550" s="54" t="s">
        <v>10488</v>
      </c>
      <c r="BC550" s="54" t="s">
        <v>10491</v>
      </c>
      <c r="BD550" s="54" t="s">
        <v>10479</v>
      </c>
      <c r="BE550" s="54" t="s">
        <v>10494</v>
      </c>
    </row>
    <row r="551" spans="1:57" ht="15" hidden="1" customHeight="1"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</row>
    <row r="552" spans="1:57" ht="15" hidden="1" customHeight="1"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</row>
    <row r="553" spans="1:57" ht="15" customHeight="1"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</row>
    <row r="554" spans="1:57" ht="15" customHeight="1"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</row>
    <row r="555" spans="1:57" ht="15" customHeight="1"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</row>
    <row r="556" spans="1:57" ht="15" customHeight="1"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</row>
    <row r="557" spans="1:57" ht="15" customHeight="1"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</row>
    <row r="558" spans="1:57" ht="15" customHeight="1"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</row>
    <row r="559" spans="1:57" ht="15" customHeight="1"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</row>
    <row r="560" spans="1:57" ht="15" customHeight="1"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</row>
    <row r="561" spans="4:57" ht="15" customHeight="1"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</row>
    <row r="562" spans="4:57" ht="15" customHeight="1"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</row>
    <row r="563" spans="4:57" ht="15" customHeight="1"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</row>
    <row r="564" spans="4:57" ht="15" customHeight="1"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</row>
    <row r="565" spans="4:57" ht="15" customHeight="1"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</row>
    <row r="566" spans="4:57" ht="15" customHeight="1"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</row>
    <row r="567" spans="4:57" ht="15" customHeight="1"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</row>
    <row r="568" spans="4:57" ht="15" customHeight="1"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</row>
    <row r="569" spans="4:57" ht="15" customHeight="1"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</row>
    <row r="570" spans="4:57" ht="15" customHeight="1"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</row>
    <row r="571" spans="4:57" ht="15" customHeight="1"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</row>
    <row r="572" spans="4:57" ht="15" customHeight="1"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</row>
    <row r="573" spans="4:57" ht="15" customHeight="1"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</row>
    <row r="574" spans="4:57" ht="15" customHeight="1"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</row>
    <row r="575" spans="4:57" ht="15" customHeight="1"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</row>
    <row r="576" spans="4:57" ht="15" customHeight="1"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</row>
    <row r="577" spans="4:57" ht="15" customHeight="1"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</row>
    <row r="578" spans="4:57" ht="15" customHeight="1"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</row>
    <row r="579" spans="4:57" ht="15" customHeight="1"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</row>
    <row r="580" spans="4:57" ht="15" customHeight="1"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</row>
    <row r="581" spans="4:57" ht="15" customHeight="1"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</row>
    <row r="582" spans="4:57" ht="15" customHeight="1"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</row>
    <row r="583" spans="4:57" ht="15" customHeight="1"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</row>
    <row r="584" spans="4:57" ht="15" customHeight="1"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</row>
    <row r="585" spans="4:57" ht="15" customHeight="1"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</row>
    <row r="586" spans="4:57" ht="15" customHeight="1"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</row>
    <row r="587" spans="4:57" ht="15" customHeight="1"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</row>
    <row r="588" spans="4:57" ht="15" customHeight="1"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</row>
    <row r="589" spans="4:57" ht="15" customHeight="1"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</row>
    <row r="590" spans="4:57" ht="15" customHeight="1"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</row>
    <row r="591" spans="4:57" ht="15" customHeight="1"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</row>
    <row r="592" spans="4:57" ht="15" customHeight="1"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</row>
    <row r="593" spans="4:57" ht="15" customHeight="1"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</row>
    <row r="594" spans="4:57" ht="15" customHeight="1"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</row>
    <row r="595" spans="4:57" ht="15" customHeight="1"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</row>
    <row r="596" spans="4:57" ht="15" customHeight="1"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</row>
    <row r="597" spans="4:57" ht="15" customHeight="1"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</row>
    <row r="598" spans="4:57" ht="15" customHeight="1"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</row>
    <row r="599" spans="4:57" ht="15" customHeight="1"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</row>
    <row r="600" spans="4:57" ht="15" customHeight="1"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</row>
    <row r="601" spans="4:57" ht="15" customHeight="1"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</row>
    <row r="602" spans="4:57" ht="15" customHeight="1"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</row>
    <row r="603" spans="4:57" ht="15" customHeight="1"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</row>
    <row r="604" spans="4:57" ht="15" customHeight="1"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</row>
    <row r="605" spans="4:57" ht="15" customHeight="1"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</row>
    <row r="606" spans="4:57" ht="15" customHeight="1"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</row>
    <row r="607" spans="4:57" ht="15" customHeight="1"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</row>
    <row r="608" spans="4:57" ht="15" customHeight="1"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</row>
    <row r="609" spans="4:57" ht="15" customHeight="1"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</row>
    <row r="610" spans="4:57" ht="15" customHeight="1"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</row>
    <row r="611" spans="4:57" ht="15" customHeight="1"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</row>
    <row r="612" spans="4:57" ht="15" customHeight="1"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</row>
    <row r="613" spans="4:57" ht="15" customHeight="1"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</row>
    <row r="614" spans="4:57" ht="15" customHeight="1"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</row>
    <row r="615" spans="4:57" ht="15" customHeight="1"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</row>
    <row r="616" spans="4:57" ht="15" customHeight="1"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</row>
    <row r="617" spans="4:57" ht="15" customHeight="1"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</row>
    <row r="618" spans="4:57" ht="15" customHeight="1"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</row>
    <row r="619" spans="4:57" ht="15" customHeight="1"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</row>
    <row r="620" spans="4:57" ht="15" customHeight="1"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</row>
    <row r="621" spans="4:57" ht="15" customHeight="1"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</row>
    <row r="622" spans="4:57" ht="15" customHeight="1"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</row>
    <row r="623" spans="4:57" ht="15" customHeight="1"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</row>
    <row r="624" spans="4:57" ht="15" customHeight="1"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</row>
    <row r="625" spans="4:57" ht="15" customHeight="1"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</row>
    <row r="626" spans="4:57" ht="15" customHeight="1"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</row>
    <row r="627" spans="4:57" ht="15" customHeight="1"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</row>
    <row r="628" spans="4:57" ht="15" customHeight="1"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</row>
    <row r="629" spans="4:57" ht="15" customHeight="1"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</row>
    <row r="630" spans="4:57" ht="15" customHeight="1"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</row>
    <row r="631" spans="4:57" ht="15" customHeight="1"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</row>
    <row r="632" spans="4:57" ht="15" customHeight="1"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</row>
    <row r="633" spans="4:57" ht="15" customHeight="1"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</row>
    <row r="634" spans="4:57" ht="15" customHeight="1"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</row>
    <row r="635" spans="4:57" ht="15" customHeight="1"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</row>
    <row r="636" spans="4:57" ht="15" customHeight="1"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</row>
    <row r="637" spans="4:57" ht="15" customHeight="1"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</row>
    <row r="638" spans="4:57" ht="15" customHeight="1"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</row>
    <row r="639" spans="4:57" ht="15" customHeight="1"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</row>
    <row r="640" spans="4:57" ht="15" customHeight="1"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</row>
    <row r="641" spans="4:23" ht="15" customHeight="1"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</row>
    <row r="642" spans="4:23" ht="15" customHeight="1"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</row>
    <row r="643" spans="4:23" ht="15" customHeight="1"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</row>
    <row r="644" spans="4:23" ht="15" customHeight="1"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</row>
    <row r="645" spans="4:23" ht="15" customHeight="1"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</row>
    <row r="646" spans="4:23" ht="15" customHeight="1"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</row>
    <row r="647" spans="4:23" ht="15" customHeight="1"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</row>
    <row r="648" spans="4:23" ht="15" customHeight="1"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</row>
    <row r="649" spans="4:23" ht="15" customHeight="1"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</row>
    <row r="650" spans="4:23" ht="15" customHeight="1"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</row>
    <row r="651" spans="4:23" ht="15" customHeight="1"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</row>
    <row r="652" spans="4:23" ht="15" customHeight="1"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</row>
    <row r="653" spans="4:23" ht="15" customHeight="1"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</row>
    <row r="654" spans="4:23" ht="15" customHeight="1"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</row>
    <row r="655" spans="4:23" ht="15" customHeight="1"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</row>
    <row r="656" spans="4:23" ht="15" customHeight="1"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</row>
    <row r="657" spans="4:23" ht="15" customHeight="1"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</row>
    <row r="658" spans="4:23" ht="15" customHeight="1"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</row>
    <row r="659" spans="4:23" ht="15" customHeight="1"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</row>
    <row r="660" spans="4:23" ht="15" customHeight="1"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</row>
    <row r="661" spans="4:23" ht="15" customHeight="1"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</row>
    <row r="662" spans="4:23" ht="15" customHeight="1"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</row>
    <row r="663" spans="4:23" ht="15" customHeight="1"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</row>
    <row r="664" spans="4:23" ht="15" customHeight="1"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</row>
    <row r="665" spans="4:23" ht="15" customHeight="1"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</row>
    <row r="666" spans="4:23" ht="15" customHeight="1"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</row>
    <row r="667" spans="4:23" ht="15" customHeight="1"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</row>
    <row r="668" spans="4:23" ht="15" customHeight="1"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</row>
    <row r="669" spans="4:23" ht="15" customHeight="1"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</row>
    <row r="670" spans="4:23" ht="15" customHeight="1"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</row>
    <row r="671" spans="4:23" ht="15" customHeight="1"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</row>
    <row r="672" spans="4:23" ht="15" customHeight="1"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</row>
    <row r="673" spans="4:23" ht="15" customHeight="1"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</row>
  </sheetData>
  <mergeCells count="65"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E81570D3-CD39-4C86-B919-A851EF5F3B20}">
      <formula1>$B$186:$B$194</formula1>
    </dataValidation>
  </dataValidations>
  <hyperlinks>
    <hyperlink ref="A184" r:id="rId1" display="http://www.abs.gov.au/websitedbs/d3310114.nsf/Home/©+Copyright?OpenDocument" xr:uid="{A2C31985-C857-4A93-B142-F8169786BF34}"/>
    <hyperlink ref="H438" location="A125593608K" display="A125593608K" xr:uid="{F6DA5B4D-FDD8-40EA-B3C8-EDF4ADB49266}"/>
    <hyperlink ref="H494" location="A125622408T" display="A125622408T" xr:uid="{52A5C545-3935-46D7-8E8E-2A4B5CFA8368}"/>
    <hyperlink ref="H550" location="A125608008T" display="A125608008T" xr:uid="{3A9B945B-9F86-45B0-9009-4D204CF0E967}"/>
    <hyperlink ref="D438" location="A125596488J" display="A125596488J" xr:uid="{4B590D11-CC64-4824-A5FA-280B9AAAFFDF}"/>
    <hyperlink ref="D494" location="A125625288R" display="A125625288R" xr:uid="{71EBE6BE-DEA4-44E7-91D1-D1CD639FE328}"/>
    <hyperlink ref="D550" location="A125610888T" display="A125610888T" xr:uid="{B095798D-D285-404F-98F5-CB69840A7D94}"/>
    <hyperlink ref="E438" location="A125590728X" display="A125590728X" xr:uid="{8A328154-99A1-4E1D-9FB6-F757701E87C6}"/>
    <hyperlink ref="E494" location="A125619528A" display="A125619528A" xr:uid="{A94581BC-909F-4663-93D4-FB436231A7F7}"/>
    <hyperlink ref="E550" location="A125605128F" display="A125605128F" xr:uid="{07621C63-DADE-4973-9547-AB71CF752482}"/>
    <hyperlink ref="F438" location="A125599368V" display="A125599368V" xr:uid="{4CC2524D-A6CA-4724-8EF9-4AC398E97E20}"/>
    <hyperlink ref="F494" location="A125628168A" display="A125628168A" xr:uid="{7B9D03BC-DB6E-4B98-8332-99C00EB453AC}"/>
    <hyperlink ref="F550" location="A125613768C" display="A125613768C" xr:uid="{12D538E1-21CB-4E25-BE95-1FEE4CBF55DB}"/>
    <hyperlink ref="G438" location="A125602248V" display="A125602248V" xr:uid="{48D0E6CD-5C1C-4DA8-BF8A-6444FC282D90}"/>
    <hyperlink ref="G494" location="A125631048T" display="A125631048T" xr:uid="{4DB3AC52-E545-4671-BFEA-7A604584DB15}"/>
    <hyperlink ref="G550" location="A125616648R" display="A125616648R" xr:uid="{4AF5D8B2-3CCF-4AF4-BF0C-A13620D4D547}"/>
    <hyperlink ref="I438" location="A125593610W" display="A125593610W" xr:uid="{7B92F9BA-A065-4E0E-A78F-20DAE923CBD5}"/>
    <hyperlink ref="I494" location="A125622410C" display="A125622410C" xr:uid="{5AF50743-F989-48F6-8C22-132D68BEF250}"/>
    <hyperlink ref="I550" location="A125608010C" display="A125608010C" xr:uid="{B1CF5658-2179-429B-BAAC-7292852B94BD}"/>
    <hyperlink ref="H394" location="A125593728C" display="A125593728C" xr:uid="{D25F03FB-0835-4EFF-AF91-F42E130D6965}"/>
    <hyperlink ref="H450" location="A125622528K" display="A125622528K" xr:uid="{B1A13C67-DC34-46B5-8AE6-6E48514BFCA2}"/>
    <hyperlink ref="H506" location="A125608128K" display="A125608128K" xr:uid="{6E372DDC-AA7B-4F62-B4C2-88E0B6F288BF}"/>
    <hyperlink ref="D394" location="A125596608R" display="A125596608R" xr:uid="{EF424865-62B6-4F7D-9723-ED03FCC25D75}"/>
    <hyperlink ref="D450" location="A125625408W" display="A125625408W" xr:uid="{E40F8B85-6C70-498F-ABF1-B7A814EFBD8A}"/>
    <hyperlink ref="D506" location="A125611008A" display="A125611008A" xr:uid="{23FB12B2-80DE-4898-8203-27197431D587}"/>
    <hyperlink ref="E394" location="A125590848T" display="A125590848T" xr:uid="{5D78971E-1297-48DC-9C9D-DE6DD7E7C152}"/>
    <hyperlink ref="E450" location="A125619648V" display="A125619648V" xr:uid="{24F85924-8002-44E8-BBE1-2CAB05BFE909}"/>
    <hyperlink ref="E506" location="A125605248X" display="A125605248X" xr:uid="{1CC357EA-61B5-4212-B2DB-B4FD17894EFD}"/>
    <hyperlink ref="F394" location="A125599488L" display="A125599488L" xr:uid="{6DE4E076-3A41-48CC-BE8E-FA2EE005A847}"/>
    <hyperlink ref="F450" location="A125628288V" display="A125628288V" xr:uid="{54C445AD-CC73-4BF7-8DFB-252FCEDF2E60}"/>
    <hyperlink ref="F506" location="A125613888W" display="A125613888W" xr:uid="{AE7BBAE2-A479-4458-A1A5-541F59F9A451}"/>
    <hyperlink ref="G394" location="A125602368L" display="A125602368L" xr:uid="{29E50ED1-BE8C-4815-8A24-88D5F312EE94}"/>
    <hyperlink ref="G450" location="A125631168K" display="A125631168K" xr:uid="{AD2BB8F5-2A41-4AFD-B295-86081DA08B42}"/>
    <hyperlink ref="G506" location="A125616768J" display="A125616768J" xr:uid="{928BCCFA-7F18-4FEC-BEA8-25C7DD4352AA}"/>
    <hyperlink ref="I394" location="A125593730R" display="A125593730R" xr:uid="{B5A80418-832F-4B22-8322-2C1A9503948B}"/>
    <hyperlink ref="I450" location="A125622530W" display="A125622530W" xr:uid="{4BBBD3C6-F599-4CBF-B57F-194DB17EC613}"/>
    <hyperlink ref="I506" location="A125608130W" display="A125608130W" xr:uid="{80E12B6D-31DD-4FC2-8572-F8E70E2061BB}"/>
    <hyperlink ref="H395" location="A125593616K" display="A125593616K" xr:uid="{ED60B89E-5013-49BA-90EC-04913AD1144D}"/>
    <hyperlink ref="H451" location="A125622416T" display="A125622416T" xr:uid="{B16F2E23-CC4D-4B33-8C79-A8332CBAFF2E}"/>
    <hyperlink ref="H507" location="A125608016T" display="A125608016T" xr:uid="{79379000-FC29-4DCE-8BCC-A2D433A14599}"/>
    <hyperlink ref="D395" location="A125596496J" display="A125596496J" xr:uid="{1C665B85-AC8B-4E29-8AF3-9F6757CC0C97}"/>
    <hyperlink ref="D451" location="A125625296R" display="A125625296R" xr:uid="{63A05298-ADFB-4175-9048-87167BE4EDB9}"/>
    <hyperlink ref="D507" location="A125610896T" display="A125610896T" xr:uid="{65CC3A9E-D85B-42E6-B45E-4CDE3C99331F}"/>
    <hyperlink ref="E395" location="A125590736X" display="A125590736X" xr:uid="{E6681CD7-BF26-4E97-9FE3-FCA0256006DA}"/>
    <hyperlink ref="E451" location="A125619536A" display="A125619536A" xr:uid="{31A47AD6-C327-420C-A5F7-CFAC0D1F2851}"/>
    <hyperlink ref="E507" location="A125605136F" display="A125605136F" xr:uid="{3821578F-B499-4545-B7D1-E83372189922}"/>
    <hyperlink ref="F395" location="A125599376V" display="A125599376V" xr:uid="{835AFBE9-5D31-4313-A9D3-8ED1FF9DA36C}"/>
    <hyperlink ref="F451" location="A125628176A" display="A125628176A" xr:uid="{675A6DE1-B303-44D9-BEF4-16EDEB432E4B}"/>
    <hyperlink ref="F507" location="A125613776C" display="A125613776C" xr:uid="{E524782C-87C3-47B3-9B11-392FBE0FDE85}"/>
    <hyperlink ref="G395" location="A125602256V" display="A125602256V" xr:uid="{5981F6CC-DBC4-4CE6-8A1F-67C0DCA8A390}"/>
    <hyperlink ref="G451" location="A125631056T" display="A125631056T" xr:uid="{9F31EBEA-2A26-44D6-A140-E3933907B14E}"/>
    <hyperlink ref="G507" location="A125616656R" display="A125616656R" xr:uid="{B874237C-EBCF-4749-B594-748714A66007}"/>
    <hyperlink ref="I395" location="A125593618R" display="A125593618R" xr:uid="{15DD5953-C5EE-4CC5-A182-531331D3CCBE}"/>
    <hyperlink ref="I451" location="A125622418W" display="A125622418W" xr:uid="{85C82DC2-9DD3-43EA-A4E4-093D4D8D2221}"/>
    <hyperlink ref="I507" location="A125608018W" display="A125608018W" xr:uid="{342F25A7-45DB-449C-890C-6A294CE9FF11}"/>
    <hyperlink ref="H396" location="A125593736C" display="A125593736C" xr:uid="{2544BFB5-CE13-4683-A3C3-2273B0144938}"/>
    <hyperlink ref="H452" location="A125622536K" display="A125622536K" xr:uid="{A07832F4-962B-49D4-A9A7-7A617DD0A76C}"/>
    <hyperlink ref="H508" location="A125608136K" display="A125608136K" xr:uid="{E4C064D0-C030-4E93-ABF4-46B49020E556}"/>
    <hyperlink ref="D396" location="A125596616R" display="A125596616R" xr:uid="{822205CD-8D5E-4E86-A25D-8FC7749549C0}"/>
    <hyperlink ref="D452" location="A125625416W" display="A125625416W" xr:uid="{BF15F4C5-A2C5-43A6-B567-725C8D3F2225}"/>
    <hyperlink ref="D508" location="A125611016A" display="A125611016A" xr:uid="{5657153F-8271-4811-A623-053154036251}"/>
    <hyperlink ref="E396" location="A125590856T" display="A125590856T" xr:uid="{8EDB3EC3-2882-4511-8882-191906D5B5DB}"/>
    <hyperlink ref="E452" location="A125619656V" display="A125619656V" xr:uid="{DFC4F667-04A7-41CE-AD2C-10272FB1C76A}"/>
    <hyperlink ref="E508" location="A125605256X" display="A125605256X" xr:uid="{8BCF611A-8192-42D7-A47A-7CF181D961A9}"/>
    <hyperlink ref="F396" location="A125599496L" display="A125599496L" xr:uid="{007F724F-E9EE-48C6-A065-FFEF6B850C69}"/>
    <hyperlink ref="F452" location="A125628296V" display="A125628296V" xr:uid="{83746187-4636-4F63-8A18-715CA139EEE3}"/>
    <hyperlink ref="F508" location="A125613896W" display="A125613896W" xr:uid="{AE8A1027-02DF-4098-9B3F-5067B5BA93D5}"/>
    <hyperlink ref="G396" location="A125602376L" display="A125602376L" xr:uid="{3C9986F0-048E-4472-8609-D8FA1082059E}"/>
    <hyperlink ref="G452" location="A125631176K" display="A125631176K" xr:uid="{45BB9922-EA80-4DCE-96DB-04E3D14EC28F}"/>
    <hyperlink ref="G508" location="A125616776J" display="A125616776J" xr:uid="{F853149B-1CBA-4F67-BEE1-A2CBA808E2BD}"/>
    <hyperlink ref="I396" location="A125593738J" display="A125593738J" xr:uid="{27AAD181-DF80-4D52-82D8-1ABAA63EAED2}"/>
    <hyperlink ref="I452" location="A125622538R" display="A125622538R" xr:uid="{22C62693-6F40-4A79-838F-0FB5D04CFA7D}"/>
    <hyperlink ref="I508" location="A125608138R" display="A125608138R" xr:uid="{6C0E9BEC-DBD7-4F22-A4D9-CC5656B33395}"/>
    <hyperlink ref="H397" location="A125593744C" display="A125593744C" xr:uid="{0074319F-8670-430E-8834-5042E674AE42}"/>
    <hyperlink ref="H453" location="A125622544K" display="A125622544K" xr:uid="{100A0B6C-D006-4C6A-96AE-6995BEE3BB9A}"/>
    <hyperlink ref="H509" location="A125608144K" display="A125608144K" xr:uid="{08B89271-EF64-4596-BA9C-8278B45992FC}"/>
    <hyperlink ref="D397" location="A125596624R" display="A125596624R" xr:uid="{CE86F69A-CC21-4DF2-AEB7-053930ED5886}"/>
    <hyperlink ref="D453" location="A125625424W" display="A125625424W" xr:uid="{4E5E08CD-D522-4EEB-BE7C-E9ED4B94FE99}"/>
    <hyperlink ref="D509" location="A125611024A" display="A125611024A" xr:uid="{A534498B-5245-418E-843D-A98DB348C0E3}"/>
    <hyperlink ref="E397" location="A125590864T" display="A125590864T" xr:uid="{8C40E168-22CD-43E2-BF38-AB045923BF19}"/>
    <hyperlink ref="E453" location="A125619664V" display="A125619664V" xr:uid="{64430EA3-684E-4A9D-9E6B-707CA6FE612C}"/>
    <hyperlink ref="E509" location="A125605264X" display="A125605264X" xr:uid="{2586F3CD-E8D3-4AC3-A16F-686D358CD390}"/>
    <hyperlink ref="F397" location="A125599504A" display="A125599504A" xr:uid="{23A721A1-26CA-4830-B757-86E31A8F0782}"/>
    <hyperlink ref="F453" location="A125628304J" display="A125628304J" xr:uid="{670E4B7F-5EC4-4D6D-947C-93404E6292AC}"/>
    <hyperlink ref="F509" location="A125613904K" display="A125613904K" xr:uid="{C5A9A1F2-C2BC-4174-8F4B-337EF15FE4D9}"/>
    <hyperlink ref="G397" location="A125602384L" display="A125602384L" xr:uid="{A981328F-90C3-4304-A323-1A1C78E7C8FF}"/>
    <hyperlink ref="G453" location="A125631184K" display="A125631184K" xr:uid="{9187A8A7-093B-4F9F-9838-E939D63F9996}"/>
    <hyperlink ref="G509" location="A125616784J" display="A125616784J" xr:uid="{657882F6-498A-4712-90C5-439BB8CABDF0}"/>
    <hyperlink ref="I397" location="A125593746J" display="A125593746J" xr:uid="{56F8DD91-865D-43CA-9DF1-12C94AA48091}"/>
    <hyperlink ref="I453" location="A125622546R" display="A125622546R" xr:uid="{3E41873F-7BAF-488F-9503-4D27EAC9A92F}"/>
    <hyperlink ref="I509" location="A125608146R" display="A125608146R" xr:uid="{26064282-C205-4C39-85F0-FC94D5C6E19C}"/>
    <hyperlink ref="H398" location="A125593624K" display="A125593624K" xr:uid="{BD7E57A4-2D20-4C27-AC9F-4A47D0C5A7D0}"/>
    <hyperlink ref="H454" location="A125622424T" display="A125622424T" xr:uid="{699B60C2-3C04-4205-BF16-160897725741}"/>
    <hyperlink ref="H510" location="A125608024T" display="A125608024T" xr:uid="{83CC2698-2E60-4A3E-B78E-2673505A6E02}"/>
    <hyperlink ref="D398" location="A125596504W" display="A125596504W" xr:uid="{5DEC35CF-AFC0-44DE-A16B-D2F0F4A0ECF4}"/>
    <hyperlink ref="D454" location="A125625304C" display="A125625304C" xr:uid="{7D18A120-197D-4AA0-9C6F-ED8791067DBE}"/>
    <hyperlink ref="D510" location="A125610904F" display="A125610904F" xr:uid="{62BD03AC-24F8-4F07-A8A3-D5D07623066A}"/>
    <hyperlink ref="E398" location="A125590744X" display="A125590744X" xr:uid="{E613A57C-A4F3-41F0-85DE-8FEB18CE3493}"/>
    <hyperlink ref="E454" location="A125619544A" display="A125619544A" xr:uid="{8566D796-D9E2-4D45-936E-77D2434DA231}"/>
    <hyperlink ref="E510" location="A125605144F" display="A125605144F" xr:uid="{FAE1349E-7E8E-44DC-ADC3-1D6CCB4BD18F}"/>
    <hyperlink ref="F398" location="A125599384V" display="A125599384V" xr:uid="{8D889435-1336-45F3-BACB-886885EBCE2C}"/>
    <hyperlink ref="F454" location="A125628184A" display="A125628184A" xr:uid="{15189D2A-B25E-4E1C-823B-73877554C1B9}"/>
    <hyperlink ref="F510" location="A125613784C" display="A125613784C" xr:uid="{3174B62B-0FA7-44C4-B5D9-035B9570263D}"/>
    <hyperlink ref="G398" location="A125602264V" display="A125602264V" xr:uid="{78AC5856-AE5E-454F-BB39-78AA2A5434EB}"/>
    <hyperlink ref="G454" location="A125631064T" display="A125631064T" xr:uid="{F364B1D2-DACE-43BE-A376-6DBD1E879899}"/>
    <hyperlink ref="G510" location="A125616664R" display="A125616664R" xr:uid="{6DDFDAA5-F30D-438F-94CB-FD74FCEE7625}"/>
    <hyperlink ref="I398" location="A125593626R" display="A125593626R" xr:uid="{3ECCD927-0054-4B3F-A5CB-DDE404581F4E}"/>
    <hyperlink ref="I454" location="A125622426W" display="A125622426W" xr:uid="{290217B3-CFFF-4A15-B11E-2D5D2EC7B62B}"/>
    <hyperlink ref="I510" location="A125608026W" display="A125608026W" xr:uid="{60534574-9463-4A24-BFD6-B14302356328}"/>
    <hyperlink ref="H399" location="A125593632K" display="A125593632K" xr:uid="{5185F632-B846-40A2-A38C-26DBC5BD6CA2}"/>
    <hyperlink ref="H455" location="A125622432T" display="A125622432T" xr:uid="{07B301D4-D6DD-4F65-AE37-559E2F302791}"/>
    <hyperlink ref="H511" location="A125608032T" display="A125608032T" xr:uid="{A0EA10DE-5B24-4E2B-B7C3-BAAF9FF0B208}"/>
    <hyperlink ref="D399" location="A125596512W" display="A125596512W" xr:uid="{08564BF9-EA09-42DB-906A-1BA824BB2EB5}"/>
    <hyperlink ref="D455" location="A125625312C" display="A125625312C" xr:uid="{ABF32937-9BB1-40EC-B530-E7F8F16B15E7}"/>
    <hyperlink ref="D511" location="A125610912F" display="A125610912F" xr:uid="{4D39B2F6-9E41-47A4-A3A2-8154FDAE430C}"/>
    <hyperlink ref="E399" location="A125590752X" display="A125590752X" xr:uid="{F4E50F31-4ACD-4A58-AFAD-061B2D772742}"/>
    <hyperlink ref="E455" location="A125619552A" display="A125619552A" xr:uid="{9D4F7709-239F-4BC5-A0ED-FB8DDB2379C8}"/>
    <hyperlink ref="E511" location="A125605152F" display="A125605152F" xr:uid="{F1EDC1A8-48C2-425A-A354-A809578D0F3C}"/>
    <hyperlink ref="F399" location="A125599392V" display="A125599392V" xr:uid="{00D50B45-85D1-4ECE-91BB-064FD63A8230}"/>
    <hyperlink ref="F455" location="A125628192A" display="A125628192A" xr:uid="{44798326-C87A-4B1E-8483-FD960DF8417A}"/>
    <hyperlink ref="F511" location="A125613792C" display="A125613792C" xr:uid="{CC8A8575-9B65-4519-8E5F-3CD5A8DC0996}"/>
    <hyperlink ref="G399" location="A125602272V" display="A125602272V" xr:uid="{71DC7DF1-9EED-4531-AECD-C9D6DD5CAC75}"/>
    <hyperlink ref="G455" location="A125631072T" display="A125631072T" xr:uid="{5AAE7699-9AF4-4769-86DF-D64E356AC994}"/>
    <hyperlink ref="G511" location="A125616672R" display="A125616672R" xr:uid="{67DC981E-9379-4F9F-ACDD-E27FC1A1FD7F}"/>
    <hyperlink ref="I399" location="A125593634R" display="A125593634R" xr:uid="{9BD77CED-EABF-4A2A-AC28-ACBA5C03C945}"/>
    <hyperlink ref="I455" location="A125622434W" display="A125622434W" xr:uid="{A97F8083-B63D-431D-91F5-475AB9E9D751}"/>
    <hyperlink ref="I511" location="A125608034W" display="A125608034W" xr:uid="{9AE43151-5928-4E35-B1EA-55BC88213E70}"/>
    <hyperlink ref="H400" location="A125593696W" display="A125593696W" xr:uid="{F44EC805-957B-4A9B-8F3A-E8134F998393}"/>
    <hyperlink ref="H456" location="A125622496C" display="A125622496C" xr:uid="{662F0EA6-8D8E-45FB-AA05-B9317EFC3442}"/>
    <hyperlink ref="H512" location="A125608096C" display="A125608096C" xr:uid="{76895A68-9933-4676-BF64-0A45DCF18665}"/>
    <hyperlink ref="D400" location="A125596576J" display="A125596576J" xr:uid="{3006DBF2-F664-4FA5-B51B-91747AA074CE}"/>
    <hyperlink ref="D456" location="A125625376R" display="A125625376R" xr:uid="{D67A8733-5474-4975-88B2-C2B4E3A9DBC7}"/>
    <hyperlink ref="D512" location="A125610976T" display="A125610976T" xr:uid="{7EF590BC-238A-4D0D-B33E-D34671E842CC}"/>
    <hyperlink ref="E400" location="A125590816X" display="A125590816X" xr:uid="{6590BE0E-BD26-41C6-93E1-C0DFE77078EE}"/>
    <hyperlink ref="E456" location="A125619616A" display="A125619616A" xr:uid="{3354E125-11DB-4F52-9E19-2F2FF643C997}"/>
    <hyperlink ref="E512" location="A125605216F" display="A125605216F" xr:uid="{142E4086-6F23-4BBD-A630-A1A6FB1D5044}"/>
    <hyperlink ref="F400" location="A125599456V" display="A125599456V" xr:uid="{68B7F6F2-039B-4EC0-B91C-7B88A091F43D}"/>
    <hyperlink ref="F456" location="A125628256A" display="A125628256A" xr:uid="{5B74665A-47A5-473A-B34D-E7313E542227}"/>
    <hyperlink ref="F512" location="A125613856C" display="A125613856C" xr:uid="{A4B6D91B-7D2A-462E-B465-A110B15C6E48}"/>
    <hyperlink ref="G400" location="A125602336V" display="A125602336V" xr:uid="{F1854F01-4D0A-427A-86C1-201F3CB93A0E}"/>
    <hyperlink ref="G456" location="A125631136T" display="A125631136T" xr:uid="{DB3BE7E4-8138-4FFE-AD32-A1585197B6F9}"/>
    <hyperlink ref="G512" location="A125616736R" display="A125616736R" xr:uid="{B8C328D8-C717-48EA-8B41-C34CC51B2EA6}"/>
    <hyperlink ref="I400" location="A125593698A" display="A125593698A" xr:uid="{76C1D428-8281-4EA4-BB58-0229FAB157AE}"/>
    <hyperlink ref="I456" location="A125622498J" display="A125622498J" xr:uid="{B4D1143F-EAEE-4DE5-97AD-6E9EB20CFDD2}"/>
    <hyperlink ref="I512" location="A125608098J" display="A125608098J" xr:uid="{E4A4B5D5-E6C3-4CF7-A72E-60E7C3BF356A}"/>
    <hyperlink ref="H401" location="A125593560K" display="A125593560K" xr:uid="{6272EE9D-317A-4693-904F-E6043A9B65C7}"/>
    <hyperlink ref="H457" location="A125622360T" display="A125622360T" xr:uid="{95A69C01-AF24-4160-890A-DD18D6D48D57}"/>
    <hyperlink ref="H513" location="A125607960R" display="A125607960R" xr:uid="{F5E9837E-8FBF-453A-83A8-7955EF5EED92}"/>
    <hyperlink ref="D401" location="A125596440W" display="A125596440W" xr:uid="{54CA6DCF-3DEB-4B2F-854C-E370199DA8DF}"/>
    <hyperlink ref="D457" location="A125625240C" display="A125625240C" xr:uid="{13C62347-B6DF-4960-AA53-0F4EC977BE47}"/>
    <hyperlink ref="D513" location="A125610840F" display="A125610840F" xr:uid="{50612928-17BF-4468-B999-FC7B96AAC3CF}"/>
    <hyperlink ref="E401" location="A125590680X" display="A125590680X" xr:uid="{58D1E595-8E9A-43B2-94A2-2D989864BB70}"/>
    <hyperlink ref="E457" location="A125619480A" display="A125619480A" xr:uid="{918209C4-3F73-499C-B691-F64A0C0B044C}"/>
    <hyperlink ref="E513" location="A125605080F" display="A125605080F" xr:uid="{876D3240-D5C1-4029-8B48-F6F605DE20E8}"/>
    <hyperlink ref="F401" location="A125599320J" display="A125599320J" xr:uid="{DD269FE2-8FF8-46DC-93BE-008785D3F21F}"/>
    <hyperlink ref="F457" location="A125628120R" display="A125628120R" xr:uid="{C1C011BA-B5BD-4983-8AA9-1CF9AC153752}"/>
    <hyperlink ref="F513" location="A125613720T" display="A125613720T" xr:uid="{311224BF-A8B4-4897-B7CA-BF91DCBE85BF}"/>
    <hyperlink ref="G401" location="A125602200J" display="A125602200J" xr:uid="{EDEBE3E2-011A-4C04-B2CF-50AFB71FF280}"/>
    <hyperlink ref="G457" location="A125631000F" display="A125631000F" xr:uid="{1D7506FF-1C75-4EC6-A18A-B781743923C3}"/>
    <hyperlink ref="G513" location="A125616600C" display="A125616600C" xr:uid="{BB257A45-7F12-4609-B845-1640F2919302}"/>
    <hyperlink ref="I401" location="A125593562R" display="A125593562R" xr:uid="{35F6AD42-7EF6-4594-877E-E0D3FDAFEBD1}"/>
    <hyperlink ref="I457" location="A125622362W" display="A125622362W" xr:uid="{DF205372-03A0-44A4-8943-9C08BC275B7E}"/>
    <hyperlink ref="I513" location="A125607962V" display="A125607962V" xr:uid="{F6351C29-AC29-4F6A-89EC-F98F58173E89}"/>
    <hyperlink ref="H402" location="A125593752C" display="A125593752C" xr:uid="{9D6FF76E-A20E-4778-ACEA-3A3E61B59A72}"/>
    <hyperlink ref="H458" location="A125622552K" display="A125622552K" xr:uid="{4C96BACC-C0F8-44E5-AF3C-047FB999F69A}"/>
    <hyperlink ref="H514" location="A125608152K" display="A125608152K" xr:uid="{9184333E-7A20-4BAF-90BE-84EC6A353FF7}"/>
    <hyperlink ref="D402" location="A125596632R" display="A125596632R" xr:uid="{B64FF803-E15D-45A7-8167-24440355FC84}"/>
    <hyperlink ref="D458" location="A125625432W" display="A125625432W" xr:uid="{55BF06C7-0805-4CE2-A137-1A31E37A8B82}"/>
    <hyperlink ref="D514" location="A125611032A" display="A125611032A" xr:uid="{79E8C093-D1D0-43CB-9E3B-3C9BC79EDE4D}"/>
    <hyperlink ref="E402" location="A125590872T" display="A125590872T" xr:uid="{074D22FF-2A00-41F5-96BB-F95FCBD2EFA9}"/>
    <hyperlink ref="E458" location="A125619672V" display="A125619672V" xr:uid="{7CD70D23-69DB-40A9-B5D3-4EC540356688}"/>
    <hyperlink ref="E514" location="A125605272X" display="A125605272X" xr:uid="{D6A01324-B90E-4B8C-B3AF-F1708ED206C2}"/>
    <hyperlink ref="F402" location="A125599512A" display="A125599512A" xr:uid="{9543E0F0-D7F8-43B4-8CEC-B7E526E673E7}"/>
    <hyperlink ref="F458" location="A125628312J" display="A125628312J" xr:uid="{5684BD10-9AB3-44B5-90E0-553921A5CDC3}"/>
    <hyperlink ref="F514" location="A125613912K" display="A125613912K" xr:uid="{5C91B390-1938-40AF-B5D1-19A52549019A}"/>
    <hyperlink ref="G402" location="A125602392L" display="A125602392L" xr:uid="{987DA86D-1100-4A16-A1D2-A99EAE46CF21}"/>
    <hyperlink ref="G458" location="A125631192K" display="A125631192K" xr:uid="{3F151E7B-DD6E-4377-A983-F7095CF92DB4}"/>
    <hyperlink ref="G514" location="A125616792J" display="A125616792J" xr:uid="{15E5BA9E-6065-4367-BC69-EA4ACC7A87A3}"/>
    <hyperlink ref="I402" location="A125593754J" display="A125593754J" xr:uid="{C00CAF43-85E7-4FAD-8C46-30FCAB65B680}"/>
    <hyperlink ref="I458" location="A125622554R" display="A125622554R" xr:uid="{55ACE1B8-FD28-494E-8E68-DF5E6A0CADBD}"/>
    <hyperlink ref="I514" location="A125608154R" display="A125608154R" xr:uid="{9A2B39CA-F1FF-4F29-97ED-33C3233E54A1}"/>
    <hyperlink ref="H404" location="A125593640K" display="A125593640K" xr:uid="{42BE5618-E99F-4A11-B88D-A938F9BA03C3}"/>
    <hyperlink ref="H460" location="A125622440T" display="A125622440T" xr:uid="{4B1C9E15-55BE-4DF6-B11F-D42DC4086DEE}"/>
    <hyperlink ref="H516" location="A125608040T" display="A125608040T" xr:uid="{6AC0E149-5C01-42B0-8137-625D77F5FD17}"/>
    <hyperlink ref="D404" location="A125596520W" display="A125596520W" xr:uid="{908BBABC-5CF2-4690-959F-BDC8190020D6}"/>
    <hyperlink ref="D460" location="A125625320C" display="A125625320C" xr:uid="{4AF8333A-6953-4743-B1E5-F5F5593A312D}"/>
    <hyperlink ref="D516" location="A125610920F" display="A125610920F" xr:uid="{B73D1102-ED1C-4461-9AB9-97CCD0A4830E}"/>
    <hyperlink ref="E404" location="A125590760X" display="A125590760X" xr:uid="{B2F6A842-A827-419B-9BCB-B56012B84511}"/>
    <hyperlink ref="E460" location="A125619560A" display="A125619560A" xr:uid="{A4311A7D-99D1-4758-AE04-9F7A256CE395}"/>
    <hyperlink ref="E516" location="A125605160F" display="A125605160F" xr:uid="{8222BB81-0F38-4651-80C3-BC3738998A01}"/>
    <hyperlink ref="F404" location="A125599400J" display="A125599400J" xr:uid="{19EF563E-45D9-47AD-A096-5966E59FD849}"/>
    <hyperlink ref="F460" location="A125628200R" display="A125628200R" xr:uid="{8BFC27E3-28AA-41EA-AD2C-57FE55F523B4}"/>
    <hyperlink ref="F516" location="A125613800T" display="A125613800T" xr:uid="{75163A6A-B51A-49F2-AEDF-B917E7669EE3}"/>
    <hyperlink ref="G404" location="A125602280V" display="A125602280V" xr:uid="{597BF57E-4140-4536-865A-186A4D59AEA2}"/>
    <hyperlink ref="G460" location="A125631080T" display="A125631080T" xr:uid="{C84A1236-91B6-42FF-BF67-74468171C160}"/>
    <hyperlink ref="G516" location="A125616680R" display="A125616680R" xr:uid="{98467E7D-F274-4DBA-86F5-446FC43CB6DC}"/>
    <hyperlink ref="I404" location="A125593642R" display="A125593642R" xr:uid="{32E58434-6A19-4A2D-9FA2-82EEDD07157D}"/>
    <hyperlink ref="I460" location="A125622442W" display="A125622442W" xr:uid="{43311AE2-7C59-471A-97E7-33306BCB51BC}"/>
    <hyperlink ref="I516" location="A125608042W" display="A125608042W" xr:uid="{61E6DCE5-0055-48BB-A732-791982B304B2}"/>
    <hyperlink ref="H405" location="A125593520T" display="A125593520T" xr:uid="{FD745769-03EE-4714-A48D-C7D41586E0B1}"/>
    <hyperlink ref="H461" location="A125622320X" display="A125622320X" xr:uid="{378DBF4F-BC47-4FA6-B1A6-508526203DFE}"/>
    <hyperlink ref="H517" location="A125607920W" display="A125607920W" xr:uid="{56A2CDB8-E257-40B2-93E8-BE5E86877CA3}"/>
    <hyperlink ref="D405" location="A125596400C" display="A125596400C" xr:uid="{CAE4BE8E-8D71-4FBE-9F6C-CEF0E9215503}"/>
    <hyperlink ref="D461" location="A125625200K" display="A125625200K" xr:uid="{B4C1B2C2-4FEB-4097-9597-9E6A9C618795}"/>
    <hyperlink ref="D517" location="A125610800L" display="A125610800L" xr:uid="{A74022A5-A2EC-484B-BBD6-860DD1D7F0BA}"/>
    <hyperlink ref="E405" location="A125590640F" display="A125590640F" xr:uid="{C9919F05-87CF-4FE9-817C-37F429F67FB1}"/>
    <hyperlink ref="E461" location="A125619440J" display="A125619440J" xr:uid="{D275BA27-3993-4244-B0B1-401579A3260D}"/>
    <hyperlink ref="E517" location="A125605040L" display="A125605040L" xr:uid="{1B499307-79B0-4937-86DF-2AF210A4A917}"/>
    <hyperlink ref="F405" location="A125599280A" display="A125599280A" xr:uid="{4C8A2CAF-3623-4909-97E6-242459242B3E}"/>
    <hyperlink ref="F461" location="A125628080J" display="A125628080J" xr:uid="{62366179-2C5A-43FC-AB7B-20C506A7F85B}"/>
    <hyperlink ref="F517" location="A125613680K" display="A125613680K" xr:uid="{0C73FDE8-1707-4722-AEDF-6F851CD6AA1D}"/>
    <hyperlink ref="G405" location="A125602160A" display="A125602160A" xr:uid="{8EF5B194-7DA5-412D-BE04-95C93700CB2D}"/>
    <hyperlink ref="G461" location="A125630960W" display="A125630960W" xr:uid="{00DD20A9-ACCD-42F8-86A8-06FB4DB0CB1D}"/>
    <hyperlink ref="G517" location="A125616560W" display="A125616560W" xr:uid="{B8BE4B27-FF38-4EB5-BC53-1B7ECFE70F37}"/>
    <hyperlink ref="I405" location="A125593522W" display="A125593522W" xr:uid="{F20DE751-4146-4729-B74D-243E64F6004E}"/>
    <hyperlink ref="I461" location="A125622322C" display="A125622322C" xr:uid="{F323A411-C79E-4F64-878E-E67F25EF0D16}"/>
    <hyperlink ref="I517" location="A125607922A" display="A125607922A" xr:uid="{2ADF8F51-38F7-4F6F-99C6-E8FD1DC7AE81}"/>
    <hyperlink ref="H406" location="A125593648C" display="A125593648C" xr:uid="{93E2DD12-E165-4F45-BBC9-642289DC4477}"/>
    <hyperlink ref="H462" location="A125622448K" display="A125622448K" xr:uid="{EA97CA98-2140-43E2-B0FC-11A1DB07646E}"/>
    <hyperlink ref="H518" location="A125608048K" display="A125608048K" xr:uid="{AD0A6798-3ABE-4881-8E05-25E226F66E5A}"/>
    <hyperlink ref="D406" location="A125596528R" display="A125596528R" xr:uid="{0C8DB8AD-7EB9-4644-A9AD-86D5541DF05C}"/>
    <hyperlink ref="D462" location="A125625328W" display="A125625328W" xr:uid="{64878EB9-51FA-48B9-857D-2B3FE5598904}"/>
    <hyperlink ref="D518" location="A125610928X" display="A125610928X" xr:uid="{5E6E6F10-270A-4618-9CAB-5D91A50A90EA}"/>
    <hyperlink ref="E406" location="A125590768T" display="A125590768T" xr:uid="{20F316CA-FCD4-4709-AEA5-1A0F52DD25A2}"/>
    <hyperlink ref="E462" location="A125619568V" display="A125619568V" xr:uid="{EE9BDB02-CA84-45A1-9615-6646D29D3A9C}"/>
    <hyperlink ref="E518" location="A125605168X" display="A125605168X" xr:uid="{E1E4E0EB-9D72-45FB-9D1E-657E678D1C13}"/>
    <hyperlink ref="F406" location="A125599408A" display="A125599408A" xr:uid="{EE318EF1-13DC-4E56-BAFA-FF0CE6F1769D}"/>
    <hyperlink ref="F462" location="A125628208J" display="A125628208J" xr:uid="{7B5EA95D-255D-49B7-9115-E45E0FBDF743}"/>
    <hyperlink ref="F518" location="A125613808K" display="A125613808K" xr:uid="{FABFA10A-F3E5-495E-A7A1-938E4752B9C8}"/>
    <hyperlink ref="G406" location="A125602288L" display="A125602288L" xr:uid="{853FA0BB-0AE1-45F7-BD88-83006CE5FC62}"/>
    <hyperlink ref="G462" location="A125631088K" display="A125631088K" xr:uid="{B25401EA-1145-44F1-ADD0-4CED7C5B3F89}"/>
    <hyperlink ref="G518" location="A125616688J" display="A125616688J" xr:uid="{9E8816C0-1F22-41E6-A55F-95ADD0D025E0}"/>
    <hyperlink ref="I406" location="A125593650R" display="A125593650R" xr:uid="{A02C7C09-51EB-40C0-8B7E-62274CBA4D50}"/>
    <hyperlink ref="I462" location="A125622450W" display="A125622450W" xr:uid="{28138CBB-CD31-42A5-9546-17D618D7372D}"/>
    <hyperlink ref="I518" location="A125608050W" display="A125608050W" xr:uid="{E6A49512-EF6E-491F-B1A7-081DA600BCF9}"/>
    <hyperlink ref="H407" location="A125593656C" display="A125593656C" xr:uid="{4E80A4D1-EA0E-40F4-B555-78FC9512F30F}"/>
    <hyperlink ref="H463" location="A125622456K" display="A125622456K" xr:uid="{3AC8FCA4-9025-4729-879C-AF07D22D2018}"/>
    <hyperlink ref="H519" location="A125608056K" display="A125608056K" xr:uid="{C36666F2-B877-480A-9D3D-D7E265FBB65B}"/>
    <hyperlink ref="D407" location="A125596536R" display="A125596536R" xr:uid="{E26148C3-A959-4156-8AAF-A3ACE62F928E}"/>
    <hyperlink ref="D463" location="A125625336W" display="A125625336W" xr:uid="{887D1505-8525-486A-990E-8FAC7AB3B2FF}"/>
    <hyperlink ref="D519" location="A125610936X" display="A125610936X" xr:uid="{729816F0-E629-4005-934A-0FC623ADFC70}"/>
    <hyperlink ref="E407" location="A125590776T" display="A125590776T" xr:uid="{213CBF1E-3708-4C49-ADF6-32F966F48D4B}"/>
    <hyperlink ref="E463" location="A125619576V" display="A125619576V" xr:uid="{4FCD3575-614E-4CBC-8E27-397BF1EDBD3F}"/>
    <hyperlink ref="E519" location="A125605176X" display="A125605176X" xr:uid="{528519A8-A4D8-4D9C-86EA-ECDD4F72E4B1}"/>
    <hyperlink ref="F407" location="A125599416A" display="A125599416A" xr:uid="{AABD6AE4-19E6-4E62-815D-C584CB99A16F}"/>
    <hyperlink ref="F463" location="A125628216J" display="A125628216J" xr:uid="{D361266B-795C-435C-87A8-F1ADD2166D0E}"/>
    <hyperlink ref="F519" location="A125613816K" display="A125613816K" xr:uid="{A63FB18D-EC87-4AFB-8AE6-0F991476DF59}"/>
    <hyperlink ref="G407" location="A125602296L" display="A125602296L" xr:uid="{B0E917B4-42A3-4BF6-A3F3-DD99B70FE0BF}"/>
    <hyperlink ref="G463" location="A125631096K" display="A125631096K" xr:uid="{C52A7A92-385D-41E6-956F-B6D0500C00E2}"/>
    <hyperlink ref="G519" location="A125616696J" display="A125616696J" xr:uid="{18D8213E-9C95-4652-A964-58747C4B9B9A}"/>
    <hyperlink ref="I407" location="A125593658J" display="A125593658J" xr:uid="{089B24FB-FAE3-44BB-A5FA-96513CC4037A}"/>
    <hyperlink ref="I463" location="A125622458R" display="A125622458R" xr:uid="{364695AA-35D7-4FC7-9CE7-B740E039584A}"/>
    <hyperlink ref="I519" location="A125608058R" display="A125608058R" xr:uid="{92DDDD9A-C367-4584-A9CD-5E9996946B22}"/>
    <hyperlink ref="H409" location="A125593776W" display="A125593776W" xr:uid="{8FE0AB1F-994A-4A7F-B4D8-717D1C09A4D9}"/>
    <hyperlink ref="H465" location="A125622576C" display="A125622576C" xr:uid="{3676E756-E99B-4166-8EE6-C467C90C22CF}"/>
    <hyperlink ref="H521" location="A125608176C" display="A125608176C" xr:uid="{B6CDD3B7-DCFB-4E02-B045-F65C577D145A}"/>
    <hyperlink ref="D409" location="A125596656J" display="A125596656J" xr:uid="{CFEEEA22-C5A3-48CB-A852-751FA224648F}"/>
    <hyperlink ref="D465" location="A125625456R" display="A125625456R" xr:uid="{F88E6739-D5E8-45CD-85C0-02F81EA49A26}"/>
    <hyperlink ref="D521" location="A125611056V" display="A125611056V" xr:uid="{88B01473-00B0-45D1-A9C9-199830CE7ECC}"/>
    <hyperlink ref="E409" location="A125590896K" display="A125590896K" xr:uid="{AB315EC2-6A14-4133-85CB-DF37202CE8E5}"/>
    <hyperlink ref="E465" location="A125619696L" display="A125619696L" xr:uid="{F1B54FAD-67DB-4C71-A006-8CEC574DBD2B}"/>
    <hyperlink ref="E521" location="A125605296T" display="A125605296T" xr:uid="{2E487581-C859-4DAC-8EEB-CCB96117531A}"/>
    <hyperlink ref="F409" location="A125599536V" display="A125599536V" xr:uid="{67EA89E6-BD0C-4241-B987-6CE18E6806F3}"/>
    <hyperlink ref="F465" location="A125628336A" display="A125628336A" xr:uid="{94430066-5EB2-4ADC-9BCE-C2D963B49761}"/>
    <hyperlink ref="F521" location="A125613936C" display="A125613936C" xr:uid="{47213D6D-292C-4CC8-96C5-68972CBAA685}"/>
    <hyperlink ref="G409" location="A125602416V" display="A125602416V" xr:uid="{DA502E32-7A8A-452F-A867-DBDE96D337C6}"/>
    <hyperlink ref="G465" location="A125631216T" display="A125631216T" xr:uid="{B35659C4-2E5C-4490-8643-290977F824FA}"/>
    <hyperlink ref="G521" location="A125616816R" display="A125616816R" xr:uid="{86D3A884-0FC5-4C5E-A8D2-FCECD2B7F96B}"/>
    <hyperlink ref="I409" location="A125593778A" display="A125593778A" xr:uid="{20D7C417-B59A-4AFF-8449-4AA10AAAA08F}"/>
    <hyperlink ref="I465" location="A125622578J" display="A125622578J" xr:uid="{48990955-EF57-4C1A-BFF7-F73C1A53C8D3}"/>
    <hyperlink ref="I521" location="A125608178J" display="A125608178J" xr:uid="{6FCE4B65-794B-4ECC-B987-7870180B7643}"/>
    <hyperlink ref="H410" location="A125593480K" display="A125593480K" xr:uid="{3CBC1879-77D3-4B19-8F0C-3B6A99AEA4C5}"/>
    <hyperlink ref="H466" location="A125622280T" display="A125622280T" xr:uid="{19208962-350F-4303-8732-EBC2C1AC4AF1}"/>
    <hyperlink ref="H522" location="A125607880R" display="A125607880R" xr:uid="{CAF57DDF-5BA0-48A7-BCD1-906A89F9DE13}"/>
    <hyperlink ref="D410" location="A125596360W" display="A125596360W" xr:uid="{A26F51BD-FD91-44B4-9383-274C671E1F27}"/>
    <hyperlink ref="D466" location="A125625160C" display="A125625160C" xr:uid="{C514A800-8F23-4F72-A20C-079BD5F5D2C4}"/>
    <hyperlink ref="D522" location="A125610760F" display="A125610760F" xr:uid="{B95B84B4-709A-4B96-A8BD-19C428B9FF55}"/>
    <hyperlink ref="E410" location="A125590600L" display="A125590600L" xr:uid="{4A3EEEF6-9603-414F-8CAE-228A73FA2B32}"/>
    <hyperlink ref="E466" location="A125619400R" display="A125619400R" xr:uid="{0AA6AA3A-045C-43EA-83DC-6D0DC59223F1}"/>
    <hyperlink ref="E522" location="A125605000V" display="A125605000V" xr:uid="{82CE81F4-C898-4118-90AA-1B3E44131A23}"/>
    <hyperlink ref="F410" location="A125599240J" display="A125599240J" xr:uid="{6AE4817A-4E37-442C-9B63-D31DA73FFBDB}"/>
    <hyperlink ref="F466" location="A125628040R" display="A125628040R" xr:uid="{B76055A9-AE6B-4BA9-94E7-4CF984EE56CA}"/>
    <hyperlink ref="F522" location="A125613640T" display="A125613640T" xr:uid="{890EB1F3-C77E-480A-B0FC-85061EDF6E07}"/>
    <hyperlink ref="G410" location="A125602120J" display="A125602120J" xr:uid="{92CB0E59-49F3-4DDC-9639-21D7A09A253F}"/>
    <hyperlink ref="G466" location="A125630920C" display="A125630920C" xr:uid="{159F5C8F-16DF-4896-A4C4-1C4A8F2F7198}"/>
    <hyperlink ref="G522" location="A125616520C" display="A125616520C" xr:uid="{EDB784E8-474A-48EF-B993-0365192E7FC9}"/>
    <hyperlink ref="I410" location="A125593482R" display="A125593482R" xr:uid="{01C9DE32-7B52-4097-87E3-1D3A753D322B}"/>
    <hyperlink ref="I466" location="A125622282W" display="A125622282W" xr:uid="{E394E98D-8C0A-443F-88E8-632DA141AD59}"/>
    <hyperlink ref="I522" location="A125607882V" display="A125607882V" xr:uid="{5A57457D-D9E1-4589-BBA0-EA1FC015A3C3}"/>
    <hyperlink ref="H411" location="A125593760C" display="A125593760C" xr:uid="{432582E1-E9E1-4CA4-A7CD-7CCDB056F51C}"/>
    <hyperlink ref="H467" location="A125622560K" display="A125622560K" xr:uid="{20A80F25-E520-475A-8B68-932DA8C788B7}"/>
    <hyperlink ref="H523" location="A125608160K" display="A125608160K" xr:uid="{9C41D73E-9B89-4313-A6EC-C983CA5067C6}"/>
    <hyperlink ref="D411" location="A125596640R" display="A125596640R" xr:uid="{1F3159A5-E165-4317-90A8-6CF6E94C0CBC}"/>
    <hyperlink ref="D467" location="A125625440W" display="A125625440W" xr:uid="{EA5C5447-8D73-4AB5-B6F9-96F4E7F135A1}"/>
    <hyperlink ref="D523" location="A125611040A" display="A125611040A" xr:uid="{4028DEEA-5E36-45BA-AEF2-26EE9D989561}"/>
    <hyperlink ref="E411" location="A125590880T" display="A125590880T" xr:uid="{B4D24C2C-3700-494F-BAD9-473142268075}"/>
    <hyperlink ref="E467" location="A125619680V" display="A125619680V" xr:uid="{B1CBD5C6-0510-4BDF-9748-CC669A19B462}"/>
    <hyperlink ref="E523" location="A125605280X" display="A125605280X" xr:uid="{92E18AE1-7C48-4DD2-8724-0019B2228EBB}"/>
    <hyperlink ref="F411" location="A125599520A" display="A125599520A" xr:uid="{C5D740D7-B579-4B6F-8BDB-8DD4714B6E5E}"/>
    <hyperlink ref="F467" location="A125628320J" display="A125628320J" xr:uid="{CED763A0-DB20-48D4-9E61-96A87E41DFC4}"/>
    <hyperlink ref="F523" location="A125613920K" display="A125613920K" xr:uid="{D752AA1D-D89B-40EB-BAF9-8DC64A9937F1}"/>
    <hyperlink ref="G411" location="A125602400A" display="A125602400A" xr:uid="{09980E64-6673-449F-A3D1-E87D7C822F84}"/>
    <hyperlink ref="G467" location="A125631200X" display="A125631200X" xr:uid="{F5754F40-A8BC-42BD-8018-B8CD7E674345}"/>
    <hyperlink ref="G523" location="A125616800W" display="A125616800W" xr:uid="{F89C6D5C-5E8C-4E63-BF1B-7191FE7D1E29}"/>
    <hyperlink ref="I411" location="A125593762J" display="A125593762J" xr:uid="{52C02A72-AC2E-4918-B97B-2C41C57B134A}"/>
    <hyperlink ref="I467" location="A125622562R" display="A125622562R" xr:uid="{8C5370B1-11A4-43A9-A612-086D88B36CC6}"/>
    <hyperlink ref="I523" location="A125608162R" display="A125608162R" xr:uid="{295C4553-2C63-45DC-9D8B-4A50FA12546C}"/>
    <hyperlink ref="H412" location="A125593768W" display="A125593768W" xr:uid="{5D3AB6B3-0E64-462B-892A-6E5102D9BFFA}"/>
    <hyperlink ref="H468" location="A125622568C" display="A125622568C" xr:uid="{36D3542D-DCD9-4B34-845E-F71D7FD63436}"/>
    <hyperlink ref="H524" location="A125608168C" display="A125608168C" xr:uid="{EBB8AB51-F083-47B3-A7FA-91977CF212F7}"/>
    <hyperlink ref="D412" location="A125596648J" display="A125596648J" xr:uid="{7A8BABAD-5BAC-4995-957A-2B6491FA035B}"/>
    <hyperlink ref="D468" location="A125625448R" display="A125625448R" xr:uid="{F27EA939-A7B2-4AB5-BBB8-AA121AE2E271}"/>
    <hyperlink ref="D524" location="A125611048V" display="A125611048V" xr:uid="{FFC39C6A-F395-4678-96D5-E238F5B7903C}"/>
    <hyperlink ref="E412" location="A125590888K" display="A125590888K" xr:uid="{79925F67-FA7F-457D-8072-C0CC6D0CB11B}"/>
    <hyperlink ref="E468" location="A125619688L" display="A125619688L" xr:uid="{8CD773F3-C296-4061-A691-96714D48C772}"/>
    <hyperlink ref="E524" location="A125605288T" display="A125605288T" xr:uid="{D06365B8-4823-4217-B3FC-16A1B9F496E1}"/>
    <hyperlink ref="F412" location="A125599528V" display="A125599528V" xr:uid="{29E9B930-8C2A-43C0-9B1E-C2BD55C9D4C0}"/>
    <hyperlink ref="F468" location="A125628328A" display="A125628328A" xr:uid="{1B904004-FC73-42A6-AE41-3EB23CC1311C}"/>
    <hyperlink ref="F524" location="A125613928C" display="A125613928C" xr:uid="{424688DD-B23F-4E36-A8C5-25822B47BD6F}"/>
    <hyperlink ref="G412" location="A125602408V" display="A125602408V" xr:uid="{0891EBDE-0CC0-4CF5-87D0-1CE13EA03065}"/>
    <hyperlink ref="G468" location="A125631208T" display="A125631208T" xr:uid="{D7C5835D-4CFC-4954-A1F0-7FAC46C8238B}"/>
    <hyperlink ref="G524" location="A125616808R" display="A125616808R" xr:uid="{E59821D1-226A-40AC-B07C-8D6FC7D2EF66}"/>
    <hyperlink ref="I412" location="A125593770J" display="A125593770J" xr:uid="{A7516F6B-077D-4794-B40D-93224FBEBBD6}"/>
    <hyperlink ref="I468" location="A125622570R" display="A125622570R" xr:uid="{37FAE831-D149-4DFD-8A61-1E84C1A9BDAF}"/>
    <hyperlink ref="I524" location="A125608170R" display="A125608170R" xr:uid="{B0373E3E-AC74-4ABB-A1E4-90B95BF5B471}"/>
    <hyperlink ref="H413" location="A125593488C" display="A125593488C" xr:uid="{96B21FB0-9E35-4509-83F9-21CF309C4411}"/>
    <hyperlink ref="H469" location="A125622288K" display="A125622288K" xr:uid="{CE6DD9AD-56CC-4DBA-91F3-C2AF27755505}"/>
    <hyperlink ref="H525" location="A125607888J" display="A125607888J" xr:uid="{6A6E73A8-021C-4E85-A321-B2DD0A24C9F7}"/>
    <hyperlink ref="D413" location="A125596368R" display="A125596368R" xr:uid="{0FF3E321-6289-41A0-A4AD-7A43D8047E7E}"/>
    <hyperlink ref="D469" location="A125625168W" display="A125625168W" xr:uid="{C1A311E8-9BDC-472C-9769-7D685D7B67B6}"/>
    <hyperlink ref="D525" location="A125610768X" display="A125610768X" xr:uid="{14BDC4EB-0582-4AD0-9D43-2563056D15C6}"/>
    <hyperlink ref="E413" location="A125590608F" display="A125590608F" xr:uid="{FF918A0A-9AD7-4FAB-8CD4-652CAABDF5CF}"/>
    <hyperlink ref="E469" location="A125619408J" display="A125619408J" xr:uid="{76692A8D-1595-450F-B14B-C12FD010E46D}"/>
    <hyperlink ref="E525" location="A125605008L" display="A125605008L" xr:uid="{3C117DBC-4EB0-447F-988C-D95E72CD03DA}"/>
    <hyperlink ref="F413" location="A125599248A" display="A125599248A" xr:uid="{36675AB6-3A2D-4DC0-B187-AD3229FD2466}"/>
    <hyperlink ref="F469" location="A125628048J" display="A125628048J" xr:uid="{1754684A-9C36-4E7A-A2A3-AE77F70103E5}"/>
    <hyperlink ref="F525" location="A125613648K" display="A125613648K" xr:uid="{014ACECB-6AD4-4249-AB5C-5DA8E674F352}"/>
    <hyperlink ref="G413" location="A125602128A" display="A125602128A" xr:uid="{2E8D786F-566C-45BC-BA23-8A7EB331DDD6}"/>
    <hyperlink ref="G469" location="A125630928W" display="A125630928W" xr:uid="{F6B099F7-F7CB-4271-AC39-4493898B30BF}"/>
    <hyperlink ref="G525" location="A125616528W" display="A125616528W" xr:uid="{6EFAA834-168A-4642-B612-5B69A1116678}"/>
    <hyperlink ref="I413" location="A125593490R" display="A125593490R" xr:uid="{8BD2F9D7-929F-482A-AA48-8D0C0D109B50}"/>
    <hyperlink ref="I469" location="A125622290W" display="A125622290W" xr:uid="{3DAB2DE3-1F77-418D-BF9C-09381F812B32}"/>
    <hyperlink ref="I525" location="A125607890V" display="A125607890V" xr:uid="{F5F4AE68-F2CB-45E9-A426-1A14BD1E8208}"/>
    <hyperlink ref="H415" location="A125593568C" display="A125593568C" xr:uid="{0CA46AE8-ED77-40E2-9C04-6EFF8CFD5959}"/>
    <hyperlink ref="H471" location="A125622368K" display="A125622368K" xr:uid="{B8B75BF6-F849-4AC0-8B9E-C592B0F83FD4}"/>
    <hyperlink ref="H527" location="A125607968J" display="A125607968J" xr:uid="{5F127A23-7547-496B-8411-DBC43BB6B98D}"/>
    <hyperlink ref="D415" location="A125596448R" display="A125596448R" xr:uid="{4E131507-82D5-4C09-B6F7-779CBDF2FF27}"/>
    <hyperlink ref="D471" location="A125625248W" display="A125625248W" xr:uid="{01B0DFA2-B224-4A36-8F9C-167FB8684595}"/>
    <hyperlink ref="D527" location="A125610848X" display="A125610848X" xr:uid="{96A5B1DD-BF85-42AF-9790-48638F5D150B}"/>
    <hyperlink ref="E415" location="A125590688T" display="A125590688T" xr:uid="{5CE72ADD-EDAA-498D-8D9A-A0C1151C35BC}"/>
    <hyperlink ref="E471" location="A125619488V" display="A125619488V" xr:uid="{AFA9470A-66C1-46E6-92D7-2442201F6E66}"/>
    <hyperlink ref="E527" location="A125605088X" display="A125605088X" xr:uid="{D8891056-9F12-4EBC-A170-E8BD6E02D3BF}"/>
    <hyperlink ref="F415" location="A125599328A" display="A125599328A" xr:uid="{9D0B45FF-72A2-47E2-91B8-0F5433E52FD8}"/>
    <hyperlink ref="F471" location="A125628128J" display="A125628128J" xr:uid="{4107271B-E0A6-4AE3-9BD3-03D604855140}"/>
    <hyperlink ref="F527" location="A125613728K" display="A125613728K" xr:uid="{91B56B5C-AFD3-44E0-B9CD-36FB4A2697F5}"/>
    <hyperlink ref="G415" location="A125602208A" display="A125602208A" xr:uid="{9EA1738C-0AFD-4E0B-A727-AF32D26B6763}"/>
    <hyperlink ref="G471" location="A125631008X" display="A125631008X" xr:uid="{34C2C772-73B1-436E-82BA-8B5FB748B95C}"/>
    <hyperlink ref="G527" location="A125616608W" display="A125616608W" xr:uid="{C372632C-041B-4AF5-98E2-9F0A44DEDC33}"/>
    <hyperlink ref="I415" location="A125593570R" display="A125593570R" xr:uid="{CB6BAB5E-0DC2-4151-AC8F-57F2864633AB}"/>
    <hyperlink ref="I471" location="A125622370W" display="A125622370W" xr:uid="{972D27B5-C726-45C5-858E-B05D44105BBD}"/>
    <hyperlink ref="I527" location="A125607970V" display="A125607970V" xr:uid="{70A68C45-5C1A-435B-8194-8B2C281467AC}"/>
    <hyperlink ref="H416" location="A125593664C" display="A125593664C" xr:uid="{B72E12A2-93C2-40AB-BBE0-B104EA4C3135}"/>
    <hyperlink ref="H472" location="A125622464K" display="A125622464K" xr:uid="{3B872026-D3B9-4A3F-BD7D-277C86165487}"/>
    <hyperlink ref="H528" location="A125608064K" display="A125608064K" xr:uid="{F701DD2B-73B8-482E-83FA-557579226344}"/>
    <hyperlink ref="D416" location="A125596544R" display="A125596544R" xr:uid="{DC6E569E-7D0E-4B34-AF50-3437A035DB89}"/>
    <hyperlink ref="D472" location="A125625344W" display="A125625344W" xr:uid="{6EE50BED-17A9-4EF9-B199-91937A07D6FD}"/>
    <hyperlink ref="D528" location="A125610944X" display="A125610944X" xr:uid="{0DFB58C5-C326-41D6-A19C-0453877F3CE3}"/>
    <hyperlink ref="E416" location="A125590784T" display="A125590784T" xr:uid="{04DC0491-6E31-4CDE-B3C5-01A31AA23BAC}"/>
    <hyperlink ref="E472" location="A125619584V" display="A125619584V" xr:uid="{677ADBC4-6BE4-404B-B97B-63708050DB01}"/>
    <hyperlink ref="E528" location="A125605184X" display="A125605184X" xr:uid="{CF22A671-A491-4F97-9E8E-504B93AFFA70}"/>
    <hyperlink ref="F416" location="A125599424A" display="A125599424A" xr:uid="{9F94F383-5166-4730-8353-25444A209450}"/>
    <hyperlink ref="F472" location="A125628224J" display="A125628224J" xr:uid="{9E50B69C-044E-4B71-867A-774007645D26}"/>
    <hyperlink ref="F528" location="A125613824K" display="A125613824K" xr:uid="{3360E36C-0DA7-4D2F-A780-2C0730751E0E}"/>
    <hyperlink ref="G416" location="A125602304A" display="A125602304A" xr:uid="{E3F8CF32-46E6-43F7-8105-598F399CFA6C}"/>
    <hyperlink ref="G472" location="A125631104X" display="A125631104X" xr:uid="{3CB364E7-BAF7-4C8C-8EC5-7605B061DC94}"/>
    <hyperlink ref="G528" location="A125616704W" display="A125616704W" xr:uid="{7D539F5E-740E-4C1E-9168-108BBD7C09AD}"/>
    <hyperlink ref="I416" location="A125593666J" display="A125593666J" xr:uid="{01F1A34E-4C39-4874-B923-864E91FD7F0E}"/>
    <hyperlink ref="I472" location="A125622466R" display="A125622466R" xr:uid="{E21AB2AD-11C3-4357-8166-A274C23E0858}"/>
    <hyperlink ref="I528" location="A125608066R" display="A125608066R" xr:uid="{72D883C6-0E61-47DE-9B4A-3E1A15F3B52E}"/>
    <hyperlink ref="H417" location="A125593784W" display="A125593784W" xr:uid="{850EAD02-0CEF-4EC2-BC88-36C80AA18A7B}"/>
    <hyperlink ref="H473" location="A125622584C" display="A125622584C" xr:uid="{8BE74BBF-2C70-4E77-8D56-2794D8732AD8}"/>
    <hyperlink ref="H529" location="A125608184C" display="A125608184C" xr:uid="{CDC391EE-E713-4F5E-B998-9B8E4F601E82}"/>
    <hyperlink ref="D417" location="A125596664J" display="A125596664J" xr:uid="{0B7048E6-7ADC-4887-B0AD-71B97AABB11E}"/>
    <hyperlink ref="D473" location="A125625464R" display="A125625464R" xr:uid="{FADF8BF3-9B2C-4991-91D3-72BFFC612D1B}"/>
    <hyperlink ref="D529" location="A125611064V" display="A125611064V" xr:uid="{E4F7FA0A-DA20-4BB3-B433-CE40C53FA458}"/>
    <hyperlink ref="E417" location="A125590904X" display="A125590904X" xr:uid="{30D61EC7-1B72-4E30-A5A2-F24747DCB4EA}"/>
    <hyperlink ref="E473" location="A125619704A" display="A125619704A" xr:uid="{ADF87277-6CD6-47D8-B534-2633D56F5705}"/>
    <hyperlink ref="E529" location="A125605304F" display="A125605304F" xr:uid="{259F4960-DCBB-48E4-A3E0-D6BA0600F45C}"/>
    <hyperlink ref="F417" location="A125599544V" display="A125599544V" xr:uid="{664769D6-8F15-419F-B08E-9F638C19311B}"/>
    <hyperlink ref="F473" location="A125628344A" display="A125628344A" xr:uid="{2EE3CCBB-9309-4242-8E50-B3AD6E661C62}"/>
    <hyperlink ref="F529" location="A125613944C" display="A125613944C" xr:uid="{A99C7E6E-8F87-40DF-892A-3EBE2777CC36}"/>
    <hyperlink ref="G417" location="A125602424V" display="A125602424V" xr:uid="{FA6022D7-65B8-4895-B722-23357D948F68}"/>
    <hyperlink ref="G473" location="A125631224T" display="A125631224T" xr:uid="{E73739CE-D174-4081-B2EB-81A537085BA7}"/>
    <hyperlink ref="G529" location="A125616824R" display="A125616824R" xr:uid="{CECACB0A-FDF0-4CA9-81E9-7B1B2C834F4A}"/>
    <hyperlink ref="I417" location="A125593786A" display="A125593786A" xr:uid="{205C334A-AB9A-48C5-A045-953C253BE189}"/>
    <hyperlink ref="I473" location="A125622586J" display="A125622586J" xr:uid="{0E47B736-F346-4A64-948A-35638A218114}"/>
    <hyperlink ref="I529" location="A125608186J" display="A125608186J" xr:uid="{9DFF998F-2B75-46E5-A7D5-EBA11D3962B0}"/>
    <hyperlink ref="H418" location="A125593496C" display="A125593496C" xr:uid="{050101AD-25A9-4D1F-83D0-D26AE2C56015}"/>
    <hyperlink ref="H474" location="A125622296K" display="A125622296K" xr:uid="{65474CB4-CDBA-4E1A-BB5C-46DA9DB2D04E}"/>
    <hyperlink ref="H530" location="A125607896J" display="A125607896J" xr:uid="{6515AF98-ACCA-43D3-B150-6F6E5F3697BF}"/>
    <hyperlink ref="D418" location="A125596376R" display="A125596376R" xr:uid="{E0763AA3-B842-4A37-9A47-0E9125A294BC}"/>
    <hyperlink ref="D474" location="A125625176W" display="A125625176W" xr:uid="{9F99395F-88FE-44AE-887F-023CF322582A}"/>
    <hyperlink ref="D530" location="A125610776X" display="A125610776X" xr:uid="{C77BF3AF-680C-48DD-9670-41A3E9B3AF43}"/>
    <hyperlink ref="E418" location="A125590616F" display="A125590616F" xr:uid="{DE480FCD-DB29-4EC6-B672-9D8500C7132E}"/>
    <hyperlink ref="E474" location="A125619416J" display="A125619416J" xr:uid="{289134FA-2DEE-4AAE-A262-6FAA46D88836}"/>
    <hyperlink ref="E530" location="A125605016L" display="A125605016L" xr:uid="{6C1DA774-33E6-4C17-A034-9505DBAD29CF}"/>
    <hyperlink ref="F418" location="A125599256A" display="A125599256A" xr:uid="{BC664C47-66C0-4508-AC18-92CA2C8CCD35}"/>
    <hyperlink ref="F474" location="A125628056J" display="A125628056J" xr:uid="{09FC6518-E072-46AF-96C4-B1817CFC8F85}"/>
    <hyperlink ref="F530" location="A125613656K" display="A125613656K" xr:uid="{D1326BE7-1F11-453B-8D49-64A9BE5A59E4}"/>
    <hyperlink ref="G418" location="A125602136A" display="A125602136A" xr:uid="{23FD81F1-7B6C-4A26-A1A3-8B5E0ADA82BD}"/>
    <hyperlink ref="G474" location="A125630936W" display="A125630936W" xr:uid="{64D1C9F7-9E26-4C73-B07B-1019AAE34A16}"/>
    <hyperlink ref="G530" location="A125616536W" display="A125616536W" xr:uid="{9C013D19-9680-4F3F-B35C-D6B1DEF4D659}"/>
    <hyperlink ref="I418" location="A125593498J" display="A125593498J" xr:uid="{F0F95075-3910-4E7D-92D0-C062843476FC}"/>
    <hyperlink ref="I474" location="A125622298R" display="A125622298R" xr:uid="{CB311320-4C35-4AFC-A547-33B1D82A3F93}"/>
    <hyperlink ref="I530" location="A125607898L" display="A125607898L" xr:uid="{DC8A5477-6333-41DC-9ABD-C1DC7098A94D}"/>
    <hyperlink ref="H420" location="A125593704K" display="A125593704K" xr:uid="{FB2FD3C9-457A-4E3B-9A53-58F62F16A0A4}"/>
    <hyperlink ref="H476" location="A125622504T" display="A125622504T" xr:uid="{E4CEE7CB-3EE4-4FAB-9E0F-3ACFF127314D}"/>
    <hyperlink ref="H532" location="A125608104T" display="A125608104T" xr:uid="{CAEE42FA-2050-4514-8373-A988BF0C1253}"/>
    <hyperlink ref="D420" location="A125596584J" display="A125596584J" xr:uid="{D941B01D-4C40-4382-8F65-125A0F9FFB53}"/>
    <hyperlink ref="D476" location="A125625384R" display="A125625384R" xr:uid="{00111803-0817-441D-A72D-47AA9579968B}"/>
    <hyperlink ref="D532" location="A125610984T" display="A125610984T" xr:uid="{A6B2C474-0C7C-47A8-90C9-4F0E3BF42634}"/>
    <hyperlink ref="E420" location="A125590824X" display="A125590824X" xr:uid="{E8B13694-9CF9-4F49-A512-3F49E8818F5C}"/>
    <hyperlink ref="E476" location="A125619624A" display="A125619624A" xr:uid="{F93D44A3-BEF9-4E4E-B3B1-35C6D38F8145}"/>
    <hyperlink ref="E532" location="A125605224F" display="A125605224F" xr:uid="{03CC3DB5-0FBF-4166-85C2-6FB36EF25552}"/>
    <hyperlink ref="F420" location="A125599464V" display="A125599464V" xr:uid="{C59AAE37-DB7C-4321-A110-5B43150477B3}"/>
    <hyperlink ref="F476" location="A125628264A" display="A125628264A" xr:uid="{3C84AB41-1C3A-401E-AFD3-3501A56A2DEE}"/>
    <hyperlink ref="F532" location="A125613864C" display="A125613864C" xr:uid="{67C7E86F-5B2E-47F1-8FC9-E61A1733C49D}"/>
    <hyperlink ref="G420" location="A125602344V" display="A125602344V" xr:uid="{65AE38E4-5276-43EF-B0E1-C712BD7BBB65}"/>
    <hyperlink ref="G476" location="A125631144T" display="A125631144T" xr:uid="{7465F368-DF5B-4701-AFCE-6962513663D5}"/>
    <hyperlink ref="G532" location="A125616744R" display="A125616744R" xr:uid="{D475C426-190A-43D5-B6D0-92B07DADCA50}"/>
    <hyperlink ref="I420" location="A125593706R" display="A125593706R" xr:uid="{7964DA6A-C7FA-4A3E-90FA-8A231F4AC0F2}"/>
    <hyperlink ref="I476" location="A125622506W" display="A125622506W" xr:uid="{59FB1DA2-4C96-4C8D-8521-1A50E1C18A29}"/>
    <hyperlink ref="I532" location="A125608106W" display="A125608106W" xr:uid="{CEDB0B8B-9E51-4DF3-AAB9-C4BC58A3F32F}"/>
    <hyperlink ref="H421" location="A125593712K" display="A125593712K" xr:uid="{53836528-6492-481E-B4F3-45B49767E4B2}"/>
    <hyperlink ref="H477" location="A125622512T" display="A125622512T" xr:uid="{E01A6C68-2A2A-4BE2-9DE0-FDEC95E57E67}"/>
    <hyperlink ref="H533" location="A125608112T" display="A125608112T" xr:uid="{E84FE6D8-9CF3-411B-A0BE-C14A0596AD6C}"/>
    <hyperlink ref="D421" location="A125596592J" display="A125596592J" xr:uid="{EB3BF06B-62AF-443A-9223-20A1D5DB3E51}"/>
    <hyperlink ref="D477" location="A125625392R" display="A125625392R" xr:uid="{15B43BBF-7F10-4DC1-B653-F4687568FFEB}"/>
    <hyperlink ref="D533" location="A125610992T" display="A125610992T" xr:uid="{AC1BDE83-595B-4D8A-95E2-72A9B503A7BA}"/>
    <hyperlink ref="E421" location="A125590832X" display="A125590832X" xr:uid="{F2B97574-1F0C-4D66-A3A0-8CF0E84C2464}"/>
    <hyperlink ref="E477" location="A125619632A" display="A125619632A" xr:uid="{C4A34A5C-8409-4D0B-BC30-D4BF68B77AE6}"/>
    <hyperlink ref="E533" location="A125605232F" display="A125605232F" xr:uid="{12FD65D6-2116-4873-81D9-18F13C439AA1}"/>
    <hyperlink ref="F421" location="A125599472V" display="A125599472V" xr:uid="{75F7317A-EED0-4E44-B7CE-C4D22F87407D}"/>
    <hyperlink ref="F477" location="A125628272A" display="A125628272A" xr:uid="{03214314-5527-42C7-8567-DCABD9CBCC0F}"/>
    <hyperlink ref="F533" location="A125613872C" display="A125613872C" xr:uid="{33D66E9B-158C-4F56-B337-1A0DFD3E9A0F}"/>
    <hyperlink ref="G421" location="A125602352V" display="A125602352V" xr:uid="{B203212B-0384-4B57-84F6-60A8DCC1ABA0}"/>
    <hyperlink ref="G477" location="A125631152T" display="A125631152T" xr:uid="{AF24BAD8-8057-4AF8-A8EF-0D309001825E}"/>
    <hyperlink ref="G533" location="A125616752R" display="A125616752R" xr:uid="{C9DB4E99-667E-4EDE-AE67-82874BD97DDA}"/>
    <hyperlink ref="I421" location="A125593714R" display="A125593714R" xr:uid="{0D935986-9601-45D9-919A-8AD7C51B6438}"/>
    <hyperlink ref="I477" location="A125622514W" display="A125622514W" xr:uid="{BF9A865E-1FC9-4AEF-A271-50D052710EC6}"/>
    <hyperlink ref="I533" location="A125608114W" display="A125608114W" xr:uid="{469D6BED-485C-4E3B-8599-29731361B443}"/>
    <hyperlink ref="H422" location="A125593536K" display="A125593536K" xr:uid="{604AD438-DB3A-4945-9364-DE65BA9D667F}"/>
    <hyperlink ref="H478" location="A125622336T" display="A125622336T" xr:uid="{2AD0CE20-5989-4E7E-8E82-E69027F093B8}"/>
    <hyperlink ref="H534" location="A125607936R" display="A125607936R" xr:uid="{D4151D8E-4173-421F-B361-E51A39D5532E}"/>
    <hyperlink ref="D422" location="A125596416W" display="A125596416W" xr:uid="{26DE6ECC-8020-4AFC-B437-FA8D2FDBE75E}"/>
    <hyperlink ref="D478" location="A125625216C" display="A125625216C" xr:uid="{DD66AD92-2277-47AD-AE44-0470845B409F}"/>
    <hyperlink ref="D534" location="A125610816F" display="A125610816F" xr:uid="{796B86EC-E2F9-4E18-ACC2-C40D0F64EBFC}"/>
    <hyperlink ref="E422" location="A125590656X" display="A125590656X" xr:uid="{F8E4D404-D890-48AC-8A74-FF40CD3E3CD7}"/>
    <hyperlink ref="E478" location="A125619456A" display="A125619456A" xr:uid="{B1F3F9B5-F78B-433A-9DB5-F570266067F7}"/>
    <hyperlink ref="E534" location="A125605056F" display="A125605056F" xr:uid="{6B4F8F96-13D6-4B3E-8CF8-57DB43AA6A4C}"/>
    <hyperlink ref="F422" location="A125599296V" display="A125599296V" xr:uid="{37DF7224-2595-4029-8E55-08199258FC16}"/>
    <hyperlink ref="F478" location="A125628096A" display="A125628096A" xr:uid="{622ED491-0839-4022-9B6B-36F6EB2CA942}"/>
    <hyperlink ref="F534" location="A125613696C" display="A125613696C" xr:uid="{8E606193-63BF-4CFF-B6C5-564EB2024256}"/>
    <hyperlink ref="G422" location="A125602176V" display="A125602176V" xr:uid="{CB1D5E05-182A-4E83-9B03-D10299016A9A}"/>
    <hyperlink ref="G478" location="A125630976R" display="A125630976R" xr:uid="{3968AFCD-DC1A-46F9-8DCF-696012B9AAF5}"/>
    <hyperlink ref="G534" location="A125616576R" display="A125616576R" xr:uid="{6A4C740B-C792-473D-A80A-E14841C97D3D}"/>
    <hyperlink ref="I422" location="A125593538R" display="A125593538R" xr:uid="{C56D4CAD-7392-41AC-98F8-B015ACFFAC9F}"/>
    <hyperlink ref="I478" location="A125622338W" display="A125622338W" xr:uid="{39E31326-09C6-4104-91E8-90DA28FAC2FC}"/>
    <hyperlink ref="I534" location="A125607938V" display="A125607938V" xr:uid="{A0A44097-3AC0-4982-AD2F-FC6A11A8C5ED}"/>
    <hyperlink ref="H423" location="A125593504T" display="A125593504T" xr:uid="{F204F815-CA80-41FB-BE71-3CEA2ECD855D}"/>
    <hyperlink ref="H479" location="A125622304X" display="A125622304X" xr:uid="{4D5F459D-D5D9-47E8-8AC2-E69091393CBD}"/>
    <hyperlink ref="H535" location="A125607904W" display="A125607904W" xr:uid="{806E0834-78F8-4736-BA0F-C36C06762072}"/>
    <hyperlink ref="D423" location="A125596384R" display="A125596384R" xr:uid="{FBCA0844-03E0-44F3-AB83-40B9D3E65D9E}"/>
    <hyperlink ref="D479" location="A125625184W" display="A125625184W" xr:uid="{D7ED9AC1-DF24-4164-80E8-03D710EE7AE9}"/>
    <hyperlink ref="D535" location="A125610784X" display="A125610784X" xr:uid="{C2FCBBAC-CFFD-4DDB-95F2-49240F4CB39E}"/>
    <hyperlink ref="E423" location="A125590624F" display="A125590624F" xr:uid="{5066F542-CD8E-4D1D-83D3-7920AC4F241C}"/>
    <hyperlink ref="E479" location="A125619424J" display="A125619424J" xr:uid="{0A98128D-0A76-4399-A702-39122D087542}"/>
    <hyperlink ref="E535" location="A125605024L" display="A125605024L" xr:uid="{A282CD89-7262-48EF-88DF-D4F4450ADF43}"/>
    <hyperlink ref="F423" location="A125599264A" display="A125599264A" xr:uid="{71EF53AA-A89B-45F9-98DA-BCF918CD9EA7}"/>
    <hyperlink ref="F479" location="A125628064J" display="A125628064J" xr:uid="{F12957C2-9552-454C-A4E7-4FAF7E7DEE45}"/>
    <hyperlink ref="F535" location="A125613664K" display="A125613664K" xr:uid="{9504AE47-A76D-443D-AD56-32354B94F589}"/>
    <hyperlink ref="G423" location="A125602144A" display="A125602144A" xr:uid="{2A89B287-4419-47F3-A7E3-B489800CBDE9}"/>
    <hyperlink ref="G479" location="A125630944W" display="A125630944W" xr:uid="{BFF3B5D1-1A21-4D2B-9993-14A6EAAB5808}"/>
    <hyperlink ref="G535" location="A125616544W" display="A125616544W" xr:uid="{2D72D365-A053-4C2F-8D4B-1577CA9AD772}"/>
    <hyperlink ref="I423" location="A125593506W" display="A125593506W" xr:uid="{23BFF628-113E-45EB-8A2E-42030ED83F6F}"/>
    <hyperlink ref="I479" location="A125622306C" display="A125622306C" xr:uid="{BC29D2A1-5A14-41D2-9419-BEBC056E7C68}"/>
    <hyperlink ref="I535" location="A125607906A" display="A125607906A" xr:uid="{43126FCE-3B1D-457F-8C9F-5CB0470B49FB}"/>
    <hyperlink ref="H425" location="A125593576C" display="A125593576C" xr:uid="{D4AC1FEC-8487-44EA-91AC-F40F32907ED0}"/>
    <hyperlink ref="H481" location="A125622376K" display="A125622376K" xr:uid="{BC252ECE-534E-4CC2-BA51-83C8B7D46225}"/>
    <hyperlink ref="H537" location="A125607976J" display="A125607976J" xr:uid="{53D59212-687A-458D-A559-E02737D0EAF5}"/>
    <hyperlink ref="D425" location="A125596456R" display="A125596456R" xr:uid="{4814D3C3-0D8F-48E9-8E49-B7179D215564}"/>
    <hyperlink ref="D481" location="A125625256W" display="A125625256W" xr:uid="{58A92E36-0C35-4CB0-B424-6B5BC66FE4A2}"/>
    <hyperlink ref="D537" location="A125610856X" display="A125610856X" xr:uid="{24DCABA9-94AE-4B28-99A6-BC044B7CA22C}"/>
    <hyperlink ref="E425" location="A125590696T" display="A125590696T" xr:uid="{1887F1CE-B39A-4430-9CE0-648BA3F6FE0A}"/>
    <hyperlink ref="E481" location="A125619496V" display="A125619496V" xr:uid="{F46842C0-70C3-40C2-8EC8-121B59EA5AFB}"/>
    <hyperlink ref="E537" location="A125605096X" display="A125605096X" xr:uid="{D221D1B6-23C0-4DE6-B647-F1B7EFA7128D}"/>
    <hyperlink ref="F425" location="A125599336A" display="A125599336A" xr:uid="{0ADB8E52-89ED-4057-AF5A-26E003D54585}"/>
    <hyperlink ref="F481" location="A125628136J" display="A125628136J" xr:uid="{49B8E020-F7D5-4A3D-A412-F6C12D1B1AD9}"/>
    <hyperlink ref="F537" location="A125613736K" display="A125613736K" xr:uid="{E146BA1B-0D01-4230-AFCA-FDBEDB61546D}"/>
    <hyperlink ref="G425" location="A125602216A" display="A125602216A" xr:uid="{63830489-05CD-4822-BA07-DC9A9092C843}"/>
    <hyperlink ref="G481" location="A125631016X" display="A125631016X" xr:uid="{C2CA6A03-97EC-49B9-ACD4-6B8AD4613DE0}"/>
    <hyperlink ref="G537" location="A125616616W" display="A125616616W" xr:uid="{FD6C93F6-A065-4C83-87CD-45A1879ABFF2}"/>
    <hyperlink ref="I425" location="A125593578J" display="A125593578J" xr:uid="{40947B78-0638-419D-A8E9-4E36B3E64450}"/>
    <hyperlink ref="I481" location="A125622378R" display="A125622378R" xr:uid="{0579B1EC-8CDA-4DAE-94BD-4631A5AD0223}"/>
    <hyperlink ref="I537" location="A125607978L" display="A125607978L" xr:uid="{0B60DDEE-CE84-4340-B006-6346F577062F}"/>
    <hyperlink ref="H426" location="A125593528K" display="A125593528K" xr:uid="{D58C7CF1-2AC0-4878-BEE6-7D0DECEAA7C8}"/>
    <hyperlink ref="H482" location="A125622328T" display="A125622328T" xr:uid="{13054064-32C2-47D1-B198-51D202A353F6}"/>
    <hyperlink ref="H538" location="A125607928R" display="A125607928R" xr:uid="{4336A7C6-147F-4BC0-B58B-4EDE47EA03E0}"/>
    <hyperlink ref="D426" location="A125596408W" display="A125596408W" xr:uid="{F01E8A7D-FE57-4ECD-B386-FC7DFCD4BC0D}"/>
    <hyperlink ref="D482" location="A125625208C" display="A125625208C" xr:uid="{AB6EDF34-1C9E-43E9-B218-91877E0F7CFB}"/>
    <hyperlink ref="D538" location="A125610808F" display="A125610808F" xr:uid="{188A88CE-FB4D-492E-B9F1-32071BF6A05B}"/>
    <hyperlink ref="E426" location="A125590648X" display="A125590648X" xr:uid="{BB0F3F00-6789-46C3-824E-0B8F9A4AB51C}"/>
    <hyperlink ref="E482" location="A125619448A" display="A125619448A" xr:uid="{46353E6A-9624-40F3-8730-6E78078CA8A6}"/>
    <hyperlink ref="E538" location="A125605048F" display="A125605048F" xr:uid="{A1392F05-73E8-4F5D-AA1F-F05757376364}"/>
    <hyperlink ref="F426" location="A125599288V" display="A125599288V" xr:uid="{0B78A6EB-9531-4735-885B-9DBCADF265E3}"/>
    <hyperlink ref="F482" location="A125628088A" display="A125628088A" xr:uid="{77F26662-5012-4046-8A73-789134DA8DE3}"/>
    <hyperlink ref="F538" location="A125613688C" display="A125613688C" xr:uid="{4C9D94B6-2FBC-445F-AAD5-9E96C454C1CA}"/>
    <hyperlink ref="G426" location="A125602168V" display="A125602168V" xr:uid="{26CDA917-FA7D-4195-A13C-77927CBE2714}"/>
    <hyperlink ref="G482" location="A125630968R" display="A125630968R" xr:uid="{72B72BBD-4B4F-4F90-A586-33CE48DC0055}"/>
    <hyperlink ref="G538" location="A125616568R" display="A125616568R" xr:uid="{6DB78115-F145-4764-BC01-E1796EB865D4}"/>
    <hyperlink ref="I426" location="A125593530W" display="A125593530W" xr:uid="{5B36E749-0ECB-462B-AA34-71821A9BD16A}"/>
    <hyperlink ref="I482" location="A125622330C" display="A125622330C" xr:uid="{A9043D65-88A7-402B-9EAD-81190E754842}"/>
    <hyperlink ref="I538" location="A125607930A" display="A125607930A" xr:uid="{AA20C5DC-BBC7-47E0-881A-C3EC8060F2C5}"/>
    <hyperlink ref="H427" location="A125593584C" display="A125593584C" xr:uid="{7EB5E4E9-726A-4809-8F89-252B7103C469}"/>
    <hyperlink ref="H483" location="A125622384K" display="A125622384K" xr:uid="{9E99DE84-4570-4165-AE19-42E57208516C}"/>
    <hyperlink ref="H539" location="A125607984J" display="A125607984J" xr:uid="{F40C803F-E60B-4E6D-83C8-5FF070A47CE3}"/>
    <hyperlink ref="D427" location="A125596464R" display="A125596464R" xr:uid="{EB954A8E-9675-4213-9D3A-9F8F171ED2BD}"/>
    <hyperlink ref="D483" location="A125625264W" display="A125625264W" xr:uid="{AECF9BCE-62E9-4062-AB13-3C28B2EAB93A}"/>
    <hyperlink ref="D539" location="A125610864X" display="A125610864X" xr:uid="{6CC5EA0C-C639-43E3-9454-E4DD355653EC}"/>
    <hyperlink ref="E427" location="A125590704F" display="A125590704F" xr:uid="{3ED66051-6A5C-4E1C-9FF7-3996D94FEE81}"/>
    <hyperlink ref="E483" location="A125619504J" display="A125619504J" xr:uid="{443B9C4F-D3CD-4CA4-BA8D-797F2413D7AD}"/>
    <hyperlink ref="E539" location="A125605104L" display="A125605104L" xr:uid="{4489B84E-30E9-4034-ABFF-16AEB18F5094}"/>
    <hyperlink ref="F427" location="A125599344A" display="A125599344A" xr:uid="{2535B8FB-25A1-4B53-BB73-2653F1B96CC5}"/>
    <hyperlink ref="F483" location="A125628144J" display="A125628144J" xr:uid="{B99F973E-52EA-4441-ACC1-682C885DE411}"/>
    <hyperlink ref="F539" location="A125613744K" display="A125613744K" xr:uid="{EBEFEAD2-00EB-47FA-83C3-C85824EF828E}"/>
    <hyperlink ref="G427" location="A125602224A" display="A125602224A" xr:uid="{D803DA8D-C0E7-4A28-8E02-22B9C6C776D4}"/>
    <hyperlink ref="G483" location="A125631024X" display="A125631024X" xr:uid="{6AA2E982-74BA-4858-8ABC-AC2BC6B5BC09}"/>
    <hyperlink ref="G539" location="A125616624W" display="A125616624W" xr:uid="{987FB9D9-25E7-4E89-91A3-990AD4AD94D8}"/>
    <hyperlink ref="I427" location="A125593586J" display="A125593586J" xr:uid="{880504D9-7239-4567-8CA0-EE1E60BA1B1D}"/>
    <hyperlink ref="I483" location="A125622386R" display="A125622386R" xr:uid="{F21F9783-B4C8-41FA-8857-41004FFAEB8C}"/>
    <hyperlink ref="I539" location="A125607986L" display="A125607986L" xr:uid="{2355D91B-4EC7-4598-B7E9-B49A1BD9E9D7}"/>
    <hyperlink ref="H428" location="A125593544K" display="A125593544K" xr:uid="{1ED564C6-AD3A-4F21-9391-C765494FB137}"/>
    <hyperlink ref="H484" location="A125622344T" display="A125622344T" xr:uid="{AA46EBB5-E3E7-4CEF-A305-77C3CC51C86A}"/>
    <hyperlink ref="H540" location="A125607944R" display="A125607944R" xr:uid="{98ADE02D-B5CF-4357-A709-31DB72E024BC}"/>
    <hyperlink ref="D428" location="A125596424W" display="A125596424W" xr:uid="{8A087B63-5D5A-428C-B8DB-F3B7616C9E47}"/>
    <hyperlink ref="D484" location="A125625224C" display="A125625224C" xr:uid="{E1C90598-B185-4F6A-AA0D-371B5496AA2D}"/>
    <hyperlink ref="D540" location="A125610824F" display="A125610824F" xr:uid="{13E72691-8675-4F58-B0B3-3A55A4C94856}"/>
    <hyperlink ref="E428" location="A125590664X" display="A125590664X" xr:uid="{EC82C1EB-2C72-46EB-8AE3-CCB56C0F7EB7}"/>
    <hyperlink ref="E484" location="A125619464A" display="A125619464A" xr:uid="{2225CD40-5E7B-4452-8BDD-CF5685C83F67}"/>
    <hyperlink ref="E540" location="A125605064F" display="A125605064F" xr:uid="{2881A044-8D86-4E6C-835D-3E3A501EF74F}"/>
    <hyperlink ref="F428" location="A125599304J" display="A125599304J" xr:uid="{FED2A6B1-A301-4BBB-93A7-17609CED89C2}"/>
    <hyperlink ref="F484" location="A125628104R" display="A125628104R" xr:uid="{2B044970-2EA4-439A-991A-C81FA85F1D62}"/>
    <hyperlink ref="F540" location="A125613704T" display="A125613704T" xr:uid="{5C5663A4-BE36-4BC8-992A-56890DCE0765}"/>
    <hyperlink ref="G428" location="A125602184V" display="A125602184V" xr:uid="{AB498514-C9A2-46C0-928D-1F1896FD7A84}"/>
    <hyperlink ref="G484" location="A125630984R" display="A125630984R" xr:uid="{98E67BA8-2D2E-4504-9D6A-DA808D5FDCE0}"/>
    <hyperlink ref="G540" location="A125616584R" display="A125616584R" xr:uid="{26EFC2FF-579F-4F2E-ACDC-754EC5B4EB3D}"/>
    <hyperlink ref="I428" location="A125593546R" display="A125593546R" xr:uid="{D28300F6-53AE-4DD2-BF5E-0D5AB870E7A6}"/>
    <hyperlink ref="I484" location="A125622346W" display="A125622346W" xr:uid="{039D2B10-1BCD-458B-8370-87D412CDFCFD}"/>
    <hyperlink ref="I540" location="A125607946V" display="A125607946V" xr:uid="{E53786CB-C6C5-43D9-9E9E-C19A696FFC12}"/>
    <hyperlink ref="H429" location="A125593592C" display="A125593592C" xr:uid="{26E9E972-F4AC-46DA-A776-63350E5E3F69}"/>
    <hyperlink ref="H485" location="A125622392K" display="A125622392K" xr:uid="{2C090A9C-628A-4833-96CC-0A9948204E3B}"/>
    <hyperlink ref="H541" location="A125607992J" display="A125607992J" xr:uid="{17778CED-0C4E-4DFB-91F3-A3E5A5BF32B9}"/>
    <hyperlink ref="D429" location="A125596472R" display="A125596472R" xr:uid="{B6470ADA-B122-48F7-B4CB-3B81DF326F23}"/>
    <hyperlink ref="D485" location="A125625272W" display="A125625272W" xr:uid="{7E0E8FEA-82BC-4D53-A2CE-5EC99A3A9483}"/>
    <hyperlink ref="D541" location="A125610872X" display="A125610872X" xr:uid="{C638BE6E-4210-40C2-AE72-BC047D6EBF18}"/>
    <hyperlink ref="E429" location="A125590712F" display="A125590712F" xr:uid="{9D715916-E7AB-45FA-A59C-EFEE48FB803A}"/>
    <hyperlink ref="E485" location="A125619512J" display="A125619512J" xr:uid="{1730D39E-3D71-4C3E-BBB3-7DB716521F69}"/>
    <hyperlink ref="E541" location="A125605112L" display="A125605112L" xr:uid="{10240CBC-E9B8-411D-BB65-2409EFA81DD7}"/>
    <hyperlink ref="F429" location="A125599352A" display="A125599352A" xr:uid="{68306D21-0314-40C4-9FD1-50F368B59032}"/>
    <hyperlink ref="F485" location="A125628152J" display="A125628152J" xr:uid="{73D1B397-0C06-4A85-B8B3-04AD180861FE}"/>
    <hyperlink ref="F541" location="A125613752K" display="A125613752K" xr:uid="{7A18FDCF-4572-458C-A57F-E99194B99020}"/>
    <hyperlink ref="G429" location="A125602232A" display="A125602232A" xr:uid="{E59F6D51-857E-4D7C-8331-751950D42FAE}"/>
    <hyperlink ref="G485" location="A125631032X" display="A125631032X" xr:uid="{1ABA5310-80DC-4C09-8E84-FEC728220466}"/>
    <hyperlink ref="G541" location="A125616632W" display="A125616632W" xr:uid="{054BD679-4EDD-4DEF-8117-DF6D0EAEA9C0}"/>
    <hyperlink ref="I429" location="A125593594J" display="A125593594J" xr:uid="{6D7D116E-CC71-4633-BF6D-EB1B05668709}"/>
    <hyperlink ref="I485" location="A125622394R" display="A125622394R" xr:uid="{7062DC1F-CD61-4FE3-A4D0-766EEFDA0456}"/>
    <hyperlink ref="I541" location="A125607994L" display="A125607994L" xr:uid="{B6573075-3B78-4CF0-96E1-18DDA8A4533A}"/>
    <hyperlink ref="H430" location="A125593672C" display="A125593672C" xr:uid="{DD7E33DB-D252-49E4-B000-0DDE794E11A3}"/>
    <hyperlink ref="H486" location="A125622472K" display="A125622472K" xr:uid="{06749FE0-4EE0-475A-99E0-0CF59A02F621}"/>
    <hyperlink ref="H542" location="A125608072K" display="A125608072K" xr:uid="{A8229C35-3347-432A-85FF-52D3B5EEDBF6}"/>
    <hyperlink ref="D430" location="A125596552R" display="A125596552R" xr:uid="{29B4246B-72F9-490C-A521-5FB2D1FDACD2}"/>
    <hyperlink ref="D486" location="A125625352W" display="A125625352W" xr:uid="{A39AE1EA-8CC0-4E96-ACB9-E1D31A149A55}"/>
    <hyperlink ref="D542" location="A125610952X" display="A125610952X" xr:uid="{5C40E4EC-A0E8-49FF-864E-EC061400E3CA}"/>
    <hyperlink ref="E430" location="A125590792T" display="A125590792T" xr:uid="{EA95804A-A984-4941-8A3F-0322D8889E9B}"/>
    <hyperlink ref="E486" location="A125619592V" display="A125619592V" xr:uid="{C5636395-5F5D-40D0-A11D-09D95BE47074}"/>
    <hyperlink ref="E542" location="A125605192X" display="A125605192X" xr:uid="{267B5F62-9ADB-4E17-9EAB-8E7D7E67A460}"/>
    <hyperlink ref="F430" location="A125599432A" display="A125599432A" xr:uid="{E530D544-0E52-476A-A549-8F7B7B14B51F}"/>
    <hyperlink ref="F486" location="A125628232J" display="A125628232J" xr:uid="{356FE0D0-00E4-4D0A-A7D5-A11B8DFCFBD2}"/>
    <hyperlink ref="F542" location="A125613832K" display="A125613832K" xr:uid="{2A9BCF8A-80EF-43B4-8C17-BB81F781EFAE}"/>
    <hyperlink ref="G430" location="A125602312A" display="A125602312A" xr:uid="{4FEFD8A1-724A-4405-BDD5-816C46F279D6}"/>
    <hyperlink ref="G486" location="A125631112X" display="A125631112X" xr:uid="{76D28BF6-EC2C-4CCE-ADDC-BEB8F1AEB629}"/>
    <hyperlink ref="G542" location="A125616712W" display="A125616712W" xr:uid="{4C735FBD-07EF-4263-A5ED-10CEFA730F42}"/>
    <hyperlink ref="I430" location="A125593674J" display="A125593674J" xr:uid="{5F9CB01F-F87A-475F-BC31-2F04F03A01E4}"/>
    <hyperlink ref="I486" location="A125622474R" display="A125622474R" xr:uid="{352B0CA2-5CB2-4EF9-AD13-97DA2040878D}"/>
    <hyperlink ref="I542" location="A125608074R" display="A125608074R" xr:uid="{9D1DFA5E-250E-47D9-8DD9-CEC2181CCA02}"/>
    <hyperlink ref="H431" location="A125593600T" display="A125593600T" xr:uid="{84BEFB7F-0FE2-4474-8BDF-68E1F80B4E5C}"/>
    <hyperlink ref="H487" location="A125622400X" display="A125622400X" xr:uid="{85BB63A9-7B85-4BC7-BC59-8B18E310CD8D}"/>
    <hyperlink ref="H543" location="A125608000X" display="A125608000X" xr:uid="{AD6B7AF7-362E-4AFE-840A-C057EE7C4A53}"/>
    <hyperlink ref="D431" location="A125596480R" display="A125596480R" xr:uid="{3A5D6808-41E7-4FFA-95CF-1B63C8189F46}"/>
    <hyperlink ref="D487" location="A125625280W" display="A125625280W" xr:uid="{AACFF848-DF57-46CE-A74B-7A40E86BBCDA}"/>
    <hyperlink ref="D543" location="A125610880X" display="A125610880X" xr:uid="{8BB8B772-6A33-41B2-9923-4F7754527B0E}"/>
    <hyperlink ref="E431" location="A125590720F" display="A125590720F" xr:uid="{3F967355-FD5C-48CF-86FB-94378D0AF287}"/>
    <hyperlink ref="E487" location="A125619520J" display="A125619520J" xr:uid="{829ED061-D785-4A32-BEE8-5F32B75303BD}"/>
    <hyperlink ref="E543" location="A125605120L" display="A125605120L" xr:uid="{4BDB8A70-8517-481A-A99C-B75558918A21}"/>
    <hyperlink ref="F431" location="A125599360A" display="A125599360A" xr:uid="{2AED692A-2F23-454F-AEFF-22C509297976}"/>
    <hyperlink ref="F487" location="A125628160J" display="A125628160J" xr:uid="{478C4228-CB9F-4402-B549-45F4D0CD10BC}"/>
    <hyperlink ref="F543" location="A125613760K" display="A125613760K" xr:uid="{E17405A6-4B1F-4604-B791-526520651601}"/>
    <hyperlink ref="G431" location="A125602240A" display="A125602240A" xr:uid="{8A3F32F4-BFED-42F2-B8D1-424B31E99F89}"/>
    <hyperlink ref="G487" location="A125631040X" display="A125631040X" xr:uid="{552552F2-6349-484D-B429-E40538F41826}"/>
    <hyperlink ref="G543" location="A125616640W" display="A125616640W" xr:uid="{E6C1D2AE-5E5C-468D-8784-AA2E44E1A296}"/>
    <hyperlink ref="I431" location="A125593602W" display="A125593602W" xr:uid="{65E73C66-042B-4FDA-BC93-C8796E3A0387}"/>
    <hyperlink ref="I487" location="A125622402C" display="A125622402C" xr:uid="{927E1541-DD59-464A-A895-242E5E27F362}"/>
    <hyperlink ref="I543" location="A125608002C" display="A125608002C" xr:uid="{B0D0E717-F38C-47E2-BE92-1C84A796F70A}"/>
    <hyperlink ref="H432" location="A125593552K" display="A125593552K" xr:uid="{0605A836-591D-408B-80C4-9205528D6FCE}"/>
    <hyperlink ref="H488" location="A125622352T" display="A125622352T" xr:uid="{4AB0BE31-E346-4526-BE7C-9730A87289D9}"/>
    <hyperlink ref="H544" location="A125607952R" display="A125607952R" xr:uid="{5AEA6ADF-CAFE-4B5E-82D3-1F7523E29024}"/>
    <hyperlink ref="D432" location="A125596432W" display="A125596432W" xr:uid="{4DC07DA0-2DBC-4CAA-AE81-F828816F014C}"/>
    <hyperlink ref="D488" location="A125625232C" display="A125625232C" xr:uid="{006E73CA-1C51-4117-826C-F109E5095F4A}"/>
    <hyperlink ref="D544" location="A125610832F" display="A125610832F" xr:uid="{7458E8FD-768F-479C-946C-E602373889D2}"/>
    <hyperlink ref="E432" location="A125590672X" display="A125590672X" xr:uid="{FDAC58C7-7187-4E2C-A69A-385AE3FA12FA}"/>
    <hyperlink ref="E488" location="A125619472A" display="A125619472A" xr:uid="{C025CB52-5C65-490D-9C37-C4C1C2078072}"/>
    <hyperlink ref="E544" location="A125605072F" display="A125605072F" xr:uid="{5F744003-65ED-45D3-BE26-B6E3EBB5FAF6}"/>
    <hyperlink ref="F432" location="A125599312J" display="A125599312J" xr:uid="{3E89F13B-284E-4DEA-9ABD-B035556688A7}"/>
    <hyperlink ref="F488" location="A125628112R" display="A125628112R" xr:uid="{15100771-D022-4777-94EE-85902FEF6D6D}"/>
    <hyperlink ref="F544" location="A125613712T" display="A125613712T" xr:uid="{93E85B87-598D-4CF3-A32C-FD913000194B}"/>
    <hyperlink ref="G432" location="A125602192V" display="A125602192V" xr:uid="{EA0027E8-0FFB-4109-A2FD-9F6F0B8FD11D}"/>
    <hyperlink ref="G488" location="A125630992R" display="A125630992R" xr:uid="{FA2F0E66-F435-43B1-BC20-7378574641C9}"/>
    <hyperlink ref="G544" location="A125616592R" display="A125616592R" xr:uid="{31012339-A729-4B99-97C6-B578750680CB}"/>
    <hyperlink ref="I432" location="A125593554R" display="A125593554R" xr:uid="{8637C7DE-4C60-4C5A-B289-3C8C709EACF6}"/>
    <hyperlink ref="I488" location="A125622354W" display="A125622354W" xr:uid="{BBF74A42-A244-498E-8380-CB9696755EF9}"/>
    <hyperlink ref="I544" location="A125607954V" display="A125607954V" xr:uid="{B7E4B3F4-CBF2-48E1-A5EB-7BF386186E28}"/>
    <hyperlink ref="H433" location="A125593720K" display="A125593720K" xr:uid="{98B78D99-ECF9-437E-A49B-3D79F09ECEA7}"/>
    <hyperlink ref="H489" location="A125622520T" display="A125622520T" xr:uid="{58A03C32-7D8C-49A9-ADB4-F588E56E11F2}"/>
    <hyperlink ref="H545" location="A125608120T" display="A125608120T" xr:uid="{35BAC4A3-0BB9-4F21-BB87-FF378CC65F78}"/>
    <hyperlink ref="D433" location="A125596600W" display="A125596600W" xr:uid="{698FA7E5-06D1-4175-A134-107BD4E4727D}"/>
    <hyperlink ref="D489" location="A125625400C" display="A125625400C" xr:uid="{AB203E6D-BA07-4616-8DC9-D2A89497FFFB}"/>
    <hyperlink ref="D545" location="A125611000J" display="A125611000J" xr:uid="{2439C92F-5B05-49AE-9F15-CE86A50CE7ED}"/>
    <hyperlink ref="E433" location="A125590840X" display="A125590840X" xr:uid="{41F8AD28-DB3D-425B-AE42-6E17F3862C2B}"/>
    <hyperlink ref="E489" location="A125619640A" display="A125619640A" xr:uid="{F0A31834-B4BC-49B1-A535-C7BFBB54348D}"/>
    <hyperlink ref="E545" location="A125605240F" display="A125605240F" xr:uid="{DE78ED78-A1EF-4CFE-BCE8-39D68AD1FF0A}"/>
    <hyperlink ref="F433" location="A125599480V" display="A125599480V" xr:uid="{BF2C73B8-E24A-4AE7-BD73-A1C56A81932D}"/>
    <hyperlink ref="F489" location="A125628280A" display="A125628280A" xr:uid="{9761B4D8-2B28-4E63-9BA9-FEF4AA8FB3D4}"/>
    <hyperlink ref="F545" location="A125613880C" display="A125613880C" xr:uid="{C88EF0CD-ABDD-4627-BF95-A082E28248EE}"/>
    <hyperlink ref="G433" location="A125602360V" display="A125602360V" xr:uid="{40A5616A-0C05-41CE-9E68-60620BF6F4E4}"/>
    <hyperlink ref="G489" location="A125631160T" display="A125631160T" xr:uid="{885EAFD5-C400-4931-A9A9-DD19FD49E094}"/>
    <hyperlink ref="G545" location="A125616760R" display="A125616760R" xr:uid="{278AF289-F735-43F5-97EF-70FF3217B032}"/>
    <hyperlink ref="I433" location="A125593722R" display="A125593722R" xr:uid="{0B6B3F37-57F1-4F65-A01A-596F40A3EDCB}"/>
    <hyperlink ref="I489" location="A125622522W" display="A125622522W" xr:uid="{AEB70465-72B3-4D65-A074-D58431FB873D}"/>
    <hyperlink ref="I545" location="A125608122W" display="A125608122W" xr:uid="{FA294C69-7BC4-4A75-8CD8-D825C769B90F}"/>
    <hyperlink ref="H434" location="A125593680C" display="A125593680C" xr:uid="{657D94D8-9C7C-4303-9EC5-9D75C3301C2B}"/>
    <hyperlink ref="H490" location="A125622480K" display="A125622480K" xr:uid="{9F7B0577-46E5-4242-8053-BBD4293FCE1A}"/>
    <hyperlink ref="H546" location="A125608080K" display="A125608080K" xr:uid="{5A592638-7240-4E2A-9A07-26F0FE976927}"/>
    <hyperlink ref="D434" location="A125596560R" display="A125596560R" xr:uid="{C3B6F9F3-6C0D-4B23-A8F1-BC99209E5B99}"/>
    <hyperlink ref="D490" location="A125625360W" display="A125625360W" xr:uid="{E5FE2A8D-49D9-4380-BC19-30C2614D3072}"/>
    <hyperlink ref="D546" location="A125610960X" display="A125610960X" xr:uid="{72F0871A-5953-44A2-AE88-E940D8C81213}"/>
    <hyperlink ref="E434" location="A125590800F" display="A125590800F" xr:uid="{95ABABF7-A720-4ED0-954B-78F5C0D2CA43}"/>
    <hyperlink ref="E490" location="A125619600J" display="A125619600J" xr:uid="{01B85EF0-5AE6-4420-9FDA-88CF9FF7B277}"/>
    <hyperlink ref="E546" location="A125605200L" display="A125605200L" xr:uid="{FC664EBC-766F-47C3-877E-BF0151A42C07}"/>
    <hyperlink ref="F434" location="A125599440A" display="A125599440A" xr:uid="{5471F87A-1DAF-43E9-895D-EAB584504ADB}"/>
    <hyperlink ref="F490" location="A125628240J" display="A125628240J" xr:uid="{B2CF95A7-5DD9-4C7B-B58D-4472A8D7A7DB}"/>
    <hyperlink ref="F546" location="A125613840K" display="A125613840K" xr:uid="{4662AF1C-40C9-45AE-BE78-8F7F88AC4E80}"/>
    <hyperlink ref="G434" location="A125602320A" display="A125602320A" xr:uid="{5A406A4D-6610-4F37-95F4-94BCD01F4B41}"/>
    <hyperlink ref="G490" location="A125631120X" display="A125631120X" xr:uid="{46DA6D45-C768-46FD-A52F-F29780A2CABD}"/>
    <hyperlink ref="G546" location="A125616720W" display="A125616720W" xr:uid="{8FA110F9-89E0-47D7-8274-C5C5A79B08A6}"/>
    <hyperlink ref="I434" location="A125593682J" display="A125593682J" xr:uid="{B8D12E36-9911-4F70-BF6D-63DFD232F7BB}"/>
    <hyperlink ref="I490" location="A125622482R" display="A125622482R" xr:uid="{CBEB724E-5A8A-4D75-98C4-4E86BFB24305}"/>
    <hyperlink ref="I546" location="A125608082R" display="A125608082R" xr:uid="{15B7D745-606C-44D8-ADFD-97F53E5E7BB8}"/>
    <hyperlink ref="H435" location="A125593688W" display="A125593688W" xr:uid="{3295A74C-74E8-498D-B60E-D2AE3440898D}"/>
    <hyperlink ref="H491" location="A125622488C" display="A125622488C" xr:uid="{C4C7002D-F490-4C29-A269-FB2213FFE010}"/>
    <hyperlink ref="H547" location="A125608088C" display="A125608088C" xr:uid="{DBB011AD-F2DF-4C0B-9E1D-14D7B918F735}"/>
    <hyperlink ref="D435" location="A125596568J" display="A125596568J" xr:uid="{16FF8FC9-6637-45F6-BAD8-6DE315B5DEDA}"/>
    <hyperlink ref="D491" location="A125625368R" display="A125625368R" xr:uid="{8CC1F4EB-EAE4-49BC-86C6-EB33B5C8EF9F}"/>
    <hyperlink ref="D547" location="A125610968T" display="A125610968T" xr:uid="{4525C91A-6046-464A-9B5D-1438460C5AAE}"/>
    <hyperlink ref="E435" location="A125590808X" display="A125590808X" xr:uid="{B3107C67-82F2-41C1-90DC-2BD220CF3E62}"/>
    <hyperlink ref="E491" location="A125619608A" display="A125619608A" xr:uid="{E858931C-7304-49C2-B7AC-1C1A94A1A795}"/>
    <hyperlink ref="E547" location="A125605208F" display="A125605208F" xr:uid="{46A1F7B6-A364-45A8-A818-C556D4183D2A}"/>
    <hyperlink ref="F435" location="A125599448V" display="A125599448V" xr:uid="{179E72BA-37C8-4674-8D73-A52C66C9BFC6}"/>
    <hyperlink ref="F491" location="A125628248A" display="A125628248A" xr:uid="{B2C7563B-2EE6-4F41-BE47-B514057FB384}"/>
    <hyperlink ref="F547" location="A125613848C" display="A125613848C" xr:uid="{CC6569D8-076F-49C4-97D3-3A26CD7FF46A}"/>
    <hyperlink ref="G435" location="A125602328V" display="A125602328V" xr:uid="{D89F3F7B-D14C-473E-A0E0-E8DCF6D1653F}"/>
    <hyperlink ref="G491" location="A125631128T" display="A125631128T" xr:uid="{5E4E8EC0-298F-4EA5-941D-B87D2F977AD0}"/>
    <hyperlink ref="G547" location="A125616728R" display="A125616728R" xr:uid="{36D35B7D-3298-4C69-87FB-4DCAD8989052}"/>
    <hyperlink ref="I435" location="A125593690J" display="A125593690J" xr:uid="{C9859B7A-0158-4158-88DA-2FFAF696E8FF}"/>
    <hyperlink ref="I491" location="A125622490R" display="A125622490R" xr:uid="{75F99039-F41B-4E73-8CB4-42CEDB8DEE17}"/>
    <hyperlink ref="I547" location="A125608090R" display="A125608090R" xr:uid="{B3029F3D-2F10-4170-8704-4C08CA4F2DB5}"/>
    <hyperlink ref="H436" location="A125593792W" display="A125593792W" xr:uid="{E216F34F-40B6-4D1E-A57A-263E83123D00}"/>
    <hyperlink ref="H492" location="A125622592C" display="A125622592C" xr:uid="{9C919745-CA7C-497B-8D71-83F726F752AC}"/>
    <hyperlink ref="H548" location="A125608192C" display="A125608192C" xr:uid="{611E6687-EE38-4567-B8F6-85E01ACFD909}"/>
    <hyperlink ref="D436" location="A125596672J" display="A125596672J" xr:uid="{86678890-9E46-464E-825C-2140B66C0155}"/>
    <hyperlink ref="D492" location="A125625472R" display="A125625472R" xr:uid="{CE6FA838-213B-4859-A8BD-97F4EE5C7737}"/>
    <hyperlink ref="D548" location="A125611072V" display="A125611072V" xr:uid="{EEE1D277-E7BD-410F-BFEE-AD1C9AF3DE50}"/>
    <hyperlink ref="E436" location="A125590912X" display="A125590912X" xr:uid="{113CE184-A129-4FC9-84AE-B6707C542C80}"/>
    <hyperlink ref="E492" location="A125619712A" display="A125619712A" xr:uid="{7B0530DB-FA93-4530-89F2-D13B6BA5EA3F}"/>
    <hyperlink ref="E548" location="A125605312F" display="A125605312F" xr:uid="{5C1D5C88-C812-43C7-99B2-0248CD781B26}"/>
    <hyperlink ref="F436" location="A125599552V" display="A125599552V" xr:uid="{4889AE71-E26B-4A32-8A52-7A63CA006657}"/>
    <hyperlink ref="F492" location="A125628352A" display="A125628352A" xr:uid="{4E706D1D-B4BA-4CA2-A552-A1B4CE5E7DCA}"/>
    <hyperlink ref="F548" location="A125613952C" display="A125613952C" xr:uid="{DCD92B9D-1BAA-477A-B17D-94BD49AFE3B3}"/>
    <hyperlink ref="G436" location="A125602432V" display="A125602432V" xr:uid="{AA6EFEE7-D60D-4A2A-874A-5765FE8A8711}"/>
    <hyperlink ref="G492" location="A125631232T" display="A125631232T" xr:uid="{A07C5A66-8D7A-42A0-9DC8-000A0E9A83C6}"/>
    <hyperlink ref="G548" location="A125616832R" display="A125616832R" xr:uid="{2B1436C8-6CEF-43BA-9D2A-B4B93D4B49E5}"/>
    <hyperlink ref="I436" location="A125593794A" display="A125593794A" xr:uid="{CAA872FA-AF90-40D0-8C96-D865E27DA23F}"/>
    <hyperlink ref="I492" location="A125622594J" display="A125622594J" xr:uid="{54943164-D3D4-4DB6-958D-C53BBE63EFF2}"/>
    <hyperlink ref="I548" location="A125608194J" display="A125608194J" xr:uid="{0ADF0620-2E78-4D08-B6D0-6BED2F190756}"/>
    <hyperlink ref="H437" location="A125593512T" display="A125593512T" xr:uid="{743DD256-47A5-48AD-915D-47A8391F75F3}"/>
    <hyperlink ref="H493" location="A125622312X" display="A125622312X" xr:uid="{FA06B0E4-62FA-455C-9770-E3FB58E9E827}"/>
    <hyperlink ref="H549" location="A125607912W" display="A125607912W" xr:uid="{912449E1-C98F-4A1A-B8F4-6B8BB6C20132}"/>
    <hyperlink ref="D437" location="A125596392R" display="A125596392R" xr:uid="{50BB288B-9BF5-42E2-8959-59709C9E8E78}"/>
    <hyperlink ref="D493" location="A125625192W" display="A125625192W" xr:uid="{27CC96C2-A6E3-4B4D-AAFA-F1446594D908}"/>
    <hyperlink ref="D549" location="A125610792X" display="A125610792X" xr:uid="{C9EC1141-A1BD-47BA-BB77-D3760CD6FE81}"/>
    <hyperlink ref="E437" location="A125590632F" display="A125590632F" xr:uid="{B540A17D-DDF5-4085-AB9D-EFDE564DB403}"/>
    <hyperlink ref="E493" location="A125619432J" display="A125619432J" xr:uid="{FBA23D7F-0C32-4793-BE6A-FB4717600550}"/>
    <hyperlink ref="E549" location="A125605032L" display="A125605032L" xr:uid="{987CEE7E-F098-4DFC-A01F-43881660B68E}"/>
    <hyperlink ref="F437" location="A125599272A" display="A125599272A" xr:uid="{197D6D5B-474B-46FD-A116-AAFE1B22101A}"/>
    <hyperlink ref="F493" location="A125628072J" display="A125628072J" xr:uid="{608E97CE-4262-4B09-8183-E0D8EBD0702D}"/>
    <hyperlink ref="F549" location="A125613672K" display="A125613672K" xr:uid="{0A62B37B-C750-47AC-BBF8-63BDBFD61DFA}"/>
    <hyperlink ref="G437" location="A125602152A" display="A125602152A" xr:uid="{B86214B5-5B28-4F4D-A96F-9F524E135773}"/>
    <hyperlink ref="G493" location="A125630952W" display="A125630952W" xr:uid="{BF736E8D-AAB7-4C75-9220-061F5A044DAC}"/>
    <hyperlink ref="G549" location="A125616552W" display="A125616552W" xr:uid="{119B43F1-2D6C-4E5F-97F6-FA3822BCF9CF}"/>
    <hyperlink ref="I437" location="A125593514W" display="A125593514W" xr:uid="{CF3D7525-BCF5-420A-A37E-087C02AF4472}"/>
    <hyperlink ref="I493" location="A125622314C" display="A125622314C" xr:uid="{FAEE4DC7-0165-4597-92C9-ADFBFFE76BC8}"/>
    <hyperlink ref="I549" location="A125607914A" display="A125607914A" xr:uid="{3F5D8719-E876-47F8-AFF4-546C516A669C}"/>
    <hyperlink ref="N438" location="A125595528W" display="A125595528W" xr:uid="{B580304B-D57E-4297-A79A-D33A48D908C9}"/>
    <hyperlink ref="N494" location="A125624328C" display="A125624328C" xr:uid="{0E2C99A6-2AAC-447E-AB6E-6AFD004D498D}"/>
    <hyperlink ref="N550" location="A125609928A" display="A125609928A" xr:uid="{13535663-EB92-4D33-B7B7-FC5F21FCA79C}"/>
    <hyperlink ref="J438" location="A125598408J" display="A125598408J" xr:uid="{75D9EBD3-2550-410A-83EF-D430421BEA12}"/>
    <hyperlink ref="J494" location="A125627208R" display="A125627208R" xr:uid="{53A4D443-CEB4-401F-B932-482709D0DE0D}"/>
    <hyperlink ref="J550" location="A125612808T" display="A125612808T" xr:uid="{68579395-50CA-489C-BF93-78ABE351ECA9}"/>
    <hyperlink ref="K438" location="A125592648K" display="A125592648K" xr:uid="{30AA21BC-0FC6-4866-97BB-A9E414BE0BEA}"/>
    <hyperlink ref="K494" location="A125621448T" display="A125621448T" xr:uid="{367F2B70-5A01-413D-AA83-A9C1FCCC85A3}"/>
    <hyperlink ref="K550" location="A125607048T" display="A125607048T" xr:uid="{77B62872-FC1D-4EF6-909F-516B20E1A22A}"/>
    <hyperlink ref="L438" location="A125601288V" display="A125601288V" xr:uid="{275521A9-054D-4996-845E-7E3F7069BAFF}"/>
    <hyperlink ref="L494" location="A125630088T" display="A125630088T" xr:uid="{E1A721C3-F00F-444B-B07D-2B6394B3EC20}"/>
    <hyperlink ref="L550" location="A125615688R" display="A125615688R" xr:uid="{FB0CD032-EF46-4E6D-BA04-D0406969EE05}"/>
    <hyperlink ref="M438" location="A125604168F" display="A125604168F" xr:uid="{CB7F3E65-F469-4080-9D8D-FE61AC4E01FE}"/>
    <hyperlink ref="M494" location="A125632968A" display="A125632968A" xr:uid="{7E12D19D-6706-4688-A39B-4EE8C8203A69}"/>
    <hyperlink ref="M550" location="A125618568A" display="A125618568A" xr:uid="{5C74C5B9-9B0B-44CD-B9AC-8742C48E3645}"/>
    <hyperlink ref="O438" location="A125595530J" display="A125595530J" xr:uid="{C4A8A621-D6C3-4BDF-940A-162D0D2F47BC}"/>
    <hyperlink ref="O494" location="A125624330R" display="A125624330R" xr:uid="{E521E82D-B96A-44B7-B4E0-E408B9D8BD0B}"/>
    <hyperlink ref="O550" location="A125609930L" display="A125609930L" xr:uid="{A4574F49-9056-4C36-8355-86FD43325486}"/>
    <hyperlink ref="N394" location="A125595648R" display="A125595648R" xr:uid="{11440420-028E-4309-81C1-E6B8D61348EC}"/>
    <hyperlink ref="N450" location="A125624448W" display="A125624448W" xr:uid="{B39C1415-372A-4E8B-B922-C870AA65FC64}"/>
    <hyperlink ref="N506" location="A125610048A" display="A125610048A" xr:uid="{7A6EF66A-7305-48B5-A274-452C84FEE956}"/>
    <hyperlink ref="J394" location="A125598528A" display="A125598528A" xr:uid="{31904ADA-9339-4662-8BA8-7DBCFF5E97F9}"/>
    <hyperlink ref="J450" location="A125627328J" display="A125627328J" xr:uid="{BC62EB91-2074-4CF3-BDAD-274D0CC56A90}"/>
    <hyperlink ref="J506" location="A125612928K" display="A125612928K" xr:uid="{6CC63536-2698-49BB-8559-A95D786C632E}"/>
    <hyperlink ref="K394" location="A125592768C" display="A125592768C" xr:uid="{86EBD280-211F-4A96-B09F-FD579AF1D5B3}"/>
    <hyperlink ref="K450" location="A125621568K" display="A125621568K" xr:uid="{F7112DB9-434D-4564-BC60-D1604DEA0A4A}"/>
    <hyperlink ref="K506" location="A125607168K" display="A125607168K" xr:uid="{25002326-1525-4467-BFC2-1BD9F3D3F15F}"/>
    <hyperlink ref="L394" location="A125601408A" display="A125601408A" xr:uid="{66AC5346-E28D-4E57-8E81-F5A158F7E7C2}"/>
    <hyperlink ref="L450" location="A125630208X" display="A125630208X" xr:uid="{47C0AEDC-75CE-4F75-8083-F1854A0A6A0B}"/>
    <hyperlink ref="L506" location="A125615808W" display="A125615808W" xr:uid="{5EF44238-7FD5-43C9-BD68-E8BA30613B72}"/>
    <hyperlink ref="M394" location="A125604288X" display="A125604288X" xr:uid="{A98325BD-22F3-4739-8894-856B58EA8468}"/>
    <hyperlink ref="M450" location="A125633088W" display="A125633088W" xr:uid="{71C1F419-4E15-4FCC-B8BB-128978A0C288}"/>
    <hyperlink ref="M506" location="A125618688V" display="A125618688V" xr:uid="{448DA9B5-AEF1-4F84-A8CD-C2C47C5640E0}"/>
    <hyperlink ref="O394" location="A125595650A" display="A125595650A" xr:uid="{BCDAA9CB-1921-4F49-8EDA-17FCF1DE9A3B}"/>
    <hyperlink ref="O450" location="A125624450J" display="A125624450J" xr:uid="{E38B9225-318A-4FD7-9CD1-97B4F051DADB}"/>
    <hyperlink ref="O506" location="A125610050L" display="A125610050L" xr:uid="{AA1E0C79-4281-47D4-9C17-3A3306F791CC}"/>
    <hyperlink ref="N395" location="A125595536W" display="A125595536W" xr:uid="{5FD1AB37-D8D5-4C16-9A14-666681009D01}"/>
    <hyperlink ref="N451" location="A125624336C" display="A125624336C" xr:uid="{3E312622-8E7D-4255-9AA9-1D719DAE96B6}"/>
    <hyperlink ref="N507" location="A125609936A" display="A125609936A" xr:uid="{9048D145-19E2-4D5F-944B-F25A84272E9A}"/>
    <hyperlink ref="J395" location="A125598416J" display="A125598416J" xr:uid="{AD6F410F-97EB-43A9-9F75-EDB37CED69A8}"/>
    <hyperlink ref="J451" location="A125627216R" display="A125627216R" xr:uid="{2346A611-6E0D-4CC6-80D9-9330B2633362}"/>
    <hyperlink ref="J507" location="A125612816T" display="A125612816T" xr:uid="{8C378E6C-5649-4A5C-A76C-01097FC028E6}"/>
    <hyperlink ref="K395" location="A125592656K" display="A125592656K" xr:uid="{9E81DFBF-0CCC-4381-8E6D-880D113DC06E}"/>
    <hyperlink ref="K451" location="A125621456T" display="A125621456T" xr:uid="{AEC2BEDF-EB4B-4CC5-B47F-F2782F0C6A7A}"/>
    <hyperlink ref="K507" location="A125607056T" display="A125607056T" xr:uid="{37D3E098-9012-47E3-AC5E-0B911236466D}"/>
    <hyperlink ref="L395" location="A125601296V" display="A125601296V" xr:uid="{F644A9E8-FA2C-46C0-8C9E-16D14981D37C}"/>
    <hyperlink ref="L451" location="A125630096T" display="A125630096T" xr:uid="{A3437A05-6F59-4EFB-B14E-36F177ACE122}"/>
    <hyperlink ref="L507" location="A125615696R" display="A125615696R" xr:uid="{63960ED9-9953-40EB-BA2A-0CA2F5BA9374}"/>
    <hyperlink ref="M395" location="A125604176F" display="A125604176F" xr:uid="{8BFB641B-A53E-4220-ACCD-588162D3DC7B}"/>
    <hyperlink ref="M451" location="A125632976A" display="A125632976A" xr:uid="{EABF8F51-17B0-4E6A-AC77-0AB0967FC7AB}"/>
    <hyperlink ref="M507" location="A125618576A" display="A125618576A" xr:uid="{9EFF8CB7-3DAC-4ED3-8B37-76DB8E23BAA6}"/>
    <hyperlink ref="O395" location="A125595538A" display="A125595538A" xr:uid="{0C4F568E-A70D-4C58-90A6-53BDB79D1EF9}"/>
    <hyperlink ref="O451" location="A125624338J" display="A125624338J" xr:uid="{E7FB136E-EF95-47AC-B5EA-A9E9F21DE309}"/>
    <hyperlink ref="O507" location="A125609938F" display="A125609938F" xr:uid="{D646FF86-D498-4CB8-A56B-6C98DDBDEC46}"/>
    <hyperlink ref="N396" location="A125595656R" display="A125595656R" xr:uid="{3EA19F8A-CF84-4659-BED3-AA981785E0A7}"/>
    <hyperlink ref="N452" location="A125624456W" display="A125624456W" xr:uid="{462C5D2E-02C5-4DAB-9501-3E995531E439}"/>
    <hyperlink ref="N508" location="A125610056A" display="A125610056A" xr:uid="{8F19BBA9-8E48-4A5C-9BCE-BB7A4A6FBB8E}"/>
    <hyperlink ref="J396" location="A125598536A" display="A125598536A" xr:uid="{2FC33E4B-6867-4F9C-A6D4-32BE5637DCF9}"/>
    <hyperlink ref="J452" location="A125627336J" display="A125627336J" xr:uid="{088D7EE7-0462-4E85-939A-4CFF14724918}"/>
    <hyperlink ref="J508" location="A125612936K" display="A125612936K" xr:uid="{0C2F0C75-E015-4CA4-B562-5DEA77537263}"/>
    <hyperlink ref="K396" location="A125592776C" display="A125592776C" xr:uid="{D2053E83-FC11-45C5-AE74-0B2C228B7671}"/>
    <hyperlink ref="K452" location="A125621576K" display="A125621576K" xr:uid="{39BCE0BA-0496-4B6B-8995-498D5F1B51CD}"/>
    <hyperlink ref="K508" location="A125607176K" display="A125607176K" xr:uid="{F0C6CC4D-F3F0-49C0-8A26-3DF8325E5369}"/>
    <hyperlink ref="L396" location="A125601416A" display="A125601416A" xr:uid="{E1B33996-878D-4782-A269-CA4969FFC7C3}"/>
    <hyperlink ref="L452" location="A125630216X" display="A125630216X" xr:uid="{D72CED13-2842-4644-ADB2-821BF99146B1}"/>
    <hyperlink ref="L508" location="A125615816W" display="A125615816W" xr:uid="{96184E20-12D5-4B23-9915-DD2C7FF0754E}"/>
    <hyperlink ref="M396" location="A125604296X" display="A125604296X" xr:uid="{BFB00402-AAF1-4003-B1E3-4B3C84C1C29E}"/>
    <hyperlink ref="M452" location="A125633096W" display="A125633096W" xr:uid="{9195A3EB-3927-4CFF-BFF0-33906EF2D01A}"/>
    <hyperlink ref="M508" location="A125618696V" display="A125618696V" xr:uid="{0F8C7CCA-0E36-4482-B082-A0B2AF9C0B49}"/>
    <hyperlink ref="O396" location="A125595658V" display="A125595658V" xr:uid="{D4B8220D-59EA-4BF5-8FCE-B199B61879AA}"/>
    <hyperlink ref="O452" location="A125624458A" display="A125624458A" xr:uid="{A9AE0F2D-04A2-4D01-BE13-7D40A783ECD5}"/>
    <hyperlink ref="O508" location="A125610058F" display="A125610058F" xr:uid="{50B6DDEF-C177-4DAE-BC31-ACCC13BDB8BF}"/>
    <hyperlink ref="N397" location="A125595664R" display="A125595664R" xr:uid="{286CF14B-59A5-42DB-B199-9EB7CD362823}"/>
    <hyperlink ref="N453" location="A125624464W" display="A125624464W" xr:uid="{FB780E59-F902-4605-BF69-4B20B1147123}"/>
    <hyperlink ref="N509" location="A125610064A" display="A125610064A" xr:uid="{984A9DC6-7529-475E-8161-41E86C0009FA}"/>
    <hyperlink ref="J397" location="A125598544A" display="A125598544A" xr:uid="{863EB353-817A-493A-A385-FE2D3CA93C47}"/>
    <hyperlink ref="J453" location="A125627344J" display="A125627344J" xr:uid="{FCC4CAF5-1E3C-4FB5-ABE7-104D89615EAC}"/>
    <hyperlink ref="J509" location="A125612944K" display="A125612944K" xr:uid="{A37E37F4-0742-4E7F-A6BA-10E749977D28}"/>
    <hyperlink ref="K397" location="A125592784C" display="A125592784C" xr:uid="{C47BF3AC-2DAE-4A26-89BD-71DBDC15C889}"/>
    <hyperlink ref="K453" location="A125621584K" display="A125621584K" xr:uid="{5F0B9C2B-BD54-4961-8B95-73D1F5E9B58D}"/>
    <hyperlink ref="K509" location="A125607184K" display="A125607184K" xr:uid="{D3A06192-16E5-4F9A-B963-3307E8B01B38}"/>
    <hyperlink ref="L397" location="A125601424A" display="A125601424A" xr:uid="{310998F7-5EDD-4DC5-B3BC-BDDCE4485A3D}"/>
    <hyperlink ref="L453" location="A125630224X" display="A125630224X" xr:uid="{111D653E-3D46-40BE-82BF-C2C73E84F9A7}"/>
    <hyperlink ref="L509" location="A125615824W" display="A125615824W" xr:uid="{CA54CFDA-D892-4F3C-B845-AEB9DAE700D8}"/>
    <hyperlink ref="M397" location="A125604304L" display="A125604304L" xr:uid="{4F85C1D7-6049-4993-A352-EFF3982960CA}"/>
    <hyperlink ref="M453" location="A125633104K" display="A125633104K" xr:uid="{5D291815-6887-4A8F-9486-4C949346B424}"/>
    <hyperlink ref="M509" location="A125618704J" display="A125618704J" xr:uid="{C5A3610E-1C73-4046-899C-3394E2262316}"/>
    <hyperlink ref="O397" location="A125595666V" display="A125595666V" xr:uid="{B5A30220-375A-481D-BBEF-1DFB5348FBAD}"/>
    <hyperlink ref="O453" location="A125624466A" display="A125624466A" xr:uid="{3B70354C-9BA6-4E49-94C4-5B879AA851ED}"/>
    <hyperlink ref="O509" location="A125610066F" display="A125610066F" xr:uid="{FC8CE19C-1067-4AE7-94D6-B0008FCBD204}"/>
    <hyperlink ref="N398" location="A125595544W" display="A125595544W" xr:uid="{801249B7-AB03-49E6-AB6D-09227902BB8A}"/>
    <hyperlink ref="N454" location="A125624344C" display="A125624344C" xr:uid="{60E2E585-15A6-4768-B0FD-55DC9952B0CE}"/>
    <hyperlink ref="N510" location="A125609944A" display="A125609944A" xr:uid="{733F094A-1053-44C7-B0E2-03BFB388E886}"/>
    <hyperlink ref="J398" location="A125598424J" display="A125598424J" xr:uid="{E6A17833-EFF9-4271-906F-BFBCD88D7A11}"/>
    <hyperlink ref="J454" location="A125627224R" display="A125627224R" xr:uid="{19B207CA-F281-42F0-B0E3-07F7D977263F}"/>
    <hyperlink ref="J510" location="A125612824T" display="A125612824T" xr:uid="{E706907B-8F7C-42EF-BCA2-B0F9980E5515}"/>
    <hyperlink ref="K398" location="A125592664K" display="A125592664K" xr:uid="{CC581B74-2869-48F5-9691-DA96A7B77E16}"/>
    <hyperlink ref="K454" location="A125621464T" display="A125621464T" xr:uid="{DF3F8DFC-8F59-4D05-A36B-C56A293ADFC5}"/>
    <hyperlink ref="K510" location="A125607064T" display="A125607064T" xr:uid="{97F16E7C-D4D2-426E-8113-366557979FD4}"/>
    <hyperlink ref="L398" location="A125601304J" display="A125601304J" xr:uid="{3405B52E-B1B2-4F6C-A6EB-86970EDCFCD3}"/>
    <hyperlink ref="L454" location="A125630104F" display="A125630104F" xr:uid="{73354A27-A351-4191-A922-D3C3272897E4}"/>
    <hyperlink ref="L510" location="A125615704C" display="A125615704C" xr:uid="{07E469AD-7601-480C-AEEA-DDEABC875D87}"/>
    <hyperlink ref="M398" location="A125604184F" display="A125604184F" xr:uid="{B480ABB0-1E0D-40EC-92DE-D7DA0EB96891}"/>
    <hyperlink ref="M454" location="A125632984A" display="A125632984A" xr:uid="{67A5AB2C-6601-4A51-84D5-CDAB5F8453CA}"/>
    <hyperlink ref="M510" location="A125618584A" display="A125618584A" xr:uid="{429322DD-122A-44D0-9FF7-602A8175E211}"/>
    <hyperlink ref="O398" location="A125595546A" display="A125595546A" xr:uid="{291AF634-CEE4-4018-95BF-B42BF79F2B02}"/>
    <hyperlink ref="O454" location="A125624346J" display="A125624346J" xr:uid="{E2F70A8F-7D73-4336-878D-2EAF9EBD958A}"/>
    <hyperlink ref="O510" location="A125609946F" display="A125609946F" xr:uid="{B47C9537-85BD-4AC5-9B10-DE976E03C7D3}"/>
    <hyperlink ref="N399" location="A125595552W" display="A125595552W" xr:uid="{BE34BB7F-D7F3-4D8B-9903-C780B317DC44}"/>
    <hyperlink ref="N455" location="A125624352C" display="A125624352C" xr:uid="{76E46F43-4DBA-43BB-978C-03D8F915E1DC}"/>
    <hyperlink ref="N511" location="A125609952A" display="A125609952A" xr:uid="{396998C3-36A6-416A-B617-769C270E6F3E}"/>
    <hyperlink ref="J399" location="A125598432J" display="A125598432J" xr:uid="{8F6A1BF9-63E9-4B44-A843-45DEB45F157B}"/>
    <hyperlink ref="J455" location="A125627232R" display="A125627232R" xr:uid="{CCFC76F2-EB55-4F7D-A77C-2E020AC6666C}"/>
    <hyperlink ref="J511" location="A125612832T" display="A125612832T" xr:uid="{282C24E1-D74F-4DD3-82B8-AE719F3105F5}"/>
    <hyperlink ref="K399" location="A125592672K" display="A125592672K" xr:uid="{63CE3D25-DCEF-410A-923C-239771CD6011}"/>
    <hyperlink ref="K455" location="A125621472T" display="A125621472T" xr:uid="{30962189-F027-4D4C-B457-DBBBB827B757}"/>
    <hyperlink ref="K511" location="A125607072T" display="A125607072T" xr:uid="{01FBFD8E-EE4A-419D-9DBE-C5CCF9F1EC92}"/>
    <hyperlink ref="L399" location="A125601312J" display="A125601312J" xr:uid="{F86C7C82-7B3A-4E05-B8DA-239BB7E3BAC4}"/>
    <hyperlink ref="L455" location="A125630112F" display="A125630112F" xr:uid="{A2FBF05A-2145-4A27-9503-4A6AD5E92C40}"/>
    <hyperlink ref="L511" location="A125615712C" display="A125615712C" xr:uid="{5DBA4BE4-A113-4C99-A55B-388275B7EC7D}"/>
    <hyperlink ref="M399" location="A125604192F" display="A125604192F" xr:uid="{D64D4702-70CB-44C6-85A8-3EB65F63C29D}"/>
    <hyperlink ref="M455" location="A125632992A" display="A125632992A" xr:uid="{157D299C-4F40-4655-8739-698C9C52A6ED}"/>
    <hyperlink ref="M511" location="A125618592A" display="A125618592A" xr:uid="{78485124-0723-4FCB-BADC-CF57619964E4}"/>
    <hyperlink ref="O399" location="A125595554A" display="A125595554A" xr:uid="{5F4E0694-207E-4D26-8ABC-11A2318D7E71}"/>
    <hyperlink ref="O455" location="A125624354J" display="A125624354J" xr:uid="{EA6069FC-511B-40A9-91B0-46BF9BB09B69}"/>
    <hyperlink ref="O511" location="A125609954F" display="A125609954F" xr:uid="{82C19465-6085-4036-AFAE-6D8D3174A0CB}"/>
    <hyperlink ref="N400" location="A125595616W" display="A125595616W" xr:uid="{10BD19B7-15DD-4E33-A5DD-80FEE234A142}"/>
    <hyperlink ref="N456" location="A125624416C" display="A125624416C" xr:uid="{597A2F0E-76B8-48F3-B9C7-76515C4772B4}"/>
    <hyperlink ref="N512" location="A125610016J" display="A125610016J" xr:uid="{C08016E1-F0E9-46FA-B18A-AFD2B90F2268}"/>
    <hyperlink ref="J400" location="A125598496V" display="A125598496V" xr:uid="{C223F8BA-54D8-43C9-BE53-2B8D42BE2C64}"/>
    <hyperlink ref="J456" location="A125627296A" display="A125627296A" xr:uid="{959C619B-EED9-4C00-81C6-DDFB710D2B44}"/>
    <hyperlink ref="J512" location="A125612896C" display="A125612896C" xr:uid="{E96A8FED-7690-4DDE-8739-B761469DD94F}"/>
    <hyperlink ref="K400" location="A125592736K" display="A125592736K" xr:uid="{0620CEFA-3A6D-4ECD-B27F-494B1BEA1F9F}"/>
    <hyperlink ref="K456" location="A125621536T" display="A125621536T" xr:uid="{7BB3F323-5EC9-4CD1-AD9F-85C1F8C72F36}"/>
    <hyperlink ref="K512" location="A125607136T" display="A125607136T" xr:uid="{D9514A9D-FEDA-4E2B-82BF-FF530F4C69C2}"/>
    <hyperlink ref="L400" location="A125601376V" display="A125601376V" xr:uid="{3A3E9388-3A45-43DD-98DD-53BBCDBD76E3}"/>
    <hyperlink ref="L456" location="A125630176T" display="A125630176T" xr:uid="{C6ED600C-604E-4D96-BB45-159EE664FAF5}"/>
    <hyperlink ref="L512" location="A125615776R" display="A125615776R" xr:uid="{7E17FBDE-7B9F-4934-9898-31A14A875A44}"/>
    <hyperlink ref="M400" location="A125604256F" display="A125604256F" xr:uid="{142D4801-AF9C-4223-AB55-8F81E4A7C327}"/>
    <hyperlink ref="M456" location="A125633056C" display="A125633056C" xr:uid="{E3DF65A5-8148-40A1-BCAC-04E175674D12}"/>
    <hyperlink ref="M512" location="A125618656A" display="A125618656A" xr:uid="{60D3DE95-B516-4910-A93C-D83A8EE7B682}"/>
    <hyperlink ref="O400" location="A125595618A" display="A125595618A" xr:uid="{4136E29B-14C6-4DCA-830C-1315D745D34C}"/>
    <hyperlink ref="O456" location="A125624418J" display="A125624418J" xr:uid="{CABA4B55-0788-4E8A-BF3C-A4BE131617AE}"/>
    <hyperlink ref="O512" location="A125610018L" display="A125610018L" xr:uid="{61B6D3E0-EC13-459D-8605-7004CA059CB4}"/>
    <hyperlink ref="N401" location="A125595480W" display="A125595480W" xr:uid="{C30F5688-BBB4-4554-B45D-2C7FF3F17BB1}"/>
    <hyperlink ref="N457" location="A125624280C" display="A125624280C" xr:uid="{86A3811B-B142-4AE7-AA8E-12B766EBC9DB}"/>
    <hyperlink ref="N513" location="A125609880A" display="A125609880A" xr:uid="{4FFD8A86-0973-4DAE-BFC9-3C76124857B9}"/>
    <hyperlink ref="J401" location="A125598360J" display="A125598360J" xr:uid="{7BEC076F-E23C-4636-AC69-1304928982C6}"/>
    <hyperlink ref="J457" location="A125627160R" display="A125627160R" xr:uid="{3D56B2CA-329F-4ABE-B8F6-C158256BB30C}"/>
    <hyperlink ref="J513" location="A125612760T" display="A125612760T" xr:uid="{A7FA8A70-150C-4970-BE6D-4B6EAEAB34A3}"/>
    <hyperlink ref="K401" location="A125592600X" display="A125592600X" xr:uid="{F81895DE-BFC8-4E04-B79E-6BBD7F089930}"/>
    <hyperlink ref="K457" location="A125621400F" display="A125621400F" xr:uid="{08A58A59-6467-4CBE-A290-88B092EF9AA0}"/>
    <hyperlink ref="K513" location="A125607000F" display="A125607000F" xr:uid="{CFE033A4-6685-4A95-853A-8A62221A906D}"/>
    <hyperlink ref="L401" location="A125601240J" display="A125601240J" xr:uid="{8C24A77F-5CD6-401F-A021-E31B32896B89}"/>
    <hyperlink ref="L457" location="A125630040F" display="A125630040F" xr:uid="{56378FD7-96F9-4255-8145-6C077474C793}"/>
    <hyperlink ref="L513" location="A125615640C" display="A125615640C" xr:uid="{1439010B-A279-4BB2-8546-52435AFC1597}"/>
    <hyperlink ref="M401" location="A125604120V" display="A125604120V" xr:uid="{327DAF79-1455-4F2C-8273-2824C12CF1D5}"/>
    <hyperlink ref="M457" location="A125632920R" display="A125632920R" xr:uid="{C6AE2344-5D4D-417C-86CE-F7F43338FC0F}"/>
    <hyperlink ref="M513" location="A125618520R" display="A125618520R" xr:uid="{34A4F586-75B3-4938-A505-6E597998CF12}"/>
    <hyperlink ref="O401" location="A125595482A" display="A125595482A" xr:uid="{C2220559-D7CC-4854-815D-1009D2621FEF}"/>
    <hyperlink ref="O457" location="A125624282J" display="A125624282J" xr:uid="{7971424A-ADE8-471D-A34D-A9570146AD54}"/>
    <hyperlink ref="O513" location="A125609882F" display="A125609882F" xr:uid="{B4089F94-3837-4068-807A-E2E82AC7CE12}"/>
    <hyperlink ref="N402" location="A125595672R" display="A125595672R" xr:uid="{348B78AA-E9A5-47CE-9676-220B7009D843}"/>
    <hyperlink ref="N458" location="A125624472W" display="A125624472W" xr:uid="{0F68F011-B4E1-4112-BEC4-D1C4BF69A842}"/>
    <hyperlink ref="N514" location="A125610072A" display="A125610072A" xr:uid="{CBA828BF-451F-4BED-BC55-3AC89F80BA25}"/>
    <hyperlink ref="J402" location="A125598552A" display="A125598552A" xr:uid="{73377606-2C95-4F9C-BD76-A143ED6AE72F}"/>
    <hyperlink ref="J458" location="A125627352J" display="A125627352J" xr:uid="{F0DF1754-AEFC-434C-899A-3EAE6DBA798F}"/>
    <hyperlink ref="J514" location="A125612952K" display="A125612952K" xr:uid="{A42DE377-ADDB-4711-A73A-495CF0F2A7BA}"/>
    <hyperlink ref="K402" location="A125592792C" display="A125592792C" xr:uid="{706F4394-BFD8-4A94-AB44-15584B702443}"/>
    <hyperlink ref="K458" location="A125621592K" display="A125621592K" xr:uid="{9DF78DF6-B371-4535-B628-719BE84E7F23}"/>
    <hyperlink ref="K514" location="A125607192K" display="A125607192K" xr:uid="{4A73EB9B-1A61-4C70-874E-74235EB145FD}"/>
    <hyperlink ref="L402" location="A125601432A" display="A125601432A" xr:uid="{3282FC35-2990-4F4B-8420-4CD2C1A32945}"/>
    <hyperlink ref="L458" location="A125630232X" display="A125630232X" xr:uid="{8CB7AF3D-3F43-4DA6-B36B-7ED9959E32E7}"/>
    <hyperlink ref="L514" location="A125615832W" display="A125615832W" xr:uid="{ACFF427A-0FFF-4241-AC01-D6D1F40B4D94}"/>
    <hyperlink ref="M402" location="A125604312L" display="A125604312L" xr:uid="{9FCAFDE3-02A8-4129-9465-2D3A56981DAF}"/>
    <hyperlink ref="M458" location="A125633112K" display="A125633112K" xr:uid="{5BE65687-4E5C-47FF-A853-46DFAE52FDA7}"/>
    <hyperlink ref="M514" location="A125618712J" display="A125618712J" xr:uid="{4D67FD50-E2F2-406F-B1FB-D50CC50458D1}"/>
    <hyperlink ref="O402" location="A125595674V" display="A125595674V" xr:uid="{13B14540-63E5-4356-B0A8-83DE1F2E3AE4}"/>
    <hyperlink ref="O458" location="A125624474A" display="A125624474A" xr:uid="{832E959D-62CA-4E2D-8FEE-CDFF731CA2D9}"/>
    <hyperlink ref="O514" location="A125610074F" display="A125610074F" xr:uid="{E5A7D538-84D1-4417-84D1-1835B7FCEE4B}"/>
    <hyperlink ref="N404" location="A125595560W" display="A125595560W" xr:uid="{B1990179-80CE-4ADB-AAB2-217DF84FE6F0}"/>
    <hyperlink ref="N460" location="A125624360C" display="A125624360C" xr:uid="{94E0BC75-5E0D-4E1A-BE28-744CA157D070}"/>
    <hyperlink ref="N516" location="A125609960A" display="A125609960A" xr:uid="{36D4E068-21CC-4D63-ABE0-DD2DFC50198C}"/>
    <hyperlink ref="J404" location="A125598440J" display="A125598440J" xr:uid="{13653D8C-DD1D-4465-BD5B-110841A0A39E}"/>
    <hyperlink ref="J460" location="A125627240R" display="A125627240R" xr:uid="{C34F214F-4742-498E-A0C1-DE0A247AA3A8}"/>
    <hyperlink ref="J516" location="A125612840T" display="A125612840T" xr:uid="{BB69363A-A68C-4617-A722-FE42A4D93FB4}"/>
    <hyperlink ref="K404" location="A125592680K" display="A125592680K" xr:uid="{EF5C5D97-ABB5-4387-95D3-C906A12ECA2B}"/>
    <hyperlink ref="K460" location="A125621480T" display="A125621480T" xr:uid="{473BD635-08DF-403C-A264-91D5F9798BA3}"/>
    <hyperlink ref="K516" location="A125607080T" display="A125607080T" xr:uid="{8663B03E-6A31-4B92-8242-250C7C385A52}"/>
    <hyperlink ref="L404" location="A125601320J" display="A125601320J" xr:uid="{923EC660-0119-4942-B499-672D6EF91FD8}"/>
    <hyperlink ref="L460" location="A125630120F" display="A125630120F" xr:uid="{060A2BC9-A654-455E-94DB-A9277146C1A3}"/>
    <hyperlink ref="L516" location="A125615720C" display="A125615720C" xr:uid="{85554B24-4F34-4713-8A21-B71273572E7B}"/>
    <hyperlink ref="M404" location="A125604200V" display="A125604200V" xr:uid="{2C6A2243-CCA2-4DE9-AD70-603CBDF6F148}"/>
    <hyperlink ref="M460" location="A125633000T" display="A125633000T" xr:uid="{D803B9E9-89E2-40E5-93E3-6AB015AD43B0}"/>
    <hyperlink ref="M516" location="A125618600R" display="A125618600R" xr:uid="{F824710D-57E6-4FB1-9F9D-DAD69E002B44}"/>
    <hyperlink ref="O404" location="A125595562A" display="A125595562A" xr:uid="{4756C5AB-929A-4430-B728-815A019F76FC}"/>
    <hyperlink ref="O460" location="A125624362J" display="A125624362J" xr:uid="{3B43A7AA-C839-4F80-85E5-CC6A911755CC}"/>
    <hyperlink ref="O516" location="A125609962F" display="A125609962F" xr:uid="{FA715B51-598C-4414-B369-C986D89F9509}"/>
    <hyperlink ref="N405" location="A125595440C" display="A125595440C" xr:uid="{B3363BE5-CBC7-4491-82DA-7A8E6D89E901}"/>
    <hyperlink ref="N461" location="A125624240K" display="A125624240K" xr:uid="{EB7E5584-B598-47E0-8CD3-EF96D17077AF}"/>
    <hyperlink ref="N517" location="A125609840J" display="A125609840J" xr:uid="{D737719D-89A2-420F-B0AF-BB83EBDF97EF}"/>
    <hyperlink ref="J405" location="A125598320R" display="A125598320R" xr:uid="{7C714D98-1026-4FE3-9347-C7547D45A76A}"/>
    <hyperlink ref="J461" location="A125627120W" display="A125627120W" xr:uid="{E51AE3C7-3D30-46A6-8393-08EC971F925E}"/>
    <hyperlink ref="J517" location="A125612720X" display="A125612720X" xr:uid="{177C79CD-6410-437C-BE0E-6EAEBECD89AF}"/>
    <hyperlink ref="K405" location="A125592560T" display="A125592560T" xr:uid="{30D38050-5642-4614-BC85-2BAF86F29AAB}"/>
    <hyperlink ref="K461" location="A125621360X" display="A125621360X" xr:uid="{E374F0B8-1283-470D-80C6-9D0C3D0BA1ED}"/>
    <hyperlink ref="K517" location="A125606960W" display="A125606960W" xr:uid="{C0BE5147-6310-48BE-94A3-550C6B754F90}"/>
    <hyperlink ref="L405" location="A125601200R" display="A125601200R" xr:uid="{6913F381-4881-453A-B63D-500418B8E9AE}"/>
    <hyperlink ref="L461" location="A125630000L" display="A125630000L" xr:uid="{0B470587-FE53-47C0-B53E-C43D1FB26FC4}"/>
    <hyperlink ref="L517" location="A125615600K" display="A125615600K" xr:uid="{BB851C11-D746-452C-ABF9-32A5BBCDDF5E}"/>
    <hyperlink ref="M405" location="A125604080L" display="A125604080L" xr:uid="{F31467E7-6E3C-4279-A561-909A2BF19569}"/>
    <hyperlink ref="M461" location="A125632880J" display="A125632880J" xr:uid="{C87045F5-2C18-41B9-97D2-529474686A5C}"/>
    <hyperlink ref="M517" location="A125618480J" display="A125618480J" xr:uid="{0FCF82D1-723E-48FA-AEB0-1919E135D963}"/>
    <hyperlink ref="O405" location="A125595442J" display="A125595442J" xr:uid="{4F4015C9-56FC-4829-9835-162BFC9E2C9C}"/>
    <hyperlink ref="O461" location="A125624242R" display="A125624242R" xr:uid="{BCFA776B-9753-4493-9108-E31986F349B3}"/>
    <hyperlink ref="O517" location="A125609842L" display="A125609842L" xr:uid="{04C56DBE-2BDD-48A2-AAAD-E991D7B73418}"/>
    <hyperlink ref="N406" location="A125595568R" display="A125595568R" xr:uid="{9D38A560-F32F-4601-BD15-4A638E90E688}"/>
    <hyperlink ref="N462" location="A125624368W" display="A125624368W" xr:uid="{9C26877D-24B7-4464-A801-AD14EDB4AB4A}"/>
    <hyperlink ref="N518" location="A125609968V" display="A125609968V" xr:uid="{FC4341A3-AECF-498B-A379-CE10A280CA8D}"/>
    <hyperlink ref="J406" location="A125598448A" display="A125598448A" xr:uid="{ABDCCBEF-7B05-4DAC-BE15-4746101427D3}"/>
    <hyperlink ref="J462" location="A125627248J" display="A125627248J" xr:uid="{0A6EEC66-1C41-4F08-9D17-B705086C6921}"/>
    <hyperlink ref="J518" location="A125612848K" display="A125612848K" xr:uid="{6C9918F2-E33E-46ED-8452-80A23D820B3E}"/>
    <hyperlink ref="K406" location="A125592688C" display="A125592688C" xr:uid="{C4E7B5E4-B0DC-403C-A5EF-F9C775DA2781}"/>
    <hyperlink ref="K462" location="A125621488K" display="A125621488K" xr:uid="{24F5B4ED-CD97-4014-A1FA-59E7EFE7FC33}"/>
    <hyperlink ref="K518" location="A125607088K" display="A125607088K" xr:uid="{9AC12EA7-32E7-427E-B338-A5D229D6DE0A}"/>
    <hyperlink ref="L406" location="A125601328A" display="A125601328A" xr:uid="{2D363D60-6CAB-4343-BBA6-245DB2549547}"/>
    <hyperlink ref="L462" location="A125630128X" display="A125630128X" xr:uid="{BD9B959C-2A9A-4A60-A6E8-44D4F91D17CA}"/>
    <hyperlink ref="L518" location="A125615728W" display="A125615728W" xr:uid="{B86969AA-0A20-4DC0-A7ED-EC396C25238B}"/>
    <hyperlink ref="M406" location="A125604208L" display="A125604208L" xr:uid="{AC482D33-86CE-49C8-8CC8-99F40C641DD3}"/>
    <hyperlink ref="M462" location="A125633008K" display="A125633008K" xr:uid="{84B1903D-0442-41BF-9C2B-243CF1D3A177}"/>
    <hyperlink ref="M518" location="A125618608J" display="A125618608J" xr:uid="{2D8B2F75-E40D-4242-9AED-3D0A90FC04B9}"/>
    <hyperlink ref="O406" location="A125595570A" display="A125595570A" xr:uid="{71E9BDE9-EA57-4AD0-B6ED-65C4E3936026}"/>
    <hyperlink ref="O462" location="A125624370J" display="A125624370J" xr:uid="{42042ACE-D4AF-434C-822B-827898407E09}"/>
    <hyperlink ref="O518" location="A125609970F" display="A125609970F" xr:uid="{D6B46478-1CDE-4B54-9559-F479734D4E49}"/>
    <hyperlink ref="N407" location="A125595576R" display="A125595576R" xr:uid="{9FA71055-2200-44B1-9471-15B27849EAD6}"/>
    <hyperlink ref="N463" location="A125624376W" display="A125624376W" xr:uid="{7359D695-AB6A-49A8-9BAD-44C6702F6FA1}"/>
    <hyperlink ref="N519" location="A125609976V" display="A125609976V" xr:uid="{9942F772-4922-43E5-B8A4-A523F1A52E00}"/>
    <hyperlink ref="J407" location="A125598456A" display="A125598456A" xr:uid="{1D0633DC-659E-4FCD-B1D4-0AF8EED29D6E}"/>
    <hyperlink ref="J463" location="A125627256J" display="A125627256J" xr:uid="{1B4F82A6-CF25-423E-8EB3-8A5150943F4B}"/>
    <hyperlink ref="J519" location="A125612856K" display="A125612856K" xr:uid="{59E24FF2-63AC-4D95-92E7-6335D1B8B7BD}"/>
    <hyperlink ref="K407" location="A125592696C" display="A125592696C" xr:uid="{C2ACBA7D-361C-4775-AD10-DF79F24AC72C}"/>
    <hyperlink ref="K463" location="A125621496K" display="A125621496K" xr:uid="{F5DC94B0-FAF9-495E-A2F8-51AAAE848FE4}"/>
    <hyperlink ref="K519" location="A125607096K" display="A125607096K" xr:uid="{E4CEE593-162E-4DA4-8F56-39D952C344EC}"/>
    <hyperlink ref="L407" location="A125601336A" display="A125601336A" xr:uid="{193BD001-C160-4DED-8BA1-BCCEA6A8F126}"/>
    <hyperlink ref="L463" location="A125630136X" display="A125630136X" xr:uid="{8DDF52B4-16D8-4997-AC67-3F3F40144BAD}"/>
    <hyperlink ref="L519" location="A125615736W" display="A125615736W" xr:uid="{9DA31D16-1556-4D9F-8C70-843D971154F9}"/>
    <hyperlink ref="M407" location="A125604216L" display="A125604216L" xr:uid="{89A802A7-69AC-4B90-87E3-080E6EF97938}"/>
    <hyperlink ref="M463" location="A125633016K" display="A125633016K" xr:uid="{0D01D4FE-5F24-45EF-8DE4-24668AE71B50}"/>
    <hyperlink ref="M519" location="A125618616J" display="A125618616J" xr:uid="{9DE9C813-8CA1-4213-B6B5-DC62F5271480}"/>
    <hyperlink ref="O407" location="A125595578V" display="A125595578V" xr:uid="{0A3B832E-30C4-4B65-B31A-6BE7BAB44AEA}"/>
    <hyperlink ref="O463" location="A125624378A" display="A125624378A" xr:uid="{30DD3A77-FB97-48BD-A9D6-B0E520F9F42E}"/>
    <hyperlink ref="O519" location="A125609978X" display="A125609978X" xr:uid="{4ECC6085-0B9F-4815-A180-F6A73E324698}"/>
    <hyperlink ref="N409" location="A125595696J" display="A125595696J" xr:uid="{90956F8B-5286-4110-8BBB-BCDACF1F68A5}"/>
    <hyperlink ref="N465" location="A125624496R" display="A125624496R" xr:uid="{567D75B8-9B7F-475B-8555-310FEED5C787}"/>
    <hyperlink ref="N521" location="A125610096V" display="A125610096V" xr:uid="{F3E51FFA-EF6A-4F5B-AAEB-8F5D9E1FF15C}"/>
    <hyperlink ref="J409" location="A125598576V" display="A125598576V" xr:uid="{316D9A77-F1C7-47D0-989D-BEB0EA194A3A}"/>
    <hyperlink ref="J465" location="A125627376A" display="A125627376A" xr:uid="{EEC78B7F-0841-43B0-989C-152DAACB7D50}"/>
    <hyperlink ref="J521" location="A125612976C" display="A125612976C" xr:uid="{9A6264E6-B05D-4C18-BB6D-AE35418D1BFF}"/>
    <hyperlink ref="K409" location="A125592816K" display="A125592816K" xr:uid="{2C252A7E-E16C-4CA7-B378-B83CA7D5ECCC}"/>
    <hyperlink ref="K465" location="A125621616T" display="A125621616T" xr:uid="{89058EDF-F3EB-4E3C-AEB8-64689A8D1FC9}"/>
    <hyperlink ref="K521" location="A125607216T" display="A125607216T" xr:uid="{08120C63-EC00-471E-94D9-DAA677853DBF}"/>
    <hyperlink ref="L409" location="A125601456V" display="A125601456V" xr:uid="{61080A60-6E65-4661-88EC-3BCBC2D9E59F}"/>
    <hyperlink ref="L465" location="A125630256T" display="A125630256T" xr:uid="{56DFE6B5-2347-42AF-A5BE-C9CE08AFC049}"/>
    <hyperlink ref="L521" location="A125615856R" display="A125615856R" xr:uid="{2F2125F8-BFBD-4F99-8C75-F674C6F2867C}"/>
    <hyperlink ref="M409" location="A125604336F" display="A125604336F" xr:uid="{F7B075B8-BA93-4057-9CAA-A824CF719742}"/>
    <hyperlink ref="M465" location="A125633136C" display="A125633136C" xr:uid="{3C502FBC-C092-4BD4-9517-0B777AF5065D}"/>
    <hyperlink ref="M521" location="A125618736A" display="A125618736A" xr:uid="{541A12C8-70C1-4771-97AF-1F4098EF504D}"/>
    <hyperlink ref="O409" location="A125595698L" display="A125595698L" xr:uid="{96BF5AD3-DF86-4955-AB6B-1BCF142265FC}"/>
    <hyperlink ref="O465" location="A125624498V" display="A125624498V" xr:uid="{75366D7F-E4A6-4DE7-B8F5-DB64CA8AA8F2}"/>
    <hyperlink ref="O521" location="A125610098X" display="A125610098X" xr:uid="{011FCF29-3334-4AB1-AA29-A15F39A0A40D}"/>
    <hyperlink ref="N410" location="A125595400K" display="A125595400K" xr:uid="{0476BD84-94B6-46F8-A10A-663EFE8987DD}"/>
    <hyperlink ref="N466" location="A125624200T" display="A125624200T" xr:uid="{08F35741-38D1-4B7A-9AA0-980926274213}"/>
    <hyperlink ref="N522" location="A125609800R" display="A125609800R" xr:uid="{89E89130-FB8C-4116-9994-4BF71E8FC8D9}"/>
    <hyperlink ref="J410" location="A125598280J" display="A125598280J" xr:uid="{97B059A5-7C3F-4FEF-9F09-D7F3B6030AED}"/>
    <hyperlink ref="J466" location="A125627080R" display="A125627080R" xr:uid="{77091797-1AB7-434E-9FDC-2EC0E6317FDA}"/>
    <hyperlink ref="J522" location="A125612680T" display="A125612680T" xr:uid="{A675A23A-D409-4DEF-8001-98B1F5D7FB86}"/>
    <hyperlink ref="K410" location="A125592520X" display="A125592520X" xr:uid="{5BBE1BB0-A604-40E2-9FEF-521EA9114BCD}"/>
    <hyperlink ref="K466" location="A125621320F" display="A125621320F" xr:uid="{8CCE7369-B152-4975-B2AF-B2F2EDDDB0DB}"/>
    <hyperlink ref="K522" location="A125606920C" display="A125606920C" xr:uid="{FEE73A2A-6DB3-4302-BC82-9ABD6F5FE7D1}"/>
    <hyperlink ref="L410" location="A125601160J" display="A125601160J" xr:uid="{2850341F-7AB4-4EC6-AB51-95DEADF66ED7}"/>
    <hyperlink ref="L466" location="A125629960X" display="A125629960X" xr:uid="{2181C82C-5EB1-4DD8-B20E-55D59EE36F0C}"/>
    <hyperlink ref="L522" location="A125615560C" display="A125615560C" xr:uid="{AE56F717-9A68-4EB0-90B4-31F70DE930BA}"/>
    <hyperlink ref="M410" location="A125604040V" display="A125604040V" xr:uid="{9A9D8BD1-D872-4646-ADED-58879B33F08C}"/>
    <hyperlink ref="M466" location="A125632840R" display="A125632840R" xr:uid="{11000C14-3EC7-4D7C-9073-9E5E44F37BBB}"/>
    <hyperlink ref="M522" location="A125618440R" display="A125618440R" xr:uid="{72FE66D5-D77B-466D-BC85-54C447A0AF4A}"/>
    <hyperlink ref="O410" location="A125595402R" display="A125595402R" xr:uid="{8A53C528-53E7-469F-BBBD-69E4FE077B76}"/>
    <hyperlink ref="O466" location="A125624202W" display="A125624202W" xr:uid="{6680BFB7-5D0D-463D-8B1A-6710DF445C50}"/>
    <hyperlink ref="O522" location="A125609802V" display="A125609802V" xr:uid="{C972A40D-3479-4A73-9456-AAB95EB216AC}"/>
    <hyperlink ref="N411" location="A125595680R" display="A125595680R" xr:uid="{F31AB91B-6316-4A11-84A2-B495420D3EA4}"/>
    <hyperlink ref="N467" location="A125624480W" display="A125624480W" xr:uid="{41C9CD7D-FECE-4351-BE5E-62489F25C994}"/>
    <hyperlink ref="N523" location="A125610080A" display="A125610080A" xr:uid="{62B673DF-E1B2-4D54-8848-91712C8EE24D}"/>
    <hyperlink ref="J411" location="A125598560A" display="A125598560A" xr:uid="{F986CE3F-998D-415C-9D53-2241067D9274}"/>
    <hyperlink ref="J467" location="A125627360J" display="A125627360J" xr:uid="{4D294A12-38D4-43A4-91A0-1247CCFF141E}"/>
    <hyperlink ref="J523" location="A125612960K" display="A125612960K" xr:uid="{D039344C-C00D-453E-B33D-8DCCFB762129}"/>
    <hyperlink ref="K411" location="A125592800T" display="A125592800T" xr:uid="{49DA3AE5-2607-4070-AE2F-2CC14BAD28EA}"/>
    <hyperlink ref="K467" location="A125621600X" display="A125621600X" xr:uid="{D0B5AF82-85E5-417B-B68F-2EACBE08C8C6}"/>
    <hyperlink ref="K523" location="A125607200X" display="A125607200X" xr:uid="{C17CF001-C89F-441E-9D64-305FCAB3FCC5}"/>
    <hyperlink ref="L411" location="A125601440A" display="A125601440A" xr:uid="{CF6ED62B-4E3B-4CE4-8DA7-CC37837AC55B}"/>
    <hyperlink ref="L467" location="A125630240X" display="A125630240X" xr:uid="{9BA282B9-D69A-4A08-825A-10F533C9E22B}"/>
    <hyperlink ref="L523" location="A125615840W" display="A125615840W" xr:uid="{4C54A81A-0252-4C9D-9ACE-543DCB68B431}"/>
    <hyperlink ref="M411" location="A125604320L" display="A125604320L" xr:uid="{6EEB2373-9BD7-407B-9D40-1E1762A73D65}"/>
    <hyperlink ref="M467" location="A125633120K" display="A125633120K" xr:uid="{5133142C-D9C0-4845-951D-79FE8D661730}"/>
    <hyperlink ref="M523" location="A125618720J" display="A125618720J" xr:uid="{B448A01C-7357-437B-97B9-D32F129AA0E1}"/>
    <hyperlink ref="O411" location="A125595682V" display="A125595682V" xr:uid="{13C6FA34-B157-4CAA-97BA-A78382093575}"/>
    <hyperlink ref="O467" location="A125624482A" display="A125624482A" xr:uid="{728B1150-673B-4FD5-A805-18DBE84E4225}"/>
    <hyperlink ref="O523" location="A125610082F" display="A125610082F" xr:uid="{964EA604-95FC-48E3-9D3A-9F522F3B086C}"/>
    <hyperlink ref="N412" location="A125595688J" display="A125595688J" xr:uid="{9939EFF8-2B18-4077-8570-33C743A89359}"/>
    <hyperlink ref="N468" location="A125624488R" display="A125624488R" xr:uid="{1CCFCE71-4B44-4F29-B898-9B09A5418DAD}"/>
    <hyperlink ref="N524" location="A125610088V" display="A125610088V" xr:uid="{21CB0B1B-9540-4C78-B527-EEE98CE759F0}"/>
    <hyperlink ref="J412" location="A125598568V" display="A125598568V" xr:uid="{2B0B5241-7F56-4B02-BD70-23A26069F099}"/>
    <hyperlink ref="J468" location="A125627368A" display="A125627368A" xr:uid="{CAD2C6DC-5627-4E93-8232-4C7716B1EDBB}"/>
    <hyperlink ref="J524" location="A125612968C" display="A125612968C" xr:uid="{1A9969A4-228D-47EF-AC8A-CDD8D56225E8}"/>
    <hyperlink ref="K412" location="A125592808K" display="A125592808K" xr:uid="{EF9E4191-1F49-4473-BAFD-2EE20A2C8BDE}"/>
    <hyperlink ref="K468" location="A125621608T" display="A125621608T" xr:uid="{C3BAC5E1-0A97-42CE-999E-0AA5A9EBFCD9}"/>
    <hyperlink ref="K524" location="A125607208T" display="A125607208T" xr:uid="{E0DC945A-C5ED-485B-BCEE-D5CA2AF6A388}"/>
    <hyperlink ref="L412" location="A125601448V" display="A125601448V" xr:uid="{3C165D43-D83A-4B06-8F76-35F16F2D6E75}"/>
    <hyperlink ref="L468" location="A125630248T" display="A125630248T" xr:uid="{DFC2982C-289D-47D3-80B6-16DEBAAFA601}"/>
    <hyperlink ref="L524" location="A125615848R" display="A125615848R" xr:uid="{19C01F2C-3CC5-40BD-8FDB-0CC3C3B7D7E3}"/>
    <hyperlink ref="M412" location="A125604328F" display="A125604328F" xr:uid="{7E36EA5D-B155-4066-9E7A-044941AEA3D6}"/>
    <hyperlink ref="M468" location="A125633128C" display="A125633128C" xr:uid="{ABF12784-C96A-488A-9939-A185F426AE18}"/>
    <hyperlink ref="M524" location="A125618728A" display="A125618728A" xr:uid="{89958FC3-755E-4110-A92C-BEE3611F3B35}"/>
    <hyperlink ref="O412" location="A125595690V" display="A125595690V" xr:uid="{097C94A3-4FDA-4593-B785-3C9BFCFDAFA2}"/>
    <hyperlink ref="O468" location="A125624490A" display="A125624490A" xr:uid="{A636172A-96FB-419A-9B5F-BBEC69FFB373}"/>
    <hyperlink ref="O524" location="A125610090F" display="A125610090F" xr:uid="{E830F8E4-ECD5-41C1-82AF-384E93F90871}"/>
    <hyperlink ref="N413" location="A125595408C" display="A125595408C" xr:uid="{C5B14CE0-16D5-4481-94C5-5C980BA18DC8}"/>
    <hyperlink ref="N469" location="A125624208K" display="A125624208K" xr:uid="{64E96720-76AD-4007-9C87-38B4BBD4D4BA}"/>
    <hyperlink ref="N525" location="A125609808J" display="A125609808J" xr:uid="{1D669711-7584-4905-AD64-DCE58A519B63}"/>
    <hyperlink ref="J413" location="A125598288A" display="A125598288A" xr:uid="{C714A84F-1DDE-4791-91DB-D41324CE502B}"/>
    <hyperlink ref="J469" location="A125627088J" display="A125627088J" xr:uid="{DC77FBEB-28B1-489E-B66D-429AC84E0222}"/>
    <hyperlink ref="J525" location="A125612688K" display="A125612688K" xr:uid="{C36885C8-9D54-4448-AF19-0AB5AC2A0CD2}"/>
    <hyperlink ref="K413" location="A125592528T" display="A125592528T" xr:uid="{2290E15E-A0B2-421C-94EB-147343F3615C}"/>
    <hyperlink ref="K469" location="A125621328X" display="A125621328X" xr:uid="{0E1F08FD-89CC-49D3-881B-24A85A36C7EF}"/>
    <hyperlink ref="K525" location="A125606928W" display="A125606928W" xr:uid="{8D1CC217-BBD6-41B0-8D60-0BCDB79F151C}"/>
    <hyperlink ref="L413" location="A125601168A" display="A125601168A" xr:uid="{47CB2350-8F87-4DE6-BEA9-BD7E5424F1D4}"/>
    <hyperlink ref="L469" location="A125629968T" display="A125629968T" xr:uid="{3062F57D-F6E4-461C-BCDB-D4EA4DD5E93D}"/>
    <hyperlink ref="L525" location="A125615568W" display="A125615568W" xr:uid="{C20AFB2A-C14D-4667-B366-4F61C700634C}"/>
    <hyperlink ref="M413" location="A125604048L" display="A125604048L" xr:uid="{0576A17C-3ED1-44BC-BE25-9B3409196588}"/>
    <hyperlink ref="M469" location="A125632848J" display="A125632848J" xr:uid="{E097CB1F-CC5D-4580-96B1-C75642838583}"/>
    <hyperlink ref="M525" location="A125618448J" display="A125618448J" xr:uid="{758CCEF0-DE93-421E-A971-24381D07FF12}"/>
    <hyperlink ref="O413" location="A125595410R" display="A125595410R" xr:uid="{A8770797-A2AD-4FAC-B5E3-587366319AE7}"/>
    <hyperlink ref="O469" location="A125624210W" display="A125624210W" xr:uid="{0AB98ED8-1891-4916-89D7-D2221F2BDEA8}"/>
    <hyperlink ref="O525" location="A125609810V" display="A125609810V" xr:uid="{61C586F0-B3BD-4B6A-B71F-781C9365147D}"/>
    <hyperlink ref="N415" location="A125595488R" display="A125595488R" xr:uid="{3BE33A96-69AE-4497-90C6-540C2A6D2DBA}"/>
    <hyperlink ref="N471" location="A125624288W" display="A125624288W" xr:uid="{D80EA09C-246B-4983-853B-F226D34F2952}"/>
    <hyperlink ref="N527" location="A125609888V" display="A125609888V" xr:uid="{78EC24E1-90D6-4557-A5E4-BA585C223E32}"/>
    <hyperlink ref="J415" location="A125598368A" display="A125598368A" xr:uid="{FE409A02-B63A-4864-B1FC-2BB1D6AF842D}"/>
    <hyperlink ref="J471" location="A125627168J" display="A125627168J" xr:uid="{738C0B6B-02D4-4808-927E-10F3F302EA22}"/>
    <hyperlink ref="J527" location="A125612768K" display="A125612768K" xr:uid="{82F6BAE4-35CF-4043-BCD5-5E6DB8481BED}"/>
    <hyperlink ref="K415" location="A125592608T" display="A125592608T" xr:uid="{7886513F-0D90-43D6-86BB-8638BE6B7FD2}"/>
    <hyperlink ref="K471" location="A125621408X" display="A125621408X" xr:uid="{60C88E6D-B882-42ED-B775-0FB0F148B3CB}"/>
    <hyperlink ref="K527" location="A125607008X" display="A125607008X" xr:uid="{28996156-274E-479B-8E71-60FDF6B177F3}"/>
    <hyperlink ref="L415" location="A125601248A" display="A125601248A" xr:uid="{74F4117E-8603-4B5E-9DFA-A8589886F95F}"/>
    <hyperlink ref="L471" location="A125630048X" display="A125630048X" xr:uid="{0F81A3D5-53ED-48B0-9B54-902BADED460F}"/>
    <hyperlink ref="L527" location="A125615648W" display="A125615648W" xr:uid="{05D05A05-6217-430D-B899-9157267D8DA4}"/>
    <hyperlink ref="M415" location="A125604128L" display="A125604128L" xr:uid="{BD9FB206-8046-4650-BCB8-A8BA84B46D24}"/>
    <hyperlink ref="M471" location="A125632928J" display="A125632928J" xr:uid="{26997027-5611-4378-88EA-736EF8B3DDBD}"/>
    <hyperlink ref="M527" location="A125618528J" display="A125618528J" xr:uid="{A3971726-0333-4C26-BC5C-982DB869E076}"/>
    <hyperlink ref="O415" location="A125595490A" display="A125595490A" xr:uid="{EF965AF5-5164-4414-8946-BC503FB2C01A}"/>
    <hyperlink ref="O471" location="A125624290J" display="A125624290J" xr:uid="{EE93B3F7-33C0-408C-9FAD-2457FA8036F5}"/>
    <hyperlink ref="O527" location="A125609890F" display="A125609890F" xr:uid="{EE6ACB9A-4F27-449A-A1D0-ECFCAEB86573}"/>
    <hyperlink ref="N416" location="A125595584R" display="A125595584R" xr:uid="{192D3FC5-43DD-44F2-A134-5E5A5F9F0DF7}"/>
    <hyperlink ref="N472" location="A125624384W" display="A125624384W" xr:uid="{410293D4-423F-45CA-9297-ACEB465FE43E}"/>
    <hyperlink ref="N528" location="A125609984V" display="A125609984V" xr:uid="{46D0B186-E87B-4ACD-AFF8-D80D267C4E96}"/>
    <hyperlink ref="J416" location="A125598464A" display="A125598464A" xr:uid="{D2D042EB-B300-468E-B0DE-F60019A6F5A7}"/>
    <hyperlink ref="J472" location="A125627264J" display="A125627264J" xr:uid="{F0B503E0-B20E-4068-A390-0450FE53491E}"/>
    <hyperlink ref="J528" location="A125612864K" display="A125612864K" xr:uid="{B450E7B6-4461-49CB-A975-BD17233E5811}"/>
    <hyperlink ref="K416" location="A125592704T" display="A125592704T" xr:uid="{C8FE34F4-A4A1-4C54-94A4-2EEC578C3E5A}"/>
    <hyperlink ref="K472" location="A125621504X" display="A125621504X" xr:uid="{2293CE60-C5B6-40E0-9CC0-7D6709BD429D}"/>
    <hyperlink ref="K528" location="A125607104X" display="A125607104X" xr:uid="{0B4BA5B6-BD8A-41FA-9588-F0008BC51E43}"/>
    <hyperlink ref="L416" location="A125601344A" display="A125601344A" xr:uid="{A42E600F-63C6-42DC-8FC2-16B42BE1A1FB}"/>
    <hyperlink ref="L472" location="A125630144X" display="A125630144X" xr:uid="{B0E33B46-1E9E-450A-88C6-E1729A49F533}"/>
    <hyperlink ref="L528" location="A125615744W" display="A125615744W" xr:uid="{13C6A5ED-F709-4383-91E0-DD57AF962C8C}"/>
    <hyperlink ref="M416" location="A125604224L" display="A125604224L" xr:uid="{678BA93D-49B3-4E23-B9C8-08A7ECCE7C8B}"/>
    <hyperlink ref="M472" location="A125633024K" display="A125633024K" xr:uid="{0848BCAB-D47B-41D1-B4AC-8337D1483AC1}"/>
    <hyperlink ref="M528" location="A125618624J" display="A125618624J" xr:uid="{123DC471-C0B0-4890-AD0F-C23D9980D2CF}"/>
    <hyperlink ref="O416" location="A125595586V" display="A125595586V" xr:uid="{C19D2385-FC01-4552-8A21-49CDE9915E66}"/>
    <hyperlink ref="O472" location="A125624386A" display="A125624386A" xr:uid="{39B435C3-FF8C-4612-834A-005170BB1A71}"/>
    <hyperlink ref="O528" location="A125609986X" display="A125609986X" xr:uid="{917C6E0F-1249-406C-8DAF-994ACF46983D}"/>
    <hyperlink ref="N417" location="A125595704W" display="A125595704W" xr:uid="{E9DAECDB-6BA2-453D-94F0-216683DA5E56}"/>
    <hyperlink ref="N473" location="A125624504C" display="A125624504C" xr:uid="{5A08B0FC-DE0C-4FB6-9B8F-7BD6F8D4A0B3}"/>
    <hyperlink ref="N529" location="A125610104J" display="A125610104J" xr:uid="{43182072-6384-4477-A91E-E64BF7DF9E9E}"/>
    <hyperlink ref="J417" location="A125598584V" display="A125598584V" xr:uid="{6BF89FF0-582A-47CA-B301-DE08726E9F52}"/>
    <hyperlink ref="J473" location="A125627384A" display="A125627384A" xr:uid="{C529D3B2-0438-4212-88E1-D64BE3F17100}"/>
    <hyperlink ref="J529" location="A125612984C" display="A125612984C" xr:uid="{0CBF50F6-B3CD-49CD-9E85-0D2006DB8C27}"/>
    <hyperlink ref="K417" location="A125592824K" display="A125592824K" xr:uid="{251B9846-B0BD-4A33-879F-4508FE10DAB8}"/>
    <hyperlink ref="K473" location="A125621624T" display="A125621624T" xr:uid="{BDC23038-277D-4EF3-8DB7-0964D4AC943C}"/>
    <hyperlink ref="K529" location="A125607224T" display="A125607224T" xr:uid="{277E3AC8-D82A-4386-B406-C8FB9118E720}"/>
    <hyperlink ref="L417" location="A125601464V" display="A125601464V" xr:uid="{8C78F2C8-34E7-4DA1-86DA-B9CE4257CB20}"/>
    <hyperlink ref="L473" location="A125630264T" display="A125630264T" xr:uid="{B4F6FCCE-9B84-40E8-A1C4-F4EC91E8E9D5}"/>
    <hyperlink ref="L529" location="A125615864R" display="A125615864R" xr:uid="{010CB419-29C2-43EC-9516-A5166AC45F44}"/>
    <hyperlink ref="M417" location="A125604344F" display="A125604344F" xr:uid="{65302FED-9F42-43CC-95A2-8366CDECF2C6}"/>
    <hyperlink ref="M473" location="A125633144C" display="A125633144C" xr:uid="{5F9FF9EF-E986-471C-9247-09643BCA3283}"/>
    <hyperlink ref="M529" location="A125618744A" display="A125618744A" xr:uid="{6152892D-EE21-4C52-9859-5CD6C42EF03B}"/>
    <hyperlink ref="O417" location="A125595706A" display="A125595706A" xr:uid="{C03F8BC0-0506-4239-B547-3979CC5E9A01}"/>
    <hyperlink ref="O473" location="A125624506J" display="A125624506J" xr:uid="{BB14D706-4928-4E24-AA01-B234CCCD0C92}"/>
    <hyperlink ref="O529" location="A125610106L" display="A125610106L" xr:uid="{A7A38482-EFA7-473A-A3B8-0C4FAAAA29B6}"/>
    <hyperlink ref="N418" location="A125595416C" display="A125595416C" xr:uid="{1BA27AD3-642C-4665-BB72-B515DB35CDD4}"/>
    <hyperlink ref="N474" location="A125624216K" display="A125624216K" xr:uid="{EF35D21F-9A5A-4EBB-B32C-654F9CA8D910}"/>
    <hyperlink ref="N530" location="A125609816J" display="A125609816J" xr:uid="{4F8EBA7E-E91B-4603-9647-E27F5ED77B26}"/>
    <hyperlink ref="J418" location="A125598296A" display="A125598296A" xr:uid="{AAFAC980-D28E-48CE-AA5D-C8B803FED45B}"/>
    <hyperlink ref="J474" location="A125627096J" display="A125627096J" xr:uid="{21B9408A-6847-4E66-AFBB-D1AAAD180B05}"/>
    <hyperlink ref="J530" location="A125612696K" display="A125612696K" xr:uid="{EDEB50DD-402C-4729-899E-48BE1980C45E}"/>
    <hyperlink ref="K418" location="A125592536T" display="A125592536T" xr:uid="{3406F96E-3757-4949-A145-8095E355A10E}"/>
    <hyperlink ref="K474" location="A125621336X" display="A125621336X" xr:uid="{47776B16-E65A-43C6-AB4E-5409ADA6CB09}"/>
    <hyperlink ref="K530" location="A125606936W" display="A125606936W" xr:uid="{E95F657B-112C-47D6-98AC-147B2F9E9787}"/>
    <hyperlink ref="L418" location="A125601176A" display="A125601176A" xr:uid="{7C033C6F-0643-4FBA-ABB1-A7BE0FF5CF6C}"/>
    <hyperlink ref="L474" location="A125629976T" display="A125629976T" xr:uid="{8E1068EF-DBA7-41AA-8235-49E6621DB6FD}"/>
    <hyperlink ref="L530" location="A125615576W" display="A125615576W" xr:uid="{50743F0A-536F-4270-810C-7D9D88242BBA}"/>
    <hyperlink ref="M418" location="A125604056L" display="A125604056L" xr:uid="{E2FD80B7-BF1B-4D0B-94F5-77FAB45B319C}"/>
    <hyperlink ref="M474" location="A125632856J" display="A125632856J" xr:uid="{8F54CE96-9708-4037-8E16-39AB3B4EC7C3}"/>
    <hyperlink ref="M530" location="A125618456J" display="A125618456J" xr:uid="{EBC4CD42-1E7F-496A-91FE-222214776C86}"/>
    <hyperlink ref="O418" location="A125595418J" display="A125595418J" xr:uid="{5A51DFB8-6092-4627-8AB6-2AC8C111F839}"/>
    <hyperlink ref="O474" location="A125624218R" display="A125624218R" xr:uid="{6E7D46B1-E626-41CA-A653-222C0A7A38D6}"/>
    <hyperlink ref="O530" location="A125609818L" display="A125609818L" xr:uid="{38FA7470-47B1-4A29-921F-9AF927BE5A05}"/>
    <hyperlink ref="N420" location="A125595624W" display="A125595624W" xr:uid="{0C586AF9-ECF8-496E-85FD-B82223C3C97C}"/>
    <hyperlink ref="N476" location="A125624424C" display="A125624424C" xr:uid="{7466FA3F-76BF-4E2B-853B-67FCF402AFA0}"/>
    <hyperlink ref="N532" location="A125610024J" display="A125610024J" xr:uid="{80E20E7C-9B3B-4295-9EFB-DEC4420AAF95}"/>
    <hyperlink ref="J420" location="A125598504J" display="A125598504J" xr:uid="{2FC41C64-8B04-48B7-945E-298141308ACF}"/>
    <hyperlink ref="J476" location="A125627304R" display="A125627304R" xr:uid="{C1068B34-A46F-4E8E-A9EA-52B646EBC168}"/>
    <hyperlink ref="J532" location="A125612904T" display="A125612904T" xr:uid="{E7461EC1-B8CB-40AF-B669-E74D59AFCA7D}"/>
    <hyperlink ref="K420" location="A125592744K" display="A125592744K" xr:uid="{45F521B4-1923-4D1C-875F-F09891A317EE}"/>
    <hyperlink ref="K476" location="A125621544T" display="A125621544T" xr:uid="{218A011B-3EC3-4851-AD15-4700A55F2F79}"/>
    <hyperlink ref="K532" location="A125607144T" display="A125607144T" xr:uid="{66792C0A-B3B0-4CFF-B70F-E175FBD94EB6}"/>
    <hyperlink ref="L420" location="A125601384V" display="A125601384V" xr:uid="{85440640-5FB8-49C8-85F3-EAB75ED6E6DD}"/>
    <hyperlink ref="L476" location="A125630184T" display="A125630184T" xr:uid="{85C86B1D-4E34-4BE4-8477-7E2EE93E3641}"/>
    <hyperlink ref="L532" location="A125615784R" display="A125615784R" xr:uid="{8B67E823-FA2C-4411-B822-42BE1291B0A2}"/>
    <hyperlink ref="M420" location="A125604264F" display="A125604264F" xr:uid="{F57F7D10-7144-4ADD-8B5A-4E1D1F60067A}"/>
    <hyperlink ref="M476" location="A125633064C" display="A125633064C" xr:uid="{058FE87E-2023-4CE7-9C1E-D3CFA8CA57C8}"/>
    <hyperlink ref="M532" location="A125618664A" display="A125618664A" xr:uid="{EF9F6BCD-06BA-4165-B3D2-2B882420280C}"/>
    <hyperlink ref="O420" location="A125595626A" display="A125595626A" xr:uid="{F303169B-5D41-4653-9DF4-74B4971CFA80}"/>
    <hyperlink ref="O476" location="A125624426J" display="A125624426J" xr:uid="{948487C1-AFC0-42BE-97F2-33BAE963D1A7}"/>
    <hyperlink ref="O532" location="A125610026L" display="A125610026L" xr:uid="{27064B23-1DE3-4676-91EA-E32036F4601A}"/>
    <hyperlink ref="N421" location="A125595632W" display="A125595632W" xr:uid="{21DCD61D-F2BC-4E2E-9CEF-6E1C8555AD7A}"/>
    <hyperlink ref="N477" location="A125624432C" display="A125624432C" xr:uid="{D7FA4A61-0014-41C1-B671-19CC00A8C780}"/>
    <hyperlink ref="N533" location="A125610032J" display="A125610032J" xr:uid="{5E155767-8761-4188-8FCF-28431C060DDE}"/>
    <hyperlink ref="J421" location="A125598512J" display="A125598512J" xr:uid="{88E1447A-DE61-4BC1-8E32-39A30B596DCE}"/>
    <hyperlink ref="J477" location="A125627312R" display="A125627312R" xr:uid="{C4D7F84C-1CF2-4A58-A5E7-ED09657E3C03}"/>
    <hyperlink ref="J533" location="A125612912T" display="A125612912T" xr:uid="{BEB6CFAA-024B-4063-B688-C62C10715E11}"/>
    <hyperlink ref="K421" location="A125592752K" display="A125592752K" xr:uid="{130F970B-4C4E-4ABC-BE92-BD87CF6E12F1}"/>
    <hyperlink ref="K477" location="A125621552T" display="A125621552T" xr:uid="{C0E9D5F1-1B82-4611-922A-BA46AD28101C}"/>
    <hyperlink ref="K533" location="A125607152T" display="A125607152T" xr:uid="{5D529F19-6843-4C64-9B03-80C149DCA4C2}"/>
    <hyperlink ref="L421" location="A125601392V" display="A125601392V" xr:uid="{53F27794-4A4F-46EA-92F5-91EB9A242E11}"/>
    <hyperlink ref="L477" location="A125630192T" display="A125630192T" xr:uid="{ACA93BD8-F9FA-4B8B-9F1E-54BF5F3267F4}"/>
    <hyperlink ref="L533" location="A125615792R" display="A125615792R" xr:uid="{0655CD92-4AB8-4C7D-BC3C-55523064FB18}"/>
    <hyperlink ref="M421" location="A125604272F" display="A125604272F" xr:uid="{C334C043-62B9-48BD-865D-AAEDAF1AE9E9}"/>
    <hyperlink ref="M477" location="A125633072C" display="A125633072C" xr:uid="{082DDEC6-FECF-43EC-ACDA-986106FF721B}"/>
    <hyperlink ref="M533" location="A125618672A" display="A125618672A" xr:uid="{DB13A4C0-10DD-4A1F-9A32-A56323E59EA5}"/>
    <hyperlink ref="O421" location="A125595634A" display="A125595634A" xr:uid="{DA8D61A7-B11D-48B2-A6A0-16E85D5F1827}"/>
    <hyperlink ref="O477" location="A125624434J" display="A125624434J" xr:uid="{0547BC25-0CF3-4990-8ED9-E7EA8E9237FB}"/>
    <hyperlink ref="O533" location="A125610034L" display="A125610034L" xr:uid="{6AF760BB-9196-484E-BA0A-64007D6744CC}"/>
    <hyperlink ref="N422" location="A125595456W" display="A125595456W" xr:uid="{ECE32871-E165-4E26-B214-30F0839A7075}"/>
    <hyperlink ref="N478" location="A125624256C" display="A125624256C" xr:uid="{02BEC6DD-140D-4529-B4DE-157124B07027}"/>
    <hyperlink ref="N534" location="A125609856A" display="A125609856A" xr:uid="{BC9C6604-C77E-4A06-8F42-65CAAC119857}"/>
    <hyperlink ref="J422" location="A125598336J" display="A125598336J" xr:uid="{5FFD3DC9-2888-48BE-9DCE-AAF1A6EC0886}"/>
    <hyperlink ref="J478" location="A125627136R" display="A125627136R" xr:uid="{795A84FF-7151-4D9C-8A3D-713C1DF1E6EF}"/>
    <hyperlink ref="J534" location="A125612736T" display="A125612736T" xr:uid="{90ACACF7-6B75-4FF1-8FA5-A632FFAEEA8E}"/>
    <hyperlink ref="K422" location="A125592576K" display="A125592576K" xr:uid="{BB8298B1-602B-4F93-8872-2CC0AF618F00}"/>
    <hyperlink ref="K478" location="A125621376T" display="A125621376T" xr:uid="{174C9204-26FD-4536-A28A-7A72BE2625B3}"/>
    <hyperlink ref="K534" location="A125606976R" display="A125606976R" xr:uid="{229F02AE-84F9-42DF-988C-C9DA6F79E503}"/>
    <hyperlink ref="L422" location="A125601216J" display="A125601216J" xr:uid="{466BB551-B43E-410A-AF60-089A1723C1D0}"/>
    <hyperlink ref="L478" location="A125630016F" display="A125630016F" xr:uid="{4BDE307E-CCA8-473E-BB0E-A8ADAAA25F5D}"/>
    <hyperlink ref="L534" location="A125615616C" display="A125615616C" xr:uid="{F53277F7-1AD5-45DD-BCEF-AEFCF6434B5A}"/>
    <hyperlink ref="M422" location="A125604096F" display="A125604096F" xr:uid="{67E2B081-799E-45C4-AD73-8396F2DCA15E}"/>
    <hyperlink ref="M478" location="A125632896A" display="A125632896A" xr:uid="{C98AB12D-4874-4C3A-8A82-9B12DFF22BCC}"/>
    <hyperlink ref="M534" location="A125618496A" display="A125618496A" xr:uid="{A68E0D6E-A351-4FF2-A82C-8EEECE43046E}"/>
    <hyperlink ref="O422" location="A125595458A" display="A125595458A" xr:uid="{DAEC0350-5096-4F2C-902E-E57AD1E0B70D}"/>
    <hyperlink ref="O478" location="A125624258J" display="A125624258J" xr:uid="{CF33BFAA-952B-41C1-AC58-010EB473DAB7}"/>
    <hyperlink ref="O534" location="A125609858F" display="A125609858F" xr:uid="{58331770-5901-49F0-A820-94BF05B6709A}"/>
    <hyperlink ref="N423" location="A125595424C" display="A125595424C" xr:uid="{98E0FAF7-0407-42A1-8CCC-533FBBBA44D1}"/>
    <hyperlink ref="N479" location="A125624224K" display="A125624224K" xr:uid="{7EF1C615-D7F9-4879-A21B-10BAE2D4A398}"/>
    <hyperlink ref="N535" location="A125609824J" display="A125609824J" xr:uid="{403BBFAB-D1C8-43FF-9012-71B960F2A547}"/>
    <hyperlink ref="J423" location="A125598304R" display="A125598304R" xr:uid="{7C5ED995-9A72-4A39-804A-1AD502C57F60}"/>
    <hyperlink ref="J479" location="A125627104W" display="A125627104W" xr:uid="{14A8A086-14F2-49F3-A4E5-4E3EA909CBE3}"/>
    <hyperlink ref="J535" location="A125612704X" display="A125612704X" xr:uid="{D76741D4-72F1-4455-B298-B358FF1220D1}"/>
    <hyperlink ref="K423" location="A125592544T" display="A125592544T" xr:uid="{79505D25-3719-4E38-B578-2D926B0E1AE0}"/>
    <hyperlink ref="K479" location="A125621344X" display="A125621344X" xr:uid="{4C08AADA-0AE1-4946-922D-A4651C2F9E03}"/>
    <hyperlink ref="K535" location="A125606944W" display="A125606944W" xr:uid="{9B170442-A12C-4994-B31F-BB06F8A02308}"/>
    <hyperlink ref="L423" location="A125601184A" display="A125601184A" xr:uid="{CFDB5933-7B63-4311-B5BC-FFD7E6D47CA5}"/>
    <hyperlink ref="L479" location="A125629984T" display="A125629984T" xr:uid="{2D7A34C0-C6BC-4F85-A3F7-6EE2A12D3821}"/>
    <hyperlink ref="L535" location="A125615584W" display="A125615584W" xr:uid="{4DC961FF-4CB4-482B-BB0B-83FFF7E82B5F}"/>
    <hyperlink ref="M423" location="A125604064L" display="A125604064L" xr:uid="{4C56AA30-6840-4F69-B870-EF710709D790}"/>
    <hyperlink ref="M479" location="A125632864J" display="A125632864J" xr:uid="{8BE9D6E1-BD65-4AE8-908C-C2CC1201D09C}"/>
    <hyperlink ref="M535" location="A125618464J" display="A125618464J" xr:uid="{C849697D-479D-4DA6-9FD8-86A27C5F65FC}"/>
    <hyperlink ref="O423" location="A125595426J" display="A125595426J" xr:uid="{C8B6125F-33AA-4562-A24C-0BCA6A791193}"/>
    <hyperlink ref="O479" location="A125624226R" display="A125624226R" xr:uid="{87E230DC-D0FC-4400-8BAA-3D7DC27D4118}"/>
    <hyperlink ref="O535" location="A125609826L" display="A125609826L" xr:uid="{15FC0A97-E99E-4383-8F01-BE13B6B8E637}"/>
    <hyperlink ref="N425" location="A125595496R" display="A125595496R" xr:uid="{FEDED362-0F99-4391-A757-80B1F28E5F95}"/>
    <hyperlink ref="N481" location="A125624296W" display="A125624296W" xr:uid="{A91A9DD2-26D3-4AF0-8BF2-90806C7DA45F}"/>
    <hyperlink ref="N537" location="A125609896V" display="A125609896V" xr:uid="{1645AB2A-A8AA-4AF7-8504-6D6B747291C9}"/>
    <hyperlink ref="J425" location="A125598376A" display="A125598376A" xr:uid="{8E31FE5F-8910-4C28-AEF8-F876F473C8BE}"/>
    <hyperlink ref="J481" location="A125627176J" display="A125627176J" xr:uid="{E3320999-33BD-4866-AB12-06ABA365F1A6}"/>
    <hyperlink ref="J537" location="A125612776K" display="A125612776K" xr:uid="{A9D99516-85C2-478A-98C4-626268316FAE}"/>
    <hyperlink ref="K425" location="A125592616T" display="A125592616T" xr:uid="{2ED055D7-0CC1-4A03-9D25-108822A6E643}"/>
    <hyperlink ref="K481" location="A125621416X" display="A125621416X" xr:uid="{300F14C7-5718-4E57-AC24-0A8B5E0DB8CB}"/>
    <hyperlink ref="K537" location="A125607016X" display="A125607016X" xr:uid="{6A87D2BD-DAA1-4997-A89E-D3898FFA4671}"/>
    <hyperlink ref="L425" location="A125601256A" display="A125601256A" xr:uid="{24ED7ABA-C39D-4701-B0FF-E4DEAAFC8212}"/>
    <hyperlink ref="L481" location="A125630056X" display="A125630056X" xr:uid="{E7159402-54C9-4CFC-A128-8BAD9A3E1ED3}"/>
    <hyperlink ref="L537" location="A125615656W" display="A125615656W" xr:uid="{10E370DE-6772-4BAE-9077-6C4A813C2F50}"/>
    <hyperlink ref="M425" location="A125604136L" display="A125604136L" xr:uid="{8F6F11EB-2868-47D2-AE48-386BCE1B4641}"/>
    <hyperlink ref="M481" location="A125632936J" display="A125632936J" xr:uid="{6FFD20C4-A657-413F-8C8E-29909A8CAC4E}"/>
    <hyperlink ref="M537" location="A125618536J" display="A125618536J" xr:uid="{056B923F-B4CD-4934-901C-76238AEFF217}"/>
    <hyperlink ref="O425" location="A125595498V" display="A125595498V" xr:uid="{A6428CC2-35D4-4211-92A0-424C1C7A9619}"/>
    <hyperlink ref="O481" location="A125624298A" display="A125624298A" xr:uid="{BBD09EB9-8853-40CD-9F44-2C495C225D64}"/>
    <hyperlink ref="O537" location="A125609898X" display="A125609898X" xr:uid="{8928DD58-71C8-4B33-9850-50B77A6AE8C5}"/>
    <hyperlink ref="N426" location="A125595448W" display="A125595448W" xr:uid="{59C80F2E-B1AE-4490-A4A1-AEF49C7E5B23}"/>
    <hyperlink ref="N482" location="A125624248C" display="A125624248C" xr:uid="{62BF0B5E-CF78-4552-B9FE-59715E0391AC}"/>
    <hyperlink ref="N538" location="A125609848A" display="A125609848A" xr:uid="{3BB305E1-27FD-4EF0-B543-CAC546EFBCA7}"/>
    <hyperlink ref="J426" location="A125598328J" display="A125598328J" xr:uid="{1036BAB6-7146-4C5C-B62C-F21CE66505ED}"/>
    <hyperlink ref="J482" location="A125627128R" display="A125627128R" xr:uid="{127FC1E8-6F64-42C4-BCF2-820292596340}"/>
    <hyperlink ref="J538" location="A125612728T" display="A125612728T" xr:uid="{2D818D21-9A37-438B-910A-621EC90A9D94}"/>
    <hyperlink ref="K426" location="A125592568K" display="A125592568K" xr:uid="{52E833BB-D21D-4249-B6B3-F4C011278795}"/>
    <hyperlink ref="K482" location="A125621368T" display="A125621368T" xr:uid="{D0C04C13-7564-4320-8902-8D865089F878}"/>
    <hyperlink ref="K538" location="A125606968R" display="A125606968R" xr:uid="{873BB0E0-9D01-4675-9080-25F8C6698470}"/>
    <hyperlink ref="L426" location="A125601208J" display="A125601208J" xr:uid="{2C64E09C-4AC1-4BAE-BD87-9F44EE95A753}"/>
    <hyperlink ref="L482" location="A125630008F" display="A125630008F" xr:uid="{CC662FF6-8BB3-47EA-B603-5F8B5F93EDEA}"/>
    <hyperlink ref="L538" location="A125615608C" display="A125615608C" xr:uid="{18E68F11-F824-44EE-8C2B-D79AC84C8E4A}"/>
    <hyperlink ref="M426" location="A125604088F" display="A125604088F" xr:uid="{5FE4CF39-27FE-488C-86A1-4620321D4A3F}"/>
    <hyperlink ref="M482" location="A125632888A" display="A125632888A" xr:uid="{C1AABDC6-70BE-444E-9DA9-FAD5831CED8C}"/>
    <hyperlink ref="M538" location="A125618488A" display="A125618488A" xr:uid="{02842E4D-75C7-4E00-BA68-2C4DBB65B65D}"/>
    <hyperlink ref="O426" location="A125595450J" display="A125595450J" xr:uid="{845C0793-C7D8-463C-9033-A6719DB70FE7}"/>
    <hyperlink ref="O482" location="A125624250R" display="A125624250R" xr:uid="{C04973D6-227B-4C3E-8667-08D4F0FB0A06}"/>
    <hyperlink ref="O538" location="A125609850L" display="A125609850L" xr:uid="{B4129471-0AC7-4989-AC6A-91871DCD4DFB}"/>
    <hyperlink ref="N427" location="A125595504C" display="A125595504C" xr:uid="{4375D967-1E44-4865-89BE-26500F7C52AD}"/>
    <hyperlink ref="N483" location="A125624304K" display="A125624304K" xr:uid="{1ACEC3D5-52A7-4381-9B16-A22E26FEF7F4}"/>
    <hyperlink ref="N539" location="A125609904J" display="A125609904J" xr:uid="{AF9B4F67-5A7C-4E29-849A-93BCB23D90D4}"/>
    <hyperlink ref="J427" location="A125598384A" display="A125598384A" xr:uid="{15AB7CA6-E645-42C5-8D54-17484F9AF36B}"/>
    <hyperlink ref="J483" location="A125627184J" display="A125627184J" xr:uid="{FA4BCBA1-6D8C-4011-96CC-E94280F4C769}"/>
    <hyperlink ref="J539" location="A125612784K" display="A125612784K" xr:uid="{38CF7C3F-9E3F-4ED4-A413-0BF83AD07863}"/>
    <hyperlink ref="K427" location="A125592624T" display="A125592624T" xr:uid="{A54DE7FE-3A01-4D06-A7F1-7AFB91740A36}"/>
    <hyperlink ref="K483" location="A125621424X" display="A125621424X" xr:uid="{E3CD0C7C-25B6-447E-AFF3-32D3BFD7FE81}"/>
    <hyperlink ref="K539" location="A125607024X" display="A125607024X" xr:uid="{E845B035-5E17-4CD2-9CE0-C65F37B9A8B1}"/>
    <hyperlink ref="L427" location="A125601264A" display="A125601264A" xr:uid="{5EB62B76-5959-4F9F-A293-F6732EB0BE43}"/>
    <hyperlink ref="L483" location="A125630064X" display="A125630064X" xr:uid="{46EA34AB-1B6C-49D7-AE18-523BEBC5F435}"/>
    <hyperlink ref="L539" location="A125615664W" display="A125615664W" xr:uid="{6CE00F38-FB7E-4619-B363-3BE91F820612}"/>
    <hyperlink ref="M427" location="A125604144L" display="A125604144L" xr:uid="{DAE4CE44-5D71-40B8-A1B2-59FB1D5AAD82}"/>
    <hyperlink ref="M483" location="A125632944J" display="A125632944J" xr:uid="{7C050FF0-92A9-457F-AA5D-0486CB3C6606}"/>
    <hyperlink ref="M539" location="A125618544J" display="A125618544J" xr:uid="{C470EE45-7CF9-40F5-AC7C-0BC3843DDCC2}"/>
    <hyperlink ref="O427" location="A125595506J" display="A125595506J" xr:uid="{ED46C8E8-897C-4B93-9531-47F2441C09C2}"/>
    <hyperlink ref="O483" location="A125624306R" display="A125624306R" xr:uid="{2ED9FF74-1E9B-46E5-82E4-9D27436C29EB}"/>
    <hyperlink ref="O539" location="A125609906L" display="A125609906L" xr:uid="{1B25F404-4F3A-43E6-85B9-AFFE8B6CCBE9}"/>
    <hyperlink ref="N428" location="A125595464W" display="A125595464W" xr:uid="{4B688525-EFE7-4149-9EA1-8146ABA81EAC}"/>
    <hyperlink ref="N484" location="A125624264C" display="A125624264C" xr:uid="{AF59976A-E8CF-4A66-8551-939F5DECC60F}"/>
    <hyperlink ref="N540" location="A125609864A" display="A125609864A" xr:uid="{CC06EF96-5EEB-4AE2-8561-B157DFBB07DE}"/>
    <hyperlink ref="J428" location="A125598344J" display="A125598344J" xr:uid="{17950023-E7C5-42CD-924C-0DABC3B581E9}"/>
    <hyperlink ref="J484" location="A125627144R" display="A125627144R" xr:uid="{0B9A8584-B696-4BBB-BDE4-C255B68D38D6}"/>
    <hyperlink ref="J540" location="A125612744T" display="A125612744T" xr:uid="{A6C5284F-2211-4057-BCC1-1B1BE9111E6C}"/>
    <hyperlink ref="K428" location="A125592584K" display="A125592584K" xr:uid="{10823F23-1C5A-4447-92E8-7C90C628BB73}"/>
    <hyperlink ref="K484" location="A125621384T" display="A125621384T" xr:uid="{0DA2FD46-0F3E-4B4D-8771-656DD16169B8}"/>
    <hyperlink ref="K540" location="A125606984R" display="A125606984R" xr:uid="{86628C42-52DD-468C-80EE-84254885560E}"/>
    <hyperlink ref="L428" location="A125601224J" display="A125601224J" xr:uid="{63BCD7B3-1ED1-440E-9A84-2190DF6A0899}"/>
    <hyperlink ref="L484" location="A125630024F" display="A125630024F" xr:uid="{5F4C1E20-AB31-4373-9C6F-C31264046B10}"/>
    <hyperlink ref="L540" location="A125615624C" display="A125615624C" xr:uid="{111B1608-08AC-4C6D-A09F-94F7A91CFA3F}"/>
    <hyperlink ref="M428" location="A125604104V" display="A125604104V" xr:uid="{125064B0-D77E-41FC-AAF6-83F74896D072}"/>
    <hyperlink ref="M484" location="A125632904R" display="A125632904R" xr:uid="{B0BB4B69-7C4A-4B67-884E-323F23F1BA80}"/>
    <hyperlink ref="M540" location="A125618504R" display="A125618504R" xr:uid="{6D7CAE77-AFD5-4A9E-91FB-B6424E10C959}"/>
    <hyperlink ref="O428" location="A125595466A" display="A125595466A" xr:uid="{E9C949CF-C7A1-48BE-8A9C-56B4BE53D1CA}"/>
    <hyperlink ref="O484" location="A125624266J" display="A125624266J" xr:uid="{0CFDCF5E-6AF7-4C11-A386-CBFD53F24352}"/>
    <hyperlink ref="O540" location="A125609866F" display="A125609866F" xr:uid="{FA2FE052-0564-45D1-9A39-48F7154AA8A4}"/>
    <hyperlink ref="N429" location="A125595512C" display="A125595512C" xr:uid="{07F8B70B-2379-4F0C-9C8F-5049FCC19DEC}"/>
    <hyperlink ref="N485" location="A125624312K" display="A125624312K" xr:uid="{F5DFA3D3-9611-460D-85C9-CACF5280488E}"/>
    <hyperlink ref="N541" location="A125609912J" display="A125609912J" xr:uid="{9110A832-840E-4FBF-B8A9-E896BCC8D6AE}"/>
    <hyperlink ref="J429" location="A125598392A" display="A125598392A" xr:uid="{0D3FC629-8E74-449A-9AE6-52FBDFC7141F}"/>
    <hyperlink ref="J485" location="A125627192J" display="A125627192J" xr:uid="{7B302257-5610-4B78-A949-A681346CD657}"/>
    <hyperlink ref="J541" location="A125612792K" display="A125612792K" xr:uid="{CDC6E309-3087-422A-8A35-D47E269681B7}"/>
    <hyperlink ref="K429" location="A125592632T" display="A125592632T" xr:uid="{A31CAFE0-258B-4022-9F22-BE17C3A030DC}"/>
    <hyperlink ref="K485" location="A125621432X" display="A125621432X" xr:uid="{7F11B0DB-A2B0-4660-BB26-EFD7D2166927}"/>
    <hyperlink ref="K541" location="A125607032X" display="A125607032X" xr:uid="{18277BB4-0473-4B78-838A-3FA8B246E8BF}"/>
    <hyperlink ref="L429" location="A125601272A" display="A125601272A" xr:uid="{8B5B8671-E67D-4739-9BE2-DD5FC5CC042E}"/>
    <hyperlink ref="L485" location="A125630072X" display="A125630072X" xr:uid="{23562269-9DED-4DD6-B2F3-3F91F080946B}"/>
    <hyperlink ref="L541" location="A125615672W" display="A125615672W" xr:uid="{116CB2CE-14FD-4F98-9DE1-0FA260DDF463}"/>
    <hyperlink ref="M429" location="A125604152L" display="A125604152L" xr:uid="{F1E29689-6F44-4C28-A58D-2245ADBDB861}"/>
    <hyperlink ref="M485" location="A125632952J" display="A125632952J" xr:uid="{F7DACB26-8031-4BDE-B668-EADBF3772888}"/>
    <hyperlink ref="M541" location="A125618552J" display="A125618552J" xr:uid="{C0DFF357-A5CD-4013-94B2-D404B3E0A8C3}"/>
    <hyperlink ref="O429" location="A125595514J" display="A125595514J" xr:uid="{ECC53EA0-7DD3-416B-B24A-BA6744A9A0A2}"/>
    <hyperlink ref="O485" location="A125624314R" display="A125624314R" xr:uid="{C69845E9-FDA9-4603-86E2-2E6ADD591BE5}"/>
    <hyperlink ref="O541" location="A125609914L" display="A125609914L" xr:uid="{6E640EC7-F1E9-40FA-87F8-3EFE2E6490DB}"/>
    <hyperlink ref="N430" location="A125595592R" display="A125595592R" xr:uid="{6F1C8943-8652-450B-ADD4-E13F2E947BF6}"/>
    <hyperlink ref="N486" location="A125624392W" display="A125624392W" xr:uid="{11F09AE9-E12D-4A0F-BBCA-2D120A708589}"/>
    <hyperlink ref="N542" location="A125609992V" display="A125609992V" xr:uid="{2F02A4CD-F732-4BE5-AE46-FD3753362AFF}"/>
    <hyperlink ref="J430" location="A125598472A" display="A125598472A" xr:uid="{06240099-5603-4CE7-8B57-6FB3E159A066}"/>
    <hyperlink ref="J486" location="A125627272J" display="A125627272J" xr:uid="{C0145B49-5445-49FE-B237-DB65F846F491}"/>
    <hyperlink ref="J542" location="A125612872K" display="A125612872K" xr:uid="{89C71EA3-F20D-4E59-AA00-B927F1A39472}"/>
    <hyperlink ref="K430" location="A125592712T" display="A125592712T" xr:uid="{FB497315-0325-4EF1-AC7E-9C0914E62471}"/>
    <hyperlink ref="K486" location="A125621512X" display="A125621512X" xr:uid="{5B76215E-3F62-44C6-BD4F-88F90191C234}"/>
    <hyperlink ref="K542" location="A125607112X" display="A125607112X" xr:uid="{D182260E-7397-4955-ABA0-84EE31A07251}"/>
    <hyperlink ref="L430" location="A125601352A" display="A125601352A" xr:uid="{0B4053ED-7B96-4AF7-9B63-3A9B343368C5}"/>
    <hyperlink ref="L486" location="A125630152X" display="A125630152X" xr:uid="{2091E90F-D0FC-4086-8B79-2260312FAC9F}"/>
    <hyperlink ref="L542" location="A125615752W" display="A125615752W" xr:uid="{97CC7AAE-4A0A-4867-A5B8-07C7C5117367}"/>
    <hyperlink ref="M430" location="A125604232L" display="A125604232L" xr:uid="{2074E9BF-642A-4ACE-B08B-26DB53597274}"/>
    <hyperlink ref="M486" location="A125633032K" display="A125633032K" xr:uid="{4007DDD0-0FF1-44F1-A24D-190EEA395E0B}"/>
    <hyperlink ref="M542" location="A125618632J" display="A125618632J" xr:uid="{2308C253-87CD-4201-B977-6309F64E2A3A}"/>
    <hyperlink ref="O430" location="A125595594V" display="A125595594V" xr:uid="{5C2955B2-B943-448D-9A84-95AEBE796BD8}"/>
    <hyperlink ref="O486" location="A125624394A" display="A125624394A" xr:uid="{31DC0F28-61CA-4E37-ACF4-654471C891BF}"/>
    <hyperlink ref="O542" location="A125609994X" display="A125609994X" xr:uid="{518762CE-E9EA-44F4-BAED-94AB228D05B8}"/>
    <hyperlink ref="N431" location="A125595520C" display="A125595520C" xr:uid="{C1FB46C2-3747-48C9-AFBC-75DD83911E0F}"/>
    <hyperlink ref="N487" location="A125624320K" display="A125624320K" xr:uid="{67AB110B-9AF1-4480-A1B6-10B40FEAA173}"/>
    <hyperlink ref="N543" location="A125609920J" display="A125609920J" xr:uid="{A253E092-EE48-4669-88FA-26B9343A9A4E}"/>
    <hyperlink ref="J431" location="A125598400R" display="A125598400R" xr:uid="{9517F674-3829-4A97-8801-AFDE0A2B01FB}"/>
    <hyperlink ref="J487" location="A125627200W" display="A125627200W" xr:uid="{4FB5C035-4553-4D42-9B96-C923366500B9}"/>
    <hyperlink ref="J543" location="A125612800X" display="A125612800X" xr:uid="{FB7345B4-E5C4-4FD5-9CBE-FC33E143BC81}"/>
    <hyperlink ref="K431" location="A125592640T" display="A125592640T" xr:uid="{042F67C5-A511-4770-A506-80CA1EC33002}"/>
    <hyperlink ref="K487" location="A125621440X" display="A125621440X" xr:uid="{01116FE9-FBCC-43DC-A413-1596B3646B45}"/>
    <hyperlink ref="K543" location="A125607040X" display="A125607040X" xr:uid="{C79623A9-A884-49ED-9396-703210C92E73}"/>
    <hyperlink ref="L431" location="A125601280A" display="A125601280A" xr:uid="{E0078F93-0E55-4185-818D-992B7C6AA58A}"/>
    <hyperlink ref="L487" location="A125630080X" display="A125630080X" xr:uid="{AA6642FD-31B5-4CF0-A917-4FC9F4B8EDB7}"/>
    <hyperlink ref="L543" location="A125615680W" display="A125615680W" xr:uid="{C59B1290-DCD0-40F1-B2D8-655F292F52BE}"/>
    <hyperlink ref="M431" location="A125604160L" display="A125604160L" xr:uid="{1D6D9E7F-7FC1-454C-899A-058189297D32}"/>
    <hyperlink ref="M487" location="A125632960J" display="A125632960J" xr:uid="{DEBD9C12-F78F-4986-8F4E-31557DD299F5}"/>
    <hyperlink ref="M543" location="A125618560J" display="A125618560J" xr:uid="{693203C6-3756-4D90-8819-1D44C4972B00}"/>
    <hyperlink ref="O431" location="A125595522J" display="A125595522J" xr:uid="{029B2050-2626-4232-BFD9-B9B3E37BA6A6}"/>
    <hyperlink ref="O487" location="A125624322R" display="A125624322R" xr:uid="{6E39420E-49AC-4659-87B7-6DFA62D35DBE}"/>
    <hyperlink ref="O543" location="A125609922L" display="A125609922L" xr:uid="{D2AF90F7-E98A-44B3-9324-DDCB75137E38}"/>
    <hyperlink ref="N432" location="A125595472W" display="A125595472W" xr:uid="{1DE8F91D-9BBD-41A1-9526-FFD63BF8D740}"/>
    <hyperlink ref="N488" location="A125624272C" display="A125624272C" xr:uid="{F81F9351-1D9C-400E-8DC8-DB0C215CC310}"/>
    <hyperlink ref="N544" location="A125609872A" display="A125609872A" xr:uid="{5430BDB6-D60F-4C55-B153-B29B3B24D48C}"/>
    <hyperlink ref="J432" location="A125598352J" display="A125598352J" xr:uid="{65424982-ED7F-4576-A9E1-BBB1F01B4F70}"/>
    <hyperlink ref="J488" location="A125627152R" display="A125627152R" xr:uid="{44F7F2BA-1634-4927-9C6F-4F2D0E040A12}"/>
    <hyperlink ref="J544" location="A125612752T" display="A125612752T" xr:uid="{64BFB5C1-D20C-4ECD-8239-88752B1C4C43}"/>
    <hyperlink ref="K432" location="A125592592K" display="A125592592K" xr:uid="{2095E313-A2A5-484B-A3BD-285D5FA2842E}"/>
    <hyperlink ref="K488" location="A125621392T" display="A125621392T" xr:uid="{D8A47556-45BA-4028-BD61-667770353AAD}"/>
    <hyperlink ref="K544" location="A125606992R" display="A125606992R" xr:uid="{5288763A-2428-42B7-B5F4-BB9194ADACEF}"/>
    <hyperlink ref="L432" location="A125601232J" display="A125601232J" xr:uid="{748A4045-6524-4200-9861-E184AD814ED0}"/>
    <hyperlink ref="L488" location="A125630032F" display="A125630032F" xr:uid="{DF2934FD-BC35-4241-BC2C-DE2012FE5890}"/>
    <hyperlink ref="L544" location="A125615632C" display="A125615632C" xr:uid="{DF5F6A6C-2435-45C9-B999-B466F7FD72CC}"/>
    <hyperlink ref="M432" location="A125604112V" display="A125604112V" xr:uid="{4FEEB169-7F44-4081-83FE-B775736D7D84}"/>
    <hyperlink ref="M488" location="A125632912R" display="A125632912R" xr:uid="{CB9CC238-95F3-4CCB-9123-90EDB91192A2}"/>
    <hyperlink ref="M544" location="A125618512R" display="A125618512R" xr:uid="{F0B477B7-AE9F-497A-A7B4-981C3C58D503}"/>
    <hyperlink ref="O432" location="A125595474A" display="A125595474A" xr:uid="{558EEA8A-41B0-4E1C-B214-DEB3FD8A9CDD}"/>
    <hyperlink ref="O488" location="A125624274J" display="A125624274J" xr:uid="{C88E84B6-5D4E-467D-A774-811B356028CA}"/>
    <hyperlink ref="O544" location="A125609874F" display="A125609874F" xr:uid="{11D0F3D1-A3BB-4F56-B0AB-2F025D027081}"/>
    <hyperlink ref="N433" location="A125595640W" display="A125595640W" xr:uid="{EB7BF982-0667-46A0-984A-0D2BD4E16DBD}"/>
    <hyperlink ref="N489" location="A125624440C" display="A125624440C" xr:uid="{876A6FD9-CC13-464B-91F7-206192C0072E}"/>
    <hyperlink ref="N545" location="A125610040J" display="A125610040J" xr:uid="{10DE8C74-4DEB-4265-81DE-C436F123A720}"/>
    <hyperlink ref="J433" location="A125598520J" display="A125598520J" xr:uid="{ECE4EF01-AA86-4FEB-8BD9-E445796DAC0D}"/>
    <hyperlink ref="J489" location="A125627320R" display="A125627320R" xr:uid="{70C02F2D-8F35-49C7-A7D1-928B03699D40}"/>
    <hyperlink ref="J545" location="A125612920T" display="A125612920T" xr:uid="{A00BCEA7-F432-4921-B658-BFCFE6E17105}"/>
    <hyperlink ref="K433" location="A125592760K" display="A125592760K" xr:uid="{0598A8D2-842C-4A24-9A60-B5C3A2ECD67B}"/>
    <hyperlink ref="K489" location="A125621560T" display="A125621560T" xr:uid="{BF5FC63C-2D1D-4CB0-BCD0-B0BBB9B88EB5}"/>
    <hyperlink ref="K545" location="A125607160T" display="A125607160T" xr:uid="{4A93D732-653A-4F10-86DC-13E6EFDF4E0D}"/>
    <hyperlink ref="L433" location="A125601400J" display="A125601400J" xr:uid="{A098F559-7249-40C8-BAA4-16DFFB219008}"/>
    <hyperlink ref="L489" location="A125630200F" display="A125630200F" xr:uid="{858A53A4-0FAB-4FE1-A608-1A61637F582D}"/>
    <hyperlink ref="L545" location="A125615800C" display="A125615800C" xr:uid="{12538143-2242-4B6C-92CF-5E234AC54E6F}"/>
    <hyperlink ref="M433" location="A125604280F" display="A125604280F" xr:uid="{4B534828-CAEB-4C37-9570-E27FD4DBE215}"/>
    <hyperlink ref="M489" location="A125633080C" display="A125633080C" xr:uid="{574B7A84-2867-4EC3-B618-A8418E7AB4FC}"/>
    <hyperlink ref="M545" location="A125618680A" display="A125618680A" xr:uid="{50E3823C-87E3-46B1-A793-DE8A0021BC78}"/>
    <hyperlink ref="O433" location="A125595642A" display="A125595642A" xr:uid="{CC688053-12CB-4BFD-BF1F-5EAEE1582533}"/>
    <hyperlink ref="O489" location="A125624442J" display="A125624442J" xr:uid="{1FAA2ED2-5028-4F26-A6BF-A1F57887DC72}"/>
    <hyperlink ref="O545" location="A125610042L" display="A125610042L" xr:uid="{8ED8BB5B-89F7-4CC8-9D3C-9FBBC9187306}"/>
    <hyperlink ref="N434" location="A125595600C" display="A125595600C" xr:uid="{0D5A05D9-AE53-4465-80A4-CCDAECA965D8}"/>
    <hyperlink ref="N490" location="A125624400K" display="A125624400K" xr:uid="{F653F57C-52F6-42F5-B2A7-E74DB4BCDF89}"/>
    <hyperlink ref="N546" location="A125610000R" display="A125610000R" xr:uid="{0DFB8A10-FC72-418C-8065-34A45D6E8874}"/>
    <hyperlink ref="J434" location="A125598480A" display="A125598480A" xr:uid="{F14B3104-FC40-4AF3-83FC-57A3898B0030}"/>
    <hyperlink ref="J490" location="A125627280J" display="A125627280J" xr:uid="{E82FC1D9-3B7A-49EB-BF86-32516FF992C8}"/>
    <hyperlink ref="J546" location="A125612880K" display="A125612880K" xr:uid="{2CEDE166-34CE-4F1C-B700-A0CCBA9F6B1F}"/>
    <hyperlink ref="K434" location="A125592720T" display="A125592720T" xr:uid="{B9575B19-CC35-45A0-9C9D-BE937DBA9A26}"/>
    <hyperlink ref="K490" location="A125621520X" display="A125621520X" xr:uid="{9DE9DBDA-16FB-4C45-B07F-417EC0A36FE4}"/>
    <hyperlink ref="K546" location="A125607120X" display="A125607120X" xr:uid="{A6C77D9F-8285-448E-B1F1-47150356B190}"/>
    <hyperlink ref="L434" location="A125601360A" display="A125601360A" xr:uid="{DB782416-332B-4D37-AB0F-7F312CA06333}"/>
    <hyperlink ref="L490" location="A125630160X" display="A125630160X" xr:uid="{AC5308DE-8ED6-4502-9CEE-9473E49E10DC}"/>
    <hyperlink ref="L546" location="A125615760W" display="A125615760W" xr:uid="{6FED618D-5B56-4423-96D1-7B5143CE291A}"/>
    <hyperlink ref="M434" location="A125604240L" display="A125604240L" xr:uid="{CD617D7F-AF21-4260-89AD-3ADB2BA3A378}"/>
    <hyperlink ref="M490" location="A125633040K" display="A125633040K" xr:uid="{FBAF1F93-8893-4D8A-BF01-F04815FC8227}"/>
    <hyperlink ref="M546" location="A125618640J" display="A125618640J" xr:uid="{3991DC92-669F-4C6A-9850-F31DD4C31168}"/>
    <hyperlink ref="O434" location="A125595602J" display="A125595602J" xr:uid="{F8644006-BCE4-4DAF-9843-AABCCB16EEA7}"/>
    <hyperlink ref="O490" location="A125624402R" display="A125624402R" xr:uid="{857425B1-336D-465B-A481-CDB4760EBC1C}"/>
    <hyperlink ref="O546" location="A125610002V" display="A125610002V" xr:uid="{BC05303F-6756-4EC2-AB9D-D0317CC9DD49}"/>
    <hyperlink ref="N435" location="A125595608W" display="A125595608W" xr:uid="{7B9AF038-E0F6-49E7-9EC2-60C54BB8CCAB}"/>
    <hyperlink ref="N491" location="A125624408C" display="A125624408C" xr:uid="{6F8A3EF8-0F1D-49F2-84A1-7DA06881FBB3}"/>
    <hyperlink ref="N547" location="A125610008J" display="A125610008J" xr:uid="{4E4F0BEE-68A1-4E3F-8234-4878C0ED0134}"/>
    <hyperlink ref="J435" location="A125598488V" display="A125598488V" xr:uid="{7CF1DB1C-37DC-40D2-AF6A-39F9FA48D67D}"/>
    <hyperlink ref="J491" location="A125627288A" display="A125627288A" xr:uid="{BCDFA881-E8E2-42B2-A826-144AAE50CA92}"/>
    <hyperlink ref="J547" location="A125612888C" display="A125612888C" xr:uid="{AFDC7BFA-13DE-4B8A-8C16-29162337995D}"/>
    <hyperlink ref="K435" location="A125592728K" display="A125592728K" xr:uid="{336369CA-9A9F-4086-9D5C-4FF82CCE6567}"/>
    <hyperlink ref="K491" location="A125621528T" display="A125621528T" xr:uid="{C0EB1762-2AAB-45B8-A29A-6D7F72D0B2A4}"/>
    <hyperlink ref="K547" location="A125607128T" display="A125607128T" xr:uid="{31F09B41-2960-43A7-A3BE-2B43420B7D6E}"/>
    <hyperlink ref="L435" location="A125601368V" display="A125601368V" xr:uid="{025F3CAE-96FD-4B9C-9D7B-85E72099BC9D}"/>
    <hyperlink ref="L491" location="A125630168T" display="A125630168T" xr:uid="{267F52A1-DC20-48AA-A111-C1C0E3B2DA45}"/>
    <hyperlink ref="L547" location="A125615768R" display="A125615768R" xr:uid="{1897CEDD-CEE1-4FDC-9CA0-005800B5155B}"/>
    <hyperlink ref="M435" location="A125604248F" display="A125604248F" xr:uid="{F57DF7A2-D8E1-48C3-A669-26EC88F9DC82}"/>
    <hyperlink ref="M491" location="A125633048C" display="A125633048C" xr:uid="{8F56F679-2020-4AC8-B9D3-CC8D119D5D64}"/>
    <hyperlink ref="M547" location="A125618648A" display="A125618648A" xr:uid="{3C070A58-0245-4745-9197-B5C8B1040A49}"/>
    <hyperlink ref="O435" location="A125595610J" display="A125595610J" xr:uid="{001C2305-D5C0-4EE9-A330-2F4E560CC3E4}"/>
    <hyperlink ref="O491" location="A125624410R" display="A125624410R" xr:uid="{790BF1DA-F4BD-4A7E-B764-100B484DCFF5}"/>
    <hyperlink ref="O547" location="A125610010V" display="A125610010V" xr:uid="{D2B2E838-73A9-4AC1-B83E-EB67BBD78AF5}"/>
    <hyperlink ref="N436" location="A125595712W" display="A125595712W" xr:uid="{396FAA96-169D-4D04-A1CB-FDA7AFD6BEBC}"/>
    <hyperlink ref="N492" location="A125624512C" display="A125624512C" xr:uid="{FC8DA452-484B-4260-91C8-83AA41CAE021}"/>
    <hyperlink ref="N548" location="A125610112J" display="A125610112J" xr:uid="{58824975-D448-44BE-855D-891CE440DEAF}"/>
    <hyperlink ref="J436" location="A125598592V" display="A125598592V" xr:uid="{0570ABCA-5755-4B2F-A671-0480DA05ECE0}"/>
    <hyperlink ref="J492" location="A125627392A" display="A125627392A" xr:uid="{957EA402-ACDD-4205-B504-570D9E0B6AF7}"/>
    <hyperlink ref="J548" location="A125612992C" display="A125612992C" xr:uid="{2F7F727B-B15C-4BDC-A52B-C2BCF4A0CFEB}"/>
    <hyperlink ref="K436" location="A125592832K" display="A125592832K" xr:uid="{F1E7E41C-8EDC-4490-9788-8FDEDC89D5B0}"/>
    <hyperlink ref="K492" location="A125621632T" display="A125621632T" xr:uid="{1540A385-BBDF-47F6-9BCE-08EDED7BAA05}"/>
    <hyperlink ref="K548" location="A125607232T" display="A125607232T" xr:uid="{B5C76009-5616-47FF-8CE7-B9CD55D27313}"/>
    <hyperlink ref="L436" location="A125601472V" display="A125601472V" xr:uid="{1DCA43FE-773A-433F-83BE-B3E5ADA4FD84}"/>
    <hyperlink ref="L492" location="A125630272T" display="A125630272T" xr:uid="{423D5899-2EFC-44AD-865E-62C21DD944C2}"/>
    <hyperlink ref="L548" location="A125615872R" display="A125615872R" xr:uid="{71BD07BF-D1F0-470F-8B39-28D9F7590C93}"/>
    <hyperlink ref="M436" location="A125604352F" display="A125604352F" xr:uid="{3386B4B8-F70D-44D5-A60F-C246742145AE}"/>
    <hyperlink ref="M492" location="A125633152C" display="A125633152C" xr:uid="{8FBD6B63-6AC9-4024-94FE-F82E8D9EDE18}"/>
    <hyperlink ref="M548" location="A125618752A" display="A125618752A" xr:uid="{92A0BB43-A7F5-423D-BE86-00B921B2EEBD}"/>
    <hyperlink ref="O436" location="A125595714A" display="A125595714A" xr:uid="{04EC3638-E5B1-4D03-8F99-13601338FFC4}"/>
    <hyperlink ref="O492" location="A125624514J" display="A125624514J" xr:uid="{DAB20D3F-AB07-478D-AE1A-F1F8756B681A}"/>
    <hyperlink ref="O548" location="A125610114L" display="A125610114L" xr:uid="{7CC1E2ED-04A1-49E5-91F0-D20F8711D622}"/>
    <hyperlink ref="N437" location="A125595432C" display="A125595432C" xr:uid="{34060551-6083-4189-99BE-FAC6D2715121}"/>
    <hyperlink ref="N493" location="A125624232K" display="A125624232K" xr:uid="{270C9CCC-86B9-48C6-9FCF-E5399867B23C}"/>
    <hyperlink ref="N549" location="A125609832J" display="A125609832J" xr:uid="{9C48E304-9B4F-4406-8B38-ECBB36E9A153}"/>
    <hyperlink ref="J437" location="A125598312R" display="A125598312R" xr:uid="{82395730-F43F-4FF8-9C2E-60ED8A3AD325}"/>
    <hyperlink ref="J493" location="A125627112W" display="A125627112W" xr:uid="{5C9D0F7C-9661-46C5-A0C5-D0E501B73DD2}"/>
    <hyperlink ref="J549" location="A125612712X" display="A125612712X" xr:uid="{3B0276CE-D631-41AB-85FB-3B2FDC377016}"/>
    <hyperlink ref="K437" location="A125592552T" display="A125592552T" xr:uid="{7DC9B1D4-8D26-48FC-8AF1-1696191EAA37}"/>
    <hyperlink ref="K493" location="A125621352X" display="A125621352X" xr:uid="{2CD745A3-D2A9-46D8-AEF6-4AB55BEA29C0}"/>
    <hyperlink ref="K549" location="A125606952W" display="A125606952W" xr:uid="{3D2672C1-AFC5-43A0-BC6D-98568AD9A4EB}"/>
    <hyperlink ref="L437" location="A125601192A" display="A125601192A" xr:uid="{6AAB217F-3B74-4A9A-BB70-60B19A2E5D7F}"/>
    <hyperlink ref="L493" location="A125629992T" display="A125629992T" xr:uid="{7B2C4C93-7A23-4F00-9E6B-B07BDEB726DD}"/>
    <hyperlink ref="L549" location="A125615592W" display="A125615592W" xr:uid="{C3828E0D-FD22-4C73-8653-264BEE4A14F0}"/>
    <hyperlink ref="M437" location="A125604072L" display="A125604072L" xr:uid="{C22C4B30-80DE-4B9F-B04B-D661CB9F309C}"/>
    <hyperlink ref="M493" location="A125632872J" display="A125632872J" xr:uid="{3736C09C-F1CB-4010-887B-1B487155D0B5}"/>
    <hyperlink ref="M549" location="A125618472J" display="A125618472J" xr:uid="{31AB58C6-0B14-4D74-B3F6-1A7A91B53572}"/>
    <hyperlink ref="O437" location="A125595434J" display="A125595434J" xr:uid="{DED60868-A5E2-487B-A71F-8AE7825B66B6}"/>
    <hyperlink ref="O493" location="A125624234R" display="A125624234R" xr:uid="{685E3E6A-4D89-456E-A509-BF7F160EC7A6}"/>
    <hyperlink ref="O549" location="A125609834L" display="A125609834L" xr:uid="{2F0E230F-74D6-46D9-9BBE-FAB4D1CD854A}"/>
    <hyperlink ref="T438" location="A125594248K" display="A125594248K" xr:uid="{7E0CDC49-27FA-44FB-8105-A1DC01F9CA27}"/>
    <hyperlink ref="T494" location="A125623048T" display="A125623048T" xr:uid="{C262C70B-560B-4D4C-A55C-30C7556794F4}"/>
    <hyperlink ref="T550" location="A125608648R" display="A125608648R" xr:uid="{1E52280D-451C-48F1-882A-7EA4079CC856}"/>
    <hyperlink ref="P438" location="A125597128W" display="A125597128W" xr:uid="{75028082-0D1D-4833-877A-9D27318E8200}"/>
    <hyperlink ref="P494" location="A125625928A" display="A125625928A" xr:uid="{23EBA4AE-49CC-4C37-894B-95EF68BA7354}"/>
    <hyperlink ref="P550" location="A125611528F" display="A125611528F" xr:uid="{A3E32533-4FB7-434B-B2F8-D7D948390555}"/>
    <hyperlink ref="Q438" location="A125591368X" display="A125591368X" xr:uid="{A0FBA925-DF32-4D0B-9E1F-7C27049922BF}"/>
    <hyperlink ref="Q494" location="A125620168F" display="A125620168F" xr:uid="{5DF957FD-00C2-418F-90A6-5BDA4D8454A8}"/>
    <hyperlink ref="Q550" location="A125605768C" display="A125605768C" xr:uid="{9F25855A-EBD6-43C9-AB2E-F03FC5A8531D}"/>
    <hyperlink ref="R438" location="A125600008W" display="A125600008W" xr:uid="{04EBAE2E-2B7A-4381-82EE-729CD1844007}"/>
    <hyperlink ref="R494" location="A125628808L" display="A125628808L" xr:uid="{C0BBA853-137D-4BA3-9FF6-31BF5A705633}"/>
    <hyperlink ref="R550" location="A125614408T" display="A125614408T" xr:uid="{87D55E1D-202D-4F8B-AFEB-3FC36E590343}"/>
    <hyperlink ref="S438" location="A125602888T" display="A125602888T" xr:uid="{F5DD161A-E921-46BB-8855-9175C0438CB8}"/>
    <hyperlink ref="S494" location="A125631688R" display="A125631688R" xr:uid="{FFA36FBE-8A1A-4590-A7C5-30CE4C5818C1}"/>
    <hyperlink ref="S550" location="A125617288R" display="A125617288R" xr:uid="{EDC0D45B-997B-4D10-A4FF-83451E24B931}"/>
    <hyperlink ref="U438" location="A125594250W" display="A125594250W" xr:uid="{A804BB2F-4616-4598-A4FD-EEE5C919946B}"/>
    <hyperlink ref="U494" location="A125623050C" display="A125623050C" xr:uid="{39DC58FF-2FCF-4E18-89F7-E21BBE714616}"/>
    <hyperlink ref="U550" location="A125608650A" display="A125608650A" xr:uid="{8EE86766-3023-4833-B439-B8EC11C20570}"/>
    <hyperlink ref="T394" location="A125594368C" display="A125594368C" xr:uid="{3228A655-DA87-491D-A0F5-BDEF36FEA0D2}"/>
    <hyperlink ref="T450" location="A125623168K" display="A125623168K" xr:uid="{C5CFA251-8564-43C3-966B-1FF57FC016D1}"/>
    <hyperlink ref="T506" location="A125608768J" display="A125608768J" xr:uid="{0AF73625-9EF5-4C49-9027-F05D5A28D5A9}"/>
    <hyperlink ref="P394" location="A125597248R" display="A125597248R" xr:uid="{008B6D7B-82B5-4302-B903-6BD9B9FDA117}"/>
    <hyperlink ref="P450" location="A125626048W" display="A125626048W" xr:uid="{DD4F9577-0381-4DC3-936E-A1C7820A31AC}"/>
    <hyperlink ref="P506" location="A125611648X" display="A125611648X" xr:uid="{18C30866-5767-450E-92AF-C690D6C08B3B}"/>
    <hyperlink ref="Q394" location="A125591488T" display="A125591488T" xr:uid="{77AB3483-9FE0-4D6C-BC8F-C5F0426F1C6F}"/>
    <hyperlink ref="Q450" location="A125620288X" display="A125620288X" xr:uid="{6B54DBCD-4C9F-4633-93CD-8418D7384400}"/>
    <hyperlink ref="Q506" location="A125605888W" display="A125605888W" xr:uid="{725986C7-9AC9-471B-B627-B44D4E95C035}"/>
    <hyperlink ref="R394" location="A125600128R" display="A125600128R" xr:uid="{91B25E69-4F57-4F9D-9AA5-B85ECD20BC82}"/>
    <hyperlink ref="R450" location="A125628928F" display="A125628928F" xr:uid="{4B0C6867-A9DC-4CB4-9902-C468BF1F6EE0}"/>
    <hyperlink ref="R506" location="A125614528K" display="A125614528K" xr:uid="{693DDDD9-CFE3-4275-9106-615A7D038CDD}"/>
    <hyperlink ref="S394" location="A125603008A" display="A125603008A" xr:uid="{3558A7E3-225E-4BB9-98E6-A52AAB90CDEA}"/>
    <hyperlink ref="S450" location="A125631808W" display="A125631808W" xr:uid="{28E04A1B-4205-400E-AE73-80C65363E101}"/>
    <hyperlink ref="S506" location="A125617408W" display="A125617408W" xr:uid="{0E4E8180-EED3-4786-8D0D-5DF141188F8B}"/>
    <hyperlink ref="U394" location="A125594370R" display="A125594370R" xr:uid="{711E3DEE-9ECA-48D5-91E2-224AB1628F32}"/>
    <hyperlink ref="U450" location="A125623170W" display="A125623170W" xr:uid="{4271CE03-ED08-4221-A334-A7882CCF2125}"/>
    <hyperlink ref="U506" location="A125608770V" display="A125608770V" xr:uid="{6930B758-D84A-4798-9DDC-637B7B53DCB8}"/>
    <hyperlink ref="T395" location="A125594256K" display="A125594256K" xr:uid="{9FB2A950-BAC6-4CCD-B2F7-49FA31879348}"/>
    <hyperlink ref="T451" location="A125623056T" display="A125623056T" xr:uid="{CA6093B0-7CA2-4BEF-87FF-4730197B6926}"/>
    <hyperlink ref="T507" location="A125608656R" display="A125608656R" xr:uid="{6F2449E1-6EBB-4479-9FA5-61AFDDACB1B4}"/>
    <hyperlink ref="P395" location="A125597136W" display="A125597136W" xr:uid="{4CC8BBA6-DB64-419B-ABDF-D7EDBC6FB7AF}"/>
    <hyperlink ref="P451" location="A125625936A" display="A125625936A" xr:uid="{567124F2-4A61-4DFF-9C3B-BCBA873985DB}"/>
    <hyperlink ref="P507" location="A125611536F" display="A125611536F" xr:uid="{6BD20A72-CC94-4751-AFFE-E967EEB089A6}"/>
    <hyperlink ref="Q395" location="A125591376X" display="A125591376X" xr:uid="{33B446A1-AA85-4E3E-81A9-A6950C9F089B}"/>
    <hyperlink ref="Q451" location="A125620176F" display="A125620176F" xr:uid="{1FE175B2-9839-4B87-851D-1E33C1F634E4}"/>
    <hyperlink ref="Q507" location="A125605776C" display="A125605776C" xr:uid="{064E09B5-DC4B-4B71-A2EB-C1EAD435C916}"/>
    <hyperlink ref="R395" location="A125600016W" display="A125600016W" xr:uid="{44D9A1B0-F257-4B6A-BA7B-9A03675E651F}"/>
    <hyperlink ref="R451" location="A125628816L" display="A125628816L" xr:uid="{0D49AE97-5A4C-4BE9-99E3-BDC56DB2A319}"/>
    <hyperlink ref="R507" location="A125614416T" display="A125614416T" xr:uid="{54C8FA94-3C96-4C8D-B947-332CD9BEB851}"/>
    <hyperlink ref="S395" location="A125602896T" display="A125602896T" xr:uid="{211DB831-0938-4159-AC09-740F9C7A1589}"/>
    <hyperlink ref="S451" location="A125631696R" display="A125631696R" xr:uid="{35CDA0D2-FBA6-4AC3-B151-7F8F862245BE}"/>
    <hyperlink ref="S507" location="A125617296R" display="A125617296R" xr:uid="{0853029B-F129-4B93-AFB0-1908E94852F3}"/>
    <hyperlink ref="U395" location="A125594258R" display="A125594258R" xr:uid="{8F810E87-D8DD-45B8-BB90-8D131A135763}"/>
    <hyperlink ref="U451" location="A125623058W" display="A125623058W" xr:uid="{4E3F80C5-8035-4897-82C1-B954AF6EEDE4}"/>
    <hyperlink ref="U507" location="A125608658V" display="A125608658V" xr:uid="{C35AE835-D49B-4DB8-8C58-9F78941D33FD}"/>
    <hyperlink ref="T396" location="A125594376C" display="A125594376C" xr:uid="{200F4002-6741-494C-8DC0-6AF851C5E546}"/>
    <hyperlink ref="T452" location="A125623176K" display="A125623176K" xr:uid="{31312AA2-B869-42F7-9064-B01DA67AA8CE}"/>
    <hyperlink ref="T508" location="A125608776J" display="A125608776J" xr:uid="{4AA996BF-7077-4042-93A3-87FCE6782300}"/>
    <hyperlink ref="P396" location="A125597256R" display="A125597256R" xr:uid="{3A7C72B4-2213-4199-A9A4-E9EA70D448B9}"/>
    <hyperlink ref="P452" location="A125626056W" display="A125626056W" xr:uid="{E5060DE7-B96F-4B47-B767-9BC692A0E935}"/>
    <hyperlink ref="P508" location="A125611656X" display="A125611656X" xr:uid="{03938DEC-0B30-4A8D-A020-757D63147DB5}"/>
    <hyperlink ref="Q396" location="A125591496T" display="A125591496T" xr:uid="{72741396-20B3-415D-82F5-36A2D1A76B79}"/>
    <hyperlink ref="Q452" location="A125620296X" display="A125620296X" xr:uid="{6996FFF9-EA3A-4759-B5E0-2DE8E861E992}"/>
    <hyperlink ref="Q508" location="A125605896W" display="A125605896W" xr:uid="{9AC65F66-9F24-425E-9832-5BD1B14393C7}"/>
    <hyperlink ref="R396" location="A125600136R" display="A125600136R" xr:uid="{994800B3-05BB-4AFD-A648-8C657358E083}"/>
    <hyperlink ref="R452" location="A125628936F" display="A125628936F" xr:uid="{E0252279-EE35-4128-A4EE-6690B817F257}"/>
    <hyperlink ref="R508" location="A125614536K" display="A125614536K" xr:uid="{A19B4655-013D-4C21-A9C0-0561AE754D4E}"/>
    <hyperlink ref="S396" location="A125603016A" display="A125603016A" xr:uid="{FBBAE6EE-4F4A-44CE-B2A1-B8C5197DC29B}"/>
    <hyperlink ref="S452" location="A125631816W" display="A125631816W" xr:uid="{7D6726FB-B8BC-4AAE-B43B-94D897CB781B}"/>
    <hyperlink ref="S508" location="A125617416W" display="A125617416W" xr:uid="{DA510388-F0EB-4D58-98D6-BCAA7B0D30F6}"/>
    <hyperlink ref="U396" location="A125594378J" display="A125594378J" xr:uid="{40C457AD-C904-4ECD-8FAB-A3EE733B3274}"/>
    <hyperlink ref="U452" location="A125623178R" display="A125623178R" xr:uid="{0C0F6EA9-C1CC-41E8-BF28-1899FB3E0992}"/>
    <hyperlink ref="U508" location="A125608778L" display="A125608778L" xr:uid="{A6D244CF-00DC-4661-9763-71D2609CA52A}"/>
    <hyperlink ref="T397" location="A125594384C" display="A125594384C" xr:uid="{65EC248E-ECD7-4094-9918-5FD019400552}"/>
    <hyperlink ref="T453" location="A125623184K" display="A125623184K" xr:uid="{E59EA47F-026A-4A75-976D-E0D7529A4D68}"/>
    <hyperlink ref="T509" location="A125608784J" display="A125608784J" xr:uid="{1EFB0E89-E23C-4F21-9324-5BBDBEF1DB70}"/>
    <hyperlink ref="P397" location="A125597264R" display="A125597264R" xr:uid="{C7045751-32E3-43A4-87AF-DD33DE1BD01F}"/>
    <hyperlink ref="P453" location="A125626064W" display="A125626064W" xr:uid="{CE863D1F-BCFF-4A06-97C6-1DCE556BBB06}"/>
    <hyperlink ref="P509" location="A125611664X" display="A125611664X" xr:uid="{6B916D8B-FF82-4E20-A28B-5C53DB438129}"/>
    <hyperlink ref="Q397" location="A125591504F" display="A125591504F" xr:uid="{1B83A1A4-242A-4B45-99E2-64C50DDE144B}"/>
    <hyperlink ref="Q453" location="A125620304L" display="A125620304L" xr:uid="{92A77A74-85F5-4691-B1F1-B5D92E790338}"/>
    <hyperlink ref="Q509" location="A125605904K" display="A125605904K" xr:uid="{9D039758-3582-4129-BF47-5691069ED022}"/>
    <hyperlink ref="R397" location="A125600144R" display="A125600144R" xr:uid="{DA096432-F848-4500-92E3-95A1B09695A7}"/>
    <hyperlink ref="R453" location="A125628944F" display="A125628944F" xr:uid="{9D7035B9-90A3-43E0-923C-39192E1AEA1D}"/>
    <hyperlink ref="R509" location="A125614544K" display="A125614544K" xr:uid="{05765A80-9325-42CE-B213-CF790A5674E7}"/>
    <hyperlink ref="S397" location="A125603024A" display="A125603024A" xr:uid="{6B25AB23-5EF0-43C9-A478-70F8C6A42B75}"/>
    <hyperlink ref="S453" location="A125631824W" display="A125631824W" xr:uid="{07120C50-7900-4655-A3B2-8C275D8796E8}"/>
    <hyperlink ref="S509" location="A125617424W" display="A125617424W" xr:uid="{14976F60-BA2D-44F6-9702-4C82AC153099}"/>
    <hyperlink ref="U397" location="A125594386J" display="A125594386J" xr:uid="{4F98FB83-67A7-4F9C-96B6-13C1C3E26FE3}"/>
    <hyperlink ref="U453" location="A125623186R" display="A125623186R" xr:uid="{B49E20B4-872D-4E2F-B5C2-C8A70C9DFE8F}"/>
    <hyperlink ref="U509" location="A125608786L" display="A125608786L" xr:uid="{98A3C759-716F-46E5-BEF9-864A844CFC5C}"/>
    <hyperlink ref="T398" location="A125594264K" display="A125594264K" xr:uid="{226C44EC-184F-4B72-A248-6DE5AF9C0DE4}"/>
    <hyperlink ref="T454" location="A125623064T" display="A125623064T" xr:uid="{ED734857-DB96-4101-B941-DEB5E1E47C50}"/>
    <hyperlink ref="T510" location="A125608664R" display="A125608664R" xr:uid="{CF970DA7-A1C7-4C5C-8E22-CFB839FC5E46}"/>
    <hyperlink ref="P398" location="A125597144W" display="A125597144W" xr:uid="{705CC6E3-557A-41D6-A615-2DA7DCA19B07}"/>
    <hyperlink ref="P454" location="A125625944A" display="A125625944A" xr:uid="{84B32826-82EE-4E57-8560-9B44C8FD52AD}"/>
    <hyperlink ref="P510" location="A125611544F" display="A125611544F" xr:uid="{7B3D9184-A990-4175-9AD6-493CC110DB15}"/>
    <hyperlink ref="Q398" location="A125591384X" display="A125591384X" xr:uid="{4C6706A4-436F-40B5-A00D-18CF502C2777}"/>
    <hyperlink ref="Q454" location="A125620184F" display="A125620184F" xr:uid="{1BBAE9A2-9AAC-4CE3-9465-408C0708199E}"/>
    <hyperlink ref="Q510" location="A125605784C" display="A125605784C" xr:uid="{F7BD4768-D66E-490A-8822-1BE11642A744}"/>
    <hyperlink ref="R398" location="A125600024W" display="A125600024W" xr:uid="{4D5BE743-E7CC-47BF-B529-C1ADB436F60F}"/>
    <hyperlink ref="R454" location="A125628824L" display="A125628824L" xr:uid="{835DCB88-0617-4FF6-8AC6-CA5B3AD9106F}"/>
    <hyperlink ref="R510" location="A125614424T" display="A125614424T" xr:uid="{0E6DA792-5AD6-46C7-A048-D875A5A4192F}"/>
    <hyperlink ref="S398" location="A125602904F" display="A125602904F" xr:uid="{C665CB83-B21F-45F2-ADF1-AF2902DFC70C}"/>
    <hyperlink ref="S454" location="A125631704C" display="A125631704C" xr:uid="{543F56EE-B154-4B06-ABDB-E0C17E20BB3A}"/>
    <hyperlink ref="S510" location="A125617304C" display="A125617304C" xr:uid="{69DC1843-0696-411F-B91C-B26922DF5E94}"/>
    <hyperlink ref="U398" location="A125594266R" display="A125594266R" xr:uid="{84269FEE-A6B2-41BE-A33E-148F853F0BDA}"/>
    <hyperlink ref="U454" location="A125623066W" display="A125623066W" xr:uid="{90D70CB2-301F-4288-A5BB-D772BD6D1F8F}"/>
    <hyperlink ref="U510" location="A125608666V" display="A125608666V" xr:uid="{520636AB-213C-492D-BE08-D770F93489A0}"/>
    <hyperlink ref="T399" location="A125594272K" display="A125594272K" xr:uid="{E9C251B8-443B-4C01-8626-69B9F51ADCD9}"/>
    <hyperlink ref="T455" location="A125623072T" display="A125623072T" xr:uid="{B1C4902F-A765-443D-9AC3-A2D95A12920A}"/>
    <hyperlink ref="T511" location="A125608672R" display="A125608672R" xr:uid="{2948B5C9-1900-4C2E-8597-09EA624D0D17}"/>
    <hyperlink ref="P399" location="A125597152W" display="A125597152W" xr:uid="{0374F2BF-1AD4-4653-91D6-58E00456AE0E}"/>
    <hyperlink ref="P455" location="A125625952A" display="A125625952A" xr:uid="{568231E7-C9D2-4C19-A6E2-702403CAB519}"/>
    <hyperlink ref="P511" location="A125611552F" display="A125611552F" xr:uid="{3851398F-FF20-438E-8945-D44592B92258}"/>
    <hyperlink ref="Q399" location="A125591392X" display="A125591392X" xr:uid="{4172E3ED-EFBD-449B-8F2D-C136831AA262}"/>
    <hyperlink ref="Q455" location="A125620192F" display="A125620192F" xr:uid="{2B3E3C1B-B26C-4BB0-B8FC-7E56B948C63D}"/>
    <hyperlink ref="Q511" location="A125605792C" display="A125605792C" xr:uid="{35644C5C-1196-4989-846D-A7AA39E75F20}"/>
    <hyperlink ref="R399" location="A125600032W" display="A125600032W" xr:uid="{C7471303-B9BB-4714-8DEF-B7E8F61E24A9}"/>
    <hyperlink ref="R455" location="A125628832L" display="A125628832L" xr:uid="{EC6166FC-94B1-42CC-9910-BC26D6F7DD51}"/>
    <hyperlink ref="R511" location="A125614432T" display="A125614432T" xr:uid="{8C828CBE-2D9E-4624-8B3C-31C3D5F4B49F}"/>
    <hyperlink ref="S399" location="A125602912F" display="A125602912F" xr:uid="{382BFD9C-68A4-4D9B-A7EE-5F006F016139}"/>
    <hyperlink ref="S455" location="A125631712C" display="A125631712C" xr:uid="{0D40D2C6-B342-4D13-AA35-FB62D051E7F0}"/>
    <hyperlink ref="S511" location="A125617312C" display="A125617312C" xr:uid="{BD504475-3AF3-454C-92FD-C99748D8E115}"/>
    <hyperlink ref="U399" location="A125594274R" display="A125594274R" xr:uid="{84892A43-62ED-4661-A83C-E44AF58BEA53}"/>
    <hyperlink ref="U455" location="A125623074W" display="A125623074W" xr:uid="{122717A7-7C3B-4F56-AAE9-856F014C4C4A}"/>
    <hyperlink ref="U511" location="A125608674V" display="A125608674V" xr:uid="{DC6FDCC5-2499-4178-BD26-C162FEDAB351}"/>
    <hyperlink ref="T400" location="A125594336K" display="A125594336K" xr:uid="{8B0D445F-5C4A-4654-B27F-2DA80606A309}"/>
    <hyperlink ref="T456" location="A125623136T" display="A125623136T" xr:uid="{34F109D5-C43D-4AE9-BD70-3B965A47BC95}"/>
    <hyperlink ref="T512" location="A125608736R" display="A125608736R" xr:uid="{13D8AC06-1967-458D-A59F-B8E6A15C5CA1}"/>
    <hyperlink ref="P400" location="A125597216W" display="A125597216W" xr:uid="{0F5D4097-F0D1-4EC4-9753-4BC1505545BB}"/>
    <hyperlink ref="P456" location="A125626016C" display="A125626016C" xr:uid="{20C7F692-7BB5-44AF-BE7E-E56A0F2D1D78}"/>
    <hyperlink ref="P512" location="A125611616F" display="A125611616F" xr:uid="{E74AA905-DE88-4835-A262-D6D9E65B45C3}"/>
    <hyperlink ref="Q400" location="A125591456X" display="A125591456X" xr:uid="{96A0825D-3C7E-464A-A599-509DEC09585C}"/>
    <hyperlink ref="Q456" location="A125620256F" display="A125620256F" xr:uid="{1EC0D0F2-2198-4552-BC9C-9C197F6970E7}"/>
    <hyperlink ref="Q512" location="A125605856C" display="A125605856C" xr:uid="{D85A9C96-B4FE-4C44-8126-EB257A4E03C9}"/>
    <hyperlink ref="R400" location="A125600096J" display="A125600096J" xr:uid="{CA3D598F-8C48-466A-9329-3ED9AD96411B}"/>
    <hyperlink ref="R456" location="A125628896X" display="A125628896X" xr:uid="{468D9F50-8DAA-4762-B78E-FC55EF8819B3}"/>
    <hyperlink ref="R512" location="A125614496C" display="A125614496C" xr:uid="{51212339-B178-43BF-91E3-1647C1B868C6}"/>
    <hyperlink ref="S400" location="A125602976T" display="A125602976T" xr:uid="{1E64755B-9440-4D6F-B428-182568320AF4}"/>
    <hyperlink ref="S456" location="A125631776R" display="A125631776R" xr:uid="{615EF611-052D-4EE4-8F1D-6A678FB311C1}"/>
    <hyperlink ref="S512" location="A125617376R" display="A125617376R" xr:uid="{5AF95F24-B648-4333-8E42-1E7B384CE876}"/>
    <hyperlink ref="U400" location="A125594338R" display="A125594338R" xr:uid="{601BA31F-282C-4BFE-AF21-2941DA794B43}"/>
    <hyperlink ref="U456" location="A125623138W" display="A125623138W" xr:uid="{AB19AA38-A25E-48AB-A50A-4011C77241A9}"/>
    <hyperlink ref="U512" location="A125608738V" display="A125608738V" xr:uid="{065BC64F-89E6-4C7C-A9A0-555EA52B3231}"/>
    <hyperlink ref="T401" location="A125594200X" display="A125594200X" xr:uid="{9D330AF4-239B-4405-B3C7-C3E2A2F3123B}"/>
    <hyperlink ref="T457" location="A125623000F" display="A125623000F" xr:uid="{F53FD33F-3710-4045-9199-478FAE9FEB56}"/>
    <hyperlink ref="T513" location="A125608600C" display="A125608600C" xr:uid="{E937A7E7-6608-4453-9AA8-AB4ADDAE10B3}"/>
    <hyperlink ref="P401" location="A125597080W" display="A125597080W" xr:uid="{4A2C3703-8843-4ACE-AE45-B612169444AC}"/>
    <hyperlink ref="P457" location="A125625880A" display="A125625880A" xr:uid="{B212DBD3-6E9E-4506-A75A-34515A43226B}"/>
    <hyperlink ref="P513" location="A125611480F" display="A125611480F" xr:uid="{CE94B701-A038-4E9E-B8DA-21777188DB8A}"/>
    <hyperlink ref="Q401" location="A125591320L" display="A125591320L" xr:uid="{751E5AB2-B0F2-48A0-9B21-D436662BB936}"/>
    <hyperlink ref="Q457" location="A125620120V" display="A125620120V" xr:uid="{A26386C8-3F77-419A-8E48-5D453393A495}"/>
    <hyperlink ref="Q513" location="A125605720T" display="A125605720T" xr:uid="{85B8F33B-6AE8-4430-9831-2C71C93EB238}"/>
    <hyperlink ref="R401" location="A125599960F" display="A125599960F" xr:uid="{342BD94E-E9ED-45F3-AE11-0865FAB0BEC3}"/>
    <hyperlink ref="R457" location="A125628760L" display="A125628760L" xr:uid="{018281BD-0D60-4CBC-B6DE-D8182440AE94}"/>
    <hyperlink ref="R513" location="A125614360T" display="A125614360T" xr:uid="{6D556DDE-68FE-4A70-B5BE-557FF9FA1A7D}"/>
    <hyperlink ref="S401" location="A125602840F" display="A125602840F" xr:uid="{A68EE51F-21C6-4741-B800-5E0F3CF27038}"/>
    <hyperlink ref="S457" location="A125631640C" display="A125631640C" xr:uid="{F5238E7E-D96C-46B3-BF7B-4ED3AA00BE31}"/>
    <hyperlink ref="S513" location="A125617240C" display="A125617240C" xr:uid="{6BFF477B-3AC8-48CD-BB0C-52A4CC62689F}"/>
    <hyperlink ref="U401" location="A125594202C" display="A125594202C" xr:uid="{5B27D762-2DBD-4F8C-990D-4CCF77473DCD}"/>
    <hyperlink ref="U457" location="A125623002K" display="A125623002K" xr:uid="{020DD03F-AEB3-4758-8DDE-F9B0B31AD178}"/>
    <hyperlink ref="U513" location="A125608602J" display="A125608602J" xr:uid="{09CEAC5F-C001-4107-AD1F-9977994FA24B}"/>
    <hyperlink ref="T402" location="A125594392C" display="A125594392C" xr:uid="{D8B7E016-D759-44AE-BB3D-22657DAFD4EB}"/>
    <hyperlink ref="T458" location="A125623192K" display="A125623192K" xr:uid="{249F1D92-8078-4BC9-8256-10221BFFBCE9}"/>
    <hyperlink ref="T514" location="A125608792J" display="A125608792J" xr:uid="{33A73DFF-8772-401C-8F18-6DA2580F2775}"/>
    <hyperlink ref="P402" location="A125597272R" display="A125597272R" xr:uid="{6DA9360E-F626-4B4F-8BF9-5C0F2C7DB30E}"/>
    <hyperlink ref="P458" location="A125626072W" display="A125626072W" xr:uid="{2C46CBD6-8AA2-4939-A245-8610DE223C9F}"/>
    <hyperlink ref="P514" location="A125611672X" display="A125611672X" xr:uid="{E30DDA68-A85A-4859-8E8F-4BFC032BA21E}"/>
    <hyperlink ref="Q402" location="A125591512F" display="A125591512F" xr:uid="{34C86CE8-832B-486F-BB8F-D25F612F3B80}"/>
    <hyperlink ref="Q458" location="A125620312L" display="A125620312L" xr:uid="{C37D8402-F0CD-4647-91D7-FC8D84696AB1}"/>
    <hyperlink ref="Q514" location="A125605912K" display="A125605912K" xr:uid="{BB28232D-570F-4960-9DAA-D2C19BC592C5}"/>
    <hyperlink ref="R402" location="A125600152R" display="A125600152R" xr:uid="{1D5D496F-0E70-40F6-A74D-632130A54BCF}"/>
    <hyperlink ref="R458" location="A125628952F" display="A125628952F" xr:uid="{D49F7B20-CBD3-49A1-8F27-E839A836301C}"/>
    <hyperlink ref="R514" location="A125614552K" display="A125614552K" xr:uid="{EF886F6F-90DA-40C0-BF0D-81079A2B6851}"/>
    <hyperlink ref="S402" location="A125603032A" display="A125603032A" xr:uid="{AA5BD678-B6E3-4D9B-B7B2-C637F59485E0}"/>
    <hyperlink ref="S458" location="A125631832W" display="A125631832W" xr:uid="{56BD95DB-A7D4-442A-B48E-F1B642BBF6DB}"/>
    <hyperlink ref="S514" location="A125617432W" display="A125617432W" xr:uid="{8F9A088F-A0F1-46EE-9C5C-549B67988B4E}"/>
    <hyperlink ref="U402" location="A125594394J" display="A125594394J" xr:uid="{EEE6EB27-DCDF-4FCD-A15D-9D5EB177E737}"/>
    <hyperlink ref="U458" location="A125623194R" display="A125623194R" xr:uid="{F6162EC9-BC76-4236-BDCF-DD758DCB3FF3}"/>
    <hyperlink ref="U514" location="A125608794L" display="A125608794L" xr:uid="{A706AB02-C560-4B8B-946F-94D072832DCE}"/>
    <hyperlink ref="T404" location="A125594280K" display="A125594280K" xr:uid="{E52D3288-9818-480D-8F5C-A27BD4B3A0A1}"/>
    <hyperlink ref="T460" location="A125623080T" display="A125623080T" xr:uid="{972063D6-B278-46FA-B770-8469FF4FDD9C}"/>
    <hyperlink ref="T516" location="A125608680R" display="A125608680R" xr:uid="{B0C55045-BA77-43EE-9052-A56F010992D5}"/>
    <hyperlink ref="P404" location="A125597160W" display="A125597160W" xr:uid="{700A0F43-AD7C-4C70-B19D-3C588A318EF3}"/>
    <hyperlink ref="P460" location="A125625960A" display="A125625960A" xr:uid="{0FC7A84B-23B5-41B4-9286-A0095506D859}"/>
    <hyperlink ref="P516" location="A125611560F" display="A125611560F" xr:uid="{9510FE7E-55AB-4BB1-A684-4FF95B29D78A}"/>
    <hyperlink ref="Q404" location="A125591400L" display="A125591400L" xr:uid="{2288DF86-3B60-40F7-AE56-B4DE89AEDCDE}"/>
    <hyperlink ref="Q460" location="A125620200V" display="A125620200V" xr:uid="{52A9CD84-3B1A-4F41-8156-D0B818FCFF2D}"/>
    <hyperlink ref="Q516" location="A125605800T" display="A125605800T" xr:uid="{93A44463-DD40-4B95-9057-09605241A004}"/>
    <hyperlink ref="R404" location="A125600040W" display="A125600040W" xr:uid="{DF2B931D-4407-492F-BD21-A8D56B3B992C}"/>
    <hyperlink ref="R460" location="A125628840L" display="A125628840L" xr:uid="{2CB3AAEF-025A-4F4B-9910-C0D30E82EBA7}"/>
    <hyperlink ref="R516" location="A125614440T" display="A125614440T" xr:uid="{38334A1D-23EB-4F45-826A-1B683BB5C613}"/>
    <hyperlink ref="S404" location="A125602920F" display="A125602920F" xr:uid="{14DAAE1C-24F9-43DD-97A9-54CA0F94E980}"/>
    <hyperlink ref="S460" location="A125631720C" display="A125631720C" xr:uid="{76A1241A-21D7-4614-88B4-047C16EE0F97}"/>
    <hyperlink ref="S516" location="A125617320C" display="A125617320C" xr:uid="{2819C35B-56F5-47C9-9AC9-F13AF06F9AE4}"/>
    <hyperlink ref="U404" location="A125594282R" display="A125594282R" xr:uid="{4C205B69-2C4D-4F2E-AACC-3DA5D3E97C71}"/>
    <hyperlink ref="U460" location="A125623082W" display="A125623082W" xr:uid="{95EAD710-DEBA-4283-82A0-1E12A01075EB}"/>
    <hyperlink ref="U516" location="A125608682V" display="A125608682V" xr:uid="{F594E1EB-E42A-4CEA-BC18-71D0F791C4AC}"/>
    <hyperlink ref="T405" location="A125594160T" display="A125594160T" xr:uid="{94FB8740-ABA1-42AB-B430-7041CA3A68AD}"/>
    <hyperlink ref="T461" location="A125622960W" display="A125622960W" xr:uid="{A21E1A9A-EA3D-40FE-8935-3C33A28948FF}"/>
    <hyperlink ref="T517" location="A125608560W" display="A125608560W" xr:uid="{26D0E72D-B817-49E1-8DC2-B28937641897}"/>
    <hyperlink ref="P405" location="A125597040C" display="A125597040C" xr:uid="{47D998A6-F672-49D6-8EA1-5D28EF872A8A}"/>
    <hyperlink ref="P461" location="A125625840J" display="A125625840J" xr:uid="{3402256B-9E57-45F0-B8C7-5F9D5C566E10}"/>
    <hyperlink ref="P517" location="A125611440L" display="A125611440L" xr:uid="{183B6535-CFF4-4D46-A90C-3C6DEA8B0CA9}"/>
    <hyperlink ref="Q405" location="A125591280F" display="A125591280F" xr:uid="{D81809A5-87C2-4FE1-BC75-47C354E0B05A}"/>
    <hyperlink ref="Q461" location="A125620080L" display="A125620080L" xr:uid="{5278C065-E6C4-4EE3-9DE4-DBE0865E180C}"/>
    <hyperlink ref="Q517" location="A125605680K" display="A125605680K" xr:uid="{B308E7F1-DC87-4916-AE93-3E689BFEC94B}"/>
    <hyperlink ref="R405" location="A125599920L" display="A125599920L" xr:uid="{9309BA1E-E8BA-44A0-81B9-14704E789E7C}"/>
    <hyperlink ref="R461" location="A125628720V" display="A125628720V" xr:uid="{EE423FB4-B58E-49AC-ACF3-D6E65F8F9257}"/>
    <hyperlink ref="R517" location="A125614320X" display="A125614320X" xr:uid="{05A5D8DC-A051-4EBD-8876-D5A89CE488FD}"/>
    <hyperlink ref="S405" location="A125602800L" display="A125602800L" xr:uid="{C498E12D-DCF8-468D-8DA6-C1639ECA5C21}"/>
    <hyperlink ref="S461" location="A125631600K" display="A125631600K" xr:uid="{103118F3-FBCE-48A9-A81F-FB0FEF727A89}"/>
    <hyperlink ref="S517" location="A125617200K" display="A125617200K" xr:uid="{273F87AA-4EE6-4566-B005-1EC172651BA0}"/>
    <hyperlink ref="U405" location="A125594162W" display="A125594162W" xr:uid="{984A0688-700C-44ED-8258-5D7BA0C8CF54}"/>
    <hyperlink ref="U461" location="A125622962A" display="A125622962A" xr:uid="{6177B991-6EE1-4208-B2E1-647DD71489C7}"/>
    <hyperlink ref="U517" location="A125608562A" display="A125608562A" xr:uid="{F1B62083-4418-441C-B1B2-E647F408393D}"/>
    <hyperlink ref="T406" location="A125594288C" display="A125594288C" xr:uid="{90828E3C-B83D-4782-A88A-15B6D869B994}"/>
    <hyperlink ref="T462" location="A125623088K" display="A125623088K" xr:uid="{D59F7ECB-1A86-4E36-A344-7693FA97E9F2}"/>
    <hyperlink ref="T518" location="A125608688J" display="A125608688J" xr:uid="{2E794D78-3486-4DC8-8C2C-F75B859F0492}"/>
    <hyperlink ref="P406" location="A125597168R" display="A125597168R" xr:uid="{3A58AE4D-7148-4C0D-B4D6-EB8F822116EE}"/>
    <hyperlink ref="P462" location="A125625968V" display="A125625968V" xr:uid="{2470436D-6D7A-4C1D-B872-5E9269D81872}"/>
    <hyperlink ref="P518" location="A125611568X" display="A125611568X" xr:uid="{C81244C9-6EEF-4770-8A2E-2CD1AA99E569}"/>
    <hyperlink ref="Q406" location="A125591408F" display="A125591408F" xr:uid="{B6786D50-5755-4D40-83FA-1CF50C831CCE}"/>
    <hyperlink ref="Q462" location="A125620208L" display="A125620208L" xr:uid="{CF27E123-FD29-4B68-861A-C170AD5DC9E9}"/>
    <hyperlink ref="Q518" location="A125605808K" display="A125605808K" xr:uid="{637FC739-BC41-484C-A7A6-2D7611E42D46}"/>
    <hyperlink ref="R406" location="A125600048R" display="A125600048R" xr:uid="{9287D081-1CB4-4B4E-8AC0-C02E006F91C5}"/>
    <hyperlink ref="R462" location="A125628848F" display="A125628848F" xr:uid="{6CF8359E-FF64-4751-A60E-E35EF1E77240}"/>
    <hyperlink ref="R518" location="A125614448K" display="A125614448K" xr:uid="{5595143F-2921-473C-B77F-DB726FFA9D6D}"/>
    <hyperlink ref="S406" location="A125602928X" display="A125602928X" xr:uid="{D9F131E1-F814-4C39-B1AA-462BEDBD595E}"/>
    <hyperlink ref="S462" location="A125631728W" display="A125631728W" xr:uid="{DFCFABA5-23B2-48AE-89B5-495B606A300B}"/>
    <hyperlink ref="S518" location="A125617328W" display="A125617328W" xr:uid="{106AC917-4A34-4AFA-8619-10FA11947201}"/>
    <hyperlink ref="U406" location="A125594290R" display="A125594290R" xr:uid="{7DE3427C-5E30-49E5-AB5E-6FA9E0AB2B6D}"/>
    <hyperlink ref="U462" location="A125623090W" display="A125623090W" xr:uid="{639454AB-8502-4E02-AF51-C2D0DA1CD675}"/>
    <hyperlink ref="U518" location="A125608690V" display="A125608690V" xr:uid="{265A2179-61F6-4B64-AB9E-7A0D26DB5FD2}"/>
    <hyperlink ref="T407" location="A125594296C" display="A125594296C" xr:uid="{D441ECC2-555B-4F3D-B347-932B6275CF67}"/>
    <hyperlink ref="T463" location="A125623096K" display="A125623096K" xr:uid="{F5292D04-64F7-420E-ACA6-6CF4BBF8C02A}"/>
    <hyperlink ref="T519" location="A125608696J" display="A125608696J" xr:uid="{68835FD5-3B6B-47F4-A4BB-C44167EBA673}"/>
    <hyperlink ref="P407" location="A125597176R" display="A125597176R" xr:uid="{6A664F0C-0640-43AB-A26F-6CA1C811F683}"/>
    <hyperlink ref="P463" location="A125625976V" display="A125625976V" xr:uid="{01820B99-6B7B-4D20-B5BC-F07899C30058}"/>
    <hyperlink ref="P519" location="A125611576X" display="A125611576X" xr:uid="{87F6ADA2-B175-444A-B090-FCF7F7D3F3D3}"/>
    <hyperlink ref="Q407" location="A125591416F" display="A125591416F" xr:uid="{1552D911-049E-4169-B113-3D72D6495075}"/>
    <hyperlink ref="Q463" location="A125620216L" display="A125620216L" xr:uid="{0F30E75A-F4C2-49DD-A11E-E87F17F8EFB5}"/>
    <hyperlink ref="Q519" location="A125605816K" display="A125605816K" xr:uid="{375A43E9-BDC0-4F52-98B4-604D0E75BE4A}"/>
    <hyperlink ref="R407" location="A125600056R" display="A125600056R" xr:uid="{3B8811FD-8806-480A-91CD-479BC3AE6A1B}"/>
    <hyperlink ref="R463" location="A125628856F" display="A125628856F" xr:uid="{880B7F14-F87D-4456-94EA-1D77780A03E7}"/>
    <hyperlink ref="R519" location="A125614456K" display="A125614456K" xr:uid="{02B44111-ACCC-4651-9F38-6ECC80EB2163}"/>
    <hyperlink ref="S407" location="A125602936X" display="A125602936X" xr:uid="{CFB99706-4446-4826-9C27-66AC0EE11229}"/>
    <hyperlink ref="S463" location="A125631736W" display="A125631736W" xr:uid="{FA9B6960-BC2D-482F-9914-A0A532BE22B9}"/>
    <hyperlink ref="S519" location="A125617336W" display="A125617336W" xr:uid="{282B444E-25C0-4653-8B9C-7803A98F29B8}"/>
    <hyperlink ref="U407" location="A125594298J" display="A125594298J" xr:uid="{0F0CD1D8-7435-4B57-BCED-459904D1DF21}"/>
    <hyperlink ref="U463" location="A125623098R" display="A125623098R" xr:uid="{47B3995F-F55B-4861-A5F9-74ABEA0AFF59}"/>
    <hyperlink ref="U519" location="A125608698L" display="A125608698L" xr:uid="{45351912-1DD3-4775-93A1-78CA0E7DD0A9}"/>
    <hyperlink ref="T409" location="A125594416K" display="A125594416K" xr:uid="{335AB7C1-A0E8-4C2D-9083-CB75BC35735D}"/>
    <hyperlink ref="T465" location="A125623216T" display="A125623216T" xr:uid="{D2E2DCFF-3EBF-4F04-959A-798D81D6E8DA}"/>
    <hyperlink ref="T521" location="A125608816R" display="A125608816R" xr:uid="{2DFBA3B8-18FB-4B3F-B707-84790D5C808E}"/>
    <hyperlink ref="P409" location="A125597296J" display="A125597296J" xr:uid="{D4B95D25-2CBC-4047-819A-E806F5488335}"/>
    <hyperlink ref="P465" location="A125626096R" display="A125626096R" xr:uid="{859EDF81-09A5-4FB0-A08E-A716FEF3196E}"/>
    <hyperlink ref="P521" location="A125611696T" display="A125611696T" xr:uid="{D30D8E1D-C9EF-427F-B25E-901E573A26A1}"/>
    <hyperlink ref="Q409" location="A125591536X" display="A125591536X" xr:uid="{E93FFE88-D934-469F-9302-F6736C973099}"/>
    <hyperlink ref="Q465" location="A125620336F" display="A125620336F" xr:uid="{40068DCC-D222-4F13-99D1-9A8C29F93DFB}"/>
    <hyperlink ref="Q521" location="A125605936C" display="A125605936C" xr:uid="{5AF73014-F75E-445A-9B8C-4FA2DF28E387}"/>
    <hyperlink ref="R409" location="A125600176J" display="A125600176J" xr:uid="{2F80CEE0-A43F-4693-843B-4C347C32B2D5}"/>
    <hyperlink ref="R465" location="A125628976X" display="A125628976X" xr:uid="{80A14DAD-1658-47FC-84CB-DA6FA7BEF456}"/>
    <hyperlink ref="R521" location="A125614576C" display="A125614576C" xr:uid="{A0505CF5-0954-45F7-B96F-D68DCBF9755C}"/>
    <hyperlink ref="S409" location="A125603056V" display="A125603056V" xr:uid="{61F84977-5ACE-4395-BDA1-5E2E59B0A4A4}"/>
    <hyperlink ref="S465" location="A125631856R" display="A125631856R" xr:uid="{35761D26-2AD2-4054-AF0A-6857AA70C418}"/>
    <hyperlink ref="S521" location="A125617456R" display="A125617456R" xr:uid="{61A5EA06-A601-47E9-91DF-A34301B4F6E6}"/>
    <hyperlink ref="U409" location="A125594418R" display="A125594418R" xr:uid="{34A9DCCF-F80A-4BC1-A42B-E35495C9FCB7}"/>
    <hyperlink ref="U465" location="A125623218W" display="A125623218W" xr:uid="{5474C792-EE07-4845-92B1-12A0FE6695B9}"/>
    <hyperlink ref="U521" location="A125608818V" display="A125608818V" xr:uid="{20127467-979A-4DDA-B1C3-64F2D2BD11E7}"/>
    <hyperlink ref="T410" location="A125594120X" display="A125594120X" xr:uid="{8FA34388-673B-42A8-84E2-B9B12F78CCD9}"/>
    <hyperlink ref="T466" location="A125622920C" display="A125622920C" xr:uid="{6C664B1A-B6FC-4B09-89FB-96E7A64B1F94}"/>
    <hyperlink ref="T522" location="A125608520C" display="A125608520C" xr:uid="{B0EC238D-E76F-487E-9DE7-0BE9B562B2B9}"/>
    <hyperlink ref="P410" location="A125597000K" display="A125597000K" xr:uid="{5F60DF23-0CAF-4F65-BC50-F409D3B43810}"/>
    <hyperlink ref="P466" location="A125625800R" display="A125625800R" xr:uid="{A199C8BC-7D36-4FAA-9298-1AB702044222}"/>
    <hyperlink ref="P522" location="A125611400V" display="A125611400V" xr:uid="{04309013-F614-45F7-83FD-B5736E050201}"/>
    <hyperlink ref="Q410" location="A125591240L" display="A125591240L" xr:uid="{7512E8DF-1F2B-41D1-B049-B7BCC94878E6}"/>
    <hyperlink ref="Q466" location="A125620040V" display="A125620040V" xr:uid="{02D9E759-4010-43A2-BAED-2EF25C570029}"/>
    <hyperlink ref="Q522" location="A125605640T" display="A125605640T" xr:uid="{5143AF01-F378-4C9C-A124-F880CD5CF488}"/>
    <hyperlink ref="R410" location="A125599880F" display="A125599880F" xr:uid="{440CFA14-88ED-450D-815E-04AA452E4B4D}"/>
    <hyperlink ref="R466" location="A125628680L" display="A125628680L" xr:uid="{63771361-27DD-49B0-8759-54A455B37382}"/>
    <hyperlink ref="R522" location="A125614280T" display="A125614280T" xr:uid="{EDB337AB-A08F-4786-820F-31F74ECFFCAF}"/>
    <hyperlink ref="S410" location="A125602760F" display="A125602760F" xr:uid="{998426F6-1997-4D8B-9C5B-6FCBEFB462A6}"/>
    <hyperlink ref="S466" location="A125631560C" display="A125631560C" xr:uid="{8976FF9C-EC20-4B9E-A62E-35E7F6678C25}"/>
    <hyperlink ref="S522" location="A125617160C" display="A125617160C" xr:uid="{F94FC872-1013-448F-8BCC-6823FE14A694}"/>
    <hyperlink ref="U410" location="A125594122C" display="A125594122C" xr:uid="{4F231F95-5CC9-41DB-AF53-E61BA427A722}"/>
    <hyperlink ref="U466" location="A125622922J" display="A125622922J" xr:uid="{E400E122-C474-417D-8F13-AFDE68173C33}"/>
    <hyperlink ref="U522" location="A125608522J" display="A125608522J" xr:uid="{EC3026D2-3396-4C37-8CA7-E8E71018410D}"/>
    <hyperlink ref="T411" location="A125594400T" display="A125594400T" xr:uid="{3C6D65D8-3043-4D24-8B9D-5EF4FA8233F0}"/>
    <hyperlink ref="T467" location="A125623200X" display="A125623200X" xr:uid="{9CF67848-A095-4B47-9270-99DBFD69D0B3}"/>
    <hyperlink ref="T523" location="A125608800W" display="A125608800W" xr:uid="{02D0AB62-5B29-43F6-9A7E-506D1525B52C}"/>
    <hyperlink ref="P411" location="A125597280R" display="A125597280R" xr:uid="{39EE39C1-A955-4910-98C7-E75A2E252F68}"/>
    <hyperlink ref="P467" location="A125626080W" display="A125626080W" xr:uid="{E18F7A79-23A9-4CBD-AD3D-F269F21510E3}"/>
    <hyperlink ref="P523" location="A125611680X" display="A125611680X" xr:uid="{ADC53A88-656D-425C-BA41-B3F07C50555E}"/>
    <hyperlink ref="Q411" location="A125591520F" display="A125591520F" xr:uid="{38B7D9EE-309C-43B3-AC10-37A8F8F7D915}"/>
    <hyperlink ref="Q467" location="A125620320L" display="A125620320L" xr:uid="{EA6F263E-7458-4B0C-83CF-B6AEA54529BA}"/>
    <hyperlink ref="Q523" location="A125605920K" display="A125605920K" xr:uid="{411D2367-3513-4CB9-BC63-464ED51B3E4F}"/>
    <hyperlink ref="R411" location="A125600160R" display="A125600160R" xr:uid="{25B78EF8-4B13-4079-A980-FE82B5E7A2E2}"/>
    <hyperlink ref="R467" location="A125628960F" display="A125628960F" xr:uid="{0BCA04EF-009B-49A6-A32E-8D57D226308B}"/>
    <hyperlink ref="R523" location="A125614560K" display="A125614560K" xr:uid="{42FDAA9E-0A0B-438C-BAD2-1682240F076E}"/>
    <hyperlink ref="S411" location="A125603040A" display="A125603040A" xr:uid="{36040AF9-11E0-4CFC-8CD1-E10613E4B0D3}"/>
    <hyperlink ref="S467" location="A125631840W" display="A125631840W" xr:uid="{358226C0-6E6A-4FFD-81AD-297554771003}"/>
    <hyperlink ref="S523" location="A125617440W" display="A125617440W" xr:uid="{7D22E315-8BE0-42E3-8B09-5C798E44A97F}"/>
    <hyperlink ref="U411" location="A125594402W" display="A125594402W" xr:uid="{BC00AC8C-5ED9-4946-BB39-46277646B884}"/>
    <hyperlink ref="U467" location="A125623202C" display="A125623202C" xr:uid="{EB32F9D3-963F-4908-A56E-B2B3DC5BA899}"/>
    <hyperlink ref="U523" location="A125608802A" display="A125608802A" xr:uid="{2F3D23EB-0C23-429C-84F6-030B38F697E6}"/>
    <hyperlink ref="T412" location="A125594408K" display="A125594408K" xr:uid="{7F2B44CC-C1FB-4920-84A8-957DA35B84C2}"/>
    <hyperlink ref="T468" location="A125623208T" display="A125623208T" xr:uid="{D0BFB296-4DCD-4B67-855D-600CED5C81F8}"/>
    <hyperlink ref="T524" location="A125608808R" display="A125608808R" xr:uid="{3F6EDCC1-16A4-4DB7-8A5E-5801B53F7DC1}"/>
    <hyperlink ref="P412" location="A125597288J" display="A125597288J" xr:uid="{EDA96FA8-7493-406B-B792-3860EDE041CD}"/>
    <hyperlink ref="P468" location="A125626088R" display="A125626088R" xr:uid="{FAAF0CA8-3BDE-4CEF-8DB0-CC79611D5898}"/>
    <hyperlink ref="P524" location="A125611688T" display="A125611688T" xr:uid="{1053D964-E7E5-4EC9-80F5-8BBC841BC87C}"/>
    <hyperlink ref="Q412" location="A125591528X" display="A125591528X" xr:uid="{EFDD8E81-D3F8-4B43-B808-7E0902580E2D}"/>
    <hyperlink ref="Q468" location="A125620328F" display="A125620328F" xr:uid="{C6902960-CDDC-4992-AAD4-24CB1C939309}"/>
    <hyperlink ref="Q524" location="A125605928C" display="A125605928C" xr:uid="{C49A6A99-9C58-4D23-8B95-0F850E294EAA}"/>
    <hyperlink ref="R412" location="A125600168J" display="A125600168J" xr:uid="{BBB4015A-0439-4F7B-8854-9ABACA09CED2}"/>
    <hyperlink ref="R468" location="A125628968X" display="A125628968X" xr:uid="{2256F3CE-E226-477E-AE1A-928879F6C571}"/>
    <hyperlink ref="R524" location="A125614568C" display="A125614568C" xr:uid="{BC3543BB-F2FF-4B97-BB48-51B2E52EF792}"/>
    <hyperlink ref="S412" location="A125603048V" display="A125603048V" xr:uid="{56AB4351-F8D2-4FB1-85B4-A0C0EDEBA18A}"/>
    <hyperlink ref="S468" location="A125631848R" display="A125631848R" xr:uid="{985E4824-7EF0-4456-AEB5-6F0AEBFCCF7E}"/>
    <hyperlink ref="S524" location="A125617448R" display="A125617448R" xr:uid="{166AA367-5595-43DD-A87E-7450BB3EFB2C}"/>
    <hyperlink ref="U412" location="A125594410W" display="A125594410W" xr:uid="{8213C6CC-6ADD-4AB9-8089-FFAC1E190CB0}"/>
    <hyperlink ref="U468" location="A125623210C" display="A125623210C" xr:uid="{F4B3C8B2-12AC-45BB-B99A-EE4ADAF37B82}"/>
    <hyperlink ref="U524" location="A125608810A" display="A125608810A" xr:uid="{CE76542A-6E31-4F09-A38A-23D02633AABF}"/>
    <hyperlink ref="T413" location="A125594128T" display="A125594128T" xr:uid="{A3B6194F-E1B4-4690-9FF5-2726B4F8D882}"/>
    <hyperlink ref="T469" location="A125622928W" display="A125622928W" xr:uid="{4014EEBB-215B-4D54-992B-3A90D327DF05}"/>
    <hyperlink ref="T525" location="A125608528W" display="A125608528W" xr:uid="{ADA2EB39-345A-419F-A0FA-030D120B76C0}"/>
    <hyperlink ref="P413" location="A125597008C" display="A125597008C" xr:uid="{F97F2D2C-8544-41B2-8AC1-D216FDF2046F}"/>
    <hyperlink ref="P469" location="A125625808J" display="A125625808J" xr:uid="{44C19BFA-0FC0-408A-855E-0A2A0346AB7C}"/>
    <hyperlink ref="P525" location="A125611408L" display="A125611408L" xr:uid="{48537FA1-9C06-4812-B250-9FF928CBC734}"/>
    <hyperlink ref="Q413" location="A125591248F" display="A125591248F" xr:uid="{23748687-9F23-4479-9A01-99331286F33A}"/>
    <hyperlink ref="Q469" location="A125620048L" display="A125620048L" xr:uid="{83CC8208-66A4-4E32-BE68-B92A7C64DC5E}"/>
    <hyperlink ref="Q525" location="A125605648K" display="A125605648K" xr:uid="{AF4BB740-1DB8-406B-B132-EA98E8138071}"/>
    <hyperlink ref="R413" location="A125599888X" display="A125599888X" xr:uid="{4C5B16E5-598D-4D14-8BE6-1946B2CC39E2}"/>
    <hyperlink ref="R469" location="A125628688F" display="A125628688F" xr:uid="{E0AE8CFD-F6E7-485A-BCC6-00E0B8D7B60C}"/>
    <hyperlink ref="R525" location="A125614288K" display="A125614288K" xr:uid="{D8D41EE9-E3A2-4E71-BE9F-F642F23632DF}"/>
    <hyperlink ref="S413" location="A125602768X" display="A125602768X" xr:uid="{7AF4B469-9022-401B-855C-4A4FCD11F4ED}"/>
    <hyperlink ref="S469" location="A125631568W" display="A125631568W" xr:uid="{EFD1F8A4-7E71-48DD-AEB2-BEFA1F9BF174}"/>
    <hyperlink ref="S525" location="A125617168W" display="A125617168W" xr:uid="{BA2B5C82-6251-4AC4-81D7-5C478CEA7AFF}"/>
    <hyperlink ref="U413" location="A125594130C" display="A125594130C" xr:uid="{9B549C13-1EDD-4FDE-94B0-D128AE39C24F}"/>
    <hyperlink ref="U469" location="A125622930J" display="A125622930J" xr:uid="{145D9AA2-4B3B-4758-8F42-07E5A0F2A18E}"/>
    <hyperlink ref="U525" location="A125608530J" display="A125608530J" xr:uid="{9C24162E-436B-4628-ADEE-6C3454FF8E2B}"/>
    <hyperlink ref="T415" location="A125594208T" display="A125594208T" xr:uid="{E6D0A1BD-169F-4AF7-AB62-DE3F20CBCBFC}"/>
    <hyperlink ref="T471" location="A125623008X" display="A125623008X" xr:uid="{B380B3E7-F476-4860-A2A7-995E46614E09}"/>
    <hyperlink ref="T527" location="A125608608W" display="A125608608W" xr:uid="{8DB74D01-AFB2-4EF7-A7DE-8E8B2D1BACEB}"/>
    <hyperlink ref="P415" location="A125597088R" display="A125597088R" xr:uid="{F03FF9C0-CD62-4989-AF4F-05D8A477783E}"/>
    <hyperlink ref="P471" location="A125625888V" display="A125625888V" xr:uid="{B291AAE8-EF7B-4ECE-B5B1-5235CA916BDF}"/>
    <hyperlink ref="P527" location="A125611488X" display="A125611488X" xr:uid="{FE3F00F0-97E0-4A85-82C4-DDD185023441}"/>
    <hyperlink ref="Q415" location="A125591328F" display="A125591328F" xr:uid="{0A314678-3D6B-4F54-81FB-454FE18AB0DA}"/>
    <hyperlink ref="Q471" location="A125620128L" display="A125620128L" xr:uid="{B4475D50-EF20-4E24-B690-6098F7E57012}"/>
    <hyperlink ref="Q527" location="A125605728K" display="A125605728K" xr:uid="{065F855D-EFAC-4A3E-B9FD-C3B523AD0BF9}"/>
    <hyperlink ref="R415" location="A125599968X" display="A125599968X" xr:uid="{E395396D-9839-4D49-8C11-638F536D5363}"/>
    <hyperlink ref="R471" location="A125628768F" display="A125628768F" xr:uid="{0DE9B3C3-B572-43F7-AAB0-B3FD21F724A1}"/>
    <hyperlink ref="R527" location="A125614368K" display="A125614368K" xr:uid="{A3F522B8-1691-4004-86B4-335B1790D72F}"/>
    <hyperlink ref="S415" location="A125602848X" display="A125602848X" xr:uid="{FB8918A1-457D-41B1-8B39-0A94CB8025E5}"/>
    <hyperlink ref="S471" location="A125631648W" display="A125631648W" xr:uid="{6D636020-DA8F-4DC5-93F3-AE791622FAB8}"/>
    <hyperlink ref="S527" location="A125617248W" display="A125617248W" xr:uid="{E1F617FB-63A1-4DF5-BD57-8416E61FCDD7}"/>
    <hyperlink ref="U415" location="A125594210C" display="A125594210C" xr:uid="{56F688EA-4B42-4D95-95DF-029E450E250A}"/>
    <hyperlink ref="U471" location="A125623010K" display="A125623010K" xr:uid="{796A72C8-7456-4115-A116-9F81641F9478}"/>
    <hyperlink ref="U527" location="A125608610J" display="A125608610J" xr:uid="{5CD69246-BE4E-4318-8937-2312615BABC8}"/>
    <hyperlink ref="T416" location="A125594304T" display="A125594304T" xr:uid="{C9B606B2-30C0-4446-9F7B-F2CB0744F87A}"/>
    <hyperlink ref="T472" location="A125623104X" display="A125623104X" xr:uid="{EA43605A-D598-473D-A383-B94FC7CBAD77}"/>
    <hyperlink ref="T528" location="A125608704W" display="A125608704W" xr:uid="{2D5B1102-1D93-49B8-9B14-3CD6F5BBD654}"/>
    <hyperlink ref="P416" location="A125597184R" display="A125597184R" xr:uid="{A09273DE-3277-4485-9B58-7F3D6BC10A5A}"/>
    <hyperlink ref="P472" location="A125625984V" display="A125625984V" xr:uid="{D51CE797-0536-4C42-AA9B-8BC08EE3CF90}"/>
    <hyperlink ref="P528" location="A125611584X" display="A125611584X" xr:uid="{46D31C81-95EC-46CE-8763-BA87FF200220}"/>
    <hyperlink ref="Q416" location="A125591424F" display="A125591424F" xr:uid="{D31DB6B1-50FA-4480-BCAC-CDD09EF96F65}"/>
    <hyperlink ref="Q472" location="A125620224L" display="A125620224L" xr:uid="{9A0031C7-F5B4-4C59-841A-A008AE0D9788}"/>
    <hyperlink ref="Q528" location="A125605824K" display="A125605824K" xr:uid="{A59ED96D-1FFF-43AC-B517-957CA1CE2233}"/>
    <hyperlink ref="R416" location="A125600064R" display="A125600064R" xr:uid="{031EF460-F71E-4544-AA41-9E935BEFB289}"/>
    <hyperlink ref="R472" location="A125628864F" display="A125628864F" xr:uid="{36F2FE8C-7224-4E86-851A-D0327BA03A9B}"/>
    <hyperlink ref="R528" location="A125614464K" display="A125614464K" xr:uid="{E85A6C9F-FEF7-4234-BD40-E72BBFAE0B38}"/>
    <hyperlink ref="S416" location="A125602944X" display="A125602944X" xr:uid="{2C6F0641-8AC3-443F-827D-3175AA66E837}"/>
    <hyperlink ref="S472" location="A125631744W" display="A125631744W" xr:uid="{11A50F69-4478-46D7-8B74-BCC2A0397E4B}"/>
    <hyperlink ref="S528" location="A125617344W" display="A125617344W" xr:uid="{A2A41510-81B1-41B6-B85B-D02E3248F06D}"/>
    <hyperlink ref="U416" location="A125594306W" display="A125594306W" xr:uid="{9321D69D-C1CD-4B33-A0D1-ED15725DB978}"/>
    <hyperlink ref="U472" location="A125623106C" display="A125623106C" xr:uid="{B0CE63BA-8CC4-4B6F-B776-0E5B9CD4A8FF}"/>
    <hyperlink ref="U528" location="A125608706A" display="A125608706A" xr:uid="{343438E9-C0E8-4554-97A3-51489DD09F3A}"/>
    <hyperlink ref="T417" location="A125594424K" display="A125594424K" xr:uid="{590961E3-A49D-446A-8B67-4F20EE736F31}"/>
    <hyperlink ref="T473" location="A125623224T" display="A125623224T" xr:uid="{CE3D3882-0D61-4B2D-A356-AF85E4D63EE7}"/>
    <hyperlink ref="T529" location="A125608824R" display="A125608824R" xr:uid="{1B1FC884-90E7-476E-AF13-BB693881DDEC}"/>
    <hyperlink ref="P417" location="A125597304W" display="A125597304W" xr:uid="{DBF7B605-60AA-40A1-8313-F63373325B55}"/>
    <hyperlink ref="P473" location="A125626104C" display="A125626104C" xr:uid="{8A02D2CD-6B9D-4F9A-948F-4EE494648838}"/>
    <hyperlink ref="P529" location="A125611704F" display="A125611704F" xr:uid="{34B4634B-3AEF-415E-9B0A-F548CAB45D3C}"/>
    <hyperlink ref="Q417" location="A125591544X" display="A125591544X" xr:uid="{93F1FB0E-E0F3-45DE-BBE6-38476416C3BD}"/>
    <hyperlink ref="Q473" location="A125620344F" display="A125620344F" xr:uid="{A4B92251-533F-4D0D-A917-DED25F2E1A87}"/>
    <hyperlink ref="Q529" location="A125605944C" display="A125605944C" xr:uid="{4F87EFFC-4520-4848-9A14-878BC6E459E1}"/>
    <hyperlink ref="R417" location="A125600184J" display="A125600184J" xr:uid="{BEBC745A-43FE-4E66-BB96-17EE1A6AEA0C}"/>
    <hyperlink ref="R473" location="A125628984X" display="A125628984X" xr:uid="{E7AFF9DB-7C57-4437-86BE-7F133016EA3B}"/>
    <hyperlink ref="R529" location="A125614584C" display="A125614584C" xr:uid="{EEC279C7-521F-41FB-AC05-FCBBBB719C61}"/>
    <hyperlink ref="S417" location="A125603064V" display="A125603064V" xr:uid="{27C8566D-1100-412B-9F42-3B44615B51F4}"/>
    <hyperlink ref="S473" location="A125631864R" display="A125631864R" xr:uid="{985D03BA-64C9-4828-9F86-4FEBA7C92B1C}"/>
    <hyperlink ref="S529" location="A125617464R" display="A125617464R" xr:uid="{55DFC34F-E83E-4DCF-B584-6F0DA0C2FA54}"/>
    <hyperlink ref="U417" location="A125594426R" display="A125594426R" xr:uid="{158D3E85-6198-468D-B64B-B118DAA0045C}"/>
    <hyperlink ref="U473" location="A125623226W" display="A125623226W" xr:uid="{98F0717D-73BF-43D0-8B66-251185571428}"/>
    <hyperlink ref="U529" location="A125608826V" display="A125608826V" xr:uid="{0358DB5C-78C3-481B-80D0-18A821BE048D}"/>
    <hyperlink ref="T418" location="A125594136T" display="A125594136T" xr:uid="{222B7CED-35D0-4C98-83B8-80A3D35A2D35}"/>
    <hyperlink ref="T474" location="A125622936W" display="A125622936W" xr:uid="{EBA7EDEE-11ED-4FD5-9789-58D0ED0A7C21}"/>
    <hyperlink ref="T530" location="A125608536W" display="A125608536W" xr:uid="{53F530AF-555D-4BC8-B917-8B810BFE2405}"/>
    <hyperlink ref="P418" location="A125597016C" display="A125597016C" xr:uid="{DF1E0BF3-4EC2-4460-B7A8-582F52498209}"/>
    <hyperlink ref="P474" location="A125625816J" display="A125625816J" xr:uid="{7A9A393F-CE0E-4B4D-8432-F5F8B946B076}"/>
    <hyperlink ref="P530" location="A125611416L" display="A125611416L" xr:uid="{4801E5C6-9296-441C-9A85-A73A0D3CF8C1}"/>
    <hyperlink ref="Q418" location="A125591256F" display="A125591256F" xr:uid="{33426A2C-5D95-49AB-B69C-2443A4FB56BB}"/>
    <hyperlink ref="Q474" location="A125620056L" display="A125620056L" xr:uid="{75D0EC46-2C19-49FD-9760-416A994B3AC0}"/>
    <hyperlink ref="Q530" location="A125605656K" display="A125605656K" xr:uid="{6E416CEC-E69B-4256-976D-715BDDF5663E}"/>
    <hyperlink ref="R418" location="A125599896X" display="A125599896X" xr:uid="{F290E102-022D-4ABA-A07F-23EE53527ED8}"/>
    <hyperlink ref="R474" location="A125628696F" display="A125628696F" xr:uid="{AFFC7E02-0B2D-454F-82B4-0102C125B6CB}"/>
    <hyperlink ref="R530" location="A125614296K" display="A125614296K" xr:uid="{98446724-DC8F-4A60-85CC-2BCCCC87FC89}"/>
    <hyperlink ref="S418" location="A125602776X" display="A125602776X" xr:uid="{0510C807-1C14-4853-BBA3-09D6C21484E3}"/>
    <hyperlink ref="S474" location="A125631576W" display="A125631576W" xr:uid="{1796945A-C38A-4B88-8399-7FC305ED6BAE}"/>
    <hyperlink ref="S530" location="A125617176W" display="A125617176W" xr:uid="{32EB9347-0052-409B-9BC1-31EF22B7E524}"/>
    <hyperlink ref="U418" location="A125594138W" display="A125594138W" xr:uid="{65ACEEEA-A194-44E7-8438-7F4CBDA5DF8B}"/>
    <hyperlink ref="U474" location="A125622938A" display="A125622938A" xr:uid="{8FA16FDA-3788-4931-9584-1B7AA967FCC8}"/>
    <hyperlink ref="U530" location="A125608538A" display="A125608538A" xr:uid="{E7EE23F4-F3F4-47FD-994D-E9CFB2F1EA84}"/>
    <hyperlink ref="T420" location="A125594344K" display="A125594344K" xr:uid="{110687FA-5C05-49E3-B5FA-C565B3F336BE}"/>
    <hyperlink ref="T476" location="A125623144T" display="A125623144T" xr:uid="{0501F430-836C-4E96-BB54-A9A6F07980A8}"/>
    <hyperlink ref="T532" location="A125608744R" display="A125608744R" xr:uid="{08072CE4-F0EE-4E98-8C27-AA766852D07C}"/>
    <hyperlink ref="P420" location="A125597224W" display="A125597224W" xr:uid="{2451F50E-A5EB-4004-9404-6B91F6F51223}"/>
    <hyperlink ref="P476" location="A125626024C" display="A125626024C" xr:uid="{A2EF8B2C-6A06-4D87-959D-03024255E71D}"/>
    <hyperlink ref="P532" location="A125611624F" display="A125611624F" xr:uid="{24312AD8-2488-474E-9F9E-5AC23C22CD4E}"/>
    <hyperlink ref="Q420" location="A125591464X" display="A125591464X" xr:uid="{D4553F6D-C704-4819-AF00-89EF92556735}"/>
    <hyperlink ref="Q476" location="A125620264F" display="A125620264F" xr:uid="{76D3B7BF-B162-4A8D-9243-922E673703A3}"/>
    <hyperlink ref="Q532" location="A125605864C" display="A125605864C" xr:uid="{380064A0-805F-4302-B49B-5B0EDCD21E05}"/>
    <hyperlink ref="R420" location="A125600104W" display="A125600104W" xr:uid="{4A1E5B74-5ED0-41DB-BDE4-15CF34F6D904}"/>
    <hyperlink ref="R476" location="A125628904L" display="A125628904L" xr:uid="{6A38BC28-60AF-4C60-B80C-3FCB1A7B9648}"/>
    <hyperlink ref="R532" location="A125614504T" display="A125614504T" xr:uid="{1B6AE7FA-AC9A-42D4-B74B-1CFCCA25E0B1}"/>
    <hyperlink ref="S420" location="A125602984T" display="A125602984T" xr:uid="{6A5B210E-EAFC-4C8A-9BC7-550E9DC72C3E}"/>
    <hyperlink ref="S476" location="A125631784R" display="A125631784R" xr:uid="{1D12E32F-AE83-49DD-9AAA-18C68E39682E}"/>
    <hyperlink ref="S532" location="A125617384R" display="A125617384R" xr:uid="{490453E1-AF80-4C1B-A36B-3B056F09C7DA}"/>
    <hyperlink ref="U420" location="A125594346R" display="A125594346R" xr:uid="{0F21A098-917F-47E7-93E9-FCB5AABA5BE6}"/>
    <hyperlink ref="U476" location="A125623146W" display="A125623146W" xr:uid="{A47F74BC-6AF9-45A7-8131-AAA772474D10}"/>
    <hyperlink ref="U532" location="A125608746V" display="A125608746V" xr:uid="{9A3376AF-7C12-473C-B16A-7E0FF28639B0}"/>
    <hyperlink ref="T421" location="A125594352K" display="A125594352K" xr:uid="{8DDC6885-1562-4AAF-9FA9-12B70E560A52}"/>
    <hyperlink ref="T477" location="A125623152T" display="A125623152T" xr:uid="{B14D4225-B17A-4D12-BCD7-78A38F30CE8A}"/>
    <hyperlink ref="T533" location="A125608752R" display="A125608752R" xr:uid="{1778D531-CF2A-4D58-8C48-F07425AF9C89}"/>
    <hyperlink ref="P421" location="A125597232W" display="A125597232W" xr:uid="{01798B2E-A10B-4FCD-8E52-CEB8B0ED54D7}"/>
    <hyperlink ref="P477" location="A125626032C" display="A125626032C" xr:uid="{FA87F612-29B6-4485-AEC0-3F744F721A04}"/>
    <hyperlink ref="P533" location="A125611632F" display="A125611632F" xr:uid="{E09D1018-DAAC-48E1-89C3-E98B9A1D463E}"/>
    <hyperlink ref="Q421" location="A125591472X" display="A125591472X" xr:uid="{34519405-67BB-40C0-BD3B-0D8D90727725}"/>
    <hyperlink ref="Q477" location="A125620272F" display="A125620272F" xr:uid="{2006AA30-F7FC-4186-ACDD-3833D76DDB07}"/>
    <hyperlink ref="Q533" location="A125605872C" display="A125605872C" xr:uid="{177CCE94-C8E4-4037-8867-01E96901ADB1}"/>
    <hyperlink ref="R421" location="A125600112W" display="A125600112W" xr:uid="{92F67E35-DC9A-458C-BFB5-6970CCC13478}"/>
    <hyperlink ref="R477" location="A125628912L" display="A125628912L" xr:uid="{6F630F0C-C407-4422-8842-4C5836370B63}"/>
    <hyperlink ref="R533" location="A125614512T" display="A125614512T" xr:uid="{2CC09719-0D8E-4CC5-8C6C-148A615642B7}"/>
    <hyperlink ref="S421" location="A125602992T" display="A125602992T" xr:uid="{5D0E7935-C968-407F-92DA-0604CA781121}"/>
    <hyperlink ref="S477" location="A125631792R" display="A125631792R" xr:uid="{9FB4E094-D8B6-462F-AF08-FDD37592AB30}"/>
    <hyperlink ref="S533" location="A125617392R" display="A125617392R" xr:uid="{ABF1A967-4FB8-4DF5-A006-4FA1673B1770}"/>
    <hyperlink ref="U421" location="A125594354R" display="A125594354R" xr:uid="{2420C479-EC86-4CBD-9096-789AB5B31110}"/>
    <hyperlink ref="U477" location="A125623154W" display="A125623154W" xr:uid="{78579628-BCF6-4BBF-8D35-3BD80F15A96D}"/>
    <hyperlink ref="U533" location="A125608754V" display="A125608754V" xr:uid="{3736A48E-0673-4B4A-8D65-C6824A071510}"/>
    <hyperlink ref="T422" location="A125594176K" display="A125594176K" xr:uid="{9444E7D0-5879-40C2-971D-9B855627C641}"/>
    <hyperlink ref="T478" location="A125622976R" display="A125622976R" xr:uid="{ECA9EFE1-80AB-4F42-AF40-AC646DDC2D50}"/>
    <hyperlink ref="T534" location="A125608576R" display="A125608576R" xr:uid="{B4A1109D-C25C-4250-A056-B580B034C992}"/>
    <hyperlink ref="P422" location="A125597056W" display="A125597056W" xr:uid="{F520B177-991D-40FD-867B-10FC003B3743}"/>
    <hyperlink ref="P478" location="A125625856A" display="A125625856A" xr:uid="{0A4E314E-2336-4FD4-AFEF-8BCD4D894148}"/>
    <hyperlink ref="P534" location="A125611456F" display="A125611456F" xr:uid="{599806B9-CCDB-45C5-B143-D103743E2BBE}"/>
    <hyperlink ref="Q422" location="A125591296X" display="A125591296X" xr:uid="{C7637300-F23B-4D6F-9243-CBE38DB81D89}"/>
    <hyperlink ref="Q478" location="A125620096F" display="A125620096F" xr:uid="{EF81C53C-F764-4350-8F85-1A2CF53C8971}"/>
    <hyperlink ref="Q534" location="A125605696C" display="A125605696C" xr:uid="{6E5E5F25-F8A8-4CBF-AFB6-77F3B835BF03}"/>
    <hyperlink ref="R422" location="A125599936F" display="A125599936F" xr:uid="{1058A587-8309-4956-9CB8-B86DE2263FA1}"/>
    <hyperlink ref="R478" location="A125628736L" display="A125628736L" xr:uid="{F064D074-927F-4A2A-BD2F-F9A7BC906A30}"/>
    <hyperlink ref="R534" location="A125614336T" display="A125614336T" xr:uid="{FFD3393E-7FCE-43BA-AA1C-EE59B2D15B80}"/>
    <hyperlink ref="S422" location="A125602816F" display="A125602816F" xr:uid="{6795408D-E9F8-4C90-B503-5ABFDD764CFA}"/>
    <hyperlink ref="S478" location="A125631616C" display="A125631616C" xr:uid="{5481F040-EB26-4869-B17F-3A34C19837C7}"/>
    <hyperlink ref="S534" location="A125617216C" display="A125617216C" xr:uid="{66677575-FA25-482D-BDEA-12E8ED5355FD}"/>
    <hyperlink ref="U422" location="A125594178R" display="A125594178R" xr:uid="{DD080A79-8C87-4AEA-A970-DCF126771E7D}"/>
    <hyperlink ref="U478" location="A125622978V" display="A125622978V" xr:uid="{0D8763B2-17F7-4A3D-A932-21DC11B25AFF}"/>
    <hyperlink ref="U534" location="A125608578V" display="A125608578V" xr:uid="{FE0DD79B-F07B-4035-82DD-7153677D1E82}"/>
    <hyperlink ref="T423" location="A125594144T" display="A125594144T" xr:uid="{BD863B1E-D310-43F6-B764-1C83A702F4EA}"/>
    <hyperlink ref="T479" location="A125622944W" display="A125622944W" xr:uid="{01E73585-A460-4618-9F6A-979BEA5705DF}"/>
    <hyperlink ref="T535" location="A125608544W" display="A125608544W" xr:uid="{BFA06528-C102-4F87-B249-3D5AE6148BC4}"/>
    <hyperlink ref="P423" location="A125597024C" display="A125597024C" xr:uid="{2AE6F92D-0FA6-4974-AB59-CD31927781DD}"/>
    <hyperlink ref="P479" location="A125625824J" display="A125625824J" xr:uid="{C00B841F-CC19-46E6-A277-40F28D2EAF34}"/>
    <hyperlink ref="P535" location="A125611424L" display="A125611424L" xr:uid="{F40118D8-3366-4931-B7A4-951626F2E6BB}"/>
    <hyperlink ref="Q423" location="A125591264F" display="A125591264F" xr:uid="{2EC7DD26-B975-49B1-8EC8-D65D4A182C72}"/>
    <hyperlink ref="Q479" location="A125620064L" display="A125620064L" xr:uid="{C57CB8D9-0F11-4EA1-92E8-3FBA5054C144}"/>
    <hyperlink ref="Q535" location="A125605664K" display="A125605664K" xr:uid="{18368A12-8AB8-4507-9229-82AF3FD11CE5}"/>
    <hyperlink ref="R423" location="A125599904L" display="A125599904L" xr:uid="{079ABC86-876D-4058-98D9-EE5FE29AF898}"/>
    <hyperlink ref="R479" location="A125628704V" display="A125628704V" xr:uid="{D870D05C-8631-4101-AE6A-01FB8904DBCD}"/>
    <hyperlink ref="R535" location="A125614304X" display="A125614304X" xr:uid="{10D38922-0882-4C20-A860-E325CB369F6F}"/>
    <hyperlink ref="S423" location="A125602784X" display="A125602784X" xr:uid="{F39F218D-E9E3-4CF7-8B9D-2FB7EA6CD57F}"/>
    <hyperlink ref="S479" location="A125631584W" display="A125631584W" xr:uid="{7B88E031-9D80-49EC-B3E7-35BA5BB20D2C}"/>
    <hyperlink ref="S535" location="A125617184W" display="A125617184W" xr:uid="{FAC1C16C-1241-4046-B8F7-BDA704A6BB1D}"/>
    <hyperlink ref="U423" location="A125594146W" display="A125594146W" xr:uid="{81D3359E-16BA-4E11-9F3D-7C182EA149C3}"/>
    <hyperlink ref="U479" location="A125622946A" display="A125622946A" xr:uid="{18347E18-5230-41ED-8F05-DF1482662885}"/>
    <hyperlink ref="U535" location="A125608546A" display="A125608546A" xr:uid="{415053CF-D6B1-4FF0-8976-C09429A7C315}"/>
    <hyperlink ref="T425" location="A125594216T" display="A125594216T" xr:uid="{81A48CC9-AED7-4637-B0C8-81B48267FA16}"/>
    <hyperlink ref="T481" location="A125623016X" display="A125623016X" xr:uid="{18902A8C-687D-4A72-A5C5-E9D0805AB36A}"/>
    <hyperlink ref="T537" location="A125608616W" display="A125608616W" xr:uid="{C79640A0-B331-4E2C-94FF-DBBFE0A7E59F}"/>
    <hyperlink ref="P425" location="A125597096R" display="A125597096R" xr:uid="{26955EED-BAF8-4CA6-A7F9-67EBF52D801D}"/>
    <hyperlink ref="P481" location="A125625896V" display="A125625896V" xr:uid="{F60F84A1-5A75-49D5-A3BD-53507F6EB48B}"/>
    <hyperlink ref="P537" location="A125611496X" display="A125611496X" xr:uid="{F3C5729A-A85D-4C94-B706-E8F040846DFD}"/>
    <hyperlink ref="Q425" location="A125591336F" display="A125591336F" xr:uid="{0BD2C39B-28A6-4903-B0C1-E4E0FF894DB0}"/>
    <hyperlink ref="Q481" location="A125620136L" display="A125620136L" xr:uid="{1139D7D9-38EF-4680-97FE-8B2163C524E8}"/>
    <hyperlink ref="Q537" location="A125605736K" display="A125605736K" xr:uid="{F2B2093B-0E33-4CCD-A575-1CD4E154803D}"/>
    <hyperlink ref="R425" location="A125599976X" display="A125599976X" xr:uid="{751EDA9D-07EF-41C0-ABC6-C460FF41EFD9}"/>
    <hyperlink ref="R481" location="A125628776F" display="A125628776F" xr:uid="{69C8778F-E651-4238-99B2-B2C0F0131D0C}"/>
    <hyperlink ref="R537" location="A125614376K" display="A125614376K" xr:uid="{CCF42668-1226-4D95-836C-904653539823}"/>
    <hyperlink ref="S425" location="A125602856X" display="A125602856X" xr:uid="{DBDF85DF-4F26-47BF-BC74-FC0C725B1AC8}"/>
    <hyperlink ref="S481" location="A125631656W" display="A125631656W" xr:uid="{8283EC33-6966-4CE8-93A1-FEC3A5AED1D4}"/>
    <hyperlink ref="S537" location="A125617256W" display="A125617256W" xr:uid="{53FDC7BA-0F2F-4066-B23F-7157EE230C9F}"/>
    <hyperlink ref="U425" location="A125594218W" display="A125594218W" xr:uid="{84D144EA-6266-4DD6-B907-DE8775C8A5C3}"/>
    <hyperlink ref="U481" location="A125623018C" display="A125623018C" xr:uid="{B2C1C117-3E14-497F-BBD0-42000C6D406E}"/>
    <hyperlink ref="U537" location="A125608618A" display="A125608618A" xr:uid="{9200FDED-0162-4568-9365-9C54A44D4659}"/>
    <hyperlink ref="T426" location="A125594168K" display="A125594168K" xr:uid="{E5A9BFE0-879B-49C2-B779-5A8C27F24A0F}"/>
    <hyperlink ref="T482" location="A125622968R" display="A125622968R" xr:uid="{F6B82484-7D7C-4739-828F-BAD3E75BE115}"/>
    <hyperlink ref="T538" location="A125608568R" display="A125608568R" xr:uid="{8C426926-E9B4-4F01-A7C2-A8037A767ED2}"/>
    <hyperlink ref="P426" location="A125597048W" display="A125597048W" xr:uid="{D8E02247-7EEB-4437-A08D-9A1A0D66B05F}"/>
    <hyperlink ref="P482" location="A125625848A" display="A125625848A" xr:uid="{DD9F250D-495E-4643-A65A-72E3F59FBFCD}"/>
    <hyperlink ref="P538" location="A125611448F" display="A125611448F" xr:uid="{A2642F65-A007-486E-8B52-82B0C0EE0D3D}"/>
    <hyperlink ref="Q426" location="A125591288X" display="A125591288X" xr:uid="{D37C33DF-E330-46CE-B529-1D926296B67F}"/>
    <hyperlink ref="Q482" location="A125620088F" display="A125620088F" xr:uid="{A5229D86-1D5C-48EA-9DAC-7FC67208FE76}"/>
    <hyperlink ref="Q538" location="A125605688C" display="A125605688C" xr:uid="{697F7C89-E100-40B4-B91C-CA9B168A5596}"/>
    <hyperlink ref="R426" location="A125599928F" display="A125599928F" xr:uid="{F0864B34-2F47-4F72-B129-9A87FBF216D4}"/>
    <hyperlink ref="R482" location="A125628728L" display="A125628728L" xr:uid="{630ECACF-1D30-4A87-828C-89B2ABD6A282}"/>
    <hyperlink ref="R538" location="A125614328T" display="A125614328T" xr:uid="{B22FE024-F819-49A8-8560-E56E5C5597DE}"/>
    <hyperlink ref="S426" location="A125602808F" display="A125602808F" xr:uid="{95EACAD3-0DFA-44A0-9678-9F15B0F3626C}"/>
    <hyperlink ref="S482" location="A125631608C" display="A125631608C" xr:uid="{CDA99FCB-22B2-4266-8732-871A2FAA3ED5}"/>
    <hyperlink ref="S538" location="A125617208C" display="A125617208C" xr:uid="{5B814923-9371-4F20-AA74-8886011DDD39}"/>
    <hyperlink ref="U426" location="A125594170W" display="A125594170W" xr:uid="{9BF205A1-2F41-4050-BD1A-B12625961B7A}"/>
    <hyperlink ref="U482" location="A125622970A" display="A125622970A" xr:uid="{0375C540-8767-4CD4-817A-DC309EA28543}"/>
    <hyperlink ref="U538" location="A125608570A" display="A125608570A" xr:uid="{54FB1957-31D7-4239-893F-414D3E8AE2C2}"/>
    <hyperlink ref="T427" location="A125594224T" display="A125594224T" xr:uid="{8D581BF8-576D-4478-BE43-2585F57991F8}"/>
    <hyperlink ref="T483" location="A125623024X" display="A125623024X" xr:uid="{99C4E9AB-97B6-4E21-B96D-545F8496BE14}"/>
    <hyperlink ref="T539" location="A125608624W" display="A125608624W" xr:uid="{A0312953-DC33-467B-8F8F-E254BD141CA7}"/>
    <hyperlink ref="P427" location="A125597104C" display="A125597104C" xr:uid="{D6729F68-FDFB-42A9-807E-1186A1E401D8}"/>
    <hyperlink ref="P483" location="A125625904J" display="A125625904J" xr:uid="{02481BBB-962D-4434-B586-D3D5A9A1A392}"/>
    <hyperlink ref="P539" location="A125611504L" display="A125611504L" xr:uid="{98F357D2-68FE-4E7E-9C7F-18B944A50E92}"/>
    <hyperlink ref="Q427" location="A125591344F" display="A125591344F" xr:uid="{13E00977-C19F-437A-A60B-E431F0D0B475}"/>
    <hyperlink ref="Q483" location="A125620144L" display="A125620144L" xr:uid="{F5C3FC18-5A04-4254-80BF-4CF20359B55F}"/>
    <hyperlink ref="Q539" location="A125605744K" display="A125605744K" xr:uid="{DB055412-4F29-472E-B76E-B0F893A25378}"/>
    <hyperlink ref="R427" location="A125599984X" display="A125599984X" xr:uid="{3293BC3A-11F9-494E-92AA-B967BC68A5B5}"/>
    <hyperlink ref="R483" location="A125628784F" display="A125628784F" xr:uid="{CD33EC2D-FF63-4378-A40F-74DA4F377DB0}"/>
    <hyperlink ref="R539" location="A125614384K" display="A125614384K" xr:uid="{12E2FBF4-8807-4FD5-BF4E-B357F7E25252}"/>
    <hyperlink ref="S427" location="A125602864X" display="A125602864X" xr:uid="{E09187C2-00A3-416B-A2F9-EDF6EEFF4084}"/>
    <hyperlink ref="S483" location="A125631664W" display="A125631664W" xr:uid="{10E102D3-9D85-4FAC-B3C2-E71FF6910982}"/>
    <hyperlink ref="S539" location="A125617264W" display="A125617264W" xr:uid="{1BBCF49B-B638-41B3-B203-29E5C60CDF18}"/>
    <hyperlink ref="U427" location="A125594226W" display="A125594226W" xr:uid="{EB684463-D64D-47AD-9F60-6890B992EF14}"/>
    <hyperlink ref="U483" location="A125623026C" display="A125623026C" xr:uid="{395C84BB-4BCB-4FD1-9EE1-1A870B42D437}"/>
    <hyperlink ref="U539" location="A125608626A" display="A125608626A" xr:uid="{AA1ED1C7-8ACC-49F2-8BE9-B734A3B03F16}"/>
    <hyperlink ref="T428" location="A125594184K" display="A125594184K" xr:uid="{381C13E9-059A-4324-9F22-29AD931CEF63}"/>
    <hyperlink ref="T484" location="A125622984R" display="A125622984R" xr:uid="{6C5FB251-5502-4EEA-9F4D-245A321E4447}"/>
    <hyperlink ref="T540" location="A125608584R" display="A125608584R" xr:uid="{A1E1D943-2FEF-4127-AFFA-F6C8467C98EE}"/>
    <hyperlink ref="P428" location="A125597064W" display="A125597064W" xr:uid="{6B575704-7A0C-4164-9D31-2B08DF544D92}"/>
    <hyperlink ref="P484" location="A125625864A" display="A125625864A" xr:uid="{E2B743AA-C550-469A-9FFD-15EF42B70A7D}"/>
    <hyperlink ref="P540" location="A125611464F" display="A125611464F" xr:uid="{452B891B-A6D8-4AE7-B1A9-F93173CF7A2F}"/>
    <hyperlink ref="Q428" location="A125591304L" display="A125591304L" xr:uid="{61CC95DB-D8DC-44F3-9747-28F12ED445A5}"/>
    <hyperlink ref="Q484" location="A125620104V" display="A125620104V" xr:uid="{1EF423BD-6FDF-4E1D-83B0-554BC4D1BE82}"/>
    <hyperlink ref="Q540" location="A125605704T" display="A125605704T" xr:uid="{BEBB6FF6-F25B-4C36-9380-D139F6527822}"/>
    <hyperlink ref="R428" location="A125599944F" display="A125599944F" xr:uid="{FCA4F4F3-16C1-4E97-82D1-10B4D7D9D54B}"/>
    <hyperlink ref="R484" location="A125628744L" display="A125628744L" xr:uid="{07CEFAC0-4DBA-4AE8-A198-B896CDB3FC23}"/>
    <hyperlink ref="R540" location="A125614344T" display="A125614344T" xr:uid="{01B6B5DF-A711-4AE5-9078-2975F13484AD}"/>
    <hyperlink ref="S428" location="A125602824F" display="A125602824F" xr:uid="{966EE95D-F2ED-40C9-BD8A-367A1E334FC9}"/>
    <hyperlink ref="S484" location="A125631624C" display="A125631624C" xr:uid="{7AE6AFA0-86F6-459B-9686-5BE47DBF944C}"/>
    <hyperlink ref="S540" location="A125617224C" display="A125617224C" xr:uid="{0E37DB13-A488-4C30-8502-630C4B0CB5EA}"/>
    <hyperlink ref="U428" location="A125594186R" display="A125594186R" xr:uid="{8FE4D604-9E0E-4ECC-AF17-652DE0AFC4B5}"/>
    <hyperlink ref="U484" location="A125622986V" display="A125622986V" xr:uid="{A32FAA84-9FCA-406C-BD57-C8F547BDA4FA}"/>
    <hyperlink ref="U540" location="A125608586V" display="A125608586V" xr:uid="{A83A3294-E23C-4C69-B3E4-32C734D3219E}"/>
    <hyperlink ref="T429" location="A125594232T" display="A125594232T" xr:uid="{5BDA8765-ED42-4288-ADDE-84AEF4A39E7E}"/>
    <hyperlink ref="T485" location="A125623032X" display="A125623032X" xr:uid="{05886B65-DC79-4E18-AC6C-7898F410AAB5}"/>
    <hyperlink ref="T541" location="A125608632W" display="A125608632W" xr:uid="{FC079FC4-C148-49F2-99F3-7425EDBE9300}"/>
    <hyperlink ref="P429" location="A125597112C" display="A125597112C" xr:uid="{F561F0F8-51B6-4B01-8B21-57C3A453B208}"/>
    <hyperlink ref="P485" location="A125625912J" display="A125625912J" xr:uid="{D3026435-0EA4-466B-B73F-6C8AB1DAA440}"/>
    <hyperlink ref="P541" location="A125611512L" display="A125611512L" xr:uid="{52602A9B-9D6E-456B-BA02-607586BBBAD5}"/>
    <hyperlink ref="Q429" location="A125591352F" display="A125591352F" xr:uid="{BD6127CE-5D43-48A7-BB51-3BBBB883AC20}"/>
    <hyperlink ref="Q485" location="A125620152L" display="A125620152L" xr:uid="{E95A76B4-279A-4B4F-BA4C-66DBDE3F370D}"/>
    <hyperlink ref="Q541" location="A125605752K" display="A125605752K" xr:uid="{4FFED0B7-88B7-4EB2-B456-32C29C403C87}"/>
    <hyperlink ref="R429" location="A125599992X" display="A125599992X" xr:uid="{F6553D33-1CCC-491A-A108-E75F85B59C53}"/>
    <hyperlink ref="R485" location="A125628792F" display="A125628792F" xr:uid="{34CF48FC-A1A5-4CA6-8864-90BD5D4B5827}"/>
    <hyperlink ref="R541" location="A125614392K" display="A125614392K" xr:uid="{73E859D2-9BF5-48DC-A78C-302A1C1D109D}"/>
    <hyperlink ref="S429" location="A125602872X" display="A125602872X" xr:uid="{4951E312-DD85-4E98-8B46-6948A6B1DCB0}"/>
    <hyperlink ref="S485" location="A125631672W" display="A125631672W" xr:uid="{3F15249E-7BE5-48C9-8878-885DA0920D16}"/>
    <hyperlink ref="S541" location="A125617272W" display="A125617272W" xr:uid="{669F7500-D33F-4D4A-A4B7-B7E2ECCF9BE9}"/>
    <hyperlink ref="U429" location="A125594234W" display="A125594234W" xr:uid="{9AB3E6B2-011A-4CF4-BBD2-C066039C7073}"/>
    <hyperlink ref="U485" location="A125623034C" display="A125623034C" xr:uid="{8C07631D-556D-45F2-9635-482F086B36EC}"/>
    <hyperlink ref="U541" location="A125608634A" display="A125608634A" xr:uid="{10754455-5BC6-47A6-AFA8-386750C3490F}"/>
    <hyperlink ref="T430" location="A125594312T" display="A125594312T" xr:uid="{C059B33A-D414-43C1-8303-B0DDFA3282C0}"/>
    <hyperlink ref="T486" location="A125623112X" display="A125623112X" xr:uid="{E0D14097-9B85-4C61-8533-1CB8DBFA8BBB}"/>
    <hyperlink ref="T542" location="A125608712W" display="A125608712W" xr:uid="{2DC17DE3-B883-495D-B290-24F545BDC5EE}"/>
    <hyperlink ref="P430" location="A125597192R" display="A125597192R" xr:uid="{7498075C-9D83-4E46-9ADC-CDE784546065}"/>
    <hyperlink ref="P486" location="A125625992V" display="A125625992V" xr:uid="{DC18020A-5ECA-45D1-B43C-A7367198178B}"/>
    <hyperlink ref="P542" location="A125611592X" display="A125611592X" xr:uid="{2FC45AE1-F5ED-406A-A370-09B92485EADC}"/>
    <hyperlink ref="Q430" location="A125591432F" display="A125591432F" xr:uid="{400E13C1-B63E-4799-A0D9-0D76C0B5123C}"/>
    <hyperlink ref="Q486" location="A125620232L" display="A125620232L" xr:uid="{B0C71652-3050-4FFD-A76D-C144DEAA8D77}"/>
    <hyperlink ref="Q542" location="A125605832K" display="A125605832K" xr:uid="{DABF4F77-897A-4763-A654-F8D9B223E3EB}"/>
    <hyperlink ref="R430" location="A125600072R" display="A125600072R" xr:uid="{CB3CF62E-949F-4DB5-90FE-EE41CD81881A}"/>
    <hyperlink ref="R486" location="A125628872F" display="A125628872F" xr:uid="{CABBDB32-ED92-407C-95B9-728A97E3F946}"/>
    <hyperlink ref="R542" location="A125614472K" display="A125614472K" xr:uid="{14765352-1CD7-49E4-B231-3B9714B53C02}"/>
    <hyperlink ref="S430" location="A125602952X" display="A125602952X" xr:uid="{9B5F9FC5-994A-4CDB-B6B2-1721214A760A}"/>
    <hyperlink ref="S486" location="A125631752W" display="A125631752W" xr:uid="{4996DAB8-441C-47BA-A34A-A64B74CB5443}"/>
    <hyperlink ref="S542" location="A125617352W" display="A125617352W" xr:uid="{F651763F-42E5-4A9C-A656-86D5AEA61873}"/>
    <hyperlink ref="U430" location="A125594314W" display="A125594314W" xr:uid="{515CA4F7-3BC6-4EDA-80E7-08DC6007B1E2}"/>
    <hyperlink ref="U486" location="A125623114C" display="A125623114C" xr:uid="{35B9DA1A-6DF4-4FD0-86C5-89456F4BDFBA}"/>
    <hyperlink ref="U542" location="A125608714A" display="A125608714A" xr:uid="{ED7034AC-03A0-4DE8-BE08-7C058B4F02C5}"/>
    <hyperlink ref="T431" location="A125594240T" display="A125594240T" xr:uid="{9D71E431-B93D-4057-896E-D8BB7628080F}"/>
    <hyperlink ref="T487" location="A125623040X" display="A125623040X" xr:uid="{50D5009F-B41F-426D-ADA5-508294794155}"/>
    <hyperlink ref="T543" location="A125608640W" display="A125608640W" xr:uid="{92E2345D-78CE-499B-9AD0-F651FA8E7A92}"/>
    <hyperlink ref="P431" location="A125597120C" display="A125597120C" xr:uid="{64E201F6-23FE-4E07-842D-2F4605959FFD}"/>
    <hyperlink ref="P487" location="A125625920J" display="A125625920J" xr:uid="{F7EC021A-93B9-4930-A2EB-7EF956B94605}"/>
    <hyperlink ref="P543" location="A125611520L" display="A125611520L" xr:uid="{8140AE7B-73A8-4FDB-88D8-03B82A61ED78}"/>
    <hyperlink ref="Q431" location="A125591360F" display="A125591360F" xr:uid="{261692FC-BD77-4884-8CB3-AC2000C2A186}"/>
    <hyperlink ref="Q487" location="A125620160L" display="A125620160L" xr:uid="{87AFCB84-727E-4754-976A-0F2614321F4A}"/>
    <hyperlink ref="Q543" location="A125605760K" display="A125605760K" xr:uid="{598A2225-84A0-4D8C-8BEE-799362300DCA}"/>
    <hyperlink ref="R431" location="A125600000C" display="A125600000C" xr:uid="{2E1B3C65-609C-4DBB-9563-5AF343FB7B3D}"/>
    <hyperlink ref="R487" location="A125628800V" display="A125628800V" xr:uid="{45CC8A8B-91C9-4ED5-8A2F-DA572D4B2C9D}"/>
    <hyperlink ref="R543" location="A125614400X" display="A125614400X" xr:uid="{F9546ADB-E449-4599-9DFB-90797A02C41E}"/>
    <hyperlink ref="S431" location="A125602880X" display="A125602880X" xr:uid="{B7BC48E8-35EB-430F-ABCB-463845D0669B}"/>
    <hyperlink ref="S487" location="A125631680W" display="A125631680W" xr:uid="{5554ECC9-AF96-4C26-866B-DFC51B6A33EC}"/>
    <hyperlink ref="S543" location="A125617280W" display="A125617280W" xr:uid="{07643FE7-06E8-428E-BCC5-0DC38EB27E12}"/>
    <hyperlink ref="U431" location="A125594242W" display="A125594242W" xr:uid="{8B190117-97DA-4666-A52B-81807BB5DF0E}"/>
    <hyperlink ref="U487" location="A125623042C" display="A125623042C" xr:uid="{D8B30591-7155-4892-9E32-04E002932486}"/>
    <hyperlink ref="U543" location="A125608642A" display="A125608642A" xr:uid="{AFF9D80F-AC3A-4FE7-9FE2-30EB81BF4381}"/>
    <hyperlink ref="T432" location="A125594192K" display="A125594192K" xr:uid="{69799EC3-8C4B-4BCD-915B-736BA5E31ECC}"/>
    <hyperlink ref="T488" location="A125622992R" display="A125622992R" xr:uid="{A9534ABD-09CE-48B5-A10E-6524F11666BE}"/>
    <hyperlink ref="T544" location="A125608592R" display="A125608592R" xr:uid="{756D97E8-D838-4E34-8494-DDA23D5F819B}"/>
    <hyperlink ref="P432" location="A125597072W" display="A125597072W" xr:uid="{6B518913-58E3-471B-8F10-2D8BFBCC391E}"/>
    <hyperlink ref="P488" location="A125625872A" display="A125625872A" xr:uid="{80997165-71B2-4F5F-9087-C666F4584A3B}"/>
    <hyperlink ref="P544" location="A125611472F" display="A125611472F" xr:uid="{88E43E41-D348-4DCA-A1C0-E8824D65DF0E}"/>
    <hyperlink ref="Q432" location="A125591312L" display="A125591312L" xr:uid="{68AF968B-02EC-46CF-A5A6-B79BF48B8B16}"/>
    <hyperlink ref="Q488" location="A125620112V" display="A125620112V" xr:uid="{7D6C1476-54AA-45A7-8CA3-DE5295F607E8}"/>
    <hyperlink ref="Q544" location="A125605712T" display="A125605712T" xr:uid="{38A51519-86F5-4B0C-8FFE-756718F76C3A}"/>
    <hyperlink ref="R432" location="A125599952F" display="A125599952F" xr:uid="{E920F9CD-736F-47B7-945E-A4D18E1A4B2C}"/>
    <hyperlink ref="R488" location="A125628752L" display="A125628752L" xr:uid="{B00425E3-4722-4D86-AF2E-729CE4993330}"/>
    <hyperlink ref="R544" location="A125614352T" display="A125614352T" xr:uid="{E580AEF5-0F2B-4765-BA1A-CA9E066E440E}"/>
    <hyperlink ref="S432" location="A125602832F" display="A125602832F" xr:uid="{3C342664-7A23-4BA8-9B76-956F788C18FC}"/>
    <hyperlink ref="S488" location="A125631632C" display="A125631632C" xr:uid="{9EF2AEC1-3BB8-4961-BA94-430F92CA756C}"/>
    <hyperlink ref="S544" location="A125617232C" display="A125617232C" xr:uid="{AF70FA3C-A275-4658-AB4A-EA9A4BA77192}"/>
    <hyperlink ref="U432" location="A125594194R" display="A125594194R" xr:uid="{1E4744D2-3237-4A9D-86ED-F6DA16165FA0}"/>
    <hyperlink ref="U488" location="A125622994V" display="A125622994V" xr:uid="{44A85EC9-221A-477E-B712-A123174F6C9C}"/>
    <hyperlink ref="U544" location="A125608594V" display="A125608594V" xr:uid="{F30B7247-EB9B-4E1B-86E7-A17E2D0DE101}"/>
    <hyperlink ref="T433" location="A125594360K" display="A125594360K" xr:uid="{EB4FA288-CCE9-4EB5-8535-E3F1D5C67C14}"/>
    <hyperlink ref="T489" location="A125623160T" display="A125623160T" xr:uid="{897252B3-7616-4C6D-A8D5-ED9ABA41B074}"/>
    <hyperlink ref="T545" location="A125608760R" display="A125608760R" xr:uid="{E37FABA0-49B5-402B-80DC-CD8B22A759EF}"/>
    <hyperlink ref="P433" location="A125597240W" display="A125597240W" xr:uid="{3645E140-8113-413B-B77A-68F3A6C41505}"/>
    <hyperlink ref="P489" location="A125626040C" display="A125626040C" xr:uid="{85437A8E-26AB-469B-94AB-5ED54913FB03}"/>
    <hyperlink ref="P545" location="A125611640F" display="A125611640F" xr:uid="{BEC0752C-9535-499F-9312-C8A393D2F815}"/>
    <hyperlink ref="Q433" location="A125591480X" display="A125591480X" xr:uid="{8B409A67-2401-45A5-84AD-EA03BA7A55FC}"/>
    <hyperlink ref="Q489" location="A125620280F" display="A125620280F" xr:uid="{FD266C70-C62B-4FFF-96B0-08DE7C1A4B92}"/>
    <hyperlink ref="Q545" location="A125605880C" display="A125605880C" xr:uid="{879013AB-CE6C-44E7-B32E-9655FB7202F1}"/>
    <hyperlink ref="R433" location="A125600120W" display="A125600120W" xr:uid="{C643290B-F069-464E-B48F-C8AC305721E9}"/>
    <hyperlink ref="R489" location="A125628920L" display="A125628920L" xr:uid="{329DBAEA-CDBB-48F9-9E04-D59A32ECCEDA}"/>
    <hyperlink ref="R545" location="A125614520T" display="A125614520T" xr:uid="{066608FB-638B-40D9-8385-B2D3FD85682E}"/>
    <hyperlink ref="S433" location="A125603000J" display="A125603000J" xr:uid="{46FDDB38-72C6-49B0-92BD-1BBD0CF7F0E2}"/>
    <hyperlink ref="S489" location="A125631800C" display="A125631800C" xr:uid="{D619D9A5-9342-477E-B579-A9A6527A5C1F}"/>
    <hyperlink ref="S545" location="A125617400C" display="A125617400C" xr:uid="{C6409F94-5DB2-4E63-AD3B-9E0C78003F3A}"/>
    <hyperlink ref="U433" location="A125594362R" display="A125594362R" xr:uid="{D79A939F-37A7-48EC-8BD9-1AFBBDDA8111}"/>
    <hyperlink ref="U489" location="A125623162W" display="A125623162W" xr:uid="{D792E853-5AC3-4C2B-B8E0-D196AC93A480}"/>
    <hyperlink ref="U545" location="A125608762V" display="A125608762V" xr:uid="{4CF2B383-72C5-4E53-8C66-9BE6B0321182}"/>
    <hyperlink ref="T434" location="A125594320T" display="A125594320T" xr:uid="{DE082A7D-4042-466D-89F6-AA98AEC017DB}"/>
    <hyperlink ref="T490" location="A125623120X" display="A125623120X" xr:uid="{FC3F24A7-0D38-41F2-A01E-2CDBC83DD35A}"/>
    <hyperlink ref="T546" location="A125608720W" display="A125608720W" xr:uid="{9EE9C275-885D-42AB-85C9-0362491DBE45}"/>
    <hyperlink ref="P434" location="A125597200C" display="A125597200C" xr:uid="{7D208E38-6A3F-456E-8631-7712105D9F95}"/>
    <hyperlink ref="P490" location="A125626000K" display="A125626000K" xr:uid="{BC8B00EE-79F5-4C18-82D8-8C3EC1B81A3E}"/>
    <hyperlink ref="P546" location="A125611600L" display="A125611600L" xr:uid="{FBB117B2-8BDA-43F5-AF27-3B70C2669148}"/>
    <hyperlink ref="Q434" location="A125591440F" display="A125591440F" xr:uid="{097C6C25-51E8-46BC-A5CB-A14A5AB12B55}"/>
    <hyperlink ref="Q490" location="A125620240L" display="A125620240L" xr:uid="{F79F1F4E-E8A4-4FC6-A711-D0C24CBB7634}"/>
    <hyperlink ref="Q546" location="A125605840K" display="A125605840K" xr:uid="{AD86B580-EB66-46E2-98BC-6A243D1885AD}"/>
    <hyperlink ref="R434" location="A125600080R" display="A125600080R" xr:uid="{64A2EB2D-E8EB-4595-8410-4A11D6291E1F}"/>
    <hyperlink ref="R490" location="A125628880F" display="A125628880F" xr:uid="{FD8B98A8-B5C4-473E-9687-352F6E28CA68}"/>
    <hyperlink ref="R546" location="A125614480K" display="A125614480K" xr:uid="{7563FF8C-4B7C-43C2-B7E0-BAF6224B0CD7}"/>
    <hyperlink ref="S434" location="A125602960X" display="A125602960X" xr:uid="{267D61DE-86B3-4FA4-81E0-C6D445D0ED47}"/>
    <hyperlink ref="S490" location="A125631760W" display="A125631760W" xr:uid="{0D0505CD-4624-4E67-9BC9-82602C7AF91E}"/>
    <hyperlink ref="S546" location="A125617360W" display="A125617360W" xr:uid="{2F3C4D5A-7311-461B-A5F8-D3B5DC12AEEC}"/>
    <hyperlink ref="U434" location="A125594322W" display="A125594322W" xr:uid="{3697766F-13EB-473E-AB4D-10E3CEC9DBF0}"/>
    <hyperlink ref="U490" location="A125623122C" display="A125623122C" xr:uid="{DAD15FE0-3C0D-47FB-9A91-23B2F1314FB0}"/>
    <hyperlink ref="U546" location="A125608722A" display="A125608722A" xr:uid="{C102070D-AEC8-4EBD-A3B3-B7E755206264}"/>
    <hyperlink ref="T435" location="A125594328K" display="A125594328K" xr:uid="{4DEDCCBF-B7E6-4366-BF88-78FAACBF0D24}"/>
    <hyperlink ref="T491" location="A125623128T" display="A125623128T" xr:uid="{8D05239E-2537-4F24-9CB6-22757F47C89A}"/>
    <hyperlink ref="T547" location="A125608728R" display="A125608728R" xr:uid="{EA7CA63D-9D5A-4A35-92D6-A271B7C78812}"/>
    <hyperlink ref="P435" location="A125597208W" display="A125597208W" xr:uid="{5B7BEB52-3D6B-4F0F-BE4C-D304C40BF276}"/>
    <hyperlink ref="P491" location="A125626008C" display="A125626008C" xr:uid="{2DFFE6CB-140B-4FBB-9B72-AEFEDD169F83}"/>
    <hyperlink ref="P547" location="A125611608F" display="A125611608F" xr:uid="{C90C90C6-D83E-4DB9-BBC6-27DD6FFF4AD5}"/>
    <hyperlink ref="Q435" location="A125591448X" display="A125591448X" xr:uid="{D3BD7B6C-B41A-4A6D-9BC4-123F66F511F6}"/>
    <hyperlink ref="Q491" location="A125620248F" display="A125620248F" xr:uid="{664DF541-F82B-43EC-AC85-34B2E2EDD0F6}"/>
    <hyperlink ref="Q547" location="A125605848C" display="A125605848C" xr:uid="{9B8FB73D-9B25-4C4B-8445-5089F8E324AD}"/>
    <hyperlink ref="R435" location="A125600088J" display="A125600088J" xr:uid="{7306EC37-D2C9-49E4-BDFC-8BD5818E42AA}"/>
    <hyperlink ref="R491" location="A125628888X" display="A125628888X" xr:uid="{2B9DB7B2-5980-4E59-ABFD-B3B16D36B8D4}"/>
    <hyperlink ref="R547" location="A125614488C" display="A125614488C" xr:uid="{D28AEAA7-0E35-4A98-9C1B-061074AA3DE1}"/>
    <hyperlink ref="S435" location="A125602968T" display="A125602968T" xr:uid="{E3709711-8A36-47C7-A724-AAAB9C6A9EE8}"/>
    <hyperlink ref="S491" location="A125631768R" display="A125631768R" xr:uid="{AEA43F71-08FE-4153-8618-B569B6D094A9}"/>
    <hyperlink ref="S547" location="A125617368R" display="A125617368R" xr:uid="{FAD11E47-CE7F-4652-A746-B30285FC8075}"/>
    <hyperlink ref="U435" location="A125594330W" display="A125594330W" xr:uid="{7AE0A794-EBAF-4D71-BF51-DB070632759C}"/>
    <hyperlink ref="U491" location="A125623130C" display="A125623130C" xr:uid="{BA9829BB-396A-4794-95CF-B715967BA2AD}"/>
    <hyperlink ref="U547" location="A125608730A" display="A125608730A" xr:uid="{227F2A8C-ED8B-4A0B-ACB9-E015F6C08C6F}"/>
    <hyperlink ref="T436" location="A125594432K" display="A125594432K" xr:uid="{BF208E0B-EA08-41C3-8FD9-56EBE032F949}"/>
    <hyperlink ref="T492" location="A125623232T" display="A125623232T" xr:uid="{EFCCABC1-0808-49AF-BE89-9B18EAD37B4F}"/>
    <hyperlink ref="T548" location="A125608832R" display="A125608832R" xr:uid="{66A95B00-11EC-442F-BBC3-96F40FB4008D}"/>
    <hyperlink ref="P436" location="A125597312W" display="A125597312W" xr:uid="{F81642D2-43E2-4267-A253-F3CE389C1514}"/>
    <hyperlink ref="P492" location="A125626112C" display="A125626112C" xr:uid="{D7810511-F524-4FE9-BB14-0C23505A2CF4}"/>
    <hyperlink ref="P548" location="A125611712F" display="A125611712F" xr:uid="{5BE7641F-0272-442F-83F1-D8315A0325D9}"/>
    <hyperlink ref="Q436" location="A125591552X" display="A125591552X" xr:uid="{9CDA6D89-A6AF-4311-BF39-DF86D404F2F9}"/>
    <hyperlink ref="Q492" location="A125620352F" display="A125620352F" xr:uid="{7DBDD00D-5868-4DFD-ACDD-8D2C0D84D059}"/>
    <hyperlink ref="Q548" location="A125605952C" display="A125605952C" xr:uid="{B996CCA2-B9C3-4409-912E-6838BCB18A2E}"/>
    <hyperlink ref="R436" location="A125600192J" display="A125600192J" xr:uid="{F23008E9-1295-436B-808B-B5207818AD0F}"/>
    <hyperlink ref="R492" location="A125628992X" display="A125628992X" xr:uid="{7A082E0C-8D59-4751-974B-1C4E85AE1B4E}"/>
    <hyperlink ref="R548" location="A125614592C" display="A125614592C" xr:uid="{A412D2B0-CBFA-46F1-8DC5-272CDE75DBA1}"/>
    <hyperlink ref="S436" location="A125603072V" display="A125603072V" xr:uid="{2AB4FDB8-EFEE-4F6C-B664-A36C9EFC5B3B}"/>
    <hyperlink ref="S492" location="A125631872R" display="A125631872R" xr:uid="{08E0298C-8534-4B63-8334-FE03A0333E80}"/>
    <hyperlink ref="S548" location="A125617472R" display="A125617472R" xr:uid="{3DA76B5A-7D4A-4409-B0EC-F8C1B5088EC7}"/>
    <hyperlink ref="U436" location="A125594434R" display="A125594434R" xr:uid="{CCD5937C-99DB-4806-8B52-595685608006}"/>
    <hyperlink ref="U492" location="A125623234W" display="A125623234W" xr:uid="{05BE180E-408C-463D-8C32-224FCEB11A76}"/>
    <hyperlink ref="U548" location="A125608834V" display="A125608834V" xr:uid="{A353AEE3-E5B5-4F15-B843-C28B209643F3}"/>
    <hyperlink ref="T437" location="A125594152T" display="A125594152T" xr:uid="{FC63D9BD-0710-43A8-952F-DA286B73602E}"/>
    <hyperlink ref="T493" location="A125622952W" display="A125622952W" xr:uid="{BA83EED8-0EAF-4138-913E-9B4C72EA935F}"/>
    <hyperlink ref="T549" location="A125608552W" display="A125608552W" xr:uid="{008DB0D9-0E44-43FE-819F-DE55ED0D9BEC}"/>
    <hyperlink ref="P437" location="A125597032C" display="A125597032C" xr:uid="{D7B5C406-E0D5-478F-8219-F1B8D952A59E}"/>
    <hyperlink ref="P493" location="A125625832J" display="A125625832J" xr:uid="{FA9A1E1D-A041-42C6-BF4B-89EFA4791DF5}"/>
    <hyperlink ref="P549" location="A125611432L" display="A125611432L" xr:uid="{49097294-887E-4C24-BDD3-2D16D7B20D6D}"/>
    <hyperlink ref="Q437" location="A125591272F" display="A125591272F" xr:uid="{C4731C22-AA88-42D7-855D-8B31860557D9}"/>
    <hyperlink ref="Q493" location="A125620072L" display="A125620072L" xr:uid="{40350D33-6F06-45C7-9E74-17B758B1D931}"/>
    <hyperlink ref="Q549" location="A125605672K" display="A125605672K" xr:uid="{1B70AE62-B7F8-4205-9455-1FC58F950EB6}"/>
    <hyperlink ref="R437" location="A125599912L" display="A125599912L" xr:uid="{2D750EC0-ADCE-4239-B59B-6E779CEE764D}"/>
    <hyperlink ref="R493" location="A125628712V" display="A125628712V" xr:uid="{F7DD9474-0DBB-4691-8246-FAD159F55DE7}"/>
    <hyperlink ref="R549" location="A125614312X" display="A125614312X" xr:uid="{D94085EA-D567-409C-82AE-877E7EDAC082}"/>
    <hyperlink ref="S437" location="A125602792X" display="A125602792X" xr:uid="{9AA7543B-0379-4E19-87B2-2FCBE6A3C9A2}"/>
    <hyperlink ref="S493" location="A125631592W" display="A125631592W" xr:uid="{C3B05657-2356-4D4B-A37B-89FB267596CC}"/>
    <hyperlink ref="S549" location="A125617192W" display="A125617192W" xr:uid="{45121345-C45B-414D-971D-32DE422B9EB1}"/>
    <hyperlink ref="U437" location="A125594154W" display="A125594154W" xr:uid="{89F5AF56-002D-450A-AA61-C0FDFAA6DFB2}"/>
    <hyperlink ref="U493" location="A125622954A" display="A125622954A" xr:uid="{964A3361-1724-42BE-8963-3DA0E010A304}"/>
    <hyperlink ref="U549" location="A125608554A" display="A125608554A" xr:uid="{DE05DA18-3431-4085-AAC9-67B8B8DBEFF8}"/>
    <hyperlink ref="Z438" location="A125595848J" display="A125595848J" xr:uid="{0491E10E-1D58-4876-A33A-262A5DFAD955}"/>
    <hyperlink ref="Z494" location="A125624648R" display="A125624648R" xr:uid="{AA90CC36-6514-4AC7-8134-2792389FE28A}"/>
    <hyperlink ref="Z550" location="A125610248V" display="A125610248V" xr:uid="{71F6CB9D-909C-448D-AC99-3B185C4122B6}"/>
    <hyperlink ref="V438" location="A125598728V" display="A125598728V" xr:uid="{74C62FE4-7979-42FB-86E7-0FB4692662F8}"/>
    <hyperlink ref="V494" location="A125627528A" display="A125627528A" xr:uid="{53C0C3FE-BB40-4A93-94AB-3A83ED7766E8}"/>
    <hyperlink ref="V550" location="A125613128F" display="A125613128F" xr:uid="{56A929A8-2C45-47A1-8BEC-8A3B1ECEAABD}"/>
    <hyperlink ref="W438" location="A125592968W" display="A125592968W" xr:uid="{4FCBF985-8D1D-4818-9E8D-336CD1BC7AAB}"/>
    <hyperlink ref="W494" location="A125621768C" display="A125621768C" xr:uid="{4FAA2A5D-AFB3-47B4-A635-8CC72B9C720B}"/>
    <hyperlink ref="W550" location="A125607368C" display="A125607368C" xr:uid="{7F36821E-8F93-473C-BD0C-5D12698D5204}"/>
    <hyperlink ref="X438" location="A125601608V" display="A125601608V" xr:uid="{6499DC47-669A-404C-9A68-FA0DEDF15AE6}"/>
    <hyperlink ref="X494" location="A125630408T" display="A125630408T" xr:uid="{B1E8DF14-BE61-4D89-9FD6-4F6811043910}"/>
    <hyperlink ref="X550" location="A125616008T" display="A125616008T" xr:uid="{DC62D318-149D-4614-B20E-CA45B7712976}"/>
    <hyperlink ref="Y438" location="A125604488T" display="A125604488T" xr:uid="{90D18599-2194-4CA2-B043-61864AB0EDB5}"/>
    <hyperlink ref="Y494" location="A125633288R" display="A125633288R" xr:uid="{F830957F-F954-4710-82C3-CBC428DECB4C}"/>
    <hyperlink ref="Y550" location="A125618888L" display="A125618888L" xr:uid="{A371D4A0-182E-4352-8F55-BBF15E1B4CB2}"/>
    <hyperlink ref="AA438" location="A125595850V" display="A125595850V" xr:uid="{65E86EFC-E34B-4703-B317-E4D37620F630}"/>
    <hyperlink ref="AA494" location="A125624650A" display="A125624650A" xr:uid="{01A424BC-EC90-47CB-BC74-C1A345620ECD}"/>
    <hyperlink ref="AA550" location="A125610250F" display="A125610250F" xr:uid="{FCDB88C9-047D-4FF0-BF1F-7E86BA7ED420}"/>
    <hyperlink ref="Z394" location="A125595968A" display="A125595968A" xr:uid="{CE113B00-CAD2-4504-98ED-4AABFB47600F}"/>
    <hyperlink ref="Z450" location="A125624768J" display="A125624768J" xr:uid="{56FAFA67-FCE9-49EC-A58B-CF18AFC2C479}"/>
    <hyperlink ref="Z506" location="A125610368L" display="A125610368L" xr:uid="{A8859575-D33B-4091-B4B7-CC36967D4C40}"/>
    <hyperlink ref="V394" location="A125598848L" display="A125598848L" xr:uid="{698A9E35-EC80-4370-B0B0-B3A926F4CE1C}"/>
    <hyperlink ref="V450" location="A125627648V" display="A125627648V" xr:uid="{840A435D-EC32-49B6-B3DE-84283070FC82}"/>
    <hyperlink ref="V506" location="A125613248X" display="A125613248X" xr:uid="{465431F2-6EE4-4DAC-890F-5D3A251E2300}"/>
    <hyperlink ref="W394" location="A125593088T" display="A125593088T" xr:uid="{5A6E1E91-40A1-4223-B863-F6E67BE602A6}"/>
    <hyperlink ref="W450" location="A125621888W" display="A125621888W" xr:uid="{6CD8031E-A42F-4B85-AB47-17D83CE28957}"/>
    <hyperlink ref="W506" location="A125607488W" display="A125607488W" xr:uid="{30CFC4E1-C1A0-4D86-B783-E80DD4447410}"/>
    <hyperlink ref="X394" location="A125601728L" display="A125601728L" xr:uid="{C5FF5EA5-3B37-4CB7-BAC1-7C14E5B1D334}"/>
    <hyperlink ref="X450" location="A125630528K" display="A125630528K" xr:uid="{320152EC-D20A-489A-AA7B-F656C15C8C03}"/>
    <hyperlink ref="X506" location="A125616128K" display="A125616128K" xr:uid="{6973B999-A709-46DC-97EE-E6E695E24423}"/>
    <hyperlink ref="Y394" location="A125604608X" display="A125604608X" xr:uid="{3E385DBE-6C7A-49D4-8EAE-EA1AEA9DC5B9}"/>
    <hyperlink ref="Y450" location="A125633408W" display="A125633408W" xr:uid="{3FA1A9A0-A469-450A-B38D-C396B10FF5BC}"/>
    <hyperlink ref="Y506" location="A125619008W" display="A125619008W" xr:uid="{6B781997-870D-4E62-893F-6D47DE49984F}"/>
    <hyperlink ref="AA394" location="A125595970L" display="A125595970L" xr:uid="{7F7F9171-5075-4D10-B833-D23817344709}"/>
    <hyperlink ref="AA450" location="A125624770V" display="A125624770V" xr:uid="{632B6987-A5C6-4C7F-98DD-CC9AE003F184}"/>
    <hyperlink ref="AA506" location="A125610370X" display="A125610370X" xr:uid="{8C6BF873-3ABF-4814-9AEB-B87C971A9FC4}"/>
    <hyperlink ref="Z395" location="A125595856J" display="A125595856J" xr:uid="{9F777A16-7B25-460D-90D0-1CE3A1063B61}"/>
    <hyperlink ref="Z451" location="A125624656R" display="A125624656R" xr:uid="{6935598B-B96B-45AB-B679-091866B01C59}"/>
    <hyperlink ref="Z507" location="A125610256V" display="A125610256V" xr:uid="{905C4193-8176-461A-BCF4-25E5D6E57491}"/>
    <hyperlink ref="V395" location="A125598736V" display="A125598736V" xr:uid="{8AE139B2-1D44-4015-B98A-BA33C5050D21}"/>
    <hyperlink ref="V451" location="A125627536A" display="A125627536A" xr:uid="{F3C4ABF8-0ACC-4DBD-8E41-B789DB35227D}"/>
    <hyperlink ref="V507" location="A125613136F" display="A125613136F" xr:uid="{A98782BD-9F80-47BB-AADB-5A61AB2BD06C}"/>
    <hyperlink ref="W395" location="A125592976W" display="A125592976W" xr:uid="{7308BDE3-772B-46CA-B9FF-9C4B313D968A}"/>
    <hyperlink ref="W451" location="A125621776C" display="A125621776C" xr:uid="{3F4930B0-1FD3-4842-95BE-71CD62D9B3FD}"/>
    <hyperlink ref="W507" location="A125607376C" display="A125607376C" xr:uid="{8408BF12-906D-4CBA-828E-5658F626BF40}"/>
    <hyperlink ref="X395" location="A125601616V" display="A125601616V" xr:uid="{2A15708A-A161-468B-9C4E-C7F5C57D10BA}"/>
    <hyperlink ref="X451" location="A125630416T" display="A125630416T" xr:uid="{EEE7958D-11AD-4C5D-B5ED-9C5A494FD103}"/>
    <hyperlink ref="X507" location="A125616016T" display="A125616016T" xr:uid="{24B0B5B9-5FA6-407E-A1AA-A2788486ECCE}"/>
    <hyperlink ref="Y395" location="A125604496T" display="A125604496T" xr:uid="{B1A77382-5239-4210-B0C6-EB25C3764733}"/>
    <hyperlink ref="Y451" location="A125633296R" display="A125633296R" xr:uid="{FD5F7C16-AA83-4BB7-BF4B-D0ED290CFD3A}"/>
    <hyperlink ref="Y507" location="A125618896L" display="A125618896L" xr:uid="{3586F611-ECE3-4896-9871-E228EB5A2D75}"/>
    <hyperlink ref="AA395" location="A125595858L" display="A125595858L" xr:uid="{8E8CE65F-4DC3-4896-B868-86A623236AB3}"/>
    <hyperlink ref="AA451" location="A125624658V" display="A125624658V" xr:uid="{DBC8598B-CB29-4C5E-964F-FAE8D7944DAE}"/>
    <hyperlink ref="AA507" location="A125610258X" display="A125610258X" xr:uid="{8C536C0A-23E8-43FA-8E84-DCB303BB7A50}"/>
    <hyperlink ref="Z396" location="A125595976A" display="A125595976A" xr:uid="{09687D72-993A-41FA-AD06-B1314E29882C}"/>
    <hyperlink ref="Z452" location="A125624776J" display="A125624776J" xr:uid="{FE489C86-EED3-4E68-A1D5-D8C95FDA6601}"/>
    <hyperlink ref="Z508" location="A125610376L" display="A125610376L" xr:uid="{5884606E-2991-4ADE-90F9-1FB1CB30BA8F}"/>
    <hyperlink ref="V396" location="A125598856L" display="A125598856L" xr:uid="{09510E5D-BA93-4481-8861-7A90A45F0D52}"/>
    <hyperlink ref="V452" location="A125627656V" display="A125627656V" xr:uid="{80B4B132-CACE-40D8-BDE0-592E192403B0}"/>
    <hyperlink ref="V508" location="A125613256X" display="A125613256X" xr:uid="{1393CF37-236A-4611-B4BD-1A918EA2561D}"/>
    <hyperlink ref="W396" location="A125593096T" display="A125593096T" xr:uid="{4A40C8B5-1B0A-43FB-8F66-7AFEBDD7DD97}"/>
    <hyperlink ref="W452" location="A125621896W" display="A125621896W" xr:uid="{2E8A4BA6-1C92-4404-9492-B23D49610008}"/>
    <hyperlink ref="W508" location="A125607496W" display="A125607496W" xr:uid="{9559EB7A-C356-46E6-AAFD-A77711CE38D0}"/>
    <hyperlink ref="X396" location="A125601736L" display="A125601736L" xr:uid="{6F37D2CF-F90E-454A-9B6F-492972F1BD24}"/>
    <hyperlink ref="X452" location="A125630536K" display="A125630536K" xr:uid="{9F5F3B69-D35B-4EC3-BC08-F9E1E784DE0A}"/>
    <hyperlink ref="X508" location="A125616136K" display="A125616136K" xr:uid="{2EC88C3D-6605-41A9-AA6C-785085F17348}"/>
    <hyperlink ref="Y396" location="A125604616X" display="A125604616X" xr:uid="{901FC96A-F8B1-4084-A339-45D337FEB51B}"/>
    <hyperlink ref="Y452" location="A125633416W" display="A125633416W" xr:uid="{5BE7480D-145E-4A8B-82EE-739E235B7434}"/>
    <hyperlink ref="Y508" location="A125619016W" display="A125619016W" xr:uid="{EE3F6725-FF07-4A1D-A8A8-2920EE8A1D35}"/>
    <hyperlink ref="AA396" location="A125595978F" display="A125595978F" xr:uid="{E62836DB-3F5A-48BA-A6FA-E239B5F651FF}"/>
    <hyperlink ref="AA452" location="A125624778L" display="A125624778L" xr:uid="{EAD539B4-53DB-4377-9134-59AB9EFE92CB}"/>
    <hyperlink ref="AA508" location="A125610378T" display="A125610378T" xr:uid="{1A127E58-45AD-4C75-B0C1-AB6058BE7A58}"/>
    <hyperlink ref="Z397" location="A125595984A" display="A125595984A" xr:uid="{D79B54A8-2566-4854-B97B-B3FC4BAC485B}"/>
    <hyperlink ref="Z453" location="A125624784J" display="A125624784J" xr:uid="{A57A645F-6929-43CE-87E4-CDAE6B91F921}"/>
    <hyperlink ref="Z509" location="A125610384L" display="A125610384L" xr:uid="{BA42CF1A-42FC-480C-B94F-1D4E42459B08}"/>
    <hyperlink ref="V397" location="A125598864L" display="A125598864L" xr:uid="{75030800-BC3C-43C5-9B3F-EA8E97D1A519}"/>
    <hyperlink ref="V453" location="A125627664V" display="A125627664V" xr:uid="{32B39BCA-8B5B-4874-8243-92CE0575C3C3}"/>
    <hyperlink ref="V509" location="A125613264X" display="A125613264X" xr:uid="{A8D95F12-6C7D-4E91-A19C-65148ACD0D24}"/>
    <hyperlink ref="W397" location="A125593104F" display="A125593104F" xr:uid="{6133DA5A-F263-4701-B105-DAE8FCC7CFB8}"/>
    <hyperlink ref="W453" location="A125621904K" display="A125621904K" xr:uid="{050A99B3-638F-43CF-89D3-4C1AECC6D377}"/>
    <hyperlink ref="W509" location="A125607504K" display="A125607504K" xr:uid="{1EB03EB8-E46B-4EE0-A3B3-05A33C0A2807}"/>
    <hyperlink ref="X397" location="A125601744L" display="A125601744L" xr:uid="{49F0DFE9-5EAA-4A23-9B5E-AFF4BE599418}"/>
    <hyperlink ref="X453" location="A125630544K" display="A125630544K" xr:uid="{D0DCAD2E-9701-4E3D-B2B5-08581955FABA}"/>
    <hyperlink ref="X509" location="A125616144K" display="A125616144K" xr:uid="{8EF78A94-004C-428E-AC4A-751804BA6497}"/>
    <hyperlink ref="Y397" location="A125604624X" display="A125604624X" xr:uid="{01146B66-7226-475B-9FEE-875A5927450E}"/>
    <hyperlink ref="Y453" location="A125633424W" display="A125633424W" xr:uid="{B17A1C31-3924-4483-A624-3B9AB46F25D7}"/>
    <hyperlink ref="Y509" location="A125619024W" display="A125619024W" xr:uid="{54B331CF-52A1-45D6-BF18-42A862007B87}"/>
    <hyperlink ref="AA397" location="A125595986F" display="A125595986F" xr:uid="{A8B7B465-2212-4A86-9676-E7259CFDF14B}"/>
    <hyperlink ref="AA453" location="A125624786L" display="A125624786L" xr:uid="{24F69FD9-FFCA-4195-99EE-5408384CD08A}"/>
    <hyperlink ref="AA509" location="A125610386T" display="A125610386T" xr:uid="{1995BA82-C9A4-4EDD-9E16-108776B52AF0}"/>
    <hyperlink ref="Z398" location="A125595864J" display="A125595864J" xr:uid="{DEFF07F4-2F30-416E-ADBE-4AD67FE5AA44}"/>
    <hyperlink ref="Z454" location="A125624664R" display="A125624664R" xr:uid="{49A9D5E2-68C9-4B32-B2C6-DE42E7BF64BA}"/>
    <hyperlink ref="Z510" location="A125610264V" display="A125610264V" xr:uid="{D5F4B126-C6FE-4A47-B63E-E1EFEF7D8B07}"/>
    <hyperlink ref="V398" location="A125598744V" display="A125598744V" xr:uid="{A39AE8B9-72D1-4D59-AD96-1E92E2B8F1E9}"/>
    <hyperlink ref="V454" location="A125627544A" display="A125627544A" xr:uid="{74BF07B4-3CC2-44CA-9920-D491EEC869FA}"/>
    <hyperlink ref="V510" location="A125613144F" display="A125613144F" xr:uid="{3374ABB3-CBFF-4CE2-879C-3A73008C0E94}"/>
    <hyperlink ref="W398" location="A125592984W" display="A125592984W" xr:uid="{7EF08700-4213-443D-9830-E7D4906D6502}"/>
    <hyperlink ref="W454" location="A125621784C" display="A125621784C" xr:uid="{8E3D6D00-6FBD-466E-80FE-96A621354BAF}"/>
    <hyperlink ref="W510" location="A125607384C" display="A125607384C" xr:uid="{CAD18457-D648-4777-AF30-B0275555FD70}"/>
    <hyperlink ref="X398" location="A125601624V" display="A125601624V" xr:uid="{C68BBDBD-66EC-4912-A844-37367E3C2070}"/>
    <hyperlink ref="X454" location="A125630424T" display="A125630424T" xr:uid="{39FA2198-D24F-45A0-9971-6AEE24D851E4}"/>
    <hyperlink ref="X510" location="A125616024T" display="A125616024T" xr:uid="{6C668166-1E95-468A-AF89-9B1F52BD9E63}"/>
    <hyperlink ref="Y398" location="A125604504F" display="A125604504F" xr:uid="{DDD200E3-ADCE-4DE0-BC93-0AE7E058863E}"/>
    <hyperlink ref="Y454" location="A125633304C" display="A125633304C" xr:uid="{5B5330C2-2370-49BE-8964-95B11B383F01}"/>
    <hyperlink ref="Y510" location="A125618904A" display="A125618904A" xr:uid="{8F7084B1-6286-4B66-B93F-88C4A5572BB2}"/>
    <hyperlink ref="AA398" location="A125595866L" display="A125595866L" xr:uid="{227803BC-761F-482D-B3FB-AF877CD4957E}"/>
    <hyperlink ref="AA454" location="A125624666V" display="A125624666V" xr:uid="{9A3977DB-0C41-424A-ABE9-840F7ADC74AF}"/>
    <hyperlink ref="AA510" location="A125610266X" display="A125610266X" xr:uid="{5E14EEC4-15D6-44CF-9050-5DFEBB1082E0}"/>
    <hyperlink ref="Z399" location="A125595872J" display="A125595872J" xr:uid="{7F609793-9574-4179-93D4-5E6551F252C3}"/>
    <hyperlink ref="Z455" location="A125624672R" display="A125624672R" xr:uid="{BC2BEBAB-1016-4754-8F82-CCF6E9D96D5E}"/>
    <hyperlink ref="Z511" location="A125610272V" display="A125610272V" xr:uid="{43B341F3-3FEF-4962-8CAB-C8BC27B0528F}"/>
    <hyperlink ref="V399" location="A125598752V" display="A125598752V" xr:uid="{3E4EB5D8-87DC-4A5C-8E85-3607D9AEF765}"/>
    <hyperlink ref="V455" location="A125627552A" display="A125627552A" xr:uid="{8AAB6547-BEBE-4EBB-9D08-F7BCCB020946}"/>
    <hyperlink ref="V511" location="A125613152F" display="A125613152F" xr:uid="{E4876E25-8CD5-4D0D-B963-94B3DA43DB03}"/>
    <hyperlink ref="W399" location="A125592992W" display="A125592992W" xr:uid="{7AAF8217-3812-4DAA-B595-C250ACDFF614}"/>
    <hyperlink ref="W455" location="A125621792C" display="A125621792C" xr:uid="{B6CF0D1A-FA89-4ADD-BCEF-6D28D2F9FCEA}"/>
    <hyperlink ref="W511" location="A125607392C" display="A125607392C" xr:uid="{300FE808-3E5F-4FCB-84AE-073B4C2A3F71}"/>
    <hyperlink ref="X399" location="A125601632V" display="A125601632V" xr:uid="{EF7A52B4-B766-4BA2-8A87-A9FA857E8C96}"/>
    <hyperlink ref="X455" location="A125630432T" display="A125630432T" xr:uid="{CDF4C4D1-B85A-4C44-8598-1DBFB49BB93A}"/>
    <hyperlink ref="X511" location="A125616032T" display="A125616032T" xr:uid="{3ABCF1F7-2F3A-467E-9422-CEBEEB878ECE}"/>
    <hyperlink ref="Y399" location="A125604512F" display="A125604512F" xr:uid="{A8611CCF-E0CE-46C4-B1B8-03D58A12549B}"/>
    <hyperlink ref="Y455" location="A125633312C" display="A125633312C" xr:uid="{FC957CE6-5925-4999-9622-854C896C08EB}"/>
    <hyperlink ref="Y511" location="A125618912A" display="A125618912A" xr:uid="{EA48E3F4-ECDA-4C3F-88C4-76C9A642E08E}"/>
    <hyperlink ref="AA399" location="A125595874L" display="A125595874L" xr:uid="{1D2E6BB0-989C-44CA-B6C5-265E8997B374}"/>
    <hyperlink ref="AA455" location="A125624674V" display="A125624674V" xr:uid="{45FB07C0-45D2-49F3-A447-7438EBFC73A2}"/>
    <hyperlink ref="AA511" location="A125610274X" display="A125610274X" xr:uid="{05FC021C-F1EC-4B78-AECA-553DEA758ADB}"/>
    <hyperlink ref="Z400" location="A125595936J" display="A125595936J" xr:uid="{5DBD7C4E-AA1A-45F7-AD29-9263D4A139F7}"/>
    <hyperlink ref="Z456" location="A125624736R" display="A125624736R" xr:uid="{04048CB0-D044-415D-A150-B12B20912A1A}"/>
    <hyperlink ref="Z512" location="A125610336V" display="A125610336V" xr:uid="{AC8DECBB-3566-48AD-BFC8-3A9A1852B0A2}"/>
    <hyperlink ref="V400" location="A125598816V" display="A125598816V" xr:uid="{096F017A-1AB3-4A28-97D6-A264B9B12A98}"/>
    <hyperlink ref="V456" location="A125627616A" display="A125627616A" xr:uid="{B410EEB8-7FA0-4BEA-B3FB-FC2902EE7E91}"/>
    <hyperlink ref="V512" location="A125613216F" display="A125613216F" xr:uid="{98F04253-7D6A-483A-B43C-69F7BD1B42AB}"/>
    <hyperlink ref="W400" location="A125593056X" display="A125593056X" xr:uid="{75D089C0-574C-4FCC-AD95-FBF650F316BC}"/>
    <hyperlink ref="W456" location="A125621856C" display="A125621856C" xr:uid="{CF1D0072-E1BE-4833-98AF-4C6ACFC59036}"/>
    <hyperlink ref="W512" location="A125607456C" display="A125607456C" xr:uid="{AA0DC63B-B260-4445-A6F6-DB3D0A58CE2A}"/>
    <hyperlink ref="X400" location="A125601696F" display="A125601696F" xr:uid="{AD95AFC6-48E5-480F-9CA9-90A36A97741E}"/>
    <hyperlink ref="X456" location="A125630496C" display="A125630496C" xr:uid="{8DC8A8B5-6CD7-44B3-8F52-D271F1863847}"/>
    <hyperlink ref="X512" location="A125616096C" display="A125616096C" xr:uid="{2CC68541-84F7-454A-82A3-7FC1B84557C2}"/>
    <hyperlink ref="Y400" location="A125604576T" display="A125604576T" xr:uid="{28739284-0A20-4C71-8765-FAA9E77AAD2C}"/>
    <hyperlink ref="Y456" location="A125633376R" display="A125633376R" xr:uid="{604C7A9C-9A82-4C42-818A-68370A6B76F9}"/>
    <hyperlink ref="Y512" location="A125618976L" display="A125618976L" xr:uid="{3BFB5E6E-6D76-45C7-A153-0A8B1430B3A1}"/>
    <hyperlink ref="AA400" location="A125595938L" display="A125595938L" xr:uid="{64A52E79-040F-406E-B309-93DF4B154B89}"/>
    <hyperlink ref="AA456" location="A125624738V" display="A125624738V" xr:uid="{6BC98CD4-3B3E-4CEF-B784-4E31B4114BC4}"/>
    <hyperlink ref="AA512" location="A125610338X" display="A125610338X" xr:uid="{733D4C4B-DB1B-439C-8BFE-3A67CC532E80}"/>
    <hyperlink ref="Z401" location="A125595800W" display="A125595800W" xr:uid="{AC3DA71C-815E-48CE-A554-EAEE11821947}"/>
    <hyperlink ref="Z457" location="A125624600C" display="A125624600C" xr:uid="{A3A0CE5E-CE3A-48A0-98C5-4703928058E5}"/>
    <hyperlink ref="Z513" location="A125610200J" display="A125610200J" xr:uid="{CA3D778D-843A-49CA-8160-A46EB353DBA5}"/>
    <hyperlink ref="V401" location="A125598680V" display="A125598680V" xr:uid="{5AFC82A1-F7D2-46B3-98EA-0D7B7897DA8D}"/>
    <hyperlink ref="V457" location="A125627480A" display="A125627480A" xr:uid="{F917D07C-D362-4CB0-A827-5DA1F9FC7FB8}"/>
    <hyperlink ref="V513" location="A125613080F" display="A125613080F" xr:uid="{4B717CE8-7FE1-4FF4-8215-36544C37EAC6}"/>
    <hyperlink ref="W401" location="A125592920K" display="A125592920K" xr:uid="{D0B0095E-18C1-4F81-BDFD-16BDCC9835DC}"/>
    <hyperlink ref="W457" location="A125621720T" display="A125621720T" xr:uid="{2F7F0594-5DE9-4CE6-BFE1-2AE825E085C0}"/>
    <hyperlink ref="W513" location="A125607320T" display="A125607320T" xr:uid="{5A4F390E-A149-4C91-8099-F01EB650ADE2}"/>
    <hyperlink ref="X401" location="A125601560V" display="A125601560V" xr:uid="{E2EAD67A-C17D-427B-A0B5-1A4B3253B539}"/>
    <hyperlink ref="X457" location="A125630360T" display="A125630360T" xr:uid="{5F0E561F-0649-4B72-BE9B-B42A930A784A}"/>
    <hyperlink ref="X513" location="A125615960R" display="A125615960R" xr:uid="{AFD7A5C4-B82D-4AD5-9FD2-D4711C344AD9}"/>
    <hyperlink ref="Y401" location="A125604440F" display="A125604440F" xr:uid="{3498C0EC-9E5B-4154-B699-BC40766CA97A}"/>
    <hyperlink ref="Y457" location="A125633240C" display="A125633240C" xr:uid="{FA2277C6-6F44-49AC-B062-18A5E8C8C4EF}"/>
    <hyperlink ref="Y513" location="A125618840A" display="A125618840A" xr:uid="{26EA79B1-AB27-46C1-9DED-290741332AE2}"/>
    <hyperlink ref="AA401" location="A125595802A" display="A125595802A" xr:uid="{F90802BE-D030-45EE-AEAA-6800B72B4600}"/>
    <hyperlink ref="AA457" location="A125624602J" display="A125624602J" xr:uid="{2C9B77F2-59D1-4168-8510-58B20F1CF490}"/>
    <hyperlink ref="AA513" location="A125610202L" display="A125610202L" xr:uid="{F27BAEAC-3309-4839-90D8-438B7B645547}"/>
    <hyperlink ref="Z402" location="A125595992A" display="A125595992A" xr:uid="{0A2C20E4-8958-41B5-9A79-8C0E0C168A40}"/>
    <hyperlink ref="Z458" location="A125624792J" display="A125624792J" xr:uid="{676529C3-2901-4DD2-9C08-169F08234A0E}"/>
    <hyperlink ref="Z514" location="A125610392L" display="A125610392L" xr:uid="{9447C4E1-340C-4ED1-A197-EB83EEFD115B}"/>
    <hyperlink ref="V402" location="A125598872L" display="A125598872L" xr:uid="{84014736-2087-4204-9DA2-C03C91B83992}"/>
    <hyperlink ref="V458" location="A125627672V" display="A125627672V" xr:uid="{5D2AD630-8674-43D8-8596-7CE07B947A0A}"/>
    <hyperlink ref="V514" location="A125613272X" display="A125613272X" xr:uid="{AEEF3D8C-B6EF-44FF-8E66-4703015F1295}"/>
    <hyperlink ref="W402" location="A125593112F" display="A125593112F" xr:uid="{A8592922-C4AD-4481-8BF7-2B888F27BBA7}"/>
    <hyperlink ref="W458" location="A125621912K" display="A125621912K" xr:uid="{3C81300B-CD2A-43EB-82F7-8614846E7C01}"/>
    <hyperlink ref="W514" location="A125607512K" display="A125607512K" xr:uid="{356E9735-2FA7-4F85-9E25-23523F771D2F}"/>
    <hyperlink ref="X402" location="A125601752L" display="A125601752L" xr:uid="{FCD61FAE-2709-4270-8900-3568B263ADC8}"/>
    <hyperlink ref="X458" location="A125630552K" display="A125630552K" xr:uid="{12270580-D2BE-43AC-B0F3-AAC5C1965827}"/>
    <hyperlink ref="X514" location="A125616152K" display="A125616152K" xr:uid="{6F40D198-0D68-4A28-AE3F-45F67225708F}"/>
    <hyperlink ref="Y402" location="A125604632X" display="A125604632X" xr:uid="{5A01BDFE-7E10-4025-A4C1-9968EC0B91C8}"/>
    <hyperlink ref="Y458" location="A125633432W" display="A125633432W" xr:uid="{FA9C8E4C-9CB8-420E-98CF-05D9675E2084}"/>
    <hyperlink ref="Y514" location="A125619032W" display="A125619032W" xr:uid="{C22A4E30-4BD9-4080-B0D0-BC377135C36E}"/>
    <hyperlink ref="AA402" location="A125595994F" display="A125595994F" xr:uid="{1A378763-8AF0-44B5-BAC5-3F64368878A2}"/>
    <hyperlink ref="AA458" location="A125624794L" display="A125624794L" xr:uid="{ADF6139C-4C6F-486A-9EB3-33D517199461}"/>
    <hyperlink ref="AA514" location="A125610394T" display="A125610394T" xr:uid="{AA83F42B-776E-4EB1-89BF-A17750AE7984}"/>
    <hyperlink ref="Z404" location="A125595880J" display="A125595880J" xr:uid="{2A6337BF-6B18-486A-989C-52417639BADF}"/>
    <hyperlink ref="Z460" location="A125624680R" display="A125624680R" xr:uid="{C4FEE3BC-FC9B-48B7-9782-C0B584919A08}"/>
    <hyperlink ref="Z516" location="A125610280V" display="A125610280V" xr:uid="{7EAFBFB2-08DB-420F-8C4B-B999F9F27A18}"/>
    <hyperlink ref="V404" location="A125598760V" display="A125598760V" xr:uid="{AD9349BF-11A0-4D64-B24B-6985CA3E3C59}"/>
    <hyperlink ref="V460" location="A125627560A" display="A125627560A" xr:uid="{39DB5B87-15DD-4449-A3E9-0DCA979FD60E}"/>
    <hyperlink ref="V516" location="A125613160F" display="A125613160F" xr:uid="{F47A4A02-A61B-49FB-94DB-3A6149958B5A}"/>
    <hyperlink ref="W404" location="A125593000L" display="A125593000L" xr:uid="{B73590C2-0530-4797-ADE7-3C66ECAA9037}"/>
    <hyperlink ref="W460" location="A125621800T" display="A125621800T" xr:uid="{80A101EE-DB44-4CAC-9E3F-9DD40C796F8A}"/>
    <hyperlink ref="W516" location="A125607400T" display="A125607400T" xr:uid="{3BF91D91-2B72-41A7-9EDF-8094E72FFBCB}"/>
    <hyperlink ref="X404" location="A125601640V" display="A125601640V" xr:uid="{6D1E9D75-7D48-4038-AB30-56062652FF71}"/>
    <hyperlink ref="X460" location="A125630440T" display="A125630440T" xr:uid="{4F543AA4-6FD2-42EC-8E99-255F864624B6}"/>
    <hyperlink ref="X516" location="A125616040T" display="A125616040T" xr:uid="{D93E1AD4-836D-49E0-9BFE-6FCDED9DE195}"/>
    <hyperlink ref="Y404" location="A125604520F" display="A125604520F" xr:uid="{22A4044B-BBD2-4D8F-A56B-241A6E3CD96E}"/>
    <hyperlink ref="Y460" location="A125633320C" display="A125633320C" xr:uid="{9E6BE501-408B-4EEB-A3D7-B72930C6CAC5}"/>
    <hyperlink ref="Y516" location="A125618920A" display="A125618920A" xr:uid="{BDC4FE2F-35E4-4A36-8231-3434688FA8AB}"/>
    <hyperlink ref="AA404" location="A125595882L" display="A125595882L" xr:uid="{1DF8CDD0-4634-42A1-930C-CEE7DDEE7EF4}"/>
    <hyperlink ref="AA460" location="A125624682V" display="A125624682V" xr:uid="{0AB1B656-E446-44BF-B509-DD06137092C5}"/>
    <hyperlink ref="AA516" location="A125610282X" display="A125610282X" xr:uid="{0FFB613A-2163-496C-B3EB-41E60478E20C}"/>
    <hyperlink ref="Z405" location="A125595760R" display="A125595760R" xr:uid="{FF244564-3975-4681-A345-B6CE76AC41B7}"/>
    <hyperlink ref="Z461" location="A125624560W" display="A125624560W" xr:uid="{2811B399-77D4-4879-B001-8810700BB208}"/>
    <hyperlink ref="Z517" location="A125610160A" display="A125610160A" xr:uid="{2BBFF66E-9F35-41D2-8628-6A1085F3A4ED}"/>
    <hyperlink ref="V405" location="A125598640A" display="A125598640A" xr:uid="{78D17D0F-3E7D-4E47-9982-4F5FC07DC308}"/>
    <hyperlink ref="V461" location="A125627440J" display="A125627440J" xr:uid="{6F236727-42BA-452F-B87C-E932968D58DB}"/>
    <hyperlink ref="V517" location="A125613040L" display="A125613040L" xr:uid="{B221EE56-C129-45F6-8255-2EB75F736A73}"/>
    <hyperlink ref="W405" location="A125592880C" display="A125592880C" xr:uid="{E4D2ECD0-E0A6-4732-8730-47F7EEC5A977}"/>
    <hyperlink ref="W461" location="A125621680K" display="A125621680K" xr:uid="{49499E90-9742-457C-833A-0526F461BDD3}"/>
    <hyperlink ref="W517" location="A125607280K" display="A125607280K" xr:uid="{3ABFADD0-4E2C-45D7-A31C-88559DF241C4}"/>
    <hyperlink ref="X405" location="A125601520A" display="A125601520A" xr:uid="{627EC8A1-8340-46BC-B85E-4780AFA0C144}"/>
    <hyperlink ref="X461" location="A125630320X" display="A125630320X" xr:uid="{39D4A27D-6D4F-4D0B-87CA-F43C7AA81910}"/>
    <hyperlink ref="X517" location="A125615920W" display="A125615920W" xr:uid="{B01382A6-4D49-42E9-8BA7-9E93F1F49BD9}"/>
    <hyperlink ref="Y405" location="A125604400L" display="A125604400L" xr:uid="{0E46435A-A97F-41F5-B326-74BE654CB78B}"/>
    <hyperlink ref="Y461" location="A125633200K" display="A125633200K" xr:uid="{BC434567-B7AE-4AC9-B93E-5798D08660B8}"/>
    <hyperlink ref="Y517" location="A125618800J" display="A125618800J" xr:uid="{B7F5CBB3-2396-4728-839F-DADCE8D182CB}"/>
    <hyperlink ref="AA405" location="A125595762V" display="A125595762V" xr:uid="{74AA68DF-E2C3-42D4-B0EC-87B03434FC32}"/>
    <hyperlink ref="AA461" location="A125624562A" display="A125624562A" xr:uid="{D316DF37-E2A8-45CF-85AB-0FADBD843017}"/>
    <hyperlink ref="AA517" location="A125610162F" display="A125610162F" xr:uid="{D2E6972C-D67B-4B7E-80EF-99277938B041}"/>
    <hyperlink ref="Z406" location="A125595888A" display="A125595888A" xr:uid="{C96D485F-8783-48D0-BA85-BCA88FD5F280}"/>
    <hyperlink ref="Z462" location="A125624688J" display="A125624688J" xr:uid="{3BF2784D-B358-460F-B6FC-0DF4C10A869D}"/>
    <hyperlink ref="Z518" location="A125610288L" display="A125610288L" xr:uid="{8BA1A105-8ACD-425A-A1F7-512557A61B58}"/>
    <hyperlink ref="V406" location="A125598768L" display="A125598768L" xr:uid="{24027CAE-95E7-4210-8587-7E728D2812A0}"/>
    <hyperlink ref="V462" location="A125627568V" display="A125627568V" xr:uid="{70B741F2-35DF-446A-B691-2737DA84A3B6}"/>
    <hyperlink ref="V518" location="A125613168X" display="A125613168X" xr:uid="{E2730595-90FC-4232-975D-86F373620D6F}"/>
    <hyperlink ref="W406" location="A125593008F" display="A125593008F" xr:uid="{FD267C93-B27F-4942-A02C-68D4B7B82D60}"/>
    <hyperlink ref="W462" location="A125621808K" display="A125621808K" xr:uid="{9BA9C875-73D8-47A9-B62E-74F82FAE8E95}"/>
    <hyperlink ref="W518" location="A125607408K" display="A125607408K" xr:uid="{3D5A9BDD-7344-4661-B387-DF5657530A11}"/>
    <hyperlink ref="X406" location="A125601648L" display="A125601648L" xr:uid="{16AFD3FF-A254-4844-84CB-D800325D5DBC}"/>
    <hyperlink ref="X462" location="A125630448K" display="A125630448K" xr:uid="{317801BA-5A23-4E9A-9B97-C03FD6A72B8F}"/>
    <hyperlink ref="X518" location="A125616048K" display="A125616048K" xr:uid="{BF47B4D5-B087-4EC4-8A20-88B449BA7A18}"/>
    <hyperlink ref="Y406" location="A125604528X" display="A125604528X" xr:uid="{E75AA954-5866-4FC6-A02C-AFED79E57568}"/>
    <hyperlink ref="Y462" location="A125633328W" display="A125633328W" xr:uid="{8C575D89-BC5F-4AD1-BDB6-08B0008E6750}"/>
    <hyperlink ref="Y518" location="A125618928V" display="A125618928V" xr:uid="{4A25787A-02F0-4499-990E-247B5D5BB964}"/>
    <hyperlink ref="AA406" location="A125595890L" display="A125595890L" xr:uid="{753F1995-E6EF-48DA-8C3B-321ACC061803}"/>
    <hyperlink ref="AA462" location="A125624690V" display="A125624690V" xr:uid="{4AC8A904-8AD9-4CEB-AA2E-384BB44C4B12}"/>
    <hyperlink ref="AA518" location="A125610290X" display="A125610290X" xr:uid="{F5F8DA22-C4F7-49C2-A849-664B50F46CF8}"/>
    <hyperlink ref="Z407" location="A125595896A" display="A125595896A" xr:uid="{02E0F4D5-07AC-488B-AFB7-B3B2988B3D69}"/>
    <hyperlink ref="Z463" location="A125624696J" display="A125624696J" xr:uid="{21C58E08-4ED0-4013-B542-B10CC4EFAB54}"/>
    <hyperlink ref="Z519" location="A125610296L" display="A125610296L" xr:uid="{D35CE519-F906-4C52-AFB9-D92E0A476997}"/>
    <hyperlink ref="V407" location="A125598776L" display="A125598776L" xr:uid="{B17A2ACA-E181-473F-A6C5-733FB06AB8E8}"/>
    <hyperlink ref="V463" location="A125627576V" display="A125627576V" xr:uid="{94506183-974C-49D4-AC45-9BF872B1B0A4}"/>
    <hyperlink ref="V519" location="A125613176X" display="A125613176X" xr:uid="{8462D018-FD58-4495-8AA6-4659D37A9F24}"/>
    <hyperlink ref="W407" location="A125593016F" display="A125593016F" xr:uid="{BFED6F1C-31FD-4DC2-B2D3-99CF6CB953B8}"/>
    <hyperlink ref="W463" location="A125621816K" display="A125621816K" xr:uid="{BC2D79BA-EB31-4774-83D2-23B4A3234537}"/>
    <hyperlink ref="W519" location="A125607416K" display="A125607416K" xr:uid="{2D3D12BF-6E53-45DF-95B4-88BD313CD88B}"/>
    <hyperlink ref="X407" location="A125601656L" display="A125601656L" xr:uid="{232D22CE-259B-468F-A807-A4127E14859A}"/>
    <hyperlink ref="X463" location="A125630456K" display="A125630456K" xr:uid="{839424C7-196C-4432-B3B4-47FF329338BC}"/>
    <hyperlink ref="X519" location="A125616056K" display="A125616056K" xr:uid="{BA3DD942-539F-41B6-8D43-68F7F6540F32}"/>
    <hyperlink ref="Y407" location="A125604536X" display="A125604536X" xr:uid="{079E1EEC-B233-4D5C-BDF6-6E92DE3A4188}"/>
    <hyperlink ref="Y463" location="A125633336W" display="A125633336W" xr:uid="{86905222-9394-49C6-931C-FDA379F829E3}"/>
    <hyperlink ref="Y519" location="A125618936V" display="A125618936V" xr:uid="{537A9380-EBEF-4E68-9851-A3FECF032341}"/>
    <hyperlink ref="AA407" location="A125595898F" display="A125595898F" xr:uid="{75D2E7D5-0574-4EB0-AE0E-9C2C7B307C20}"/>
    <hyperlink ref="AA463" location="A125624698L" display="A125624698L" xr:uid="{57CF640C-E849-4C60-AD15-EF58B618B8A3}"/>
    <hyperlink ref="AA519" location="A125610298T" display="A125610298T" xr:uid="{ECBC87FB-3665-4EBF-86CF-B5F9D78BE51E}"/>
    <hyperlink ref="Z409" location="A125596016K" display="A125596016K" xr:uid="{4D1A9818-EFEC-4EA4-A8D0-4CC40AFB0405}"/>
    <hyperlink ref="Z465" location="A125624816R" display="A125624816R" xr:uid="{377451A5-2165-4535-92B4-D4F6B334CF34}"/>
    <hyperlink ref="Z521" location="A125610416V" display="A125610416V" xr:uid="{8EE7A29E-A1D3-4761-B99A-7AB4BDAA5D08}"/>
    <hyperlink ref="V409" location="A125598896F" display="A125598896F" xr:uid="{0993195C-2D9A-4502-A90F-FBAB5E4F3431}"/>
    <hyperlink ref="V465" location="A125627696L" display="A125627696L" xr:uid="{37CFA075-FAE9-4F39-BF39-B59643728E7D}"/>
    <hyperlink ref="V521" location="A125613296T" display="A125613296T" xr:uid="{13C0FF60-F69D-4078-B677-4A521CA869CD}"/>
    <hyperlink ref="W409" location="A125593136X" display="A125593136X" xr:uid="{AEA5E1C5-6C11-4128-9992-27BDC522E97B}"/>
    <hyperlink ref="W465" location="A125621936C" display="A125621936C" xr:uid="{BA5301A0-ADC4-43F7-901B-4A3C1B8E105F}"/>
    <hyperlink ref="W521" location="A125607536C" display="A125607536C" xr:uid="{67543510-CDFC-4F6F-B895-9DE1668E8EF5}"/>
    <hyperlink ref="X409" location="A125601776F" display="A125601776F" xr:uid="{AC489591-7054-4EB9-BCDF-EF9370327B83}"/>
    <hyperlink ref="X465" location="A125630576C" display="A125630576C" xr:uid="{13D1CCCA-FBD7-48CE-AFD3-0802D9DCD392}"/>
    <hyperlink ref="X521" location="A125616176C" display="A125616176C" xr:uid="{215F5639-FDC9-42E9-91C3-BC15C8398490}"/>
    <hyperlink ref="Y409" location="A125604656T" display="A125604656T" xr:uid="{8D2465EA-D917-4B17-8C58-A88D6A2938B2}"/>
    <hyperlink ref="Y465" location="A125633456R" display="A125633456R" xr:uid="{5DE5D402-FDE3-4BB6-8CC2-6BA0C8B44C23}"/>
    <hyperlink ref="Y521" location="A125619056R" display="A125619056R" xr:uid="{900CF232-2DC4-4199-933D-26A95032F053}"/>
    <hyperlink ref="AA409" location="A125596018R" display="A125596018R" xr:uid="{D9B9C51B-2511-459D-8C3B-1D230B0BA41A}"/>
    <hyperlink ref="AA465" location="A125624818V" display="A125624818V" xr:uid="{EAA96241-F53E-43F8-B76F-ACB9E1EC0349}"/>
    <hyperlink ref="AA521" location="A125610418X" display="A125610418X" xr:uid="{CE63922C-86B2-409E-A1F1-CD570B203394}"/>
    <hyperlink ref="Z410" location="A125595720W" display="A125595720W" xr:uid="{7A4273C1-A298-4DBC-8677-EF679BCD58D2}"/>
    <hyperlink ref="Z466" location="A125624520C" display="A125624520C" xr:uid="{F7F14350-A373-4E14-8D53-705E657819AC}"/>
    <hyperlink ref="Z522" location="A125610120J" display="A125610120J" xr:uid="{2C07752B-6111-4DF3-9E8E-5F981979EBD3}"/>
    <hyperlink ref="V410" location="A125598600J" display="A125598600J" xr:uid="{3EF1D027-BA59-4B0C-ACE2-64F28EB694B0}"/>
    <hyperlink ref="V466" location="A125627400R" display="A125627400R" xr:uid="{1CFB5FCD-3EDB-4A95-ADDB-169964FC95BC}"/>
    <hyperlink ref="V522" location="A125613000V" display="A125613000V" xr:uid="{AA8D2274-6507-4E48-A1DA-0C7DAB32E1CE}"/>
    <hyperlink ref="W410" location="A125592840K" display="A125592840K" xr:uid="{63E3C319-9964-48FC-B821-B745AB715712}"/>
    <hyperlink ref="W466" location="A125621640T" display="A125621640T" xr:uid="{98A9BD1B-CFA1-4546-8DDC-7F2B9A884981}"/>
    <hyperlink ref="W522" location="A125607240T" display="A125607240T" xr:uid="{027B1E17-2F6A-49FA-A63D-5CA72A5D25D8}"/>
    <hyperlink ref="X410" location="A125601480V" display="A125601480V" xr:uid="{B2FB1AFE-A427-4D56-B83C-1317E236ABBD}"/>
    <hyperlink ref="X466" location="A125630280T" display="A125630280T" xr:uid="{DB96C9F4-60B1-4D89-9AD2-770ACAC53006}"/>
    <hyperlink ref="X522" location="A125615880R" display="A125615880R" xr:uid="{BBBC50A5-E742-4210-9A56-9A61AE1BA850}"/>
    <hyperlink ref="Y410" location="A125604360F" display="A125604360F" xr:uid="{48EDEA9B-9EEF-47B3-94A5-73E06B3A5EBB}"/>
    <hyperlink ref="Y466" location="A125633160C" display="A125633160C" xr:uid="{B7ADD66C-D54C-4FDB-B10E-367A380E910C}"/>
    <hyperlink ref="Y522" location="A125618760A" display="A125618760A" xr:uid="{B5CC682B-6842-4D68-BC69-0230877CF7D7}"/>
    <hyperlink ref="AA410" location="A125595722A" display="A125595722A" xr:uid="{9722DCE4-C080-4709-9432-99DE88A79EDF}"/>
    <hyperlink ref="AA466" location="A125624522J" display="A125624522J" xr:uid="{6D7E60B5-2E9D-4D33-94BA-610D6DDF17B4}"/>
    <hyperlink ref="AA522" location="A125610122L" display="A125610122L" xr:uid="{7A8DBBFE-4A5F-4E25-B06E-4188E03A65B5}"/>
    <hyperlink ref="Z411" location="A125596000T" display="A125596000T" xr:uid="{CDA0E11C-E022-4DAE-8DB9-87827F96F7D1}"/>
    <hyperlink ref="Z467" location="A125624800W" display="A125624800W" xr:uid="{A2CECBC7-0689-49C2-BE5C-C3667D75B147}"/>
    <hyperlink ref="Z523" location="A125610400A" display="A125610400A" xr:uid="{5A8D4EB8-850F-4F9D-910A-096501FE8C3B}"/>
    <hyperlink ref="V411" location="A125598880L" display="A125598880L" xr:uid="{E5847630-6B1C-4631-A009-F70EEACFAEEC}"/>
    <hyperlink ref="V467" location="A125627680V" display="A125627680V" xr:uid="{7CC4D668-E700-46CB-A653-D3EB779D9FC2}"/>
    <hyperlink ref="V523" location="A125613280X" display="A125613280X" xr:uid="{48D24D8B-C325-4E24-94DF-A7ADE4CE6D6F}"/>
    <hyperlink ref="W411" location="A125593120F" display="A125593120F" xr:uid="{D8CA23FC-DA47-4564-8DBF-FE4BB97272B2}"/>
    <hyperlink ref="W467" location="A125621920K" display="A125621920K" xr:uid="{3DBC7FE2-C4CA-4BA4-ABF2-4DD85D12307B}"/>
    <hyperlink ref="W523" location="A125607520K" display="A125607520K" xr:uid="{628D7A0E-F6C9-4B0F-A9B1-C47E4DE1E849}"/>
    <hyperlink ref="X411" location="A125601760L" display="A125601760L" xr:uid="{E6F5DF5D-361C-42D9-8D0E-EAA2F97BA8AB}"/>
    <hyperlink ref="X467" location="A125630560K" display="A125630560K" xr:uid="{C645B778-8E45-4FB1-8127-F2548100B8FA}"/>
    <hyperlink ref="X523" location="A125616160K" display="A125616160K" xr:uid="{D1A33A9D-62B2-4D1C-972A-CBE003342F06}"/>
    <hyperlink ref="Y411" location="A125604640X" display="A125604640X" xr:uid="{20F026C6-ADED-408E-9D79-310964761C08}"/>
    <hyperlink ref="Y467" location="A125633440W" display="A125633440W" xr:uid="{55F36BC7-57F1-465A-8B65-67329B495133}"/>
    <hyperlink ref="Y523" location="A125619040W" display="A125619040W" xr:uid="{FF490B09-FAED-4D48-B6BE-EAA17090BC3E}"/>
    <hyperlink ref="AA411" location="A125596002W" display="A125596002W" xr:uid="{A8844B0A-46A7-4026-A372-37947D165421}"/>
    <hyperlink ref="AA467" location="A125624802A" display="A125624802A" xr:uid="{0DCBCEFD-8231-4C48-8894-76B0CD40B3BC}"/>
    <hyperlink ref="AA523" location="A125610402F" display="A125610402F" xr:uid="{F5885578-F0D1-48E8-82B3-6DB7F8532968}"/>
    <hyperlink ref="Z412" location="A125596008K" display="A125596008K" xr:uid="{C25DDB1C-2362-46D5-A8C7-F84A4DDC1B78}"/>
    <hyperlink ref="Z468" location="A125624808R" display="A125624808R" xr:uid="{4274AA96-AF10-430C-871F-E5DE78214DF4}"/>
    <hyperlink ref="Z524" location="A125610408V" display="A125610408V" xr:uid="{DE1B9983-623E-4312-AF4B-82203CAD69B5}"/>
    <hyperlink ref="V412" location="A125598888F" display="A125598888F" xr:uid="{0E86A69E-33C5-48DE-BFCD-8F0F113800EA}"/>
    <hyperlink ref="V468" location="A125627688L" display="A125627688L" xr:uid="{F3EA0A50-095F-4064-830E-A4E0756C3EBE}"/>
    <hyperlink ref="V524" location="A125613288T" display="A125613288T" xr:uid="{4B927FB2-61A4-4B01-9102-76887D2022DC}"/>
    <hyperlink ref="W412" location="A125593128X" display="A125593128X" xr:uid="{02F4BA58-407A-46F5-90DD-23D0A5C4F9B6}"/>
    <hyperlink ref="W468" location="A125621928C" display="A125621928C" xr:uid="{6F32C14B-B9E9-4A10-8A6B-989FB0E2C883}"/>
    <hyperlink ref="W524" location="A125607528C" display="A125607528C" xr:uid="{8CDC865D-BC68-4DB3-8F5B-FAB481137818}"/>
    <hyperlink ref="X412" location="A125601768F" display="A125601768F" xr:uid="{E70EB887-CE07-448F-9ACD-212C5AE0A126}"/>
    <hyperlink ref="X468" location="A125630568C" display="A125630568C" xr:uid="{ECAF4199-D2AC-4684-A820-C7DD334CFBA3}"/>
    <hyperlink ref="X524" location="A125616168C" display="A125616168C" xr:uid="{86C7714F-687E-40F6-BD0B-C2158ABDD388}"/>
    <hyperlink ref="Y412" location="A125604648T" display="A125604648T" xr:uid="{C8ADCD71-110D-47CF-9808-86164916ACAD}"/>
    <hyperlink ref="Y468" location="A125633448R" display="A125633448R" xr:uid="{DDC21630-DE50-4754-A0D5-0095EE8D46E2}"/>
    <hyperlink ref="Y524" location="A125619048R" display="A125619048R" xr:uid="{86EC7D28-E744-46AD-AE72-11F54BE41A44}"/>
    <hyperlink ref="AA412" location="A125596010W" display="A125596010W" xr:uid="{0CA7CB17-760C-496B-BA20-B95A3E60C8C6}"/>
    <hyperlink ref="AA468" location="A125624810A" display="A125624810A" xr:uid="{3813FF5F-71C3-4A54-95F4-77BD788F1C19}"/>
    <hyperlink ref="AA524" location="A125610410F" display="A125610410F" xr:uid="{42913FC1-1265-4829-80DC-C8D0A0B5F4B6}"/>
    <hyperlink ref="Z413" location="A125595728R" display="A125595728R" xr:uid="{E6742AC3-6791-4F12-A275-55E456567DCF}"/>
    <hyperlink ref="Z469" location="A125624528W" display="A125624528W" xr:uid="{507B8220-E687-4403-B01B-578E59297E19}"/>
    <hyperlink ref="Z525" location="A125610128A" display="A125610128A" xr:uid="{77541472-1994-4123-9C24-7A346005D3A0}"/>
    <hyperlink ref="V413" location="A125598608A" display="A125598608A" xr:uid="{73DB09E3-7C19-4873-BFF8-308C291CB46E}"/>
    <hyperlink ref="V469" location="A125627408J" display="A125627408J" xr:uid="{50933DAF-FD5B-42FA-A50B-98E4D89D6687}"/>
    <hyperlink ref="V525" location="A125613008L" display="A125613008L" xr:uid="{CFD29B3B-50BE-4E89-9736-70080C745EAC}"/>
    <hyperlink ref="W413" location="A125592848C" display="A125592848C" xr:uid="{CCB17311-ACEC-4E9E-A0F7-25A89DB31E48}"/>
    <hyperlink ref="W469" location="A125621648K" display="A125621648K" xr:uid="{2CF2A1A7-9FFD-4B99-832B-68053F8E75B7}"/>
    <hyperlink ref="W525" location="A125607248K" display="A125607248K" xr:uid="{946EE3B0-9E61-486E-B8B6-00C8C6348097}"/>
    <hyperlink ref="X413" location="A125601488L" display="A125601488L" xr:uid="{A1A8A4A6-46BF-4D62-A32E-6326E51F4C53}"/>
    <hyperlink ref="X469" location="A125630288K" display="A125630288K" xr:uid="{8B06D967-6C78-41E9-8C3D-5F2915FC104C}"/>
    <hyperlink ref="X525" location="A125615888J" display="A125615888J" xr:uid="{2DDD694C-DCBB-4CDA-B385-C5D4F98B7258}"/>
    <hyperlink ref="Y413" location="A125604368X" display="A125604368X" xr:uid="{7E79988B-686E-48AB-8CAA-4C465C2E9F59}"/>
    <hyperlink ref="Y469" location="A125633168W" display="A125633168W" xr:uid="{B47A3EB0-B11B-4F38-B6AF-8A2474F43729}"/>
    <hyperlink ref="Y525" location="A125618768V" display="A125618768V" xr:uid="{AD318549-6203-49A0-8EC5-322AC074391E}"/>
    <hyperlink ref="AA413" location="A125595730A" display="A125595730A" xr:uid="{0A1C1E52-D250-4261-85AB-8EB94A0C3352}"/>
    <hyperlink ref="AA469" location="A125624530J" display="A125624530J" xr:uid="{2FF59C69-AE1D-4E5A-9AC5-D56377F33729}"/>
    <hyperlink ref="AA525" location="A125610130L" display="A125610130L" xr:uid="{AA8B9E9C-0B7F-452A-A400-C5129D617ED0}"/>
    <hyperlink ref="Z415" location="A125595808R" display="A125595808R" xr:uid="{A1E7F3C7-EA7E-428C-BB4E-F0D55E6B7CD4}"/>
    <hyperlink ref="Z471" location="A125624608W" display="A125624608W" xr:uid="{86395FEE-C858-490A-984D-1CB488BF6AAD}"/>
    <hyperlink ref="Z527" location="A125610208A" display="A125610208A" xr:uid="{F73DAFE4-301D-4047-8261-8D828D2FE120}"/>
    <hyperlink ref="V415" location="A125598688L" display="A125598688L" xr:uid="{0374298F-818C-4577-8823-3EEB714E3B1E}"/>
    <hyperlink ref="V471" location="A125627488V" display="A125627488V" xr:uid="{C3D3F678-5CFE-4DFF-8543-6603F9FAD98F}"/>
    <hyperlink ref="V527" location="A125613088X" display="A125613088X" xr:uid="{897EE32E-51E4-44D2-9953-B6A1DC83C295}"/>
    <hyperlink ref="W415" location="A125592928C" display="A125592928C" xr:uid="{89ABEA5F-9D10-40FC-B01E-DD481BDDC91F}"/>
    <hyperlink ref="W471" location="A125621728K" display="A125621728K" xr:uid="{C2C2ED42-B200-48CE-A142-9EC8892B07C7}"/>
    <hyperlink ref="W527" location="A125607328K" display="A125607328K" xr:uid="{CCF676FE-1B0E-4483-8D10-677E95686840}"/>
    <hyperlink ref="X415" location="A125601568L" display="A125601568L" xr:uid="{99F04544-5734-46D5-B964-20210084CE90}"/>
    <hyperlink ref="X471" location="A125630368K" display="A125630368K" xr:uid="{85067D6A-BFF8-4462-B12C-A6FBF63B334C}"/>
    <hyperlink ref="X527" location="A125615968J" display="A125615968J" xr:uid="{52670967-B105-433B-8A5F-2D841C62B225}"/>
    <hyperlink ref="Y415" location="A125604448X" display="A125604448X" xr:uid="{7F2370A8-26C4-4B8E-899F-27131C46F4CF}"/>
    <hyperlink ref="Y471" location="A125633248W" display="A125633248W" xr:uid="{901F36B2-1AEA-47B1-B34D-1320AF6557F4}"/>
    <hyperlink ref="Y527" location="A125618848V" display="A125618848V" xr:uid="{8D74C76D-2BED-4D87-A4F8-E1FF4A7A5B28}"/>
    <hyperlink ref="AA415" location="A125595810A" display="A125595810A" xr:uid="{C2781D46-4CE3-4738-8E62-874223F8CE1F}"/>
    <hyperlink ref="AA471" location="A125624610J" display="A125624610J" xr:uid="{2E4882A2-F362-4C35-8204-FD2C81837CC8}"/>
    <hyperlink ref="AA527" location="A125610210L" display="A125610210L" xr:uid="{F360D58A-E6B6-4D9F-A9C9-356D3DC319DC}"/>
    <hyperlink ref="Z416" location="A125595904R" display="A125595904R" xr:uid="{A6DDDF29-8CBB-4E1E-A4E6-936187E86B22}"/>
    <hyperlink ref="Z472" location="A125624704W" display="A125624704W" xr:uid="{13492B9D-10F4-42A0-8EE4-C36F5A10B39F}"/>
    <hyperlink ref="Z528" location="A125610304A" display="A125610304A" xr:uid="{9BD126E0-9DAF-4FAA-B3B3-01E91BD896B1}"/>
    <hyperlink ref="V416" location="A125598784L" display="A125598784L" xr:uid="{283DC1B2-85AA-4845-ACC4-A2DBAB468B50}"/>
    <hyperlink ref="V472" location="A125627584V" display="A125627584V" xr:uid="{016BF64E-ECAD-41CC-A574-63E032B9400E}"/>
    <hyperlink ref="V528" location="A125613184X" display="A125613184X" xr:uid="{9CF1F653-BB3D-4BBB-A700-28556A59914F}"/>
    <hyperlink ref="W416" location="A125593024F" display="A125593024F" xr:uid="{103A22B7-6F74-4357-B1F6-DA166600147E}"/>
    <hyperlink ref="W472" location="A125621824K" display="A125621824K" xr:uid="{CB915CF1-A4E4-4472-9E4D-875EDC349BCF}"/>
    <hyperlink ref="W528" location="A125607424K" display="A125607424K" xr:uid="{D939FD8C-F884-4A72-9E58-37FADB0CBE74}"/>
    <hyperlink ref="X416" location="A125601664L" display="A125601664L" xr:uid="{497AC542-36C9-4FE7-B37B-AE9BC91EF155}"/>
    <hyperlink ref="X472" location="A125630464K" display="A125630464K" xr:uid="{02959FE3-BECE-4257-8F90-535E17CB8542}"/>
    <hyperlink ref="X528" location="A125616064K" display="A125616064K" xr:uid="{CD901A13-E726-4A1A-A36D-042E6A754336}"/>
    <hyperlink ref="Y416" location="A125604544X" display="A125604544X" xr:uid="{C8D085F2-A8EE-4AE3-8AC8-1F5D10ADB1C1}"/>
    <hyperlink ref="Y472" location="A125633344W" display="A125633344W" xr:uid="{FBB1CCD7-F792-4C47-8E7D-4666974516E2}"/>
    <hyperlink ref="Y528" location="A125618944V" display="A125618944V" xr:uid="{5C0E3AD2-305D-45CA-831E-BA381EFB5994}"/>
    <hyperlink ref="AA416" location="A125595906V" display="A125595906V" xr:uid="{8E50F1CB-3920-40E5-9E18-576683C46904}"/>
    <hyperlink ref="AA472" location="A125624706A" display="A125624706A" xr:uid="{8A974B66-C8DE-4008-AD8E-57F514EA00A0}"/>
    <hyperlink ref="AA528" location="A125610306F" display="A125610306F" xr:uid="{F4F3C903-B5C3-4AB9-B15A-D6A6DB445E74}"/>
    <hyperlink ref="Z417" location="A125596024K" display="A125596024K" xr:uid="{4146EE3B-3127-4B33-AF85-AFECF2D9E162}"/>
    <hyperlink ref="Z473" location="A125624824R" display="A125624824R" xr:uid="{CD006691-D1A6-4743-B587-44391CEDB108}"/>
    <hyperlink ref="Z529" location="A125610424V" display="A125610424V" xr:uid="{31F087EF-8C4E-40A3-9D3A-55A9B388C6CB}"/>
    <hyperlink ref="V417" location="A125598904V" display="A125598904V" xr:uid="{3604979A-8527-4123-9315-D1E9BCEC03A7}"/>
    <hyperlink ref="V473" location="A125627704A" display="A125627704A" xr:uid="{589571F2-7838-4EF8-8915-7BAE531CFC0D}"/>
    <hyperlink ref="V529" location="A125613304F" display="A125613304F" xr:uid="{7CB60EC9-3F10-4CF2-B153-ECF99AE2A1DA}"/>
    <hyperlink ref="W417" location="A125593144X" display="A125593144X" xr:uid="{4A1AAD6F-E77D-4C14-A123-20C3CDA172AE}"/>
    <hyperlink ref="W473" location="A125621944C" display="A125621944C" xr:uid="{07FB14B4-B606-49A6-B767-E55D7908A140}"/>
    <hyperlink ref="W529" location="A125607544C" display="A125607544C" xr:uid="{665A0B63-632E-4236-BBFE-F3BDF136442F}"/>
    <hyperlink ref="X417" location="A125601784F" display="A125601784F" xr:uid="{C7B929C1-7EC4-4242-83F8-A685F1FE7662}"/>
    <hyperlink ref="X473" location="A125630584C" display="A125630584C" xr:uid="{1F53D729-E291-4826-BC7B-6FC3B3ACD056}"/>
    <hyperlink ref="X529" location="A125616184C" display="A125616184C" xr:uid="{99FB714E-3A63-4B9F-BCE9-B3E942968710}"/>
    <hyperlink ref="Y417" location="A125604664T" display="A125604664T" xr:uid="{28E25257-7C5A-438F-BD06-364E860281B7}"/>
    <hyperlink ref="Y473" location="A125633464R" display="A125633464R" xr:uid="{F3345B9D-322F-44FB-9864-023C01E25B7D}"/>
    <hyperlink ref="Y529" location="A125619064R" display="A125619064R" xr:uid="{09DA1D80-DB93-4F0D-9FFF-3B9DA4EC0C52}"/>
    <hyperlink ref="AA417" location="A125596026R" display="A125596026R" xr:uid="{E2F152BB-4F14-432B-92EC-7CCE6C0CB94E}"/>
    <hyperlink ref="AA473" location="A125624826V" display="A125624826V" xr:uid="{0882127C-7D48-44FA-AD68-87717BAAC6A4}"/>
    <hyperlink ref="AA529" location="A125610426X" display="A125610426X" xr:uid="{344C0AF6-422F-4E92-B384-4D59F88D7B39}"/>
    <hyperlink ref="Z418" location="A125595736R" display="A125595736R" xr:uid="{AC40150E-4CD9-4281-843A-DC737FC2DE81}"/>
    <hyperlink ref="Z474" location="A125624536W" display="A125624536W" xr:uid="{A26F3F9F-45BC-480C-80EC-B781A33B7419}"/>
    <hyperlink ref="Z530" location="A125610136A" display="A125610136A" xr:uid="{2D579D34-112D-453F-8293-2CCF63166805}"/>
    <hyperlink ref="V418" location="A125598616A" display="A125598616A" xr:uid="{7918AA21-1C1A-43DE-9E5D-6E73C4A359FA}"/>
    <hyperlink ref="V474" location="A125627416J" display="A125627416J" xr:uid="{9AB7E09D-A993-43B9-9438-0D3ED1E1CEC4}"/>
    <hyperlink ref="V530" location="A125613016L" display="A125613016L" xr:uid="{B7DE8E1B-FC76-41C4-88A6-C0057A1C164F}"/>
    <hyperlink ref="W418" location="A125592856C" display="A125592856C" xr:uid="{257A6995-6D49-41B5-80F3-627713187A9A}"/>
    <hyperlink ref="W474" location="A125621656K" display="A125621656K" xr:uid="{3EB4168D-1DB7-4D61-9845-B7512FEB3BA1}"/>
    <hyperlink ref="W530" location="A125607256K" display="A125607256K" xr:uid="{A970C9FC-8649-4F9B-B9BC-13B133ECF968}"/>
    <hyperlink ref="X418" location="A125601496L" display="A125601496L" xr:uid="{BE9DC0FD-AEDD-46F1-AFB3-8BA278024E1E}"/>
    <hyperlink ref="X474" location="A125630296K" display="A125630296K" xr:uid="{9087AC51-4559-4A1B-A736-13BE02304FC6}"/>
    <hyperlink ref="X530" location="A125615896J" display="A125615896J" xr:uid="{ACDEAD62-973C-47C3-B4DA-0F18F59E5F14}"/>
    <hyperlink ref="Y418" location="A125604376X" display="A125604376X" xr:uid="{3E07F62E-28F1-42AA-A8C3-DA4C5A5072D0}"/>
    <hyperlink ref="Y474" location="A125633176W" display="A125633176W" xr:uid="{DAEF4526-D9D4-4011-B7D0-F91A7CD7D7A7}"/>
    <hyperlink ref="Y530" location="A125618776V" display="A125618776V" xr:uid="{EF69636F-6817-477A-83A0-3DF7A386103B}"/>
    <hyperlink ref="AA418" location="A125595738V" display="A125595738V" xr:uid="{8E4E5404-A136-4C51-81CB-6C9141912B3B}"/>
    <hyperlink ref="AA474" location="A125624538A" display="A125624538A" xr:uid="{AC8E1D40-8AD8-483B-920B-48D9DDC956A6}"/>
    <hyperlink ref="AA530" location="A125610138F" display="A125610138F" xr:uid="{EAAE0EF2-361A-4C8C-BFA7-CA608F6B8EDD}"/>
    <hyperlink ref="Z420" location="A125595944J" display="A125595944J" xr:uid="{7551FB47-1A92-4097-AC17-5B718B3209E4}"/>
    <hyperlink ref="Z476" location="A125624744R" display="A125624744R" xr:uid="{1DE8FAA0-C97F-401F-AF59-349A6CF09E76}"/>
    <hyperlink ref="Z532" location="A125610344V" display="A125610344V" xr:uid="{568A1315-62AF-47D9-AE52-E96896539667}"/>
    <hyperlink ref="V420" location="A125598824V" display="A125598824V" xr:uid="{2DA500CB-D0FC-4C78-B8DF-9DA4E7E69405}"/>
    <hyperlink ref="V476" location="A125627624A" display="A125627624A" xr:uid="{48429122-D8D5-45B6-9947-12E15F4E637D}"/>
    <hyperlink ref="V532" location="A125613224F" display="A125613224F" xr:uid="{FDD98B47-9956-4D34-AE83-38798B205958}"/>
    <hyperlink ref="W420" location="A125593064X" display="A125593064X" xr:uid="{8F2EB915-AE0C-4AFF-9845-1D8D78977F20}"/>
    <hyperlink ref="W476" location="A125621864C" display="A125621864C" xr:uid="{8950457B-8CDF-437E-9762-9D948059B205}"/>
    <hyperlink ref="W532" location="A125607464C" display="A125607464C" xr:uid="{C2F1005C-5606-4965-8153-8E1A2BA3D6C6}"/>
    <hyperlink ref="X420" location="A125601704V" display="A125601704V" xr:uid="{91DE72C3-A0BF-4D0A-9FAF-BE0B1FF5B5F2}"/>
    <hyperlink ref="X476" location="A125630504T" display="A125630504T" xr:uid="{2ADF398C-6BA6-4B4B-B5EC-84A99FF1F445}"/>
    <hyperlink ref="X532" location="A125616104T" display="A125616104T" xr:uid="{568D0F78-A2C2-4C82-BF6C-9641BF16CBE7}"/>
    <hyperlink ref="Y420" location="A125604584T" display="A125604584T" xr:uid="{BC456ECA-FC8B-4571-B7C0-BBE463607A48}"/>
    <hyperlink ref="Y476" location="A125633384R" display="A125633384R" xr:uid="{DD9361A4-7320-48C0-A7B2-C249BA0F9050}"/>
    <hyperlink ref="Y532" location="A125618984L" display="A125618984L" xr:uid="{A04A9B9C-965D-4E2E-BF23-74C9A37BFBDF}"/>
    <hyperlink ref="AA420" location="A125595946L" display="A125595946L" xr:uid="{D5F19FE2-907D-46C7-ACDE-66EEDCB56E67}"/>
    <hyperlink ref="AA476" location="A125624746V" display="A125624746V" xr:uid="{A9EF2A0E-5F8B-493C-986D-DECF9C4A7B57}"/>
    <hyperlink ref="AA532" location="A125610346X" display="A125610346X" xr:uid="{269A4E45-5417-478A-924E-7D6307DB80DC}"/>
    <hyperlink ref="Z421" location="A125595952J" display="A125595952J" xr:uid="{F1BA0E57-AAF4-48CA-A15B-A69568DCD14A}"/>
    <hyperlink ref="Z477" location="A125624752R" display="A125624752R" xr:uid="{EEC6368B-592E-49EA-85A2-7AC0EFB36A6A}"/>
    <hyperlink ref="Z533" location="A125610352V" display="A125610352V" xr:uid="{F9D94AD1-2C7F-4D93-A1D3-B358CC4C187F}"/>
    <hyperlink ref="V421" location="A125598832V" display="A125598832V" xr:uid="{E2509FA6-C5B6-4870-BF84-221861F53F69}"/>
    <hyperlink ref="V477" location="A125627632A" display="A125627632A" xr:uid="{DEB34F22-3E06-4935-8B67-2E2F08C7D4DA}"/>
    <hyperlink ref="V533" location="A125613232F" display="A125613232F" xr:uid="{6C3ED9DE-CEE3-4C3A-8B82-2DE0CCE26C93}"/>
    <hyperlink ref="W421" location="A125593072X" display="A125593072X" xr:uid="{F149D1FE-FB4E-4F1C-B5B1-201A3D20073A}"/>
    <hyperlink ref="W477" location="A125621872C" display="A125621872C" xr:uid="{BDF3589D-78A2-425F-A0F6-2222A982FF95}"/>
    <hyperlink ref="W533" location="A125607472C" display="A125607472C" xr:uid="{1959186E-7851-45F8-A094-179EA46DCFCA}"/>
    <hyperlink ref="X421" location="A125601712V" display="A125601712V" xr:uid="{179A3B8B-9EF0-4470-8D3C-AE5E0F86EC86}"/>
    <hyperlink ref="X477" location="A125630512T" display="A125630512T" xr:uid="{8ED9AD3F-2133-4DF5-87C2-2B72436193B5}"/>
    <hyperlink ref="X533" location="A125616112T" display="A125616112T" xr:uid="{56DAC84E-D44E-4587-AC98-5DF1ACC1F5FE}"/>
    <hyperlink ref="Y421" location="A125604592T" display="A125604592T" xr:uid="{AFD8F829-7BCA-49F1-B73D-EB65402B66B3}"/>
    <hyperlink ref="Y477" location="A125633392R" display="A125633392R" xr:uid="{F2FD9388-FDFC-4AF7-ACB7-E7F7524191D3}"/>
    <hyperlink ref="Y533" location="A125618992L" display="A125618992L" xr:uid="{0800BC29-194B-46C4-98E4-FE23C5EEF490}"/>
    <hyperlink ref="AA421" location="A125595954L" display="A125595954L" xr:uid="{5D1E29DC-7DF0-4DBC-81A8-84498930BF8C}"/>
    <hyperlink ref="AA477" location="A125624754V" display="A125624754V" xr:uid="{81743271-28E6-490C-BC08-EE3B11D6418B}"/>
    <hyperlink ref="AA533" location="A125610354X" display="A125610354X" xr:uid="{4B74BCC2-0002-4B58-912A-289D9D4BCD5F}"/>
    <hyperlink ref="Z422" location="A125595776J" display="A125595776J" xr:uid="{2C4ADFDC-71C9-4E69-ACE1-CC7C9F311833}"/>
    <hyperlink ref="Z478" location="A125624576R" display="A125624576R" xr:uid="{7082AFCC-7743-4F9B-A5C5-0E55C54CAF53}"/>
    <hyperlink ref="Z534" location="A125610176V" display="A125610176V" xr:uid="{7360F474-222D-4BF1-BA01-AE1C128C2D30}"/>
    <hyperlink ref="V422" location="A125598656V" display="A125598656V" xr:uid="{09A7777E-1234-4203-AF99-4591B2CA58F4}"/>
    <hyperlink ref="V478" location="A125627456A" display="A125627456A" xr:uid="{3FA48DE5-FDF1-47A1-9002-97FB9A9EA52D}"/>
    <hyperlink ref="V534" location="A125613056F" display="A125613056F" xr:uid="{CBCC2E77-63EC-4E66-BD5F-FAB4C7FEF941}"/>
    <hyperlink ref="W422" location="A125592896W" display="A125592896W" xr:uid="{BD738F2D-0713-4642-82F4-E7EA3E45082D}"/>
    <hyperlink ref="W478" location="A125621696C" display="A125621696C" xr:uid="{F4B515BD-A612-4815-BB87-A8B2504533A1}"/>
    <hyperlink ref="W534" location="A125607296C" display="A125607296C" xr:uid="{0DA04D27-CE9D-4E9D-9A74-6306372590BA}"/>
    <hyperlink ref="X422" location="A125601536V" display="A125601536V" xr:uid="{31B3EF34-FC90-4112-9227-D9207797A0D6}"/>
    <hyperlink ref="X478" location="A125630336T" display="A125630336T" xr:uid="{F7FF60CC-24B3-45FD-BB3A-4864D70B1101}"/>
    <hyperlink ref="X534" location="A125615936R" display="A125615936R" xr:uid="{B4E03B9A-525E-4033-A54F-3E013BC28219}"/>
    <hyperlink ref="Y422" location="A125604416F" display="A125604416F" xr:uid="{06DCF543-18A6-444E-A6A9-9390DE56E7E4}"/>
    <hyperlink ref="Y478" location="A125633216C" display="A125633216C" xr:uid="{63DE9CFB-5394-43D2-96B2-D9B044FDE119}"/>
    <hyperlink ref="Y534" location="A125618816A" display="A125618816A" xr:uid="{E7D642EA-60E1-4FFD-96E2-DFB77BDFA09A}"/>
    <hyperlink ref="AA422" location="A125595778L" display="A125595778L" xr:uid="{E176CE5E-C525-4CC7-BC47-D2F604F18E74}"/>
    <hyperlink ref="AA478" location="A125624578V" display="A125624578V" xr:uid="{71645136-E73A-43F0-B8C2-2999F1EEB9F6}"/>
    <hyperlink ref="AA534" location="A125610178X" display="A125610178X" xr:uid="{11D3A2B5-0B43-41EA-A4DA-B1AA86558064}"/>
    <hyperlink ref="Z423" location="A125595744R" display="A125595744R" xr:uid="{F1C1A4EA-86F5-4863-AFF6-5224B15D2A75}"/>
    <hyperlink ref="Z479" location="A125624544W" display="A125624544W" xr:uid="{262FA1BF-C3B5-4AAF-ABF0-94D221F33DAE}"/>
    <hyperlink ref="Z535" location="A125610144A" display="A125610144A" xr:uid="{1D05899B-B1BF-4E2F-BA14-90E506B04F67}"/>
    <hyperlink ref="V423" location="A125598624A" display="A125598624A" xr:uid="{14ACF0D4-D3D1-4DAD-A3C8-B07219B0D2DA}"/>
    <hyperlink ref="V479" location="A125627424J" display="A125627424J" xr:uid="{1B95001E-DE6D-4A2B-8EE6-E90DEC04A9E3}"/>
    <hyperlink ref="V535" location="A125613024L" display="A125613024L" xr:uid="{CECB20AB-8B57-4873-AD41-7ADAD2AD8D57}"/>
    <hyperlink ref="W423" location="A125592864C" display="A125592864C" xr:uid="{1ADB5AF4-88BF-4C4A-9A1C-1FD346E5965C}"/>
    <hyperlink ref="W479" location="A125621664K" display="A125621664K" xr:uid="{18D52407-6D0E-432D-9012-3850279F75F7}"/>
    <hyperlink ref="W535" location="A125607264K" display="A125607264K" xr:uid="{B6131889-04C0-4A9C-A586-E9AA97688395}"/>
    <hyperlink ref="X423" location="A125601504A" display="A125601504A" xr:uid="{A9F560D0-D0CC-4AD4-A65C-45FF9F3CBD35}"/>
    <hyperlink ref="X479" location="A125630304X" display="A125630304X" xr:uid="{4350E0C1-835A-43C4-8C51-5BF4DC2200EA}"/>
    <hyperlink ref="X535" location="A125615904W" display="A125615904W" xr:uid="{DC50D135-1CCB-4756-8BA2-B472799F52AF}"/>
    <hyperlink ref="Y423" location="A125604384X" display="A125604384X" xr:uid="{5341B562-F045-4B08-9CDF-6277AD68E923}"/>
    <hyperlink ref="Y479" location="A125633184W" display="A125633184W" xr:uid="{9173EE64-D676-4B71-A0F7-B7ABB5E76FFC}"/>
    <hyperlink ref="Y535" location="A125618784V" display="A125618784V" xr:uid="{3FE1DD5A-379E-498C-A3A3-5BD6A269B2DD}"/>
    <hyperlink ref="AA423" location="A125595746V" display="A125595746V" xr:uid="{36CF57D4-5F36-4051-82E0-4521E7BB3995}"/>
    <hyperlink ref="AA479" location="A125624546A" display="A125624546A" xr:uid="{787F3206-3BCC-401D-AE82-BFDE27CDF943}"/>
    <hyperlink ref="AA535" location="A125610146F" display="A125610146F" xr:uid="{8844335A-9AAC-4F44-BE4E-BAD826BCB896}"/>
    <hyperlink ref="Z425" location="A125595816R" display="A125595816R" xr:uid="{368449A4-98BC-4336-923C-C38FC9A97602}"/>
    <hyperlink ref="Z481" location="A125624616W" display="A125624616W" xr:uid="{1A4DA1A1-6ED1-4FA1-850E-8772B00458B7}"/>
    <hyperlink ref="Z537" location="A125610216A" display="A125610216A" xr:uid="{C7684F0E-2D5F-47B6-A28A-55C566AE7D31}"/>
    <hyperlink ref="V425" location="A125598696L" display="A125598696L" xr:uid="{923A9584-0CDC-4844-8556-C5272433BD62}"/>
    <hyperlink ref="V481" location="A125627496V" display="A125627496V" xr:uid="{9084BC57-0E1A-4D06-8E7B-513C71BBEEF9}"/>
    <hyperlink ref="V537" location="A125613096X" display="A125613096X" xr:uid="{15596C5B-65B1-4F83-95EB-51D86133D791}"/>
    <hyperlink ref="W425" location="A125592936C" display="A125592936C" xr:uid="{4D89E6AC-8799-4CD5-B6AC-92C03FDC6024}"/>
    <hyperlink ref="W481" location="A125621736K" display="A125621736K" xr:uid="{8B5C2B56-B0A2-4FE6-973C-38E989CCCE5F}"/>
    <hyperlink ref="W537" location="A125607336K" display="A125607336K" xr:uid="{286C4990-CEFF-41D0-BDB9-F884E420BD7A}"/>
    <hyperlink ref="X425" location="A125601576L" display="A125601576L" xr:uid="{E41487D7-E697-4326-A779-F319C9D05DE8}"/>
    <hyperlink ref="X481" location="A125630376K" display="A125630376K" xr:uid="{FBA0D91D-6EE1-4F7D-8DF9-EC66B271E984}"/>
    <hyperlink ref="X537" location="A125615976J" display="A125615976J" xr:uid="{6B8B5042-7E70-4BA7-BBF2-B454D6EB8ED6}"/>
    <hyperlink ref="Y425" location="A125604456X" display="A125604456X" xr:uid="{B2D6C360-CAC7-4055-A4A8-E136C0286520}"/>
    <hyperlink ref="Y481" location="A125633256W" display="A125633256W" xr:uid="{D361D449-64CA-4BDA-AC4B-A2F399AF0A47}"/>
    <hyperlink ref="Y537" location="A125618856V" display="A125618856V" xr:uid="{B43C56E1-A2C0-4CB0-A96D-2D2B29FCF055}"/>
    <hyperlink ref="AA425" location="A125595818V" display="A125595818V" xr:uid="{4BEBF6A4-4302-42CF-9C75-48BDDBA47203}"/>
    <hyperlink ref="AA481" location="A125624618A" display="A125624618A" xr:uid="{F17C8492-EE1E-4A35-9516-7675D82590AD}"/>
    <hyperlink ref="AA537" location="A125610218F" display="A125610218F" xr:uid="{4784687B-2701-4EDC-A56C-DEE80C21C53D}"/>
    <hyperlink ref="Z426" location="A125595768J" display="A125595768J" xr:uid="{E92962F6-E37F-41F4-AB77-11959FC3429A}"/>
    <hyperlink ref="Z482" location="A125624568R" display="A125624568R" xr:uid="{2C1123CF-F385-44E6-B298-D1FD13BC236F}"/>
    <hyperlink ref="Z538" location="A125610168V" display="A125610168V" xr:uid="{2A06BFAE-A792-49DD-862C-5D09E2709F3E}"/>
    <hyperlink ref="V426" location="A125598648V" display="A125598648V" xr:uid="{B0429C68-DCC2-458D-9FE1-939D6D481405}"/>
    <hyperlink ref="V482" location="A125627448A" display="A125627448A" xr:uid="{15EEDC0B-FB38-4A29-B836-B4F6A7169361}"/>
    <hyperlink ref="V538" location="A125613048F" display="A125613048F" xr:uid="{5A1AB324-8076-49A2-ABD7-C4F0F47F48DC}"/>
    <hyperlink ref="W426" location="A125592888W" display="A125592888W" xr:uid="{7891D010-E637-4F0F-B2BB-A0F4A27D4F50}"/>
    <hyperlink ref="W482" location="A125621688C" display="A125621688C" xr:uid="{0F698DF6-4E1B-4BB1-BE3B-ABBFC4D52ADE}"/>
    <hyperlink ref="W538" location="A125607288C" display="A125607288C" xr:uid="{2D7DB6B9-00A3-4CAE-8A33-8F3EFA1652C8}"/>
    <hyperlink ref="X426" location="A125601528V" display="A125601528V" xr:uid="{7F7FF561-40DA-401B-8B6E-CF65331FA5AB}"/>
    <hyperlink ref="X482" location="A125630328T" display="A125630328T" xr:uid="{B74ABE30-59D3-488B-9DA1-5C3BAE022EF6}"/>
    <hyperlink ref="X538" location="A125615928R" display="A125615928R" xr:uid="{A4AB0DE9-20CB-4E5C-B138-07CA7BA46CCF}"/>
    <hyperlink ref="Y426" location="A125604408F" display="A125604408F" xr:uid="{4E962BB2-5A59-4BCD-AC57-C7BBBB8E0F7B}"/>
    <hyperlink ref="Y482" location="A125633208C" display="A125633208C" xr:uid="{3588BE43-B8E0-45C9-8106-212F581CA442}"/>
    <hyperlink ref="Y538" location="A125618808A" display="A125618808A" xr:uid="{A83CFC9F-B9F4-44C7-B660-4CA2191FB726}"/>
    <hyperlink ref="AA426" location="A125595770V" display="A125595770V" xr:uid="{7906F8B5-8C5E-44DA-9EAB-9A374F75D1E6}"/>
    <hyperlink ref="AA482" location="A125624570A" display="A125624570A" xr:uid="{72E6E3D1-39D7-41B4-B493-1D1E1360615A}"/>
    <hyperlink ref="AA538" location="A125610170F" display="A125610170F" xr:uid="{052F4255-C96A-48CA-A26D-9033C588EE6D}"/>
    <hyperlink ref="Z427" location="A125595824R" display="A125595824R" xr:uid="{D0C08470-BB21-46F8-8032-8AD963EEF537}"/>
    <hyperlink ref="Z483" location="A125624624W" display="A125624624W" xr:uid="{10B42E40-01A0-4094-9108-B80FD8503572}"/>
    <hyperlink ref="Z539" location="A125610224A" display="A125610224A" xr:uid="{E7C69E04-B622-4F29-9A16-B56489EF6DEE}"/>
    <hyperlink ref="V427" location="A125598704A" display="A125598704A" xr:uid="{126B956E-7C6A-4816-9DE3-EFFE96ABD088}"/>
    <hyperlink ref="V483" location="A125627504J" display="A125627504J" xr:uid="{C5D98488-5192-4FB0-9EF3-B5D4C7B06C44}"/>
    <hyperlink ref="V539" location="A125613104L" display="A125613104L" xr:uid="{81CE26C1-82AA-4528-8D2A-9CE62AD91DB8}"/>
    <hyperlink ref="W427" location="A125592944C" display="A125592944C" xr:uid="{6E689F27-025D-42D1-9DCB-96C2567873AD}"/>
    <hyperlink ref="W483" location="A125621744K" display="A125621744K" xr:uid="{C0B15A24-D0FC-4CAE-ADAD-8473818113A6}"/>
    <hyperlink ref="W539" location="A125607344K" display="A125607344K" xr:uid="{1050DFAE-B30E-4E71-943D-14550D24C014}"/>
    <hyperlink ref="X427" location="A125601584L" display="A125601584L" xr:uid="{B2D5E116-B7C6-4073-A58B-2DD224D53EC5}"/>
    <hyperlink ref="X483" location="A125630384K" display="A125630384K" xr:uid="{0EB9D018-66B6-4935-BA61-79A2716E88D0}"/>
    <hyperlink ref="X539" location="A125615984J" display="A125615984J" xr:uid="{619D901F-A8F1-4FBF-B81B-1A92B1285610}"/>
    <hyperlink ref="Y427" location="A125604464X" display="A125604464X" xr:uid="{5FE8B2DD-1F5D-4FA7-99B6-5A22C77C0961}"/>
    <hyperlink ref="Y483" location="A125633264W" display="A125633264W" xr:uid="{809CE729-420A-4F8E-8690-100D898F102C}"/>
    <hyperlink ref="Y539" location="A125618864V" display="A125618864V" xr:uid="{EC4DFA4D-6B0A-49DD-A8BC-AB3613ACE7E3}"/>
    <hyperlink ref="AA427" location="A125595826V" display="A125595826V" xr:uid="{2EE7A07A-6A46-4609-88C2-8D419A1D0A60}"/>
    <hyperlink ref="AA483" location="A125624626A" display="A125624626A" xr:uid="{CDF03526-3E70-4341-BA5F-991D2CD15E34}"/>
    <hyperlink ref="AA539" location="A125610226F" display="A125610226F" xr:uid="{A8F1C34A-831C-4139-B083-192D0327BC2A}"/>
    <hyperlink ref="Z428" location="A125595784J" display="A125595784J" xr:uid="{C3B4F75C-FAE0-4F36-8361-94B7A7AB4119}"/>
    <hyperlink ref="Z484" location="A125624584R" display="A125624584R" xr:uid="{CD5CDD26-F816-4A27-B48B-EB0EB232938F}"/>
    <hyperlink ref="Z540" location="A125610184V" display="A125610184V" xr:uid="{E350AB62-B252-4B00-8D9F-57164D913F19}"/>
    <hyperlink ref="V428" location="A125598664V" display="A125598664V" xr:uid="{28DCDF8C-004E-4E6F-90D8-0A4A21B2C3E7}"/>
    <hyperlink ref="V484" location="A125627464A" display="A125627464A" xr:uid="{268BCDCC-BC19-49FD-8BB5-5BA35C5645EA}"/>
    <hyperlink ref="V540" location="A125613064F" display="A125613064F" xr:uid="{6CEF1201-19AA-493B-A541-770F3D50CDBD}"/>
    <hyperlink ref="W428" location="A125592904K" display="A125592904K" xr:uid="{E8A564DE-A682-457C-BC02-3AAEE16EAC76}"/>
    <hyperlink ref="W484" location="A125621704T" display="A125621704T" xr:uid="{89CE6830-1A57-4DA6-8F55-CA6BEC47C857}"/>
    <hyperlink ref="W540" location="A125607304T" display="A125607304T" xr:uid="{BF3DA257-C940-4FD0-9814-5527EEA95829}"/>
    <hyperlink ref="X428" location="A125601544V" display="A125601544V" xr:uid="{4FF0FA26-16DF-4C93-90E7-7E4532C6EFDE}"/>
    <hyperlink ref="X484" location="A125630344T" display="A125630344T" xr:uid="{2EE91C7E-B2E6-4E11-9511-4B70B8C23636}"/>
    <hyperlink ref="X540" location="A125615944R" display="A125615944R" xr:uid="{3C996773-F26C-4F3B-8B21-27C8CDE9C865}"/>
    <hyperlink ref="Y428" location="A125604424F" display="A125604424F" xr:uid="{A322BC87-CC17-4CE3-88C5-BEDC6DD0522E}"/>
    <hyperlink ref="Y484" location="A125633224C" display="A125633224C" xr:uid="{269EBB70-848D-4D25-ADBA-B72E5F9CA5C3}"/>
    <hyperlink ref="Y540" location="A125618824A" display="A125618824A" xr:uid="{0B12C045-1279-42E4-B102-AA2502BB7084}"/>
    <hyperlink ref="AA428" location="A125595786L" display="A125595786L" xr:uid="{80E27366-33C6-4BD5-8459-40152DD5925C}"/>
    <hyperlink ref="AA484" location="A125624586V" display="A125624586V" xr:uid="{61821391-4136-447A-800A-0D2231E95DA8}"/>
    <hyperlink ref="AA540" location="A125610186X" display="A125610186X" xr:uid="{15ADB0A8-1734-4CA2-AD90-A25CA6FC6244}"/>
    <hyperlink ref="Z429" location="A125595832R" display="A125595832R" xr:uid="{4A4CD8F2-50D8-4D75-9E77-EFEA60EFDB55}"/>
    <hyperlink ref="Z485" location="A125624632W" display="A125624632W" xr:uid="{DEAB75EE-786A-46E4-A426-826411867417}"/>
    <hyperlink ref="Z541" location="A125610232A" display="A125610232A" xr:uid="{8CA6D6A4-FC3C-4CCF-8C40-3A7D7E103976}"/>
    <hyperlink ref="V429" location="A125598712A" display="A125598712A" xr:uid="{EC041055-1D6F-48F1-A3B4-0D9D41133A5F}"/>
    <hyperlink ref="V485" location="A125627512J" display="A125627512J" xr:uid="{8F254312-C093-487F-A7DB-C479441DB491}"/>
    <hyperlink ref="V541" location="A125613112L" display="A125613112L" xr:uid="{3DEDCA94-DF7D-4AD2-90C5-A883329297C7}"/>
    <hyperlink ref="W429" location="A125592952C" display="A125592952C" xr:uid="{1C6184F5-642D-471A-B43F-001FC1DBFFDA}"/>
    <hyperlink ref="W485" location="A125621752K" display="A125621752K" xr:uid="{81AF489F-825A-43CE-A989-CE33B9D2530A}"/>
    <hyperlink ref="W541" location="A125607352K" display="A125607352K" xr:uid="{7173399E-0877-4028-A842-8ECD06B55716}"/>
    <hyperlink ref="X429" location="A125601592L" display="A125601592L" xr:uid="{523AC813-2313-49C8-BB76-4B61086DFB1F}"/>
    <hyperlink ref="X485" location="A125630392K" display="A125630392K" xr:uid="{FF068D87-06DA-40D9-A05B-42F373C06D6B}"/>
    <hyperlink ref="X541" location="A125615992J" display="A125615992J" xr:uid="{86671D61-C4B5-4BDE-8C44-E82A67EB3968}"/>
    <hyperlink ref="Y429" location="A125604472X" display="A125604472X" xr:uid="{89459838-C648-4AFC-B0A3-F7EB6212274F}"/>
    <hyperlink ref="Y485" location="A125633272W" display="A125633272W" xr:uid="{F2481666-E21F-4031-989B-27A587CF8704}"/>
    <hyperlink ref="Y541" location="A125618872V" display="A125618872V" xr:uid="{6A519E0C-29D1-4ECF-83E4-F8DA7EBCC50E}"/>
    <hyperlink ref="AA429" location="A125595834V" display="A125595834V" xr:uid="{1F72C173-520A-4323-A246-413CB207BA5E}"/>
    <hyperlink ref="AA485" location="A125624634A" display="A125624634A" xr:uid="{5D49CA2D-81E2-42C8-A9AF-F513190A783F}"/>
    <hyperlink ref="AA541" location="A125610234F" display="A125610234F" xr:uid="{4F6DD0CE-1C78-46F8-9AD4-7A3EC06004CD}"/>
    <hyperlink ref="Z430" location="A125595912R" display="A125595912R" xr:uid="{2D5D7508-02FB-41B2-B841-D60E0C7B73ED}"/>
    <hyperlink ref="Z486" location="A125624712W" display="A125624712W" xr:uid="{3CD018FD-72EF-4B61-9E1F-8FDB604930AF}"/>
    <hyperlink ref="Z542" location="A125610312A" display="A125610312A" xr:uid="{53459C0A-E6FB-42E0-9B05-2C4B0B129F89}"/>
    <hyperlink ref="V430" location="A125598792L" display="A125598792L" xr:uid="{2878DDA8-3086-457C-869E-4DB23F65FCE3}"/>
    <hyperlink ref="V486" location="A125627592V" display="A125627592V" xr:uid="{B3981795-4443-4578-B349-09FB726881A7}"/>
    <hyperlink ref="V542" location="A125613192X" display="A125613192X" xr:uid="{2D51FCFE-65B8-43C0-9325-2D18EF54EADF}"/>
    <hyperlink ref="W430" location="A125593032F" display="A125593032F" xr:uid="{FFFAC585-8985-4CBC-AF94-35E14D61D826}"/>
    <hyperlink ref="W486" location="A125621832K" display="A125621832K" xr:uid="{F26C2B96-A206-4E90-85E6-CAFB7A840E6B}"/>
    <hyperlink ref="W542" location="A125607432K" display="A125607432K" xr:uid="{7C6E4E69-0C37-4D7B-983E-27B48CDD7EF3}"/>
    <hyperlink ref="X430" location="A125601672L" display="A125601672L" xr:uid="{654FB137-F3AC-4287-8161-BC940DC7B89F}"/>
    <hyperlink ref="X486" location="A125630472K" display="A125630472K" xr:uid="{7F49FBC4-335B-48EA-A08D-4CBB342DF945}"/>
    <hyperlink ref="X542" location="A125616072K" display="A125616072K" xr:uid="{FACA2F49-27E9-4901-BE14-35085C99F9CB}"/>
    <hyperlink ref="Y430" location="A125604552X" display="A125604552X" xr:uid="{39A7EABC-9009-4399-99AA-7A22B9E15CAE}"/>
    <hyperlink ref="Y486" location="A125633352W" display="A125633352W" xr:uid="{19E549FA-DC5E-46B3-8E78-1E14108E3A68}"/>
    <hyperlink ref="Y542" location="A125618952V" display="A125618952V" xr:uid="{8E3256F7-3466-4EFF-A27F-CDF90278CB91}"/>
    <hyperlink ref="AA430" location="A125595914V" display="A125595914V" xr:uid="{A95FD8FB-2905-4F42-B5F1-63421092B83A}"/>
    <hyperlink ref="AA486" location="A125624714A" display="A125624714A" xr:uid="{C3EB763C-7857-42BD-9AF6-E377E0BCE02A}"/>
    <hyperlink ref="AA542" location="A125610314F" display="A125610314F" xr:uid="{3263F754-C074-4E07-84F2-A96800D3EF57}"/>
    <hyperlink ref="Z431" location="A125595840R" display="A125595840R" xr:uid="{6B6D0077-1B40-40C5-B9AB-02CD583B6666}"/>
    <hyperlink ref="Z487" location="A125624640W" display="A125624640W" xr:uid="{BF17AC58-9388-4D81-9F20-9D8B38E09B32}"/>
    <hyperlink ref="Z543" location="A125610240A" display="A125610240A" xr:uid="{7B8A4846-AE7B-4CC3-95E9-798A5D5D7D71}"/>
    <hyperlink ref="V431" location="A125598720A" display="A125598720A" xr:uid="{72B6E8E9-42F6-4A3F-9237-5C5172AF5E30}"/>
    <hyperlink ref="V487" location="A125627520J" display="A125627520J" xr:uid="{1CF6EEC0-4D2F-47CC-B9E6-6C306C9BB3C1}"/>
    <hyperlink ref="V543" location="A125613120L" display="A125613120L" xr:uid="{A3516C50-80E8-48A0-AA9B-7DDDB54EA2C6}"/>
    <hyperlink ref="W431" location="A125592960C" display="A125592960C" xr:uid="{C5CD13B1-A6E5-49B2-B365-F9BDB28256D4}"/>
    <hyperlink ref="W487" location="A125621760K" display="A125621760K" xr:uid="{BAFDE7AA-DFC1-4426-89C7-E1756D2E8EF7}"/>
    <hyperlink ref="W543" location="A125607360K" display="A125607360K" xr:uid="{65FACEFE-D1A7-45ED-85A1-61985FA19DFA}"/>
    <hyperlink ref="X431" location="A125601600A" display="A125601600A" xr:uid="{18029646-C448-43BA-A89E-4123F89DCEEB}"/>
    <hyperlink ref="X487" location="A125630400X" display="A125630400X" xr:uid="{09B9ED5C-FFD2-46AC-ABC1-A8EB7AB9C9DA}"/>
    <hyperlink ref="X543" location="A125616000X" display="A125616000X" xr:uid="{0103FF69-24F4-44B0-87A1-DD3B61580A61}"/>
    <hyperlink ref="Y431" location="A125604480X" display="A125604480X" xr:uid="{1D3F3892-D1B0-42F2-9924-DDAECB786CD9}"/>
    <hyperlink ref="Y487" location="A125633280W" display="A125633280W" xr:uid="{25BADB27-18A0-483B-8BFD-0F26FB97C792}"/>
    <hyperlink ref="Y543" location="A125618880V" display="A125618880V" xr:uid="{89F403B5-210B-4A18-8327-3E92FFEEEFDB}"/>
    <hyperlink ref="AA431" location="A125595842V" display="A125595842V" xr:uid="{C5FE2EA8-2BD5-415D-A96F-D0FC06E4AE0E}"/>
    <hyperlink ref="AA487" location="A125624642A" display="A125624642A" xr:uid="{9CB1AE47-0164-419B-A88B-C9F0CBEE2B8B}"/>
    <hyperlink ref="AA543" location="A125610242F" display="A125610242F" xr:uid="{251D5824-455B-4253-B11A-2AAA67B6BD9A}"/>
    <hyperlink ref="Z432" location="A125595792J" display="A125595792J" xr:uid="{176C29D7-7361-47E6-ADE1-F3D99355CD09}"/>
    <hyperlink ref="Z488" location="A125624592R" display="A125624592R" xr:uid="{75A36EED-19FC-4A2F-AACB-F31A69E5985C}"/>
    <hyperlink ref="Z544" location="A125610192V" display="A125610192V" xr:uid="{EFC3F15D-93D1-42AB-B661-111DA7FFA905}"/>
    <hyperlink ref="V432" location="A125598672V" display="A125598672V" xr:uid="{8FC60866-DC10-4B28-9D42-2D67B0283249}"/>
    <hyperlink ref="V488" location="A125627472A" display="A125627472A" xr:uid="{2DE72312-4A3F-4566-B12F-4C49178E0CC0}"/>
    <hyperlink ref="V544" location="A125613072F" display="A125613072F" xr:uid="{70FF8423-9404-404C-925A-F0B9D61006BA}"/>
    <hyperlink ref="W432" location="A125592912K" display="A125592912K" xr:uid="{D17554A3-5335-4EED-8BF4-D010CE6FD02F}"/>
    <hyperlink ref="W488" location="A125621712T" display="A125621712T" xr:uid="{7FF72CB2-6491-4C13-8DC3-082121F1100D}"/>
    <hyperlink ref="W544" location="A125607312T" display="A125607312T" xr:uid="{A49B2739-DE43-493E-A087-78D2654252F6}"/>
    <hyperlink ref="X432" location="A125601552V" display="A125601552V" xr:uid="{9D3099C8-1A96-48F3-89F5-D13EBD207718}"/>
    <hyperlink ref="X488" location="A125630352T" display="A125630352T" xr:uid="{D9C1F0FB-BD89-4D85-B479-1FDEDBFBEEF2}"/>
    <hyperlink ref="X544" location="A125615952R" display="A125615952R" xr:uid="{9B5EA8BB-8D83-4850-8C7C-6BDA222CCFB4}"/>
    <hyperlink ref="Y432" location="A125604432F" display="A125604432F" xr:uid="{1D091716-0E69-4401-9DB2-875ACA082A1D}"/>
    <hyperlink ref="Y488" location="A125633232C" display="A125633232C" xr:uid="{6B41EA90-BD91-4E96-A9FF-8343FB4D8F7E}"/>
    <hyperlink ref="Y544" location="A125618832A" display="A125618832A" xr:uid="{CCCB6905-A0DC-4CC7-B875-003C74F0B88E}"/>
    <hyperlink ref="AA432" location="A125595794L" display="A125595794L" xr:uid="{95F6FCF1-55A6-4883-9E32-DE918B3ED2E3}"/>
    <hyperlink ref="AA488" location="A125624594V" display="A125624594V" xr:uid="{516BDDD9-8B0C-433D-81B0-FF40BAC6DB39}"/>
    <hyperlink ref="AA544" location="A125610194X" display="A125610194X" xr:uid="{03DCC890-CEE3-456D-9069-54F204629197}"/>
    <hyperlink ref="Z433" location="A125595960J" display="A125595960J" xr:uid="{DB145D9F-BB53-4BCE-BE25-58E141AFD1B6}"/>
    <hyperlink ref="Z489" location="A125624760R" display="A125624760R" xr:uid="{E5B8A360-3FF5-48C7-884E-3A47797312B5}"/>
    <hyperlink ref="Z545" location="A125610360V" display="A125610360V" xr:uid="{3F670040-21E1-467B-9AC2-DABC14729C30}"/>
    <hyperlink ref="V433" location="A125598840V" display="A125598840V" xr:uid="{8E48BA27-EA7A-4337-93D0-7E4DB99601F0}"/>
    <hyperlink ref="V489" location="A125627640A" display="A125627640A" xr:uid="{DE3D1A78-00B9-44ED-8D1E-A82A6852A10B}"/>
    <hyperlink ref="V545" location="A125613240F" display="A125613240F" xr:uid="{34C6274D-692E-45AC-A65E-FDCA7106822C}"/>
    <hyperlink ref="W433" location="A125593080X" display="A125593080X" xr:uid="{D4DFFD7C-979D-4036-8B65-928D6420D8A0}"/>
    <hyperlink ref="W489" location="A125621880C" display="A125621880C" xr:uid="{BAA21013-9944-4313-80A5-6C907B6BA051}"/>
    <hyperlink ref="W545" location="A125607480C" display="A125607480C" xr:uid="{DE83F9F6-1C62-4C0E-B67D-304BA8A7595B}"/>
    <hyperlink ref="X433" location="A125601720V" display="A125601720V" xr:uid="{E67432C5-7D9F-48EB-A07E-3A2DAC39E453}"/>
    <hyperlink ref="X489" location="A125630520T" display="A125630520T" xr:uid="{2943150C-F8F1-47DB-A954-2FA6C8E3F864}"/>
    <hyperlink ref="X545" location="A125616120T" display="A125616120T" xr:uid="{F8C4C852-0651-4230-B0CF-FED31ACB0AEB}"/>
    <hyperlink ref="Y433" location="A125604600F" display="A125604600F" xr:uid="{5311E60E-182C-4DA2-8CC5-0F66E50C50F5}"/>
    <hyperlink ref="Y489" location="A125633400C" display="A125633400C" xr:uid="{974C7876-5109-4E38-8EB5-A951E37BBDDA}"/>
    <hyperlink ref="Y545" location="A125619000C" display="A125619000C" xr:uid="{76B4389C-5689-4812-8DE7-792BAD33243C}"/>
    <hyperlink ref="AA433" location="A125595962L" display="A125595962L" xr:uid="{6999156E-4AE6-425A-A8CF-5331E07189F7}"/>
    <hyperlink ref="AA489" location="A125624762V" display="A125624762V" xr:uid="{50483C30-FB58-4840-A256-CCA9FA0B038B}"/>
    <hyperlink ref="AA545" location="A125610362X" display="A125610362X" xr:uid="{3904FEB0-1ACE-41D2-B0E3-D4A273D5B271}"/>
    <hyperlink ref="Z434" location="A125595920R" display="A125595920R" xr:uid="{1E6D8E34-CD8F-443B-BCF5-D30101911B9C}"/>
    <hyperlink ref="Z490" location="A125624720W" display="A125624720W" xr:uid="{D663E7DD-B713-44F6-9C78-CB3B5C2D1F25}"/>
    <hyperlink ref="Z546" location="A125610320A" display="A125610320A" xr:uid="{A9804A5C-2E49-47EB-B553-28B9DF789791}"/>
    <hyperlink ref="V434" location="A125598800A" display="A125598800A" xr:uid="{4AA7539F-38B7-4B67-B243-A8F4FDD653A7}"/>
    <hyperlink ref="V490" location="A125627600J" display="A125627600J" xr:uid="{AB0F6019-A0DE-421D-AF74-B97373441333}"/>
    <hyperlink ref="V546" location="A125613200L" display="A125613200L" xr:uid="{65E51C8E-6794-40B6-85B9-75F9A3158A47}"/>
    <hyperlink ref="W434" location="A125593040F" display="A125593040F" xr:uid="{A8592392-B382-408E-9CCF-1208C9F32C52}"/>
    <hyperlink ref="W490" location="A125621840K" display="A125621840K" xr:uid="{624590FA-C765-4F28-BACB-11952B15028E}"/>
    <hyperlink ref="W546" location="A125607440K" display="A125607440K" xr:uid="{F75D827D-E966-4C02-8FC5-C6BD56E5A0B7}"/>
    <hyperlink ref="X434" location="A125601680L" display="A125601680L" xr:uid="{B5154E0B-CC29-4895-A3B3-E2E44CB04F56}"/>
    <hyperlink ref="X490" location="A125630480K" display="A125630480K" xr:uid="{74545EB0-6012-4900-A0C7-6EB9DFB68A12}"/>
    <hyperlink ref="X546" location="A125616080K" display="A125616080K" xr:uid="{75E31CA4-67C3-4B72-B01A-8A68932B1916}"/>
    <hyperlink ref="Y434" location="A125604560X" display="A125604560X" xr:uid="{8679F971-C4BC-4A55-8A4A-103988ED7A59}"/>
    <hyperlink ref="Y490" location="A125633360W" display="A125633360W" xr:uid="{7E5184AA-4BB1-40B8-9650-87DA6E706199}"/>
    <hyperlink ref="Y546" location="A125618960V" display="A125618960V" xr:uid="{01B06333-082C-4212-B747-D3A67F7B4B78}"/>
    <hyperlink ref="AA434" location="A125595922V" display="A125595922V" xr:uid="{36E52299-4DF4-4C77-A0DE-85D3A6F7AFE2}"/>
    <hyperlink ref="AA490" location="A125624722A" display="A125624722A" xr:uid="{7A27A8CB-E4FD-4A7F-A1DF-B680D4806DEF}"/>
    <hyperlink ref="AA546" location="A125610322F" display="A125610322F" xr:uid="{943FCEA6-B27B-4A20-A6EE-B1F438748F5E}"/>
    <hyperlink ref="Z435" location="A125595928J" display="A125595928J" xr:uid="{BE58F9FB-F60A-489B-ACCD-B6614FD2E2A8}"/>
    <hyperlink ref="Z491" location="A125624728R" display="A125624728R" xr:uid="{31A9FF56-9A66-47FB-90B6-D7C76358BB48}"/>
    <hyperlink ref="Z547" location="A125610328V" display="A125610328V" xr:uid="{E6C48745-B58B-49DF-A67B-AE51AABC2E9B}"/>
    <hyperlink ref="V435" location="A125598808V" display="A125598808V" xr:uid="{6535EED6-FFA8-4D56-A392-8D5028FE5A4A}"/>
    <hyperlink ref="V491" location="A125627608A" display="A125627608A" xr:uid="{837D3C9F-FEDF-47AE-91B5-F1FF4E1F5384}"/>
    <hyperlink ref="V547" location="A125613208F" display="A125613208F" xr:uid="{6BD54DD2-4FC5-4D99-90DF-9614053BDB50}"/>
    <hyperlink ref="W435" location="A125593048X" display="A125593048X" xr:uid="{383A09E4-5F7F-4B43-84B4-9309A03DFE8D}"/>
    <hyperlink ref="W491" location="A125621848C" display="A125621848C" xr:uid="{684CEC17-C023-4DAD-A002-30A3D9C47FEE}"/>
    <hyperlink ref="W547" location="A125607448C" display="A125607448C" xr:uid="{F3C739BB-D1C2-4154-A12E-88C25C1EDCF7}"/>
    <hyperlink ref="X435" location="A125601688F" display="A125601688F" xr:uid="{F323D3BC-1060-473D-8649-B880A63351B4}"/>
    <hyperlink ref="X491" location="A125630488C" display="A125630488C" xr:uid="{CDFD97B0-5266-447D-9612-A2EE89A43E8C}"/>
    <hyperlink ref="X547" location="A125616088C" display="A125616088C" xr:uid="{D0C9E5A3-C16F-4E28-8AF2-30B615A77A96}"/>
    <hyperlink ref="Y435" location="A125604568T" display="A125604568T" xr:uid="{0386A52D-C1E0-4E53-9E52-53856A7FECF2}"/>
    <hyperlink ref="Y491" location="A125633368R" display="A125633368R" xr:uid="{44D98B17-4438-4C2E-A552-28DF12BA081E}"/>
    <hyperlink ref="Y547" location="A125618968L" display="A125618968L" xr:uid="{327AB38B-28B5-458F-BD3D-4D61F8E39358}"/>
    <hyperlink ref="AA435" location="A125595930V" display="A125595930V" xr:uid="{E39EAD57-B73C-4F2D-904E-8924EE94838D}"/>
    <hyperlink ref="AA491" location="A125624730A" display="A125624730A" xr:uid="{D3A31306-5855-4D4C-99E6-361C39EC2CBF}"/>
    <hyperlink ref="AA547" location="A125610330F" display="A125610330F" xr:uid="{7D1C75C6-F578-4DB1-92F0-F96CF861F9D2}"/>
    <hyperlink ref="Z436" location="A125596032K" display="A125596032K" xr:uid="{5D1AE25D-B525-430F-9A48-4D59824AD69C}"/>
    <hyperlink ref="Z492" location="A125624832R" display="A125624832R" xr:uid="{114A3F9A-B275-4655-B337-893FA41E4DED}"/>
    <hyperlink ref="Z548" location="A125610432V" display="A125610432V" xr:uid="{64C9A515-F568-4587-BC8D-C51E16BA3951}"/>
    <hyperlink ref="V436" location="A125598912V" display="A125598912V" xr:uid="{28C41F78-90DF-4A1A-8AFC-BDF8D78A2C09}"/>
    <hyperlink ref="V492" location="A125627712A" display="A125627712A" xr:uid="{25CB9CAA-0DA3-4607-B688-87E203BD7763}"/>
    <hyperlink ref="V548" location="A125613312F" display="A125613312F" xr:uid="{B7EE139E-B9CD-43AB-8E81-41FFE8BB8507}"/>
    <hyperlink ref="W436" location="A125593152X" display="A125593152X" xr:uid="{9B316522-49FD-4B04-9BD5-B7BDC58F8FF5}"/>
    <hyperlink ref="W492" location="A125621952C" display="A125621952C" xr:uid="{EA1225AD-D66D-403D-866C-51951ABDB7C9}"/>
    <hyperlink ref="W548" location="A125607552C" display="A125607552C" xr:uid="{D42C4D03-0D49-49A1-81CF-0CEB5EB1E9D2}"/>
    <hyperlink ref="X436" location="A125601792F" display="A125601792F" xr:uid="{1F3327E2-218E-4693-9A8F-34840ABBB53B}"/>
    <hyperlink ref="X492" location="A125630592C" display="A125630592C" xr:uid="{04ED9B4C-1FFC-4B9E-8C0C-41BE30E5ECE0}"/>
    <hyperlink ref="X548" location="A125616192C" display="A125616192C" xr:uid="{CF942170-98D5-4215-A1FA-120A9BE8AF9E}"/>
    <hyperlink ref="Y436" location="A125604672T" display="A125604672T" xr:uid="{9E39C90E-FE4E-469F-B465-AF71E7079613}"/>
    <hyperlink ref="Y492" location="A125633472R" display="A125633472R" xr:uid="{221E235F-B52D-4A3C-BC70-A70C6538A8EF}"/>
    <hyperlink ref="Y548" location="A125619072R" display="A125619072R" xr:uid="{7367F809-40AE-4C77-A3FB-D6589D689CB5}"/>
    <hyperlink ref="AA436" location="A125596034R" display="A125596034R" xr:uid="{5918CA0B-D9B9-404D-BBDD-D8589F995F92}"/>
    <hyperlink ref="AA492" location="A125624834V" display="A125624834V" xr:uid="{091019A6-8FF2-4D37-B647-82588964FB75}"/>
    <hyperlink ref="AA548" location="A125610434X" display="A125610434X" xr:uid="{36C38C65-354A-4543-9736-9D8CD042E1BC}"/>
    <hyperlink ref="Z437" location="A125595752R" display="A125595752R" xr:uid="{6EFB4F01-5A82-40EC-AE96-34CAF584AADE}"/>
    <hyperlink ref="Z493" location="A125624552W" display="A125624552W" xr:uid="{168BA35C-058C-49D6-99CD-2D2A959DA019}"/>
    <hyperlink ref="Z549" location="A125610152A" display="A125610152A" xr:uid="{04D5249F-F501-4E14-AFC3-BC50ED0D2565}"/>
    <hyperlink ref="V437" location="A125598632A" display="A125598632A" xr:uid="{2BAF5582-BDC3-4E18-9C93-C92599515D86}"/>
    <hyperlink ref="V493" location="A125627432J" display="A125627432J" xr:uid="{4200E40A-E745-484E-B3A6-F6D44B1F760F}"/>
    <hyperlink ref="V549" location="A125613032L" display="A125613032L" xr:uid="{E85E1CA7-7EB7-4F02-911A-91BE1A4043C8}"/>
    <hyperlink ref="W437" location="A125592872C" display="A125592872C" xr:uid="{6FC03352-95B1-4379-8E05-ED99270DF681}"/>
    <hyperlink ref="W493" location="A125621672K" display="A125621672K" xr:uid="{266BF666-5283-4CDE-A8E4-D1FBC939F059}"/>
    <hyperlink ref="W549" location="A125607272K" display="A125607272K" xr:uid="{ABC457FB-FD26-4270-9FFE-42D97A3CBE04}"/>
    <hyperlink ref="X437" location="A125601512A" display="A125601512A" xr:uid="{3EF84BB4-C970-4721-9CC4-CCE1202D8908}"/>
    <hyperlink ref="X493" location="A125630312X" display="A125630312X" xr:uid="{65B255DA-FFA2-48D1-B62F-8DED4ECED608}"/>
    <hyperlink ref="X549" location="A125615912W" display="A125615912W" xr:uid="{D834223D-388C-4B8B-BBA2-7441E305A325}"/>
    <hyperlink ref="Y437" location="A125604392X" display="A125604392X" xr:uid="{2BB55CE8-D587-4494-8095-184ED496A1C9}"/>
    <hyperlink ref="Y493" location="A125633192W" display="A125633192W" xr:uid="{C15F1752-1CFE-4AF4-B5BC-F11161B75C1A}"/>
    <hyperlink ref="Y549" location="A125618792V" display="A125618792V" xr:uid="{6554FF64-7792-48FE-ACA6-77C981AF9020}"/>
    <hyperlink ref="AA437" location="A125595754V" display="A125595754V" xr:uid="{22A9D247-1C70-48BD-AFB2-55411AA70CF6}"/>
    <hyperlink ref="AA493" location="A125624554A" display="A125624554A" xr:uid="{5FC7375A-D942-4419-9175-43432DD39CC5}"/>
    <hyperlink ref="AA549" location="A125610154F" display="A125610154F" xr:uid="{90DD563B-A925-41AA-9400-11B3B7B78C52}"/>
    <hyperlink ref="AF438" location="A125596168W" display="A125596168W" xr:uid="{56C72A7F-0943-4C2D-AB88-D0FCB95784E2}"/>
    <hyperlink ref="AF494" location="A125624968A" display="A125624968A" xr:uid="{FFA0E5B4-3E37-44E9-B9F3-C5922DAF6F51}"/>
    <hyperlink ref="AF550" location="A125610568F" display="A125610568F" xr:uid="{AEBB50A6-B1C8-4231-9B8F-BD8FE8003BDD}"/>
    <hyperlink ref="AB438" location="A125599048J" display="A125599048J" xr:uid="{B1C7BC83-4868-49BA-ABE8-542881E2F388}"/>
    <hyperlink ref="AB494" location="A125627848L" display="A125627848L" xr:uid="{37467460-CE31-4F12-8780-DAA0FC37072A}"/>
    <hyperlink ref="AB550" location="A125613448T" display="A125613448T" xr:uid="{50FD2AAE-C59B-4A93-8194-5C358EBB9FBC}"/>
    <hyperlink ref="AC438" location="A125593288K" display="A125593288K" xr:uid="{489FF6E7-528F-4E15-B85E-4A5D65A3B2DA}"/>
    <hyperlink ref="AC494" location="A125622088T" display="A125622088T" xr:uid="{09BD628A-8626-43B1-9F4F-8628E44314E3}"/>
    <hyperlink ref="AC550" location="A125607688R" display="A125607688R" xr:uid="{77D1DBA3-3EAD-45DB-A65A-9983A0E20582}"/>
    <hyperlink ref="AD438" location="A125601928F" display="A125601928F" xr:uid="{47AA035E-3765-4062-9D7F-8B152DEB95E0}"/>
    <hyperlink ref="AD494" location="A125630728C" display="A125630728C" xr:uid="{0D86DF85-70C3-44F6-A222-3336B330F883}"/>
    <hyperlink ref="AD550" location="A125616328C" display="A125616328C" xr:uid="{B90861DF-7B52-41D6-82F1-AAFCBEE4B9EB}"/>
    <hyperlink ref="AE438" location="A125604808T" display="A125604808T" xr:uid="{566D95CD-183C-4A6D-A167-3460BADB63E6}"/>
    <hyperlink ref="AE494" location="A125633608R" display="A125633608R" xr:uid="{E9EC2869-AB60-4946-858D-7E08ED2774D0}"/>
    <hyperlink ref="AE550" location="A125619208R" display="A125619208R" xr:uid="{17A31E9C-3039-439A-ACA0-0E14965B3CD9}"/>
    <hyperlink ref="AG438" location="A125596170J" display="A125596170J" xr:uid="{0D7A212D-0636-4AC4-86ED-A1A602DC2869}"/>
    <hyperlink ref="AG494" location="A125624970L" display="A125624970L" xr:uid="{A6F9F126-83AC-497E-B90D-74C5715488E0}"/>
    <hyperlink ref="AG550" location="A125610570T" display="A125610570T" xr:uid="{881C43ED-88D4-40A3-BD2E-2C0FB370BE15}"/>
    <hyperlink ref="AF394" location="A125596288R" display="A125596288R" xr:uid="{5E186768-CCA8-4A0D-9461-163BD5BBFBE8}"/>
    <hyperlink ref="AF450" location="A125625088W" display="A125625088W" xr:uid="{931CFD79-BCFD-4FF0-8DB0-CA157D97F00C}"/>
    <hyperlink ref="AF506" location="A125610688X" display="A125610688X" xr:uid="{924C8AC2-9C71-4B13-A00E-66C4BDCE9D2D}"/>
    <hyperlink ref="AB394" location="A125599168A" display="A125599168A" xr:uid="{6EB20A56-1953-4B83-95B6-7941267AEBEE}"/>
    <hyperlink ref="AB450" location="A125627968F" display="A125627968F" xr:uid="{88BAC499-FFBF-4F2E-94DE-82CB79E4C041}"/>
    <hyperlink ref="AB506" location="A125613568K" display="A125613568K" xr:uid="{9A53BDEE-F3B1-40C8-A185-0BEA56B192BC}"/>
    <hyperlink ref="AC394" location="A125593408T" display="A125593408T" xr:uid="{AE5A66EB-94FB-41D5-8306-AA40E127741C}"/>
    <hyperlink ref="AC450" location="A125622208X" display="A125622208X" xr:uid="{98CC1748-61F5-4B57-AC1D-C617CA04F4E5}"/>
    <hyperlink ref="AC506" location="A125607808W" display="A125607808W" xr:uid="{A0B65F9C-CC0A-4D18-9267-CE159A7001D3}"/>
    <hyperlink ref="AD394" location="A125602048A" display="A125602048A" xr:uid="{5367696D-6D08-4574-B88E-91B4935E8C89}"/>
    <hyperlink ref="AD450" location="A125630848W" display="A125630848W" xr:uid="{DAAC50FC-FBD4-4735-8936-758314195E2B}"/>
    <hyperlink ref="AD506" location="A125616448W" display="A125616448W" xr:uid="{A7B8377E-6054-44E3-864E-49F4F3544144}"/>
    <hyperlink ref="AE394" location="A125604928K" display="A125604928K" xr:uid="{B1177AF5-543A-4B9A-AF64-C7EF6C39C315}"/>
    <hyperlink ref="AE450" location="A125633728J" display="A125633728J" xr:uid="{6689996F-A961-42B7-8402-887BBDFD9E78}"/>
    <hyperlink ref="AE506" location="A125619328J" display="A125619328J" xr:uid="{38B24C08-46F1-4C62-A014-E435636F7FF4}"/>
    <hyperlink ref="AG394" location="A125596290A" display="A125596290A" xr:uid="{41143D03-C6CC-4F46-BBE3-9D66A1F21986}"/>
    <hyperlink ref="AG450" location="A125625090J" display="A125625090J" xr:uid="{E1D06DD4-5035-4199-8E92-13A8055C2DC7}"/>
    <hyperlink ref="AG506" location="A125610690K" display="A125610690K" xr:uid="{3FB9EFC2-66D6-4E77-BE73-371AFFDC6B08}"/>
    <hyperlink ref="AF395" location="A125596176W" display="A125596176W" xr:uid="{A2F3B565-9244-435D-9F9B-4955A1E303DB}"/>
    <hyperlink ref="AF451" location="A125624976A" display="A125624976A" xr:uid="{A1471DD1-D566-4689-AEA8-7D521F9EAF83}"/>
    <hyperlink ref="AF507" location="A125610576F" display="A125610576F" xr:uid="{5356216F-4BC0-46FD-9F72-A3F93C76D4F0}"/>
    <hyperlink ref="AB395" location="A125599056J" display="A125599056J" xr:uid="{8B08DC13-CB50-4684-B796-3B9C89BD5AE8}"/>
    <hyperlink ref="AB451" location="A125627856L" display="A125627856L" xr:uid="{7DF60C9E-5FF1-41C6-94A2-77C02AAD43FF}"/>
    <hyperlink ref="AB507" location="A125613456T" display="A125613456T" xr:uid="{E6C99EBE-D915-4C0D-A753-D2593B78B559}"/>
    <hyperlink ref="AC395" location="A125593296K" display="A125593296K" xr:uid="{9A39FF00-7B36-4775-948D-3FBA598ECA55}"/>
    <hyperlink ref="AC451" location="A125622096T" display="A125622096T" xr:uid="{283FB3ED-5385-47A8-9450-D8EF468ABD7F}"/>
    <hyperlink ref="AC507" location="A125607696R" display="A125607696R" xr:uid="{63479293-86A5-4012-8523-76B8CCF74466}"/>
    <hyperlink ref="AD395" location="A125601936F" display="A125601936F" xr:uid="{106A8061-0F0C-48B4-8002-1B2B217AE84E}"/>
    <hyperlink ref="AD451" location="A125630736C" display="A125630736C" xr:uid="{A2647BC3-AB56-4FB0-9271-3FF1AF2A3DC5}"/>
    <hyperlink ref="AD507" location="A125616336C" display="A125616336C" xr:uid="{02CC6F36-FE05-4FC2-B4B2-9EA88B55BA9C}"/>
    <hyperlink ref="AE395" location="A125604816T" display="A125604816T" xr:uid="{4D1DE85D-4F64-492E-B154-F4AC9D9C988E}"/>
    <hyperlink ref="AE451" location="A125633616R" display="A125633616R" xr:uid="{05353245-97CF-42C0-A6B1-DE5A0F088BA3}"/>
    <hyperlink ref="AE507" location="A125619216R" display="A125619216R" xr:uid="{D77781EE-24F6-4405-82FF-68C6E0661F56}"/>
    <hyperlink ref="AG395" location="A125596178A" display="A125596178A" xr:uid="{A4B24B10-1694-4C42-B0B7-A4DD429D2629}"/>
    <hyperlink ref="AG451" location="A125624978F" display="A125624978F" xr:uid="{73D5B315-A0B6-4EA1-8B68-D4DE4E83867C}"/>
    <hyperlink ref="AG507" location="A125610578K" display="A125610578K" xr:uid="{50BE66D4-9F42-4996-8768-9E2190337674}"/>
    <hyperlink ref="AF396" location="A125596296R" display="A125596296R" xr:uid="{05BEE54A-D2C8-4796-868D-F67342888243}"/>
    <hyperlink ref="AF452" location="A125625096W" display="A125625096W" xr:uid="{E7E2A4D3-4B4A-41E0-B5E0-D3B264179EC5}"/>
    <hyperlink ref="AF508" location="A125610696X" display="A125610696X" xr:uid="{E75736F8-2CBE-4B82-A2D1-A36ACE4A9ECD}"/>
    <hyperlink ref="AB396" location="A125599176A" display="A125599176A" xr:uid="{4CD4A7DB-65C8-4DDC-9ACA-A795F1F42350}"/>
    <hyperlink ref="AB452" location="A125627976F" display="A125627976F" xr:uid="{215F431E-E7B9-429A-B7F5-9EC83B3E5835}"/>
    <hyperlink ref="AB508" location="A125613576K" display="A125613576K" xr:uid="{7C4E8DCA-931E-47DF-91DC-85BBE9AF1AB5}"/>
    <hyperlink ref="AC396" location="A125593416T" display="A125593416T" xr:uid="{5A10B837-3761-48F4-A377-7321893B29F2}"/>
    <hyperlink ref="AC452" location="A125622216X" display="A125622216X" xr:uid="{B2A633D4-0426-40BA-AB16-07F1ADC62EC9}"/>
    <hyperlink ref="AC508" location="A125607816W" display="A125607816W" xr:uid="{F157D9BE-38F7-4551-A6AB-5152AC2FA25C}"/>
    <hyperlink ref="AD396" location="A125602056A" display="A125602056A" xr:uid="{911FA717-E524-4C79-B235-288CB165CD6C}"/>
    <hyperlink ref="AD452" location="A125630856W" display="A125630856W" xr:uid="{5D24B6E6-21AC-40B2-B04D-7D8F0F02129D}"/>
    <hyperlink ref="AD508" location="A125616456W" display="A125616456W" xr:uid="{A0806006-B57F-4C75-A2A4-BF6ABD16DB25}"/>
    <hyperlink ref="AE396" location="A125604936K" display="A125604936K" xr:uid="{6DEB8A87-B983-4382-B6A3-0261D9A2620A}"/>
    <hyperlink ref="AE452" location="A125633736J" display="A125633736J" xr:uid="{00C954F8-794C-4A47-8227-7D3E22EE4E67}"/>
    <hyperlink ref="AE508" location="A125619336J" display="A125619336J" xr:uid="{A9C23851-C345-4CE3-8151-BC641A3BA204}"/>
    <hyperlink ref="AG396" location="A125596298V" display="A125596298V" xr:uid="{8B6C9A5A-122F-43AC-8CC5-5E4AE072FEF8}"/>
    <hyperlink ref="AG452" location="A125625098A" display="A125625098A" xr:uid="{176FCEFB-1FF1-4147-AEB2-1CAB82ABE6C6}"/>
    <hyperlink ref="AG508" location="A125610698C" display="A125610698C" xr:uid="{CB52CFDA-10DD-4E87-8D4F-FE46CD9FB528}"/>
    <hyperlink ref="AF397" location="A125596304C" display="A125596304C" xr:uid="{B351AB2B-9E43-48B6-9C5A-24C6DCF9156A}"/>
    <hyperlink ref="AF453" location="A125625104K" display="A125625104K" xr:uid="{395AA092-332F-442E-AA1C-FC84472A743E}"/>
    <hyperlink ref="AF509" location="A125610704L" display="A125610704L" xr:uid="{683BB6C3-B3F3-4ED4-AD7D-B30FE0BCCC60}"/>
    <hyperlink ref="AB397" location="A125599184A" display="A125599184A" xr:uid="{D5E5C1CA-194B-4B1D-AEA7-9A18A06BE168}"/>
    <hyperlink ref="AB453" location="A125627984F" display="A125627984F" xr:uid="{A374DDEA-C77F-4439-B6D6-1BC9F76CE240}"/>
    <hyperlink ref="AB509" location="A125613584K" display="A125613584K" xr:uid="{BDCB97AF-7132-4E73-8C1A-91546ECF244C}"/>
    <hyperlink ref="AC397" location="A125593424T" display="A125593424T" xr:uid="{F8226ED8-2D91-4650-997F-AC9272A94D9B}"/>
    <hyperlink ref="AC453" location="A125622224X" display="A125622224X" xr:uid="{122A8D9E-0568-493B-ACE6-FB92131B272C}"/>
    <hyperlink ref="AC509" location="A125607824W" display="A125607824W" xr:uid="{96D781AA-571C-4604-937A-A132A9CF8FC8}"/>
    <hyperlink ref="AD397" location="A125602064A" display="A125602064A" xr:uid="{65E31682-CAAB-423A-A0D1-4E9AF1615A74}"/>
    <hyperlink ref="AD453" location="A125630864W" display="A125630864W" xr:uid="{416D1AA2-5DA2-4669-B889-B06A9BCB5C59}"/>
    <hyperlink ref="AD509" location="A125616464W" display="A125616464W" xr:uid="{565586B1-BE97-416E-8604-46115D4F5E85}"/>
    <hyperlink ref="AE397" location="A125604944K" display="A125604944K" xr:uid="{577BB6DB-3468-4912-8EC1-AB1D341C640D}"/>
    <hyperlink ref="AE453" location="A125633744J" display="A125633744J" xr:uid="{A5C4A7D4-88CB-4700-91B5-28E74AE5F6AB}"/>
    <hyperlink ref="AE509" location="A125619344J" display="A125619344J" xr:uid="{AE4BC11E-EBFC-4542-B54A-41BA0A540F36}"/>
    <hyperlink ref="AG397" location="A125596306J" display="A125596306J" xr:uid="{9E1A03F4-846D-4712-858F-67E4125CB818}"/>
    <hyperlink ref="AG453" location="A125625106R" display="A125625106R" xr:uid="{D17B3295-3C7C-4546-92B0-E1A904D6E086}"/>
    <hyperlink ref="AG509" location="A125610706T" display="A125610706T" xr:uid="{070CC7F5-DA76-4FA9-8465-09C3F2134DCF}"/>
    <hyperlink ref="AF398" location="A125596184W" display="A125596184W" xr:uid="{02AB7DAE-0E51-4BF4-BB62-19536F7C05F5}"/>
    <hyperlink ref="AF454" location="A125624984A" display="A125624984A" xr:uid="{960B7C0A-B0ED-42F0-8BA8-E3EF8928F7CB}"/>
    <hyperlink ref="AF510" location="A125610584F" display="A125610584F" xr:uid="{84184B37-0A16-4D7F-8783-56F1163582CD}"/>
    <hyperlink ref="AB398" location="A125599064J" display="A125599064J" xr:uid="{6D3D675D-A6A6-4636-AF43-839FD59E9341}"/>
    <hyperlink ref="AB454" location="A125627864L" display="A125627864L" xr:uid="{71E906D0-F426-4052-9CCE-8989AD7BF090}"/>
    <hyperlink ref="AB510" location="A125613464T" display="A125613464T" xr:uid="{136B2DB2-A2EC-4AB5-A868-72186976A4AF}"/>
    <hyperlink ref="AC398" location="A125593304X" display="A125593304X" xr:uid="{706111C5-396A-45E5-A4CC-C64F9B1F25D9}"/>
    <hyperlink ref="AC454" location="A125622104F" display="A125622104F" xr:uid="{3685DEC9-CA14-4842-8C3C-C9647FF841A6}"/>
    <hyperlink ref="AC510" location="A125607704C" display="A125607704C" xr:uid="{608823EA-9F12-4FD2-A1ED-F75900594DBB}"/>
    <hyperlink ref="AD398" location="A125601944F" display="A125601944F" xr:uid="{296FCC2A-DCBA-4ACC-B8D6-875114A8D3A3}"/>
    <hyperlink ref="AD454" location="A125630744C" display="A125630744C" xr:uid="{5A307FBA-3774-481B-BD93-F9243317F065}"/>
    <hyperlink ref="AD510" location="A125616344C" display="A125616344C" xr:uid="{3916D5FE-CF50-40CB-AA4F-3D6CE8CDFC20}"/>
    <hyperlink ref="AE398" location="A125604824T" display="A125604824T" xr:uid="{530A739D-4E0C-444A-AD92-1BCD62B08E03}"/>
    <hyperlink ref="AE454" location="A125633624R" display="A125633624R" xr:uid="{BD07ADDC-5900-433E-B49B-B0A5B55CA706}"/>
    <hyperlink ref="AE510" location="A125619224R" display="A125619224R" xr:uid="{A71EE37B-03DC-4DC8-9417-9F7E520CF683}"/>
    <hyperlink ref="AG398" location="A125596186A" display="A125596186A" xr:uid="{C3731098-F3E2-4E64-935E-E83B37335F45}"/>
    <hyperlink ref="AG454" location="A125624986F" display="A125624986F" xr:uid="{8C284A8A-58AD-46DD-B4A9-C485879F19CE}"/>
    <hyperlink ref="AG510" location="A125610586K" display="A125610586K" xr:uid="{DEF9E9F8-448F-4E4D-B74A-2F3F5985D7E6}"/>
    <hyperlink ref="AF399" location="A125596192W" display="A125596192W" xr:uid="{ACDDC9F4-9858-4D74-BFB2-20A180D9CCD7}"/>
    <hyperlink ref="AF455" location="A125624992A" display="A125624992A" xr:uid="{504B9FF2-1824-48B6-A546-397096BBDFD1}"/>
    <hyperlink ref="AF511" location="A125610592F" display="A125610592F" xr:uid="{8CEF2F44-75BB-49C4-A862-F074D5736689}"/>
    <hyperlink ref="AB399" location="A125599072J" display="A125599072J" xr:uid="{1DF333AB-8891-41C3-8EDB-F6D207DB383E}"/>
    <hyperlink ref="AB455" location="A125627872L" display="A125627872L" xr:uid="{C7A6FCD2-DF95-46D9-B770-CBC079F6D4D8}"/>
    <hyperlink ref="AB511" location="A125613472T" display="A125613472T" xr:uid="{F0D05D1A-0A2A-496D-BBD9-86F4F89CCD0D}"/>
    <hyperlink ref="AC399" location="A125593312X" display="A125593312X" xr:uid="{C606BCE6-6AB9-4AE1-B69D-B1F4A00C91A6}"/>
    <hyperlink ref="AC455" location="A125622112F" display="A125622112F" xr:uid="{CD1C456B-131E-4017-BCE6-DE6A671F5A29}"/>
    <hyperlink ref="AC511" location="A125607712C" display="A125607712C" xr:uid="{A31B5FC0-73E4-438A-AD90-1DEA8EB5C85C}"/>
    <hyperlink ref="AD399" location="A125601952F" display="A125601952F" xr:uid="{E4BC81BA-453B-4B3F-A140-3631FF56FFDC}"/>
    <hyperlink ref="AD455" location="A125630752C" display="A125630752C" xr:uid="{1CF12F27-3DBC-42A4-A05B-A3FA3E73207F}"/>
    <hyperlink ref="AD511" location="A125616352C" display="A125616352C" xr:uid="{D51B2CDE-F8F7-4CF7-B4EE-67780124ED51}"/>
    <hyperlink ref="AE399" location="A125604832T" display="A125604832T" xr:uid="{609322C1-EBC3-4B3C-8AD4-ABC59BFE0F6A}"/>
    <hyperlink ref="AE455" location="A125633632R" display="A125633632R" xr:uid="{C1B74C42-FA0B-443D-A7E7-E20767A87D33}"/>
    <hyperlink ref="AE511" location="A125619232R" display="A125619232R" xr:uid="{611E1032-2501-4EF9-9470-85D0E5F95D41}"/>
    <hyperlink ref="AG399" location="A125596194A" display="A125596194A" xr:uid="{16EE1B11-4E0C-41E5-BF15-CEB0A0A58949}"/>
    <hyperlink ref="AG455" location="A125624994F" display="A125624994F" xr:uid="{552F0B7A-FF65-4CC8-A38A-6B7EADBD0E05}"/>
    <hyperlink ref="AG511" location="A125610594K" display="A125610594K" xr:uid="{7D54D7DE-EF54-4ACF-BC68-44A83780E01A}"/>
    <hyperlink ref="AF400" location="A125596256W" display="A125596256W" xr:uid="{DAD26056-6AA6-4095-AE0F-965BA451BEA2}"/>
    <hyperlink ref="AF456" location="A125625056C" display="A125625056C" xr:uid="{E53BF486-3D3B-4851-8B19-B4B06DE65D9D}"/>
    <hyperlink ref="AF512" location="A125610656F" display="A125610656F" xr:uid="{A4B0A6E3-AF04-4A13-932C-31179CA94623}"/>
    <hyperlink ref="AB400" location="A125599136J" display="A125599136J" xr:uid="{2F790241-6D14-4E8D-96C1-A6EB0A72B92D}"/>
    <hyperlink ref="AB456" location="A125627936L" display="A125627936L" xr:uid="{9099BD04-7F60-4A2A-8FD0-EE3F55B7E81B}"/>
    <hyperlink ref="AB512" location="A125613536T" display="A125613536T" xr:uid="{11D4845B-F2A5-4BF7-B3F8-35A2834F1784}"/>
    <hyperlink ref="AC400" location="A125593376K" display="A125593376K" xr:uid="{74F9F532-1998-44F6-975C-EB7812AEB8CF}"/>
    <hyperlink ref="AC456" location="A125622176T" display="A125622176T" xr:uid="{B653D9D8-F0B3-47C7-A35F-75D78F9AE97D}"/>
    <hyperlink ref="AC512" location="A125607776R" display="A125607776R" xr:uid="{544D7F92-0D95-4D4E-8B05-B6ACBC0C6BFD}"/>
    <hyperlink ref="AD400" location="A125602016J" display="A125602016J" xr:uid="{C0A1B0AD-5739-438F-BCF6-C69C51BA69C9}"/>
    <hyperlink ref="AD456" location="A125630816C" display="A125630816C" xr:uid="{6530057D-120D-424A-BEC0-CBA30C5DA245}"/>
    <hyperlink ref="AD512" location="A125616416C" display="A125616416C" xr:uid="{77FA956F-74D5-45F8-A18A-4B17F73FD3BF}"/>
    <hyperlink ref="AE400" location="A125604896C" display="A125604896C" xr:uid="{13A9FCF0-2DC1-410F-9811-84136A953686}"/>
    <hyperlink ref="AE456" location="A125633696A" display="A125633696A" xr:uid="{F9657523-5C07-4D49-90CD-28C6EFA6EE2B}"/>
    <hyperlink ref="AE512" location="A125619296A" display="A125619296A" xr:uid="{6E777077-7C50-4F9F-A591-10B40FF20869}"/>
    <hyperlink ref="AG400" location="A125596258A" display="A125596258A" xr:uid="{4CA48DC0-0AA1-45EE-BA36-E20D1829AC28}"/>
    <hyperlink ref="AG456" location="A125625058J" display="A125625058J" xr:uid="{6486E67C-76B7-4FE9-9B8B-9B60EA2C1D8B}"/>
    <hyperlink ref="AG512" location="A125610658K" display="A125610658K" xr:uid="{D6AEBFC9-BBCF-418A-AB7D-267B15802289}"/>
    <hyperlink ref="AF401" location="A125596120K" display="A125596120K" xr:uid="{F0E5FD70-12E7-4875-B0AA-0D35A844399A}"/>
    <hyperlink ref="AF457" location="A125624920R" display="A125624920R" xr:uid="{47388182-0B6C-4634-B710-5BEB66E30D37}"/>
    <hyperlink ref="AF513" location="A125610520V" display="A125610520V" xr:uid="{154CC4EB-74DB-4D74-AA9A-76BD3F593A4F}"/>
    <hyperlink ref="AB401" location="A125599000W" display="A125599000W" xr:uid="{B427E129-9297-4922-8044-19D1030687E4}"/>
    <hyperlink ref="AB457" location="A125627800A" display="A125627800A" xr:uid="{E69297AA-6C90-4211-BF3F-D29341838235}"/>
    <hyperlink ref="AB513" location="A125613400F" display="A125613400F" xr:uid="{2C47B66F-F3CB-470B-95FB-FFEF23A691B2}"/>
    <hyperlink ref="AC401" location="A125593240X" display="A125593240X" xr:uid="{E22737EB-58EE-4D91-9794-154DE04D0DEA}"/>
    <hyperlink ref="AC457" location="A125622040F" display="A125622040F" xr:uid="{036204E3-13E8-44C7-BB92-8612C08B935E}"/>
    <hyperlink ref="AC513" location="A125607640C" display="A125607640C" xr:uid="{B6A095DC-66D6-4942-888F-7B4D6CB64CE1}"/>
    <hyperlink ref="AD401" location="A125601880F" display="A125601880F" xr:uid="{D9832086-53C1-452E-8F9E-48CD527F92E8}"/>
    <hyperlink ref="AD457" location="A125630680C" display="A125630680C" xr:uid="{CD19EBC2-3EEE-4A08-832F-4911E4D608CA}"/>
    <hyperlink ref="AD513" location="A125616280C" display="A125616280C" xr:uid="{AC41214B-0B36-49F6-8571-93CF37EB7C9F}"/>
    <hyperlink ref="AE401" location="A125604760T" display="A125604760T" xr:uid="{D8431A51-584B-43EA-895C-4011F1005982}"/>
    <hyperlink ref="AE457" location="A125633560R" display="A125633560R" xr:uid="{7FF44ABA-2AE5-4FDD-AF44-23627E35924C}"/>
    <hyperlink ref="AE513" location="A125619160R" display="A125619160R" xr:uid="{4798A950-E24D-4E7C-A5F2-D5D1092644D3}"/>
    <hyperlink ref="AG401" location="A125596122R" display="A125596122R" xr:uid="{36A3D54C-6225-482A-A2D0-504C54F9F9A2}"/>
    <hyperlink ref="AG457" location="A125624922V" display="A125624922V" xr:uid="{84EACA21-4A27-45F1-973C-6DFB0DCB01D1}"/>
    <hyperlink ref="AG513" location="A125610522X" display="A125610522X" xr:uid="{11B0857A-3C92-40C7-9F16-B4E5CE00509B}"/>
    <hyperlink ref="AF402" location="A125596312C" display="A125596312C" xr:uid="{7AF0BBEE-63A8-4F9E-A063-1A10D43D10C6}"/>
    <hyperlink ref="AF458" location="A125625112K" display="A125625112K" xr:uid="{0B6389F4-BF0E-4B56-A091-C4A7EF1F3E53}"/>
    <hyperlink ref="AF514" location="A125610712L" display="A125610712L" xr:uid="{CFA8FE2A-6FFF-4688-8A48-D0BFAA006EA5}"/>
    <hyperlink ref="AB402" location="A125599192A" display="A125599192A" xr:uid="{9E1015BD-37A3-4AF8-99D9-9B6EF94EDE48}"/>
    <hyperlink ref="AB458" location="A125627992F" display="A125627992F" xr:uid="{988123FB-B043-43D3-8A3C-F83AF5793DA2}"/>
    <hyperlink ref="AB514" location="A125613592K" display="A125613592K" xr:uid="{4E60B5E7-C9BD-4DC1-B4F8-B48749617636}"/>
    <hyperlink ref="AC402" location="A125593432T" display="A125593432T" xr:uid="{8246E907-C4CB-4CD6-9DF9-C3BEE263A1CD}"/>
    <hyperlink ref="AC458" location="A125622232X" display="A125622232X" xr:uid="{6556ACCD-80D7-4C9B-B993-CC1170380583}"/>
    <hyperlink ref="AC514" location="A125607832W" display="A125607832W" xr:uid="{F3C2C72C-FB37-477E-8F4D-5733FF6CD0B0}"/>
    <hyperlink ref="AD402" location="A125602072A" display="A125602072A" xr:uid="{6F27E7A6-FF6A-462E-92D9-87226CD2E934}"/>
    <hyperlink ref="AD458" location="A125630872W" display="A125630872W" xr:uid="{83CED593-F090-4B31-BECF-7726F7604618}"/>
    <hyperlink ref="AD514" location="A125616472W" display="A125616472W" xr:uid="{1B645E14-FA5E-4282-8DB3-25A531C49B26}"/>
    <hyperlink ref="AE402" location="A125604952K" display="A125604952K" xr:uid="{E6647D23-FCF1-4898-BBC6-3AB2D7A4EEDE}"/>
    <hyperlink ref="AE458" location="A125633752J" display="A125633752J" xr:uid="{578304FA-17AE-4EBB-BC5B-3CD1C2F84E70}"/>
    <hyperlink ref="AE514" location="A125619352J" display="A125619352J" xr:uid="{3DF09E18-11A5-499B-995F-2A021902E8B0}"/>
    <hyperlink ref="AG402" location="A125596314J" display="A125596314J" xr:uid="{D169C4EC-9732-4E10-A085-573F2D29AAE9}"/>
    <hyperlink ref="AG458" location="A125625114R" display="A125625114R" xr:uid="{25AB14BD-F22C-4732-83F5-7A0C2985CE98}"/>
    <hyperlink ref="AG514" location="A125610714T" display="A125610714T" xr:uid="{4C5D350A-3DEB-4FBE-8E5C-FDBF63B4F21F}"/>
    <hyperlink ref="AF404" location="A125596200K" display="A125596200K" xr:uid="{F4748831-AF4A-4304-A802-6C545336DF5F}"/>
    <hyperlink ref="AF460" location="A125625000T" display="A125625000T" xr:uid="{D64C20CC-9D91-4773-9B0E-6EA04D217395}"/>
    <hyperlink ref="AF516" location="A125610600V" display="A125610600V" xr:uid="{335CEFDA-0892-4CB7-818B-E06B9DD2F8D9}"/>
    <hyperlink ref="AB404" location="A125599080J" display="A125599080J" xr:uid="{802E3472-7585-4F7D-B843-45961C74005C}"/>
    <hyperlink ref="AB460" location="A125627880L" display="A125627880L" xr:uid="{E471A1D8-2CAF-4B7A-BF50-C84DA1ADE5D6}"/>
    <hyperlink ref="AB516" location="A125613480T" display="A125613480T" xr:uid="{FBE4FB37-83D1-4FE1-9CF2-32CA4894D2EC}"/>
    <hyperlink ref="AC404" location="A125593320X" display="A125593320X" xr:uid="{A251569B-92DD-48AE-A281-094B22DCD58A}"/>
    <hyperlink ref="AC460" location="A125622120F" display="A125622120F" xr:uid="{31BA1D33-F74E-4890-A8EB-63671A9D5D52}"/>
    <hyperlink ref="AC516" location="A125607720C" display="A125607720C" xr:uid="{327DB5B3-50B4-4BDD-A2A3-7730D109B5A1}"/>
    <hyperlink ref="AD404" location="A125601960F" display="A125601960F" xr:uid="{00D718D1-5D1C-455E-B5A8-CCD3B7A70D9A}"/>
    <hyperlink ref="AD460" location="A125630760C" display="A125630760C" xr:uid="{10C5F827-D359-4C94-961F-2A9D0513E203}"/>
    <hyperlink ref="AD516" location="A125616360C" display="A125616360C" xr:uid="{E1F7FFCF-25C2-44CF-8BA8-A969AC149614}"/>
    <hyperlink ref="AE404" location="A125604840T" display="A125604840T" xr:uid="{12516C92-73EB-4CFB-A8B9-B2E56E39376D}"/>
    <hyperlink ref="AE460" location="A125633640R" display="A125633640R" xr:uid="{E2C918CE-468B-4293-A6FD-265AF09E1FCF}"/>
    <hyperlink ref="AE516" location="A125619240R" display="A125619240R" xr:uid="{DE64ED7D-1D3B-4EFB-842E-B9CBEC6B24C9}"/>
    <hyperlink ref="AG404" location="A125596202R" display="A125596202R" xr:uid="{68134264-0E7E-4C53-B983-182CA06A377A}"/>
    <hyperlink ref="AG460" location="A125625002W" display="A125625002W" xr:uid="{89B8BF12-8071-42A3-8628-03A4114BBC21}"/>
    <hyperlink ref="AG516" location="A125610602X" display="A125610602X" xr:uid="{867DFC2E-5455-432E-9048-89D3E46FC24A}"/>
    <hyperlink ref="AF405" location="A125596080C" display="A125596080C" xr:uid="{78FCC74F-EF3E-4314-8498-60D2A61ABC11}"/>
    <hyperlink ref="AF461" location="A125624880J" display="A125624880J" xr:uid="{64D9F700-8616-4A2E-A7A7-CD3892A5066B}"/>
    <hyperlink ref="AF517" location="A125610480L" display="A125610480L" xr:uid="{BA79AD99-243E-4488-821B-8974ECD0EE6C}"/>
    <hyperlink ref="AB405" location="A125598960L" display="A125598960L" xr:uid="{AFB4F602-9E57-4B0B-A410-AA3738BBFD25}"/>
    <hyperlink ref="AB461" location="A125627760V" display="A125627760V" xr:uid="{D4B45D55-57DC-43EB-9D46-D4E9E9677FEB}"/>
    <hyperlink ref="AB517" location="A125613360X" display="A125613360X" xr:uid="{57A1B794-0B7E-45CD-9F34-5557354AE077}"/>
    <hyperlink ref="AC405" location="A125593200F" display="A125593200F" xr:uid="{3F4C39BB-1601-4BCE-AC82-6F8C0BA446C6}"/>
    <hyperlink ref="AC461" location="A125622000L" display="A125622000L" xr:uid="{7B47001F-4337-47E9-84F8-07E4477F0A0E}"/>
    <hyperlink ref="AC517" location="A125607600K" display="A125607600K" xr:uid="{783185DD-D5B3-4D76-84DD-5B65B77C4F90}"/>
    <hyperlink ref="AD405" location="A125601840L" display="A125601840L" xr:uid="{BCE7A28A-5720-4F36-9AFD-E61950246C0E}"/>
    <hyperlink ref="AD461" location="A125630640K" display="A125630640K" xr:uid="{5A29CCCA-7744-477C-9A6D-251E6D1A7ECC}"/>
    <hyperlink ref="AD517" location="A125616240K" display="A125616240K" xr:uid="{E22B5CE2-BA37-4DD6-8872-6A711D686345}"/>
    <hyperlink ref="AE405" location="A125604720X" display="A125604720X" xr:uid="{32DABAFE-72D9-40C5-B0F8-8746D8F63DC9}"/>
    <hyperlink ref="AE461" location="A125633520W" display="A125633520W" xr:uid="{36FC0756-3FC2-48F5-B9C5-3E17BF38EEE6}"/>
    <hyperlink ref="AE517" location="A125619120W" display="A125619120W" xr:uid="{F051ED4F-8E1B-4C14-BD4F-8DA9DA54F1F6}"/>
    <hyperlink ref="AG405" location="A125596082J" display="A125596082J" xr:uid="{888D6E82-71E0-41D4-9A8C-29EEE1D20DA0}"/>
    <hyperlink ref="AG461" location="A125624882L" display="A125624882L" xr:uid="{F9FB50D0-3BF4-4D05-B768-6FE40680DF97}"/>
    <hyperlink ref="AG517" location="A125610482T" display="A125610482T" xr:uid="{8B58C0E1-4743-4267-865A-AEC35135717C}"/>
    <hyperlink ref="AF406" location="A125596208C" display="A125596208C" xr:uid="{37B502E1-1924-40DD-A8F2-CF165AEFD177}"/>
    <hyperlink ref="AF462" location="A125625008K" display="A125625008K" xr:uid="{26B0E225-0A03-46DE-8460-6CEBFA73D765}"/>
    <hyperlink ref="AF518" location="A125610608L" display="A125610608L" xr:uid="{5183D2D7-2133-4A4E-8A90-C07614DA7AF6}"/>
    <hyperlink ref="AB406" location="A125599088A" display="A125599088A" xr:uid="{982430D0-2294-48FD-8615-129F6E11E298}"/>
    <hyperlink ref="AB462" location="A125627888F" display="A125627888F" xr:uid="{01FCB98D-2EB1-4A73-B37D-5F2B81280E65}"/>
    <hyperlink ref="AB518" location="A125613488K" display="A125613488K" xr:uid="{1BEE7D01-D906-4AE1-BFFE-F5187B853DA6}"/>
    <hyperlink ref="AC406" location="A125593328T" display="A125593328T" xr:uid="{33F7657B-CB42-4D74-A132-07C934F9E164}"/>
    <hyperlink ref="AC462" location="A125622128X" display="A125622128X" xr:uid="{472544CC-BAC3-477A-A5B2-BC98EBBCCEAC}"/>
    <hyperlink ref="AC518" location="A125607728W" display="A125607728W" xr:uid="{91063334-D783-4CBD-89BE-500F8DA6227E}"/>
    <hyperlink ref="AD406" location="A125601968X" display="A125601968X" xr:uid="{286FB9C5-74FE-4201-AC6C-F71266E69D9F}"/>
    <hyperlink ref="AD462" location="A125630768W" display="A125630768W" xr:uid="{09B4B28F-ACE6-4A85-B916-3E698F1FA240}"/>
    <hyperlink ref="AD518" location="A125616368W" display="A125616368W" xr:uid="{E0F89E98-2928-421B-ADE1-AAB42995515F}"/>
    <hyperlink ref="AE406" location="A125604848K" display="A125604848K" xr:uid="{A65BFB9C-5CE4-464C-AC0F-F40F2D256D14}"/>
    <hyperlink ref="AE462" location="A125633648J" display="A125633648J" xr:uid="{CB93BF53-A1E4-4FD8-8841-CF298E8B713A}"/>
    <hyperlink ref="AE518" location="A125619248J" display="A125619248J" xr:uid="{141EBBCB-A15E-4D58-853B-19B86B730B90}"/>
    <hyperlink ref="AG406" location="A125596210R" display="A125596210R" xr:uid="{1C62C427-5FD0-4E26-B823-4604F43DC1E2}"/>
    <hyperlink ref="AG462" location="A125625010W" display="A125625010W" xr:uid="{7BB9F689-1B03-4F0C-8E21-064B7B726038}"/>
    <hyperlink ref="AG518" location="A125610610X" display="A125610610X" xr:uid="{CADEA51A-130B-439B-BAFA-FF22F3EE5B41}"/>
    <hyperlink ref="AF407" location="A125596216C" display="A125596216C" xr:uid="{999F48B2-60A5-4DF9-ACCD-20CC6438730E}"/>
    <hyperlink ref="AF463" location="A125625016K" display="A125625016K" xr:uid="{5907EE1C-3A37-429E-B258-594F6F8E6CF6}"/>
    <hyperlink ref="AF519" location="A125610616L" display="A125610616L" xr:uid="{838EB4F0-5518-4050-B52C-80C0D64E16C2}"/>
    <hyperlink ref="AB407" location="A125599096A" display="A125599096A" xr:uid="{28DCC11D-B0F1-422D-82D0-39C4D098DA5E}"/>
    <hyperlink ref="AB463" location="A125627896F" display="A125627896F" xr:uid="{888AC4C4-123B-4FAD-9BA4-8E631291F204}"/>
    <hyperlink ref="AB519" location="A125613496K" display="A125613496K" xr:uid="{07FFBA0A-70EE-4C44-9D7C-77F6954878D9}"/>
    <hyperlink ref="AC407" location="A125593336T" display="A125593336T" xr:uid="{5AB43885-857B-437F-878F-615DBE595546}"/>
    <hyperlink ref="AC463" location="A125622136X" display="A125622136X" xr:uid="{A48C217C-EC5F-4539-9D7A-8A1B7A6F86D9}"/>
    <hyperlink ref="AC519" location="A125607736W" display="A125607736W" xr:uid="{79522E46-7C42-4381-AAA3-BF0E627B23BC}"/>
    <hyperlink ref="AD407" location="A125601976X" display="A125601976X" xr:uid="{BA0CE913-B01A-4FAC-AC51-EAAA2CFD5A8C}"/>
    <hyperlink ref="AD463" location="A125630776W" display="A125630776W" xr:uid="{A116F478-2279-4BBE-BFCF-25EBCD2156B1}"/>
    <hyperlink ref="AD519" location="A125616376W" display="A125616376W" xr:uid="{5486F7E8-1B74-4F4C-A5CD-74D8D0FF8CE2}"/>
    <hyperlink ref="AE407" location="A125604856K" display="A125604856K" xr:uid="{14FA0417-CB41-4B65-B156-DC88B2BD4FE4}"/>
    <hyperlink ref="AE463" location="A125633656J" display="A125633656J" xr:uid="{51FEDD8A-9650-4B2D-9BD6-D7308FE732CD}"/>
    <hyperlink ref="AE519" location="A125619256J" display="A125619256J" xr:uid="{06DE8E7B-4A9B-4ECB-BC72-F811FFC58559}"/>
    <hyperlink ref="AG407" location="A125596218J" display="A125596218J" xr:uid="{071B95EB-C260-4328-AB28-7FF5B738700E}"/>
    <hyperlink ref="AG463" location="A125625018R" display="A125625018R" xr:uid="{52EE2FF4-6999-49A0-A768-211CE78937F4}"/>
    <hyperlink ref="AG519" location="A125610618T" display="A125610618T" xr:uid="{B312E3F1-AC90-4954-91CB-BA969CCE8820}"/>
    <hyperlink ref="AF409" location="A125596336W" display="A125596336W" xr:uid="{98D6A413-D28D-46E0-B809-D25530A72F39}"/>
    <hyperlink ref="AF465" location="A125625136C" display="A125625136C" xr:uid="{2622A276-4953-467C-9453-163A507E0C0D}"/>
    <hyperlink ref="AF521" location="A125610736F" display="A125610736F" xr:uid="{553F7196-2817-4134-92F5-1DA037A98F6D}"/>
    <hyperlink ref="AB409" location="A125599216J" display="A125599216J" xr:uid="{0E67CF09-12F4-4B43-90CE-B959A274D409}"/>
    <hyperlink ref="AB465" location="A125628016R" display="A125628016R" xr:uid="{9465949B-A67F-40FF-8B7D-8CE413923B51}"/>
    <hyperlink ref="AB521" location="A125613616T" display="A125613616T" xr:uid="{366C8951-A2A5-46C7-A27B-876D4007A02B}"/>
    <hyperlink ref="AC409" location="A125593456K" display="A125593456K" xr:uid="{DC0711D3-E49D-4671-BD53-52B26F4FD352}"/>
    <hyperlink ref="AC465" location="A125622256T" display="A125622256T" xr:uid="{3B39D264-225A-4E09-B9A1-CAD8E401EDF1}"/>
    <hyperlink ref="AC521" location="A125607856R" display="A125607856R" xr:uid="{89B28BB3-296B-4BE4-8238-29D37D3BC445}"/>
    <hyperlink ref="AD409" location="A125602096V" display="A125602096V" xr:uid="{288B8BE9-303F-4C3E-B29F-D0DBEBDE1BA5}"/>
    <hyperlink ref="AD465" location="A125630896R" display="A125630896R" xr:uid="{176FAFD9-8A30-467E-9EB0-06283E565DC7}"/>
    <hyperlink ref="AD521" location="A125616496R" display="A125616496R" xr:uid="{774CC7EF-9659-4FCD-AA36-75C9484C126C}"/>
    <hyperlink ref="AE409" location="A125604976C" display="A125604976C" xr:uid="{158261E1-6DF5-4EFE-94CD-3BD62170D8CA}"/>
    <hyperlink ref="AE465" location="A125633776A" display="A125633776A" xr:uid="{6B37609E-88EA-4664-80D8-9B36842EE623}"/>
    <hyperlink ref="AE521" location="A125619376A" display="A125619376A" xr:uid="{68D68248-1D76-4749-890C-C8135583D46B}"/>
    <hyperlink ref="AG409" location="A125596338A" display="A125596338A" xr:uid="{E5B1A503-85BE-4D9C-BDAF-C638D2D0E65D}"/>
    <hyperlink ref="AG465" location="A125625138J" display="A125625138J" xr:uid="{852FF970-60E1-417A-9D0D-791977AF663C}"/>
    <hyperlink ref="AG521" location="A125610738K" display="A125610738K" xr:uid="{E6977884-12F6-40BE-9DAE-71E404C1AD4E}"/>
    <hyperlink ref="AF410" location="A125596040K" display="A125596040K" xr:uid="{B21B4EEF-687F-406F-9B1E-1D9601C77D1D}"/>
    <hyperlink ref="AF466" location="A125624840R" display="A125624840R" xr:uid="{E0359EC9-F4A8-4AB4-9DEB-393C0F75DB08}"/>
    <hyperlink ref="AF522" location="A125610440V" display="A125610440V" xr:uid="{228F9240-3F21-40E5-8A0D-DE2BDAF4FE23}"/>
    <hyperlink ref="AB410" location="A125598920V" display="A125598920V" xr:uid="{C160812C-FF70-4136-8087-442238DE4693}"/>
    <hyperlink ref="AB466" location="A125627720A" display="A125627720A" xr:uid="{E74325B2-A4DA-40F5-A760-D138A69FA16E}"/>
    <hyperlink ref="AB522" location="A125613320F" display="A125613320F" xr:uid="{5CA40062-8B3A-48B0-8186-6AE8FCE75AEC}"/>
    <hyperlink ref="AC410" location="A125593160X" display="A125593160X" xr:uid="{22779FA8-FF07-4B11-A9CE-307F3C7CCDF3}"/>
    <hyperlink ref="AC466" location="A125621960C" display="A125621960C" xr:uid="{AC16DBBA-2878-4EA0-A59C-A59E687D8B25}"/>
    <hyperlink ref="AC522" location="A125607560C" display="A125607560C" xr:uid="{77210C1B-5522-49B1-9569-C21E1F01A82A}"/>
    <hyperlink ref="AD410" location="A125601800V" display="A125601800V" xr:uid="{D4F9FF07-9669-4A81-887B-37547280C558}"/>
    <hyperlink ref="AD466" location="A125630600T" display="A125630600T" xr:uid="{91FB559B-2198-4494-B1B3-4BE51A93E0A2}"/>
    <hyperlink ref="AD522" location="A125616200T" display="A125616200T" xr:uid="{5F727B76-FCF2-4DE0-B12D-5B7D31047037}"/>
    <hyperlink ref="AE410" location="A125604680T" display="A125604680T" xr:uid="{72AFB509-4801-4123-8367-EA746A2E71C7}"/>
    <hyperlink ref="AE466" location="A125633480R" display="A125633480R" xr:uid="{165E7FB5-54AB-4DE1-B83F-484405F193EA}"/>
    <hyperlink ref="AE522" location="A125619080R" display="A125619080R" xr:uid="{E1C5648B-A1C9-4AE1-9CD5-8C4BD4269399}"/>
    <hyperlink ref="AG410" location="A125596042R" display="A125596042R" xr:uid="{DEB9A1A8-0FC6-44D9-B7E2-E95F2B37900E}"/>
    <hyperlink ref="AG466" location="A125624842V" display="A125624842V" xr:uid="{16EFF339-DA36-40C1-A16D-F2A5C06A8401}"/>
    <hyperlink ref="AG522" location="A125610442X" display="A125610442X" xr:uid="{6E2F1B33-3C1B-42B1-89AF-7E3A0235DC8D}"/>
    <hyperlink ref="AF411" location="A125596320C" display="A125596320C" xr:uid="{DA8F239F-9327-4F8E-B677-758C093BB8F5}"/>
    <hyperlink ref="AF467" location="A125625120K" display="A125625120K" xr:uid="{9480307F-3585-44C8-A926-80588D15AEB6}"/>
    <hyperlink ref="AF523" location="A125610720L" display="A125610720L" xr:uid="{8FBE60A4-EF3B-465A-9FCE-A86205449C0D}"/>
    <hyperlink ref="AB411" location="A125599200R" display="A125599200R" xr:uid="{B304852D-55AA-4817-A30A-A449A35E15C4}"/>
    <hyperlink ref="AB467" location="A125628000W" display="A125628000W" xr:uid="{C2D56425-E1A3-4FD0-9CDF-DDEFCC586AC5}"/>
    <hyperlink ref="AB523" location="A125613600X" display="A125613600X" xr:uid="{D7D6A247-965E-4E96-AA67-A703A48B0A58}"/>
    <hyperlink ref="AC411" location="A125593440T" display="A125593440T" xr:uid="{27A5C0A9-54F1-4006-8251-94B0E204CFB0}"/>
    <hyperlink ref="AC467" location="A125622240X" display="A125622240X" xr:uid="{A307ECE2-418B-45FC-91C3-A7968BFDA2FE}"/>
    <hyperlink ref="AC523" location="A125607840W" display="A125607840W" xr:uid="{08852DBE-B0D9-4525-A12F-EFDBB0EBDA99}"/>
    <hyperlink ref="AD411" location="A125602080A" display="A125602080A" xr:uid="{FB121DAC-D522-47BB-B640-3795FB9881B0}"/>
    <hyperlink ref="AD467" location="A125630880W" display="A125630880W" xr:uid="{43F2B6A0-E85A-47DE-A25F-DA5FC6C35D96}"/>
    <hyperlink ref="AD523" location="A125616480W" display="A125616480W" xr:uid="{EB16B26E-444D-4EF1-A938-A31D94DEC016}"/>
    <hyperlink ref="AE411" location="A125604960K" display="A125604960K" xr:uid="{1C2FA553-BA8B-4887-AFF2-8CEB7B5A118F}"/>
    <hyperlink ref="AE467" location="A125633760J" display="A125633760J" xr:uid="{922D57F5-7D6A-4AFF-B6E3-18C670706E70}"/>
    <hyperlink ref="AE523" location="A125619360J" display="A125619360J" xr:uid="{C22B54A5-4326-4150-A31F-4BBECB78503F}"/>
    <hyperlink ref="AG411" location="A125596322J" display="A125596322J" xr:uid="{A363E731-0505-43DE-8CCD-E6B96652C903}"/>
    <hyperlink ref="AG467" location="A125625122R" display="A125625122R" xr:uid="{A66D24A3-C8CA-4571-B7D9-4BDEF598F272}"/>
    <hyperlink ref="AG523" location="A125610722T" display="A125610722T" xr:uid="{430D78A0-6C53-47BF-B556-78CA93744FBE}"/>
    <hyperlink ref="AF412" location="A125596328W" display="A125596328W" xr:uid="{90CE5051-42E8-45FA-8181-C57349349C8F}"/>
    <hyperlink ref="AF468" location="A125625128C" display="A125625128C" xr:uid="{95E87795-C4A9-4C7F-9449-7DFBCEF57593}"/>
    <hyperlink ref="AF524" location="A125610728F" display="A125610728F" xr:uid="{40237836-5408-4D16-88F7-54D09ED3F35F}"/>
    <hyperlink ref="AB412" location="A125599208J" display="A125599208J" xr:uid="{705B0BCF-B6F9-4BEA-8301-3EAB34BDDE4B}"/>
    <hyperlink ref="AB468" location="A125628008R" display="A125628008R" xr:uid="{A29386A4-EEDE-4A6A-8D35-58C3DDD8B96A}"/>
    <hyperlink ref="AB524" location="A125613608T" display="A125613608T" xr:uid="{AB8CDB7B-7E57-4AA4-ACB9-5F3BB83CEF4D}"/>
    <hyperlink ref="AC412" location="A125593448K" display="A125593448K" xr:uid="{7393F48C-D464-4FF4-A91A-6A0924D6043D}"/>
    <hyperlink ref="AC468" location="A125622248T" display="A125622248T" xr:uid="{10FB89F7-3B09-4D70-A479-03C3F34695CD}"/>
    <hyperlink ref="AC524" location="A125607848R" display="A125607848R" xr:uid="{2478320E-F53C-46D7-8BE1-701F0AECB578}"/>
    <hyperlink ref="AD412" location="A125602088V" display="A125602088V" xr:uid="{0B6B3220-41D0-4DF3-9A8E-DCCC800DDBCD}"/>
    <hyperlink ref="AD468" location="A125630888R" display="A125630888R" xr:uid="{29FA2E32-3A95-41A5-8D1E-6A8A4164F9F0}"/>
    <hyperlink ref="AD524" location="A125616488R" display="A125616488R" xr:uid="{CB9E1BBE-81B1-4F2A-8C9B-FBD6218AA92B}"/>
    <hyperlink ref="AE412" location="A125604968C" display="A125604968C" xr:uid="{83B53862-02BA-421E-B618-D306F280B571}"/>
    <hyperlink ref="AE468" location="A125633768A" display="A125633768A" xr:uid="{ED0358A3-7082-4F14-924F-642E0A83F34C}"/>
    <hyperlink ref="AE524" location="A125619368A" display="A125619368A" xr:uid="{CAAC8AB0-B116-47A2-8BD8-C4EC554AFCA3}"/>
    <hyperlink ref="AG412" location="A125596330J" display="A125596330J" xr:uid="{16CD65C9-47F9-4181-BE21-2F9ABD96F3C2}"/>
    <hyperlink ref="AG468" location="A125625130R" display="A125625130R" xr:uid="{8022C766-A8DC-40DF-BBE1-85F0817F9DA5}"/>
    <hyperlink ref="AG524" location="A125610730T" display="A125610730T" xr:uid="{7ED67F54-04C7-4A71-95F6-C43EA23961DC}"/>
    <hyperlink ref="AF413" location="A125596048C" display="A125596048C" xr:uid="{4A72D207-737E-47AC-AF6F-0CE6BF8CB670}"/>
    <hyperlink ref="AF469" location="A125624848J" display="A125624848J" xr:uid="{411A1421-4129-48AA-AA8B-2AAD7198CE7D}"/>
    <hyperlink ref="AF525" location="A125610448L" display="A125610448L" xr:uid="{44619496-4BFF-4454-B5ED-92B624776407}"/>
    <hyperlink ref="AB413" location="A125598928L" display="A125598928L" xr:uid="{37C950B8-BE97-4B6F-BB41-2AE5CED7D737}"/>
    <hyperlink ref="AB469" location="A125627728V" display="A125627728V" xr:uid="{20EC90EE-0B4A-4C3B-9C76-721159844016}"/>
    <hyperlink ref="AB525" location="A125613328X" display="A125613328X" xr:uid="{05D0550A-550D-43D0-90C3-CC25BA33A1E2}"/>
    <hyperlink ref="AC413" location="A125593168T" display="A125593168T" xr:uid="{9BE70948-2A64-4F5C-BE8D-A067001BF9AA}"/>
    <hyperlink ref="AC469" location="A125621968W" display="A125621968W" xr:uid="{327AA087-63B2-4791-B9AC-AD29E5BBCF69}"/>
    <hyperlink ref="AC525" location="A125607568W" display="A125607568W" xr:uid="{3FC41588-9407-45B6-B793-7AB84B2D0A1E}"/>
    <hyperlink ref="AD413" location="A125601808L" display="A125601808L" xr:uid="{EBA9C2BB-858E-4BE8-B613-8F0157FE8CFA}"/>
    <hyperlink ref="AD469" location="A125630608K" display="A125630608K" xr:uid="{7A1D9932-0E51-4876-8188-E7991C2B9E1F}"/>
    <hyperlink ref="AD525" location="A125616208K" display="A125616208K" xr:uid="{429154CA-1AE4-4923-99F2-2A667A34F681}"/>
    <hyperlink ref="AE413" location="A125604688K" display="A125604688K" xr:uid="{BD1797DF-AFF8-4389-9E5E-3BEC2ED0EDB6}"/>
    <hyperlink ref="AE469" location="A125633488J" display="A125633488J" xr:uid="{B58592E9-62FB-4F75-9D67-B22B339C1F2D}"/>
    <hyperlink ref="AE525" location="A125619088J" display="A125619088J" xr:uid="{831BFBC8-3A80-42C7-A37C-03E91C3A3BA6}"/>
    <hyperlink ref="AG413" location="A125596050R" display="A125596050R" xr:uid="{E1F325B3-0958-4564-B1E7-E36451C81A35}"/>
    <hyperlink ref="AG469" location="A125624850V" display="A125624850V" xr:uid="{31FB0BF8-98D9-417C-B37B-2AB770A56DBB}"/>
    <hyperlink ref="AG525" location="A125610450X" display="A125610450X" xr:uid="{A9FA14BC-AC66-4EB0-AEA8-AA7FBB7451AA}"/>
    <hyperlink ref="AF415" location="A125596128C" display="A125596128C" xr:uid="{92187698-A54F-4678-AD5E-C7161AC1696D}"/>
    <hyperlink ref="AF471" location="A125624928J" display="A125624928J" xr:uid="{EE6327CB-C29E-4428-89FB-389E2C4AF8BC}"/>
    <hyperlink ref="AF527" location="A125610528L" display="A125610528L" xr:uid="{9267E3A0-EAF1-4EAA-9DAB-C8EBF5E31850}"/>
    <hyperlink ref="AB415" location="A125599008R" display="A125599008R" xr:uid="{1C270B52-6543-4C72-9A1C-CA27E60B829E}"/>
    <hyperlink ref="AB471" location="A125627808V" display="A125627808V" xr:uid="{6D2CD889-F7DB-4A45-91A5-FECC1CD287AF}"/>
    <hyperlink ref="AB527" location="A125613408X" display="A125613408X" xr:uid="{73F0DA40-05D2-4E94-AFAE-441EF6661E23}"/>
    <hyperlink ref="AC415" location="A125593248T" display="A125593248T" xr:uid="{54161DC7-F77C-4C90-AD3C-2B45556BE89A}"/>
    <hyperlink ref="AC471" location="A125622048X" display="A125622048X" xr:uid="{45BBC009-ED76-4ADE-AA8F-B0C04CB68469}"/>
    <hyperlink ref="AC527" location="A125607648W" display="A125607648W" xr:uid="{A57DCBB8-9855-41E1-90BB-D1A2A463B3FE}"/>
    <hyperlink ref="AD415" location="A125601888X" display="A125601888X" xr:uid="{219DBE1B-3678-47D3-AEC6-D91BB27199B8}"/>
    <hyperlink ref="AD471" location="A125630688W" display="A125630688W" xr:uid="{F0DD29D0-E74A-4595-8886-E5A7C8A2C59C}"/>
    <hyperlink ref="AD527" location="A125616288W" display="A125616288W" xr:uid="{452F0445-558D-467C-8939-AE079985FD3A}"/>
    <hyperlink ref="AE415" location="A125604768K" display="A125604768K" xr:uid="{4E6C9BFA-C37C-41DA-AF35-E98B68459273}"/>
    <hyperlink ref="AE471" location="A125633568J" display="A125633568J" xr:uid="{B19E9321-D0A7-48F5-A1A1-F58A20E59D52}"/>
    <hyperlink ref="AE527" location="A125619168J" display="A125619168J" xr:uid="{3B63F55F-A4C9-4FDF-BE32-0680025EFF93}"/>
    <hyperlink ref="AG415" location="A125596130R" display="A125596130R" xr:uid="{420A2208-6886-4D5D-AC6F-3C57A9A2733A}"/>
    <hyperlink ref="AG471" location="A125624930V" display="A125624930V" xr:uid="{267E99F1-EE51-4550-8E87-686CA387BAAD}"/>
    <hyperlink ref="AG527" location="A125610530X" display="A125610530X" xr:uid="{11D139DF-5C00-4203-A43B-25A38A05EB4C}"/>
    <hyperlink ref="AF416" location="A125596224C" display="A125596224C" xr:uid="{F7B89EF3-5049-4AE6-9D46-1F9CF9D2CA55}"/>
    <hyperlink ref="AF472" location="A125625024K" display="A125625024K" xr:uid="{0E993261-DAB7-4942-8B5F-B78553F4BEAE}"/>
    <hyperlink ref="AF528" location="A125610624L" display="A125610624L" xr:uid="{2A2C35A3-D192-4BA5-8DD0-BA1CFBF0944F}"/>
    <hyperlink ref="AB416" location="A125599104R" display="A125599104R" xr:uid="{5DE60B43-71D9-42E3-B577-09F92AE79C96}"/>
    <hyperlink ref="AB472" location="A125627904V" display="A125627904V" xr:uid="{839A981F-1ECE-4A98-B4D3-9167E99EBF7A}"/>
    <hyperlink ref="AB528" location="A125613504X" display="A125613504X" xr:uid="{67966C5E-9B8E-405C-AD86-543EE34B403E}"/>
    <hyperlink ref="AC416" location="A125593344T" display="A125593344T" xr:uid="{C73FCDF0-D98D-4F33-BFB9-674F595E911A}"/>
    <hyperlink ref="AC472" location="A125622144X" display="A125622144X" xr:uid="{C24AD5DC-86B7-4737-9369-7C0C910EDDE5}"/>
    <hyperlink ref="AC528" location="A125607744W" display="A125607744W" xr:uid="{AA40111A-BA03-442C-ACDF-EA8DC4F50E74}"/>
    <hyperlink ref="AD416" location="A125601984X" display="A125601984X" xr:uid="{5634E14C-E5B4-4616-9B19-E4E140169C3C}"/>
    <hyperlink ref="AD472" location="A125630784W" display="A125630784W" xr:uid="{C4C3AFC7-EEB7-43EA-8A54-0FDBA89D9C77}"/>
    <hyperlink ref="AD528" location="A125616384W" display="A125616384W" xr:uid="{828FEB58-F72C-44CC-85B4-F4F08AC6D1BE}"/>
    <hyperlink ref="AE416" location="A125604864K" display="A125604864K" xr:uid="{9BF6E823-72FA-4F70-9DEB-A92BD7A0390F}"/>
    <hyperlink ref="AE472" location="A125633664J" display="A125633664J" xr:uid="{72C47E39-E055-424B-89F8-FC0739F39784}"/>
    <hyperlink ref="AE528" location="A125619264J" display="A125619264J" xr:uid="{B7507E57-F82C-4CD3-B169-B31E449BE5EE}"/>
    <hyperlink ref="AG416" location="A125596226J" display="A125596226J" xr:uid="{2CD1B436-800A-400C-B369-D53C7A769832}"/>
    <hyperlink ref="AG472" location="A125625026R" display="A125625026R" xr:uid="{37CA7A49-8310-42AD-853C-FE834AAAE3EA}"/>
    <hyperlink ref="AG528" location="A125610626T" display="A125610626T" xr:uid="{31BFB6FD-FCB5-4780-ADA5-9BD595A8D08B}"/>
    <hyperlink ref="AF417" location="A125596344W" display="A125596344W" xr:uid="{AB86D980-62AC-4C64-8238-73363730C90D}"/>
    <hyperlink ref="AF473" location="A125625144C" display="A125625144C" xr:uid="{B9783623-596A-46A7-B7A5-808CD8E25AFD}"/>
    <hyperlink ref="AF529" location="A125610744F" display="A125610744F" xr:uid="{07440681-97C0-444F-88EE-C27C36E9BD99}"/>
    <hyperlink ref="AB417" location="A125599224J" display="A125599224J" xr:uid="{7110C83B-877A-45A7-BACE-1CFEDCEAF173}"/>
    <hyperlink ref="AB473" location="A125628024R" display="A125628024R" xr:uid="{67523243-3155-4E8A-AA54-086D90DBDA2A}"/>
    <hyperlink ref="AB529" location="A125613624T" display="A125613624T" xr:uid="{18A41D53-608A-44E2-BB30-D2813AB472BE}"/>
    <hyperlink ref="AC417" location="A125593464K" display="A125593464K" xr:uid="{F5D45BF6-1877-4D4D-8B14-01770862E86F}"/>
    <hyperlink ref="AC473" location="A125622264T" display="A125622264T" xr:uid="{52B2B927-A8F6-4D13-A826-CE01B608B11A}"/>
    <hyperlink ref="AC529" location="A125607864R" display="A125607864R" xr:uid="{AF6BB5AD-7045-4F35-87B1-BABCE8A9C3BA}"/>
    <hyperlink ref="AD417" location="A125602104J" display="A125602104J" xr:uid="{B9E9E516-965D-49BD-A130-0F70319EB848}"/>
    <hyperlink ref="AD473" location="A125630904C" display="A125630904C" xr:uid="{007C6EBD-C348-42A4-B6F6-1D5ADB4D9C84}"/>
    <hyperlink ref="AD529" location="A125616504C" display="A125616504C" xr:uid="{06963764-003A-44A5-A074-C75FBB465F73}"/>
    <hyperlink ref="AE417" location="A125604984C" display="A125604984C" xr:uid="{C4B4B643-F77B-447D-80F1-FF10B5793F0B}"/>
    <hyperlink ref="AE473" location="A125633784A" display="A125633784A" xr:uid="{E3413C75-CD7E-4D6C-8CCD-650520154479}"/>
    <hyperlink ref="AE529" location="A125619384A" display="A125619384A" xr:uid="{C3E1D067-AB8D-425D-9CC9-BCFF4B909EAF}"/>
    <hyperlink ref="AG417" location="A125596346A" display="A125596346A" xr:uid="{7FE3C6C0-D44C-4C5B-B9F0-7AF0366B55EA}"/>
    <hyperlink ref="AG473" location="A125625146J" display="A125625146J" xr:uid="{A8161CD6-56A5-46BB-AA34-DE6BF0EB7EBB}"/>
    <hyperlink ref="AG529" location="A125610746K" display="A125610746K" xr:uid="{3702DDC7-B208-476A-BFFC-85A9C9FC0FAA}"/>
    <hyperlink ref="AF418" location="A125596056C" display="A125596056C" xr:uid="{29827725-E37E-4CAE-8FF7-F31E5171238F}"/>
    <hyperlink ref="AF474" location="A125624856J" display="A125624856J" xr:uid="{36760B67-B2AB-42D2-9A8D-4E4F0875B6D1}"/>
    <hyperlink ref="AF530" location="A125610456L" display="A125610456L" xr:uid="{86D6ABDE-A588-406D-AAF5-8FC2E3CBB731}"/>
    <hyperlink ref="AB418" location="A125598936L" display="A125598936L" xr:uid="{286A7570-2485-4904-8CA0-24BB9A33E038}"/>
    <hyperlink ref="AB474" location="A125627736V" display="A125627736V" xr:uid="{416FCAB6-DD4C-4185-A741-EDFE4AED408A}"/>
    <hyperlink ref="AB530" location="A125613336X" display="A125613336X" xr:uid="{DE4A475E-D158-43FC-B0CB-D0E50A9B3126}"/>
    <hyperlink ref="AC418" location="A125593176T" display="A125593176T" xr:uid="{612633D3-FBB7-4698-A645-DF7D9348AB2B}"/>
    <hyperlink ref="AC474" location="A125621976W" display="A125621976W" xr:uid="{2EFD0C17-EE78-4EEB-946D-21552012C857}"/>
    <hyperlink ref="AC530" location="A125607576W" display="A125607576W" xr:uid="{AB7D532B-8ACB-485F-BE7B-708D4BF1496A}"/>
    <hyperlink ref="AD418" location="A125601816L" display="A125601816L" xr:uid="{6A1DCAC8-CB21-43F5-8F9B-04ABC4DF374A}"/>
    <hyperlink ref="AD474" location="A125630616K" display="A125630616K" xr:uid="{E693A3B1-EF47-4C3D-851F-ABA64EDE8A64}"/>
    <hyperlink ref="AD530" location="A125616216K" display="A125616216K" xr:uid="{EBE3425B-9867-4F3C-84B5-3358779236BB}"/>
    <hyperlink ref="AE418" location="A125604696K" display="A125604696K" xr:uid="{38279E61-989A-4BE7-9877-47A9E0E2BCEE}"/>
    <hyperlink ref="AE474" location="A125633496J" display="A125633496J" xr:uid="{8F3889A1-243A-47CB-B302-F8874A9B6204}"/>
    <hyperlink ref="AE530" location="A125619096J" display="A125619096J" xr:uid="{5777C7D0-E160-476F-934F-850C65B03704}"/>
    <hyperlink ref="AG418" location="A125596058J" display="A125596058J" xr:uid="{3A0F28B5-64E4-4F51-BB96-60EF28B13998}"/>
    <hyperlink ref="AG474" location="A125624858L" display="A125624858L" xr:uid="{8F44DCBD-57FC-4BB9-BA95-4436A8E742E0}"/>
    <hyperlink ref="AG530" location="A125610458T" display="A125610458T" xr:uid="{F769DE33-0239-41D5-A005-DE4EE264F4ED}"/>
    <hyperlink ref="AF420" location="A125596264W" display="A125596264W" xr:uid="{114BA1C5-8C4E-41CA-9C09-944B578735C4}"/>
    <hyperlink ref="AF476" location="A125625064C" display="A125625064C" xr:uid="{2811EA80-4E41-41CC-9F25-2B5B184B3729}"/>
    <hyperlink ref="AF532" location="A125610664F" display="A125610664F" xr:uid="{62D6849B-9E33-49F6-B5E7-1973D92628A3}"/>
    <hyperlink ref="AB420" location="A125599144J" display="A125599144J" xr:uid="{E33E4EF6-7943-4194-B012-513FBED4E709}"/>
    <hyperlink ref="AB476" location="A125627944L" display="A125627944L" xr:uid="{DAF1481C-0D6F-434C-B44E-34D4C002336F}"/>
    <hyperlink ref="AB532" location="A125613544T" display="A125613544T" xr:uid="{0CDCDAC0-D040-42F6-BF62-51023F6F0955}"/>
    <hyperlink ref="AC420" location="A125593384K" display="A125593384K" xr:uid="{7E870027-3255-49C7-B8BD-1B4A4DDDCAFB}"/>
    <hyperlink ref="AC476" location="A125622184T" display="A125622184T" xr:uid="{23679AA6-FEF3-44E8-9015-7DBE313CB991}"/>
    <hyperlink ref="AC532" location="A125607784R" display="A125607784R" xr:uid="{C80013C3-9B9B-461E-B309-3A5701BAF5DB}"/>
    <hyperlink ref="AD420" location="A125602024J" display="A125602024J" xr:uid="{906919C6-EF06-4C28-BA75-B93D1D9D6C17}"/>
    <hyperlink ref="AD476" location="A125630824C" display="A125630824C" xr:uid="{CBA61FA8-9979-4357-98B4-206A7BE4C487}"/>
    <hyperlink ref="AD532" location="A125616424C" display="A125616424C" xr:uid="{A12E9DB4-7376-42C8-B9A9-DC72B9EB02B3}"/>
    <hyperlink ref="AE420" location="A125604904T" display="A125604904T" xr:uid="{EABCE135-5CBF-415E-A158-8C3E3E6A4208}"/>
    <hyperlink ref="AE476" location="A125633704R" display="A125633704R" xr:uid="{D426B394-26D3-4D7F-A24B-567E98362293}"/>
    <hyperlink ref="AE532" location="A125619304R" display="A125619304R" xr:uid="{771B99DA-6B51-4533-B111-FCA5F469AAC9}"/>
    <hyperlink ref="AG420" location="A125596266A" display="A125596266A" xr:uid="{B68E7CD9-316A-4B73-A9A6-B24120BAD782}"/>
    <hyperlink ref="AG476" location="A125625066J" display="A125625066J" xr:uid="{C18D50A1-4D2E-47CC-92B8-34D60C6C4CF7}"/>
    <hyperlink ref="AG532" location="A125610666K" display="A125610666K" xr:uid="{D30A92FE-5878-4C63-B01E-092501DEDB73}"/>
    <hyperlink ref="AF421" location="A125596272W" display="A125596272W" xr:uid="{5ABB0155-BBF5-4E66-9F5D-5EFBC00EE0A7}"/>
    <hyperlink ref="AF477" location="A125625072C" display="A125625072C" xr:uid="{67C75251-4E24-49D1-A5D3-A356FE26097D}"/>
    <hyperlink ref="AF533" location="A125610672F" display="A125610672F" xr:uid="{61F8A25E-AEC4-4E0B-A37D-5F854D5FC81D}"/>
    <hyperlink ref="AB421" location="A125599152J" display="A125599152J" xr:uid="{74CBD3D8-DAD4-466C-A4EC-4E950197AA5F}"/>
    <hyperlink ref="AB477" location="A125627952L" display="A125627952L" xr:uid="{E97A926F-159C-4BFC-8C27-EA1C983A00FB}"/>
    <hyperlink ref="AB533" location="A125613552T" display="A125613552T" xr:uid="{662FA523-56B6-4AB2-956D-ABA4F0FC3D9B}"/>
    <hyperlink ref="AC421" location="A125593392K" display="A125593392K" xr:uid="{0A723EF4-23A2-4503-823C-790915004FFE}"/>
    <hyperlink ref="AC477" location="A125622192T" display="A125622192T" xr:uid="{B8AD691F-A876-4162-954D-BE17CB94C09A}"/>
    <hyperlink ref="AC533" location="A125607792R" display="A125607792R" xr:uid="{76D9F283-FDBF-4F70-8716-DE38E544A7FB}"/>
    <hyperlink ref="AD421" location="A125602032J" display="A125602032J" xr:uid="{82692A05-F349-4E1C-B5AB-0D697B99977D}"/>
    <hyperlink ref="AD477" location="A125630832C" display="A125630832C" xr:uid="{14E32023-9F0C-424A-836A-9A5562A77456}"/>
    <hyperlink ref="AD533" location="A125616432C" display="A125616432C" xr:uid="{1E4807A5-6919-4ADA-9090-C4B150AB9FE2}"/>
    <hyperlink ref="AE421" location="A125604912T" display="A125604912T" xr:uid="{082D95C6-DD09-4A58-8CD8-0E7E2723412B}"/>
    <hyperlink ref="AE477" location="A125633712R" display="A125633712R" xr:uid="{8AE1BA26-837C-4C70-9E09-F52CBD2E88AF}"/>
    <hyperlink ref="AE533" location="A125619312R" display="A125619312R" xr:uid="{8D2F9F2C-E7CE-4FDB-A830-16099B02C832}"/>
    <hyperlink ref="AG421" location="A125596274A" display="A125596274A" xr:uid="{D843BF97-5416-45C2-BE74-D204B897B220}"/>
    <hyperlink ref="AG477" location="A125625074J" display="A125625074J" xr:uid="{78C24E55-132E-465D-8CAF-1F49CBF0A4D8}"/>
    <hyperlink ref="AG533" location="A125610674K" display="A125610674K" xr:uid="{98BFA1EB-7C04-4CFD-8B01-6C2EC9DF1CCA}"/>
    <hyperlink ref="AF422" location="A125596096W" display="A125596096W" xr:uid="{B01B5663-EEAE-466F-B913-75670E839FDD}"/>
    <hyperlink ref="AF478" location="A125624896A" display="A125624896A" xr:uid="{A445EE3D-51F0-4080-881B-926A8237B5DD}"/>
    <hyperlink ref="AF534" location="A125610496F" display="A125610496F" xr:uid="{CE320012-205B-4D83-8F6A-05E9B533C2E6}"/>
    <hyperlink ref="AB422" location="A125598976F" display="A125598976F" xr:uid="{FD893D31-D8E0-4573-8DF0-6B85D37C778B}"/>
    <hyperlink ref="AB478" location="A125627776L" display="A125627776L" xr:uid="{EE43E3F6-6DD4-4F16-8137-847BE6637E8A}"/>
    <hyperlink ref="AB534" location="A125613376T" display="A125613376T" xr:uid="{96D4AC9D-BBC8-4D99-95D1-820AF7E2A558}"/>
    <hyperlink ref="AC422" location="A125593216X" display="A125593216X" xr:uid="{AB823CB1-A096-49EC-91A9-B15AD7AB1D32}"/>
    <hyperlink ref="AC478" location="A125622016F" display="A125622016F" xr:uid="{B8286DB9-7CD6-4FE9-AA25-E9498010D311}"/>
    <hyperlink ref="AC534" location="A125607616C" display="A125607616C" xr:uid="{FBA3137B-38D7-4824-81DF-A9149DFFBF3F}"/>
    <hyperlink ref="AD422" location="A125601856F" display="A125601856F" xr:uid="{B3AC0E5A-1783-4AB2-80ED-C558128EB8AE}"/>
    <hyperlink ref="AD478" location="A125630656C" display="A125630656C" xr:uid="{C419C2FD-6517-445E-A81B-A2B45F416D79}"/>
    <hyperlink ref="AD534" location="A125616256C" display="A125616256C" xr:uid="{5233D98E-4F74-4698-BB42-5DF100FBB06E}"/>
    <hyperlink ref="AE422" location="A125604736T" display="A125604736T" xr:uid="{0F96DD99-84E7-4830-BFE5-10C9AABB8524}"/>
    <hyperlink ref="AE478" location="A125633536R" display="A125633536R" xr:uid="{7A504E79-CBBF-483C-99F8-8C3F46AEDACD}"/>
    <hyperlink ref="AE534" location="A125619136R" display="A125619136R" xr:uid="{709EE14E-F277-4B85-9E6B-866F47AC7760}"/>
    <hyperlink ref="AG422" location="A125596098A" display="A125596098A" xr:uid="{5C6B6099-3797-4A86-B9E9-EF6F11BCA3BA}"/>
    <hyperlink ref="AG478" location="A125624898F" display="A125624898F" xr:uid="{3C538A36-0DFA-4EEE-9B10-D494709CA719}"/>
    <hyperlink ref="AG534" location="A125610498K" display="A125610498K" xr:uid="{4462443F-0575-4995-A839-1E2122063B36}"/>
    <hyperlink ref="AF423" location="A125596064C" display="A125596064C" xr:uid="{822BFAEB-D73C-4CAE-A0E4-003F5ACFC2F8}"/>
    <hyperlink ref="AF479" location="A125624864J" display="A125624864J" xr:uid="{61CE179E-8760-4B0D-8E5B-ECD54EC46188}"/>
    <hyperlink ref="AF535" location="A125610464L" display="A125610464L" xr:uid="{26B5848F-79C6-4945-8054-AE9D4B0DF2F5}"/>
    <hyperlink ref="AB423" location="A125598944L" display="A125598944L" xr:uid="{6DB1C9A9-D695-40C3-9FE7-9B5981D1E647}"/>
    <hyperlink ref="AB479" location="A125627744V" display="A125627744V" xr:uid="{0B27EE63-E005-4CD4-83FF-7B7C61D37E66}"/>
    <hyperlink ref="AB535" location="A125613344X" display="A125613344X" xr:uid="{923F0A62-ECFB-4DB0-9D2E-BE2A59879FF3}"/>
    <hyperlink ref="AC423" location="A125593184T" display="A125593184T" xr:uid="{8409C758-B3F4-4FD6-B41B-D1877094B812}"/>
    <hyperlink ref="AC479" location="A125621984W" display="A125621984W" xr:uid="{3AF94E9D-ED10-494A-88C5-37ABEBAAF2A9}"/>
    <hyperlink ref="AC535" location="A125607584W" display="A125607584W" xr:uid="{7A014B8A-D710-4DBC-9091-34CB36B652DF}"/>
    <hyperlink ref="AD423" location="A125601824L" display="A125601824L" xr:uid="{47C25AF2-FDE1-44D8-BE4D-A25FE5D2952B}"/>
    <hyperlink ref="AD479" location="A125630624K" display="A125630624K" xr:uid="{65E8C529-AB6C-4E45-9A58-144CF15B8233}"/>
    <hyperlink ref="AD535" location="A125616224K" display="A125616224K" xr:uid="{5270FBCF-004F-406F-978B-C09AACF9A2AB}"/>
    <hyperlink ref="AE423" location="A125604704X" display="A125604704X" xr:uid="{EADEA440-7E20-4338-B7D3-55B8672BF25E}"/>
    <hyperlink ref="AE479" location="A125633504W" display="A125633504W" xr:uid="{C7280747-AB88-4AE1-A3CD-168D24EA754F}"/>
    <hyperlink ref="AE535" location="A125619104W" display="A125619104W" xr:uid="{AF32A1C7-D1FA-49CF-A8FB-05780B1A5735}"/>
    <hyperlink ref="AG423" location="A125596066J" display="A125596066J" xr:uid="{3F5DB044-2E21-43D1-A38C-9F9AE85BBB64}"/>
    <hyperlink ref="AG479" location="A125624866L" display="A125624866L" xr:uid="{2BA62286-14AB-4404-9F09-2A0B63A95BD8}"/>
    <hyperlink ref="AG535" location="A125610466T" display="A125610466T" xr:uid="{FC458DAE-F013-4708-B63C-00F61179434D}"/>
    <hyperlink ref="AF425" location="A125596136C" display="A125596136C" xr:uid="{0A17BD40-95E4-436E-A8D5-13EF44CC5B36}"/>
    <hyperlink ref="AF481" location="A125624936J" display="A125624936J" xr:uid="{2B04CEB6-6E06-49D1-BC81-9449D54264BA}"/>
    <hyperlink ref="AF537" location="A125610536L" display="A125610536L" xr:uid="{6B4A810B-F1B4-4538-B7DB-0378E1E4A5C2}"/>
    <hyperlink ref="AB425" location="A125599016R" display="A125599016R" xr:uid="{C388F2CA-6DC1-48A6-A123-F89B1E697DB0}"/>
    <hyperlink ref="AB481" location="A125627816V" display="A125627816V" xr:uid="{D661E793-3C54-41F7-826E-26D5DE761FC9}"/>
    <hyperlink ref="AB537" location="A125613416X" display="A125613416X" xr:uid="{1EB5B6B3-47DF-4849-B261-9FDC3B45D16A}"/>
    <hyperlink ref="AC425" location="A125593256T" display="A125593256T" xr:uid="{4500CB01-763C-49A3-817F-5F68B20F91A6}"/>
    <hyperlink ref="AC481" location="A125622056X" display="A125622056X" xr:uid="{0CD9CF9E-CB93-49AB-821A-60EB81204E68}"/>
    <hyperlink ref="AC537" location="A125607656W" display="A125607656W" xr:uid="{BBFBA27A-37BE-49B6-945B-E1817793834F}"/>
    <hyperlink ref="AD425" location="A125601896X" display="A125601896X" xr:uid="{60C99679-409D-481A-B47B-D394EA3B100A}"/>
    <hyperlink ref="AD481" location="A125630696W" display="A125630696W" xr:uid="{C04E300A-F39D-4094-9A36-52622EC48D41}"/>
    <hyperlink ref="AD537" location="A125616296W" display="A125616296W" xr:uid="{4ECD5E1F-45AF-45FF-ACF5-A360CED373E1}"/>
    <hyperlink ref="AE425" location="A125604776K" display="A125604776K" xr:uid="{12696676-7B06-41C2-B32C-25C5366C7341}"/>
    <hyperlink ref="AE481" location="A125633576J" display="A125633576J" xr:uid="{BA8537BC-6FC8-4DF4-979E-C8E088F981D9}"/>
    <hyperlink ref="AE537" location="A125619176J" display="A125619176J" xr:uid="{B7063DCD-B2A9-49E5-8BEE-FF23F827A87E}"/>
    <hyperlink ref="AG425" location="A125596138J" display="A125596138J" xr:uid="{9EDC1F98-DEC2-49BB-A95C-CFC493835349}"/>
    <hyperlink ref="AG481" location="A125624938L" display="A125624938L" xr:uid="{2F37D84C-364B-4FCA-83FF-2F9699CE087C}"/>
    <hyperlink ref="AG537" location="A125610538T" display="A125610538T" xr:uid="{2F57E4D8-FA86-4857-B715-7347FB91CD8D}"/>
    <hyperlink ref="AF426" location="A125596088W" display="A125596088W" xr:uid="{F0045527-A72F-489B-B511-439AEB44DEBA}"/>
    <hyperlink ref="AF482" location="A125624888A" display="A125624888A" xr:uid="{D426E141-66C9-4349-A71A-F55ABE52EFC0}"/>
    <hyperlink ref="AF538" location="A125610488F" display="A125610488F" xr:uid="{270CDFDA-7B1B-4CD8-B2E7-69542AFFFBFB}"/>
    <hyperlink ref="AB426" location="A125598968F" display="A125598968F" xr:uid="{8A1CBE32-9EAA-4047-8536-79F1B3A9EC8D}"/>
    <hyperlink ref="AB482" location="A125627768L" display="A125627768L" xr:uid="{9A6D28F0-BC8F-4619-B8D5-3A3B9DB5581F}"/>
    <hyperlink ref="AB538" location="A125613368T" display="A125613368T" xr:uid="{DA398732-C507-4B0F-94B4-A276E444EAA3}"/>
    <hyperlink ref="AC426" location="A125593208X" display="A125593208X" xr:uid="{CE7777D5-1491-4DE8-A028-C530B147681E}"/>
    <hyperlink ref="AC482" location="A125622008F" display="A125622008F" xr:uid="{2CFFB727-5B89-4D36-9613-AB01B524E21E}"/>
    <hyperlink ref="AC538" location="A125607608C" display="A125607608C" xr:uid="{96D66E9D-0D3C-47DC-9A4F-43512D0A0240}"/>
    <hyperlink ref="AD426" location="A125601848F" display="A125601848F" xr:uid="{27D50864-47BA-4B52-BD73-33ED2A11F01C}"/>
    <hyperlink ref="AD482" location="A125630648C" display="A125630648C" xr:uid="{373655C1-99DA-4BA9-8B1A-6EEE619D6C28}"/>
    <hyperlink ref="AD538" location="A125616248C" display="A125616248C" xr:uid="{780214A7-A977-4857-A941-CB39E3EE7397}"/>
    <hyperlink ref="AE426" location="A125604728T" display="A125604728T" xr:uid="{1F299EB6-13C8-4CC1-9DA5-351260AC21D4}"/>
    <hyperlink ref="AE482" location="A125633528R" display="A125633528R" xr:uid="{94DF5BD6-E9D5-4E44-9C7B-534A227AC22D}"/>
    <hyperlink ref="AE538" location="A125619128R" display="A125619128R" xr:uid="{5296ECD3-3B12-4138-8AE1-F726753B55BF}"/>
    <hyperlink ref="AG426" location="A125596090J" display="A125596090J" xr:uid="{C074BC17-BD96-4924-95A4-4D4966043582}"/>
    <hyperlink ref="AG482" location="A125624890L" display="A125624890L" xr:uid="{C32DFAF8-48F2-492B-B6B1-64581A7B417A}"/>
    <hyperlink ref="AG538" location="A125610490T" display="A125610490T" xr:uid="{02FCEC1C-5132-4766-88CE-1581CD51542F}"/>
    <hyperlink ref="AF427" location="A125596144C" display="A125596144C" xr:uid="{1C7D2BBF-7AEA-4BE3-B604-767087FE15BD}"/>
    <hyperlink ref="AF483" location="A125624944J" display="A125624944J" xr:uid="{68BEC806-25EB-4E34-8C48-89C9C5C50FA1}"/>
    <hyperlink ref="AF539" location="A125610544L" display="A125610544L" xr:uid="{441C6EB4-897C-4429-8903-F430C0B92B6A}"/>
    <hyperlink ref="AB427" location="A125599024R" display="A125599024R" xr:uid="{47E35B4B-AC6F-450C-B38C-F626C8FBC9CF}"/>
    <hyperlink ref="AB483" location="A125627824V" display="A125627824V" xr:uid="{F71180C4-D3E6-45F2-9FFB-B2C58FAABE8E}"/>
    <hyperlink ref="AB539" location="A125613424X" display="A125613424X" xr:uid="{9C769CA3-B58E-4F2D-9DA5-2CA02157EC45}"/>
    <hyperlink ref="AC427" location="A125593264T" display="A125593264T" xr:uid="{123D94CE-7EAC-4D0D-B57A-E58988C4ED4E}"/>
    <hyperlink ref="AC483" location="A125622064X" display="A125622064X" xr:uid="{432FE958-DCB2-48D8-A6A3-D0009022CCEE}"/>
    <hyperlink ref="AC539" location="A125607664W" display="A125607664W" xr:uid="{4366E068-77BB-47E0-8EA6-4D07A157060A}"/>
    <hyperlink ref="AD427" location="A125601904L" display="A125601904L" xr:uid="{616AE5C2-3274-4802-B11E-FF620935EFB0}"/>
    <hyperlink ref="AD483" location="A125630704K" display="A125630704K" xr:uid="{69A34059-EA25-4767-A6F7-59542ECADD1E}"/>
    <hyperlink ref="AD539" location="A125616304K" display="A125616304K" xr:uid="{C54929F1-576F-4604-B10F-768713ABDE28}"/>
    <hyperlink ref="AE427" location="A125604784K" display="A125604784K" xr:uid="{4830FD97-EBDA-4040-9D43-1C5202014B4D}"/>
    <hyperlink ref="AE483" location="A125633584J" display="A125633584J" xr:uid="{3ACB8F88-F4D8-46A3-96AE-D29200AD8702}"/>
    <hyperlink ref="AE539" location="A125619184J" display="A125619184J" xr:uid="{D3554CA3-49B3-4A68-81CA-EC5B6DC2176E}"/>
    <hyperlink ref="AG427" location="A125596146J" display="A125596146J" xr:uid="{B083BBA8-EFD1-45DB-824D-506FB5F8E3D3}"/>
    <hyperlink ref="AG483" location="A125624946L" display="A125624946L" xr:uid="{9AFF89E8-E863-42ED-9E0D-6611AB077900}"/>
    <hyperlink ref="AG539" location="A125610546T" display="A125610546T" xr:uid="{0253C44A-8C5B-4B5D-9F68-0B5FEECE306C}"/>
    <hyperlink ref="AF428" location="A125596104K" display="A125596104K" xr:uid="{02F12F20-1A71-477F-9683-C6BA6DD37B73}"/>
    <hyperlink ref="AF484" location="A125624904R" display="A125624904R" xr:uid="{5268C325-3A4E-4986-8F6E-05FFB1042380}"/>
    <hyperlink ref="AF540" location="A125610504V" display="A125610504V" xr:uid="{7B856286-719E-49EE-86C2-746D24DC1372}"/>
    <hyperlink ref="AB428" location="A125598984F" display="A125598984F" xr:uid="{EBC51F5A-11D1-4546-A601-B24AF15F21A0}"/>
    <hyperlink ref="AB484" location="A125627784L" display="A125627784L" xr:uid="{823966F3-0C60-4317-B8C7-15C2C0034D2C}"/>
    <hyperlink ref="AB540" location="A125613384T" display="A125613384T" xr:uid="{03E757E7-2A46-408B-93D2-0529783300E0}"/>
    <hyperlink ref="AC428" location="A125593224X" display="A125593224X" xr:uid="{553BED45-13B0-4C0C-BC1A-4F104A6CE598}"/>
    <hyperlink ref="AC484" location="A125622024F" display="A125622024F" xr:uid="{F19A924A-502B-4C1A-8A8C-ABB582B5837C}"/>
    <hyperlink ref="AC540" location="A125607624C" display="A125607624C" xr:uid="{65C13790-E204-41F9-94CB-8BA2FF10BFF8}"/>
    <hyperlink ref="AD428" location="A125601864F" display="A125601864F" xr:uid="{9701CC88-08C1-461F-B825-72B4DC7CB563}"/>
    <hyperlink ref="AD484" location="A125630664C" display="A125630664C" xr:uid="{69AFCC44-0508-451C-BAB3-CF8CB665C68D}"/>
    <hyperlink ref="AD540" location="A125616264C" display="A125616264C" xr:uid="{C45BB1E9-E5DE-453B-B10E-460B5F0C8E02}"/>
    <hyperlink ref="AE428" location="A125604744T" display="A125604744T" xr:uid="{604DBDF6-2610-4B49-B89C-106162146D45}"/>
    <hyperlink ref="AE484" location="A125633544R" display="A125633544R" xr:uid="{1F1884BB-69E1-4A0F-A2B4-66FBC6F6580F}"/>
    <hyperlink ref="AE540" location="A125619144R" display="A125619144R" xr:uid="{A597FDC5-918F-4712-8815-28EB22D34769}"/>
    <hyperlink ref="AG428" location="A125596106R" display="A125596106R" xr:uid="{E5E95C1D-3EE7-45D2-B889-ADF8D67352CE}"/>
    <hyperlink ref="AG484" location="A125624906V" display="A125624906V" xr:uid="{F927F0B3-B6BE-4EA7-849A-34F41C709F6F}"/>
    <hyperlink ref="AG540" location="A125610506X" display="A125610506X" xr:uid="{0D1CA834-6F90-41BA-9B1B-55165751B15B}"/>
    <hyperlink ref="AF429" location="A125596152C" display="A125596152C" xr:uid="{A41F3113-0FF2-439A-BBA0-6A3F71051238}"/>
    <hyperlink ref="AF485" location="A125624952J" display="A125624952J" xr:uid="{7F433F39-6866-4253-AD73-DB8331DC93D4}"/>
    <hyperlink ref="AF541" location="A125610552L" display="A125610552L" xr:uid="{0601373E-19CD-4F34-96F5-E0866999D2FA}"/>
    <hyperlink ref="AB429" location="A125599032R" display="A125599032R" xr:uid="{CE828A46-195D-44FA-B55B-34BACBA463BE}"/>
    <hyperlink ref="AB485" location="A125627832V" display="A125627832V" xr:uid="{F1C934BB-7941-4083-8A97-994B168CB4D7}"/>
    <hyperlink ref="AB541" location="A125613432X" display="A125613432X" xr:uid="{86A61B05-ECAA-4A12-ADCA-5A43580AECD2}"/>
    <hyperlink ref="AC429" location="A125593272T" display="A125593272T" xr:uid="{80996746-B1FC-4BA2-B39C-DA29BBCFD9C6}"/>
    <hyperlink ref="AC485" location="A125622072X" display="A125622072X" xr:uid="{59FA99E5-9B5B-4BEE-AF42-7CA8C339B187}"/>
    <hyperlink ref="AC541" location="A125607672W" display="A125607672W" xr:uid="{1481554A-A2BA-4A20-8446-C328A260CB40}"/>
    <hyperlink ref="AD429" location="A125601912L" display="A125601912L" xr:uid="{AD5ACDB9-65F1-4A84-915F-EB632E02F90F}"/>
    <hyperlink ref="AD485" location="A125630712K" display="A125630712K" xr:uid="{0669470A-154D-4807-A028-FF30E7C496BC}"/>
    <hyperlink ref="AD541" location="A125616312K" display="A125616312K" xr:uid="{800B61E2-7BA9-4613-AA48-C0C0E5488723}"/>
    <hyperlink ref="AE429" location="A125604792K" display="A125604792K" xr:uid="{926AE7C9-AF9D-491F-93CD-D9226ED2BD98}"/>
    <hyperlink ref="AE485" location="A125633592J" display="A125633592J" xr:uid="{641238E3-7D8F-407C-9EF6-197805780BD9}"/>
    <hyperlink ref="AE541" location="A125619192J" display="A125619192J" xr:uid="{A7C5BE8B-70C5-4BFE-9CB6-059D0AF01F16}"/>
    <hyperlink ref="AG429" location="A125596154J" display="A125596154J" xr:uid="{28EA6C18-E76F-49AD-B94B-AC94689EEE4E}"/>
    <hyperlink ref="AG485" location="A125624954L" display="A125624954L" xr:uid="{0F861849-16A2-417A-A4BF-A7F6CB3CE8F7}"/>
    <hyperlink ref="AG541" location="A125610554T" display="A125610554T" xr:uid="{41CD36AE-09D7-486D-A5E2-511CBC1B189B}"/>
    <hyperlink ref="AF430" location="A125596232C" display="A125596232C" xr:uid="{7E57EDFD-517D-4C34-B6B0-30DE29672780}"/>
    <hyperlink ref="AF486" location="A125625032K" display="A125625032K" xr:uid="{6C604149-1C90-4AE4-B532-6F68EF3F0441}"/>
    <hyperlink ref="AF542" location="A125610632L" display="A125610632L" xr:uid="{D896C1EC-CCDD-4764-9335-EA914AFF27ED}"/>
    <hyperlink ref="AB430" location="A125599112R" display="A125599112R" xr:uid="{1550D233-8EB4-4A6D-906E-64A444330FA6}"/>
    <hyperlink ref="AB486" location="A125627912V" display="A125627912V" xr:uid="{7A21079A-1644-4416-906E-67D1035D28F4}"/>
    <hyperlink ref="AB542" location="A125613512X" display="A125613512X" xr:uid="{B66789F5-68D1-4BE3-9B4C-FA7761F5027E}"/>
    <hyperlink ref="AC430" location="A125593352T" display="A125593352T" xr:uid="{BCF521A6-9A3B-4B7F-9C21-B4BB4DFBE5F5}"/>
    <hyperlink ref="AC486" location="A125622152X" display="A125622152X" xr:uid="{C0DC7881-73D5-4AD6-877F-C40ED9547759}"/>
    <hyperlink ref="AC542" location="A125607752W" display="A125607752W" xr:uid="{86A6ABA7-98A3-49FB-A93D-09E32A3EC6C7}"/>
    <hyperlink ref="AD430" location="A125601992X" display="A125601992X" xr:uid="{6C0A4FCE-81DD-4DA1-B056-E7B4B306EA08}"/>
    <hyperlink ref="AD486" location="A125630792W" display="A125630792W" xr:uid="{F031A2F6-0D11-4DDF-A9ED-DA4BB43F969B}"/>
    <hyperlink ref="AD542" location="A125616392W" display="A125616392W" xr:uid="{B2FCB6BA-8BC8-4CB0-9D81-D2848A7AB609}"/>
    <hyperlink ref="AE430" location="A125604872K" display="A125604872K" xr:uid="{3A5E45DE-3691-408A-835E-FC85561EFA0B}"/>
    <hyperlink ref="AE486" location="A125633672J" display="A125633672J" xr:uid="{613BE045-B898-4D98-995B-68A4008B78F2}"/>
    <hyperlink ref="AE542" location="A125619272J" display="A125619272J" xr:uid="{54C5789F-1943-4686-A1B9-D6795FB0C80F}"/>
    <hyperlink ref="AG430" location="A125596234J" display="A125596234J" xr:uid="{A344AEB6-8C07-4168-A9FE-C5B51478C0F4}"/>
    <hyperlink ref="AG486" location="A125625034R" display="A125625034R" xr:uid="{FD27B8D3-2CDF-4C1A-A416-414DBA3BF1A9}"/>
    <hyperlink ref="AG542" location="A125610634T" display="A125610634T" xr:uid="{3E9600C7-93FA-497F-BE6D-C659D6735B6C}"/>
    <hyperlink ref="AF431" location="A125596160C" display="A125596160C" xr:uid="{7BC41ECF-52EA-4AD0-B3A5-043BFE70EE2C}"/>
    <hyperlink ref="AF487" location="A125624960J" display="A125624960J" xr:uid="{B1E3B789-4534-4F5A-956A-706D828206CE}"/>
    <hyperlink ref="AF543" location="A125610560L" display="A125610560L" xr:uid="{7247C691-418A-4FB8-A885-F0D4372D57D7}"/>
    <hyperlink ref="AB431" location="A125599040R" display="A125599040R" xr:uid="{FCC27ACC-70BC-4943-9608-0C5CB1CCD802}"/>
    <hyperlink ref="AB487" location="A125627840V" display="A125627840V" xr:uid="{17D35352-4BCA-46D0-A96A-F17AB2CF01EB}"/>
    <hyperlink ref="AB543" location="A125613440X" display="A125613440X" xr:uid="{AB496434-EC0C-4813-821C-6A7052C2EBF1}"/>
    <hyperlink ref="AC431" location="A125593280T" display="A125593280T" xr:uid="{3181267E-1AC2-4413-A59C-793869135A55}"/>
    <hyperlink ref="AC487" location="A125622080X" display="A125622080X" xr:uid="{8D0B7F7D-E7CB-40CB-ABF8-B55B7407362D}"/>
    <hyperlink ref="AC543" location="A125607680W" display="A125607680W" xr:uid="{55D9D558-E9E1-4FC1-B9C6-E78CE6CD5C34}"/>
    <hyperlink ref="AD431" location="A125601920L" display="A125601920L" xr:uid="{A0D183C8-B52E-4135-A16C-42411905F0A7}"/>
    <hyperlink ref="AD487" location="A125630720K" display="A125630720K" xr:uid="{B1C8092F-D916-40EF-BC30-8623D93F4703}"/>
    <hyperlink ref="AD543" location="A125616320K" display="A125616320K" xr:uid="{0E2294D1-0783-422A-A3CF-B62F9D0D108D}"/>
    <hyperlink ref="AE431" location="A125604800X" display="A125604800X" xr:uid="{CA54428B-014A-42C5-8328-362B20BC8745}"/>
    <hyperlink ref="AE487" location="A125633600W" display="A125633600W" xr:uid="{876242A5-DAD1-4AAA-B93E-704E08B6F94F}"/>
    <hyperlink ref="AE543" location="A125619200W" display="A125619200W" xr:uid="{07142E7A-B0D8-432F-BC38-6D8365D4813A}"/>
    <hyperlink ref="AG431" location="A125596162J" display="A125596162J" xr:uid="{A1E05921-0ECF-4C1B-8FEE-2FA0BCEB7336}"/>
    <hyperlink ref="AG487" location="A125624962L" display="A125624962L" xr:uid="{9C9A76D9-6508-4FE3-9D2F-6DDD84E1D663}"/>
    <hyperlink ref="AG543" location="A125610562T" display="A125610562T" xr:uid="{746DDA89-5E9D-49F5-92CE-02CA88794DA7}"/>
    <hyperlink ref="AF432" location="A125596112K" display="A125596112K" xr:uid="{4E9135D4-6AFF-42AC-9F57-BCF0C026731B}"/>
    <hyperlink ref="AF488" location="A125624912R" display="A125624912R" xr:uid="{3944B4CB-36E2-453F-AF69-3746BD3D1F8C}"/>
    <hyperlink ref="AF544" location="A125610512V" display="A125610512V" xr:uid="{49898DD3-42B2-43E6-9534-9B9D0AEC7D20}"/>
    <hyperlink ref="AB432" location="A125598992F" display="A125598992F" xr:uid="{7748C0E6-378F-4E94-8BDF-44F25EEA0E98}"/>
    <hyperlink ref="AB488" location="A125627792L" display="A125627792L" xr:uid="{0EC9C465-2DF4-4D4B-B6EF-D9C65D1D3DCD}"/>
    <hyperlink ref="AB544" location="A125613392T" display="A125613392T" xr:uid="{61FE46E8-14C8-4032-B650-150A7B9D6C35}"/>
    <hyperlink ref="AC432" location="A125593232X" display="A125593232X" xr:uid="{72F39760-AD73-438B-BCCE-35F8F9F62D25}"/>
    <hyperlink ref="AC488" location="A125622032F" display="A125622032F" xr:uid="{BF4C7A13-BA9C-47DF-81A2-2E04925CEC67}"/>
    <hyperlink ref="AC544" location="A125607632C" display="A125607632C" xr:uid="{570E0E1B-C19B-469B-B0A9-4940509A9945}"/>
    <hyperlink ref="AD432" location="A125601872F" display="A125601872F" xr:uid="{B62D0427-EBD5-4B7C-B93F-DA841ACB5815}"/>
    <hyperlink ref="AD488" location="A125630672C" display="A125630672C" xr:uid="{542A2F15-46C6-4496-9CA4-6EAF30068277}"/>
    <hyperlink ref="AD544" location="A125616272C" display="A125616272C" xr:uid="{41F40FEA-34FA-413E-B93B-57B12F4EDFF4}"/>
    <hyperlink ref="AE432" location="A125604752T" display="A125604752T" xr:uid="{3CCB6630-216A-42C9-9771-30F05D1580AA}"/>
    <hyperlink ref="AE488" location="A125633552R" display="A125633552R" xr:uid="{F227943A-1261-4867-8AB9-6D941112C626}"/>
    <hyperlink ref="AE544" location="A125619152R" display="A125619152R" xr:uid="{238CA510-690C-4DE4-B2D1-247EC9E0AF88}"/>
    <hyperlink ref="AG432" location="A125596114R" display="A125596114R" xr:uid="{5A8E6F39-B9D7-4C07-9F27-4A3200DF5E47}"/>
    <hyperlink ref="AG488" location="A125624914V" display="A125624914V" xr:uid="{7FEFF14F-C5F1-4514-8B29-C48C53CA29BB}"/>
    <hyperlink ref="AG544" location="A125610514X" display="A125610514X" xr:uid="{3C449515-A440-4CB6-BE1F-800FCE328FC6}"/>
    <hyperlink ref="AF433" location="A125596280W" display="A125596280W" xr:uid="{3C19F345-4C42-4242-A30E-29441E3C1A4A}"/>
    <hyperlink ref="AF489" location="A125625080C" display="A125625080C" xr:uid="{7AAF16FC-A929-4F3E-ACD0-8052347C3B75}"/>
    <hyperlink ref="AF545" location="A125610680F" display="A125610680F" xr:uid="{5E7662DE-F6A8-4D67-8C83-44FB02225210}"/>
    <hyperlink ref="AB433" location="A125599160J" display="A125599160J" xr:uid="{E54307A2-685C-4227-AEEB-D2649D0B997E}"/>
    <hyperlink ref="AB489" location="A125627960L" display="A125627960L" xr:uid="{B258C00F-87D3-466F-A2D8-26355153AE18}"/>
    <hyperlink ref="AB545" location="A125613560T" display="A125613560T" xr:uid="{49DE7B2A-0BF2-45B5-9100-BE2BFB1F94C9}"/>
    <hyperlink ref="AC433" location="A125593400X" display="A125593400X" xr:uid="{CF480B20-2087-4E75-8DF4-41DEBEA42625}"/>
    <hyperlink ref="AC489" location="A125622200F" display="A125622200F" xr:uid="{FDACF67D-8C3E-4BEE-9A2C-C434C114F74D}"/>
    <hyperlink ref="AC545" location="A125607800C" display="A125607800C" xr:uid="{A46A535A-9A85-4958-9958-3AC2BE2BF920}"/>
    <hyperlink ref="AD433" location="A125602040J" display="A125602040J" xr:uid="{AEFCA348-7B6A-41E9-98E3-DA3B6537CA10}"/>
    <hyperlink ref="AD489" location="A125630840C" display="A125630840C" xr:uid="{18B26371-F202-48AF-98F9-8615E339D1EC}"/>
    <hyperlink ref="AD545" location="A125616440C" display="A125616440C" xr:uid="{2548F7B9-DC6F-4E55-BC31-BE6709A65059}"/>
    <hyperlink ref="AE433" location="A125604920T" display="A125604920T" xr:uid="{C3E3A546-BA0E-4DCB-9B51-2C15DA164171}"/>
    <hyperlink ref="AE489" location="A125633720R" display="A125633720R" xr:uid="{56C352BD-A5AA-4347-96FB-E28B810401C9}"/>
    <hyperlink ref="AE545" location="A125619320R" display="A125619320R" xr:uid="{0A806303-8512-4D60-9C35-410007230DB2}"/>
    <hyperlink ref="AG433" location="A125596282A" display="A125596282A" xr:uid="{6B72EF45-874B-43F9-9E41-B037F8F8AC64}"/>
    <hyperlink ref="AG489" location="A125625082J" display="A125625082J" xr:uid="{C610DBD4-0BBF-4BC9-BC67-8376BE2E6561}"/>
    <hyperlink ref="AG545" location="A125610682K" display="A125610682K" xr:uid="{CE00FF21-4C42-4D83-97E9-51D230A1A5D9}"/>
    <hyperlink ref="AF434" location="A125596240C" display="A125596240C" xr:uid="{1EA37D7E-9069-408E-A1CA-98AB43EA8A64}"/>
    <hyperlink ref="AF490" location="A125625040K" display="A125625040K" xr:uid="{9D51AAD8-83AF-4B36-9BF1-7D28EB11DC81}"/>
    <hyperlink ref="AF546" location="A125610640L" display="A125610640L" xr:uid="{B34419DE-3516-46FB-9F17-6BC02D197405}"/>
    <hyperlink ref="AB434" location="A125599120R" display="A125599120R" xr:uid="{98B2B3E0-248A-4A9F-9FDB-6BC81BA241A8}"/>
    <hyperlink ref="AB490" location="A125627920V" display="A125627920V" xr:uid="{CEC7380C-102D-4477-B094-80352D9B6086}"/>
    <hyperlink ref="AB546" location="A125613520X" display="A125613520X" xr:uid="{6AD1AC1A-3A0E-4046-A47A-2528BE0046E4}"/>
    <hyperlink ref="AC434" location="A125593360T" display="A125593360T" xr:uid="{FC6476C3-F1A1-4194-B5D3-045DFDCCB968}"/>
    <hyperlink ref="AC490" location="A125622160X" display="A125622160X" xr:uid="{0EE13D00-6AAF-43DF-AF1D-E6ABBD512661}"/>
    <hyperlink ref="AC546" location="A125607760W" display="A125607760W" xr:uid="{748C7213-0C5E-49CF-A62A-1EF13C959C03}"/>
    <hyperlink ref="AD434" location="A125602000R" display="A125602000R" xr:uid="{82EF2E38-70CE-4E73-9424-54156C8DB56E}"/>
    <hyperlink ref="AD490" location="A125630800K" display="A125630800K" xr:uid="{6D58B6C5-F70E-4EA5-9714-97E3B0823628}"/>
    <hyperlink ref="AD546" location="A125616400K" display="A125616400K" xr:uid="{307E22F3-986D-4662-B541-B0D6A59285C0}"/>
    <hyperlink ref="AE434" location="A125604880K" display="A125604880K" xr:uid="{2AD1DEC7-1AC0-41FA-8487-E1DCE74F7E0E}"/>
    <hyperlink ref="AE490" location="A125633680J" display="A125633680J" xr:uid="{E6123EF1-F31C-48B1-A699-5A7BED7504A8}"/>
    <hyperlink ref="AE546" location="A125619280J" display="A125619280J" xr:uid="{9B0B4368-5097-429A-AC8E-38F4E4A26568}"/>
    <hyperlink ref="AG434" location="A125596242J" display="A125596242J" xr:uid="{8FC73136-3D9E-49D5-8360-1A7A65F17021}"/>
    <hyperlink ref="AG490" location="A125625042R" display="A125625042R" xr:uid="{BEE0FB23-A62E-4683-85A1-B35007CB2769}"/>
    <hyperlink ref="AG546" location="A125610642T" display="A125610642T" xr:uid="{C16A8955-63A2-4416-8586-A4291900D524}"/>
    <hyperlink ref="AF435" location="A125596248W" display="A125596248W" xr:uid="{0A1F4E26-0AFC-4156-86CE-F58422985F19}"/>
    <hyperlink ref="AF491" location="A125625048C" display="A125625048C" xr:uid="{BC406C64-48AB-463F-97A4-CC1BE738C03B}"/>
    <hyperlink ref="AF547" location="A125610648F" display="A125610648F" xr:uid="{137CB550-2F31-4489-A623-0DEFB17889B6}"/>
    <hyperlink ref="AB435" location="A125599128J" display="A125599128J" xr:uid="{6830F38A-FDC9-4AE0-9654-A44108E43328}"/>
    <hyperlink ref="AB491" location="A125627928L" display="A125627928L" xr:uid="{02961CDE-550A-4579-AFD1-8C25028A77E3}"/>
    <hyperlink ref="AB547" location="A125613528T" display="A125613528T" xr:uid="{64BA47DB-0339-4219-987A-C0FCA3C65F10}"/>
    <hyperlink ref="AC435" location="A125593368K" display="A125593368K" xr:uid="{5A6522FE-22B2-404A-8B84-557511AA4AB5}"/>
    <hyperlink ref="AC491" location="A125622168T" display="A125622168T" xr:uid="{41C8104B-A440-4BCD-B15D-C3CB38479956}"/>
    <hyperlink ref="AC547" location="A125607768R" display="A125607768R" xr:uid="{F5CB0868-59BB-4C95-90C2-1408DC1A27C9}"/>
    <hyperlink ref="AD435" location="A125602008J" display="A125602008J" xr:uid="{0C819F4B-924E-486C-BEDD-FCC3795BBFBC}"/>
    <hyperlink ref="AD491" location="A125630808C" display="A125630808C" xr:uid="{0E831136-9BA1-4F89-B7CB-4141354BB7A3}"/>
    <hyperlink ref="AD547" location="A125616408C" display="A125616408C" xr:uid="{5083B174-7D36-4A6A-A825-153735BFB04C}"/>
    <hyperlink ref="AE435" location="A125604888C" display="A125604888C" xr:uid="{29F6C5A7-A85B-4DD5-92EB-DCBE3C638384}"/>
    <hyperlink ref="AE491" location="A125633688A" display="A125633688A" xr:uid="{6B162316-AB42-450A-A3ED-570D63E201FB}"/>
    <hyperlink ref="AE547" location="A125619288A" display="A125619288A" xr:uid="{33D45BC5-EA5B-474E-A05B-834974A0510D}"/>
    <hyperlink ref="AG435" location="A125596250J" display="A125596250J" xr:uid="{3F470446-091D-462E-BCA8-90A6F0EC1CCF}"/>
    <hyperlink ref="AG491" location="A125625050R" display="A125625050R" xr:uid="{70A472CF-9D4C-460B-9E06-9D10EA85A120}"/>
    <hyperlink ref="AG547" location="A125610650T" display="A125610650T" xr:uid="{3CB8219C-20B7-4E9A-AE89-DCA33504200E}"/>
    <hyperlink ref="AF436" location="A125596352W" display="A125596352W" xr:uid="{C69519C2-A869-4EF9-AB52-B5138013AFBF}"/>
    <hyperlink ref="AF492" location="A125625152C" display="A125625152C" xr:uid="{806C19AD-1F97-4C5D-9FD7-87AE21AAFD8F}"/>
    <hyperlink ref="AF548" location="A125610752F" display="A125610752F" xr:uid="{D2598256-20B6-4D9D-9578-84A8E9F42257}"/>
    <hyperlink ref="AB436" location="A125599232J" display="A125599232J" xr:uid="{4C45862A-3177-4BB3-ABEE-F6FA15546E72}"/>
    <hyperlink ref="AB492" location="A125628032R" display="A125628032R" xr:uid="{1E72B0CD-1C39-4617-A1B5-E8808B687259}"/>
    <hyperlink ref="AB548" location="A125613632T" display="A125613632T" xr:uid="{523E43E5-A3D6-4610-A5DE-C4A18E6D729B}"/>
    <hyperlink ref="AC436" location="A125593472K" display="A125593472K" xr:uid="{76DCF9A7-1984-45D3-BAB6-97A99233BFE5}"/>
    <hyperlink ref="AC492" location="A125622272T" display="A125622272T" xr:uid="{795B5814-231B-4CC4-895D-4BEE59526025}"/>
    <hyperlink ref="AC548" location="A125607872R" display="A125607872R" xr:uid="{CF0CF80D-E80A-46DF-9DF8-887B4534B7F7}"/>
    <hyperlink ref="AD436" location="A125602112J" display="A125602112J" xr:uid="{C445B2C1-4F52-4D11-9577-34BFAC27CBEC}"/>
    <hyperlink ref="AD492" location="A125630912C" display="A125630912C" xr:uid="{89FDB99E-9AB6-4663-B82A-044AADEAB543}"/>
    <hyperlink ref="AD548" location="A125616512C" display="A125616512C" xr:uid="{B92F005F-F8DB-4620-99FD-F962FF08FD76}"/>
    <hyperlink ref="AE436" location="A125604992C" display="A125604992C" xr:uid="{AF557AF3-4EF2-414F-A8C5-4CE97AAE7CC1}"/>
    <hyperlink ref="AE492" location="A125633792A" display="A125633792A" xr:uid="{CC3C256E-C9DA-464B-94F8-7AA2259A3C10}"/>
    <hyperlink ref="AE548" location="A125619392A" display="A125619392A" xr:uid="{24972EE0-CEDD-40A9-AA47-2004D4599041}"/>
    <hyperlink ref="AG436" location="A125596354A" display="A125596354A" xr:uid="{1AB247F1-7637-4931-8533-AA6B4C9D2889}"/>
    <hyperlink ref="AG492" location="A125625154J" display="A125625154J" xr:uid="{4F399A51-1DCE-4207-8693-48D03C9E75A7}"/>
    <hyperlink ref="AG548" location="A125610754K" display="A125610754K" xr:uid="{860E76DC-0127-47A0-A247-40A42F8AA411}"/>
    <hyperlink ref="AF437" location="A125596072C" display="A125596072C" xr:uid="{6675D7B5-037B-4305-BCBD-B88D0339FF63}"/>
    <hyperlink ref="AF493" location="A125624872J" display="A125624872J" xr:uid="{4AB25ABA-580F-4C94-AD57-2FB108FF14B9}"/>
    <hyperlink ref="AF549" location="A125610472L" display="A125610472L" xr:uid="{410231A0-5BC5-42CD-B8D6-3B38BD21AAF4}"/>
    <hyperlink ref="AB437" location="A125598952L" display="A125598952L" xr:uid="{108BC33B-CCF4-4E3D-A2F1-3A62590415CA}"/>
    <hyperlink ref="AB493" location="A125627752V" display="A125627752V" xr:uid="{C2EBE55A-A0A0-4877-8426-518D723A2C87}"/>
    <hyperlink ref="AB549" location="A125613352X" display="A125613352X" xr:uid="{5657AA66-F3B0-4EAB-B92F-D08F6F476984}"/>
    <hyperlink ref="AC437" location="A125593192T" display="A125593192T" xr:uid="{E9290FAF-A1D3-4CC8-BEA1-2DE58BD67E00}"/>
    <hyperlink ref="AC493" location="A125621992W" display="A125621992W" xr:uid="{94463580-E278-4E38-BA9B-7DF11FC242EA}"/>
    <hyperlink ref="AC549" location="A125607592W" display="A125607592W" xr:uid="{922C5462-AFD8-4447-925E-CCE110410A68}"/>
    <hyperlink ref="AD437" location="A125601832L" display="A125601832L" xr:uid="{59E345D0-BD53-4D33-8125-B687CF124B5D}"/>
    <hyperlink ref="AD493" location="A125630632K" display="A125630632K" xr:uid="{7A0F5410-610A-4ADD-8F7A-4E7FCC7DEAD7}"/>
    <hyperlink ref="AD549" location="A125616232K" display="A125616232K" xr:uid="{895113BC-A3FC-40BF-A2B3-18282F63986D}"/>
    <hyperlink ref="AE437" location="A125604712X" display="A125604712X" xr:uid="{422F23D6-F62C-4B7F-A496-14117C8372C1}"/>
    <hyperlink ref="AE493" location="A125633512W" display="A125633512W" xr:uid="{4C0AF483-78B2-4139-A4F8-030B13664FA2}"/>
    <hyperlink ref="AE549" location="A125619112W" display="A125619112W" xr:uid="{0685D684-515F-4635-BD37-89B207AA2AD9}"/>
    <hyperlink ref="AG437" location="A125596074J" display="A125596074J" xr:uid="{EA2EBB58-C3EF-4515-A37A-5AD0C99F5357}"/>
    <hyperlink ref="AG493" location="A125624874L" display="A125624874L" xr:uid="{D3F94BC1-9FE5-4438-BBA3-CE84754983D0}"/>
    <hyperlink ref="AG549" location="A125610474T" display="A125610474T" xr:uid="{64C48017-8F3C-46AD-8219-D7BAFE165B75}"/>
    <hyperlink ref="AL438" location="A125594568W" display="A125594568W" xr:uid="{125839D1-A457-4DEE-B59C-577F33D2D9F8}"/>
    <hyperlink ref="AL494" location="A125623368C" display="A125623368C" xr:uid="{E4F9EAE6-0023-4046-998F-DCCC8BF43037}"/>
    <hyperlink ref="AL550" location="A125608968A" display="A125608968A" xr:uid="{0096492A-17C1-468B-9440-17417B236CD3}"/>
    <hyperlink ref="AH438" location="A125597448J" display="A125597448J" xr:uid="{02E15390-31BB-449D-98AE-7389387EBFA1}"/>
    <hyperlink ref="AH494" location="A125626248R" display="A125626248R" xr:uid="{1493C07B-F512-47A3-9366-0A69E8489BCC}"/>
    <hyperlink ref="AH550" location="A125611848T" display="A125611848T" xr:uid="{3AD9E3CE-BEEF-4FE9-9509-D90ED76FCAEC}"/>
    <hyperlink ref="AI438" location="A125591688K" display="A125591688K" xr:uid="{2250A1B3-14F1-4E8B-85D8-29A00AB66FE3}"/>
    <hyperlink ref="AI494" location="A125620488T" display="A125620488T" xr:uid="{51C937DF-F16C-4336-94F0-FC5CB7697A72}"/>
    <hyperlink ref="AI550" location="A125606088T" display="A125606088T" xr:uid="{38210291-E002-4F01-9A97-3D78BF905911}"/>
    <hyperlink ref="AJ438" location="A125600328J" display="A125600328J" xr:uid="{CC52DBB2-98ED-43C7-AACB-752599BDAEB1}"/>
    <hyperlink ref="AJ494" location="A125629128A" display="A125629128A" xr:uid="{4082DCA9-3AF6-41E0-94CE-D979C0026BD3}"/>
    <hyperlink ref="AJ550" location="A125614728C" display="A125614728C" xr:uid="{566FDB9C-D8E8-4E68-9D79-C8A16EE20F50}"/>
    <hyperlink ref="AK438" location="A125603208V" display="A125603208V" xr:uid="{085CB3DB-312C-465C-B3CF-B4A701298FFA}"/>
    <hyperlink ref="AK494" location="A125632008T" display="A125632008T" xr:uid="{BAF8DF21-F3D0-4754-BF45-C29F0ED280C6}"/>
    <hyperlink ref="AK550" location="A125617608R" display="A125617608R" xr:uid="{E922F0E0-9E4B-48DA-8AA3-A4078ECB7882}"/>
    <hyperlink ref="AM438" location="A125594570J" display="A125594570J" xr:uid="{F0BC7E5E-A4B9-483F-8356-A0DB9CA48167}"/>
    <hyperlink ref="AM494" location="A125623370R" display="A125623370R" xr:uid="{6E26106C-A8EE-4BD3-9C03-466159B8B22F}"/>
    <hyperlink ref="AM550" location="A125608970L" display="A125608970L" xr:uid="{E44BE8F7-8A3F-4D47-8DB0-757D8D082B12}"/>
    <hyperlink ref="AL394" location="A125594688R" display="A125594688R" xr:uid="{733A1399-408A-449A-9B34-60B8424B22B8}"/>
    <hyperlink ref="AL450" location="A125623488W" display="A125623488W" xr:uid="{2ACC99E4-DA04-47CC-B905-AA5AAA4D9789}"/>
    <hyperlink ref="AL506" location="A125609088W" display="A125609088W" xr:uid="{BDF51B58-653C-4B3E-8483-CB592D0C5DFF}"/>
    <hyperlink ref="AH394" location="A125597568A" display="A125597568A" xr:uid="{6236C70D-AEB8-414A-8A6D-A99C5A554043}"/>
    <hyperlink ref="AH450" location="A125626368J" display="A125626368J" xr:uid="{88501C74-8A24-433C-9252-EDE7BD86CE7C}"/>
    <hyperlink ref="AH506" location="A125611968K" display="A125611968K" xr:uid="{1EF2C149-700A-4176-98BB-431FEBEF3446}"/>
    <hyperlink ref="AI394" location="A125591808T" display="A125591808T" xr:uid="{B1CB9200-BB86-471C-87CD-45E072F5F36D}"/>
    <hyperlink ref="AI450" location="A125620608X" display="A125620608X" xr:uid="{33CF1951-3D9A-4A9C-A6B4-E87E46DD5A49}"/>
    <hyperlink ref="AI506" location="A125606208X" display="A125606208X" xr:uid="{01C0F4A1-33D4-420D-8E02-4E917DC0B12D}"/>
    <hyperlink ref="AJ394" location="A125600448A" display="A125600448A" xr:uid="{1BBD070F-4104-4901-9F99-784BE4D577DE}"/>
    <hyperlink ref="AJ450" location="A125629248V" display="A125629248V" xr:uid="{26076356-E86D-4881-8D48-B7B8E3D836BC}"/>
    <hyperlink ref="AJ506" location="A125614848W" display="A125614848W" xr:uid="{BEF6F502-DA5F-4E1A-920E-28514946C7FC}"/>
    <hyperlink ref="AK394" location="A125603328L" display="A125603328L" xr:uid="{DC9F2240-B320-40EA-8FBE-0B42F6DF737C}"/>
    <hyperlink ref="AK450" location="A125632128K" display="A125632128K" xr:uid="{304F88A5-4D3A-48EB-ACC7-368B1C00FBB9}"/>
    <hyperlink ref="AK506" location="A125617728J" display="A125617728J" xr:uid="{7B8F73D5-8418-4076-9B86-7C2E7F6EBEDA}"/>
    <hyperlink ref="AM394" location="A125594690A" display="A125594690A" xr:uid="{AC58991E-2F29-48E8-BB99-0F7D44308DBF}"/>
    <hyperlink ref="AM450" location="A125623490J" display="A125623490J" xr:uid="{676FE8D4-0189-4C36-95EE-4EC6C79E8E39}"/>
    <hyperlink ref="AM506" location="A125609090J" display="A125609090J" xr:uid="{1FBF50B2-1646-4E16-9678-DD503EF1E119}"/>
    <hyperlink ref="AL395" location="A125594576W" display="A125594576W" xr:uid="{F5719054-76F5-4438-BF6B-60EE34711C8E}"/>
    <hyperlink ref="AL451" location="A125623376C" display="A125623376C" xr:uid="{55C26BF2-3F9C-4468-B5F0-7C524FF95235}"/>
    <hyperlink ref="AL507" location="A125608976A" display="A125608976A" xr:uid="{E8AEA276-09B0-4673-925F-C672B15820EE}"/>
    <hyperlink ref="AH395" location="A125597456J" display="A125597456J" xr:uid="{5F44837A-652F-4395-8057-4BFFD7B97F08}"/>
    <hyperlink ref="AH451" location="A125626256R" display="A125626256R" xr:uid="{F1ABC013-C194-4641-9DE8-DFFA6112F145}"/>
    <hyperlink ref="AH507" location="A125611856T" display="A125611856T" xr:uid="{0B865AF4-334E-467E-9631-245BE6662710}"/>
    <hyperlink ref="AI395" location="A125591696K" display="A125591696K" xr:uid="{51EDE9A6-4044-4A42-AF29-4138AA106E25}"/>
    <hyperlink ref="AI451" location="A125620496T" display="A125620496T" xr:uid="{78AFFB3A-2E43-4754-9071-A00679F86A51}"/>
    <hyperlink ref="AI507" location="A125606096T" display="A125606096T" xr:uid="{CA91E216-A88B-4938-8E92-795D9FBB88A3}"/>
    <hyperlink ref="AJ395" location="A125600336J" display="A125600336J" xr:uid="{A9E4883F-6F87-43A2-8D6B-AA428F370110}"/>
    <hyperlink ref="AJ451" location="A125629136A" display="A125629136A" xr:uid="{C27C1A81-DCF5-49F9-A054-49043F2C6009}"/>
    <hyperlink ref="AJ507" location="A125614736C" display="A125614736C" xr:uid="{8C587A1F-A37D-4145-974A-CDA34B0DAF2A}"/>
    <hyperlink ref="AK395" location="A125603216V" display="A125603216V" xr:uid="{7C857715-3184-4BF8-9393-88A56508C41A}"/>
    <hyperlink ref="AK451" location="A125632016T" display="A125632016T" xr:uid="{5771A48E-CAE7-4058-A77E-219F9F4058F8}"/>
    <hyperlink ref="AK507" location="A125617616R" display="A125617616R" xr:uid="{E666C108-F2FC-4E88-90EA-5F3784B2EA2B}"/>
    <hyperlink ref="AM395" location="A125594578A" display="A125594578A" xr:uid="{9964B33A-A92B-4DD4-98DD-3328F314BFC9}"/>
    <hyperlink ref="AM451" location="A125623378J" display="A125623378J" xr:uid="{588B8882-393E-4C29-96D0-6B4DA28E820F}"/>
    <hyperlink ref="AM507" location="A125608978F" display="A125608978F" xr:uid="{50ED46E1-D57C-46A5-BA30-F087FA9D2E5F}"/>
    <hyperlink ref="AL396" location="A125594696R" display="A125594696R" xr:uid="{176CF459-2728-4365-A5A4-5F0118495BEB}"/>
    <hyperlink ref="AL452" location="A125623496W" display="A125623496W" xr:uid="{7B2F31F7-4590-44F2-8D0D-F1EEEB791BA5}"/>
    <hyperlink ref="AL508" location="A125609096W" display="A125609096W" xr:uid="{96782D2E-997A-465E-B116-A78664A6528A}"/>
    <hyperlink ref="AH396" location="A125597576A" display="A125597576A" xr:uid="{08FD17FB-3C31-408C-8954-EB73C3CED83B}"/>
    <hyperlink ref="AH452" location="A125626376J" display="A125626376J" xr:uid="{64A56FB1-5778-446B-9030-19FEED0378D2}"/>
    <hyperlink ref="AH508" location="A125611976K" display="A125611976K" xr:uid="{49135404-C7D0-4BED-A6EC-6C15CE2EFF28}"/>
    <hyperlink ref="AI396" location="A125591816T" display="A125591816T" xr:uid="{7D20F797-C314-46B3-982B-85DA8223B4D4}"/>
    <hyperlink ref="AI452" location="A125620616X" display="A125620616X" xr:uid="{73DA93CD-86A3-4829-893F-EF1A33FEE91A}"/>
    <hyperlink ref="AI508" location="A125606216X" display="A125606216X" xr:uid="{A8D496DB-D992-47F5-8B08-211A0D33E7EB}"/>
    <hyperlink ref="AJ396" location="A125600456A" display="A125600456A" xr:uid="{A34BCD9B-35BB-4945-8D05-00FD5C9C91DD}"/>
    <hyperlink ref="AJ452" location="A125629256V" display="A125629256V" xr:uid="{6F27B9CB-1847-4CCC-8CFB-3CFC45F1FB5E}"/>
    <hyperlink ref="AJ508" location="A125614856W" display="A125614856W" xr:uid="{BCAD88AE-61FE-41A8-9116-F7E504CBA4EF}"/>
    <hyperlink ref="AK396" location="A125603336L" display="A125603336L" xr:uid="{B3E50AAF-67AC-4604-BDD4-3EE16D8F5A02}"/>
    <hyperlink ref="AK452" location="A125632136K" display="A125632136K" xr:uid="{6CECABA3-C7AC-4A3A-AF89-BFBB96A51610}"/>
    <hyperlink ref="AK508" location="A125617736J" display="A125617736J" xr:uid="{41B55D02-16CD-4D2C-87B1-5C067D1607AE}"/>
    <hyperlink ref="AM396" location="A125594698V" display="A125594698V" xr:uid="{F4E3F0D1-26E2-499B-8F76-328BF35696AD}"/>
    <hyperlink ref="AM452" location="A125623498A" display="A125623498A" xr:uid="{CBAAD220-C55C-4A8E-B417-4DCC0D117407}"/>
    <hyperlink ref="AM508" location="A125609098A" display="A125609098A" xr:uid="{ADBCB986-CA0D-4C82-AC49-A9325FECBB71}"/>
    <hyperlink ref="AL397" location="A125594704C" display="A125594704C" xr:uid="{842A99CA-0A43-4820-855B-998D0D7C3025}"/>
    <hyperlink ref="AL453" location="A125623504K" display="A125623504K" xr:uid="{1FC909D4-9B38-483A-AC84-96F3E95E9E2F}"/>
    <hyperlink ref="AL509" location="A125609104K" display="A125609104K" xr:uid="{78279C38-FE1D-46BE-A23A-E36F1E6501B8}"/>
    <hyperlink ref="AH397" location="A125597584A" display="A125597584A" xr:uid="{142341E9-0321-4FB9-9CB4-E639F74D8537}"/>
    <hyperlink ref="AH453" location="A125626384J" display="A125626384J" xr:uid="{D72BE72C-7762-4524-8000-0823253A983F}"/>
    <hyperlink ref="AH509" location="A125611984K" display="A125611984K" xr:uid="{7D34B365-0165-4296-94C6-DED5C83D3AD3}"/>
    <hyperlink ref="AI397" location="A125591824T" display="A125591824T" xr:uid="{D2D931E3-E606-46A6-9760-23CA0A216BCA}"/>
    <hyperlink ref="AI453" location="A125620624X" display="A125620624X" xr:uid="{EBBE7DDC-7E4A-429C-952C-5C2F14A709F1}"/>
    <hyperlink ref="AI509" location="A125606224X" display="A125606224X" xr:uid="{06B70AB7-50A7-4655-834C-0AA88903FA63}"/>
    <hyperlink ref="AJ397" location="A125600464A" display="A125600464A" xr:uid="{54B86F0E-93EA-4110-9E82-058D2774A02D}"/>
    <hyperlink ref="AJ453" location="A125629264V" display="A125629264V" xr:uid="{21CBB83F-AE0C-4AE0-9202-2EDDFDD487CA}"/>
    <hyperlink ref="AJ509" location="A125614864W" display="A125614864W" xr:uid="{059A5C3D-46F3-4593-B13E-59A75BC7C6DD}"/>
    <hyperlink ref="AK397" location="A125603344L" display="A125603344L" xr:uid="{D2FBC7B9-AC25-4A47-890B-65B1BB8B258D}"/>
    <hyperlink ref="AK453" location="A125632144K" display="A125632144K" xr:uid="{5D813211-4EC8-488D-8864-39F1269FE597}"/>
    <hyperlink ref="AK509" location="A125617744J" display="A125617744J" xr:uid="{EEC703E4-F0F7-4078-B2A4-E84735898DC8}"/>
    <hyperlink ref="AM397" location="A125594706J" display="A125594706J" xr:uid="{413E002E-CA2F-4669-AF08-2550CDF25FF0}"/>
    <hyperlink ref="AM453" location="A125623506R" display="A125623506R" xr:uid="{8F9D185E-73CF-41EB-9D10-2BCC44024C71}"/>
    <hyperlink ref="AM509" location="A125609106R" display="A125609106R" xr:uid="{56930B3F-ADEC-4D33-9EDD-627467BEA8DE}"/>
    <hyperlink ref="AL398" location="A125594584W" display="A125594584W" xr:uid="{67D2C231-2123-4858-94EE-3BE09A1AA6BE}"/>
    <hyperlink ref="AL454" location="A125623384C" display="A125623384C" xr:uid="{B9683B67-C966-410B-B888-E60EE816E7BA}"/>
    <hyperlink ref="AL510" location="A125608984A" display="A125608984A" xr:uid="{75CCDA6B-C6FA-4EB8-97EA-3E4BA8F2C30F}"/>
    <hyperlink ref="AH398" location="A125597464J" display="A125597464J" xr:uid="{711D4299-FE7D-43D8-AE76-36BC1616980C}"/>
    <hyperlink ref="AH454" location="A125626264R" display="A125626264R" xr:uid="{D3B0D292-F1F4-47C5-8775-90BD3F4B9EE7}"/>
    <hyperlink ref="AH510" location="A125611864T" display="A125611864T" xr:uid="{D0856AD3-B193-4379-BD13-2D89A96E762A}"/>
    <hyperlink ref="AI398" location="A125591704X" display="A125591704X" xr:uid="{EE22F34F-CC90-405B-9AF4-C867C9FCEAEE}"/>
    <hyperlink ref="AI454" location="A125620504F" display="A125620504F" xr:uid="{9D736F92-5A9E-44D5-B961-4D42E0A04E77}"/>
    <hyperlink ref="AI510" location="A125606104F" display="A125606104F" xr:uid="{C68D8F0A-EA51-43E3-88F3-38FBADBC638B}"/>
    <hyperlink ref="AJ398" location="A125600344J" display="A125600344J" xr:uid="{AEDB64A7-6B2F-4109-B7D1-EDB9ED2EF0BC}"/>
    <hyperlink ref="AJ454" location="A125629144A" display="A125629144A" xr:uid="{0D218B77-213F-4001-B8E4-5077C4445F14}"/>
    <hyperlink ref="AJ510" location="A125614744C" display="A125614744C" xr:uid="{8EBADCD5-C668-4C34-AEAB-1CF89FFF5B8A}"/>
    <hyperlink ref="AK398" location="A125603224V" display="A125603224V" xr:uid="{082788CB-F638-497F-8B91-3F61A6039F25}"/>
    <hyperlink ref="AK454" location="A125632024T" display="A125632024T" xr:uid="{0858503F-3D72-4121-8173-B9018F05F1B3}"/>
    <hyperlink ref="AK510" location="A125617624R" display="A125617624R" xr:uid="{6B2E658C-54D5-4B39-9C19-28A4C9A78C9F}"/>
    <hyperlink ref="AM398" location="A125594586A" display="A125594586A" xr:uid="{D58B9AEA-694B-4876-9076-E7A235323067}"/>
    <hyperlink ref="AM454" location="A125623386J" display="A125623386J" xr:uid="{F7609C98-589E-4D6F-9DA5-FB3231C8E4A6}"/>
    <hyperlink ref="AM510" location="A125608986F" display="A125608986F" xr:uid="{D2DF5B56-29D7-479B-880E-1C3115748A24}"/>
    <hyperlink ref="AL399" location="A125594592W" display="A125594592W" xr:uid="{5737A772-5814-4DD6-801B-E2E100B3F6AF}"/>
    <hyperlink ref="AL455" location="A125623392C" display="A125623392C" xr:uid="{0907ADBE-8321-455B-B83B-11A6AF7F3F26}"/>
    <hyperlink ref="AL511" location="A125608992A" display="A125608992A" xr:uid="{C1230668-39A6-4A40-A1AE-EFE43F79102C}"/>
    <hyperlink ref="AH399" location="A125597472J" display="A125597472J" xr:uid="{5FA188D8-53C7-40CD-AE86-59D613EA08AA}"/>
    <hyperlink ref="AH455" location="A125626272R" display="A125626272R" xr:uid="{D8D847BC-F4EC-4157-908E-561B893FA7F1}"/>
    <hyperlink ref="AH511" location="A125611872T" display="A125611872T" xr:uid="{1F18E1E0-847C-4C51-99C0-28847A3ECCCA}"/>
    <hyperlink ref="AI399" location="A125591712X" display="A125591712X" xr:uid="{ABDA5D41-A638-430B-8B57-15832C0980F5}"/>
    <hyperlink ref="AI455" location="A125620512F" display="A125620512F" xr:uid="{1AAE702D-C87D-4B2E-B6BD-8ACD68A6F28C}"/>
    <hyperlink ref="AI511" location="A125606112F" display="A125606112F" xr:uid="{47D2018D-7C78-4B36-A324-C6160E5BD2D3}"/>
    <hyperlink ref="AJ399" location="A125600352J" display="A125600352J" xr:uid="{2E55B68A-8654-4EC1-9578-562C6A6036CB}"/>
    <hyperlink ref="AJ455" location="A125629152A" display="A125629152A" xr:uid="{A2D09250-CED9-4F21-926B-AC0681DA422F}"/>
    <hyperlink ref="AJ511" location="A125614752C" display="A125614752C" xr:uid="{F0564CE2-C367-46E8-9D0E-48D81EC71910}"/>
    <hyperlink ref="AK399" location="A125603232V" display="A125603232V" xr:uid="{07FB334D-FBB5-416C-84AF-544367B09D1A}"/>
    <hyperlink ref="AK455" location="A125632032T" display="A125632032T" xr:uid="{0B7C89BF-9E49-41E3-B0E8-F62F74183B12}"/>
    <hyperlink ref="AK511" location="A125617632R" display="A125617632R" xr:uid="{AAB00FB3-2A51-4FE5-AD64-2B364524BA87}"/>
    <hyperlink ref="AM399" location="A125594594A" display="A125594594A" xr:uid="{274E9888-393A-4167-9B47-010332620118}"/>
    <hyperlink ref="AM455" location="A125623394J" display="A125623394J" xr:uid="{9DBAD481-D847-4B6C-A3D0-890CCB8D562A}"/>
    <hyperlink ref="AM511" location="A125608994F" display="A125608994F" xr:uid="{36E44D62-65F5-4052-A1BB-EE5491C16E73}"/>
    <hyperlink ref="AL400" location="A125594656W" display="A125594656W" xr:uid="{062B94CA-4B47-4D97-8B03-3A6222F5D322}"/>
    <hyperlink ref="AL456" location="A125623456C" display="A125623456C" xr:uid="{8C4AB940-B6C8-43A8-845F-55ACEC485ED5}"/>
    <hyperlink ref="AL512" location="A125609056C" display="A125609056C" xr:uid="{8395997A-1974-44BD-A859-240D513BC1FE}"/>
    <hyperlink ref="AH400" location="A125597536J" display="A125597536J" xr:uid="{203EF7BA-2DA9-405E-AC12-8839969F09C4}"/>
    <hyperlink ref="AH456" location="A125626336R" display="A125626336R" xr:uid="{38DF3844-EFE8-4D9E-BBE3-45C712D9508F}"/>
    <hyperlink ref="AH512" location="A125611936T" display="A125611936T" xr:uid="{6A231591-4ACD-44BC-BCB5-5DC2247E6CFA}"/>
    <hyperlink ref="AI400" location="A125591776K" display="A125591776K" xr:uid="{80F54EFF-969D-47CB-A6A6-15327FC3D62E}"/>
    <hyperlink ref="AI456" location="A125620576T" display="A125620576T" xr:uid="{CB008850-D13D-48CE-951B-20EC7796A32A}"/>
    <hyperlink ref="AI512" location="A125606176T" display="A125606176T" xr:uid="{C23FA994-165B-4707-9416-81C6206F4C51}"/>
    <hyperlink ref="AJ400" location="A125600416J" display="A125600416J" xr:uid="{BC6FE21F-4CC5-4A8A-832F-1C81B3F93E7D}"/>
    <hyperlink ref="AJ456" location="A125629216A" display="A125629216A" xr:uid="{19A10F4E-D555-48B9-8E18-21CBF9E28A68}"/>
    <hyperlink ref="AJ512" location="A125614816C" display="A125614816C" xr:uid="{10A53A94-8CCC-417A-92C3-4A96B81C7684}"/>
    <hyperlink ref="AK400" location="A125603296F" display="A125603296F" xr:uid="{31EB10CF-DEEA-4923-AF77-CC261EC02D66}"/>
    <hyperlink ref="AK456" location="A125632096C" display="A125632096C" xr:uid="{443992D9-195F-42FC-9090-FC3328510E61}"/>
    <hyperlink ref="AK512" location="A125617696A" display="A125617696A" xr:uid="{865B946A-11D3-457F-965F-CC0482E2D3B1}"/>
    <hyperlink ref="AM400" location="A125594658A" display="A125594658A" xr:uid="{203D5E70-D123-4830-A7E6-AE9D4D70820A}"/>
    <hyperlink ref="AM456" location="A125623458J" display="A125623458J" xr:uid="{0DEBE379-40A4-461D-8BCE-D6BC0F47B231}"/>
    <hyperlink ref="AM512" location="A125609058J" display="A125609058J" xr:uid="{E96C4B92-0B49-49EE-BDBF-74F905CF38B8}"/>
    <hyperlink ref="AL401" location="A125594520K" display="A125594520K" xr:uid="{5122F2ED-A93F-4987-A35D-17CD403CD740}"/>
    <hyperlink ref="AL457" location="A125623320T" display="A125623320T" xr:uid="{2E6B83E0-404B-455F-AB50-35FF7A11B855}"/>
    <hyperlink ref="AL513" location="A125608920R" display="A125608920R" xr:uid="{E7695BD0-3291-4A65-BE4F-6E359C19EAFF}"/>
    <hyperlink ref="AH401" location="A125597400W" display="A125597400W" xr:uid="{922ECD84-A651-4155-8C3E-A04373AFE63C}"/>
    <hyperlink ref="AH457" location="A125626200C" display="A125626200C" xr:uid="{8FA9D834-61F1-4251-9A1A-4637C33972E0}"/>
    <hyperlink ref="AH513" location="A125611800F" display="A125611800F" xr:uid="{9B498B90-5E45-4289-82B8-9E95E11AA5DD}"/>
    <hyperlink ref="AI401" location="A125591640X" display="A125591640X" xr:uid="{1B241A37-15A0-4592-B574-91511C25B781}"/>
    <hyperlink ref="AI457" location="A125620440F" display="A125620440F" xr:uid="{463DA17F-7696-4896-8612-BFD5910AC649}"/>
    <hyperlink ref="AI513" location="A125606040F" display="A125606040F" xr:uid="{2AEF0077-56D0-4ACA-AFB6-84A2755FA28E}"/>
    <hyperlink ref="AJ401" location="A125600280J" display="A125600280J" xr:uid="{FBBAD796-3B8F-4999-8766-8204099B1B0E}"/>
    <hyperlink ref="AJ457" location="A125629080A" display="A125629080A" xr:uid="{00906CDD-A3C3-4F1C-A0B7-FDCCF69AFBFD}"/>
    <hyperlink ref="AJ513" location="A125614680C" display="A125614680C" xr:uid="{7ACDACB0-D266-4F80-97C4-19673C326547}"/>
    <hyperlink ref="AK401" location="A125603160V" display="A125603160V" xr:uid="{1D2DD944-FE59-4972-BCA2-38E50E0FF945}"/>
    <hyperlink ref="AK457" location="A125631960R" display="A125631960R" xr:uid="{6D9A318E-6A9A-4949-B2E3-C939E39C3D38}"/>
    <hyperlink ref="AK513" location="A125617560R" display="A125617560R" xr:uid="{DBCA8D72-32B1-4A1C-B405-2813A1A12034}"/>
    <hyperlink ref="AM401" location="A125594522R" display="A125594522R" xr:uid="{882032AE-21C2-4426-85E0-8113B5C2BE64}"/>
    <hyperlink ref="AM457" location="A125623322W" display="A125623322W" xr:uid="{181D6B86-7303-40DE-ADFE-FC8192405A50}"/>
    <hyperlink ref="AM513" location="A125608922V" display="A125608922V" xr:uid="{003F8B94-C6CB-4C7C-AF3F-8A6075BE8B86}"/>
    <hyperlink ref="AL402" location="A125594712C" display="A125594712C" xr:uid="{828F7005-7FF6-4B31-AC13-45C96D45584C}"/>
    <hyperlink ref="AL458" location="A125623512K" display="A125623512K" xr:uid="{36751B31-867F-4EEC-89F6-5E14F27E0919}"/>
    <hyperlink ref="AL514" location="A125609112K" display="A125609112K" xr:uid="{37173F82-6754-4BDF-B4E6-2D3BE4598DD2}"/>
    <hyperlink ref="AH402" location="A125597592A" display="A125597592A" xr:uid="{3ED24F4B-E6D7-437A-866D-D7422BE1A117}"/>
    <hyperlink ref="AH458" location="A125626392J" display="A125626392J" xr:uid="{913C3B08-3CE3-4FD2-A42C-17CE54E46990}"/>
    <hyperlink ref="AH514" location="A125611992K" display="A125611992K" xr:uid="{5AFEB495-92DA-4759-B809-3422BDC083C4}"/>
    <hyperlink ref="AI402" location="A125591832T" display="A125591832T" xr:uid="{922BF905-7E5F-4B1B-B37B-337AEF1666B0}"/>
    <hyperlink ref="AI458" location="A125620632X" display="A125620632X" xr:uid="{FE70063F-806D-4388-B597-0DFA0562A683}"/>
    <hyperlink ref="AI514" location="A125606232X" display="A125606232X" xr:uid="{DA26596C-9CF7-4AF8-8B67-8F8CA919FCCE}"/>
    <hyperlink ref="AJ402" location="A125600472A" display="A125600472A" xr:uid="{8F0C4467-B53B-465C-9F35-6C9EA3B39905}"/>
    <hyperlink ref="AJ458" location="A125629272V" display="A125629272V" xr:uid="{EC0B29D2-A1EF-422D-8D86-4321677008F7}"/>
    <hyperlink ref="AJ514" location="A125614872W" display="A125614872W" xr:uid="{288E51E3-BB4B-4DBB-BA53-CB7114E69964}"/>
    <hyperlink ref="AK402" location="A125603352L" display="A125603352L" xr:uid="{EF760347-CC3A-4F13-A59A-5E06E9AA9886}"/>
    <hyperlink ref="AK458" location="A125632152K" display="A125632152K" xr:uid="{0847EB28-3E7D-40E1-BF01-6CA355074F2A}"/>
    <hyperlink ref="AK514" location="A125617752J" display="A125617752J" xr:uid="{7F93BC6B-A1A6-4359-8F09-F55AA7D5620A}"/>
    <hyperlink ref="AM402" location="A125594714J" display="A125594714J" xr:uid="{F9978907-86FF-4D02-AFA9-5AEA1C21AADB}"/>
    <hyperlink ref="AM458" location="A125623514R" display="A125623514R" xr:uid="{FB2066A9-31F8-445A-A427-08A0D193FE29}"/>
    <hyperlink ref="AM514" location="A125609114R" display="A125609114R" xr:uid="{0D278F88-D2AF-4C3E-87AF-6B5D815D0965}"/>
    <hyperlink ref="AL404" location="A125594600K" display="A125594600K" xr:uid="{928126C7-31B7-4AE9-84F0-3F6ADA0C1B1D}"/>
    <hyperlink ref="AL460" location="A125623400T" display="A125623400T" xr:uid="{C2377A1A-A51A-437E-96BC-0145611F9AE6}"/>
    <hyperlink ref="AL516" location="A125609000T" display="A125609000T" xr:uid="{94604D06-5DA9-45EE-8FB2-B4385A537B99}"/>
    <hyperlink ref="AH404" location="A125597480J" display="A125597480J" xr:uid="{4B2EBA1B-B981-41BA-8EC5-F6D7B7EE9C95}"/>
    <hyperlink ref="AH460" location="A125626280R" display="A125626280R" xr:uid="{810C11B8-A5A7-4C66-AA95-A34759D978BA}"/>
    <hyperlink ref="AH516" location="A125611880T" display="A125611880T" xr:uid="{E6836BD0-F3C8-4FA1-A36D-546A7DAAEF1E}"/>
    <hyperlink ref="AI404" location="A125591720X" display="A125591720X" xr:uid="{A359369E-E844-46B9-AD4E-478845024510}"/>
    <hyperlink ref="AI460" location="A125620520F" display="A125620520F" xr:uid="{00B21EC0-E163-4BD4-B603-9FFFA7DED73A}"/>
    <hyperlink ref="AI516" location="A125606120F" display="A125606120F" xr:uid="{8DF7400E-39F2-4F0C-A19D-12010B0265EB}"/>
    <hyperlink ref="AJ404" location="A125600360J" display="A125600360J" xr:uid="{E14E88E9-20AE-4C51-86BC-84A977E3875D}"/>
    <hyperlink ref="AJ460" location="A125629160A" display="A125629160A" xr:uid="{8944FBD3-270B-4FA0-AEF9-AF80CF7CC6C8}"/>
    <hyperlink ref="AJ516" location="A125614760C" display="A125614760C" xr:uid="{BCA67546-DADC-4816-B714-315AC2535F13}"/>
    <hyperlink ref="AK404" location="A125603240V" display="A125603240V" xr:uid="{61F25BC4-45BE-4411-8444-AF1A4E5C4E29}"/>
    <hyperlink ref="AK460" location="A125632040T" display="A125632040T" xr:uid="{DE1ED199-B3F3-4137-953C-25A4A7A8D46E}"/>
    <hyperlink ref="AK516" location="A125617640R" display="A125617640R" xr:uid="{0370FC65-F069-45CB-9383-81CE8CFB258A}"/>
    <hyperlink ref="AM404" location="A125594602R" display="A125594602R" xr:uid="{942B1091-BFC5-4D99-AEF9-5506450CE093}"/>
    <hyperlink ref="AM460" location="A125623402W" display="A125623402W" xr:uid="{71AF8552-40E2-4E2C-AC7D-5AF09AB7C484}"/>
    <hyperlink ref="AM516" location="A125609002W" display="A125609002W" xr:uid="{5EAA7A1F-B14C-4352-AE24-3FE0B517DBEC}"/>
    <hyperlink ref="AL405" location="A125594480C" display="A125594480C" xr:uid="{DF0281C7-201D-4418-A9D3-4B364A096F83}"/>
    <hyperlink ref="AL461" location="A125623280K" display="A125623280K" xr:uid="{72E76C6D-1C22-4A76-BD89-AD705028D7DD}"/>
    <hyperlink ref="AL517" location="A125608880J" display="A125608880J" xr:uid="{A72006C0-092C-45F6-85AF-00BAFADC154F}"/>
    <hyperlink ref="AH405" location="A125597360R" display="A125597360R" xr:uid="{30003F6D-0DAE-484D-8BBE-0547D3C45D7C}"/>
    <hyperlink ref="AH461" location="A125626160W" display="A125626160W" xr:uid="{00DAA0FA-705D-4FA3-B04C-6FF6048C5396}"/>
    <hyperlink ref="AH517" location="A125611760X" display="A125611760X" xr:uid="{55A48310-307C-428B-8588-F403385A259A}"/>
    <hyperlink ref="AI405" location="A125591600F" display="A125591600F" xr:uid="{7D279E52-330B-480B-AD5F-A11262C5FAFD}"/>
    <hyperlink ref="AI461" location="A125620400L" display="A125620400L" xr:uid="{89F50E06-EA51-4DBA-AFAE-4F6131007B2F}"/>
    <hyperlink ref="AI517" location="A125606000L" display="A125606000L" xr:uid="{30C990A4-9FF8-476C-94FB-659F8D038A94}"/>
    <hyperlink ref="AJ405" location="A125600240R" display="A125600240R" xr:uid="{E49C1014-2BF9-4924-8194-B3C0490DD93A}"/>
    <hyperlink ref="AJ461" location="A125629040J" display="A125629040J" xr:uid="{1B54DF47-06B2-463B-8878-9E6A15159E71}"/>
    <hyperlink ref="AJ517" location="A125614640K" display="A125614640K" xr:uid="{8C6C0307-87C8-49AE-ABB1-B64BC2B49BCE}"/>
    <hyperlink ref="AK405" location="A125603120A" display="A125603120A" xr:uid="{25640611-1258-4478-847A-090E60150ECC}"/>
    <hyperlink ref="AK461" location="A125631920W" display="A125631920W" xr:uid="{54579826-FBBC-4BF6-B507-C54C543D3813}"/>
    <hyperlink ref="AK517" location="A125617520W" display="A125617520W" xr:uid="{9D9340F4-63D1-4623-9B2C-D7C9F16E6A5C}"/>
    <hyperlink ref="AM405" location="A125594482J" display="A125594482J" xr:uid="{A70EDF4A-2A76-43C7-89DF-581861614467}"/>
    <hyperlink ref="AM461" location="A125623282R" display="A125623282R" xr:uid="{BBB9B6A0-50BC-4F26-A7DB-B277F4C177E3}"/>
    <hyperlink ref="AM517" location="A125608882L" display="A125608882L" xr:uid="{6F8B98CC-AA38-4398-BAB4-B86261454132}"/>
    <hyperlink ref="AL406" location="A125594608C" display="A125594608C" xr:uid="{9840CDA2-A01B-47E4-903B-037BAD4272D9}"/>
    <hyperlink ref="AL462" location="A125623408K" display="A125623408K" xr:uid="{1046FE55-E1A6-4F89-BDAE-E7FA17A28225}"/>
    <hyperlink ref="AL518" location="A125609008K" display="A125609008K" xr:uid="{06EDF408-B200-49F9-9D65-E82280A5420A}"/>
    <hyperlink ref="AH406" location="A125597488A" display="A125597488A" xr:uid="{C10F6F0F-1C81-44CE-AD4F-7AC832E1B217}"/>
    <hyperlink ref="AH462" location="A125626288J" display="A125626288J" xr:uid="{BF28370E-81F8-4EA1-9FAA-ACDF8E84F932}"/>
    <hyperlink ref="AH518" location="A125611888K" display="A125611888K" xr:uid="{BAEF0192-196D-4302-9DA8-68A70634C7BD}"/>
    <hyperlink ref="AI406" location="A125591728T" display="A125591728T" xr:uid="{BF65B8DF-AC4B-4576-A958-07E08D214865}"/>
    <hyperlink ref="AI462" location="A125620528X" display="A125620528X" xr:uid="{4D92684E-1DDD-4BCF-93EA-6053D8BBDC27}"/>
    <hyperlink ref="AI518" location="A125606128X" display="A125606128X" xr:uid="{7DCAD42F-59AA-4A95-A26C-6DF398122FB9}"/>
    <hyperlink ref="AJ406" location="A125600368A" display="A125600368A" xr:uid="{0865C1B1-22DC-410F-8F73-22074D99660A}"/>
    <hyperlink ref="AJ462" location="A125629168V" display="A125629168V" xr:uid="{591E0FAB-A553-4D2E-A35F-801B6D2616FF}"/>
    <hyperlink ref="AJ518" location="A125614768W" display="A125614768W" xr:uid="{E3E12237-A9FC-4596-A8FD-588C0FF39DE7}"/>
    <hyperlink ref="AK406" location="A125603248L" display="A125603248L" xr:uid="{3C9A5097-9864-4E66-8930-809E1F91F642}"/>
    <hyperlink ref="AK462" location="A125632048K" display="A125632048K" xr:uid="{73E5CFA5-6787-4CC8-805A-6F6F26119A3A}"/>
    <hyperlink ref="AK518" location="A125617648J" display="A125617648J" xr:uid="{104C5703-F182-443B-AD4E-CB6BF73DAD48}"/>
    <hyperlink ref="AM406" location="A125594610R" display="A125594610R" xr:uid="{04D849B4-BCDD-490A-A6EA-96D006D1A0A8}"/>
    <hyperlink ref="AM462" location="A125623410W" display="A125623410W" xr:uid="{8CECF1B9-992B-44FE-81D6-B9E6F18D3AA2}"/>
    <hyperlink ref="AM518" location="A125609010W" display="A125609010W" xr:uid="{B8FB3E4C-2628-4FF7-961B-DD5C7E15087C}"/>
    <hyperlink ref="AL407" location="A125594616C" display="A125594616C" xr:uid="{AB3251BF-9A69-46AA-8A32-B67B01D61AB3}"/>
    <hyperlink ref="AL463" location="A125623416K" display="A125623416K" xr:uid="{A495B997-7D82-4F25-9794-7097E6F84DA9}"/>
    <hyperlink ref="AL519" location="A125609016K" display="A125609016K" xr:uid="{95A55A3F-92C0-4B8E-BB41-CF5AF22CACC4}"/>
    <hyperlink ref="AH407" location="A125597496A" display="A125597496A" xr:uid="{11D0BB48-160C-4253-96BE-28EE2C86A7D4}"/>
    <hyperlink ref="AH463" location="A125626296J" display="A125626296J" xr:uid="{1D190634-6A6F-4DA7-A47B-3250C22024EC}"/>
    <hyperlink ref="AH519" location="A125611896K" display="A125611896K" xr:uid="{2F16D8E2-E68D-412D-93BB-6FF6E23F6E48}"/>
    <hyperlink ref="AI407" location="A125591736T" display="A125591736T" xr:uid="{27D41C99-6748-4F3F-A927-62624571E988}"/>
    <hyperlink ref="AI463" location="A125620536X" display="A125620536X" xr:uid="{7D56CBC7-0118-4ED7-8DA7-A11F07689830}"/>
    <hyperlink ref="AI519" location="A125606136X" display="A125606136X" xr:uid="{BC3214CF-60CC-4384-BEBF-55FF434AD7CB}"/>
    <hyperlink ref="AJ407" location="A125600376A" display="A125600376A" xr:uid="{191E4559-5A63-4483-B22C-4BA2E83D1CA9}"/>
    <hyperlink ref="AJ463" location="A125629176V" display="A125629176V" xr:uid="{D0AE859F-DAE8-4409-A498-0864795D929E}"/>
    <hyperlink ref="AJ519" location="A125614776W" display="A125614776W" xr:uid="{13BCE4B8-7CBF-4819-B554-8EE4DFA062AF}"/>
    <hyperlink ref="AK407" location="A125603256L" display="A125603256L" xr:uid="{99DD8428-FEB3-4E6D-B370-C2C2B7D2E138}"/>
    <hyperlink ref="AK463" location="A125632056K" display="A125632056K" xr:uid="{96B718BF-D8CF-4E28-9583-A382AC7943F0}"/>
    <hyperlink ref="AK519" location="A125617656J" display="A125617656J" xr:uid="{C95F3826-67CE-427E-8BA9-B954C93C9AF5}"/>
    <hyperlink ref="AM407" location="A125594618J" display="A125594618J" xr:uid="{8FF3887F-76C2-4A5B-BD62-078141BFA265}"/>
    <hyperlink ref="AM463" location="A125623418R" display="A125623418R" xr:uid="{8A1C6349-517A-4250-BBBE-88E617AF10DD}"/>
    <hyperlink ref="AM519" location="A125609018R" display="A125609018R" xr:uid="{E8D2EBC5-30AD-4C33-8EBB-BC3B46A66C80}"/>
    <hyperlink ref="AL409" location="A125594736W" display="A125594736W" xr:uid="{FDE3A66E-966B-4395-9FA8-D82D74A3F25B}"/>
    <hyperlink ref="AL465" location="A125623536C" display="A125623536C" xr:uid="{F6167A96-BC3D-4D57-B630-FF833B8044EA}"/>
    <hyperlink ref="AL521" location="A125609136C" display="A125609136C" xr:uid="{66B4F1DA-9637-45F4-8942-33C92672F799}"/>
    <hyperlink ref="AH409" location="A125597616J" display="A125597616J" xr:uid="{A99B24C8-06D2-4228-AF37-70BA5837101B}"/>
    <hyperlink ref="AH465" location="A125626416R" display="A125626416R" xr:uid="{98A43C73-7E5B-4F69-AC4E-A6E6FB0B9E4F}"/>
    <hyperlink ref="AH521" location="A125612016V" display="A125612016V" xr:uid="{2A98D790-64CD-455E-8251-3B3010E677B4}"/>
    <hyperlink ref="AI409" location="A125591856K" display="A125591856K" xr:uid="{7B419753-DC06-45C5-BCDB-3F3D93505B0D}"/>
    <hyperlink ref="AI465" location="A125620656T" display="A125620656T" xr:uid="{272E8036-2CB9-47E1-85FB-4BEE4BFF7E6F}"/>
    <hyperlink ref="AI521" location="A125606256T" display="A125606256T" xr:uid="{A711E613-F69E-499E-A61C-8EB0D58F487F}"/>
    <hyperlink ref="AJ409" location="A125600496V" display="A125600496V" xr:uid="{9900F819-C1B8-48E3-A3BE-67BD0EFD12BF}"/>
    <hyperlink ref="AJ465" location="A125629296L" display="A125629296L" xr:uid="{B56EACB9-8BA3-4438-8B1B-BFCCE2892369}"/>
    <hyperlink ref="AJ521" location="A125614896R" display="A125614896R" xr:uid="{EEF4E378-6D76-4EC2-9EBD-FD5373C8B017}"/>
    <hyperlink ref="AK409" location="A125603376F" display="A125603376F" xr:uid="{1B823A60-FC4C-4AA8-B82B-FEC808776762}"/>
    <hyperlink ref="AK465" location="A125632176C" display="A125632176C" xr:uid="{2A1E3BB7-BE4E-4300-BB3D-8249DC11D001}"/>
    <hyperlink ref="AK521" location="A125617776A" display="A125617776A" xr:uid="{DC42575D-15C4-4135-898D-5B9B5C2E36D3}"/>
    <hyperlink ref="AM409" location="A125594738A" display="A125594738A" xr:uid="{3AA08EBD-EBDD-469E-97C4-14F1A3173AAE}"/>
    <hyperlink ref="AM465" location="A125623538J" display="A125623538J" xr:uid="{2CBC0F87-BA4A-4D37-B1AD-25E9DE20BEC2}"/>
    <hyperlink ref="AM521" location="A125609138J" display="A125609138J" xr:uid="{C010E71D-5DF4-4888-AFE4-E6372756FCBF}"/>
    <hyperlink ref="AL410" location="A125594440K" display="A125594440K" xr:uid="{DF01B2ED-DE94-4877-9FD2-B723999FB4A0}"/>
    <hyperlink ref="AL466" location="A125623240T" display="A125623240T" xr:uid="{B4DEAFF3-7C0A-42F3-AD1A-BB588D3D0597}"/>
    <hyperlink ref="AL522" location="A125608840R" display="A125608840R" xr:uid="{1FB0601A-D4DF-4BE8-A7B7-A493A0D093C6}"/>
    <hyperlink ref="AH410" location="A125597320W" display="A125597320W" xr:uid="{583143FA-5C9B-4F73-9CD9-E0D306B7C93F}"/>
    <hyperlink ref="AH466" location="A125626120C" display="A125626120C" xr:uid="{78ADC21A-1800-49F6-BDE8-55BDC7B84AB6}"/>
    <hyperlink ref="AH522" location="A125611720F" display="A125611720F" xr:uid="{7D55A980-7013-4A56-936B-EB6E763649CE}"/>
    <hyperlink ref="AI410" location="A125591560X" display="A125591560X" xr:uid="{6F71477F-A063-4AA4-916E-BD20BE65BE3B}"/>
    <hyperlink ref="AI466" location="A125620360F" display="A125620360F" xr:uid="{EDBF3BDA-6A90-4670-B84D-8FB90A3906AE}"/>
    <hyperlink ref="AI522" location="A125605960C" display="A125605960C" xr:uid="{9F6B52FF-81DB-4D55-A4BF-15135FF9270C}"/>
    <hyperlink ref="AJ410" location="A125600200W" display="A125600200W" xr:uid="{A426F625-C7E3-4C05-BC64-1182E7539D66}"/>
    <hyperlink ref="AJ466" location="A125629000R" display="A125629000R" xr:uid="{8094051E-7EB2-4963-817A-F8AB569F6D5B}"/>
    <hyperlink ref="AJ522" location="A125614600T" display="A125614600T" xr:uid="{109A8563-7847-4289-8A21-147DCB54A1C4}"/>
    <hyperlink ref="AK410" location="A125603080V" display="A125603080V" xr:uid="{3A282F25-F8A1-4064-A06C-CEBC54C6D47F}"/>
    <hyperlink ref="AK466" location="A125631880R" display="A125631880R" xr:uid="{62B99A12-645C-4B1C-B2D4-9B11A13A6923}"/>
    <hyperlink ref="AK522" location="A125617480R" display="A125617480R" xr:uid="{F611D295-0F23-4DE4-AC84-81801DB7E1CA}"/>
    <hyperlink ref="AM410" location="A125594442R" display="A125594442R" xr:uid="{284008FA-E8D3-4B1E-8D4C-BE12532AECCE}"/>
    <hyperlink ref="AM466" location="A125623242W" display="A125623242W" xr:uid="{042FE248-8790-4973-8B84-287671938EC2}"/>
    <hyperlink ref="AM522" location="A125608842V" display="A125608842V" xr:uid="{039351D3-5C93-430B-90E9-6406623952E2}"/>
    <hyperlink ref="AL411" location="A125594720C" display="A125594720C" xr:uid="{703C1C3B-8054-4797-9C30-7A6A9165ED2B}"/>
    <hyperlink ref="AL467" location="A125623520K" display="A125623520K" xr:uid="{940E98B3-5782-428E-AA5B-85B79DC87373}"/>
    <hyperlink ref="AL523" location="A125609120K" display="A125609120K" xr:uid="{18F20288-8C95-45AF-B551-D7BF112724CF}"/>
    <hyperlink ref="AH411" location="A125597600R" display="A125597600R" xr:uid="{0702D8C5-F7F3-486C-974A-357E70CF0EDA}"/>
    <hyperlink ref="AH467" location="A125626400W" display="A125626400W" xr:uid="{8858EEC3-4D5E-438D-BF24-7BF9E9E876AE}"/>
    <hyperlink ref="AH523" location="A125612000A" display="A125612000A" xr:uid="{F68A331C-F74A-4904-9C47-A76A7BCB3DFB}"/>
    <hyperlink ref="AI411" location="A125591840T" display="A125591840T" xr:uid="{5C9A4FAA-AEF3-45F6-BC01-105F4DF18496}"/>
    <hyperlink ref="AI467" location="A125620640X" display="A125620640X" xr:uid="{350C0C68-70CB-4221-A694-5D7BF079138B}"/>
    <hyperlink ref="AI523" location="A125606240X" display="A125606240X" xr:uid="{E3EC3150-6A09-4685-8862-6AF497EEDFB6}"/>
    <hyperlink ref="AJ411" location="A125600480A" display="A125600480A" xr:uid="{1E74F45F-0F79-4BF4-B543-5650995CE4CA}"/>
    <hyperlink ref="AJ467" location="A125629280V" display="A125629280V" xr:uid="{63903FC4-78D1-4121-891D-1CDDE196DAEB}"/>
    <hyperlink ref="AJ523" location="A125614880W" display="A125614880W" xr:uid="{C59C80B7-B992-4BDD-9AE9-72C2BFB6D148}"/>
    <hyperlink ref="AK411" location="A125603360L" display="A125603360L" xr:uid="{07D9B66C-2859-4B29-83D7-7D2976A51754}"/>
    <hyperlink ref="AK467" location="A125632160K" display="A125632160K" xr:uid="{8D71CD81-E5A8-46E6-9A85-725FF416A904}"/>
    <hyperlink ref="AK523" location="A125617760J" display="A125617760J" xr:uid="{02998622-24E6-4DE1-BCFA-67507885F756}"/>
    <hyperlink ref="AM411" location="A125594722J" display="A125594722J" xr:uid="{B5325E8F-92D7-4BF2-AD14-A42D0CC50426}"/>
    <hyperlink ref="AM467" location="A125623522R" display="A125623522R" xr:uid="{FE175BAA-821B-4CB2-A36A-1773034ED45E}"/>
    <hyperlink ref="AM523" location="A125609122R" display="A125609122R" xr:uid="{A167058E-782C-4857-9830-6166745DD511}"/>
    <hyperlink ref="AL412" location="A125594728W" display="A125594728W" xr:uid="{EC965BE8-21D5-4288-A56E-3CA059FC9B3B}"/>
    <hyperlink ref="AL468" location="A125623528C" display="A125623528C" xr:uid="{83DA372A-BB71-471D-BBF6-D17C930A6932}"/>
    <hyperlink ref="AL524" location="A125609128C" display="A125609128C" xr:uid="{C3228E6D-49D4-40D6-AEF2-855B11963856}"/>
    <hyperlink ref="AH412" location="A125597608J" display="A125597608J" xr:uid="{67A7797F-6C3D-45B5-983B-32A38BD21DA8}"/>
    <hyperlink ref="AH468" location="A125626408R" display="A125626408R" xr:uid="{E423A553-36D1-4E9D-8F72-62CF046CC770}"/>
    <hyperlink ref="AH524" location="A125612008V" display="A125612008V" xr:uid="{C6908DA7-07B3-4C63-B991-1B54BB9B54DF}"/>
    <hyperlink ref="AI412" location="A125591848K" display="A125591848K" xr:uid="{2ED2FF98-01C4-4A47-B3A4-68742B0E4CA5}"/>
    <hyperlink ref="AI468" location="A125620648T" display="A125620648T" xr:uid="{01F91739-CF77-4141-82ED-1B0AB921D32C}"/>
    <hyperlink ref="AI524" location="A125606248T" display="A125606248T" xr:uid="{9B836C55-12A3-4D45-8301-DFDDC916DC1B}"/>
    <hyperlink ref="AJ412" location="A125600488V" display="A125600488V" xr:uid="{3CDD9957-09C7-48A2-88A1-5A09BB20BD7C}"/>
    <hyperlink ref="AJ468" location="A125629288L" display="A125629288L" xr:uid="{B0670DAC-52BC-48FE-968B-A37884CBE90C}"/>
    <hyperlink ref="AJ524" location="A125614888R" display="A125614888R" xr:uid="{0D07DDA0-0650-4D75-911B-2369F1AAD16E}"/>
    <hyperlink ref="AK412" location="A125603368F" display="A125603368F" xr:uid="{F8057D4D-5E1D-4881-8B0D-CAFBC90AF6AB}"/>
    <hyperlink ref="AK468" location="A125632168C" display="A125632168C" xr:uid="{A86E791F-9594-4DBB-B2FB-F18F46514CE8}"/>
    <hyperlink ref="AK524" location="A125617768A" display="A125617768A" xr:uid="{3B3BE0D5-0A21-4271-9584-C643302AF15D}"/>
    <hyperlink ref="AM412" location="A125594730J" display="A125594730J" xr:uid="{36E6A0E8-CE40-4BD7-9A8C-50853DD57850}"/>
    <hyperlink ref="AM468" location="A125623530R" display="A125623530R" xr:uid="{A44EC87A-6590-4C9E-9006-D1497084CFD1}"/>
    <hyperlink ref="AM524" location="A125609130R" display="A125609130R" xr:uid="{535FA6A6-CFD2-4313-A66B-BB913FBD3593}"/>
    <hyperlink ref="AL413" location="A125594448C" display="A125594448C" xr:uid="{3D545A34-B09B-4914-B61F-7849720A83B7}"/>
    <hyperlink ref="AL469" location="A125623248K" display="A125623248K" xr:uid="{5DAB03B6-3D1D-43B8-893D-720A24C6B04B}"/>
    <hyperlink ref="AL525" location="A125608848J" display="A125608848J" xr:uid="{AA1BDC5A-C81D-47F6-990C-DEC912E94309}"/>
    <hyperlink ref="AH413" location="A125597328R" display="A125597328R" xr:uid="{9147CB71-885A-4D4D-913B-AEE3FC8D0184}"/>
    <hyperlink ref="AH469" location="A125626128W" display="A125626128W" xr:uid="{28B7AAE9-55C9-4175-A275-6673A48B4618}"/>
    <hyperlink ref="AH525" location="A125611728X" display="A125611728X" xr:uid="{FE376E44-C454-441C-8C4B-5D5A0F9E3A81}"/>
    <hyperlink ref="AI413" location="A125591568T" display="A125591568T" xr:uid="{D69BBFE5-9507-4982-A087-F38FBAE78CAB}"/>
    <hyperlink ref="AI469" location="A125620368X" display="A125620368X" xr:uid="{2D0FF631-399A-4CDA-BFCE-63C730784723}"/>
    <hyperlink ref="AI525" location="A125605968W" display="A125605968W" xr:uid="{6A27B32E-7503-4151-8655-0E425982A5D5}"/>
    <hyperlink ref="AJ413" location="A125600208R" display="A125600208R" xr:uid="{51F9723F-8628-49EA-91BD-50B15ECEC074}"/>
    <hyperlink ref="AJ469" location="A125629008J" display="A125629008J" xr:uid="{64CF37F6-FC7D-4062-A694-292DDAF1413C}"/>
    <hyperlink ref="AJ525" location="A125614608K" display="A125614608K" xr:uid="{AEB2BB7B-9ED7-4BC2-9010-6624A78C2E3D}"/>
    <hyperlink ref="AK413" location="A125603088L" display="A125603088L" xr:uid="{CA0AE994-624E-4523-AEC9-111C468910DF}"/>
    <hyperlink ref="AK469" location="A125631888J" display="A125631888J" xr:uid="{94983165-2C51-43A3-B511-3920F3B3F140}"/>
    <hyperlink ref="AK525" location="A125617488J" display="A125617488J" xr:uid="{B96EACB2-5D74-4F56-AD55-8E8BE8E3C6CF}"/>
    <hyperlink ref="AM413" location="A125594450R" display="A125594450R" xr:uid="{86E4B062-1A91-4EA0-BD25-F40A972D6D95}"/>
    <hyperlink ref="AM469" location="A125623250W" display="A125623250W" xr:uid="{B741C45F-D9DD-4B59-8A66-1E735AEE5260}"/>
    <hyperlink ref="AM525" location="A125608850V" display="A125608850V" xr:uid="{639047B2-77DA-4939-A50A-7040F5528C37}"/>
    <hyperlink ref="AL415" location="A125594528C" display="A125594528C" xr:uid="{9C2C09AE-23A5-4EEF-80DB-B66B96CB8B8F}"/>
    <hyperlink ref="AL471" location="A125623328K" display="A125623328K" xr:uid="{A6821232-8717-4072-9F87-41D290BC8643}"/>
    <hyperlink ref="AL527" location="A125608928J" display="A125608928J" xr:uid="{45F9D24F-6339-4AAC-A188-DFB078D0B586}"/>
    <hyperlink ref="AH415" location="A125597408R" display="A125597408R" xr:uid="{04A62B9E-C2D6-456D-B87C-3697147D632E}"/>
    <hyperlink ref="AH471" location="A125626208W" display="A125626208W" xr:uid="{3ADE2730-FBC7-41C6-8B81-229B4F2F4883}"/>
    <hyperlink ref="AH527" location="A125611808X" display="A125611808X" xr:uid="{04773C45-4348-4930-871E-AA41D695FC13}"/>
    <hyperlink ref="AI415" location="A125591648T" display="A125591648T" xr:uid="{C0B120AC-7EB2-4197-AF34-09D474FA8439}"/>
    <hyperlink ref="AI471" location="A125620448X" display="A125620448X" xr:uid="{C6E9FB61-A895-4227-832B-B45179FDFB26}"/>
    <hyperlink ref="AI527" location="A125606048X" display="A125606048X" xr:uid="{15513C4F-1F84-40C2-93C2-2497C2394F3B}"/>
    <hyperlink ref="AJ415" location="A125600288A" display="A125600288A" xr:uid="{7D342966-64C0-4CB6-928D-E38BB3989DF2}"/>
    <hyperlink ref="AJ471" location="A125629088V" display="A125629088V" xr:uid="{8BE80243-2B1A-4336-AD83-999C9F17C424}"/>
    <hyperlink ref="AJ527" location="A125614688W" display="A125614688W" xr:uid="{A319A07F-6238-4B2E-95CC-5C1880361BEA}"/>
    <hyperlink ref="AK415" location="A125603168L" display="A125603168L" xr:uid="{89B2560A-F7D4-4057-8B3F-E18390A32E4C}"/>
    <hyperlink ref="AK471" location="A125631968J" display="A125631968J" xr:uid="{E57199E9-42B7-439D-A179-E9FF9FE64869}"/>
    <hyperlink ref="AK527" location="A125617568J" display="A125617568J" xr:uid="{ECC13922-3859-48CA-AFB8-7784C07F3BDB}"/>
    <hyperlink ref="AM415" location="A125594530R" display="A125594530R" xr:uid="{36BEAFF6-EF7E-4C36-9452-28E5E44F5CFA}"/>
    <hyperlink ref="AM471" location="A125623330W" display="A125623330W" xr:uid="{04AC2B35-5061-4DFB-B9D7-220E1887CA29}"/>
    <hyperlink ref="AM527" location="A125608930V" display="A125608930V" xr:uid="{4301BDEB-5E5C-4D3B-93C6-44128340C9AE}"/>
    <hyperlink ref="AL416" location="A125594624C" display="A125594624C" xr:uid="{D5B51B56-1F42-4DA6-8D04-19EEDE7D63F9}"/>
    <hyperlink ref="AL472" location="A125623424K" display="A125623424K" xr:uid="{5810B361-FC03-4EED-B1A6-ABAF2908AF38}"/>
    <hyperlink ref="AL528" location="A125609024K" display="A125609024K" xr:uid="{01AD3E0F-23F8-4C22-BAD0-B6C74DC8DD2D}"/>
    <hyperlink ref="AH416" location="A125597504R" display="A125597504R" xr:uid="{2939CA0E-BE50-4388-87C9-86F7D0273061}"/>
    <hyperlink ref="AH472" location="A125626304W" display="A125626304W" xr:uid="{4C468858-2D45-462D-8136-D2E39B14280B}"/>
    <hyperlink ref="AH528" location="A125611904X" display="A125611904X" xr:uid="{EDA352AE-6301-48F7-83A2-68D9CA0212A9}"/>
    <hyperlink ref="AI416" location="A125591744T" display="A125591744T" xr:uid="{E8A2BA6B-1E71-4203-A51F-5FE048C6BA0C}"/>
    <hyperlink ref="AI472" location="A125620544X" display="A125620544X" xr:uid="{DD8B6439-5479-4096-897A-D970FCEBE373}"/>
    <hyperlink ref="AI528" location="A125606144X" display="A125606144X" xr:uid="{D97B4898-4121-47AD-B009-6569B6E53AD5}"/>
    <hyperlink ref="AJ416" location="A125600384A" display="A125600384A" xr:uid="{9C2324EF-73CC-4C09-B2E4-21FC757B20B8}"/>
    <hyperlink ref="AJ472" location="A125629184V" display="A125629184V" xr:uid="{A9F8AEAB-86EF-4B9B-9342-409FE3E9CA1C}"/>
    <hyperlink ref="AJ528" location="A125614784W" display="A125614784W" xr:uid="{DE1A243A-170B-429A-87CF-4C031C15399F}"/>
    <hyperlink ref="AK416" location="A125603264L" display="A125603264L" xr:uid="{A277F26E-D217-4EC9-A4B8-1DBA6647CBB0}"/>
    <hyperlink ref="AK472" location="A125632064K" display="A125632064K" xr:uid="{0105BDFB-1179-4E80-A5F9-2BE5A6B273AC}"/>
    <hyperlink ref="AK528" location="A125617664J" display="A125617664J" xr:uid="{4DBA777C-828C-4C90-B93B-578D7416572A}"/>
    <hyperlink ref="AM416" location="A125594626J" display="A125594626J" xr:uid="{2D66493C-7BC4-4EF7-8D5F-5BFA9C2C8D1C}"/>
    <hyperlink ref="AM472" location="A125623426R" display="A125623426R" xr:uid="{E737A73D-16DD-4692-BB0A-C5402146BA64}"/>
    <hyperlink ref="AM528" location="A125609026R" display="A125609026R" xr:uid="{E7F8B903-49E2-4D8B-B9D2-3AD5CE31BBA6}"/>
    <hyperlink ref="AL417" location="A125594744W" display="A125594744W" xr:uid="{05695BB6-3A7A-44D8-8FCA-51FA792158E8}"/>
    <hyperlink ref="AL473" location="A125623544C" display="A125623544C" xr:uid="{7DC433A0-5FC9-4080-866B-7F530FEB9030}"/>
    <hyperlink ref="AL529" location="A125609144C" display="A125609144C" xr:uid="{747C2C29-3355-4D98-9812-8526A8BE7B8E}"/>
    <hyperlink ref="AH417" location="A125597624J" display="A125597624J" xr:uid="{1AE2D76C-1099-4BDC-BAF6-26D302F01D84}"/>
    <hyperlink ref="AH473" location="A125626424R" display="A125626424R" xr:uid="{17830164-08A8-4DA3-887B-E262995BE2D1}"/>
    <hyperlink ref="AH529" location="A125612024V" display="A125612024V" xr:uid="{DBE76720-65C6-4D5A-A935-E795E35493A1}"/>
    <hyperlink ref="AI417" location="A125591864K" display="A125591864K" xr:uid="{5E7F28E0-0AC7-41F2-A2DE-B5DF95BB9222}"/>
    <hyperlink ref="AI473" location="A125620664T" display="A125620664T" xr:uid="{227E77F1-9D73-4108-9AA8-2994FEEF64CB}"/>
    <hyperlink ref="AI529" location="A125606264T" display="A125606264T" xr:uid="{34A787A9-7013-4ADB-B88F-FFB29E30D2A8}"/>
    <hyperlink ref="AJ417" location="A125600504J" display="A125600504J" xr:uid="{23B1EDFB-732D-4C08-9C33-80B8DA5356D4}"/>
    <hyperlink ref="AJ473" location="A125629304A" display="A125629304A" xr:uid="{DA92D6AF-D54F-4150-99C2-D24045C273B3}"/>
    <hyperlink ref="AJ529" location="A125614904C" display="A125614904C" xr:uid="{2005E5EE-B004-45C5-97BB-F0F40D6130F6}"/>
    <hyperlink ref="AK417" location="A125603384F" display="A125603384F" xr:uid="{4891D847-5FE8-41BA-86C7-C3546A3742FF}"/>
    <hyperlink ref="AK473" location="A125632184C" display="A125632184C" xr:uid="{AD3E7C62-DF3F-4A9C-B311-04B69D4B9008}"/>
    <hyperlink ref="AK529" location="A125617784A" display="A125617784A" xr:uid="{FD930D40-B14D-42B6-83BF-DE7EA0C0DBA6}"/>
    <hyperlink ref="AM417" location="A125594746A" display="A125594746A" xr:uid="{CCD6C20B-1E10-4AAC-9877-1491F5E03364}"/>
    <hyperlink ref="AM473" location="A125623546J" display="A125623546J" xr:uid="{24522D58-6166-4E30-8623-65C3B46CAF1C}"/>
    <hyperlink ref="AM529" location="A125609146J" display="A125609146J" xr:uid="{04F5900F-8D6D-4628-AF18-92E836C234D8}"/>
    <hyperlink ref="AL418" location="A125594456C" display="A125594456C" xr:uid="{6C3CD41C-9ECA-49C2-A848-D970B3F5A732}"/>
    <hyperlink ref="AL474" location="A125623256K" display="A125623256K" xr:uid="{E86358A0-7CE0-46CB-A54C-4147ECC0E2C6}"/>
    <hyperlink ref="AL530" location="A125608856J" display="A125608856J" xr:uid="{849135F3-D7EC-4DF6-B054-B41ECE98B4D3}"/>
    <hyperlink ref="AH418" location="A125597336R" display="A125597336R" xr:uid="{25FC6BA8-1759-4FEE-B56C-6AEB08AFD760}"/>
    <hyperlink ref="AH474" location="A125626136W" display="A125626136W" xr:uid="{F852C7F6-C424-4391-9E95-9305A88FDAC7}"/>
    <hyperlink ref="AH530" location="A125611736X" display="A125611736X" xr:uid="{43B88605-1DE6-4EAB-9B32-CCA2FDDF7C16}"/>
    <hyperlink ref="AI418" location="A125591576T" display="A125591576T" xr:uid="{D7ECEF60-B55A-45C9-915B-E90A11985C29}"/>
    <hyperlink ref="AI474" location="A125620376X" display="A125620376X" xr:uid="{B05E0BCB-B601-46C5-A673-152D1014C9C9}"/>
    <hyperlink ref="AI530" location="A125605976W" display="A125605976W" xr:uid="{63E695E8-AEA4-4FFF-818E-F1CCBF39A6D2}"/>
    <hyperlink ref="AJ418" location="A125600216R" display="A125600216R" xr:uid="{823479F2-3A91-46D1-9507-BB9C8D752760}"/>
    <hyperlink ref="AJ474" location="A125629016J" display="A125629016J" xr:uid="{57338EF2-5D64-4B6D-8DFB-9DC21200F21E}"/>
    <hyperlink ref="AJ530" location="A125614616K" display="A125614616K" xr:uid="{B3F9AD07-8DA6-4951-9D83-4B1E690131DA}"/>
    <hyperlink ref="AK418" location="A125603096L" display="A125603096L" xr:uid="{B1C1AB1B-C79D-4B42-9A32-6F548541CE57}"/>
    <hyperlink ref="AK474" location="A125631896J" display="A125631896J" xr:uid="{7FE155E1-6799-473A-A125-F851CCC9D60B}"/>
    <hyperlink ref="AK530" location="A125617496J" display="A125617496J" xr:uid="{ED05E533-373E-468C-BCB2-903F878F6EB5}"/>
    <hyperlink ref="AM418" location="A125594458J" display="A125594458J" xr:uid="{423E94C7-009B-44B2-86D6-DEA8C7D94C53}"/>
    <hyperlink ref="AM474" location="A125623258R" display="A125623258R" xr:uid="{8B1E3A43-647A-466A-90AB-4A9CFED14037}"/>
    <hyperlink ref="AM530" location="A125608858L" display="A125608858L" xr:uid="{73409480-5C50-466D-9459-484F2455268C}"/>
    <hyperlink ref="AL420" location="A125594664W" display="A125594664W" xr:uid="{6D442BED-C958-4422-9B67-413A02DB3405}"/>
    <hyperlink ref="AL476" location="A125623464C" display="A125623464C" xr:uid="{5C2A1345-7B78-435C-81A8-2A0E4B9F9A96}"/>
    <hyperlink ref="AL532" location="A125609064C" display="A125609064C" xr:uid="{54EE4367-0AD6-483C-9762-F45B10695E24}"/>
    <hyperlink ref="AH420" location="A125597544J" display="A125597544J" xr:uid="{E56BE5AE-240B-4876-9260-38362E061482}"/>
    <hyperlink ref="AH476" location="A125626344R" display="A125626344R" xr:uid="{6EEDFDB7-0C94-4CDA-A738-D22838ABB4E2}"/>
    <hyperlink ref="AH532" location="A125611944T" display="A125611944T" xr:uid="{169F6B5F-152C-4194-B676-F3C4DC9F33EA}"/>
    <hyperlink ref="AI420" location="A125591784K" display="A125591784K" xr:uid="{3B3678C5-5507-40EB-A989-06722556F307}"/>
    <hyperlink ref="AI476" location="A125620584T" display="A125620584T" xr:uid="{21FDDAFC-CA10-476F-890B-C2CD09994D2D}"/>
    <hyperlink ref="AI532" location="A125606184T" display="A125606184T" xr:uid="{887AA309-4C90-4884-8926-AD203A34FEAB}"/>
    <hyperlink ref="AJ420" location="A125600424J" display="A125600424J" xr:uid="{6E8A4320-7B7E-4565-B6FE-F38226E4E4B8}"/>
    <hyperlink ref="AJ476" location="A125629224A" display="A125629224A" xr:uid="{CAAD4E5E-CA45-4B69-9B8D-F38DD40B0591}"/>
    <hyperlink ref="AJ532" location="A125614824C" display="A125614824C" xr:uid="{A4C6C1D4-B0E1-4BEC-85E6-3DE52DB8FCB7}"/>
    <hyperlink ref="AK420" location="A125603304V" display="A125603304V" xr:uid="{7CF1D5DC-AB13-49D3-8DE7-29E1F4CCE9D6}"/>
    <hyperlink ref="AK476" location="A125632104T" display="A125632104T" xr:uid="{0D028997-AC3B-4B09-AF33-952D507264AF}"/>
    <hyperlink ref="AK532" location="A125617704R" display="A125617704R" xr:uid="{B3580004-DA94-496D-ACAA-C5B7BB8A30CC}"/>
    <hyperlink ref="AM420" location="A125594666A" display="A125594666A" xr:uid="{2EB41CAC-6223-4053-A959-69E8B86C9D4F}"/>
    <hyperlink ref="AM476" location="A125623466J" display="A125623466J" xr:uid="{F4B6D51F-23E7-47A8-98F6-D2FC963EB499}"/>
    <hyperlink ref="AM532" location="A125609066J" display="A125609066J" xr:uid="{77378FCA-1A4F-407E-84DF-10F8B70DCFB7}"/>
    <hyperlink ref="AL421" location="A125594672W" display="A125594672W" xr:uid="{5D0A60B6-2D41-4660-92EE-B220C88FB7F3}"/>
    <hyperlink ref="AL477" location="A125623472C" display="A125623472C" xr:uid="{F2AF0858-20CA-49CC-8C5B-E29685C438C7}"/>
    <hyperlink ref="AL533" location="A125609072C" display="A125609072C" xr:uid="{A4915131-684D-4DC1-92D2-B21D295BC3C7}"/>
    <hyperlink ref="AH421" location="A125597552J" display="A125597552J" xr:uid="{B28AE6BE-D114-40E8-A6B5-797B7DFBBE2B}"/>
    <hyperlink ref="AH477" location="A125626352R" display="A125626352R" xr:uid="{43983C82-8ACD-42D5-A52F-CB18B4B56EB4}"/>
    <hyperlink ref="AH533" location="A125611952T" display="A125611952T" xr:uid="{1BB49C65-B73C-427A-8C2B-416EFC438A00}"/>
    <hyperlink ref="AI421" location="A125591792K" display="A125591792K" xr:uid="{F20EA5AE-4E69-419B-846D-7D84280EA5B1}"/>
    <hyperlink ref="AI477" location="A125620592T" display="A125620592T" xr:uid="{41F881F9-05B3-4305-9B70-038CC05CA1A1}"/>
    <hyperlink ref="AI533" location="A125606192T" display="A125606192T" xr:uid="{A137BA98-30CF-4417-8883-8D17265EB554}"/>
    <hyperlink ref="AJ421" location="A125600432J" display="A125600432J" xr:uid="{33B6ACCF-3F9C-4E70-9D1E-DFC143BA907F}"/>
    <hyperlink ref="AJ477" location="A125629232A" display="A125629232A" xr:uid="{A5FB8EF8-92DB-47FA-ACDF-07EA6A40BDC1}"/>
    <hyperlink ref="AJ533" location="A125614832C" display="A125614832C" xr:uid="{C3917E93-1151-4353-B39B-21AA38479043}"/>
    <hyperlink ref="AK421" location="A125603312V" display="A125603312V" xr:uid="{2251241D-D61F-411C-A1C5-1A6A1D1DDE5E}"/>
    <hyperlink ref="AK477" location="A125632112T" display="A125632112T" xr:uid="{F2B80F47-D1E2-415D-BFC7-15F8801A0BE6}"/>
    <hyperlink ref="AK533" location="A125617712R" display="A125617712R" xr:uid="{0157A60F-EA66-4377-AC3E-7630B9E49CA9}"/>
    <hyperlink ref="AM421" location="A125594674A" display="A125594674A" xr:uid="{C55EEA3C-38C6-4333-8031-BC2347DB9E65}"/>
    <hyperlink ref="AM477" location="A125623474J" display="A125623474J" xr:uid="{17D6ABE6-13E7-4F11-9C91-327047ECC2CD}"/>
    <hyperlink ref="AM533" location="A125609074J" display="A125609074J" xr:uid="{DD2F1CF7-E717-4D7A-9302-4C7369AF8974}"/>
    <hyperlink ref="AL422" location="A125594496W" display="A125594496W" xr:uid="{32079DA1-F923-4074-B2FF-3745E7E07E8F}"/>
    <hyperlink ref="AL478" location="A125623296C" display="A125623296C" xr:uid="{9D3BD017-7A97-41ED-ADEB-AA9C202FDC2C}"/>
    <hyperlink ref="AL534" location="A125608896A" display="A125608896A" xr:uid="{389ADA52-B5A3-4984-89DE-725EE48F9B85}"/>
    <hyperlink ref="AH422" location="A125597376J" display="A125597376J" xr:uid="{1899A6EC-AAF4-4D8B-A8DC-27A28C8B2DF2}"/>
    <hyperlink ref="AH478" location="A125626176R" display="A125626176R" xr:uid="{A1EA968E-A8D2-4DED-9C64-5B388DAD7FF2}"/>
    <hyperlink ref="AH534" location="A125611776T" display="A125611776T" xr:uid="{ECDC643A-C750-4720-9F46-47D0AA162714}"/>
    <hyperlink ref="AI422" location="A125591616X" display="A125591616X" xr:uid="{4C2AA096-B71E-46BE-A670-C2B8CDD7D814}"/>
    <hyperlink ref="AI478" location="A125620416F" display="A125620416F" xr:uid="{8BD563BC-7DC1-4D1D-A267-09D625DB4C4D}"/>
    <hyperlink ref="AI534" location="A125606016F" display="A125606016F" xr:uid="{1BE45459-F13D-4A6D-B8D8-3B6B7A08BE5C}"/>
    <hyperlink ref="AJ422" location="A125600256J" display="A125600256J" xr:uid="{CE9CC8D0-3BDA-441D-A20A-4B01EA9D18CA}"/>
    <hyperlink ref="AJ478" location="A125629056A" display="A125629056A" xr:uid="{52A34B3C-DE18-4B60-93DE-BB9D127996E9}"/>
    <hyperlink ref="AJ534" location="A125614656C" display="A125614656C" xr:uid="{392EC050-FAB8-444F-9174-0127B3D0F53F}"/>
    <hyperlink ref="AK422" location="A125603136V" display="A125603136V" xr:uid="{82643256-E158-4087-A1BA-6AE2F5AABFC0}"/>
    <hyperlink ref="AK478" location="A125631936R" display="A125631936R" xr:uid="{DBAF7343-14F7-4A39-A14D-5D6CEC04FBBD}"/>
    <hyperlink ref="AK534" location="A125617536R" display="A125617536R" xr:uid="{4C7D9493-0F91-4264-A589-050587A22298}"/>
    <hyperlink ref="AM422" location="A125594498A" display="A125594498A" xr:uid="{1577F32C-70BD-46A3-B9D9-CAF60B1BB5FB}"/>
    <hyperlink ref="AM478" location="A125623298J" display="A125623298J" xr:uid="{17D97BD5-644C-40C8-8ADD-F307D4192236}"/>
    <hyperlink ref="AM534" location="A125608898F" display="A125608898F" xr:uid="{BA1A1D54-555B-4BF7-A068-D2E6538AE62A}"/>
    <hyperlink ref="AL423" location="A125594464C" display="A125594464C" xr:uid="{4F1BD4B7-7906-4759-86C3-F88A565E05D9}"/>
    <hyperlink ref="AL479" location="A125623264K" display="A125623264K" xr:uid="{765B9859-06CE-4675-BEEB-7A9E94DE5A81}"/>
    <hyperlink ref="AL535" location="A125608864J" display="A125608864J" xr:uid="{291E03AC-1D69-42F3-B7D3-90A7B8956A1D}"/>
    <hyperlink ref="AH423" location="A125597344R" display="A125597344R" xr:uid="{BC479AA4-99FC-4902-A68B-A981505A6CC8}"/>
    <hyperlink ref="AH479" location="A125626144W" display="A125626144W" xr:uid="{ABFF92AC-DB29-4A70-BF99-CDE5D5446180}"/>
    <hyperlink ref="AH535" location="A125611744X" display="A125611744X" xr:uid="{50C7FB26-CA92-4E95-81A1-9AFCB6421E87}"/>
    <hyperlink ref="AI423" location="A125591584T" display="A125591584T" xr:uid="{B70BD6E1-7F2A-464E-BC74-39C71E6A60C7}"/>
    <hyperlink ref="AI479" location="A125620384X" display="A125620384X" xr:uid="{CF4EDF90-5439-4C34-BFC1-F07AA3A2E13A}"/>
    <hyperlink ref="AI535" location="A125605984W" display="A125605984W" xr:uid="{5A9B3AE7-BA96-49DC-97E4-EB0E0BDC28C9}"/>
    <hyperlink ref="AJ423" location="A125600224R" display="A125600224R" xr:uid="{F99AD2A3-6807-493D-9123-0CEBC0D07372}"/>
    <hyperlink ref="AJ479" location="A125629024J" display="A125629024J" xr:uid="{364A9E97-C7A6-448D-A751-EB1C2425E6FE}"/>
    <hyperlink ref="AJ535" location="A125614624K" display="A125614624K" xr:uid="{A9A62EEB-027B-440F-A61C-B37866FC9FE0}"/>
    <hyperlink ref="AK423" location="A125603104A" display="A125603104A" xr:uid="{84118613-F968-4CC0-8D56-9482AD5DF488}"/>
    <hyperlink ref="AK479" location="A125631904W" display="A125631904W" xr:uid="{FE3051EF-8E63-4097-9D26-57CE6E34535E}"/>
    <hyperlink ref="AK535" location="A125617504W" display="A125617504W" xr:uid="{B99FAC1B-8FBD-482D-BDA2-01EEE576074C}"/>
    <hyperlink ref="AM423" location="A125594466J" display="A125594466J" xr:uid="{DB43617C-2DCD-4255-A225-1AC58BEEE381}"/>
    <hyperlink ref="AM479" location="A125623266R" display="A125623266R" xr:uid="{7979540B-2A38-4E3A-ACDE-AD11B229C384}"/>
    <hyperlink ref="AM535" location="A125608866L" display="A125608866L" xr:uid="{F074D288-5183-4D5F-A5E4-6EC31E80B4C8}"/>
    <hyperlink ref="AL425" location="A125594536C" display="A125594536C" xr:uid="{A8E3886E-ED13-4042-B3F5-C9AB978B5E28}"/>
    <hyperlink ref="AL481" location="A125623336K" display="A125623336K" xr:uid="{4C535620-0A99-411D-8FEB-9894C0BED454}"/>
    <hyperlink ref="AL537" location="A125608936J" display="A125608936J" xr:uid="{FC40E0A9-6DB8-45E4-87A7-5040164757CE}"/>
    <hyperlink ref="AH425" location="A125597416R" display="A125597416R" xr:uid="{9C1D7A32-F46A-4DB3-8C9A-A73795933A23}"/>
    <hyperlink ref="AH481" location="A125626216W" display="A125626216W" xr:uid="{1ABC7386-A74C-481F-B51F-E20912E4926A}"/>
    <hyperlink ref="AH537" location="A125611816X" display="A125611816X" xr:uid="{777AFA70-A208-4E6A-8A9E-9EA3961C44F2}"/>
    <hyperlink ref="AI425" location="A125591656T" display="A125591656T" xr:uid="{5FBDA10A-7A58-49B9-AAA5-A83B7960C595}"/>
    <hyperlink ref="AI481" location="A125620456X" display="A125620456X" xr:uid="{80A2A5E2-D45A-41B2-AE18-D003D7E6B98D}"/>
    <hyperlink ref="AI537" location="A125606056X" display="A125606056X" xr:uid="{DF7DA595-9403-43DA-886D-91CB0C0AED05}"/>
    <hyperlink ref="AJ425" location="A125600296A" display="A125600296A" xr:uid="{CD2681D6-D379-4AD6-A2EE-A01E5C71077B}"/>
    <hyperlink ref="AJ481" location="A125629096V" display="A125629096V" xr:uid="{74A5A9E9-8B7B-4461-8A75-A41E529C7655}"/>
    <hyperlink ref="AJ537" location="A125614696W" display="A125614696W" xr:uid="{280374C4-35B3-4859-89D6-DA54EEB8E81A}"/>
    <hyperlink ref="AK425" location="A125603176L" display="A125603176L" xr:uid="{7BB56A91-D585-4D96-8C06-E6DEA15FDE40}"/>
    <hyperlink ref="AK481" location="A125631976J" display="A125631976J" xr:uid="{6ED87542-0F69-47BB-A486-B8765D321844}"/>
    <hyperlink ref="AK537" location="A125617576J" display="A125617576J" xr:uid="{16112465-1C37-4F8D-9175-2B0859F507FB}"/>
    <hyperlink ref="AM425" location="A125594538J" display="A125594538J" xr:uid="{61FFED91-F80B-4B6F-8536-90882FCEE70F}"/>
    <hyperlink ref="AM481" location="A125623338R" display="A125623338R" xr:uid="{506036FF-611A-4163-B558-510AA8BA868E}"/>
    <hyperlink ref="AM537" location="A125608938L" display="A125608938L" xr:uid="{471D2DE2-60CA-41E2-A4D0-51EB403EE2B0}"/>
    <hyperlink ref="AL426" location="A125594488W" display="A125594488W" xr:uid="{AC4E4356-26D1-456D-98AC-D8F03429B99E}"/>
    <hyperlink ref="AL482" location="A125623288C" display="A125623288C" xr:uid="{1EFB781D-1DB8-4C16-A933-F0255D4362B5}"/>
    <hyperlink ref="AL538" location="A125608888A" display="A125608888A" xr:uid="{9A4762C9-38C1-444B-81C9-19660B5B0EA2}"/>
    <hyperlink ref="AH426" location="A125597368J" display="A125597368J" xr:uid="{78758891-9FAB-40CA-B031-6AFF92ACF443}"/>
    <hyperlink ref="AH482" location="A125626168R" display="A125626168R" xr:uid="{B9B42784-1832-4C99-8D06-319750FCF075}"/>
    <hyperlink ref="AH538" location="A125611768T" display="A125611768T" xr:uid="{E55A5EE6-612B-4A9E-B1A6-BFEBDA87D43D}"/>
    <hyperlink ref="AI426" location="A125591608X" display="A125591608X" xr:uid="{6D2AB60A-8101-48D4-9586-C317059BAAEA}"/>
    <hyperlink ref="AI482" location="A125620408F" display="A125620408F" xr:uid="{83ADC427-256C-4868-86D3-EE2B4CD22BD4}"/>
    <hyperlink ref="AI538" location="A125606008F" display="A125606008F" xr:uid="{A538FB0D-DB54-4C06-BF3B-FE6A72A69190}"/>
    <hyperlink ref="AJ426" location="A125600248J" display="A125600248J" xr:uid="{1AFB48E8-CFA5-4E2A-90A3-06C1D8AA29CA}"/>
    <hyperlink ref="AJ482" location="A125629048A" display="A125629048A" xr:uid="{AEDF05CB-C73F-4B3A-A8DC-0F94284ECCC4}"/>
    <hyperlink ref="AJ538" location="A125614648C" display="A125614648C" xr:uid="{B3719D76-8B2C-41CF-9C34-07E2F9E0BE3D}"/>
    <hyperlink ref="AK426" location="A125603128V" display="A125603128V" xr:uid="{57BE987E-D3DF-47A7-98E0-64B977C8632E}"/>
    <hyperlink ref="AK482" location="A125631928R" display="A125631928R" xr:uid="{D6FE9302-0881-4B91-AE11-057101FA7886}"/>
    <hyperlink ref="AK538" location="A125617528R" display="A125617528R" xr:uid="{157093DA-2B91-4C29-B0E0-417AC58110C6}"/>
    <hyperlink ref="AM426" location="A125594490J" display="A125594490J" xr:uid="{BEEB2310-FFB9-4B5A-83FB-2EAEADF1AE1E}"/>
    <hyperlink ref="AM482" location="A125623290R" display="A125623290R" xr:uid="{B2827DA5-A7BA-439D-A512-C08E874234D6}"/>
    <hyperlink ref="AM538" location="A125608890L" display="A125608890L" xr:uid="{E4B7A7BC-2A49-46A8-9E47-9E843EE7607F}"/>
    <hyperlink ref="AL427" location="A125594544C" display="A125594544C" xr:uid="{33763CB4-2F82-4977-BF34-FAD6F49E6D1A}"/>
    <hyperlink ref="AL483" location="A125623344K" display="A125623344K" xr:uid="{7F778C50-A19E-413E-827A-202CA85A0853}"/>
    <hyperlink ref="AL539" location="A125608944J" display="A125608944J" xr:uid="{E3554164-8A61-443B-B2FF-41A04DA9DBAF}"/>
    <hyperlink ref="AH427" location="A125597424R" display="A125597424R" xr:uid="{B8B378BA-3C69-4BC7-815F-6945E3E9888F}"/>
    <hyperlink ref="AH483" location="A125626224W" display="A125626224W" xr:uid="{5B12C7BF-457E-43E1-A66F-A7E3CA40E3EB}"/>
    <hyperlink ref="AH539" location="A125611824X" display="A125611824X" xr:uid="{8D3C2381-4943-4056-A22E-0611A0132BA9}"/>
    <hyperlink ref="AI427" location="A125591664T" display="A125591664T" xr:uid="{CE294D76-407D-4339-A8A4-92641BD410DF}"/>
    <hyperlink ref="AI483" location="A125620464X" display="A125620464X" xr:uid="{7B44BC86-5D13-4081-BB78-42DBA3215FD7}"/>
    <hyperlink ref="AI539" location="A125606064X" display="A125606064X" xr:uid="{34467B9F-7016-4ED4-ACFF-A17BB06B3916}"/>
    <hyperlink ref="AJ427" location="A125600304R" display="A125600304R" xr:uid="{3B961428-B47C-4F73-B37A-9A05BD5668AB}"/>
    <hyperlink ref="AJ483" location="A125629104J" display="A125629104J" xr:uid="{5DC7DFA0-F6EF-4AA1-BC51-A40C466119E2}"/>
    <hyperlink ref="AJ539" location="A125614704K" display="A125614704K" xr:uid="{179C277B-96FB-4886-A0BF-520770C19291}"/>
    <hyperlink ref="AK427" location="A125603184L" display="A125603184L" xr:uid="{8961A3A5-23A0-4350-90A6-25306F51C29B}"/>
    <hyperlink ref="AK483" location="A125631984J" display="A125631984J" xr:uid="{80640626-2417-45AA-BFC1-8A4E79F62E19}"/>
    <hyperlink ref="AK539" location="A125617584J" display="A125617584J" xr:uid="{03F00728-3D14-4AB4-AC99-E1AE702E1DA8}"/>
    <hyperlink ref="AM427" location="A125594546J" display="A125594546J" xr:uid="{AE7B8DA8-A7C6-4DFB-9339-C8413ACFCA0C}"/>
    <hyperlink ref="AM483" location="A125623346R" display="A125623346R" xr:uid="{972C09EC-7864-4B9A-AECC-7D8B8D3C9A56}"/>
    <hyperlink ref="AM539" location="A125608946L" display="A125608946L" xr:uid="{EEA8EC99-9A4E-4EF0-B734-2951364E436A}"/>
    <hyperlink ref="AL428" location="A125594504K" display="A125594504K" xr:uid="{A0685CE2-D230-441A-B4A5-C70C97166EE1}"/>
    <hyperlink ref="AL484" location="A125623304T" display="A125623304T" xr:uid="{76CDB9E9-94DD-40D4-B42E-2DA5458C959F}"/>
    <hyperlink ref="AL540" location="A125608904R" display="A125608904R" xr:uid="{1BC7783D-2BE7-4B21-9C4F-AADD82A2D253}"/>
    <hyperlink ref="AH428" location="A125597384J" display="A125597384J" xr:uid="{DF253887-DA35-4BBD-B41E-1495D13E6813}"/>
    <hyperlink ref="AH484" location="A125626184R" display="A125626184R" xr:uid="{829E54EF-E8F7-4D78-B46A-567569BD17AE}"/>
    <hyperlink ref="AH540" location="A125611784T" display="A125611784T" xr:uid="{38C535D9-EF25-42A6-9A43-E01D1D36B9AE}"/>
    <hyperlink ref="AI428" location="A125591624X" display="A125591624X" xr:uid="{D59A790D-A7E3-4130-97C4-1D968015F92D}"/>
    <hyperlink ref="AI484" location="A125620424F" display="A125620424F" xr:uid="{BD8B02A2-502B-4CE7-92DB-DB7CCFF9EE75}"/>
    <hyperlink ref="AI540" location="A125606024F" display="A125606024F" xr:uid="{3A8AE256-4EA1-4CA4-87C8-2EDE40563A92}"/>
    <hyperlink ref="AJ428" location="A125600264J" display="A125600264J" xr:uid="{696D942A-F206-4F85-AECA-D988CA598BEC}"/>
    <hyperlink ref="AJ484" location="A125629064A" display="A125629064A" xr:uid="{31F0255C-DAD5-404B-A04D-85983E4D9F0A}"/>
    <hyperlink ref="AJ540" location="A125614664C" display="A125614664C" xr:uid="{7A97D3A4-274B-4B71-BEE6-DA44DD404E91}"/>
    <hyperlink ref="AK428" location="A125603144V" display="A125603144V" xr:uid="{634A7C2C-EC1A-499D-B5A8-0F0383863AFE}"/>
    <hyperlink ref="AK484" location="A125631944R" display="A125631944R" xr:uid="{AB4938F2-E475-40F7-8FAE-C2F237698917}"/>
    <hyperlink ref="AK540" location="A125617544R" display="A125617544R" xr:uid="{C00ADF39-BD78-43D2-B28E-E77B0914722A}"/>
    <hyperlink ref="AM428" location="A125594506R" display="A125594506R" xr:uid="{80F6FAB1-D0C1-467F-98FC-2815DD5A115C}"/>
    <hyperlink ref="AM484" location="A125623306W" display="A125623306W" xr:uid="{225F294D-8705-42DA-A112-D5AF6CCD39B5}"/>
    <hyperlink ref="AM540" location="A125608906V" display="A125608906V" xr:uid="{EF3B8C08-B080-40C8-9DF2-FF25FE616DAC}"/>
    <hyperlink ref="AL429" location="A125594552C" display="A125594552C" xr:uid="{82ABE08E-7596-4028-9850-B33D11DF5181}"/>
    <hyperlink ref="AL485" location="A125623352K" display="A125623352K" xr:uid="{8C4778CB-99C6-4810-B2B5-C757AFFC066C}"/>
    <hyperlink ref="AL541" location="A125608952J" display="A125608952J" xr:uid="{20B90A1A-7879-4BA3-B7DF-12569934DEF0}"/>
    <hyperlink ref="AH429" location="A125597432R" display="A125597432R" xr:uid="{5799DC01-05DD-48A3-BD22-AEEF15F99661}"/>
    <hyperlink ref="AH485" location="A125626232W" display="A125626232W" xr:uid="{7AC10FAE-0B17-4B21-91E1-060157248C07}"/>
    <hyperlink ref="AH541" location="A125611832X" display="A125611832X" xr:uid="{3A605916-04E9-425B-A4FE-10332DEFE7D4}"/>
    <hyperlink ref="AI429" location="A125591672T" display="A125591672T" xr:uid="{5690079D-F523-496A-8BAD-80890340105E}"/>
    <hyperlink ref="AI485" location="A125620472X" display="A125620472X" xr:uid="{F1AC76B7-5C19-47CA-916C-118CB5E05CEF}"/>
    <hyperlink ref="AI541" location="A125606072X" display="A125606072X" xr:uid="{82514ADB-4D44-4332-ABF6-E6FF401A4054}"/>
    <hyperlink ref="AJ429" location="A125600312R" display="A125600312R" xr:uid="{C123CC69-67A9-44D7-BDA2-8E696C708D8F}"/>
    <hyperlink ref="AJ485" location="A125629112J" display="A125629112J" xr:uid="{DB63E6E3-7170-41C5-8172-4C9240B8AE86}"/>
    <hyperlink ref="AJ541" location="A125614712K" display="A125614712K" xr:uid="{8EABACD9-6C3E-4C4A-85B5-8F41B659A2D3}"/>
    <hyperlink ref="AK429" location="A125603192L" display="A125603192L" xr:uid="{F8DAAE03-92FD-4126-A468-D8601BF87A25}"/>
    <hyperlink ref="AK485" location="A125631992J" display="A125631992J" xr:uid="{17E9A930-ED73-4A5F-9B7F-B503189AF979}"/>
    <hyperlink ref="AK541" location="A125617592J" display="A125617592J" xr:uid="{85B69227-689A-4B6C-988B-FCF79ADAF177}"/>
    <hyperlink ref="AM429" location="A125594554J" display="A125594554J" xr:uid="{CC0DA3FB-CE50-4360-8212-08A3D0D74D8B}"/>
    <hyperlink ref="AM485" location="A125623354R" display="A125623354R" xr:uid="{28C1E63E-E75F-44AB-9AEF-B64EAD41FC8E}"/>
    <hyperlink ref="AM541" location="A125608954L" display="A125608954L" xr:uid="{36537F6A-BBCE-4D09-935F-3C4C4E92778B}"/>
    <hyperlink ref="AL430" location="A125594632C" display="A125594632C" xr:uid="{B0289BCC-717C-489D-B02E-9356677AE91B}"/>
    <hyperlink ref="AL486" location="A125623432K" display="A125623432K" xr:uid="{D893BD3B-D4A6-4FA8-8A6F-A595321817B0}"/>
    <hyperlink ref="AL542" location="A125609032K" display="A125609032K" xr:uid="{B4D747E5-3965-46BE-A283-61D4CC6006DF}"/>
    <hyperlink ref="AH430" location="A125597512R" display="A125597512R" xr:uid="{8293052C-2276-4562-B5DD-7968794D287B}"/>
    <hyperlink ref="AH486" location="A125626312W" display="A125626312W" xr:uid="{C53733EB-89B2-4310-B4E4-684C2C14A909}"/>
    <hyperlink ref="AH542" location="A125611912X" display="A125611912X" xr:uid="{30B25127-4C5D-486B-9A9A-784DE14E1289}"/>
    <hyperlink ref="AI430" location="A125591752T" display="A125591752T" xr:uid="{0DFB19F4-2CC9-4BBD-A9B6-29FEC26DECC4}"/>
    <hyperlink ref="AI486" location="A125620552X" display="A125620552X" xr:uid="{926F6FB3-E6CD-4F46-8B19-739AF293F09F}"/>
    <hyperlink ref="AI542" location="A125606152X" display="A125606152X" xr:uid="{5DA4E0CC-4E33-4E60-8203-21912AC7EB4F}"/>
    <hyperlink ref="AJ430" location="A125600392A" display="A125600392A" xr:uid="{89FEA44F-71A0-4C3E-AD14-735A08087B07}"/>
    <hyperlink ref="AJ486" location="A125629192V" display="A125629192V" xr:uid="{A06BD9CB-4797-4337-ACA8-DF70568B4259}"/>
    <hyperlink ref="AJ542" location="A125614792W" display="A125614792W" xr:uid="{78F628A3-222F-4509-AADA-9B4E1281D20A}"/>
    <hyperlink ref="AK430" location="A125603272L" display="A125603272L" xr:uid="{ADE0B057-0898-4E57-9963-3F4E1F493081}"/>
    <hyperlink ref="AK486" location="A125632072K" display="A125632072K" xr:uid="{9FA7145F-B12E-468E-886E-2CAA6B51397D}"/>
    <hyperlink ref="AK542" location="A125617672J" display="A125617672J" xr:uid="{2D0CEC96-A680-4B02-AEAC-4A209353AFF1}"/>
    <hyperlink ref="AM430" location="A125594634J" display="A125594634J" xr:uid="{CA3D8A8B-6E1F-4D1F-9B2B-79BE30E2904B}"/>
    <hyperlink ref="AM486" location="A125623434R" display="A125623434R" xr:uid="{079A52F7-8495-49FE-ACEF-B212740FF7F4}"/>
    <hyperlink ref="AM542" location="A125609034R" display="A125609034R" xr:uid="{E6E05592-1DBA-4DE0-B967-5CBD5ADCD9B9}"/>
    <hyperlink ref="AL431" location="A125594560C" display="A125594560C" xr:uid="{584F5752-4394-41F8-B167-0E1C0E9AE8CB}"/>
    <hyperlink ref="AL487" location="A125623360K" display="A125623360K" xr:uid="{E2F6387D-4ED1-4908-BE45-B0A6CA90C2FB}"/>
    <hyperlink ref="AL543" location="A125608960J" display="A125608960J" xr:uid="{C4A9F369-9477-4752-932E-A11381309058}"/>
    <hyperlink ref="AH431" location="A125597440R" display="A125597440R" xr:uid="{BA18286A-0E14-466E-9656-E80C1166448F}"/>
    <hyperlink ref="AH487" location="A125626240W" display="A125626240W" xr:uid="{7E754FCD-4642-44E9-ABE0-A6C55D961F65}"/>
    <hyperlink ref="AH543" location="A125611840X" display="A125611840X" xr:uid="{9A2508FC-9C95-4B93-AC3C-BEC4C0E78143}"/>
    <hyperlink ref="AI431" location="A125591680T" display="A125591680T" xr:uid="{477BB863-B2B0-43E3-8027-BDA10D1BA365}"/>
    <hyperlink ref="AI487" location="A125620480X" display="A125620480X" xr:uid="{03558B6C-D66B-4486-A2CC-4F09FF9C5600}"/>
    <hyperlink ref="AI543" location="A125606080X" display="A125606080X" xr:uid="{64965E3E-A665-4043-9ED1-603FF42B04A5}"/>
    <hyperlink ref="AJ431" location="A125600320R" display="A125600320R" xr:uid="{2D7919A1-264E-428D-90DC-337F2C603FB9}"/>
    <hyperlink ref="AJ487" location="A125629120J" display="A125629120J" xr:uid="{A7A7874F-9BFD-4244-849E-F769D7BB865E}"/>
    <hyperlink ref="AJ543" location="A125614720K" display="A125614720K" xr:uid="{BC456A4B-C7DE-40CA-850C-0CD6C79DC6ED}"/>
    <hyperlink ref="AK431" location="A125603200A" display="A125603200A" xr:uid="{D4C9A8F0-DEA8-487C-A271-3764CBA92A07}"/>
    <hyperlink ref="AK487" location="A125632000X" display="A125632000X" xr:uid="{3E26A95E-7709-4049-B30C-D8B733CF908A}"/>
    <hyperlink ref="AK543" location="A125617600W" display="A125617600W" xr:uid="{F35E43E1-0FAA-4467-87FB-78F986F0395F}"/>
    <hyperlink ref="AM431" location="A125594562J" display="A125594562J" xr:uid="{F63C1051-3096-40ED-A23C-D07B94342ED2}"/>
    <hyperlink ref="AM487" location="A125623362R" display="A125623362R" xr:uid="{048D5FEC-39C4-4F48-9A30-2EC225DCC801}"/>
    <hyperlink ref="AM543" location="A125608962L" display="A125608962L" xr:uid="{3F290737-0238-488D-90FD-D7B881E267A6}"/>
    <hyperlink ref="AL432" location="A125594512K" display="A125594512K" xr:uid="{B7681844-BEA7-420B-A5DE-2DD28FE903D8}"/>
    <hyperlink ref="AL488" location="A125623312T" display="A125623312T" xr:uid="{EC05FDFA-3BB1-47D5-9226-D7431058011E}"/>
    <hyperlink ref="AL544" location="A125608912R" display="A125608912R" xr:uid="{522DB166-7482-43CE-8CB4-3E2DF2E723A8}"/>
    <hyperlink ref="AH432" location="A125597392J" display="A125597392J" xr:uid="{5A6BFC71-718F-497A-98D9-AFB2C7ABDBF4}"/>
    <hyperlink ref="AH488" location="A125626192R" display="A125626192R" xr:uid="{815E100F-5890-4B5C-8BCD-4A8D7EBF07A5}"/>
    <hyperlink ref="AH544" location="A125611792T" display="A125611792T" xr:uid="{8BBC6CD9-93F5-43E5-A73F-AE3065D7876E}"/>
    <hyperlink ref="AI432" location="A125591632X" display="A125591632X" xr:uid="{5121EF7D-98B4-4D73-9B3E-2DECC121E852}"/>
    <hyperlink ref="AI488" location="A125620432F" display="A125620432F" xr:uid="{18C6B2E5-E5B9-40C6-82CC-E89DD57FCC1C}"/>
    <hyperlink ref="AI544" location="A125606032F" display="A125606032F" xr:uid="{21B699E6-2FD9-4440-A525-634BC3D6D444}"/>
    <hyperlink ref="AJ432" location="A125600272J" display="A125600272J" xr:uid="{DA33B3A1-4020-4C70-BA88-195237770362}"/>
    <hyperlink ref="AJ488" location="A125629072A" display="A125629072A" xr:uid="{3BC7F7D8-2F71-4B82-8743-B1CC1E75B947}"/>
    <hyperlink ref="AJ544" location="A125614672C" display="A125614672C" xr:uid="{B4B79991-9936-4174-858B-FBF1549968ED}"/>
    <hyperlink ref="AK432" location="A125603152V" display="A125603152V" xr:uid="{412A5D56-1D2D-4227-B723-BBE75D8AA685}"/>
    <hyperlink ref="AK488" location="A125631952R" display="A125631952R" xr:uid="{915D510D-7241-49B7-8834-B831F694C84B}"/>
    <hyperlink ref="AK544" location="A125617552R" display="A125617552R" xr:uid="{FCA4ADA6-8FBA-4A72-900A-CB15E81B4EEE}"/>
    <hyperlink ref="AM432" location="A125594514R" display="A125594514R" xr:uid="{F8F1AB6E-99EC-4620-BA78-F10F64E1DA35}"/>
    <hyperlink ref="AM488" location="A125623314W" display="A125623314W" xr:uid="{EB2BE073-AC8D-4C2A-B693-923863F6965B}"/>
    <hyperlink ref="AM544" location="A125608914V" display="A125608914V" xr:uid="{B3DE0D3E-1F6F-4EDC-BA2D-798D6BC89962}"/>
    <hyperlink ref="AL433" location="A125594680W" display="A125594680W" xr:uid="{715D7869-CE72-4752-B0FC-3D362D04C182}"/>
    <hyperlink ref="AL489" location="A125623480C" display="A125623480C" xr:uid="{F4819B4E-C0C0-46B7-87B6-9A35DC6911FB}"/>
    <hyperlink ref="AL545" location="A125609080C" display="A125609080C" xr:uid="{CCB2952D-C6E0-4EBE-A9BE-51254DDA29F9}"/>
    <hyperlink ref="AH433" location="A125597560J" display="A125597560J" xr:uid="{51E2E73A-4337-466C-838E-FEC6B92705C6}"/>
    <hyperlink ref="AH489" location="A125626360R" display="A125626360R" xr:uid="{82A5C812-026F-441D-AED3-423091810FFF}"/>
    <hyperlink ref="AH545" location="A125611960T" display="A125611960T" xr:uid="{2DFB8F51-CE57-41B8-9177-4DC40B4CDAD6}"/>
    <hyperlink ref="AI433" location="A125591800X" display="A125591800X" xr:uid="{859CB7D8-09B3-40B2-9477-A8ACF67269D1}"/>
    <hyperlink ref="AI489" location="A125620600F" display="A125620600F" xr:uid="{92E52742-9E22-4511-9A9B-D4EE75CE3EF4}"/>
    <hyperlink ref="AI545" location="A125606200F" display="A125606200F" xr:uid="{1C13529C-288C-482D-AEEB-054D4ED4D59D}"/>
    <hyperlink ref="AJ433" location="A125600440J" display="A125600440J" xr:uid="{2A41B70F-8160-4285-AB1D-1AEA186720C7}"/>
    <hyperlink ref="AJ489" location="A125629240A" display="A125629240A" xr:uid="{7BA6A26E-3B35-425D-9C7F-603A7AF150A0}"/>
    <hyperlink ref="AJ545" location="A125614840C" display="A125614840C" xr:uid="{90EFFB7E-EA17-4DE7-81CA-94D87AE7B73F}"/>
    <hyperlink ref="AK433" location="A125603320V" display="A125603320V" xr:uid="{8B7D7A1F-8A30-4C57-9B4E-DA6D723463C9}"/>
    <hyperlink ref="AK489" location="A125632120T" display="A125632120T" xr:uid="{736DD797-0467-4452-BF53-82DD9886D73C}"/>
    <hyperlink ref="AK545" location="A125617720R" display="A125617720R" xr:uid="{A46D00E5-9E90-4FBD-A078-BDF834996057}"/>
    <hyperlink ref="AM433" location="A125594682A" display="A125594682A" xr:uid="{FC5ACEEF-AEA9-4326-B538-AB2B754C5C95}"/>
    <hyperlink ref="AM489" location="A125623482J" display="A125623482J" xr:uid="{500077E3-D500-491C-9C32-618107412114}"/>
    <hyperlink ref="AM545" location="A125609082J" display="A125609082J" xr:uid="{16E7B997-79D2-4751-95C2-95A4AC56F2BD}"/>
    <hyperlink ref="AL434" location="A125594640C" display="A125594640C" xr:uid="{2287E8B7-26C6-49F2-A658-DE3976E91462}"/>
    <hyperlink ref="AL490" location="A125623440K" display="A125623440K" xr:uid="{F5EAAB1E-C863-4FB5-AE0A-A004F5711851}"/>
    <hyperlink ref="AL546" location="A125609040K" display="A125609040K" xr:uid="{3C0DE776-4EF0-4D89-8CBF-264749491D9C}"/>
    <hyperlink ref="AH434" location="A125597520R" display="A125597520R" xr:uid="{3C3608AF-0A0C-451E-A350-57DC06588FCF}"/>
    <hyperlink ref="AH490" location="A125626320W" display="A125626320W" xr:uid="{6F9E41E8-A12B-4FBF-A797-C0F5C6527485}"/>
    <hyperlink ref="AH546" location="A125611920X" display="A125611920X" xr:uid="{DE7D65E7-D968-4E75-886F-1EEF2DF9EFCB}"/>
    <hyperlink ref="AI434" location="A125591760T" display="A125591760T" xr:uid="{53EE794D-EC8E-483F-9309-72B52487C64F}"/>
    <hyperlink ref="AI490" location="A125620560X" display="A125620560X" xr:uid="{30AA5B56-DB63-46C6-BC36-24103B5EE809}"/>
    <hyperlink ref="AI546" location="A125606160X" display="A125606160X" xr:uid="{74C11F05-BA86-46D2-B291-D92975CE30D0}"/>
    <hyperlink ref="AJ434" location="A125600400R" display="A125600400R" xr:uid="{30EC11D1-42AD-4954-9F1B-30A3249D59D7}"/>
    <hyperlink ref="AJ490" location="A125629200J" display="A125629200J" xr:uid="{F3CA4BCF-2CB9-4EC2-9F26-D5BEAA669D00}"/>
    <hyperlink ref="AJ546" location="A125614800K" display="A125614800K" xr:uid="{7CD1A304-A746-41DA-8999-C518886AFC3D}"/>
    <hyperlink ref="AK434" location="A125603280L" display="A125603280L" xr:uid="{D4206F78-E169-45F5-9900-D0F6AB07043B}"/>
    <hyperlink ref="AK490" location="A125632080K" display="A125632080K" xr:uid="{E56A9876-F646-4EB5-B4B2-21DC6825F948}"/>
    <hyperlink ref="AK546" location="A125617680J" display="A125617680J" xr:uid="{933310B3-18A1-43DD-86BE-2043EB8C4D38}"/>
    <hyperlink ref="AM434" location="A125594642J" display="A125594642J" xr:uid="{1E52CBDE-F444-4793-9BAF-6454507E04D7}"/>
    <hyperlink ref="AM490" location="A125623442R" display="A125623442R" xr:uid="{C80248FB-C8DF-4A42-97F8-251426F9C772}"/>
    <hyperlink ref="AM546" location="A125609042R" display="A125609042R" xr:uid="{D832D273-8187-43B5-9B35-ECD2EFD950DE}"/>
    <hyperlink ref="AL435" location="A125594648W" display="A125594648W" xr:uid="{6F0BEAD9-A69A-437B-94CA-9A33E4F39969}"/>
    <hyperlink ref="AL491" location="A125623448C" display="A125623448C" xr:uid="{19D6826E-518C-4C4D-A98D-8606378688E5}"/>
    <hyperlink ref="AL547" location="A125609048C" display="A125609048C" xr:uid="{53A462FD-6B3D-45FF-BD60-C8780B9826AF}"/>
    <hyperlink ref="AH435" location="A125597528J" display="A125597528J" xr:uid="{B7C6B377-F28F-43B0-80A9-F86EA4DBA661}"/>
    <hyperlink ref="AH491" location="A125626328R" display="A125626328R" xr:uid="{E4221345-2829-43FA-A806-7016F27E3031}"/>
    <hyperlink ref="AH547" location="A125611928T" display="A125611928T" xr:uid="{F3F26BAB-6A36-4541-8BDF-74DC6D4F65FE}"/>
    <hyperlink ref="AI435" location="A125591768K" display="A125591768K" xr:uid="{84C57854-CE5B-424A-9655-B782AE9153EE}"/>
    <hyperlink ref="AI491" location="A125620568T" display="A125620568T" xr:uid="{48A25A03-6100-44E7-9143-A17D2A2EA514}"/>
    <hyperlink ref="AI547" location="A125606168T" display="A125606168T" xr:uid="{7A72D6AF-D985-4AA9-823E-F27D838610EE}"/>
    <hyperlink ref="AJ435" location="A125600408J" display="A125600408J" xr:uid="{DF9BBD75-A9BA-4EEE-8195-D04C82039457}"/>
    <hyperlink ref="AJ491" location="A125629208A" display="A125629208A" xr:uid="{9A3688D1-D97A-41B5-908D-0B9C5AA9734E}"/>
    <hyperlink ref="AJ547" location="A125614808C" display="A125614808C" xr:uid="{3A76A038-BD55-4C06-9BF3-B63C5B6D10B5}"/>
    <hyperlink ref="AK435" location="A125603288F" display="A125603288F" xr:uid="{4EFE4580-EB70-48BD-AC8F-93A7ECA8FF27}"/>
    <hyperlink ref="AK491" location="A125632088C" display="A125632088C" xr:uid="{9E5BCBC5-3350-4220-93A7-F16B5D93AE37}"/>
    <hyperlink ref="AK547" location="A125617688A" display="A125617688A" xr:uid="{ECC554C9-26A0-453E-ADB3-7EFB1D9F6F9C}"/>
    <hyperlink ref="AM435" location="A125594650J" display="A125594650J" xr:uid="{EF4162D0-AD6A-4CDA-89DF-4B3161B02A2C}"/>
    <hyperlink ref="AM491" location="A125623450R" display="A125623450R" xr:uid="{B61D2EDF-358E-4A54-9DF1-6957D192340C}"/>
    <hyperlink ref="AM547" location="A125609050R" display="A125609050R" xr:uid="{A0C0BFF8-60D2-427A-88EA-7ACD2BCB7595}"/>
    <hyperlink ref="AL436" location="A125594752W" display="A125594752W" xr:uid="{C55F90A0-C781-411F-819C-60A97A9A3ADF}"/>
    <hyperlink ref="AL492" location="A125623552C" display="A125623552C" xr:uid="{BA35A8D3-5819-41F5-98AA-2CA600BC6469}"/>
    <hyperlink ref="AL548" location="A125609152C" display="A125609152C" xr:uid="{B3C188C7-0CF7-4029-BE13-87DEA1AA4AB7}"/>
    <hyperlink ref="AH436" location="A125597632J" display="A125597632J" xr:uid="{622FF9A7-E88B-438B-A630-2EC4141FD6FF}"/>
    <hyperlink ref="AH492" location="A125626432R" display="A125626432R" xr:uid="{A6CCAFFB-530F-4090-8E6F-BD3D24287347}"/>
    <hyperlink ref="AH548" location="A125612032V" display="A125612032V" xr:uid="{0EAAD400-E4BE-4C4B-85A5-07E25E12C723}"/>
    <hyperlink ref="AI436" location="A125591872K" display="A125591872K" xr:uid="{3274E9D6-DD1B-49ED-A311-FC41AFC19460}"/>
    <hyperlink ref="AI492" location="A125620672T" display="A125620672T" xr:uid="{4F58703F-37FF-4842-862B-0A1A517FA373}"/>
    <hyperlink ref="AI548" location="A125606272T" display="A125606272T" xr:uid="{E5659541-78D5-4EF1-B3CE-C3CED17FAE2F}"/>
    <hyperlink ref="AJ436" location="A125600512J" display="A125600512J" xr:uid="{81025EDA-ADE5-47FF-A686-52E55DC7D7F5}"/>
    <hyperlink ref="AJ492" location="A125629312A" display="A125629312A" xr:uid="{3A3C246B-C5DD-45C8-85A9-A1D54F65EAE1}"/>
    <hyperlink ref="AJ548" location="A125614912C" display="A125614912C" xr:uid="{DE547154-5412-49DD-BCF5-CD6A69D47563}"/>
    <hyperlink ref="AK436" location="A125603392F" display="A125603392F" xr:uid="{3DEC39DC-F4B8-47E9-8BDF-DA8E18D71462}"/>
    <hyperlink ref="AK492" location="A125632192C" display="A125632192C" xr:uid="{8782D913-09FF-4AB8-B17C-E4A68B7D9685}"/>
    <hyperlink ref="AK548" location="A125617792A" display="A125617792A" xr:uid="{3F0D8FC2-6B63-4DFF-8E25-C7E0B299DE09}"/>
    <hyperlink ref="AM436" location="A125594754A" display="A125594754A" xr:uid="{9AD0AF12-06A0-453A-837A-549DBADDBA7A}"/>
    <hyperlink ref="AM492" location="A125623554J" display="A125623554J" xr:uid="{FD526E13-F5FE-4856-925F-A51AC849ACBF}"/>
    <hyperlink ref="AM548" location="A125609154J" display="A125609154J" xr:uid="{C679E6F9-BE72-46F4-8FAA-668B9138F846}"/>
    <hyperlink ref="AL437" location="A125594472C" display="A125594472C" xr:uid="{5D4282AA-927E-4556-B3C5-0D21EED165C9}"/>
    <hyperlink ref="AL493" location="A125623272K" display="A125623272K" xr:uid="{5F9BFD79-6FA8-40C4-B5CD-EE6DF1C63A54}"/>
    <hyperlink ref="AL549" location="A125608872J" display="A125608872J" xr:uid="{64B4662C-C5C5-4EC3-8DE0-E3C538EE0156}"/>
    <hyperlink ref="AH437" location="A125597352R" display="A125597352R" xr:uid="{259F9DF4-3D1B-432F-8777-6FDD708BD4EB}"/>
    <hyperlink ref="AH493" location="A125626152W" display="A125626152W" xr:uid="{0B1BFD20-CAE1-41C8-B1CB-B498748A2A12}"/>
    <hyperlink ref="AH549" location="A125611752X" display="A125611752X" xr:uid="{CA22CD39-27E9-4F39-B587-59F5AAA961D5}"/>
    <hyperlink ref="AI437" location="A125591592T" display="A125591592T" xr:uid="{F084C970-C54C-4092-B49E-D0019DCF4D6E}"/>
    <hyperlink ref="AI493" location="A125620392X" display="A125620392X" xr:uid="{A6E19091-22D1-46A6-8D95-F1E674C8119D}"/>
    <hyperlink ref="AI549" location="A125605992W" display="A125605992W" xr:uid="{4C45F7BE-61F6-4A1E-884D-15D04CBEBE3B}"/>
    <hyperlink ref="AJ437" location="A125600232R" display="A125600232R" xr:uid="{E06E9FD9-4FEE-42D1-A76B-A66DDDE2CAD6}"/>
    <hyperlink ref="AJ493" location="A125629032J" display="A125629032J" xr:uid="{93B1BFBB-0E20-4BF3-99C8-E40BBEB6961F}"/>
    <hyperlink ref="AJ549" location="A125614632K" display="A125614632K" xr:uid="{34ABFE3F-44C4-4683-A24A-ABEBADC5822C}"/>
    <hyperlink ref="AK437" location="A125603112A" display="A125603112A" xr:uid="{F9A7F6C3-ABA5-430B-9ADD-DF73243C33C6}"/>
    <hyperlink ref="AK493" location="A125631912W" display="A125631912W" xr:uid="{981A3173-3F54-4BEA-9BBD-1B9DC1B1F353}"/>
    <hyperlink ref="AK549" location="A125617512W" display="A125617512W" xr:uid="{E062B46F-B566-4E51-AE44-584C5C338D76}"/>
    <hyperlink ref="AM437" location="A125594474J" display="A125594474J" xr:uid="{A4CEE6EC-4194-4EA7-A42F-8604FE415C24}"/>
    <hyperlink ref="AM493" location="A125623274R" display="A125623274R" xr:uid="{FA5149FD-6ABC-4AB0-9FA7-2F92C87808AD}"/>
    <hyperlink ref="AM549" location="A125608874L" display="A125608874L" xr:uid="{733B38F9-2934-479F-9C84-9DD58082A774}"/>
    <hyperlink ref="AR438" location="A125594888J" display="A125594888J" xr:uid="{4A094BB7-45EC-4D77-968B-27D72AABDFB2}"/>
    <hyperlink ref="AR494" location="A125623688R" display="A125623688R" xr:uid="{5621572A-677F-4BE7-BF9F-DEF60BDA31A3}"/>
    <hyperlink ref="AR550" location="A125609288R" display="A125609288R" xr:uid="{5153B82D-AF60-472E-92A7-CC42A694A881}"/>
    <hyperlink ref="AN438" location="A125597768V" display="A125597768V" xr:uid="{5220C37A-2BB7-4E26-BF21-73AE44BBF50B}"/>
    <hyperlink ref="AN494" location="A125626568A" display="A125626568A" xr:uid="{F211B4AD-1439-4100-8FBD-B347FBECD1AB}"/>
    <hyperlink ref="AN550" location="A125612168F" display="A125612168F" xr:uid="{37A131D9-7079-4E35-BC5D-479C53546177}"/>
    <hyperlink ref="AO438" location="A125592008L" display="A125592008L" xr:uid="{E19D75D6-49AE-491E-82B8-79FE4D18C888}"/>
    <hyperlink ref="AO494" location="A125620808T" display="A125620808T" xr:uid="{0C382935-BA7B-4197-9458-AA32252B78D7}"/>
    <hyperlink ref="AO550" location="A125606408T" display="A125606408T" xr:uid="{DE3FC717-D0F8-4CE4-B369-E8D780F3B300}"/>
    <hyperlink ref="AP438" location="A125600648V" display="A125600648V" xr:uid="{55742A60-BFB2-4E0E-B394-E410BEEBDDFF}"/>
    <hyperlink ref="AP494" location="A125629448L" display="A125629448L" xr:uid="{76A66969-6B74-4AD4-99E3-F96104CF1170}"/>
    <hyperlink ref="AP550" location="A125615048T" display="A125615048T" xr:uid="{83C52201-2FFF-48D6-A0D4-B2BF87E6CC25}"/>
    <hyperlink ref="AQ438" location="A125603528F" display="A125603528F" xr:uid="{0B27DE21-EFB9-4E01-A363-A8713E4E7CCE}"/>
    <hyperlink ref="AQ494" location="A125632328C" display="A125632328C" xr:uid="{594AB898-C7F0-4740-A229-8109C304345D}"/>
    <hyperlink ref="AQ550" location="A125617928A" display="A125617928A" xr:uid="{FC7DDCF4-AA76-45DB-9878-473511F41259}"/>
    <hyperlink ref="AS438" location="A125594890V" display="A125594890V" xr:uid="{466075B9-04F4-4CD5-974D-DA64BBF8807A}"/>
    <hyperlink ref="AS494" location="A125623690A" display="A125623690A" xr:uid="{6CE739E0-99CA-49EC-900D-871219559B06}"/>
    <hyperlink ref="AS550" location="A125609290A" display="A125609290A" xr:uid="{E9C2F5E4-7D2D-4D34-B5F4-CF8EE7D24C74}"/>
    <hyperlink ref="AR394" location="A125595008T" display="A125595008T" xr:uid="{0DEFBDA8-1EF2-4B68-B48D-424555103621}"/>
    <hyperlink ref="AR450" location="A125623808W" display="A125623808W" xr:uid="{6FED03B5-B8EF-4906-A7E3-D1E2BE69198B}"/>
    <hyperlink ref="AR506" location="A125609408W" display="A125609408W" xr:uid="{EA97A01C-BD7A-427D-86F7-7C6308340241}"/>
    <hyperlink ref="AN394" location="A125597888L" display="A125597888L" xr:uid="{19ECBA80-C248-4957-8122-21FFBBE5DD32}"/>
    <hyperlink ref="AN450" location="A125626688V" display="A125626688V" xr:uid="{CE78C66D-908E-41CF-A0E3-289F53FD7B82}"/>
    <hyperlink ref="AN506" location="A125612288X" display="A125612288X" xr:uid="{2A3812D2-A7EC-414F-BB87-0FB17153C15E}"/>
    <hyperlink ref="AO394" location="A125592128F" display="A125592128F" xr:uid="{EF6C21A5-8CA9-4178-BEAB-496C95DF6475}"/>
    <hyperlink ref="AO450" location="A125620928K" display="A125620928K" xr:uid="{CF9E95E3-A5DF-4449-81AA-3940A539D781}"/>
    <hyperlink ref="AO506" location="A125606528K" display="A125606528K" xr:uid="{2B3DCE20-5637-4FAB-8B88-8983F7879242}"/>
    <hyperlink ref="AP394" location="A125600768L" display="A125600768L" xr:uid="{E44867B0-787C-4762-A2BB-E9C7C7709832}"/>
    <hyperlink ref="AP450" location="A125629568F" display="A125629568F" xr:uid="{1899C8D8-19CF-424C-B928-D8F2690C34E6}"/>
    <hyperlink ref="AP506" location="A125615168K" display="A125615168K" xr:uid="{E2F304B6-9E55-4D8C-87CC-D02C0A4B9820}"/>
    <hyperlink ref="AQ394" location="A125603648X" display="A125603648X" xr:uid="{230769ED-7CDF-4A7B-AC0C-955FB88526F6}"/>
    <hyperlink ref="AQ450" location="A125632448W" display="A125632448W" xr:uid="{847E1C6A-2243-4C29-9C54-A573B9B7ABDD}"/>
    <hyperlink ref="AQ506" location="A125618048W" display="A125618048W" xr:uid="{FCE507B0-113D-4DA2-9F0C-7F5F8AEB3068}"/>
    <hyperlink ref="AS394" location="A125595010C" display="A125595010C" xr:uid="{27EB6335-5FC6-4FD2-8161-5E8B2E1567A5}"/>
    <hyperlink ref="AS450" location="A125623810J" display="A125623810J" xr:uid="{58450D10-59F7-4EEF-8D02-CA77EE4E73C5}"/>
    <hyperlink ref="AS506" location="A125609410J" display="A125609410J" xr:uid="{0E0709E1-3591-4F14-AD3A-5107DEAA1C65}"/>
    <hyperlink ref="AR395" location="A125594896J" display="A125594896J" xr:uid="{32C89765-507C-4BA4-95A0-CB173DA2EE93}"/>
    <hyperlink ref="AR451" location="A125623696R" display="A125623696R" xr:uid="{A156EB7C-24B4-432B-B6DA-47D4FC01E60F}"/>
    <hyperlink ref="AR507" location="A125609296R" display="A125609296R" xr:uid="{2D2D2AA7-FEC4-449E-871D-8F127FC0D9A1}"/>
    <hyperlink ref="AN395" location="A125597776V" display="A125597776V" xr:uid="{9F4EFD74-D46B-4360-BEEC-1D94635F0F46}"/>
    <hyperlink ref="AN451" location="A125626576A" display="A125626576A" xr:uid="{FCEB8104-DF7B-4093-B3A1-6809CB52E10A}"/>
    <hyperlink ref="AN507" location="A125612176F" display="A125612176F" xr:uid="{FB710CDA-7CA5-42FE-87C3-CC23B3F10629}"/>
    <hyperlink ref="AO395" location="A125592016L" display="A125592016L" xr:uid="{3FBE21B7-906D-4191-BAE0-D20541522568}"/>
    <hyperlink ref="AO451" location="A125620816T" display="A125620816T" xr:uid="{7E009617-8060-4FEA-9B40-4DD9409385AF}"/>
    <hyperlink ref="AO507" location="A125606416T" display="A125606416T" xr:uid="{EC32A63E-B01B-40A7-A424-0F57DD635F75}"/>
    <hyperlink ref="AP395" location="A125600656V" display="A125600656V" xr:uid="{5B8C8ACE-788E-4950-AC95-DF57965982B2}"/>
    <hyperlink ref="AP451" location="A125629456L" display="A125629456L" xr:uid="{EF37E84F-66F6-4177-A730-7BDF9FA057F4}"/>
    <hyperlink ref="AP507" location="A125615056T" display="A125615056T" xr:uid="{7A55044A-6376-4ACF-8978-8D9EBAB623F5}"/>
    <hyperlink ref="AQ395" location="A125603536F" display="A125603536F" xr:uid="{616F9354-B0DA-44F4-A44C-894E3CB098C2}"/>
    <hyperlink ref="AQ451" location="A125632336C" display="A125632336C" xr:uid="{E191649E-BEC3-441C-AA17-07F5B8913B59}"/>
    <hyperlink ref="AQ507" location="A125617936A" display="A125617936A" xr:uid="{86B86032-FFFB-4CBB-BCD5-8CD657ED297D}"/>
    <hyperlink ref="AS395" location="A125594898L" display="A125594898L" xr:uid="{F5528D2F-1D83-4A21-8F8F-05ED06A4A647}"/>
    <hyperlink ref="AS451" location="A125623698V" display="A125623698V" xr:uid="{F7EE3F14-AD46-4FDE-8742-04D13698FE4B}"/>
    <hyperlink ref="AS507" location="A125609298V" display="A125609298V" xr:uid="{5BCB1E91-AD21-414B-AEC3-FD7DCB2516E5}"/>
    <hyperlink ref="AR396" location="A125595016T" display="A125595016T" xr:uid="{0D6A7675-9319-4F24-8409-53294B058DFB}"/>
    <hyperlink ref="AR452" location="A125623816W" display="A125623816W" xr:uid="{52427514-BDBB-4499-8014-F938C30506CF}"/>
    <hyperlink ref="AR508" location="A125609416W" display="A125609416W" xr:uid="{691EED2B-DA9E-4C05-B034-F38A13047520}"/>
    <hyperlink ref="AN396" location="A125597896L" display="A125597896L" xr:uid="{63BE6E44-7D30-4931-A446-C3819B862F9E}"/>
    <hyperlink ref="AN452" location="A125626696V" display="A125626696V" xr:uid="{0648A166-8994-46E7-BDD1-E1A410DD96E1}"/>
    <hyperlink ref="AN508" location="A125612296X" display="A125612296X" xr:uid="{3DF9CDD5-2CB8-49B4-A5E4-6065E0FECCE4}"/>
    <hyperlink ref="AO396" location="A125592136F" display="A125592136F" xr:uid="{0DCCE6AF-A117-4730-968A-707492F9C7BD}"/>
    <hyperlink ref="AO452" location="A125620936K" display="A125620936K" xr:uid="{55C6FD03-28FC-4CED-AF74-E0ECD4E37E3F}"/>
    <hyperlink ref="AO508" location="A125606536K" display="A125606536K" xr:uid="{0211EF60-A08A-4F38-81EF-AF4F729FCFBF}"/>
    <hyperlink ref="AP396" location="A125600776L" display="A125600776L" xr:uid="{B8FC11F3-84DE-49CF-92FC-615765CD2C09}"/>
    <hyperlink ref="AP452" location="A125629576F" display="A125629576F" xr:uid="{4C193DDB-BD12-45B2-8D5F-3AFAD5692B11}"/>
    <hyperlink ref="AP508" location="A125615176K" display="A125615176K" xr:uid="{636C953E-2D16-4696-96AD-CB2F3C9F7EE7}"/>
    <hyperlink ref="AQ396" location="A125603656X" display="A125603656X" xr:uid="{FBCC507B-4925-4155-88EE-B1C1F61948C6}"/>
    <hyperlink ref="AQ452" location="A125632456W" display="A125632456W" xr:uid="{778D91B1-7ED6-4264-9C86-926B66E02E00}"/>
    <hyperlink ref="AQ508" location="A125618056W" display="A125618056W" xr:uid="{8955865B-8FB9-4C43-A5BB-0EAE9A76F259}"/>
    <hyperlink ref="AS396" location="A125595018W" display="A125595018W" xr:uid="{1E2C1928-F5D8-4074-BC2E-51EB7AD64B19}"/>
    <hyperlink ref="AS452" location="A125623818A" display="A125623818A" xr:uid="{BC8371D9-D78E-4F5B-812F-3B5C9BD80045}"/>
    <hyperlink ref="AS508" location="A125609418A" display="A125609418A" xr:uid="{658E4DE6-81BE-467B-8DBF-74AC85D731F9}"/>
    <hyperlink ref="AR397" location="A125595024T" display="A125595024T" xr:uid="{8198E4FF-DDB6-4B53-A223-517A9E8171B6}"/>
    <hyperlink ref="AR453" location="A125623824W" display="A125623824W" xr:uid="{B797A7E8-A805-46C7-8EE3-B23DB5ADB8E6}"/>
    <hyperlink ref="AR509" location="A125609424W" display="A125609424W" xr:uid="{B827E8EF-A0EE-4099-A6EE-CD218B6AB44B}"/>
    <hyperlink ref="AN397" location="A125597904A" display="A125597904A" xr:uid="{30AFA3B2-0240-483A-A1F1-F916128F50DF}"/>
    <hyperlink ref="AN453" location="A125626704J" display="A125626704J" xr:uid="{EE2E9586-9FBA-4B27-8E68-593151CEB38A}"/>
    <hyperlink ref="AN509" location="A125612304L" display="A125612304L" xr:uid="{7F7161BE-1911-427C-A104-F594767B10B4}"/>
    <hyperlink ref="AO397" location="A125592144F" display="A125592144F" xr:uid="{61949F5F-987B-4DF7-B771-D3B882111136}"/>
    <hyperlink ref="AO453" location="A125620944K" display="A125620944K" xr:uid="{8BB829CF-2565-4466-9803-534C89166468}"/>
    <hyperlink ref="AO509" location="A125606544K" display="A125606544K" xr:uid="{941DE150-9A4F-4996-89D5-C2DA6A1755BC}"/>
    <hyperlink ref="AP397" location="A125600784L" display="A125600784L" xr:uid="{CD7BFB43-B340-4A43-A83A-D5832C17F1C6}"/>
    <hyperlink ref="AP453" location="A125629584F" display="A125629584F" xr:uid="{8561B526-F368-40D9-B751-6DF497870663}"/>
    <hyperlink ref="AP509" location="A125615184K" display="A125615184K" xr:uid="{EC5CC087-C038-4F27-A11E-EF01BC6C7688}"/>
    <hyperlink ref="AQ397" location="A125603664X" display="A125603664X" xr:uid="{2C173C2E-7D95-452D-916A-E713DEA1E617}"/>
    <hyperlink ref="AQ453" location="A125632464W" display="A125632464W" xr:uid="{7EE0ADBA-CF54-496A-A017-734ABFAA3EC1}"/>
    <hyperlink ref="AQ509" location="A125618064W" display="A125618064W" xr:uid="{71584F3B-FBB9-4B22-A6F7-1405751A9D51}"/>
    <hyperlink ref="AS397" location="A125595026W" display="A125595026W" xr:uid="{B7537F16-280E-4251-BD21-375EF24BA264}"/>
    <hyperlink ref="AS453" location="A125623826A" display="A125623826A" xr:uid="{182A0110-698A-4A27-920D-28EEAD4D04A6}"/>
    <hyperlink ref="AS509" location="A125609426A" display="A125609426A" xr:uid="{D6EB69CB-77B8-4A06-AA72-A4754A57974E}"/>
    <hyperlink ref="AR398" location="A125594904W" display="A125594904W" xr:uid="{9434618B-94B9-4D09-AECE-9C385655FB8A}"/>
    <hyperlink ref="AR454" location="A125623704C" display="A125623704C" xr:uid="{A1A4D8DF-6E6A-4798-8FE0-0DF8DF665126}"/>
    <hyperlink ref="AR510" location="A125609304C" display="A125609304C" xr:uid="{15F94F13-4BBC-42D5-B03E-28E3A61812CE}"/>
    <hyperlink ref="AN398" location="A125597784V" display="A125597784V" xr:uid="{ED21D3E1-B77B-479A-ABE6-46AF0E652495}"/>
    <hyperlink ref="AN454" location="A125626584A" display="A125626584A" xr:uid="{8F106359-9880-4F92-990A-B5D87A31B91F}"/>
    <hyperlink ref="AN510" location="A125612184F" display="A125612184F" xr:uid="{3C32F5B8-A29E-441B-A069-59D1A2E9A69A}"/>
    <hyperlink ref="AO398" location="A125592024L" display="A125592024L" xr:uid="{BDA01A0A-40C7-4B25-9E6C-A3CE3E208182}"/>
    <hyperlink ref="AO454" location="A125620824T" display="A125620824T" xr:uid="{450046DC-F587-472D-AAD2-549D3F53A7FE}"/>
    <hyperlink ref="AO510" location="A125606424T" display="A125606424T" xr:uid="{8B6464E4-4577-40F9-A52C-A5F62BC5F71D}"/>
    <hyperlink ref="AP398" location="A125600664V" display="A125600664V" xr:uid="{989258E2-EDF8-4F92-8708-B68C7BC2A07D}"/>
    <hyperlink ref="AP454" location="A125629464L" display="A125629464L" xr:uid="{6793999F-93D6-4F1B-9238-380A1F5B6900}"/>
    <hyperlink ref="AP510" location="A125615064T" display="A125615064T" xr:uid="{F93F7740-F4CD-4F72-A73B-44E72F2CC38B}"/>
    <hyperlink ref="AQ398" location="A125603544F" display="A125603544F" xr:uid="{946C1748-2F4E-4EEA-92D2-FEE163E4851D}"/>
    <hyperlink ref="AQ454" location="A125632344C" display="A125632344C" xr:uid="{9EB13851-1E50-4CD1-ACED-2456351639BB}"/>
    <hyperlink ref="AQ510" location="A125617944A" display="A125617944A" xr:uid="{9ECCAE65-1DE8-4537-A305-6B3357FD16BA}"/>
    <hyperlink ref="AS398" location="A125594906A" display="A125594906A" xr:uid="{78763459-AAAA-4B18-9D00-3997DBE0824F}"/>
    <hyperlink ref="AS454" location="A125623706J" display="A125623706J" xr:uid="{AD4368EF-4E5E-4D8F-82B0-CA5DEAEAE8C9}"/>
    <hyperlink ref="AS510" location="A125609306J" display="A125609306J" xr:uid="{8C0E1C9C-1231-4870-9A33-68CD10D1E329}"/>
    <hyperlink ref="AR399" location="A125594912W" display="A125594912W" xr:uid="{82FFE2DC-FC12-4FE5-A299-CDC6F18A6857}"/>
    <hyperlink ref="AR455" location="A125623712C" display="A125623712C" xr:uid="{BB97D56F-441D-4216-ABD0-26C640FC02DD}"/>
    <hyperlink ref="AR511" location="A125609312C" display="A125609312C" xr:uid="{59DA29FB-4EF8-432D-9FD5-3DA8B495CD3B}"/>
    <hyperlink ref="AN399" location="A125597792V" display="A125597792V" xr:uid="{EB9AD2A7-DB57-4C06-808F-E6FCBAA9BD30}"/>
    <hyperlink ref="AN455" location="A125626592A" display="A125626592A" xr:uid="{EEAC009C-6220-466A-9124-D65135545AFE}"/>
    <hyperlink ref="AN511" location="A125612192F" display="A125612192F" xr:uid="{6B34A9AB-7EB9-441E-947C-0D4F57D779AD}"/>
    <hyperlink ref="AO399" location="A125592032L" display="A125592032L" xr:uid="{B4F2D0B5-B7E5-40CD-879A-4DC1F7FBF8E5}"/>
    <hyperlink ref="AO455" location="A125620832T" display="A125620832T" xr:uid="{CD0CEF5C-A0D8-4375-9125-50879161B5D9}"/>
    <hyperlink ref="AO511" location="A125606432T" display="A125606432T" xr:uid="{9598D731-A065-49E2-AB40-63825BA7D716}"/>
    <hyperlink ref="AP399" location="A125600672V" display="A125600672V" xr:uid="{55EE3AF1-527F-4349-BAF6-99D9E024C8EC}"/>
    <hyperlink ref="AP455" location="A125629472L" display="A125629472L" xr:uid="{9FF5390B-B67C-4B6A-B8CD-63E619EBB0FB}"/>
    <hyperlink ref="AP511" location="A125615072T" display="A125615072T" xr:uid="{F5BE68D2-4A60-437B-92F2-8F6E9AEB9CDE}"/>
    <hyperlink ref="AQ399" location="A125603552F" display="A125603552F" xr:uid="{24ED2B6E-639D-463A-956F-649ABC170605}"/>
    <hyperlink ref="AQ455" location="A125632352C" display="A125632352C" xr:uid="{DA2E4A58-184E-406A-A14F-B7137068B5CA}"/>
    <hyperlink ref="AQ511" location="A125617952A" display="A125617952A" xr:uid="{E3E5616F-BF56-4833-AB9A-7266900C03B4}"/>
    <hyperlink ref="AS399" location="A125594914A" display="A125594914A" xr:uid="{63D25D95-4808-4606-BCB0-A4FE66E8D27A}"/>
    <hyperlink ref="AS455" location="A125623714J" display="A125623714J" xr:uid="{382F5C63-1D19-49B2-BB83-A3ADD7D348A0}"/>
    <hyperlink ref="AS511" location="A125609314J" display="A125609314J" xr:uid="{4ADD7C22-C7D2-40AD-8497-BAA71B8539CF}"/>
    <hyperlink ref="AR400" location="A125594976J" display="A125594976J" xr:uid="{4B80A063-D022-4E3C-8798-910463FDB213}"/>
    <hyperlink ref="AR456" location="A125623776R" display="A125623776R" xr:uid="{AEEBB24E-A229-4581-BBE7-BB53933A3B99}"/>
    <hyperlink ref="AR512" location="A125609376R" display="A125609376R" xr:uid="{8BEBC2E1-7AC7-4F40-AF54-22DE1F87205B}"/>
    <hyperlink ref="AN400" location="A125597856V" display="A125597856V" xr:uid="{28552B7F-8933-4E8E-8EFE-82556459F89A}"/>
    <hyperlink ref="AN456" location="A125626656A" display="A125626656A" xr:uid="{16C1D7EF-EDF1-4A8F-B7AB-8833759432A3}"/>
    <hyperlink ref="AN512" location="A125612256F" display="A125612256F" xr:uid="{94C58C92-FD74-48A2-B3AB-EB83FD256230}"/>
    <hyperlink ref="AO400" location="A125592096X" display="A125592096X" xr:uid="{9FD4B451-87BE-4EB9-9384-185A3B49E83B}"/>
    <hyperlink ref="AO456" location="A125620896C" display="A125620896C" xr:uid="{6FA7776B-C091-4DAE-80A8-1B1090226F31}"/>
    <hyperlink ref="AO512" location="A125606496C" display="A125606496C" xr:uid="{42201615-901A-4C2C-AB8E-D97C50BD5DBA}"/>
    <hyperlink ref="AP400" location="A125600736V" display="A125600736V" xr:uid="{55D822B6-BA31-4845-8D5B-645FFC816F9A}"/>
    <hyperlink ref="AP456" location="A125629536L" display="A125629536L" xr:uid="{39E7623F-170F-4790-9036-CEA6EB5711CC}"/>
    <hyperlink ref="AP512" location="A125615136T" display="A125615136T" xr:uid="{A1DDA8FF-6F96-4FAE-8E10-542EA93F942C}"/>
    <hyperlink ref="AQ400" location="A125603616F" display="A125603616F" xr:uid="{D76BC1CA-DD0D-4484-B396-FD1C3E802BDA}"/>
    <hyperlink ref="AQ456" location="A125632416C" display="A125632416C" xr:uid="{820A2CC3-3BA3-4B00-8942-1E21F65E69DF}"/>
    <hyperlink ref="AQ512" location="A125618016C" display="A125618016C" xr:uid="{76346378-E0E3-4BC7-8EB3-2AD140394B50}"/>
    <hyperlink ref="AS400" location="A125594978L" display="A125594978L" xr:uid="{EC5FFFBF-DEBF-4368-9702-87714FD22108}"/>
    <hyperlink ref="AS456" location="A125623778V" display="A125623778V" xr:uid="{14E57B15-B79E-4F68-B247-8F168C3B7D46}"/>
    <hyperlink ref="AS512" location="A125609378V" display="A125609378V" xr:uid="{244D6540-4FA7-4B63-921C-1CC074001324}"/>
    <hyperlink ref="AR401" location="A125594840W" display="A125594840W" xr:uid="{70F41F7F-C929-486A-AF4C-943E4FE6249D}"/>
    <hyperlink ref="AR457" location="A125623640C" display="A125623640C" xr:uid="{2DBF82B8-0DD7-4A1F-9D05-F8397104172F}"/>
    <hyperlink ref="AR513" location="A125609240C" display="A125609240C" xr:uid="{FF068D1A-0521-44C1-90A6-4FB24230189C}"/>
    <hyperlink ref="AN401" location="A125597720J" display="A125597720J" xr:uid="{8095EE10-1D13-42C1-97D4-9E92A45F180A}"/>
    <hyperlink ref="AN457" location="A125626520R" display="A125626520R" xr:uid="{49CBC4EB-9421-4F9F-9E5A-0CADF5CEA8D0}"/>
    <hyperlink ref="AN513" location="A125612120V" display="A125612120V" xr:uid="{D6C4E307-8C99-4934-8B9E-0E1C4B608221}"/>
    <hyperlink ref="AO401" location="A125591960K" display="A125591960K" xr:uid="{6627E111-421F-489A-BEA2-F47F52225F9F}"/>
    <hyperlink ref="AO457" location="A125620760T" display="A125620760T" xr:uid="{98E27AA2-1AC4-4337-BFB4-522382F0549C}"/>
    <hyperlink ref="AO513" location="A125606360T" display="A125606360T" xr:uid="{1CE53365-1AC8-4E83-BBE7-23DF47D76767}"/>
    <hyperlink ref="AP401" location="A125600600J" display="A125600600J" xr:uid="{E079B50E-E97F-48BE-B4A8-8C0D0A11A048}"/>
    <hyperlink ref="AP457" location="A125629400A" display="A125629400A" xr:uid="{378C421F-6680-4D6F-9A1C-9F0021F5163F}"/>
    <hyperlink ref="AP513" location="A125615000F" display="A125615000F" xr:uid="{0855E87E-09CA-4EA5-A4C2-46EF803174FF}"/>
    <hyperlink ref="AQ401" location="A125603480F" display="A125603480F" xr:uid="{B098C00C-F839-4536-9ADF-2DC50BD52A1A}"/>
    <hyperlink ref="AQ457" location="A125632280C" display="A125632280C" xr:uid="{05EF52E8-7D6E-4FDC-990D-5EA8BEB38871}"/>
    <hyperlink ref="AQ513" location="A125617880A" display="A125617880A" xr:uid="{FFCB9F8E-1F35-41EE-B219-C03F2617FAD7}"/>
    <hyperlink ref="AS401" location="A125594842A" display="A125594842A" xr:uid="{B7C552D9-C34E-427D-A012-FC0FED2F6068}"/>
    <hyperlink ref="AS457" location="A125623642J" display="A125623642J" xr:uid="{0E259FE5-9075-4029-A511-9B2C775B5F81}"/>
    <hyperlink ref="AS513" location="A125609242J" display="A125609242J" xr:uid="{6D7E16A1-EFE9-4D68-9936-DC28B0DE884B}"/>
    <hyperlink ref="AR402" location="A125595032T" display="A125595032T" xr:uid="{70DB3C1D-995A-458B-8384-542B9C2E3187}"/>
    <hyperlink ref="AR458" location="A125623832W" display="A125623832W" xr:uid="{20E3B0DB-A685-46BF-A059-F13CE235CC4B}"/>
    <hyperlink ref="AR514" location="A125609432W" display="A125609432W" xr:uid="{EC803F13-0801-46A0-8ADE-C1428B11BCC4}"/>
    <hyperlink ref="AN402" location="A125597912A" display="A125597912A" xr:uid="{FD523DCC-E91B-492F-ABCF-552352C666A6}"/>
    <hyperlink ref="AN458" location="A125626712J" display="A125626712J" xr:uid="{622E00B5-AB69-4E1E-871C-FA744BC74878}"/>
    <hyperlink ref="AN514" location="A125612312L" display="A125612312L" xr:uid="{620FD953-85CB-47C9-BCCD-E46D9F32E618}"/>
    <hyperlink ref="AO402" location="A125592152F" display="A125592152F" xr:uid="{BAAE0DC9-5651-4774-845A-E2E34B3B2E35}"/>
    <hyperlink ref="AO458" location="A125620952K" display="A125620952K" xr:uid="{DC56EDCF-0433-4D44-873B-85353E8F5FE3}"/>
    <hyperlink ref="AO514" location="A125606552K" display="A125606552K" xr:uid="{E4149185-AD9F-4378-8920-3300B3EC4B6D}"/>
    <hyperlink ref="AP402" location="A125600792L" display="A125600792L" xr:uid="{320698DE-7C80-417A-8CC5-19ED5DC3835C}"/>
    <hyperlink ref="AP458" location="A125629592F" display="A125629592F" xr:uid="{B45D6557-E2B2-4677-8F69-E9F826873DAB}"/>
    <hyperlink ref="AP514" location="A125615192K" display="A125615192K" xr:uid="{8F906DE2-65F7-4CF4-9EF8-A94411B4119A}"/>
    <hyperlink ref="AQ402" location="A125603672X" display="A125603672X" xr:uid="{11F8C8AE-9603-4A03-BB04-1C86922C94C2}"/>
    <hyperlink ref="AQ458" location="A125632472W" display="A125632472W" xr:uid="{8F59B08B-2F19-4511-A406-C9DCE507DB50}"/>
    <hyperlink ref="AQ514" location="A125618072W" display="A125618072W" xr:uid="{2BE04D29-77FE-4DCB-9D1D-9D7C4A1F04D7}"/>
    <hyperlink ref="AS402" location="A125595034W" display="A125595034W" xr:uid="{A051745D-BBF2-4450-A825-EF62A3D32AD2}"/>
    <hyperlink ref="AS458" location="A125623834A" display="A125623834A" xr:uid="{1C191686-8DFD-49DB-ACC4-CAD317663F48}"/>
    <hyperlink ref="AS514" location="A125609434A" display="A125609434A" xr:uid="{671FB358-131C-42F6-8569-AB3090BB1B82}"/>
    <hyperlink ref="AR404" location="A125594920W" display="A125594920W" xr:uid="{DCDE8524-44B3-4020-9C1A-48D882F4644B}"/>
    <hyperlink ref="AR460" location="A125623720C" display="A125623720C" xr:uid="{76D69F29-C62E-4156-83BC-EE20BF7DBCA7}"/>
    <hyperlink ref="AR516" location="A125609320C" display="A125609320C" xr:uid="{D99B407C-A307-4596-8BEC-34CF73517E56}"/>
    <hyperlink ref="AN404" location="A125597800J" display="A125597800J" xr:uid="{452C79CD-68D4-45AE-BD69-DBC3FC8BE4FA}"/>
    <hyperlink ref="AN460" location="A125626600R" display="A125626600R" xr:uid="{0B81DC07-A8E9-4F2E-9EC7-DEBBE6EAB596}"/>
    <hyperlink ref="AN516" location="A125612200V" display="A125612200V" xr:uid="{87E9E56E-3DF0-46A4-BEF3-08FFC2F3F5B9}"/>
    <hyperlink ref="AO404" location="A125592040L" display="A125592040L" xr:uid="{F5B326AC-991B-4014-B7FC-70C93F806A1E}"/>
    <hyperlink ref="AO460" location="A125620840T" display="A125620840T" xr:uid="{EAEFDFAC-CD12-4AB7-B47C-505B966623A4}"/>
    <hyperlink ref="AO516" location="A125606440T" display="A125606440T" xr:uid="{E34C18A6-6590-4813-A0B9-FF2E6E703D5D}"/>
    <hyperlink ref="AP404" location="A125600680V" display="A125600680V" xr:uid="{D139EC3F-ECA5-47E4-80F7-19A4A84213C1}"/>
    <hyperlink ref="AP460" location="A125629480L" display="A125629480L" xr:uid="{D3091A87-AD66-4308-A916-50E478090EE9}"/>
    <hyperlink ref="AP516" location="A125615080T" display="A125615080T" xr:uid="{80A5D00E-2361-4E0E-9AFD-94C25AB08FF4}"/>
    <hyperlink ref="AQ404" location="A125603560F" display="A125603560F" xr:uid="{36BF7705-B0EB-4F26-B53D-09DD2CE01E6C}"/>
    <hyperlink ref="AQ460" location="A125632360C" display="A125632360C" xr:uid="{ED9105D9-5661-4806-AFF3-7FC6FC3DAF0D}"/>
    <hyperlink ref="AQ516" location="A125617960A" display="A125617960A" xr:uid="{81E5E823-1C18-4181-A9B3-D7795170CC1D}"/>
    <hyperlink ref="AS404" location="A125594922A" display="A125594922A" xr:uid="{24BAF698-0CA1-4702-89B9-63DA87B8F1B5}"/>
    <hyperlink ref="AS460" location="A125623722J" display="A125623722J" xr:uid="{F5B6E935-5A1A-45E8-90AE-5931A4BE9C8D}"/>
    <hyperlink ref="AS516" location="A125609322J" display="A125609322J" xr:uid="{32097717-4870-4C29-9E6C-6B5C3A626324}"/>
    <hyperlink ref="AR405" location="A125594800C" display="A125594800C" xr:uid="{66C84148-F8A4-4623-9362-538381D67C8C}"/>
    <hyperlink ref="AR461" location="A125623600K" display="A125623600K" xr:uid="{D27DC16A-8061-4932-A290-1ACAF71B7B0C}"/>
    <hyperlink ref="AR517" location="A125609200K" display="A125609200K" xr:uid="{12DCA951-2A58-4879-887F-93BAA01575DC}"/>
    <hyperlink ref="AN405" location="A125597680A" display="A125597680A" xr:uid="{92EE6DDD-3097-4C2D-936E-454C982C2A33}"/>
    <hyperlink ref="AN461" location="A125626480J" display="A125626480J" xr:uid="{E29ADAB7-3133-4B86-814B-53FB0D3EC3A8}"/>
    <hyperlink ref="AN517" location="A125612080L" display="A125612080L" xr:uid="{78F77E68-6ADF-4BE0-A0B6-697B2CC81131}"/>
    <hyperlink ref="AO405" location="A125591920T" display="A125591920T" xr:uid="{97769212-C408-4BA5-B229-77616EF54D14}"/>
    <hyperlink ref="AO461" location="A125620720X" display="A125620720X" xr:uid="{94C4B92D-0DC7-4D28-8370-704B5ED73032}"/>
    <hyperlink ref="AO517" location="A125606320X" display="A125606320X" xr:uid="{BCCB5173-B4B0-48A2-A7FC-DA728CED1ABA}"/>
    <hyperlink ref="AP405" location="A125600560A" display="A125600560A" xr:uid="{12137E2B-5F9B-4843-A39B-818932002B42}"/>
    <hyperlink ref="AP461" location="A125629360V" display="A125629360V" xr:uid="{43E49F02-77B7-44F4-A27A-D1A95CE2293F}"/>
    <hyperlink ref="AP517" location="A125614960W" display="A125614960W" xr:uid="{2BAEABBE-C4E6-4F14-9B67-62A9BCCA290B}"/>
    <hyperlink ref="AQ405" location="A125603440L" display="A125603440L" xr:uid="{6A8F3ABF-2222-4552-A140-6AF48AF3F1B9}"/>
    <hyperlink ref="AQ461" location="A125632240K" display="A125632240K" xr:uid="{720AE804-E4D2-4B4A-B212-0378031BA1D8}"/>
    <hyperlink ref="AQ517" location="A125617840J" display="A125617840J" xr:uid="{A5952433-230A-408B-B9B6-DC2F6376EAB5}"/>
    <hyperlink ref="AS405" location="A125594802J" display="A125594802J" xr:uid="{99ADF7E8-12F0-4271-8F6D-C3B83AB7B147}"/>
    <hyperlink ref="AS461" location="A125623602R" display="A125623602R" xr:uid="{88D4917B-86C9-4478-A167-7B449709FD5B}"/>
    <hyperlink ref="AS517" location="A125609202R" display="A125609202R" xr:uid="{5880ACFD-44B3-43BD-9F46-21E5672FAAED}"/>
    <hyperlink ref="AR406" location="A125594928R" display="A125594928R" xr:uid="{DACFA42C-CD66-485B-9885-5EC8B9BCF1A2}"/>
    <hyperlink ref="AR462" location="A125623728W" display="A125623728W" xr:uid="{6612820D-3149-4833-A3A4-5993330608CA}"/>
    <hyperlink ref="AR518" location="A125609328W" display="A125609328W" xr:uid="{0B554B95-1029-4610-AF17-AF2A6FE9013F}"/>
    <hyperlink ref="AN406" location="A125597808A" display="A125597808A" xr:uid="{653F334C-F97F-47B7-8DD7-0BAABC598136}"/>
    <hyperlink ref="AN462" location="A125626608J" display="A125626608J" xr:uid="{5C21C333-F2BF-4E9C-96EB-CD5CDCD10EF3}"/>
    <hyperlink ref="AN518" location="A125612208L" display="A125612208L" xr:uid="{6D1AF783-B267-4E26-B598-EDE30ABED283}"/>
    <hyperlink ref="AO406" location="A125592048F" display="A125592048F" xr:uid="{0F017D7A-6846-417B-A999-BAFD440603B9}"/>
    <hyperlink ref="AO462" location="A125620848K" display="A125620848K" xr:uid="{A368B7DE-C4CB-4272-8E44-47145B4B1144}"/>
    <hyperlink ref="AO518" location="A125606448K" display="A125606448K" xr:uid="{D25DE168-8BB9-42E8-91B3-DB8FF0DBC49F}"/>
    <hyperlink ref="AP406" location="A125600688L" display="A125600688L" xr:uid="{E2CE6065-D0B2-4982-93FB-7F14A1123CE3}"/>
    <hyperlink ref="AP462" location="A125629488F" display="A125629488F" xr:uid="{5DDAA450-9C4D-4C60-BD04-71D9386FB12F}"/>
    <hyperlink ref="AP518" location="A125615088K" display="A125615088K" xr:uid="{6B220286-2CF5-4C0A-9F37-5A29B2B2183A}"/>
    <hyperlink ref="AQ406" location="A125603568X" display="A125603568X" xr:uid="{FBE4E4D2-E072-475A-A986-90ED8D934F79}"/>
    <hyperlink ref="AQ462" location="A125632368W" display="A125632368W" xr:uid="{745D5CE5-D92E-47AA-A99E-93C357A65583}"/>
    <hyperlink ref="AQ518" location="A125617968V" display="A125617968V" xr:uid="{05017EF9-31D2-473C-9307-5A9435BBF746}"/>
    <hyperlink ref="AS406" location="A125594930A" display="A125594930A" xr:uid="{36B838AB-180F-4213-BFDD-0286F5356D32}"/>
    <hyperlink ref="AS462" location="A125623730J" display="A125623730J" xr:uid="{EFC2DD57-7717-481E-97C8-E16CA54556E5}"/>
    <hyperlink ref="AS518" location="A125609330J" display="A125609330J" xr:uid="{42E02A40-0A67-4D3D-9572-F0289AE443A5}"/>
    <hyperlink ref="AR407" location="A125594936R" display="A125594936R" xr:uid="{2666913C-C7FA-425C-B515-57BFF0565355}"/>
    <hyperlink ref="AR463" location="A125623736W" display="A125623736W" xr:uid="{D94A327B-9265-4EF3-AD3A-749F7B95B48E}"/>
    <hyperlink ref="AR519" location="A125609336W" display="A125609336W" xr:uid="{2B04A30C-F5FA-422E-BF1C-5C12493FE010}"/>
    <hyperlink ref="AN407" location="A125597816A" display="A125597816A" xr:uid="{EBE23E91-F6F3-4B5D-B512-CB5ACCCAE788}"/>
    <hyperlink ref="AN463" location="A125626616J" display="A125626616J" xr:uid="{C36660DE-E26C-4C72-AA3F-C1B8234CF486}"/>
    <hyperlink ref="AN519" location="A125612216L" display="A125612216L" xr:uid="{6384CB16-B745-480A-94ED-389157DEEA98}"/>
    <hyperlink ref="AO407" location="A125592056F" display="A125592056F" xr:uid="{F503C447-F5E9-481A-9839-0DEB55C9A4C4}"/>
    <hyperlink ref="AO463" location="A125620856K" display="A125620856K" xr:uid="{D75FA94D-AD8F-4CBC-9087-595E5573824A}"/>
    <hyperlink ref="AO519" location="A125606456K" display="A125606456K" xr:uid="{BFABDA36-F9E7-4C8D-A5EC-D632036FFFFA}"/>
    <hyperlink ref="AP407" location="A125600696L" display="A125600696L" xr:uid="{B42F81FC-3AE1-4B2A-8BE8-08549F7A5D85}"/>
    <hyperlink ref="AP463" location="A125629496F" display="A125629496F" xr:uid="{DEE7473A-12DB-479E-9E49-9830C39AC2BC}"/>
    <hyperlink ref="AP519" location="A125615096K" display="A125615096K" xr:uid="{EAF059AD-AE04-44D7-AE44-D139F20C368C}"/>
    <hyperlink ref="AQ407" location="A125603576X" display="A125603576X" xr:uid="{AF02384E-1D06-4CFA-A02D-A879168F68D8}"/>
    <hyperlink ref="AQ463" location="A125632376W" display="A125632376W" xr:uid="{ACC0F740-0118-49C7-B7E0-EE6965F44A37}"/>
    <hyperlink ref="AQ519" location="A125617976V" display="A125617976V" xr:uid="{9A0E1FBA-74F3-4F7F-A484-2470C31D4115}"/>
    <hyperlink ref="AS407" location="A125594938V" display="A125594938V" xr:uid="{8B341779-45BA-470D-B590-DF128EF25DC8}"/>
    <hyperlink ref="AS463" location="A125623738A" display="A125623738A" xr:uid="{7581EB08-DCC2-4CBE-B286-85A4253FA177}"/>
    <hyperlink ref="AS519" location="A125609338A" display="A125609338A" xr:uid="{040CB8D2-686D-407F-BD89-38C1A5BEB99C}"/>
    <hyperlink ref="AR409" location="A125595056K" display="A125595056K" xr:uid="{2EA2FE0B-5245-461E-B3F6-95DF6BCEEEA7}"/>
    <hyperlink ref="AR465" location="A125623856R" display="A125623856R" xr:uid="{126F3140-26D6-4EB0-8C32-E4D1627144CA}"/>
    <hyperlink ref="AR521" location="A125609456R" display="A125609456R" xr:uid="{323C1A4E-891D-41C7-8C49-568E1479FC52}"/>
    <hyperlink ref="AN409" location="A125597936V" display="A125597936V" xr:uid="{1152BBC9-AAF5-42C5-B584-500DC1FEDBDD}"/>
    <hyperlink ref="AN465" location="A125626736A" display="A125626736A" xr:uid="{17EFBC3F-4940-442C-86E7-F2649D122033}"/>
    <hyperlink ref="AN521" location="A125612336F" display="A125612336F" xr:uid="{A2F558C8-49B6-453C-86B0-BCDF3FC64D2B}"/>
    <hyperlink ref="AO409" location="A125592176X" display="A125592176X" xr:uid="{57989C43-F41A-459F-A54A-36280460846B}"/>
    <hyperlink ref="AO465" location="A125620976C" display="A125620976C" xr:uid="{A085AA8B-5048-4039-850A-F515B11B4D84}"/>
    <hyperlink ref="AO521" location="A125606576C" display="A125606576C" xr:uid="{A0CA7AF5-EF3D-4509-A1D6-F80E7592C4D1}"/>
    <hyperlink ref="AP409" location="A125600816V" display="A125600816V" xr:uid="{017980ED-473F-43CA-B623-204E68E1B888}"/>
    <hyperlink ref="AP465" location="A125629616L" display="A125629616L" xr:uid="{259251DF-09C3-48CA-9BE3-1CD069C1FB5F}"/>
    <hyperlink ref="AP521" location="A125615216T" display="A125615216T" xr:uid="{9D372D11-B4DB-42D7-A128-AB9FD2A94D4B}"/>
    <hyperlink ref="AQ409" location="A125603696T" display="A125603696T" xr:uid="{74CC26FF-D9EA-4730-95FA-4A7B64B228A4}"/>
    <hyperlink ref="AQ465" location="A125632496R" display="A125632496R" xr:uid="{F50C965D-2422-4FA2-AE1A-923893DCAEC9}"/>
    <hyperlink ref="AQ521" location="A125618096R" display="A125618096R" xr:uid="{C37B8040-7208-4953-8601-E0E52AF0D20B}"/>
    <hyperlink ref="AS409" location="A125595058R" display="A125595058R" xr:uid="{6BECAB2D-B599-406E-A2F1-BF2D26283CC3}"/>
    <hyperlink ref="AS465" location="A125623858V" display="A125623858V" xr:uid="{697BAEB1-6F3C-4380-B0A2-2501367D926D}"/>
    <hyperlink ref="AS521" location="A125609458V" display="A125609458V" xr:uid="{148DD135-532C-4229-964C-C3E3A38DE577}"/>
    <hyperlink ref="AR410" location="A125594760W" display="A125594760W" xr:uid="{A961EDC7-9B9F-4E50-914E-EC53F3C9F246}"/>
    <hyperlink ref="AR466" location="A125623560C" display="A125623560C" xr:uid="{A14BBC88-F0A8-4C16-97D3-E062DBA2954F}"/>
    <hyperlink ref="AR522" location="A125609160C" display="A125609160C" xr:uid="{8D0EA966-DD83-4B31-825C-7820FD7EBDF3}"/>
    <hyperlink ref="AN410" location="A125597640J" display="A125597640J" xr:uid="{C21FE7E1-1115-4BC4-8605-422CEAB99BFD}"/>
    <hyperlink ref="AN466" location="A125626440R" display="A125626440R" xr:uid="{BDF471F8-AFAA-469A-8546-5C4D986D9689}"/>
    <hyperlink ref="AN522" location="A125612040V" display="A125612040V" xr:uid="{61872FEF-FCFB-4F50-B7C0-266F7F6CA187}"/>
    <hyperlink ref="AO410" location="A125591880K" display="A125591880K" xr:uid="{AC9681D5-A4C4-466B-A31B-15C6E4CDB997}"/>
    <hyperlink ref="AO466" location="A125620680T" display="A125620680T" xr:uid="{4D95E1BB-2383-4444-9953-2F9CE544EA92}"/>
    <hyperlink ref="AO522" location="A125606280T" display="A125606280T" xr:uid="{3C1CEFBB-5D69-4B97-9FCD-F751E864E265}"/>
    <hyperlink ref="AP410" location="A125600520J" display="A125600520J" xr:uid="{7F8D11F5-ACDF-4433-9673-48F3AA506C90}"/>
    <hyperlink ref="AP466" location="A125629320A" display="A125629320A" xr:uid="{3D922CDA-FDA3-4119-827B-4865838E33A6}"/>
    <hyperlink ref="AP522" location="A125614920C" display="A125614920C" xr:uid="{1EF40B22-F1F5-434E-ABD1-F4CD652A2FE7}"/>
    <hyperlink ref="AQ410" location="A125603400V" display="A125603400V" xr:uid="{23DB5898-1E43-4F5C-90ED-E0DC78700814}"/>
    <hyperlink ref="AQ466" location="A125632200T" display="A125632200T" xr:uid="{1988AFD8-0320-45B0-802F-3F176DEA6D9F}"/>
    <hyperlink ref="AQ522" location="A125617800R" display="A125617800R" xr:uid="{A80E0A06-17B0-4415-94AD-566DBBBEEE4B}"/>
    <hyperlink ref="AS410" location="A125594762A" display="A125594762A" xr:uid="{5002A101-4E14-49B5-B484-677A0C0342B8}"/>
    <hyperlink ref="AS466" location="A125623562J" display="A125623562J" xr:uid="{CE178340-AD0C-4783-B96C-31770A269E23}"/>
    <hyperlink ref="AS522" location="A125609162J" display="A125609162J" xr:uid="{4891EC20-377E-47A2-BC60-74998D6C1F41}"/>
    <hyperlink ref="AR411" location="A125595040T" display="A125595040T" xr:uid="{5B916A07-F441-4392-BDC6-13EDA07682D6}"/>
    <hyperlink ref="AR467" location="A125623840W" display="A125623840W" xr:uid="{84B19A98-FE98-4095-B6B3-9C659FF1F06A}"/>
    <hyperlink ref="AR523" location="A125609440W" display="A125609440W" xr:uid="{2B7E074F-B90B-4022-8385-3D1C7FF77DD8}"/>
    <hyperlink ref="AN411" location="A125597920A" display="A125597920A" xr:uid="{132526E8-F277-44DF-AC37-6BAF7B6176F3}"/>
    <hyperlink ref="AN467" location="A125626720J" display="A125626720J" xr:uid="{7F2397C3-D836-4C61-82B8-7C34EE852A6B}"/>
    <hyperlink ref="AN523" location="A125612320L" display="A125612320L" xr:uid="{3BB7BF60-5FBB-4D57-8F19-39B1DEB27302}"/>
    <hyperlink ref="AO411" location="A125592160F" display="A125592160F" xr:uid="{513B81DC-39D6-4469-A7F5-1B01B7F43641}"/>
    <hyperlink ref="AO467" location="A125620960K" display="A125620960K" xr:uid="{3A60291C-DC77-4BA4-8CB3-6B2091135614}"/>
    <hyperlink ref="AO523" location="A125606560K" display="A125606560K" xr:uid="{46422395-C76C-4B6B-B750-B3BAD4F5AC86}"/>
    <hyperlink ref="AP411" location="A125600800A" display="A125600800A" xr:uid="{030BDC38-FE4A-43EC-A0F3-BF11BD3AF11A}"/>
    <hyperlink ref="AP467" location="A125629600V" display="A125629600V" xr:uid="{3E2EB606-4FD2-444A-81C1-4CBC3CC166C1}"/>
    <hyperlink ref="AP523" location="A125615200X" display="A125615200X" xr:uid="{B718F582-83D9-47FC-B976-78247F663139}"/>
    <hyperlink ref="AQ411" location="A125603680X" display="A125603680X" xr:uid="{9AD4EFF0-232B-4157-BB08-1C7F34B83578}"/>
    <hyperlink ref="AQ467" location="A125632480W" display="A125632480W" xr:uid="{C66AD2A1-00AA-4785-947C-6BEAB0872242}"/>
    <hyperlink ref="AQ523" location="A125618080W" display="A125618080W" xr:uid="{4F425EF6-DDCD-480C-A775-0398FFED3405}"/>
    <hyperlink ref="AS411" location="A125595042W" display="A125595042W" xr:uid="{731EB778-5E4A-4757-91A3-C06B92DA5F2B}"/>
    <hyperlink ref="AS467" location="A125623842A" display="A125623842A" xr:uid="{0960F3D4-8C78-4179-AE7B-30F5DB4C583A}"/>
    <hyperlink ref="AS523" location="A125609442A" display="A125609442A" xr:uid="{01D83799-5667-48FB-807D-79BBA22A71E4}"/>
    <hyperlink ref="AR412" location="A125595048K" display="A125595048K" xr:uid="{848AEA17-0FF2-4530-AFCE-84C881F8795D}"/>
    <hyperlink ref="AR468" location="A125623848R" display="A125623848R" xr:uid="{17814E86-DE6E-4D8B-8705-6DFD40A184EA}"/>
    <hyperlink ref="AR524" location="A125609448R" display="A125609448R" xr:uid="{8529221A-AE11-44DC-A462-4CD1D5079F1C}"/>
    <hyperlink ref="AN412" location="A125597928V" display="A125597928V" xr:uid="{9C7868E4-912A-4F31-A762-09C21DE07070}"/>
    <hyperlink ref="AN468" location="A125626728A" display="A125626728A" xr:uid="{D368AF70-061C-4045-9BF3-F052DB263A28}"/>
    <hyperlink ref="AN524" location="A125612328F" display="A125612328F" xr:uid="{87DAC3AE-39B5-4F73-A5B2-2F1C124B38C3}"/>
    <hyperlink ref="AO412" location="A125592168X" display="A125592168X" xr:uid="{AB97EDEE-D27D-4653-B867-890CA0F92A6F}"/>
    <hyperlink ref="AO468" location="A125620968C" display="A125620968C" xr:uid="{FCF4964B-B3E6-490E-8595-98DCEE36C543}"/>
    <hyperlink ref="AO524" location="A125606568C" display="A125606568C" xr:uid="{F05414E8-68E2-468A-B131-603E09B6725E}"/>
    <hyperlink ref="AP412" location="A125600808V" display="A125600808V" xr:uid="{81D38FBF-17B0-46BC-BEAC-A4E073F32926}"/>
    <hyperlink ref="AP468" location="A125629608L" display="A125629608L" xr:uid="{CBA8148F-15A7-4124-8BC1-AEF5B8D71B36}"/>
    <hyperlink ref="AP524" location="A125615208T" display="A125615208T" xr:uid="{6C77AFD2-5424-406E-ADFE-BB460B7A2517}"/>
    <hyperlink ref="AQ412" location="A125603688T" display="A125603688T" xr:uid="{1606C7D0-E45D-4591-A802-23547A0AD4D5}"/>
    <hyperlink ref="AQ468" location="A125632488R" display="A125632488R" xr:uid="{041CBA45-207F-4BD8-BBB8-9962EBCC3753}"/>
    <hyperlink ref="AQ524" location="A125618088R" display="A125618088R" xr:uid="{C472F8F9-7707-4A89-B668-75AA9612F3C3}"/>
    <hyperlink ref="AS412" location="A125595050W" display="A125595050W" xr:uid="{21245739-B900-425A-8A0B-C25332663A70}"/>
    <hyperlink ref="AS468" location="A125623850A" display="A125623850A" xr:uid="{A165599A-A599-4BF7-A509-BAA4879D7BE3}"/>
    <hyperlink ref="AS524" location="A125609450A" display="A125609450A" xr:uid="{1FA48620-0F42-4B31-A97B-633A3BB8083F}"/>
    <hyperlink ref="AR413" location="A125594768R" display="A125594768R" xr:uid="{40BE09DC-3846-4D12-B400-8BEE17216AC1}"/>
    <hyperlink ref="AR469" location="A125623568W" display="A125623568W" xr:uid="{CBB3E013-BC88-40ED-A933-458A96C9411B}"/>
    <hyperlink ref="AR525" location="A125609168W" display="A125609168W" xr:uid="{5A736F28-8D94-47D1-A742-69699D41EF93}"/>
    <hyperlink ref="AN413" location="A125597648A" display="A125597648A" xr:uid="{F1D0B1B5-7B93-4B4D-8E21-81885483D4BF}"/>
    <hyperlink ref="AN469" location="A125626448J" display="A125626448J" xr:uid="{41B2B525-6DC0-4756-9F6B-5F88FA1F92DA}"/>
    <hyperlink ref="AN525" location="A125612048L" display="A125612048L" xr:uid="{06702F8C-B9F9-47E9-A7FA-F95DBCA59D29}"/>
    <hyperlink ref="AO413" location="A125591888C" display="A125591888C" xr:uid="{47BA6A7E-F503-4E04-ADFB-8829647C145D}"/>
    <hyperlink ref="AO469" location="A125620688K" display="A125620688K" xr:uid="{F3423A1C-0C8D-4503-B5E5-698469C46CB7}"/>
    <hyperlink ref="AO525" location="A125606288K" display="A125606288K" xr:uid="{4678BB64-6F1B-4515-A4A4-4600ED865A03}"/>
    <hyperlink ref="AP413" location="A125600528A" display="A125600528A" xr:uid="{B34CAAE0-FE1B-40FA-90D9-4BBCC891DDDE}"/>
    <hyperlink ref="AP469" location="A125629328V" display="A125629328V" xr:uid="{B3753427-ED15-4FE9-A02C-341B91970790}"/>
    <hyperlink ref="AP525" location="A125614928W" display="A125614928W" xr:uid="{BFE038CC-D75F-4DB0-9951-6C819C6EB86D}"/>
    <hyperlink ref="AQ413" location="A125603408L" display="A125603408L" xr:uid="{D2D0B107-EC90-4929-9159-BFA7A94C22DD}"/>
    <hyperlink ref="AQ469" location="A125632208K" display="A125632208K" xr:uid="{F7943F1A-3A40-4DBA-8238-75BC2D4AD1FC}"/>
    <hyperlink ref="AQ525" location="A125617808J" display="A125617808J" xr:uid="{D2C5445A-1C13-4B8A-A70F-0841469833BC}"/>
    <hyperlink ref="AS413" location="A125594770A" display="A125594770A" xr:uid="{F142662B-7E57-4BD7-911A-1DD570145417}"/>
    <hyperlink ref="AS469" location="A125623570J" display="A125623570J" xr:uid="{A53670DD-5EA0-47D5-A1A2-04AD9AF7E47C}"/>
    <hyperlink ref="AS525" location="A125609170J" display="A125609170J" xr:uid="{2FBA3CD1-175D-4A51-945D-36C495C7B6D9}"/>
    <hyperlink ref="AR415" location="A125594848R" display="A125594848R" xr:uid="{0CBC955A-1E65-4051-BB99-18D3E315BEDE}"/>
    <hyperlink ref="AR471" location="A125623648W" display="A125623648W" xr:uid="{B073F7B3-79C9-4EB7-9746-841911128C94}"/>
    <hyperlink ref="AR527" location="A125609248W" display="A125609248W" xr:uid="{7FC42793-6748-4D21-870D-6325ADABDDE1}"/>
    <hyperlink ref="AN415" location="A125597728A" display="A125597728A" xr:uid="{AE6FA29C-A357-4BF2-BA80-E360B4FFCD6F}"/>
    <hyperlink ref="AN471" location="A125626528J" display="A125626528J" xr:uid="{2DC4C4F9-578D-49BF-AD32-F505EBBB2120}"/>
    <hyperlink ref="AN527" location="A125612128L" display="A125612128L" xr:uid="{8E460977-4AB4-43B8-956E-3D5812FCB638}"/>
    <hyperlink ref="AO415" location="A125591968C" display="A125591968C" xr:uid="{B4AF5DDA-8695-47FA-A82F-D24844E076AF}"/>
    <hyperlink ref="AO471" location="A125620768K" display="A125620768K" xr:uid="{3CA4DE66-A32C-48F3-B884-47BDBA1A7669}"/>
    <hyperlink ref="AO527" location="A125606368K" display="A125606368K" xr:uid="{10098381-D5C8-4B88-8684-9A3161F4EF64}"/>
    <hyperlink ref="AP415" location="A125600608A" display="A125600608A" xr:uid="{324DC8C3-6706-4B46-8891-C9AFD9AA3474}"/>
    <hyperlink ref="AP471" location="A125629408V" display="A125629408V" xr:uid="{E22CBB0D-6FCE-4873-982A-E27F02083B0E}"/>
    <hyperlink ref="AP527" location="A125615008X" display="A125615008X" xr:uid="{F241259E-0C3E-4995-9E72-4FF59048F911}"/>
    <hyperlink ref="AQ415" location="A125603488X" display="A125603488X" xr:uid="{EDCF4D43-0CE8-4343-ADAE-B298777E25DC}"/>
    <hyperlink ref="AQ471" location="A125632288W" display="A125632288W" xr:uid="{FFF7C1FD-8676-4589-8468-9423C1778BE6}"/>
    <hyperlink ref="AQ527" location="A125617888V" display="A125617888V" xr:uid="{3F1D2F47-7311-4FE4-BF3D-F78A2F44D78A}"/>
    <hyperlink ref="AS415" location="A125594850A" display="A125594850A" xr:uid="{053B6303-B58E-4F84-BE7D-EB5D53A59032}"/>
    <hyperlink ref="AS471" location="A125623650J" display="A125623650J" xr:uid="{7E4092EE-EF5D-4FF8-94EB-FF58F1275290}"/>
    <hyperlink ref="AS527" location="A125609250J" display="A125609250J" xr:uid="{63FD7C8F-CDF0-4805-A335-86DF2930BBCC}"/>
    <hyperlink ref="AR416" location="A125594944R" display="A125594944R" xr:uid="{C7D7494B-A397-4439-A13F-A755E5CCFC9A}"/>
    <hyperlink ref="AR472" location="A125623744W" display="A125623744W" xr:uid="{DD7FAF84-D678-43A4-9EA7-DCA0E31532A2}"/>
    <hyperlink ref="AR528" location="A125609344W" display="A125609344W" xr:uid="{B4A4FCED-EF39-43B3-BA05-6602B23C621F}"/>
    <hyperlink ref="AN416" location="A125597824A" display="A125597824A" xr:uid="{5D19D3F6-422A-43C2-9B2F-FC13E3B02832}"/>
    <hyperlink ref="AN472" location="A125626624J" display="A125626624J" xr:uid="{87DF7042-C4C5-4771-A506-D4C3E31A8D5E}"/>
    <hyperlink ref="AN528" location="A125612224L" display="A125612224L" xr:uid="{16773F35-D3B4-4554-8897-15A9022615DC}"/>
    <hyperlink ref="AO416" location="A125592064F" display="A125592064F" xr:uid="{A7EB6792-DC64-46AA-A174-86FBF1FCCB0D}"/>
    <hyperlink ref="AO472" location="A125620864K" display="A125620864K" xr:uid="{27B23581-9F8D-40E6-A433-621A81427E86}"/>
    <hyperlink ref="AO528" location="A125606464K" display="A125606464K" xr:uid="{5D56FDD9-5B8D-4036-9B9A-A08578A46A91}"/>
    <hyperlink ref="AP416" location="A125600704A" display="A125600704A" xr:uid="{325C2F91-7B9B-4A9F-8097-31DF9AD738E8}"/>
    <hyperlink ref="AP472" location="A125629504V" display="A125629504V" xr:uid="{9DB81650-01A1-4B39-8EBC-38608D674702}"/>
    <hyperlink ref="AP528" location="A125615104X" display="A125615104X" xr:uid="{7F6391F7-2342-4B27-94CE-A850FA094CBD}"/>
    <hyperlink ref="AQ416" location="A125603584X" display="A125603584X" xr:uid="{934C0E76-4362-4A10-8010-DFB51ED26A29}"/>
    <hyperlink ref="AQ472" location="A125632384W" display="A125632384W" xr:uid="{35D21E4E-7188-4108-BA30-FDF8DE981723}"/>
    <hyperlink ref="AQ528" location="A125617984V" display="A125617984V" xr:uid="{05E136C3-EE3F-4462-B45E-7877FCB8D1D2}"/>
    <hyperlink ref="AS416" location="A125594946V" display="A125594946V" xr:uid="{43877FC2-57F6-40B9-B440-DBA090038A88}"/>
    <hyperlink ref="AS472" location="A125623746A" display="A125623746A" xr:uid="{9E8778A6-0B3D-4477-AA9D-13B420339764}"/>
    <hyperlink ref="AS528" location="A125609346A" display="A125609346A" xr:uid="{0997D532-913B-4334-8513-C1CC69DC40D1}"/>
    <hyperlink ref="AR417" location="A125595064K" display="A125595064K" xr:uid="{4440D4B0-201A-4D00-B507-E720E7FFEB54}"/>
    <hyperlink ref="AR473" location="A125623864R" display="A125623864R" xr:uid="{05098889-214E-4CA3-945C-D122E5B4E0F4}"/>
    <hyperlink ref="AR529" location="A125609464R" display="A125609464R" xr:uid="{E2479B93-C980-4590-85D2-38DEF83093AB}"/>
    <hyperlink ref="AN417" location="A125597944V" display="A125597944V" xr:uid="{126AC6A3-68D5-4AF4-9227-8669F580EF47}"/>
    <hyperlink ref="AN473" location="A125626744A" display="A125626744A" xr:uid="{5B6A20A6-42FB-4D31-BD86-7B5977230FB6}"/>
    <hyperlink ref="AN529" location="A125612344F" display="A125612344F" xr:uid="{75FFC4CD-8A35-48B8-BDA8-421BC263779B}"/>
    <hyperlink ref="AO417" location="A125592184X" display="A125592184X" xr:uid="{00D570EA-0489-4801-84D1-95FD6283794E}"/>
    <hyperlink ref="AO473" location="A125620984C" display="A125620984C" xr:uid="{41756551-A3DF-416F-90D2-D56574181BF8}"/>
    <hyperlink ref="AO529" location="A125606584C" display="A125606584C" xr:uid="{E987DEB2-4BD3-4B0C-A778-9AB7EB9AB498}"/>
    <hyperlink ref="AP417" location="A125600824V" display="A125600824V" xr:uid="{B924BE62-4985-47BB-83C4-4D2DA0F1C8AD}"/>
    <hyperlink ref="AP473" location="A125629624L" display="A125629624L" xr:uid="{7106350D-38DC-42CE-8010-B2062FF2F355}"/>
    <hyperlink ref="AP529" location="A125615224T" display="A125615224T" xr:uid="{4E9F514C-1775-41D0-8AC9-BFB17BD63B02}"/>
    <hyperlink ref="AQ417" location="A125603704F" display="A125603704F" xr:uid="{25C37349-9D23-40BF-86B3-F5FA9A7CF3FB}"/>
    <hyperlink ref="AQ473" location="A125632504C" display="A125632504C" xr:uid="{FDBD6022-EA5A-4BF9-81D8-E2A921926B3F}"/>
    <hyperlink ref="AQ529" location="A125618104C" display="A125618104C" xr:uid="{9A402F23-C09E-42B7-86CE-9759C5BDF56C}"/>
    <hyperlink ref="AS417" location="A125595066R" display="A125595066R" xr:uid="{BD714B36-5552-40D8-A00D-EDA80640179D}"/>
    <hyperlink ref="AS473" location="A125623866V" display="A125623866V" xr:uid="{0BED4064-F002-47C2-AF48-E3EEEA57F95C}"/>
    <hyperlink ref="AS529" location="A125609466V" display="A125609466V" xr:uid="{C6EEA8A0-658B-4D1A-AF0C-CA515659AB3F}"/>
    <hyperlink ref="AR418" location="A125594776R" display="A125594776R" xr:uid="{2F659195-F528-47D6-995A-2EAD04EEF2C8}"/>
    <hyperlink ref="AR474" location="A125623576W" display="A125623576W" xr:uid="{7B1E4A7A-F404-4D5A-A568-AEDDDD8661DB}"/>
    <hyperlink ref="AR530" location="A125609176W" display="A125609176W" xr:uid="{C0158445-767B-42C3-931B-31F5AACF40E0}"/>
    <hyperlink ref="AN418" location="A125597656A" display="A125597656A" xr:uid="{7E2F10F9-B9B6-46BA-9A11-7685A3ECE388}"/>
    <hyperlink ref="AN474" location="A125626456J" display="A125626456J" xr:uid="{EBE10BE0-639F-447E-8600-50EED42D32DE}"/>
    <hyperlink ref="AN530" location="A125612056L" display="A125612056L" xr:uid="{C330CAF7-31B1-429A-96BC-D0B8E4419905}"/>
    <hyperlink ref="AO418" location="A125591896C" display="A125591896C" xr:uid="{46765C4E-7E46-42C1-9EBE-33FE816B8C32}"/>
    <hyperlink ref="AO474" location="A125620696K" display="A125620696K" xr:uid="{744C3F7F-1063-4BE3-8F9D-625A92D9E5BA}"/>
    <hyperlink ref="AO530" location="A125606296K" display="A125606296K" xr:uid="{2F1D7449-470F-4FDF-8A4B-30DAACC1901A}"/>
    <hyperlink ref="AP418" location="A125600536A" display="A125600536A" xr:uid="{C2B34861-9464-4588-9145-BFDD6FF40B0E}"/>
    <hyperlink ref="AP474" location="A125629336V" display="A125629336V" xr:uid="{CBA5A21C-7A0F-4088-8C3F-AFE607F50B98}"/>
    <hyperlink ref="AP530" location="A125614936W" display="A125614936W" xr:uid="{C0C96395-8ABB-4A0A-BCC4-0D50A621D4D3}"/>
    <hyperlink ref="AQ418" location="A125603416L" display="A125603416L" xr:uid="{2FC2B79B-F964-4699-8699-BB9F80DF07B7}"/>
    <hyperlink ref="AQ474" location="A125632216K" display="A125632216K" xr:uid="{8CDC308F-A862-4753-9957-C084C2D77D17}"/>
    <hyperlink ref="AQ530" location="A125617816J" display="A125617816J" xr:uid="{6A077C95-5D46-4EC5-A817-C3DAC62F0006}"/>
    <hyperlink ref="AS418" location="A125594778V" display="A125594778V" xr:uid="{1C29A667-B0E9-48A6-A148-ADB4A9436985}"/>
    <hyperlink ref="AS474" location="A125623578A" display="A125623578A" xr:uid="{00264E6D-F458-492B-9184-AFC0B78FC945}"/>
    <hyperlink ref="AS530" location="A125609178A" display="A125609178A" xr:uid="{777AAD68-8C7B-4CA7-BBA9-BA736AFEDFE9}"/>
    <hyperlink ref="AR420" location="A125594984J" display="A125594984J" xr:uid="{C8DD2E2C-698A-4129-963E-134604C90771}"/>
    <hyperlink ref="AR476" location="A125623784R" display="A125623784R" xr:uid="{C1601B23-3C47-48DC-A09B-0EFFCB1AE8D0}"/>
    <hyperlink ref="AR532" location="A125609384R" display="A125609384R" xr:uid="{8A4F7972-FC59-4DBD-A1E2-51120A03CAF7}"/>
    <hyperlink ref="AN420" location="A125597864V" display="A125597864V" xr:uid="{AFE91221-B7DF-47A8-B43C-12E77AC0CE16}"/>
    <hyperlink ref="AN476" location="A125626664A" display="A125626664A" xr:uid="{CEC31CF4-A48D-440A-B332-5C351B9A9575}"/>
    <hyperlink ref="AN532" location="A125612264F" display="A125612264F" xr:uid="{E56A78CA-1A3D-4EE0-A97F-E17241859F27}"/>
    <hyperlink ref="AO420" location="A125592104L" display="A125592104L" xr:uid="{F110715C-86E7-487D-BD61-A53AB14463FC}"/>
    <hyperlink ref="AO476" location="A125620904T" display="A125620904T" xr:uid="{BDD1D388-B195-46BC-B4DD-FB7C62D353E9}"/>
    <hyperlink ref="AO532" location="A125606504T" display="A125606504T" xr:uid="{E838327E-C72F-4D99-977D-148E47DB9B1A}"/>
    <hyperlink ref="AP420" location="A125600744V" display="A125600744V" xr:uid="{2D6C2827-9140-4818-B754-EA7A9403A64B}"/>
    <hyperlink ref="AP476" location="A125629544L" display="A125629544L" xr:uid="{CCCE499E-E3A2-40CF-A9A2-30907B54D90D}"/>
    <hyperlink ref="AP532" location="A125615144T" display="A125615144T" xr:uid="{571A4642-797D-468B-82BC-6D28FA415774}"/>
    <hyperlink ref="AQ420" location="A125603624F" display="A125603624F" xr:uid="{2DAD4F31-F472-43CB-BD18-4F9ED4854F39}"/>
    <hyperlink ref="AQ476" location="A125632424C" display="A125632424C" xr:uid="{EB035F3E-2805-4396-ABD1-278E16AF5830}"/>
    <hyperlink ref="AQ532" location="A125618024C" display="A125618024C" xr:uid="{B5009592-3304-4FDD-880F-A8CC3E078187}"/>
    <hyperlink ref="AS420" location="A125594986L" display="A125594986L" xr:uid="{37C1A888-C12F-453D-8CD5-3F0A93DD69D3}"/>
    <hyperlink ref="AS476" location="A125623786V" display="A125623786V" xr:uid="{60F07AF3-56D6-4069-B279-4CDB21363E7E}"/>
    <hyperlink ref="AS532" location="A125609386V" display="A125609386V" xr:uid="{04C8DC8B-23DD-4DF1-AA48-1F148A2E193A}"/>
    <hyperlink ref="AR421" location="A125594992J" display="A125594992J" xr:uid="{AE1436B7-4926-4A24-8B28-1D4DBA29E497}"/>
    <hyperlink ref="AR477" location="A125623792R" display="A125623792R" xr:uid="{619C72FB-4A48-4A07-9D58-A46F5578A41B}"/>
    <hyperlink ref="AR533" location="A125609392R" display="A125609392R" xr:uid="{0C38F05F-0902-4DB4-A25B-1BB269766146}"/>
    <hyperlink ref="AN421" location="A125597872V" display="A125597872V" xr:uid="{B20F7C9E-933C-4D46-955C-70D5538ABF8F}"/>
    <hyperlink ref="AN477" location="A125626672A" display="A125626672A" xr:uid="{6F9E3407-0958-43E1-9EA3-B2D31204FB0F}"/>
    <hyperlink ref="AN533" location="A125612272F" display="A125612272F" xr:uid="{7EA16BD1-E0D9-4EDE-8671-E23BAA599FF3}"/>
    <hyperlink ref="AO421" location="A125592112L" display="A125592112L" xr:uid="{22DCCE5D-21B0-4FA1-BED9-960EFE0806C9}"/>
    <hyperlink ref="AO477" location="A125620912T" display="A125620912T" xr:uid="{F4CE5B76-69DF-4479-B15C-5B55F58B7B02}"/>
    <hyperlink ref="AO533" location="A125606512T" display="A125606512T" xr:uid="{D13BD77B-C0CD-42AE-9DC9-75E19952B99E}"/>
    <hyperlink ref="AP421" location="A125600752V" display="A125600752V" xr:uid="{11719232-5DFF-4BB7-B656-63E33126CFE4}"/>
    <hyperlink ref="AP477" location="A125629552L" display="A125629552L" xr:uid="{B4A7CC2D-C17F-4FA4-9978-C7C6956CAE66}"/>
    <hyperlink ref="AP533" location="A125615152T" display="A125615152T" xr:uid="{5470C6D2-2D73-436F-A868-5804A5A8DD48}"/>
    <hyperlink ref="AQ421" location="A125603632F" display="A125603632F" xr:uid="{D41CED2A-81A9-4C15-B740-84237AADA7D2}"/>
    <hyperlink ref="AQ477" location="A125632432C" display="A125632432C" xr:uid="{6D1840B7-59C3-44DF-B763-FE4FBAD84E37}"/>
    <hyperlink ref="AQ533" location="A125618032C" display="A125618032C" xr:uid="{B40E05AA-B8D2-40B2-B4F6-AA7F4BCAAED4}"/>
    <hyperlink ref="AS421" location="A125594994L" display="A125594994L" xr:uid="{D011664F-B919-492C-BB0B-B1C1D3F01205}"/>
    <hyperlink ref="AS477" location="A125623794V" display="A125623794V" xr:uid="{F658FF54-A459-4AC5-86D6-8FCE380D166E}"/>
    <hyperlink ref="AS533" location="A125609394V" display="A125609394V" xr:uid="{03EBF732-D0C0-49E8-9408-F969110F5F18}"/>
    <hyperlink ref="AR422" location="A125594816W" display="A125594816W" xr:uid="{637846F9-A25F-4403-AA21-E4FF296B29CF}"/>
    <hyperlink ref="AR478" location="A125623616C" display="A125623616C" xr:uid="{37C7B434-19C9-48D3-8497-DDC09240781D}"/>
    <hyperlink ref="AR534" location="A125609216C" display="A125609216C" xr:uid="{0FCCE97B-F444-4372-9575-A1C562BF128F}"/>
    <hyperlink ref="AN422" location="A125597696V" display="A125597696V" xr:uid="{5707A2BF-BE20-4C91-8DC2-C3EC05B148EA}"/>
    <hyperlink ref="AN478" location="A125626496A" display="A125626496A" xr:uid="{62D5A861-0BEE-433C-A060-ECB6418EB707}"/>
    <hyperlink ref="AN534" location="A125612096F" display="A125612096F" xr:uid="{2D48C337-7784-4968-9B04-756A8CD2073C}"/>
    <hyperlink ref="AO422" location="A125591936K" display="A125591936K" xr:uid="{0F411735-98A0-4DF8-A939-115E527C9865}"/>
    <hyperlink ref="AO478" location="A125620736T" display="A125620736T" xr:uid="{BD637B1D-6C14-4BB3-81F6-1EA4A4FFC09E}"/>
    <hyperlink ref="AO534" location="A125606336T" display="A125606336T" xr:uid="{71B96473-E0F4-4795-A259-28E4D18DF9C4}"/>
    <hyperlink ref="AP422" location="A125600576V" display="A125600576V" xr:uid="{1B7E564A-91CE-4974-97C5-F47047BA572C}"/>
    <hyperlink ref="AP478" location="A125629376L" display="A125629376L" xr:uid="{A7A18EDC-3164-47FC-87D7-3ED175F15F86}"/>
    <hyperlink ref="AP534" location="A125614976R" display="A125614976R" xr:uid="{498A9B29-C44C-4A2C-A10C-ACFB7D3996E5}"/>
    <hyperlink ref="AQ422" location="A125603456F" display="A125603456F" xr:uid="{E37BF9AE-67D4-479B-A961-DC52024B48EA}"/>
    <hyperlink ref="AQ478" location="A125632256C" display="A125632256C" xr:uid="{AF0191F8-2B30-4D7D-BD91-E0AC8F396DDD}"/>
    <hyperlink ref="AQ534" location="A125617856A" display="A125617856A" xr:uid="{CB67E682-C5D6-47E0-86E5-D1DC371573DB}"/>
    <hyperlink ref="AS422" location="A125594818A" display="A125594818A" xr:uid="{1C6FED57-5EAC-435B-AD55-B3C00170F10A}"/>
    <hyperlink ref="AS478" location="A125623618J" display="A125623618J" xr:uid="{B1983532-B1E6-4FAB-9C9D-A713E49C9E85}"/>
    <hyperlink ref="AS534" location="A125609218J" display="A125609218J" xr:uid="{A265BD6F-0FD7-4031-9E9C-9F0F3E5E7B4E}"/>
    <hyperlink ref="AR423" location="A125594784R" display="A125594784R" xr:uid="{65B5558F-9EB2-4384-8B09-836D0A47B7A2}"/>
    <hyperlink ref="AR479" location="A125623584W" display="A125623584W" xr:uid="{1FB98652-DC61-4FBD-8DBB-DEFF590612D9}"/>
    <hyperlink ref="AR535" location="A125609184W" display="A125609184W" xr:uid="{6C65B14A-05DA-4F77-A9CB-F37CB372D6C4}"/>
    <hyperlink ref="AN423" location="A125597664A" display="A125597664A" xr:uid="{BBD3BB5D-D89C-42B5-B1D0-086BA4449C18}"/>
    <hyperlink ref="AN479" location="A125626464J" display="A125626464J" xr:uid="{6ED64704-AFCB-4F40-86DF-ADE2ED32FBCC}"/>
    <hyperlink ref="AN535" location="A125612064L" display="A125612064L" xr:uid="{F5B1582E-EDDC-4B4B-A397-33EF66E37C0C}"/>
    <hyperlink ref="AO423" location="A125591904T" display="A125591904T" xr:uid="{1607062E-2FC0-49D0-8F45-B9E29EF9CBD8}"/>
    <hyperlink ref="AO479" location="A125620704X" display="A125620704X" xr:uid="{8825E8C7-279C-4643-A466-022E666DB6DF}"/>
    <hyperlink ref="AO535" location="A125606304X" display="A125606304X" xr:uid="{5FC01F2E-388E-4C33-8F96-A252F8A6B1D7}"/>
    <hyperlink ref="AP423" location="A125600544A" display="A125600544A" xr:uid="{6703F926-A65F-406B-B4C5-243309D4FC84}"/>
    <hyperlink ref="AP479" location="A125629344V" display="A125629344V" xr:uid="{0D51F561-68DF-4293-A45C-D0ADA598F047}"/>
    <hyperlink ref="AP535" location="A125614944W" display="A125614944W" xr:uid="{A208625E-F4EE-49E2-9CBD-F31C2596E2D3}"/>
    <hyperlink ref="AQ423" location="A125603424L" display="A125603424L" xr:uid="{BBFB5CE6-95C4-43C6-B11B-26C8ECCC147A}"/>
    <hyperlink ref="AQ479" location="A125632224K" display="A125632224K" xr:uid="{B24C6599-5B82-45AA-BEF7-5EE727B59317}"/>
    <hyperlink ref="AQ535" location="A125617824J" display="A125617824J" xr:uid="{46A8F535-3B6D-42B8-B368-9E2FBD8775C6}"/>
    <hyperlink ref="AS423" location="A125594786V" display="A125594786V" xr:uid="{E2414D8D-9EF6-4677-A938-62D6CA83D2D2}"/>
    <hyperlink ref="AS479" location="A125623586A" display="A125623586A" xr:uid="{0951E825-B0F2-4688-BF14-681CE24B390F}"/>
    <hyperlink ref="AS535" location="A125609186A" display="A125609186A" xr:uid="{A9DB2C6E-3D93-40B8-B55E-48BD439ED545}"/>
    <hyperlink ref="AR425" location="A125594856R" display="A125594856R" xr:uid="{F8A070DB-9325-4ADD-852A-E8D237DC972F}"/>
    <hyperlink ref="AR481" location="A125623656W" display="A125623656W" xr:uid="{21AF1C41-331C-4EF2-8220-24AED1A69A5E}"/>
    <hyperlink ref="AR537" location="A125609256W" display="A125609256W" xr:uid="{7B5F0AAC-A88D-47FF-9D1F-432A669F418A}"/>
    <hyperlink ref="AN425" location="A125597736A" display="A125597736A" xr:uid="{E4A1038D-A1CA-48D9-A47B-9B917710F81C}"/>
    <hyperlink ref="AN481" location="A125626536J" display="A125626536J" xr:uid="{B5DB749E-5B7B-4351-AAC3-3B856F06DF9C}"/>
    <hyperlink ref="AN537" location="A125612136L" display="A125612136L" xr:uid="{C4AE64C3-5EFF-4385-A42C-7790F2CEEC43}"/>
    <hyperlink ref="AO425" location="A125591976C" display="A125591976C" xr:uid="{FB4E3A05-0995-4BA3-9193-412175A18901}"/>
    <hyperlink ref="AO481" location="A125620776K" display="A125620776K" xr:uid="{EA02DBFC-C01A-4C7C-9757-396975BB08C2}"/>
    <hyperlink ref="AO537" location="A125606376K" display="A125606376K" xr:uid="{0221ED82-FC69-4B9F-A9B5-D99CA49AB2B2}"/>
    <hyperlink ref="AP425" location="A125600616A" display="A125600616A" xr:uid="{2D263197-3E8D-48ED-8899-16F20FCBAB36}"/>
    <hyperlink ref="AP481" location="A125629416V" display="A125629416V" xr:uid="{64022DB2-3744-4B5D-843D-2E28B256387B}"/>
    <hyperlink ref="AP537" location="A125615016X" display="A125615016X" xr:uid="{7FD17563-167C-45B5-ADA5-AF5ABD09AE52}"/>
    <hyperlink ref="AQ425" location="A125603496X" display="A125603496X" xr:uid="{2824F1BE-EB1B-4E50-92B3-F4196BCCB143}"/>
    <hyperlink ref="AQ481" location="A125632296W" display="A125632296W" xr:uid="{1A055E07-9F2B-47D8-B98B-3DA74E14FC1F}"/>
    <hyperlink ref="AQ537" location="A125617896V" display="A125617896V" xr:uid="{DBE2C627-C0E1-4BBA-8C94-45F0BF20B878}"/>
    <hyperlink ref="AS425" location="A125594858V" display="A125594858V" xr:uid="{2C8EB48A-35F6-488E-94FC-20C67ACC6A26}"/>
    <hyperlink ref="AS481" location="A125623658A" display="A125623658A" xr:uid="{F7472F3F-9AC8-442F-AE5E-6F6F82162A03}"/>
    <hyperlink ref="AS537" location="A125609258A" display="A125609258A" xr:uid="{F6F55CB9-F9C3-41AA-85AC-F33DEDF845A4}"/>
    <hyperlink ref="AR426" location="A125594808W" display="A125594808W" xr:uid="{A36E3850-E6D2-4FFD-BFDE-0512ED4723FD}"/>
    <hyperlink ref="AR482" location="A125623608C" display="A125623608C" xr:uid="{41CADFBF-929E-4CF8-B585-0A97D7E97D12}"/>
    <hyperlink ref="AR538" location="A125609208C" display="A125609208C" xr:uid="{56293827-A977-4816-812D-A1276E018829}"/>
    <hyperlink ref="AN426" location="A125597688V" display="A125597688V" xr:uid="{0C659BC9-2F2B-4D8D-8A7A-4C6909710770}"/>
    <hyperlink ref="AN482" location="A125626488A" display="A125626488A" xr:uid="{1C55ACAF-E59B-4015-AF24-08F3337F17CB}"/>
    <hyperlink ref="AN538" location="A125612088F" display="A125612088F" xr:uid="{3FFA00F0-3022-4317-81E5-A4A2C99F3EA3}"/>
    <hyperlink ref="AO426" location="A125591928K" display="A125591928K" xr:uid="{FA9300AB-A424-4A52-AC5B-32BA465EF3CE}"/>
    <hyperlink ref="AO482" location="A125620728T" display="A125620728T" xr:uid="{9952D3EC-C55C-42B8-BC71-BE2391F4C97E}"/>
    <hyperlink ref="AO538" location="A125606328T" display="A125606328T" xr:uid="{DAF95238-94B0-4831-90AE-8A814BD907D1}"/>
    <hyperlink ref="AP426" location="A125600568V" display="A125600568V" xr:uid="{E0F5264A-85AD-49CB-BEC0-FB3C93E95A4D}"/>
    <hyperlink ref="AP482" location="A125629368L" display="A125629368L" xr:uid="{9F706405-10AC-455E-8410-289F96E950ED}"/>
    <hyperlink ref="AP538" location="A125614968R" display="A125614968R" xr:uid="{7B3773FF-1E69-4BE6-9419-1A04A84DFB37}"/>
    <hyperlink ref="AQ426" location="A125603448F" display="A125603448F" xr:uid="{9534CF4E-CB08-48EC-A81A-80797A617049}"/>
    <hyperlink ref="AQ482" location="A125632248C" display="A125632248C" xr:uid="{3098463D-A842-493E-A972-F968910562AF}"/>
    <hyperlink ref="AQ538" location="A125617848A" display="A125617848A" xr:uid="{C00D6D41-D6B3-4F5A-A91D-F3508BC656CD}"/>
    <hyperlink ref="AS426" location="A125594810J" display="A125594810J" xr:uid="{A4845D53-282E-42FC-AFC7-F525F22D63AF}"/>
    <hyperlink ref="AS482" location="A125623610R" display="A125623610R" xr:uid="{E511D638-2015-4536-BF63-81D378055AA5}"/>
    <hyperlink ref="AS538" location="A125609210R" display="A125609210R" xr:uid="{6EBF21B2-67D2-4BCF-81F3-48D5E22AAD4A}"/>
    <hyperlink ref="AR427" location="A125594864R" display="A125594864R" xr:uid="{A19069E0-D83E-44FE-8E09-0EEEA85C2C45}"/>
    <hyperlink ref="AR483" location="A125623664W" display="A125623664W" xr:uid="{68276BFE-1F5A-4243-8E8E-0F5E2A10EFEA}"/>
    <hyperlink ref="AR539" location="A125609264W" display="A125609264W" xr:uid="{301E830E-1547-4CD9-AF89-6966971F6F5B}"/>
    <hyperlink ref="AN427" location="A125597744A" display="A125597744A" xr:uid="{3628D1EA-8D5B-4D29-8D39-3C2FE280B155}"/>
    <hyperlink ref="AN483" location="A125626544J" display="A125626544J" xr:uid="{97F44888-1B6C-4986-B136-5D6686D7AFB1}"/>
    <hyperlink ref="AN539" location="A125612144L" display="A125612144L" xr:uid="{9A71C03D-E0A1-46F2-BC77-306219B1BE16}"/>
    <hyperlink ref="AO427" location="A125591984C" display="A125591984C" xr:uid="{4503BD8F-FC46-42C4-8BC2-345951A43AD9}"/>
    <hyperlink ref="AO483" location="A125620784K" display="A125620784K" xr:uid="{A8DB5950-8CC9-495E-A535-387FD7BAF6BC}"/>
    <hyperlink ref="AO539" location="A125606384K" display="A125606384K" xr:uid="{0213810D-6CA3-438C-9884-2DCF840B002D}"/>
    <hyperlink ref="AP427" location="A125600624A" display="A125600624A" xr:uid="{03E37B64-3F26-4866-8605-DE87D484E10D}"/>
    <hyperlink ref="AP483" location="A125629424V" display="A125629424V" xr:uid="{A89411CB-BF83-4C75-8371-9DFDFE431AF4}"/>
    <hyperlink ref="AP539" location="A125615024X" display="A125615024X" xr:uid="{DD7B8484-CEA6-4FEF-AC85-B55FAE4EE820}"/>
    <hyperlink ref="AQ427" location="A125603504L" display="A125603504L" xr:uid="{253D208A-82F3-46BC-866B-DB3C97B53A5F}"/>
    <hyperlink ref="AQ483" location="A125632304K" display="A125632304K" xr:uid="{FDF72323-2E0B-4EAD-BDE2-25E0592F4F0A}"/>
    <hyperlink ref="AQ539" location="A125617904J" display="A125617904J" xr:uid="{43190823-3E81-4D84-873E-5C17565692FC}"/>
    <hyperlink ref="AS427" location="A125594866V" display="A125594866V" xr:uid="{B1B8EE1D-DCC4-49E3-8A54-FB588641C70C}"/>
    <hyperlink ref="AS483" location="A125623666A" display="A125623666A" xr:uid="{0324045C-6C6E-4A6F-91CA-52C229E92238}"/>
    <hyperlink ref="AS539" location="A125609266A" display="A125609266A" xr:uid="{F9A0D376-F4C9-44E7-9381-DE91856BE117}"/>
    <hyperlink ref="AR428" location="A125594824W" display="A125594824W" xr:uid="{BFF546CC-5739-46A0-9E71-3EA4BF9F145C}"/>
    <hyperlink ref="AR484" location="A125623624C" display="A125623624C" xr:uid="{CB889BEE-7956-43E7-BCB5-CAB9A06C039D}"/>
    <hyperlink ref="AR540" location="A125609224C" display="A125609224C" xr:uid="{B57A3986-0E4C-4020-8604-D13F481616A4}"/>
    <hyperlink ref="AN428" location="A125597704J" display="A125597704J" xr:uid="{4775713F-8E3B-4AC9-8FF4-A846CEADE9DC}"/>
    <hyperlink ref="AN484" location="A125626504R" display="A125626504R" xr:uid="{16FA8FF4-C75A-46FC-8BB7-42BDC1EF4C3B}"/>
    <hyperlink ref="AN540" location="A125612104V" display="A125612104V" xr:uid="{D4465F24-54E8-46B0-BBBD-803C5F7145B1}"/>
    <hyperlink ref="AO428" location="A125591944K" display="A125591944K" xr:uid="{D9A09611-996D-47CB-AED8-41E33424CEA6}"/>
    <hyperlink ref="AO484" location="A125620744T" display="A125620744T" xr:uid="{BBA5046C-E58C-42C6-BDF7-6E3805538731}"/>
    <hyperlink ref="AO540" location="A125606344T" display="A125606344T" xr:uid="{1BEECDF3-4DD6-43E8-A896-FB73D83C9F3B}"/>
    <hyperlink ref="AP428" location="A125600584V" display="A125600584V" xr:uid="{C95738B9-49B8-4201-BA85-A8DC3AA37449}"/>
    <hyperlink ref="AP484" location="A125629384L" display="A125629384L" xr:uid="{BCD68D56-E720-4C07-8B45-EF773526FE25}"/>
    <hyperlink ref="AP540" location="A125614984R" display="A125614984R" xr:uid="{80A0B874-4CA2-4CC9-A8FC-22E09E4D09EC}"/>
    <hyperlink ref="AQ428" location="A125603464F" display="A125603464F" xr:uid="{C01213D9-CB38-46B0-A924-4EC9E2A85042}"/>
    <hyperlink ref="AQ484" location="A125632264C" display="A125632264C" xr:uid="{95AA3164-E1B1-4F57-B2D0-1249C15CA217}"/>
    <hyperlink ref="AQ540" location="A125617864A" display="A125617864A" xr:uid="{4750855E-5A97-4CA9-A9F4-527F6DAF19CD}"/>
    <hyperlink ref="AS428" location="A125594826A" display="A125594826A" xr:uid="{8260E360-F06D-4AE6-B583-46E67EB81995}"/>
    <hyperlink ref="AS484" location="A125623626J" display="A125623626J" xr:uid="{229F78B6-F922-4256-88D6-842132A0AAE5}"/>
    <hyperlink ref="AS540" location="A125609226J" display="A125609226J" xr:uid="{3A037C35-6407-4019-8E62-AEB9C0EF26C7}"/>
    <hyperlink ref="AR429" location="A125594872R" display="A125594872R" xr:uid="{955EB9AB-11E9-4FC1-A534-AB04EA96F419}"/>
    <hyperlink ref="AR485" location="A125623672W" display="A125623672W" xr:uid="{4CE45DEF-F871-46C8-9132-7269FB29E35F}"/>
    <hyperlink ref="AR541" location="A125609272W" display="A125609272W" xr:uid="{6D5ABC96-9492-4BBD-80C7-7214BD4C8A90}"/>
    <hyperlink ref="AN429" location="A125597752A" display="A125597752A" xr:uid="{04476021-9A94-41F2-BCE5-1D6B38267174}"/>
    <hyperlink ref="AN485" location="A125626552J" display="A125626552J" xr:uid="{36855611-4207-4EB2-9B06-749CC210D290}"/>
    <hyperlink ref="AN541" location="A125612152L" display="A125612152L" xr:uid="{F95FDF9D-70A3-4BDC-A001-25282448A388}"/>
    <hyperlink ref="AO429" location="A125591992C" display="A125591992C" xr:uid="{F25C226A-323B-4D05-9698-51C02F3E0E13}"/>
    <hyperlink ref="AO485" location="A125620792K" display="A125620792K" xr:uid="{51A1F231-EEE8-4288-9580-E882645548B4}"/>
    <hyperlink ref="AO541" location="A125606392K" display="A125606392K" xr:uid="{1E15CBD2-F16F-4926-AB9B-9104A0335250}"/>
    <hyperlink ref="AP429" location="A125600632A" display="A125600632A" xr:uid="{9E0CFEA5-4751-4C04-B370-20293495841D}"/>
    <hyperlink ref="AP485" location="A125629432V" display="A125629432V" xr:uid="{99B71CCB-06FA-45C6-B6D1-1E64F0AD926B}"/>
    <hyperlink ref="AP541" location="A125615032X" display="A125615032X" xr:uid="{480D5B40-5156-4E27-9EB9-141F2B896DE7}"/>
    <hyperlink ref="AQ429" location="A125603512L" display="A125603512L" xr:uid="{D2939CBB-838A-44A4-BB92-B78CFB4C2729}"/>
    <hyperlink ref="AQ485" location="A125632312K" display="A125632312K" xr:uid="{9B99CDB6-4C05-480E-AB6F-62F00C31C4C7}"/>
    <hyperlink ref="AQ541" location="A125617912J" display="A125617912J" xr:uid="{692E8440-E8DE-472F-BD66-08DF65E3879B}"/>
    <hyperlink ref="AS429" location="A125594874V" display="A125594874V" xr:uid="{FC9139B4-6C32-47AE-AC56-74C6F41CBDEE}"/>
    <hyperlink ref="AS485" location="A125623674A" display="A125623674A" xr:uid="{83B85A5B-4AF8-4BF1-8324-3D6A427B33FE}"/>
    <hyperlink ref="AS541" location="A125609274A" display="A125609274A" xr:uid="{D7B36077-6832-4B59-9541-1DEB9F5817C0}"/>
    <hyperlink ref="AR430" location="A125594952R" display="A125594952R" xr:uid="{29365622-D9CA-4C25-939C-92547BE28A0D}"/>
    <hyperlink ref="AR486" location="A125623752W" display="A125623752W" xr:uid="{9C244AAC-A29D-4415-857F-599C071B463C}"/>
    <hyperlink ref="AR542" location="A125609352W" display="A125609352W" xr:uid="{273CA90C-6358-4699-99D8-E9F59D62F07B}"/>
    <hyperlink ref="AN430" location="A125597832A" display="A125597832A" xr:uid="{5C5383B7-8BE1-4CA7-AE27-E53B665DB6C6}"/>
    <hyperlink ref="AN486" location="A125626632J" display="A125626632J" xr:uid="{C56677F5-611D-4FFA-B181-432B14A620BC}"/>
    <hyperlink ref="AN542" location="A125612232L" display="A125612232L" xr:uid="{BDFA2D6B-0F44-400F-B84A-EAEB0BE474F6}"/>
    <hyperlink ref="AO430" location="A125592072F" display="A125592072F" xr:uid="{BDC14E58-E629-4F13-BF6C-C1A6FDA6851A}"/>
    <hyperlink ref="AO486" location="A125620872K" display="A125620872K" xr:uid="{07532C3B-161C-4A5B-867B-4FEE1D112972}"/>
    <hyperlink ref="AO542" location="A125606472K" display="A125606472K" xr:uid="{A639BAC3-6EDD-40AA-8AD8-33BC22C97A00}"/>
    <hyperlink ref="AP430" location="A125600712A" display="A125600712A" xr:uid="{DD4C5655-2548-43C0-82DD-7B197EEBA657}"/>
    <hyperlink ref="AP486" location="A125629512V" display="A125629512V" xr:uid="{EF60D703-1308-4C17-9867-236D22C846A2}"/>
    <hyperlink ref="AP542" location="A125615112X" display="A125615112X" xr:uid="{E4538C81-C0BF-4C17-8FDD-8F29354D93E1}"/>
    <hyperlink ref="AQ430" location="A125603592X" display="A125603592X" xr:uid="{4A5C4F5C-C455-4AF6-BC8F-2E9630DBD3BE}"/>
    <hyperlink ref="AQ486" location="A125632392W" display="A125632392W" xr:uid="{FB58642F-974A-42CE-812E-BDEC0D62CA3A}"/>
    <hyperlink ref="AQ542" location="A125617992V" display="A125617992V" xr:uid="{F1CC4100-488D-433A-8013-7DAC336F8C15}"/>
    <hyperlink ref="AS430" location="A125594954V" display="A125594954V" xr:uid="{29D0E5F7-9A7C-49DB-814A-B9CA15B90C06}"/>
    <hyperlink ref="AS486" location="A125623754A" display="A125623754A" xr:uid="{EFF6CAD9-5C68-4C76-B3C3-4A4DEA2C8E26}"/>
    <hyperlink ref="AS542" location="A125609354A" display="A125609354A" xr:uid="{36ED1F14-3EB0-4EA8-B900-E2755DFB8299}"/>
    <hyperlink ref="AR431" location="A125594880R" display="A125594880R" xr:uid="{9DDE031B-1C3B-4108-9156-BBAE2E1D47EB}"/>
    <hyperlink ref="AR487" location="A125623680W" display="A125623680W" xr:uid="{C6D9377E-3F49-4B4B-8DEC-246B4D1EEB37}"/>
    <hyperlink ref="AR543" location="A125609280W" display="A125609280W" xr:uid="{CC73B1BB-E481-4E02-A705-6E2904D685C9}"/>
    <hyperlink ref="AN431" location="A125597760A" display="A125597760A" xr:uid="{476DAEB7-9D5F-4AC5-B780-0334AF52E84B}"/>
    <hyperlink ref="AN487" location="A125626560J" display="A125626560J" xr:uid="{5A12A7AA-3F30-44C5-9037-FF86BF0B9F71}"/>
    <hyperlink ref="AN543" location="A125612160L" display="A125612160L" xr:uid="{96AD5FAA-BE32-4A88-8AEE-E5CB88AD1CC7}"/>
    <hyperlink ref="AO431" location="A125592000V" display="A125592000V" xr:uid="{6F3F9ABF-E084-4E6F-ACA8-D6CC6FC1513D}"/>
    <hyperlink ref="AO487" location="A125620800X" display="A125620800X" xr:uid="{3959ADE5-4E3C-4E79-81F9-95A85EE92818}"/>
    <hyperlink ref="AO543" location="A125606400X" display="A125606400X" xr:uid="{7718BD34-DBBE-41D6-A211-5A146DF9F590}"/>
    <hyperlink ref="AP431" location="A125600640A" display="A125600640A" xr:uid="{99680A60-8472-4A8E-BBB5-7F63CB0FCB65}"/>
    <hyperlink ref="AP487" location="A125629440V" display="A125629440V" xr:uid="{A388CE70-1887-43FC-BEE7-3B7A31841353}"/>
    <hyperlink ref="AP543" location="A125615040X" display="A125615040X" xr:uid="{726F8169-5F16-4E25-AE60-1CCC20B0B7CB}"/>
    <hyperlink ref="AQ431" location="A125603520L" display="A125603520L" xr:uid="{73AF4389-733C-472E-91C9-7D00368A74A9}"/>
    <hyperlink ref="AQ487" location="A125632320K" display="A125632320K" xr:uid="{989819E6-816C-472F-818F-D62859559776}"/>
    <hyperlink ref="AQ543" location="A125617920J" display="A125617920J" xr:uid="{81253610-27E1-4638-A282-75E2289540BC}"/>
    <hyperlink ref="AS431" location="A125594882V" display="A125594882V" xr:uid="{641EA60E-C565-4DCD-B070-00F7298D61F6}"/>
    <hyperlink ref="AS487" location="A125623682A" display="A125623682A" xr:uid="{C28CC78C-04FF-4800-80B7-D7038A340BB0}"/>
    <hyperlink ref="AS543" location="A125609282A" display="A125609282A" xr:uid="{64CD5910-F2E7-4716-8E7E-CDB81109DD65}"/>
    <hyperlink ref="AR432" location="A125594832W" display="A125594832W" xr:uid="{FF662B9D-20AE-4ABE-A63C-45C5817EE105}"/>
    <hyperlink ref="AR488" location="A125623632C" display="A125623632C" xr:uid="{FBBAC2B1-ACC2-4B19-9D21-952CD09B23CE}"/>
    <hyperlink ref="AR544" location="A125609232C" display="A125609232C" xr:uid="{527A77D3-4F91-4C04-9EC8-4C4DA3420B92}"/>
    <hyperlink ref="AN432" location="A125597712J" display="A125597712J" xr:uid="{E60FDD26-AC85-4031-85F0-80F33829F5D0}"/>
    <hyperlink ref="AN488" location="A125626512R" display="A125626512R" xr:uid="{E4B38146-A631-4481-9BC6-24A989FA0B49}"/>
    <hyperlink ref="AN544" location="A125612112V" display="A125612112V" xr:uid="{0C7C2A38-C2BD-4204-983A-EC85324FC633}"/>
    <hyperlink ref="AO432" location="A125591952K" display="A125591952K" xr:uid="{C45698B7-83C6-42EF-9A99-1DFFDE878D15}"/>
    <hyperlink ref="AO488" location="A125620752T" display="A125620752T" xr:uid="{C999200D-D441-46BD-99A9-39A3E896C302}"/>
    <hyperlink ref="AO544" location="A125606352T" display="A125606352T" xr:uid="{6CAFD09A-A0E2-454C-A7BB-ECF4385E8AD0}"/>
    <hyperlink ref="AP432" location="A125600592V" display="A125600592V" xr:uid="{C0913F77-A43D-4F2D-A533-E55820783EF6}"/>
    <hyperlink ref="AP488" location="A125629392L" display="A125629392L" xr:uid="{8CC4AEA3-1198-4B7A-8E19-866BF7B9165D}"/>
    <hyperlink ref="AP544" location="A125614992R" display="A125614992R" xr:uid="{82AD7F97-768F-4DB6-9EFD-2CBE6A5B3635}"/>
    <hyperlink ref="AQ432" location="A125603472F" display="A125603472F" xr:uid="{44B664D2-3073-49A6-87D8-379F8D3CE997}"/>
    <hyperlink ref="AQ488" location="A125632272C" display="A125632272C" xr:uid="{840FBF7F-B156-4695-A576-A5D688098CD2}"/>
    <hyperlink ref="AQ544" location="A125617872A" display="A125617872A" xr:uid="{39111AA2-403E-40E5-A551-E543C156CBE1}"/>
    <hyperlink ref="AS432" location="A125594834A" display="A125594834A" xr:uid="{4DAAFBEF-E391-4D87-A64C-CC80CA4C2AB2}"/>
    <hyperlink ref="AS488" location="A125623634J" display="A125623634J" xr:uid="{F8874A5D-0CA7-4976-B3BF-DD86A69045CE}"/>
    <hyperlink ref="AS544" location="A125609234J" display="A125609234J" xr:uid="{791817B6-8406-48F6-B9A3-610442DBBDC9}"/>
    <hyperlink ref="AR433" location="A125595000X" display="A125595000X" xr:uid="{91254640-00F8-4D06-9C9F-A59CD3745C79}"/>
    <hyperlink ref="AR489" location="A125623800C" display="A125623800C" xr:uid="{1E9A0430-37C5-4C99-9CA1-878D89E31DE1}"/>
    <hyperlink ref="AR545" location="A125609400C" display="A125609400C" xr:uid="{B02522F6-A14C-40DE-91BF-E5091445A7FD}"/>
    <hyperlink ref="AN433" location="A125597880V" display="A125597880V" xr:uid="{1995A90A-05EC-4524-9149-E05B8AAD1AAB}"/>
    <hyperlink ref="AN489" location="A125626680A" display="A125626680A" xr:uid="{DD8E2E27-E11D-4AA5-9F0A-2FDB5B0E7498}"/>
    <hyperlink ref="AN545" location="A125612280F" display="A125612280F" xr:uid="{2305A187-279E-4451-990D-5C48FF5419A6}"/>
    <hyperlink ref="AO433" location="A125592120L" display="A125592120L" xr:uid="{A36DE793-696A-48D5-9ACD-7EFDC6A58A2F}"/>
    <hyperlink ref="AO489" location="A125620920T" display="A125620920T" xr:uid="{A2ADE388-F36E-41A9-8F3A-70513975F599}"/>
    <hyperlink ref="AO545" location="A125606520T" display="A125606520T" xr:uid="{44A2939A-2A69-4FC5-87D6-145825E06440}"/>
    <hyperlink ref="AP433" location="A125600760V" display="A125600760V" xr:uid="{903EEB50-A639-441B-B790-50F7AD967A73}"/>
    <hyperlink ref="AP489" location="A125629560L" display="A125629560L" xr:uid="{14D11BDA-1788-4ACE-960A-95D93C99D699}"/>
    <hyperlink ref="AP545" location="A125615160T" display="A125615160T" xr:uid="{C0EFAE44-FCCE-4389-8743-8FD5430CE0C7}"/>
    <hyperlink ref="AQ433" location="A125603640F" display="A125603640F" xr:uid="{B6CDC78E-1638-44DB-87EF-B20FF197C36F}"/>
    <hyperlink ref="AQ489" location="A125632440C" display="A125632440C" xr:uid="{B217E169-1E9E-4D2B-A2AE-081EBC8F221E}"/>
    <hyperlink ref="AQ545" location="A125618040C" display="A125618040C" xr:uid="{A6A87028-A194-42FE-9B75-E41DDD667464}"/>
    <hyperlink ref="AS433" location="A125595002C" display="A125595002C" xr:uid="{99966926-A461-4C0C-A9B1-1974A92257C9}"/>
    <hyperlink ref="AS489" location="A125623802J" display="A125623802J" xr:uid="{B63C82AB-2442-40BA-8045-75821910E162}"/>
    <hyperlink ref="AS545" location="A125609402J" display="A125609402J" xr:uid="{F152281B-1490-45E9-A535-8565BDEB5F4F}"/>
    <hyperlink ref="AR434" location="A125594960R" display="A125594960R" xr:uid="{001B70F7-A60C-4A06-B560-7F4827D6548B}"/>
    <hyperlink ref="AR490" location="A125623760W" display="A125623760W" xr:uid="{C5C0CF52-C683-488D-8A14-9124011E2047}"/>
    <hyperlink ref="AR546" location="A125609360W" display="A125609360W" xr:uid="{F71A5430-C75B-424D-80A4-6DAF753D5130}"/>
    <hyperlink ref="AN434" location="A125597840A" display="A125597840A" xr:uid="{9F0967AE-B4CC-4555-B475-FC9BC86E942C}"/>
    <hyperlink ref="AN490" location="A125626640J" display="A125626640J" xr:uid="{6304055C-8E2B-4431-86AC-CAFC6D562D53}"/>
    <hyperlink ref="AN546" location="A125612240L" display="A125612240L" xr:uid="{5ACFB1EF-23D9-4E0C-864B-B5F03F17F2D4}"/>
    <hyperlink ref="AO434" location="A125592080F" display="A125592080F" xr:uid="{13CBBEA1-FCEF-4BBE-84E0-D8C8C38B0EA9}"/>
    <hyperlink ref="AO490" location="A125620880K" display="A125620880K" xr:uid="{CB2D4481-30B2-4FB1-9601-CD8D8B86B78F}"/>
    <hyperlink ref="AO546" location="A125606480K" display="A125606480K" xr:uid="{C7081AFA-4F33-48BA-96E2-3774241075E6}"/>
    <hyperlink ref="AP434" location="A125600720A" display="A125600720A" xr:uid="{AD9E6D5F-5743-46AF-8F90-0B302A4DDD44}"/>
    <hyperlink ref="AP490" location="A125629520V" display="A125629520V" xr:uid="{0A8AC94E-8DFD-430B-8788-13EC00A9447F}"/>
    <hyperlink ref="AP546" location="A125615120X" display="A125615120X" xr:uid="{3A0DA97B-8F67-4107-8F50-E0CCA24D7CFB}"/>
    <hyperlink ref="AQ434" location="A125603600L" display="A125603600L" xr:uid="{758B6BEC-59D6-4E24-BF8A-C3E33D1DC09B}"/>
    <hyperlink ref="AQ490" location="A125632400K" display="A125632400K" xr:uid="{4DC7AFDE-458C-4F30-A65B-42FFDAC94C31}"/>
    <hyperlink ref="AQ546" location="A125618000K" display="A125618000K" xr:uid="{00CF602A-6F32-441A-BBC1-9F59EA86D011}"/>
    <hyperlink ref="AS434" location="A125594962V" display="A125594962V" xr:uid="{736519AD-EC8C-4124-A73D-7B8434FB9B0F}"/>
    <hyperlink ref="AS490" location="A125623762A" display="A125623762A" xr:uid="{14CD8757-9FFF-4016-916A-A4F9D725A425}"/>
    <hyperlink ref="AS546" location="A125609362A" display="A125609362A" xr:uid="{881BABD4-BA75-48F1-9E13-CEFBFFBE1F06}"/>
    <hyperlink ref="AR435" location="A125594968J" display="A125594968J" xr:uid="{47D76E73-4911-48A8-9E2A-58C7D8165206}"/>
    <hyperlink ref="AR491" location="A125623768R" display="A125623768R" xr:uid="{8F3F8CC2-0903-44CC-B16F-F5133913F05F}"/>
    <hyperlink ref="AR547" location="A125609368R" display="A125609368R" xr:uid="{832799F5-820D-49F0-91E8-882CC380A67A}"/>
    <hyperlink ref="AN435" location="A125597848V" display="A125597848V" xr:uid="{2E3C897E-C90F-4CBD-AF62-0A31EC541BEE}"/>
    <hyperlink ref="AN491" location="A125626648A" display="A125626648A" xr:uid="{9C2C97F3-26E6-4502-9C16-120643BADB41}"/>
    <hyperlink ref="AN547" location="A125612248F" display="A125612248F" xr:uid="{7D5BB1E1-57A0-4CC7-8503-45076EA37E05}"/>
    <hyperlink ref="AO435" location="A125592088X" display="A125592088X" xr:uid="{5954D9CA-1CF8-4FD6-9093-408F49746D48}"/>
    <hyperlink ref="AO491" location="A125620888C" display="A125620888C" xr:uid="{43886D96-06DD-4D16-B232-976275C5E5F5}"/>
    <hyperlink ref="AO547" location="A125606488C" display="A125606488C" xr:uid="{7F4C2445-D13A-45B3-9E96-B7E79A0AEE3B}"/>
    <hyperlink ref="AP435" location="A125600728V" display="A125600728V" xr:uid="{68814106-6787-41AF-811C-FA78C34F2201}"/>
    <hyperlink ref="AP491" location="A125629528L" display="A125629528L" xr:uid="{A56270BB-7046-41A7-9790-E8E0A30B1353}"/>
    <hyperlink ref="AP547" location="A125615128T" display="A125615128T" xr:uid="{3BB27DB2-4268-48BD-8190-797B905DA894}"/>
    <hyperlink ref="AQ435" location="A125603608F" display="A125603608F" xr:uid="{022D83E3-F194-4CF3-BD04-6BA4602266A4}"/>
    <hyperlink ref="AQ491" location="A125632408C" display="A125632408C" xr:uid="{CBAA5799-90DE-44B3-BBF7-7FB1D7866EBF}"/>
    <hyperlink ref="AQ547" location="A125618008C" display="A125618008C" xr:uid="{904E77DA-4CBB-432E-B161-D45A50CAA815}"/>
    <hyperlink ref="AS435" location="A125594970V" display="A125594970V" xr:uid="{7230C890-C04B-420C-9D16-F408321DAC5F}"/>
    <hyperlink ref="AS491" location="A125623770A" display="A125623770A" xr:uid="{72DE74B8-9783-48DF-BBFE-2F90DBFEFBCC}"/>
    <hyperlink ref="AS547" location="A125609370A" display="A125609370A" xr:uid="{52CBFF34-2835-4217-A5D3-4426A53CA168}"/>
    <hyperlink ref="AR436" location="A125595072K" display="A125595072K" xr:uid="{89C1FD5F-22F1-47AE-B5BF-313FB5C4DC3F}"/>
    <hyperlink ref="AR492" location="A125623872R" display="A125623872R" xr:uid="{063EE718-654B-4C8B-956E-5FD003EE766F}"/>
    <hyperlink ref="AR548" location="A125609472R" display="A125609472R" xr:uid="{C745D097-3147-4BF2-B7FF-0C127BD1C01C}"/>
    <hyperlink ref="AN436" location="A125597952V" display="A125597952V" xr:uid="{187EA271-9B7D-4679-8E03-C907E0DDF7A0}"/>
    <hyperlink ref="AN492" location="A125626752A" display="A125626752A" xr:uid="{A3E46F6D-DFFF-4DDC-A7CA-2DD7DFC09544}"/>
    <hyperlink ref="AN548" location="A125612352F" display="A125612352F" xr:uid="{A417E122-5731-4A59-AB20-4EA15065A256}"/>
    <hyperlink ref="AO436" location="A125592192X" display="A125592192X" xr:uid="{6CABC74B-A575-463C-AD50-A3651D7DD772}"/>
    <hyperlink ref="AO492" location="A125620992C" display="A125620992C" xr:uid="{89FD9630-B314-4C06-9FB3-534DB8345D1F}"/>
    <hyperlink ref="AO548" location="A125606592C" display="A125606592C" xr:uid="{BDD1D485-2312-4FD0-B44B-FAEB0CEDC22E}"/>
    <hyperlink ref="AP436" location="A125600832V" display="A125600832V" xr:uid="{51C650EE-A24F-4F45-9D8B-26AD40BEBAA4}"/>
    <hyperlink ref="AP492" location="A125629632L" display="A125629632L" xr:uid="{63515EE2-0174-4D3C-B9B7-B8EA4D62E20C}"/>
    <hyperlink ref="AP548" location="A125615232T" display="A125615232T" xr:uid="{D04BDC8F-2770-4EE1-9398-8AC4F01FA21B}"/>
    <hyperlink ref="AQ436" location="A125603712F" display="A125603712F" xr:uid="{958447D9-BF86-4FDE-8E52-2CEB84AB92D9}"/>
    <hyperlink ref="AQ492" location="A125632512C" display="A125632512C" xr:uid="{FCFF33EE-FBFA-4234-A630-38791A00719A}"/>
    <hyperlink ref="AQ548" location="A125618112C" display="A125618112C" xr:uid="{6931833C-3E20-49D5-9D72-57450C3BD287}"/>
    <hyperlink ref="AS436" location="A125595074R" display="A125595074R" xr:uid="{B5DBEF28-88E7-4BBB-B03E-D91B8F3802E8}"/>
    <hyperlink ref="AS492" location="A125623874V" display="A125623874V" xr:uid="{05069718-B8E3-4A94-98F1-376387D7F3E4}"/>
    <hyperlink ref="AS548" location="A125609474V" display="A125609474V" xr:uid="{AEFAAD60-9896-44F1-9FD4-BB4528A8E660}"/>
    <hyperlink ref="AR437" location="A125594792R" display="A125594792R" xr:uid="{FEB793D3-F709-4EB6-8B35-11D1ABF1A05B}"/>
    <hyperlink ref="AR493" location="A125623592W" display="A125623592W" xr:uid="{B7D4F04D-B5CF-4448-BFA4-24E555A2CC25}"/>
    <hyperlink ref="AR549" location="A125609192W" display="A125609192W" xr:uid="{039A244C-8F93-46CE-AE7D-64D6F9DA2B1E}"/>
    <hyperlink ref="AN437" location="A125597672A" display="A125597672A" xr:uid="{FFF73DAC-0DE1-415E-BD61-70495E926CC0}"/>
    <hyperlink ref="AN493" location="A125626472J" display="A125626472J" xr:uid="{4DBD4225-2377-4693-9F6E-8FC5BC5A4B5D}"/>
    <hyperlink ref="AN549" location="A125612072L" display="A125612072L" xr:uid="{3B01747F-F032-48AE-8F7F-506137E47013}"/>
    <hyperlink ref="AO437" location="A125591912T" display="A125591912T" xr:uid="{AEA6AC3D-5DD4-452F-AA62-8B919A624075}"/>
    <hyperlink ref="AO493" location="A125620712X" display="A125620712X" xr:uid="{7204B7F5-7E56-4837-B280-2F4EF51E0912}"/>
    <hyperlink ref="AO549" location="A125606312X" display="A125606312X" xr:uid="{BC457DD9-31AE-4E16-973F-39D0603FE8D1}"/>
    <hyperlink ref="AP437" location="A125600552A" display="A125600552A" xr:uid="{8ECDF34A-1802-46EA-8D39-F5ACA4FE7D0C}"/>
    <hyperlink ref="AP493" location="A125629352V" display="A125629352V" xr:uid="{51E4D7EE-1A1C-4E37-9724-52AC8E60B325}"/>
    <hyperlink ref="AP549" location="A125614952W" display="A125614952W" xr:uid="{2CB1200E-482C-4076-894D-FF435B6170D2}"/>
    <hyperlink ref="AQ437" location="A125603432L" display="A125603432L" xr:uid="{69779ACE-D033-4F41-9104-D1E467167FD0}"/>
    <hyperlink ref="AQ493" location="A125632232K" display="A125632232K" xr:uid="{55753E2E-D465-4782-8FE2-4F28B83D18A1}"/>
    <hyperlink ref="AQ549" location="A125617832J" display="A125617832J" xr:uid="{355C9460-F206-4437-807B-5FABACE6EE2A}"/>
    <hyperlink ref="AS437" location="A125594794V" display="A125594794V" xr:uid="{91486A2C-5435-4F0C-823E-FE15E1FA5282}"/>
    <hyperlink ref="AS493" location="A125623594A" display="A125623594A" xr:uid="{376BC95D-0F3B-4944-A8D3-6FEEFBF6A6BC}"/>
    <hyperlink ref="AS549" location="A125609194A" display="A125609194A" xr:uid="{2A1C1EDC-8D8D-484C-ADD6-D1CFD2E4D964}"/>
    <hyperlink ref="AX438" location="A125595208K" display="A125595208K" xr:uid="{6041D2C5-1B41-4E5B-902B-510D01205630}"/>
    <hyperlink ref="AX494" location="A125624008T" display="A125624008T" xr:uid="{BCE7A1CA-1B64-4BCE-95C9-E5C78D696212}"/>
    <hyperlink ref="AX550" location="A125609608R" display="A125609608R" xr:uid="{E62E8D89-1710-42AE-8791-2B054D6CB022}"/>
    <hyperlink ref="AT438" location="A125598088J" display="A125598088J" xr:uid="{EFE926BC-B258-47AE-99B6-45FAF3E94DC8}"/>
    <hyperlink ref="AT494" location="A125626888L" display="A125626888L" xr:uid="{110D22AE-DD9F-4799-88A3-4AA7076EBB94}"/>
    <hyperlink ref="AT550" location="A125612488T" display="A125612488T" xr:uid="{5A0BBA17-C3C8-485D-A1CE-4D5892EF725D}"/>
    <hyperlink ref="AU438" location="A125592328X" display="A125592328X" xr:uid="{89C32FDD-793E-42EA-9F93-6FBC3834722F}"/>
    <hyperlink ref="AU494" location="A125621128F" display="A125621128F" xr:uid="{0E18E093-C8AE-4FE3-A642-7D7CD60FAE3A}"/>
    <hyperlink ref="AU550" location="A125606728C" display="A125606728C" xr:uid="{CB52C2B5-F59B-435F-845C-F36460AFABAA}"/>
    <hyperlink ref="AV438" location="A125600968F" display="A125600968F" xr:uid="{7066A17C-92BA-450E-BC8B-9AED55364456}"/>
    <hyperlink ref="AV494" location="A125629768X" display="A125629768X" xr:uid="{54E330CB-FD06-4A0A-AD17-D749AA19B285}"/>
    <hyperlink ref="AV550" location="A125615368C" display="A125615368C" xr:uid="{4F931E78-22C4-497C-AA73-4D37C99C5354}"/>
    <hyperlink ref="AW438" location="A125603848T" display="A125603848T" xr:uid="{C745F0BD-EA05-4E4D-8DEC-D321218A5659}"/>
    <hyperlink ref="AW494" location="A125632648R" display="A125632648R" xr:uid="{BABEB542-3C69-48EC-BF0D-DDA3019BDD92}"/>
    <hyperlink ref="AW550" location="A125618248R" display="A125618248R" xr:uid="{DEDEEF9C-2905-49C9-AF05-78A39D71625C}"/>
    <hyperlink ref="AY438" location="A125595210W" display="A125595210W" xr:uid="{A7ED945D-876D-4435-B079-A70D43A1C4AC}"/>
    <hyperlink ref="AY494" location="A125624010C" display="A125624010C" xr:uid="{7A78305C-C633-4A78-9419-1F2A716A4E54}"/>
    <hyperlink ref="AY550" location="A125609610A" display="A125609610A" xr:uid="{071157C2-EF1F-42B8-95AC-E8E6256C185B}"/>
    <hyperlink ref="AX394" location="A125595328C" display="A125595328C" xr:uid="{9C889EFB-8B9A-4E3D-B382-A7D2B1D17068}"/>
    <hyperlink ref="AX450" location="A125624128K" display="A125624128K" xr:uid="{E2712AF2-DB5A-4D3D-B083-427D0424B64C}"/>
    <hyperlink ref="AX506" location="A125609728J" display="A125609728J" xr:uid="{182690C6-0A07-47C1-BF38-3C4B9A36C4EB}"/>
    <hyperlink ref="AT394" location="A125598208R" display="A125598208R" xr:uid="{F3F6B06F-AA5A-487A-AA5C-C707E569CE9A}"/>
    <hyperlink ref="AT450" location="A125627008W" display="A125627008W" xr:uid="{D70F7A8D-287D-4F37-8714-E755B57000C7}"/>
    <hyperlink ref="AT506" location="A125612608X" display="A125612608X" xr:uid="{0AFDE9E6-DFEF-4DCE-BE33-23FB06B2C477}"/>
    <hyperlink ref="AU394" location="A125592448T" display="A125592448T" xr:uid="{B2A9C63D-C386-495E-9B22-F44979164AE6}"/>
    <hyperlink ref="AU450" location="A125621248X" display="A125621248X" xr:uid="{B4C3DA20-6C61-4AA7-AC36-3531D8AF630D}"/>
    <hyperlink ref="AU506" location="A125606848W" display="A125606848W" xr:uid="{AAD9C219-EDD0-42ED-A0F0-00C0197BB5EA}"/>
    <hyperlink ref="AV394" location="A125601088A" display="A125601088A" xr:uid="{8396595C-A37F-4AF4-888C-7300EE7742C4}"/>
    <hyperlink ref="AV450" location="A125629888T" display="A125629888T" xr:uid="{BC551D78-01C8-4663-91C1-89A91B2B606E}"/>
    <hyperlink ref="AV506" location="A125615488W" display="A125615488W" xr:uid="{A49DB48C-09A6-41AE-B55C-04607A0306E5}"/>
    <hyperlink ref="AW394" location="A125603968K" display="A125603968K" xr:uid="{62BC00DC-1490-4613-8BCF-20B91EB41DBE}"/>
    <hyperlink ref="AW450" location="A125632768J" display="A125632768J" xr:uid="{4BEADF3F-15E5-4F45-A228-FE9960726FFC}"/>
    <hyperlink ref="AW506" location="A125618368J" display="A125618368J" xr:uid="{D6266C0A-9E50-453B-ADB1-1F515605BD2E}"/>
    <hyperlink ref="AY394" location="A125595330R" display="A125595330R" xr:uid="{60EE8CB8-9724-4D79-947B-A5EA971FD2F6}"/>
    <hyperlink ref="AY450" location="A125624130W" display="A125624130W" xr:uid="{FC6CCF46-2C69-47E4-9E02-0E65A6A42EF5}"/>
    <hyperlink ref="AY506" location="A125609730V" display="A125609730V" xr:uid="{BBA3A79A-5C66-4576-904E-040DBA81DDC8}"/>
    <hyperlink ref="AX395" location="A125595216K" display="A125595216K" xr:uid="{F3C41F2E-DAE5-4966-8665-E199261BFB32}"/>
    <hyperlink ref="AX451" location="A125624016T" display="A125624016T" xr:uid="{8F4555D9-9126-4286-9982-555841700AAD}"/>
    <hyperlink ref="AX507" location="A125609616R" display="A125609616R" xr:uid="{47C55295-242E-44FE-A51F-67AF1D74A1C1}"/>
    <hyperlink ref="AT395" location="A125598096J" display="A125598096J" xr:uid="{2775D488-F252-43CC-9611-4A773C222B02}"/>
    <hyperlink ref="AT451" location="A125626896L" display="A125626896L" xr:uid="{6673E6D6-5F49-4691-A23E-36A1B7E3447B}"/>
    <hyperlink ref="AT507" location="A125612496T" display="A125612496T" xr:uid="{C676C8DD-343F-4206-9A0C-39BB402297C6}"/>
    <hyperlink ref="AU395" location="A125592336X" display="A125592336X" xr:uid="{6F52868A-2DE4-41C3-8535-16A20C924A9E}"/>
    <hyperlink ref="AU451" location="A125621136F" display="A125621136F" xr:uid="{ABC3B63A-8994-4B1C-B910-0EE4F8D2374C}"/>
    <hyperlink ref="AU507" location="A125606736C" display="A125606736C" xr:uid="{DECF1ACF-7505-458A-83C4-FE4EB02E89EC}"/>
    <hyperlink ref="AV395" location="A125600976F" display="A125600976F" xr:uid="{7BC9B778-861C-4DCF-A06B-47C703FD6D73}"/>
    <hyperlink ref="AV451" location="A125629776X" display="A125629776X" xr:uid="{FB71027F-CCAE-431B-A4B8-ABFD575760DC}"/>
    <hyperlink ref="AV507" location="A125615376C" display="A125615376C" xr:uid="{DE0A0E05-3EA1-4CE0-9B9B-75AD01950471}"/>
    <hyperlink ref="AW395" location="A125603856T" display="A125603856T" xr:uid="{6EA5941F-694D-4667-BF51-D1D8A7D42094}"/>
    <hyperlink ref="AW451" location="A125632656R" display="A125632656R" xr:uid="{7D543FFD-D89D-4C05-86CF-0BC127B111E4}"/>
    <hyperlink ref="AW507" location="A125618256R" display="A125618256R" xr:uid="{E02DFB4D-64D1-4E54-8646-C25774E1FD44}"/>
    <hyperlink ref="AY395" location="A125595218R" display="A125595218R" xr:uid="{B3CD35FB-289C-4A46-BA96-8F92CAB73930}"/>
    <hyperlink ref="AY451" location="A125624018W" display="A125624018W" xr:uid="{BADF720B-BAA0-44B4-8C9F-B335643DE2A5}"/>
    <hyperlink ref="AY507" location="A125609618V" display="A125609618V" xr:uid="{2863B799-C1BE-4872-A61E-606E24085E26}"/>
    <hyperlink ref="AX396" location="A125595336C" display="A125595336C" xr:uid="{277FB71A-C128-44FE-B122-32A3F7023373}"/>
    <hyperlink ref="AX452" location="A125624136K" display="A125624136K" xr:uid="{8C11D08C-136D-4B3B-B8BE-48876F8ED4A5}"/>
    <hyperlink ref="AX508" location="A125609736J" display="A125609736J" xr:uid="{17057E23-3E37-4D80-B2C3-173BD6042372}"/>
    <hyperlink ref="AT396" location="A125598216R" display="A125598216R" xr:uid="{14D0DD8E-D1D1-42D7-A7A3-9C61138FBB42}"/>
    <hyperlink ref="AT452" location="A125627016W" display="A125627016W" xr:uid="{71E5F59E-60AA-4154-9EDB-F866E89B8F49}"/>
    <hyperlink ref="AT508" location="A125612616X" display="A125612616X" xr:uid="{0E9602F0-1610-4964-9C86-C8FD4E2F6CAB}"/>
    <hyperlink ref="AU396" location="A125592456T" display="A125592456T" xr:uid="{2C853313-9340-4169-B13D-1C5A6301B61E}"/>
    <hyperlink ref="AU452" location="A125621256X" display="A125621256X" xr:uid="{2D27F3A6-6E5A-4751-890C-26F5BEBE38FF}"/>
    <hyperlink ref="AU508" location="A125606856W" display="A125606856W" xr:uid="{D09617A3-6782-4E1D-82EB-4D2A42B5BD20}"/>
    <hyperlink ref="AV396" location="A125601096A" display="A125601096A" xr:uid="{60A58808-278B-4979-B90F-935B74A7B27E}"/>
    <hyperlink ref="AV452" location="A125629896T" display="A125629896T" xr:uid="{418489EB-234B-4EC3-95CC-B520CF61572C}"/>
    <hyperlink ref="AV508" location="A125615496W" display="A125615496W" xr:uid="{510DAE97-C1A6-4AFE-A313-66AF073EF77B}"/>
    <hyperlink ref="AW396" location="A125603976K" display="A125603976K" xr:uid="{290D826C-65E5-4B5C-B2EB-F85B4E8349B5}"/>
    <hyperlink ref="AW452" location="A125632776J" display="A125632776J" xr:uid="{51C47E40-D8C3-4260-91FF-3FC6B6BCA952}"/>
    <hyperlink ref="AW508" location="A125618376J" display="A125618376J" xr:uid="{8DB08A5F-6BA2-4FA4-800E-70A4ECE1A32D}"/>
    <hyperlink ref="AY396" location="A125595338J" display="A125595338J" xr:uid="{97FC4C86-3E76-4E8C-ADD6-2015DAB7C08E}"/>
    <hyperlink ref="AY452" location="A125624138R" display="A125624138R" xr:uid="{8B58F4A1-370C-4C58-8BE0-0AD2C4A58E85}"/>
    <hyperlink ref="AY508" location="A125609738L" display="A125609738L" xr:uid="{3EAAC95F-0D44-4D4A-83E2-8EA5082D6F68}"/>
    <hyperlink ref="AX397" location="A125595344C" display="A125595344C" xr:uid="{D0063827-125E-4A2F-BD5C-BD83099E7DA2}"/>
    <hyperlink ref="AX453" location="A125624144K" display="A125624144K" xr:uid="{D014439A-5879-4748-A070-6209E4C4C42B}"/>
    <hyperlink ref="AX509" location="A125609744J" display="A125609744J" xr:uid="{82EC1F4E-4800-40B7-BF72-6C5B2B5F2451}"/>
    <hyperlink ref="AT397" location="A125598224R" display="A125598224R" xr:uid="{B41C7E07-761C-48D1-922E-5CA19C07E525}"/>
    <hyperlink ref="AT453" location="A125627024W" display="A125627024W" xr:uid="{AB3CB08D-8DCF-4396-BC43-1793D99188D5}"/>
    <hyperlink ref="AT509" location="A125612624X" display="A125612624X" xr:uid="{F752C126-4317-4384-8275-DD45B43138AF}"/>
    <hyperlink ref="AU397" location="A125592464T" display="A125592464T" xr:uid="{ADC2F3AF-CC60-45B5-84AA-11815FF48115}"/>
    <hyperlink ref="AU453" location="A125621264X" display="A125621264X" xr:uid="{C37B9302-A681-4ABD-94E2-8D132393C707}"/>
    <hyperlink ref="AU509" location="A125606864W" display="A125606864W" xr:uid="{D5F15410-5981-415B-B5CC-C72EF617B584}"/>
    <hyperlink ref="AV397" location="A125601104R" display="A125601104R" xr:uid="{675E0FD8-9528-46FA-AA12-D911564D8180}"/>
    <hyperlink ref="AV453" location="A125629904F" display="A125629904F" xr:uid="{D87EB482-132A-4A06-83AE-196BE7393A67}"/>
    <hyperlink ref="AV509" location="A125615504K" display="A125615504K" xr:uid="{58EAB946-A66A-43B4-8FC1-966392119C85}"/>
    <hyperlink ref="AW397" location="A125603984K" display="A125603984K" xr:uid="{18A7B517-8A55-43BD-A46E-6FEBB62350A2}"/>
    <hyperlink ref="AW453" location="A125632784J" display="A125632784J" xr:uid="{CC5E2E8E-25DF-4A87-8CB6-62492312155F}"/>
    <hyperlink ref="AW509" location="A125618384J" display="A125618384J" xr:uid="{D16CDC23-AF37-4F22-B857-5ECFDFE8E6A9}"/>
    <hyperlink ref="AY397" location="A125595346J" display="A125595346J" xr:uid="{32DA98A2-0B04-486C-B394-BE533223202B}"/>
    <hyperlink ref="AY453" location="A125624146R" display="A125624146R" xr:uid="{6438A567-2C88-4110-9708-F9454883F995}"/>
    <hyperlink ref="AY509" location="A125609746L" display="A125609746L" xr:uid="{247D175C-7557-4D4E-94D0-7B006378F334}"/>
    <hyperlink ref="AX398" location="A125595224K" display="A125595224K" xr:uid="{9E18E355-21EB-40D9-A224-CD563302B057}"/>
    <hyperlink ref="AX454" location="A125624024T" display="A125624024T" xr:uid="{BF747A3B-AC46-42F6-995B-839B36557C05}"/>
    <hyperlink ref="AX510" location="A125609624R" display="A125609624R" xr:uid="{ABE8D36B-3CE5-4B9A-AD24-1C8C7429AD80}"/>
    <hyperlink ref="AT398" location="A125598104W" display="A125598104W" xr:uid="{6EAF68EF-9112-4ADC-8AFF-4374CDDE78F3}"/>
    <hyperlink ref="AT454" location="A125626904A" display="A125626904A" xr:uid="{7E29CD57-4098-4104-914F-EE1411F1EF10}"/>
    <hyperlink ref="AT510" location="A125612504F" display="A125612504F" xr:uid="{085E7390-B480-45F9-BF43-FE058F80FFD7}"/>
    <hyperlink ref="AU398" location="A125592344X" display="A125592344X" xr:uid="{AB9D1986-237C-49BF-9F93-06CF0437388A}"/>
    <hyperlink ref="AU454" location="A125621144F" display="A125621144F" xr:uid="{01BC4E68-FD29-4FEE-8459-F9AB46AEE737}"/>
    <hyperlink ref="AU510" location="A125606744C" display="A125606744C" xr:uid="{62155E89-CCC3-47BF-8BE2-3F6D5E3B9FF1}"/>
    <hyperlink ref="AV398" location="A125600984F" display="A125600984F" xr:uid="{163C5F24-7A92-4643-AD56-DC31C734AD2C}"/>
    <hyperlink ref="AV454" location="A125629784X" display="A125629784X" xr:uid="{0F1A66D0-CFC9-4E64-A138-4C03569C94D5}"/>
    <hyperlink ref="AV510" location="A125615384C" display="A125615384C" xr:uid="{DE6E6CBC-E320-45FC-BF36-0FBEDC9B0E24}"/>
    <hyperlink ref="AW398" location="A125603864T" display="A125603864T" xr:uid="{9A7BDDA5-4F78-4389-A833-DAEC3C761063}"/>
    <hyperlink ref="AW454" location="A125632664R" display="A125632664R" xr:uid="{DB08B856-9751-4C51-BDA9-8B4328E2557E}"/>
    <hyperlink ref="AW510" location="A125618264R" display="A125618264R" xr:uid="{9DDD19B1-E1C1-4B71-A830-94440CFC3272}"/>
    <hyperlink ref="AY398" location="A125595226R" display="A125595226R" xr:uid="{F74E70E9-66AE-439B-9EDE-D186E5FBF536}"/>
    <hyperlink ref="AY454" location="A125624026W" display="A125624026W" xr:uid="{8D633A6A-4DDA-4005-AB6D-842F55100D6B}"/>
    <hyperlink ref="AY510" location="A125609626V" display="A125609626V" xr:uid="{B9AF447A-8BF1-4626-89D7-269F992923AC}"/>
    <hyperlink ref="AX399" location="A125595232K" display="A125595232K" xr:uid="{80259E13-DD5B-4B35-B11F-B9955A318A0F}"/>
    <hyperlink ref="AX455" location="A125624032T" display="A125624032T" xr:uid="{3A9B3FE7-AAC3-4704-834D-459C1AED0E11}"/>
    <hyperlink ref="AX511" location="A125609632R" display="A125609632R" xr:uid="{6C2C2EB9-D4A6-4E6A-ABF1-76589EC973FA}"/>
    <hyperlink ref="AT399" location="A125598112W" display="A125598112W" xr:uid="{EF236321-8514-4FD6-8DD3-91A3B5B4EDC3}"/>
    <hyperlink ref="AT455" location="A125626912A" display="A125626912A" xr:uid="{BC4B64AF-27CB-4D8E-A077-B89D460E152E}"/>
    <hyperlink ref="AT511" location="A125612512F" display="A125612512F" xr:uid="{E083E76A-B40C-4163-A501-D25DA5F998B1}"/>
    <hyperlink ref="AU399" location="A125592352X" display="A125592352X" xr:uid="{8556D4C4-3E16-4839-959A-7411B1CE4A75}"/>
    <hyperlink ref="AU455" location="A125621152F" display="A125621152F" xr:uid="{80953CFD-1571-4484-B19A-EAF533FAA9AA}"/>
    <hyperlink ref="AU511" location="A125606752C" display="A125606752C" xr:uid="{B7561075-E171-4C3B-935B-FCCA30E26467}"/>
    <hyperlink ref="AV399" location="A125600992F" display="A125600992F" xr:uid="{C7E791CA-867D-4ECE-9992-AB359860CC93}"/>
    <hyperlink ref="AV455" location="A125629792X" display="A125629792X" xr:uid="{78C53021-DD4E-490F-8971-EBC1E0BA3E47}"/>
    <hyperlink ref="AV511" location="A125615392C" display="A125615392C" xr:uid="{9DE252C4-1003-47CA-99B2-EDDB2AC43123}"/>
    <hyperlink ref="AW399" location="A125603872T" display="A125603872T" xr:uid="{D120C454-DBFE-4148-AC8E-67E05097E223}"/>
    <hyperlink ref="AW455" location="A125632672R" display="A125632672R" xr:uid="{DE3E515D-C043-4FF9-82B2-E670B8B65D4D}"/>
    <hyperlink ref="AW511" location="A125618272R" display="A125618272R" xr:uid="{0F774CD5-C310-4E17-8674-823AC4448241}"/>
    <hyperlink ref="AY399" location="A125595234R" display="A125595234R" xr:uid="{4E1F8D9F-5C6B-4966-89C6-5ED1E689F457}"/>
    <hyperlink ref="AY455" location="A125624034W" display="A125624034W" xr:uid="{902FC71F-A6C3-47F6-85F4-07B4053D3E35}"/>
    <hyperlink ref="AY511" location="A125609634V" display="A125609634V" xr:uid="{99792BCF-E4FB-4F8A-B3E8-39B20E75AFA0}"/>
    <hyperlink ref="AX400" location="A125595296W" display="A125595296W" xr:uid="{C2E60D8C-5869-4136-BA52-5B8D4E1D7C2E}"/>
    <hyperlink ref="AX456" location="A125624096C" display="A125624096C" xr:uid="{2D1E3196-7398-47A2-9E6B-144CF7DDCE0D}"/>
    <hyperlink ref="AX512" location="A125609696A" display="A125609696A" xr:uid="{1E55534A-0F78-439B-86D0-37966F78C6DB}"/>
    <hyperlink ref="AT400" location="A125598176J" display="A125598176J" xr:uid="{D6C6AC68-F965-4BAC-88DE-DEA9C90E8A4D}"/>
    <hyperlink ref="AT456" location="A125626976L" display="A125626976L" xr:uid="{42C2D334-52D4-45ED-9B8A-EED4D7C55DF0}"/>
    <hyperlink ref="AT512" location="A125612576T" display="A125612576T" xr:uid="{1D5125F0-5C60-4260-9562-A81DB9D3F910}"/>
    <hyperlink ref="AU400" location="A125592416X" display="A125592416X" xr:uid="{65D9AB06-6180-40E8-9D3C-7B288D16BEE7}"/>
    <hyperlink ref="AU456" location="A125621216F" display="A125621216F" xr:uid="{37BF0553-9DA1-4FCD-9ED9-A263F126751D}"/>
    <hyperlink ref="AU512" location="A125606816C" display="A125606816C" xr:uid="{DD759446-2511-4CBF-B809-933A3B9D60D6}"/>
    <hyperlink ref="AV400" location="A125601056J" display="A125601056J" xr:uid="{4C75B197-6133-4A47-B608-05803381F9A5}"/>
    <hyperlink ref="AV456" location="A125629856X" display="A125629856X" xr:uid="{46E849DF-F59C-4C4C-93BB-432C42C289B5}"/>
    <hyperlink ref="AV512" location="A125615456C" display="A125615456C" xr:uid="{D64CD0C1-2536-4EB7-BEB3-072457855548}"/>
    <hyperlink ref="AW400" location="A125603936T" display="A125603936T" xr:uid="{FD7C6C4D-823A-437A-963F-C0D8892A8651}"/>
    <hyperlink ref="AW456" location="A125632736R" display="A125632736R" xr:uid="{18D3E55E-217D-4007-8C60-4A26E09FF6E5}"/>
    <hyperlink ref="AW512" location="A125618336R" display="A125618336R" xr:uid="{0864738B-7E50-4E3B-817A-F87AEC7E78FB}"/>
    <hyperlink ref="AY400" location="A125595298A" display="A125595298A" xr:uid="{76E8359A-A4FB-4C0B-A1ED-417CCBF27458}"/>
    <hyperlink ref="AY456" location="A125624098J" display="A125624098J" xr:uid="{7BAA7CCF-A83F-4E2B-963D-6FFC672DFE74}"/>
    <hyperlink ref="AY512" location="A125609698F" display="A125609698F" xr:uid="{90726D1E-F88D-4571-83D1-54EF232AA3CC}"/>
    <hyperlink ref="AX401" location="A125595160K" display="A125595160K" xr:uid="{4100E344-D08C-4BF1-9EDF-BD30B5C70CA2}"/>
    <hyperlink ref="AX457" location="A125623960R" display="A125623960R" xr:uid="{33E02584-1BF8-453D-91EF-A9B47F2B76A6}"/>
    <hyperlink ref="AX513" location="A125609560R" display="A125609560R" xr:uid="{B6907019-8D43-4BFC-B5FF-CE14C9889333}"/>
    <hyperlink ref="AT401" location="A125598040W" display="A125598040W" xr:uid="{98876EA1-A4EC-4BF7-99D1-5856D6BC572E}"/>
    <hyperlink ref="AT457" location="A125626840A" display="A125626840A" xr:uid="{47E3A829-34FC-4EA1-8322-BC35A3B7AE24}"/>
    <hyperlink ref="AT513" location="A125612440F" display="A125612440F" xr:uid="{B538D627-8B1E-48CE-BBC1-E0B32BE8F3CA}"/>
    <hyperlink ref="AU401" location="A125592280X" display="A125592280X" xr:uid="{A50CE5C8-F7B0-495E-8852-FBBF3A8663F4}"/>
    <hyperlink ref="AU457" location="A125621080F" display="A125621080F" xr:uid="{F76B8B65-E726-4FC8-9E68-A5DDFDEFF327}"/>
    <hyperlink ref="AU513" location="A125606680C" display="A125606680C" xr:uid="{A622518C-8B41-4446-B853-415DDB1DDD35}"/>
    <hyperlink ref="AV401" location="A125600920V" display="A125600920V" xr:uid="{152064E2-E80A-4BC4-B4AA-8844E6D3E618}"/>
    <hyperlink ref="AV457" location="A125629720L" display="A125629720L" xr:uid="{EDFF1FB7-4F5C-4BC8-979C-1B305FB7715B}"/>
    <hyperlink ref="AV513" location="A125615320T" display="A125615320T" xr:uid="{B56C46FA-32AB-4DDE-BBFA-EEE62B51F23B}"/>
    <hyperlink ref="AW401" location="A125603800F" display="A125603800F" xr:uid="{2709B36D-9423-4031-A35C-40E4DE8FD430}"/>
    <hyperlink ref="AW457" location="A125632600C" display="A125632600C" xr:uid="{A0B571CA-8CDF-47D7-982A-F196D157FFE9}"/>
    <hyperlink ref="AW513" location="A125618200C" display="A125618200C" xr:uid="{4F04641E-4E15-467A-AC71-AC2DB70FFC9E}"/>
    <hyperlink ref="AY401" location="A125595162R" display="A125595162R" xr:uid="{D458B025-0A80-4C57-936D-32FB0B37A424}"/>
    <hyperlink ref="AY457" location="A125623962V" display="A125623962V" xr:uid="{5AE4D26D-16BE-4D3C-92B8-A60E95660E00}"/>
    <hyperlink ref="AY513" location="A125609562V" display="A125609562V" xr:uid="{96DD01D2-A89A-44D7-B762-C862915E6EAC}"/>
    <hyperlink ref="AX402" location="A125595352C" display="A125595352C" xr:uid="{BA227870-19F1-41DE-AB76-6E747C043D55}"/>
    <hyperlink ref="AX458" location="A125624152K" display="A125624152K" xr:uid="{74073941-1868-4CE7-A659-21CC6641DBC7}"/>
    <hyperlink ref="AX514" location="A125609752J" display="A125609752J" xr:uid="{5E942FEB-EE69-4202-92F0-20103014ABC5}"/>
    <hyperlink ref="AT402" location="A125598232R" display="A125598232R" xr:uid="{3B1862AE-B7D6-4CD1-B48B-CF49DFF13956}"/>
    <hyperlink ref="AT458" location="A125627032W" display="A125627032W" xr:uid="{03EED033-AF55-42F4-B0F6-511C402FFF20}"/>
    <hyperlink ref="AT514" location="A125612632X" display="A125612632X" xr:uid="{4BEA61A8-C1BE-4B56-A0AD-98F9113E0115}"/>
    <hyperlink ref="AU402" location="A125592472T" display="A125592472T" xr:uid="{9B1A187C-F3C9-43E3-89C2-E50457EF3DCB}"/>
    <hyperlink ref="AU458" location="A125621272X" display="A125621272X" xr:uid="{E3036B50-6ACE-4124-AD96-270FC67093F9}"/>
    <hyperlink ref="AU514" location="A125606872W" display="A125606872W" xr:uid="{6D44989D-F74C-410F-898E-12715DF39DAE}"/>
    <hyperlink ref="AV402" location="A125601112R" display="A125601112R" xr:uid="{45F821DB-0934-4521-86ED-D17AAF52F6B1}"/>
    <hyperlink ref="AV458" location="A125629912F" display="A125629912F" xr:uid="{348A86B8-B68C-4D43-A3AC-CE2611039823}"/>
    <hyperlink ref="AV514" location="A125615512K" display="A125615512K" xr:uid="{5AB25535-91D8-49BF-BCA4-C1419A015DC2}"/>
    <hyperlink ref="AW402" location="A125603992K" display="A125603992K" xr:uid="{B2D11759-C013-4480-A543-0CC4650E8090}"/>
    <hyperlink ref="AW458" location="A125632792J" display="A125632792J" xr:uid="{0106AE14-618D-491F-8D9D-CD480BB2BB93}"/>
    <hyperlink ref="AW514" location="A125618392J" display="A125618392J" xr:uid="{E298295A-F378-4275-A872-25E6ADC88465}"/>
    <hyperlink ref="AY402" location="A125595354J" display="A125595354J" xr:uid="{CDF4547A-DC0F-4223-92D4-22D01AF61A24}"/>
    <hyperlink ref="AY458" location="A125624154R" display="A125624154R" xr:uid="{EE18F450-C0AE-4240-851F-71C22B60CDDC}"/>
    <hyperlink ref="AY514" location="A125609754L" display="A125609754L" xr:uid="{AC8EBB64-038C-4425-A74E-919FE3EB2F34}"/>
    <hyperlink ref="AX404" location="A125595240K" display="A125595240K" xr:uid="{7492E201-8AD4-4A65-8A57-FDB98AD59509}"/>
    <hyperlink ref="AX460" location="A125624040T" display="A125624040T" xr:uid="{74C1491A-3E10-4838-A356-7A3D01D9A852}"/>
    <hyperlink ref="AX516" location="A125609640R" display="A125609640R" xr:uid="{04180BE7-6F11-4046-A3A8-7604035FC565}"/>
    <hyperlink ref="AT404" location="A125598120W" display="A125598120W" xr:uid="{37CC0976-D513-4FFD-A7E2-AA8C9997201E}"/>
    <hyperlink ref="AT460" location="A125626920A" display="A125626920A" xr:uid="{C72B26F4-24F3-4D0D-AAE3-496DEA16C487}"/>
    <hyperlink ref="AT516" location="A125612520F" display="A125612520F" xr:uid="{57042498-A70E-4EC8-BF50-78887DD2A445}"/>
    <hyperlink ref="AU404" location="A125592360X" display="A125592360X" xr:uid="{553CFD97-1D2E-4995-88FD-DF5416A56D21}"/>
    <hyperlink ref="AU460" location="A125621160F" display="A125621160F" xr:uid="{39034AB4-6640-49CC-B984-350DB390CFE1}"/>
    <hyperlink ref="AU516" location="A125606760C" display="A125606760C" xr:uid="{83DB8250-BE1B-40FA-B09B-060B989B13A9}"/>
    <hyperlink ref="AV404" location="A125601000W" display="A125601000W" xr:uid="{0D7F9244-F756-49D3-96EB-679A8464186D}"/>
    <hyperlink ref="AV460" location="A125629800L" display="A125629800L" xr:uid="{BB62900D-E335-496E-B89F-BEA8B191B4D4}"/>
    <hyperlink ref="AV516" location="A125615400T" display="A125615400T" xr:uid="{B1DE1FEF-4078-4A24-9626-68E6249CF26E}"/>
    <hyperlink ref="AW404" location="A125603880T" display="A125603880T" xr:uid="{0DE63E44-3BEC-435A-B5D3-33C1E1FC8997}"/>
    <hyperlink ref="AW460" location="A125632680R" display="A125632680R" xr:uid="{F3B7FE09-6D47-4321-8A13-3ADAC53886CD}"/>
    <hyperlink ref="AW516" location="A125618280R" display="A125618280R" xr:uid="{C465930E-6215-4B59-B8EE-BE5B9F7BDD58}"/>
    <hyperlink ref="AY404" location="A125595242R" display="A125595242R" xr:uid="{1D8F937D-3544-4090-BF9D-006AFB0C873D}"/>
    <hyperlink ref="AY460" location="A125624042W" display="A125624042W" xr:uid="{32A48B50-AE65-4C72-AD7E-E83E66167A32}"/>
    <hyperlink ref="AY516" location="A125609642V" display="A125609642V" xr:uid="{66B46EF2-7B91-4781-892B-CF9781CF3823}"/>
    <hyperlink ref="AX405" location="A125595120T" display="A125595120T" xr:uid="{AB60426F-9AE8-48A5-8820-A3F0A843687D}"/>
    <hyperlink ref="AX461" location="A125623920W" display="A125623920W" xr:uid="{D279D373-88D9-400C-AB56-7A36C008B8BD}"/>
    <hyperlink ref="AX517" location="A125609520W" display="A125609520W" xr:uid="{E2B0EB3A-2E65-4BD2-BA54-A392D7E0D51F}"/>
    <hyperlink ref="AT405" location="A125598000C" display="A125598000C" xr:uid="{CC37E559-77FE-405F-B658-05666E3AED21}"/>
    <hyperlink ref="AT461" location="A125626800J" display="A125626800J" xr:uid="{E4BA84A7-39C6-4574-B5CF-3C668EEF7214}"/>
    <hyperlink ref="AT517" location="A125612400L" display="A125612400L" xr:uid="{63E3FF7C-F2FA-400B-9FAB-880665B92D08}"/>
    <hyperlink ref="AU405" location="A125592240F" display="A125592240F" xr:uid="{27624765-64B3-4D3E-9C31-60C9F4F36354}"/>
    <hyperlink ref="AU461" location="A125621040L" display="A125621040L" xr:uid="{F6055845-2DE9-4C0B-AE9C-B0D9B1A4829E}"/>
    <hyperlink ref="AU517" location="A125606640K" display="A125606640K" xr:uid="{96C34270-D75D-4C71-BF33-B2384F6E944B}"/>
    <hyperlink ref="AV405" location="A125600880L" display="A125600880L" xr:uid="{EB3C623F-7D24-4924-9B19-E102A2296BCC}"/>
    <hyperlink ref="AV461" location="A125629680F" display="A125629680F" xr:uid="{FF03530F-4C0B-4E61-B4C2-8A5EBAA19DF5}"/>
    <hyperlink ref="AV517" location="A125615280K" display="A125615280K" xr:uid="{53FFAC0E-D6CB-4125-A91C-6530914424F0}"/>
    <hyperlink ref="AW405" location="A125603760X" display="A125603760X" xr:uid="{6CB8C2AC-B696-46A4-B2D0-81A67F07AD6C}"/>
    <hyperlink ref="AW461" location="A125632560W" display="A125632560W" xr:uid="{3029BAE8-6442-4D0C-A32B-3310BC621843}"/>
    <hyperlink ref="AW517" location="A125618160W" display="A125618160W" xr:uid="{4D7ADEB5-777D-4B8D-886C-BB027B18F4E9}"/>
    <hyperlink ref="AY405" location="A125595122W" display="A125595122W" xr:uid="{4866035C-9F59-4DD9-A7DB-E6AB6948D3C5}"/>
    <hyperlink ref="AY461" location="A125623922A" display="A125623922A" xr:uid="{3350A39A-AF94-4DA3-86F9-DD4FDEC893A9}"/>
    <hyperlink ref="AY517" location="A125609522A" display="A125609522A" xr:uid="{D77FE187-29F3-4781-94FD-FE9BB8E67E65}"/>
    <hyperlink ref="AX406" location="A125595248C" display="A125595248C" xr:uid="{67A838BE-A97E-4B24-A6BB-DD5D7052943D}"/>
    <hyperlink ref="AX462" location="A125624048K" display="A125624048K" xr:uid="{D8AD3B5F-4550-41DF-B2AB-961B0E291082}"/>
    <hyperlink ref="AX518" location="A125609648J" display="A125609648J" xr:uid="{CB00C5DC-9DF6-4941-AE41-2DB4A1022338}"/>
    <hyperlink ref="AT406" location="A125598128R" display="A125598128R" xr:uid="{29AE4ABB-E703-4D7B-9D01-50ED05260DAA}"/>
    <hyperlink ref="AT462" location="A125626928V" display="A125626928V" xr:uid="{58966779-27FE-4936-8374-34635A1D4857}"/>
    <hyperlink ref="AT518" location="A125612528X" display="A125612528X" xr:uid="{458E1E13-ABFC-4DD8-BCB2-C2A09C98CD1C}"/>
    <hyperlink ref="AU406" location="A125592368T" display="A125592368T" xr:uid="{67A67D53-5963-4698-8E5E-C9D2099B70B8}"/>
    <hyperlink ref="AU462" location="A125621168X" display="A125621168X" xr:uid="{67083B52-8E8E-48D0-8E51-09724CC87149}"/>
    <hyperlink ref="AU518" location="A125606768W" display="A125606768W" xr:uid="{2178C926-BB7D-4CAF-AFE3-7BA7706C726A}"/>
    <hyperlink ref="AV406" location="A125601008R" display="A125601008R" xr:uid="{7BA06B03-ADE1-4ED9-8A8C-64B5FF17FE27}"/>
    <hyperlink ref="AV462" location="A125629808F" display="A125629808F" xr:uid="{BA9D89B9-DEC0-40DD-A02B-AF6FD710C80A}"/>
    <hyperlink ref="AV518" location="A125615408K" display="A125615408K" xr:uid="{662A8E41-FE55-43C9-BB4C-C31733835B57}"/>
    <hyperlink ref="AW406" location="A125603888K" display="A125603888K" xr:uid="{2F1CAF47-3974-4947-B795-581EAE982361}"/>
    <hyperlink ref="AW462" location="A125632688J" display="A125632688J" xr:uid="{CEAF836D-BF17-4D77-84DC-1A7A80B8382C}"/>
    <hyperlink ref="AW518" location="A125618288J" display="A125618288J" xr:uid="{59371030-187A-4EC3-B9F4-B74FAF52C5DA}"/>
    <hyperlink ref="AY406" location="A125595250R" display="A125595250R" xr:uid="{78CC64B0-EE8D-46A9-9A00-E66BFA2B2F30}"/>
    <hyperlink ref="AY462" location="A125624050W" display="A125624050W" xr:uid="{DA457E99-A86F-4699-B689-2D8B5860D994}"/>
    <hyperlink ref="AY518" location="A125609650V" display="A125609650V" xr:uid="{455C43B1-71E5-4A32-ACEA-44ACD1BD7042}"/>
    <hyperlink ref="AX407" location="A125595256C" display="A125595256C" xr:uid="{E0D74891-9E68-4E50-AABD-F050EF01B960}"/>
    <hyperlink ref="AX463" location="A125624056K" display="A125624056K" xr:uid="{5182BB38-D56A-43CC-AB3F-BFBD3B2FEDAB}"/>
    <hyperlink ref="AX519" location="A125609656J" display="A125609656J" xr:uid="{A39BCB8B-6407-4ECA-9863-8299B8997D09}"/>
    <hyperlink ref="AT407" location="A125598136R" display="A125598136R" xr:uid="{55704C21-DC34-4545-AD4C-29D42F127821}"/>
    <hyperlink ref="AT463" location="A125626936V" display="A125626936V" xr:uid="{6EBF41F1-AD54-46E3-BB73-54CE2B2B8EF3}"/>
    <hyperlink ref="AT519" location="A125612536X" display="A125612536X" xr:uid="{AA015100-F329-4D15-B86F-0CF3F183E2C5}"/>
    <hyperlink ref="AU407" location="A125592376T" display="A125592376T" xr:uid="{B1619E81-9C17-4718-A579-9B06D3EC482D}"/>
    <hyperlink ref="AU463" location="A125621176X" display="A125621176X" xr:uid="{EA0E9005-63FC-49D5-A41B-744BE7CB5944}"/>
    <hyperlink ref="AU519" location="A125606776W" display="A125606776W" xr:uid="{BA863BEF-7829-4A5F-ACDD-D5951DF34696}"/>
    <hyperlink ref="AV407" location="A125601016R" display="A125601016R" xr:uid="{A69267F7-C067-414E-829F-7D52C1D53635}"/>
    <hyperlink ref="AV463" location="A125629816F" display="A125629816F" xr:uid="{6A6B14FE-3973-49DC-B125-B07D31F4EEBE}"/>
    <hyperlink ref="AV519" location="A125615416K" display="A125615416K" xr:uid="{4AEB9462-93A5-4678-90E4-8C083F824E39}"/>
    <hyperlink ref="AW407" location="A125603896K" display="A125603896K" xr:uid="{176DEAA0-BA22-4DEF-AD6C-DDBE94925F45}"/>
    <hyperlink ref="AW463" location="A125632696J" display="A125632696J" xr:uid="{5E2083BC-C897-4EED-A8D3-C38FC5BB8BE0}"/>
    <hyperlink ref="AW519" location="A125618296J" display="A125618296J" xr:uid="{AD4518A8-6776-4EFB-B83D-4E26C8AC0E87}"/>
    <hyperlink ref="AY407" location="A125595258J" display="A125595258J" xr:uid="{FCEE4B04-2DE9-43AE-A718-9C4E51874661}"/>
    <hyperlink ref="AY463" location="A125624058R" display="A125624058R" xr:uid="{FC7FBCC4-0E1A-4F71-837E-2CA25C4D6B12}"/>
    <hyperlink ref="AY519" location="A125609658L" display="A125609658L" xr:uid="{0EF93A25-52FF-498C-837D-BC7D37232A95}"/>
    <hyperlink ref="AX409" location="A125595376W" display="A125595376W" xr:uid="{25A4130D-6FE9-409A-8DFF-497FF942EEF7}"/>
    <hyperlink ref="AX465" location="A125624176C" display="A125624176C" xr:uid="{67E96777-C375-45FB-BED2-6FB5C45FF8A3}"/>
    <hyperlink ref="AX521" location="A125609776A" display="A125609776A" xr:uid="{11721B85-040E-49B9-81FF-ED8A70BB7C55}"/>
    <hyperlink ref="AT409" location="A125598256J" display="A125598256J" xr:uid="{3F656BDF-2F7B-44E6-A4FD-1C2F7BAEF164}"/>
    <hyperlink ref="AT465" location="A125627056R" display="A125627056R" xr:uid="{CC160CDC-B37C-4CBB-82DB-62001E14817E}"/>
    <hyperlink ref="AT521" location="A125612656T" display="A125612656T" xr:uid="{43635C7B-3FB0-4665-B51D-E60E1731F313}"/>
    <hyperlink ref="AU409" location="A125592496K" display="A125592496K" xr:uid="{05C3C291-AFCD-403E-BBA4-A0693A94AE73}"/>
    <hyperlink ref="AU465" location="A125621296T" display="A125621296T" xr:uid="{A80CAE26-55A5-4A3E-A35F-E00E03B3847A}"/>
    <hyperlink ref="AU521" location="A125606896R" display="A125606896R" xr:uid="{08D6DACA-A17A-4824-B602-B1037CDB3957}"/>
    <hyperlink ref="AV409" location="A125601136J" display="A125601136J" xr:uid="{9F837799-FA4B-4CE6-805B-C03540453BC1}"/>
    <hyperlink ref="AV465" location="A125629936X" display="A125629936X" xr:uid="{E0F84594-6167-4495-9E1E-102DFE25E223}"/>
    <hyperlink ref="AV521" location="A125615536C" display="A125615536C" xr:uid="{290D957A-9D06-4BDC-8C09-F197A19D4588}"/>
    <hyperlink ref="AW409" location="A125604016V" display="A125604016V" xr:uid="{1AAB12DE-F093-47BD-9CBC-3DF564912D4F}"/>
    <hyperlink ref="AW465" location="A125632816R" display="A125632816R" xr:uid="{4B71519E-D477-4449-931B-77B5D70E39F1}"/>
    <hyperlink ref="AW521" location="A125618416R" display="A125618416R" xr:uid="{43BE0620-7801-409C-88D0-8B9D5A3B0476}"/>
    <hyperlink ref="AY409" location="A125595378A" display="A125595378A" xr:uid="{16DF2B44-580B-44B6-9F3A-FC6AC306B131}"/>
    <hyperlink ref="AY465" location="A125624178J" display="A125624178J" xr:uid="{A66D81BB-40DE-44E8-8720-42DE5A25AA6D}"/>
    <hyperlink ref="AY521" location="A125609778F" display="A125609778F" xr:uid="{8E5982E7-1184-49FA-86F7-2793596C63C7}"/>
    <hyperlink ref="AX410" location="A125595080K" display="A125595080K" xr:uid="{7BC45600-7E0E-41A2-835F-BD9ADBD9AD6C}"/>
    <hyperlink ref="AX466" location="A125623880R" display="A125623880R" xr:uid="{69CBF8D5-8F8D-4703-A1E2-EF159AD7BF48}"/>
    <hyperlink ref="AX522" location="A125609480R" display="A125609480R" xr:uid="{A9EE4210-386E-4630-8CA9-F96121385D7E}"/>
    <hyperlink ref="AT410" location="A125597960V" display="A125597960V" xr:uid="{0628EC08-38BA-4C3B-9ACC-2AA83148EF16}"/>
    <hyperlink ref="AT466" location="A125626760A" display="A125626760A" xr:uid="{9B766344-69B1-4386-8358-268702139135}"/>
    <hyperlink ref="AT522" location="A125612360F" display="A125612360F" xr:uid="{8A11A20A-6C71-475C-AAE3-B0CD6E298309}"/>
    <hyperlink ref="AU410" location="A125592200L" display="A125592200L" xr:uid="{D189873A-512C-4A7D-B3EF-145A6805F5B7}"/>
    <hyperlink ref="AU466" location="A125621000V" display="A125621000V" xr:uid="{552588C3-99DD-4D3B-A931-9F7DED006129}"/>
    <hyperlink ref="AU522" location="A125606600T" display="A125606600T" xr:uid="{60880BF1-7CA9-4978-BC51-B63AF5A0E3BD}"/>
    <hyperlink ref="AV410" location="A125600840V" display="A125600840V" xr:uid="{8DB12F3A-ADCB-4EFF-95C6-4C06686687F0}"/>
    <hyperlink ref="AV466" location="A125629640L" display="A125629640L" xr:uid="{A2B69D4D-DD1B-4FFE-A76F-0F79D78CF82E}"/>
    <hyperlink ref="AV522" location="A125615240T" display="A125615240T" xr:uid="{CF564FB1-EA7F-4661-BBE8-429CDE77FB1A}"/>
    <hyperlink ref="AW410" location="A125603720F" display="A125603720F" xr:uid="{87538821-E1F0-4B33-8E01-446D460805FC}"/>
    <hyperlink ref="AW466" location="A125632520C" display="A125632520C" xr:uid="{6ABB0CE5-AA10-4DC3-96FC-5130FE814CB4}"/>
    <hyperlink ref="AW522" location="A125618120C" display="A125618120C" xr:uid="{E6C3626C-5619-4B9B-A652-23DCA3EA3B39}"/>
    <hyperlink ref="AY410" location="A125595082R" display="A125595082R" xr:uid="{77BBF5B0-E008-4AD1-A6CB-0BFCEBA37B9D}"/>
    <hyperlink ref="AY466" location="A125623882V" display="A125623882V" xr:uid="{EABC4955-49E2-45A6-84E3-829974158BEF}"/>
    <hyperlink ref="AY522" location="A125609482V" display="A125609482V" xr:uid="{F786B242-89AC-447C-9532-815477AD06EB}"/>
    <hyperlink ref="AX411" location="A125595360C" display="A125595360C" xr:uid="{B697345F-09EB-4512-9441-BFF5530D68F7}"/>
    <hyperlink ref="AX467" location="A125624160K" display="A125624160K" xr:uid="{2CF48AF3-2A32-4FE1-A5F2-DCEFB6F1D4D7}"/>
    <hyperlink ref="AX523" location="A125609760J" display="A125609760J" xr:uid="{5164AE26-7884-4EDB-8FC3-7A0191CB3162}"/>
    <hyperlink ref="AT411" location="A125598240R" display="A125598240R" xr:uid="{02BAFAA4-AE1F-4B6F-9D86-FDA9A6D81DD2}"/>
    <hyperlink ref="AT467" location="A125627040W" display="A125627040W" xr:uid="{94784BCF-677D-469E-A5FE-487F9ADAFD1B}"/>
    <hyperlink ref="AT523" location="A125612640X" display="A125612640X" xr:uid="{D8B661B4-8B98-4AEF-ADAE-FA859C9A4764}"/>
    <hyperlink ref="AU411" location="A125592480T" display="A125592480T" xr:uid="{4F376A5B-EBE9-4324-B6CC-EC178C3FAB82}"/>
    <hyperlink ref="AU467" location="A125621280X" display="A125621280X" xr:uid="{EFC0EAFB-859B-4134-90BB-D65DE93BD3B0}"/>
    <hyperlink ref="AU523" location="A125606880W" display="A125606880W" xr:uid="{5BA9E753-3CF8-4023-8109-4ADE53BE8C7A}"/>
    <hyperlink ref="AV411" location="A125601120R" display="A125601120R" xr:uid="{C5212BD7-0CB9-4E13-B727-C12F67429C80}"/>
    <hyperlink ref="AV467" location="A125629920F" display="A125629920F" xr:uid="{10B50D3C-27C4-437E-9DC4-7F67C45B4057}"/>
    <hyperlink ref="AV523" location="A125615520K" display="A125615520K" xr:uid="{AE05AD41-1028-47D9-B1B8-AFB8BC369591}"/>
    <hyperlink ref="AW411" location="A125604000A" display="A125604000A" xr:uid="{3EB8C725-BEB2-4287-8723-9D707C20F835}"/>
    <hyperlink ref="AW467" location="A125632800W" display="A125632800W" xr:uid="{79BB6A1E-15F0-4EE3-8025-1940065C2286}"/>
    <hyperlink ref="AW523" location="A125618400W" display="A125618400W" xr:uid="{A46F43C9-7CC7-4B8C-B8FA-CE29B5989389}"/>
    <hyperlink ref="AY411" location="A125595362J" display="A125595362J" xr:uid="{40BCA153-B659-4928-8058-F164F16543B9}"/>
    <hyperlink ref="AY467" location="A125624162R" display="A125624162R" xr:uid="{6E788F6F-0ED8-4E55-BDE2-740F37AB1095}"/>
    <hyperlink ref="AY523" location="A125609762L" display="A125609762L" xr:uid="{F491333B-5718-4882-8262-5162F3CB23DA}"/>
    <hyperlink ref="AX412" location="A125595368W" display="A125595368W" xr:uid="{07450878-D7CF-4B80-99D7-0FAC74B81ACC}"/>
    <hyperlink ref="AX468" location="A125624168C" display="A125624168C" xr:uid="{FC8E9F32-8379-49CD-8F6F-FD574FC728F9}"/>
    <hyperlink ref="AX524" location="A125609768A" display="A125609768A" xr:uid="{958C85A2-C572-4372-A3C1-6D63CB3375DF}"/>
    <hyperlink ref="AT412" location="A125598248J" display="A125598248J" xr:uid="{414920F7-AAD9-4B6D-A596-5A5D2407D3F5}"/>
    <hyperlink ref="AT468" location="A125627048R" display="A125627048R" xr:uid="{F78A05BD-A055-4E4A-BCD3-BC9923E20F92}"/>
    <hyperlink ref="AT524" location="A125612648T" display="A125612648T" xr:uid="{6AD64A44-5EF4-4C41-A7CB-BDF21B8592ED}"/>
    <hyperlink ref="AU412" location="A125592488K" display="A125592488K" xr:uid="{E99C2253-B378-461A-9756-06526E34CF27}"/>
    <hyperlink ref="AU468" location="A125621288T" display="A125621288T" xr:uid="{D217FAB9-1AD1-4688-A41C-F4465411BE80}"/>
    <hyperlink ref="AU524" location="A125606888R" display="A125606888R" xr:uid="{0C5BDDA1-BDC9-4322-81D3-4D79CC12FC84}"/>
    <hyperlink ref="AV412" location="A125601128J" display="A125601128J" xr:uid="{CED29D23-0A06-439C-8108-2B903156CFF6}"/>
    <hyperlink ref="AV468" location="A125629928X" display="A125629928X" xr:uid="{C6959390-FD40-4D95-9135-46F6D3C44E8B}"/>
    <hyperlink ref="AV524" location="A125615528C" display="A125615528C" xr:uid="{49741C19-F849-4AD5-83C2-88EE820133BF}"/>
    <hyperlink ref="AW412" location="A125604008V" display="A125604008V" xr:uid="{F3A8DEF0-3822-42E4-9046-953C16F2CB4F}"/>
    <hyperlink ref="AW468" location="A125632808R" display="A125632808R" xr:uid="{A242FD3E-68B2-4D51-BD1C-8023DF1F4BAE}"/>
    <hyperlink ref="AW524" location="A125618408R" display="A125618408R" xr:uid="{3446B9BE-FEBD-412F-8F5E-1C1AEBE99A99}"/>
    <hyperlink ref="AY412" location="A125595370J" display="A125595370J" xr:uid="{063494CC-B3BE-43C9-BCC0-ADB8C414E785}"/>
    <hyperlink ref="AY468" location="A125624170R" display="A125624170R" xr:uid="{E6E1DFC0-08E3-4BDD-A2BA-A542E54F63D6}"/>
    <hyperlink ref="AY524" location="A125609770L" display="A125609770L" xr:uid="{87E4F90F-CA1A-4519-A689-7D4AFE522041}"/>
    <hyperlink ref="AX413" location="A125595088C" display="A125595088C" xr:uid="{5B13C327-74B1-4836-8296-3B6F231435BC}"/>
    <hyperlink ref="AX469" location="A125623888J" display="A125623888J" xr:uid="{5AAE1D0A-F524-44DB-9A0B-EDF1C5B254E7}"/>
    <hyperlink ref="AX525" location="A125609488J" display="A125609488J" xr:uid="{B85DF730-CD96-4D1E-B015-00453CF99560}"/>
    <hyperlink ref="AT413" location="A125597968L" display="A125597968L" xr:uid="{F761BFC7-78DB-48D7-B84F-EF41F234FEE4}"/>
    <hyperlink ref="AT469" location="A125626768V" display="A125626768V" xr:uid="{5900E122-50BF-40BA-9961-9592FD59F3E6}"/>
    <hyperlink ref="AT525" location="A125612368X" display="A125612368X" xr:uid="{98D47FE4-6073-4E26-9A3E-4842774EB23A}"/>
    <hyperlink ref="AU413" location="A125592208F" display="A125592208F" xr:uid="{D896FEA8-C3C2-4F81-801F-70B07064F7AC}"/>
    <hyperlink ref="AU469" location="A125621008L" display="A125621008L" xr:uid="{14F7B94A-F0BD-4C2C-AB48-1AE2715F7928}"/>
    <hyperlink ref="AU525" location="A125606608K" display="A125606608K" xr:uid="{AB651397-FF75-463E-90C1-DE2AE9423A03}"/>
    <hyperlink ref="AV413" location="A125600848L" display="A125600848L" xr:uid="{F513E408-7602-4149-A219-48FC39A2DEEB}"/>
    <hyperlink ref="AV469" location="A125629648F" display="A125629648F" xr:uid="{965763EA-AF21-4D6B-A8C8-B0C273F9A31A}"/>
    <hyperlink ref="AV525" location="A125615248K" display="A125615248K" xr:uid="{A084B2D9-72F4-404C-BA9B-073D1DBF5EC7}"/>
    <hyperlink ref="AW413" location="A125603728X" display="A125603728X" xr:uid="{346BF8BE-9EC2-4167-9DCD-E7F04FE86FEA}"/>
    <hyperlink ref="AW469" location="A125632528W" display="A125632528W" xr:uid="{6B496293-5ECD-41D8-81F9-5CB29594BD4D}"/>
    <hyperlink ref="AW525" location="A125618128W" display="A125618128W" xr:uid="{AB443ADC-BE06-4F68-896A-3130E66C176E}"/>
    <hyperlink ref="AY413" location="A125595090R" display="A125595090R" xr:uid="{1CADEAED-3C27-40D8-9883-E96D704FD18B}"/>
    <hyperlink ref="AY469" location="A125623890V" display="A125623890V" xr:uid="{1CBAB69E-CFB3-4650-97E7-59AF5FEDC474}"/>
    <hyperlink ref="AY525" location="A125609490V" display="A125609490V" xr:uid="{264E4654-38B3-4610-B549-E3D256B67D5B}"/>
    <hyperlink ref="AX415" location="A125595168C" display="A125595168C" xr:uid="{EB4FD497-43DB-439C-9664-959E978EEDFD}"/>
    <hyperlink ref="AX471" location="A125623968J" display="A125623968J" xr:uid="{7EA7A5AC-201B-4708-9E22-C541CFCD2899}"/>
    <hyperlink ref="AX527" location="A125609568J" display="A125609568J" xr:uid="{FAAF48A1-1DCC-4139-ABA4-D893678E85DD}"/>
    <hyperlink ref="AT415" location="A125598048R" display="A125598048R" xr:uid="{E7EFDA9C-5F54-4303-9F4A-2C02F1E512D6}"/>
    <hyperlink ref="AT471" location="A125626848V" display="A125626848V" xr:uid="{34953E83-8E4D-41CD-97D7-4E0CC7AF8D1F}"/>
    <hyperlink ref="AT527" location="A125612448X" display="A125612448X" xr:uid="{F99493DA-7A92-43AE-9FF4-5FD51B7124F7}"/>
    <hyperlink ref="AU415" location="A125592288T" display="A125592288T" xr:uid="{2F6042B6-DA98-4277-BC9C-20CB1293785D}"/>
    <hyperlink ref="AU471" location="A125621088X" display="A125621088X" xr:uid="{10FAED94-69F9-4935-BDCF-50B1A04F478F}"/>
    <hyperlink ref="AU527" location="A125606688W" display="A125606688W" xr:uid="{9C2CFF08-19C1-419A-9972-75380D475CCF}"/>
    <hyperlink ref="AV415" location="A125600928L" display="A125600928L" xr:uid="{1F125920-41A3-4BE9-BD34-3A594D44C2D0}"/>
    <hyperlink ref="AV471" location="A125629728F" display="A125629728F" xr:uid="{5974E327-C2C1-46E2-B662-8A5B5C47CBC3}"/>
    <hyperlink ref="AV527" location="A125615328K" display="A125615328K" xr:uid="{2E9054FF-2B91-4985-A8CF-2851070B8B52}"/>
    <hyperlink ref="AW415" location="A125603808X" display="A125603808X" xr:uid="{50F92314-3BF7-45F6-8F55-48032A291523}"/>
    <hyperlink ref="AW471" location="A125632608W" display="A125632608W" xr:uid="{46689502-3CA3-4C59-B88F-7D028494443D}"/>
    <hyperlink ref="AW527" location="A125618208W" display="A125618208W" xr:uid="{77635D9C-883D-49FE-AB9F-395550466E85}"/>
    <hyperlink ref="AY415" location="A125595170R" display="A125595170R" xr:uid="{44C3F1EF-586A-495F-AA6B-181DC2CCC6B5}"/>
    <hyperlink ref="AY471" location="A125623970V" display="A125623970V" xr:uid="{04DA06EA-195C-4C5F-8477-353F1874EEB2}"/>
    <hyperlink ref="AY527" location="A125609570V" display="A125609570V" xr:uid="{3FCB622D-375C-4EF1-A4EB-26B9A14A5BBA}"/>
    <hyperlink ref="AX416" location="A125595264C" display="A125595264C" xr:uid="{1CED7242-ADEB-421F-95BE-3AC32BDDAD4A}"/>
    <hyperlink ref="AX472" location="A125624064K" display="A125624064K" xr:uid="{7BE60573-B337-4C3E-9624-FDE7B033CFC2}"/>
    <hyperlink ref="AX528" location="A125609664J" display="A125609664J" xr:uid="{87056A78-AAA3-458A-9E2A-90A0FB2F9D4F}"/>
    <hyperlink ref="AT416" location="A125598144R" display="A125598144R" xr:uid="{C54AC2A0-4E5E-4D88-BDF3-D96F233E96BB}"/>
    <hyperlink ref="AT472" location="A125626944V" display="A125626944V" xr:uid="{547B48DB-6D94-4A0C-BD6B-F20B1191E4FE}"/>
    <hyperlink ref="AT528" location="A125612544X" display="A125612544X" xr:uid="{BC3D2C2F-4481-4D19-97B1-44C2F0DB0E2A}"/>
    <hyperlink ref="AU416" location="A125592384T" display="A125592384T" xr:uid="{D45B6F60-FB34-4FD7-BC6B-13894EBB4B74}"/>
    <hyperlink ref="AU472" location="A125621184X" display="A125621184X" xr:uid="{9F329CD2-47B7-4AA4-ADB3-6ADB14BE4650}"/>
    <hyperlink ref="AU528" location="A125606784W" display="A125606784W" xr:uid="{4A6EACD0-8376-4AC5-8163-E5677BDED2FA}"/>
    <hyperlink ref="AV416" location="A125601024R" display="A125601024R" xr:uid="{FDD4E24A-3DB2-487F-B881-133E257407BE}"/>
    <hyperlink ref="AV472" location="A125629824F" display="A125629824F" xr:uid="{06EDE476-3192-4B4D-8A08-46BFB24EC4CA}"/>
    <hyperlink ref="AV528" location="A125615424K" display="A125615424K" xr:uid="{0FA716D8-3FB2-4028-B8BD-452A04957FD5}"/>
    <hyperlink ref="AW416" location="A125603904X" display="A125603904X" xr:uid="{A041BF82-DB93-4228-A0FF-D82B9595B5A1}"/>
    <hyperlink ref="AW472" location="A125632704W" display="A125632704W" xr:uid="{6EA98071-083A-422D-AD17-F6F9EA4D31DD}"/>
    <hyperlink ref="AW528" location="A125618304W" display="A125618304W" xr:uid="{03CA941B-32F6-4662-8E50-9809907F357D}"/>
    <hyperlink ref="AY416" location="A125595266J" display="A125595266J" xr:uid="{4EFB20B8-CA27-4393-AD0D-4AA7A00BEF15}"/>
    <hyperlink ref="AY472" location="A125624066R" display="A125624066R" xr:uid="{C51F347C-BD65-4131-9BB6-7AF09BB7F155}"/>
    <hyperlink ref="AY528" location="A125609666L" display="A125609666L" xr:uid="{462C1125-A932-402C-BE9C-C7FFAB810E4D}"/>
    <hyperlink ref="AX417" location="A125595384W" display="A125595384W" xr:uid="{520B4906-9642-49A0-B63F-4F05A9EEBD60}"/>
    <hyperlink ref="AX473" location="A125624184C" display="A125624184C" xr:uid="{1E77EEA6-2D22-45FC-9973-4E69CB673323}"/>
    <hyperlink ref="AX529" location="A125609784A" display="A125609784A" xr:uid="{CFC7E5D9-0768-42D0-B743-DB31E38E63F7}"/>
    <hyperlink ref="AT417" location="A125598264J" display="A125598264J" xr:uid="{D75C4DD6-54D7-4406-AEA9-85A048A35A38}"/>
    <hyperlink ref="AT473" location="A125627064R" display="A125627064R" xr:uid="{08FA1325-5060-4F77-9DD1-6E841541902E}"/>
    <hyperlink ref="AT529" location="A125612664T" display="A125612664T" xr:uid="{F2CE8B45-D779-45AA-945F-5A6407A93894}"/>
    <hyperlink ref="AU417" location="A125592504X" display="A125592504X" xr:uid="{01863253-52C2-4704-90F1-70AAD67D20B0}"/>
    <hyperlink ref="AU473" location="A125621304F" display="A125621304F" xr:uid="{18050F54-C350-4FEE-944D-6F8D15DC4BDC}"/>
    <hyperlink ref="AU529" location="A125606904C" display="A125606904C" xr:uid="{D3D0809B-E60B-4054-BD95-8A3D5C31D572}"/>
    <hyperlink ref="AV417" location="A125601144J" display="A125601144J" xr:uid="{35BF8117-F2CC-441F-9EE1-EC5491A7CE3C}"/>
    <hyperlink ref="AV473" location="A125629944X" display="A125629944X" xr:uid="{235FDF7D-652B-4860-9842-7360ACA45B0B}"/>
    <hyperlink ref="AV529" location="A125615544C" display="A125615544C" xr:uid="{E235C152-9AD0-483C-A103-2B35E4F16219}"/>
    <hyperlink ref="AW417" location="A125604024V" display="A125604024V" xr:uid="{34956989-26CA-4B81-B20D-7342492EB045}"/>
    <hyperlink ref="AW473" location="A125632824R" display="A125632824R" xr:uid="{F0EB15AE-223E-4E2F-882B-3EB8107E8B83}"/>
    <hyperlink ref="AW529" location="A125618424R" display="A125618424R" xr:uid="{F14E784F-5D6F-4EDB-B995-A229468EEC5B}"/>
    <hyperlink ref="AY417" location="A125595386A" display="A125595386A" xr:uid="{9CBF3920-6B5F-441C-8829-A3937EB624EC}"/>
    <hyperlink ref="AY473" location="A125624186J" display="A125624186J" xr:uid="{2813A8FE-95AA-4243-894B-4B4592281555}"/>
    <hyperlink ref="AY529" location="A125609786F" display="A125609786F" xr:uid="{8704E2C4-81BA-4295-884F-6ED4501674D2}"/>
    <hyperlink ref="AX418" location="A125595096C" display="A125595096C" xr:uid="{08F44149-4997-40AC-B271-CECF775B8555}"/>
    <hyperlink ref="AX474" location="A125623896J" display="A125623896J" xr:uid="{C85E5C3F-7A90-4D1D-8FF8-79E7D4EE4E3D}"/>
    <hyperlink ref="AX530" location="A125609496J" display="A125609496J" xr:uid="{5D580D37-51FA-41C8-A679-A3C3A10ACAF9}"/>
    <hyperlink ref="AT418" location="A125597976L" display="A125597976L" xr:uid="{5991A1AF-1027-459B-837E-911603A63A6A}"/>
    <hyperlink ref="AT474" location="A125626776V" display="A125626776V" xr:uid="{9E579BA7-BACE-47CE-B160-CEF281D60E82}"/>
    <hyperlink ref="AT530" location="A125612376X" display="A125612376X" xr:uid="{F4E4D1BC-977E-42F9-9BB4-2EEBCC4C8978}"/>
    <hyperlink ref="AU418" location="A125592216F" display="A125592216F" xr:uid="{DF29D973-F33F-49B2-B0BD-96C1D86DDE1C}"/>
    <hyperlink ref="AU474" location="A125621016L" display="A125621016L" xr:uid="{B2DCE060-937A-4740-BFD1-75A0BBD22A80}"/>
    <hyperlink ref="AU530" location="A125606616K" display="A125606616K" xr:uid="{A4EB780D-EC84-4106-A4B1-2292D0F915A9}"/>
    <hyperlink ref="AV418" location="A125600856L" display="A125600856L" xr:uid="{A8458340-1933-42D2-970D-120083636774}"/>
    <hyperlink ref="AV474" location="A125629656F" display="A125629656F" xr:uid="{9452FD1B-7308-4DA3-A988-5B16684897C3}"/>
    <hyperlink ref="AV530" location="A125615256K" display="A125615256K" xr:uid="{608C6B5B-6297-42CA-8C80-23E3253536E6}"/>
    <hyperlink ref="AW418" location="A125603736X" display="A125603736X" xr:uid="{B7EF4FA4-CFF6-4D23-B47D-380D1F944E0E}"/>
    <hyperlink ref="AW474" location="A125632536W" display="A125632536W" xr:uid="{834F3A84-6169-497D-9108-AD42BC103EFF}"/>
    <hyperlink ref="AW530" location="A125618136W" display="A125618136W" xr:uid="{DC8A2F14-292E-4B30-96C2-11EC9B321D1C}"/>
    <hyperlink ref="AY418" location="A125595098J" display="A125595098J" xr:uid="{6DA4E70F-1F5E-4D4F-ABE6-0D4A937007FC}"/>
    <hyperlink ref="AY474" location="A125623898L" display="A125623898L" xr:uid="{59A56EC3-626C-4FCD-8FD2-A8A4A8EAB326}"/>
    <hyperlink ref="AY530" location="A125609498L" display="A125609498L" xr:uid="{BA0DF836-5017-485C-8934-889E94C860CB}"/>
    <hyperlink ref="AX420" location="A125595304K" display="A125595304K" xr:uid="{ACA9F905-DCFF-4F17-B701-FFF18D2F7B29}"/>
    <hyperlink ref="AX476" location="A125624104T" display="A125624104T" xr:uid="{0F39C143-EEB8-4782-A1D8-4DDC603BE674}"/>
    <hyperlink ref="AX532" location="A125609704R" display="A125609704R" xr:uid="{1F85618D-5485-46E9-814A-1D052EEF66E7}"/>
    <hyperlink ref="AT420" location="A125598184J" display="A125598184J" xr:uid="{752BD757-3D84-47C9-86D8-4FE9C7355A47}"/>
    <hyperlink ref="AT476" location="A125626984L" display="A125626984L" xr:uid="{6F5463C9-6236-4FE5-805C-80102302380A}"/>
    <hyperlink ref="AT532" location="A125612584T" display="A125612584T" xr:uid="{D67EB561-AD9B-46DA-953E-0D84DFA34CBC}"/>
    <hyperlink ref="AU420" location="A125592424X" display="A125592424X" xr:uid="{2392E1D5-CC11-4B85-83EC-8B915313033E}"/>
    <hyperlink ref="AU476" location="A125621224F" display="A125621224F" xr:uid="{C34A0A21-49C6-441A-BC5A-2FA283EB11E4}"/>
    <hyperlink ref="AU532" location="A125606824C" display="A125606824C" xr:uid="{FAEEBEAC-2789-4E42-BEF6-F8C5C7576455}"/>
    <hyperlink ref="AV420" location="A125601064J" display="A125601064J" xr:uid="{18D3489C-C080-49A5-8D48-9C7DFD6E0D84}"/>
    <hyperlink ref="AV476" location="A125629864X" display="A125629864X" xr:uid="{62531ED0-1DBC-4E02-8F50-B5E8B06C0E7F}"/>
    <hyperlink ref="AV532" location="A125615464C" display="A125615464C" xr:uid="{CF388031-DAD6-4591-92CC-959B70A10E55}"/>
    <hyperlink ref="AW420" location="A125603944T" display="A125603944T" xr:uid="{C8A8C67A-C07C-4D6E-8E41-A6882F6B76EA}"/>
    <hyperlink ref="AW476" location="A125632744R" display="A125632744R" xr:uid="{62F7E6C3-EFD8-48EB-BF56-CA85923A1A24}"/>
    <hyperlink ref="AW532" location="A125618344R" display="A125618344R" xr:uid="{377CDE95-EC92-4AF7-AF4D-58FBF1C6D580}"/>
    <hyperlink ref="AY420" location="A125595306R" display="A125595306R" xr:uid="{A122BC5A-EA7B-48AB-8320-1B9EC155EE54}"/>
    <hyperlink ref="AY476" location="A125624106W" display="A125624106W" xr:uid="{D6EA7177-7D69-4C4E-9666-CD27C4B6A586}"/>
    <hyperlink ref="AY532" location="A125609706V" display="A125609706V" xr:uid="{AA24CB1A-0F28-4A9C-BDBE-38FEBEF39B2E}"/>
    <hyperlink ref="AX421" location="A125595312K" display="A125595312K" xr:uid="{688073B2-E20F-43C6-8172-AF1125B6CDF5}"/>
    <hyperlink ref="AX477" location="A125624112T" display="A125624112T" xr:uid="{95CBE400-DA54-492D-8F3D-49B49ACF71AA}"/>
    <hyperlink ref="AX533" location="A125609712R" display="A125609712R" xr:uid="{F2EF0257-45B0-4C71-9239-127FF8E8D763}"/>
    <hyperlink ref="AT421" location="A125598192J" display="A125598192J" xr:uid="{FCC87B8A-46E9-46B9-9E08-C383C11668A7}"/>
    <hyperlink ref="AT477" location="A125626992L" display="A125626992L" xr:uid="{DC2B867A-214A-477D-A272-750A97BD038F}"/>
    <hyperlink ref="AT533" location="A125612592T" display="A125612592T" xr:uid="{F8E537FF-1376-4EAE-8C0C-3B4C5C2C6FBB}"/>
    <hyperlink ref="AU421" location="A125592432X" display="A125592432X" xr:uid="{923EAE41-D685-470A-BC70-57E82FB183A9}"/>
    <hyperlink ref="AU477" location="A125621232F" display="A125621232F" xr:uid="{B019068E-439D-467D-B159-5428ABC3819D}"/>
    <hyperlink ref="AU533" location="A125606832C" display="A125606832C" xr:uid="{BB31D080-6E18-4A37-88FD-29FA61D34588}"/>
    <hyperlink ref="AV421" location="A125601072J" display="A125601072J" xr:uid="{F141AC22-5A57-4764-B204-3DDA9237B060}"/>
    <hyperlink ref="AV477" location="A125629872X" display="A125629872X" xr:uid="{427C5723-707B-4A90-951D-83AB655D0218}"/>
    <hyperlink ref="AV533" location="A125615472C" display="A125615472C" xr:uid="{E0A4246A-BB15-4ABA-9599-237A6CAF436B}"/>
    <hyperlink ref="AW421" location="A125603952T" display="A125603952T" xr:uid="{67935AAE-E4A1-4A27-92D7-9A3CE8409923}"/>
    <hyperlink ref="AW477" location="A125632752R" display="A125632752R" xr:uid="{3F8B54D9-5D64-45D4-98D9-2266324D1559}"/>
    <hyperlink ref="AW533" location="A125618352R" display="A125618352R" xr:uid="{672B6BA4-F9E5-453C-933E-71C0E08E5CAA}"/>
    <hyperlink ref="AY421" location="A125595314R" display="A125595314R" xr:uid="{8E50BCE7-F8A1-4470-B54B-74311C5451E4}"/>
    <hyperlink ref="AY477" location="A125624114W" display="A125624114W" xr:uid="{EC5BD28B-1E25-414E-A174-45FCCCDB8C32}"/>
    <hyperlink ref="AY533" location="A125609714V" display="A125609714V" xr:uid="{9C6394A9-A9D3-4909-B65D-88E7975B4F5E}"/>
    <hyperlink ref="AX422" location="A125595136K" display="A125595136K" xr:uid="{81E6A467-2EDD-40B5-847C-A73CA24B5169}"/>
    <hyperlink ref="AX478" location="A125623936R" display="A125623936R" xr:uid="{2EA1C279-0C71-4A68-917F-F219FE07FB76}"/>
    <hyperlink ref="AX534" location="A125609536R" display="A125609536R" xr:uid="{6E0203E2-9262-45AD-B080-54B64CDE7BED}"/>
    <hyperlink ref="AT422" location="A125598016W" display="A125598016W" xr:uid="{90F875C7-64CF-4EF6-90BD-5CE9B6BC1CB1}"/>
    <hyperlink ref="AT478" location="A125626816A" display="A125626816A" xr:uid="{AC72F82B-4C5E-4D96-9949-D2A48A6D43E3}"/>
    <hyperlink ref="AT534" location="A125612416F" display="A125612416F" xr:uid="{3A1211ED-75F0-4EAB-A646-A59B99ADEFAA}"/>
    <hyperlink ref="AU422" location="A125592256X" display="A125592256X" xr:uid="{D3DDBB45-0339-4F41-99E7-88C9A5D9463A}"/>
    <hyperlink ref="AU478" location="A125621056F" display="A125621056F" xr:uid="{64CD61DE-B970-4408-9E8A-A258E99AAF03}"/>
    <hyperlink ref="AU534" location="A125606656C" display="A125606656C" xr:uid="{66406FBB-4794-4E4B-AFC4-7484EA81C48F}"/>
    <hyperlink ref="AV422" location="A125600896F" display="A125600896F" xr:uid="{3C79B0EC-0C3D-417C-BABB-7F3871C6EB7E}"/>
    <hyperlink ref="AV478" location="A125629696X" display="A125629696X" xr:uid="{864B3C98-B17A-474F-A1EC-5B106186A10F}"/>
    <hyperlink ref="AV534" location="A125615296C" display="A125615296C" xr:uid="{323E2FC7-F1B6-4EF6-8C96-C89EA6BA6BF1}"/>
    <hyperlink ref="AW422" location="A125603776T" display="A125603776T" xr:uid="{3B265FB7-0C41-4AF2-811C-42F679628D97}"/>
    <hyperlink ref="AW478" location="A125632576R" display="A125632576R" xr:uid="{FC5B7AEE-FC49-4100-85DD-E2D368355487}"/>
    <hyperlink ref="AW534" location="A125618176R" display="A125618176R" xr:uid="{3A2F8413-F935-4581-886B-1F82D1372DF9}"/>
    <hyperlink ref="AY422" location="A125595138R" display="A125595138R" xr:uid="{EF732A0B-2346-45CF-9010-435B13927651}"/>
    <hyperlink ref="AY478" location="A125623938V" display="A125623938V" xr:uid="{E1DFF438-3815-4CD3-AF65-A7EA7A13C25F}"/>
    <hyperlink ref="AY534" location="A125609538V" display="A125609538V" xr:uid="{1963E7B5-3232-477E-9A4D-5DF5F9AE4077}"/>
    <hyperlink ref="AX423" location="A125595104T" display="A125595104T" xr:uid="{1CE69531-74A9-4003-B6F0-6BFE3DC379DB}"/>
    <hyperlink ref="AX479" location="A125623904W" display="A125623904W" xr:uid="{6404D4CD-E816-4964-8C34-7B93DB61D58C}"/>
    <hyperlink ref="AX535" location="A125609504W" display="A125609504W" xr:uid="{3A076F45-3BE6-4894-81BE-85865AAD846B}"/>
    <hyperlink ref="AT423" location="A125597984L" display="A125597984L" xr:uid="{623F2214-E070-423F-877E-6E8E18521A01}"/>
    <hyperlink ref="AT479" location="A125626784V" display="A125626784V" xr:uid="{E3E757A2-A14F-4C47-B018-82C9FF51BBFA}"/>
    <hyperlink ref="AT535" location="A125612384X" display="A125612384X" xr:uid="{6D4D3A41-EBA9-4620-9F40-EB032CBFB545}"/>
    <hyperlink ref="AU423" location="A125592224F" display="A125592224F" xr:uid="{3095F9CE-5571-49FA-89EC-B75CCB700245}"/>
    <hyperlink ref="AU479" location="A125621024L" display="A125621024L" xr:uid="{DDD6D2B9-C7AB-4F00-93F6-B840E04D10B9}"/>
    <hyperlink ref="AU535" location="A125606624K" display="A125606624K" xr:uid="{35FA3A77-4123-46B4-A490-883C21191F29}"/>
    <hyperlink ref="AV423" location="A125600864L" display="A125600864L" xr:uid="{3C7C53CF-E927-49AB-8A36-CAFB322DCCED}"/>
    <hyperlink ref="AV479" location="A125629664F" display="A125629664F" xr:uid="{D93922D7-C862-4642-8F56-C5137778D505}"/>
    <hyperlink ref="AV535" location="A125615264K" display="A125615264K" xr:uid="{5438FAFD-B9DD-4255-9777-7263F4AC263B}"/>
    <hyperlink ref="AW423" location="A125603744X" display="A125603744X" xr:uid="{F91F7482-FC49-42A0-87E6-CD63F035B5BE}"/>
    <hyperlink ref="AW479" location="A125632544W" display="A125632544W" xr:uid="{586C23A8-787E-4C56-8648-703A05B97822}"/>
    <hyperlink ref="AW535" location="A125618144W" display="A125618144W" xr:uid="{9FCEFB0D-F839-4155-8404-912618635701}"/>
    <hyperlink ref="AY423" location="A125595106W" display="A125595106W" xr:uid="{A0122F8E-ED3D-4EE9-87FF-7E070886045F}"/>
    <hyperlink ref="AY479" location="A125623906A" display="A125623906A" xr:uid="{D5F4C8BF-577F-46E4-B165-C129EBA37C5D}"/>
    <hyperlink ref="AY535" location="A125609506A" display="A125609506A" xr:uid="{A779944E-3FE6-4E15-98A7-E7DB8A88B582}"/>
    <hyperlink ref="AX425" location="A125595176C" display="A125595176C" xr:uid="{2E88AB3B-6AC7-4DE7-97C3-469048571868}"/>
    <hyperlink ref="AX481" location="A125623976J" display="A125623976J" xr:uid="{8D197B6B-13A2-4132-A64C-29393CE53C26}"/>
    <hyperlink ref="AX537" location="A125609576J" display="A125609576J" xr:uid="{5C986DC4-711A-48D8-8D85-AE24E0D5E3F5}"/>
    <hyperlink ref="AT425" location="A125598056R" display="A125598056R" xr:uid="{B7372978-4A59-41A3-9734-E0F794EDC16F}"/>
    <hyperlink ref="AT481" location="A125626856V" display="A125626856V" xr:uid="{E502E7FC-B4FF-46D4-8AE6-442E8374A1EA}"/>
    <hyperlink ref="AT537" location="A125612456X" display="A125612456X" xr:uid="{5D52F6BF-5C0B-496C-AAB1-E8D556B54932}"/>
    <hyperlink ref="AU425" location="A125592296T" display="A125592296T" xr:uid="{A1D27162-755D-433B-87FF-0AA5157E60FF}"/>
    <hyperlink ref="AU481" location="A125621096X" display="A125621096X" xr:uid="{487486A0-903E-4089-B031-B66B458EB87E}"/>
    <hyperlink ref="AU537" location="A125606696W" display="A125606696W" xr:uid="{E64A10B9-D164-44AC-9792-12C58E7F5639}"/>
    <hyperlink ref="AV425" location="A125600936L" display="A125600936L" xr:uid="{73073CC1-E8C5-44C7-9CA6-B096BC45EDC5}"/>
    <hyperlink ref="AV481" location="A125629736F" display="A125629736F" xr:uid="{304BDE4C-08D5-404A-AC7C-664D115743F0}"/>
    <hyperlink ref="AV537" location="A125615336K" display="A125615336K" xr:uid="{80BD41AA-AA8C-4A6E-B641-8CBCD0811A76}"/>
    <hyperlink ref="AW425" location="A125603816X" display="A125603816X" xr:uid="{7C50AC9C-CAA7-4C99-87C7-F4B8545804B6}"/>
    <hyperlink ref="AW481" location="A125632616W" display="A125632616W" xr:uid="{90781AAB-0116-4D85-A3E7-C8DBF3DF64D7}"/>
    <hyperlink ref="AW537" location="A125618216W" display="A125618216W" xr:uid="{758C3FC1-F17C-4A9E-BFA5-CDC2A13BF91F}"/>
    <hyperlink ref="AY425" location="A125595178J" display="A125595178J" xr:uid="{F7230A78-2573-4870-89DB-1FEE7BE9A96D}"/>
    <hyperlink ref="AY481" location="A125623978L" display="A125623978L" xr:uid="{734D3AF5-BE4D-49AE-84BD-9ADBBFF44A25}"/>
    <hyperlink ref="AY537" location="A125609578L" display="A125609578L" xr:uid="{C0D5F625-2270-45A6-95C4-7BB257C467FA}"/>
    <hyperlink ref="AX426" location="A125595128K" display="A125595128K" xr:uid="{28AEB943-A460-4BA2-89E7-25158DA9E295}"/>
    <hyperlink ref="AX482" location="A125623928R" display="A125623928R" xr:uid="{9E6241D7-A512-4DD6-834D-45500DF6CE4A}"/>
    <hyperlink ref="AX538" location="A125609528R" display="A125609528R" xr:uid="{73D08440-9DDE-4E06-BFB7-29D1D224539C}"/>
    <hyperlink ref="AT426" location="A125598008W" display="A125598008W" xr:uid="{5BE24EAB-55F1-403A-B7ED-F0F93516E337}"/>
    <hyperlink ref="AT482" location="A125626808A" display="A125626808A" xr:uid="{8D4E165B-D5E7-4E5B-B193-05F3085FE679}"/>
    <hyperlink ref="AT538" location="A125612408F" display="A125612408F" xr:uid="{0054E3C5-3A60-45E6-B956-36A99B66920D}"/>
    <hyperlink ref="AU426" location="A125592248X" display="A125592248X" xr:uid="{956F21B6-059E-422A-A407-093652362027}"/>
    <hyperlink ref="AU482" location="A125621048F" display="A125621048F" xr:uid="{28F3C914-9580-4CD6-B49F-6FCEEACAFE34}"/>
    <hyperlink ref="AU538" location="A125606648C" display="A125606648C" xr:uid="{74E7BD70-AB5C-4C3D-9128-887163F20213}"/>
    <hyperlink ref="AV426" location="A125600888F" display="A125600888F" xr:uid="{C08DC2C0-85CE-4E52-9461-12F67775E5A3}"/>
    <hyperlink ref="AV482" location="A125629688X" display="A125629688X" xr:uid="{F674A783-4ACF-42DD-BBBB-154E022195A5}"/>
    <hyperlink ref="AV538" location="A125615288C" display="A125615288C" xr:uid="{A99C9924-92C8-4842-8793-E178F8517F48}"/>
    <hyperlink ref="AW426" location="A125603768T" display="A125603768T" xr:uid="{7CE6191B-FE16-41C9-BCC5-27178C1CFC23}"/>
    <hyperlink ref="AW482" location="A125632568R" display="A125632568R" xr:uid="{BDEAEFB1-269B-40CD-BD84-6D05083FFF0A}"/>
    <hyperlink ref="AW538" location="A125618168R" display="A125618168R" xr:uid="{711A208F-5817-4D14-AB2A-88FE7B328855}"/>
    <hyperlink ref="AY426" location="A125595130W" display="A125595130W" xr:uid="{251CAE7C-78CE-41B1-A19F-318A076F8EE1}"/>
    <hyperlink ref="AY482" location="A125623930A" display="A125623930A" xr:uid="{582BC6BD-5628-40F1-B887-B0030C272A13}"/>
    <hyperlink ref="AY538" location="A125609530A" display="A125609530A" xr:uid="{975CD207-C546-407C-9C06-3E6F885356BC}"/>
    <hyperlink ref="AX427" location="A125595184C" display="A125595184C" xr:uid="{0AC51B81-8E1A-4E4C-8BF5-B8E1BDACB083}"/>
    <hyperlink ref="AX483" location="A125623984J" display="A125623984J" xr:uid="{5F8ED226-01E2-496C-9AE2-E392A50AB73C}"/>
    <hyperlink ref="AX539" location="A125609584J" display="A125609584J" xr:uid="{B916F0C3-A8C9-4C79-BA29-88E4C3AD44C1}"/>
    <hyperlink ref="AT427" location="A125598064R" display="A125598064R" xr:uid="{9C218295-4BAD-429D-8834-E5A54ED1E1A7}"/>
    <hyperlink ref="AT483" location="A125626864V" display="A125626864V" xr:uid="{2295A975-5CEF-4CD7-8396-3B48EDE49067}"/>
    <hyperlink ref="AT539" location="A125612464X" display="A125612464X" xr:uid="{1575CE01-BC53-4F43-B744-FAF79D08254D}"/>
    <hyperlink ref="AU427" location="A125592304F" display="A125592304F" xr:uid="{DDB1D5B0-E718-4696-B79F-506BE766B7E9}"/>
    <hyperlink ref="AU483" location="A125621104L" display="A125621104L" xr:uid="{6E342F9D-2B54-4624-873D-0AC930E34A66}"/>
    <hyperlink ref="AU539" location="A125606704K" display="A125606704K" xr:uid="{F9E9DC7E-4C3E-49B9-A105-786E9290B102}"/>
    <hyperlink ref="AV427" location="A125600944L" display="A125600944L" xr:uid="{F3630867-816D-46D0-A64C-4FE826DBD60D}"/>
    <hyperlink ref="AV483" location="A125629744F" display="A125629744F" xr:uid="{75817304-9573-480B-B922-47DAE4BCDD94}"/>
    <hyperlink ref="AV539" location="A125615344K" display="A125615344K" xr:uid="{113AB155-FB07-4BAE-800B-33F174AE8E43}"/>
    <hyperlink ref="AW427" location="A125603824X" display="A125603824X" xr:uid="{B2636CFD-AE7E-4BDC-AD24-196E00E9EAB7}"/>
    <hyperlink ref="AW483" location="A125632624W" display="A125632624W" xr:uid="{9B121A7D-9F6F-4B92-95F0-A89A100555EA}"/>
    <hyperlink ref="AW539" location="A125618224W" display="A125618224W" xr:uid="{91EDEA1D-35DA-40AB-BEE8-B124231BB2F8}"/>
    <hyperlink ref="AY427" location="A125595186J" display="A125595186J" xr:uid="{261E8651-407D-4DCC-9CA1-D1AC34440C85}"/>
    <hyperlink ref="AY483" location="A125623986L" display="A125623986L" xr:uid="{915C5726-9A14-4760-B61F-89DCA2D84C5C}"/>
    <hyperlink ref="AY539" location="A125609586L" display="A125609586L" xr:uid="{65391FEC-5ACD-4531-96DE-475F305FBA34}"/>
    <hyperlink ref="AX428" location="A125595144K" display="A125595144K" xr:uid="{FF0B00E3-3AF6-4279-88B9-FDEE0C6E926B}"/>
    <hyperlink ref="AX484" location="A125623944R" display="A125623944R" xr:uid="{EB80EC1B-B476-4D1E-A366-89056636FA79}"/>
    <hyperlink ref="AX540" location="A125609544R" display="A125609544R" xr:uid="{B8F54D18-EA76-4CD6-981C-E72F7EB1ACE6}"/>
    <hyperlink ref="AT428" location="A125598024W" display="A125598024W" xr:uid="{9B6589C2-C093-4E7F-B752-AE3A57CD1139}"/>
    <hyperlink ref="AT484" location="A125626824A" display="A125626824A" xr:uid="{F76D450E-D886-46E1-8B54-3F22060B2F71}"/>
    <hyperlink ref="AT540" location="A125612424F" display="A125612424F" xr:uid="{1CA576F2-2098-4BBA-B139-7B4DAC89BC0E}"/>
    <hyperlink ref="AU428" location="A125592264X" display="A125592264X" xr:uid="{5C826E06-5763-4617-B18B-7D9D82EA7A99}"/>
    <hyperlink ref="AU484" location="A125621064F" display="A125621064F" xr:uid="{D3CF8279-5863-4CB0-9E7A-DF6022FD4F1B}"/>
    <hyperlink ref="AU540" location="A125606664C" display="A125606664C" xr:uid="{E23DBB32-BBF1-4DF2-99B8-68F3E728ADBD}"/>
    <hyperlink ref="AV428" location="A125600904V" display="A125600904V" xr:uid="{1C5F4F72-A910-427C-825D-D714F63FF4C8}"/>
    <hyperlink ref="AV484" location="A125629704L" display="A125629704L" xr:uid="{64CCA8BB-CA43-4496-8D4C-E0BAA6C84CDA}"/>
    <hyperlink ref="AV540" location="A125615304T" display="A125615304T" xr:uid="{B9FB7721-6858-4ACD-8C80-4F2A953547F7}"/>
    <hyperlink ref="AW428" location="A125603784T" display="A125603784T" xr:uid="{2083FAE6-EB33-46DD-8697-ABDC66D647AD}"/>
    <hyperlink ref="AW484" location="A125632584R" display="A125632584R" xr:uid="{23D76BA7-2BEA-4A90-BC27-7047589FCD1E}"/>
    <hyperlink ref="AW540" location="A125618184R" display="A125618184R" xr:uid="{34A00221-4C49-4E0A-B548-932442AA3A73}"/>
    <hyperlink ref="AY428" location="A125595146R" display="A125595146R" xr:uid="{5B3ECE4C-60A5-43DF-9D90-056FFAF60643}"/>
    <hyperlink ref="AY484" location="A125623946V" display="A125623946V" xr:uid="{196F4A2D-AA67-4AF5-999A-A82E7AFA6FF3}"/>
    <hyperlink ref="AY540" location="A125609546V" display="A125609546V" xr:uid="{3B6FE29B-7550-4B90-ACA5-A284DA9BAA04}"/>
    <hyperlink ref="AX429" location="A125595192C" display="A125595192C" xr:uid="{74E600DB-1850-4A82-89BC-53815AF54B8C}"/>
    <hyperlink ref="AX485" location="A125623992J" display="A125623992J" xr:uid="{66D100FB-8881-4CE2-B77B-8D75EDCCD2B9}"/>
    <hyperlink ref="AX541" location="A125609592J" display="A125609592J" xr:uid="{AD109C4C-495F-4FA3-AFF6-D85DF6B1AD9B}"/>
    <hyperlink ref="AT429" location="A125598072R" display="A125598072R" xr:uid="{B6668C77-CE1F-43B0-A86F-7F000EF8D7EF}"/>
    <hyperlink ref="AT485" location="A125626872V" display="A125626872V" xr:uid="{F6F4BB6D-1E34-4A87-B9A6-DDBE9FE4C313}"/>
    <hyperlink ref="AT541" location="A125612472X" display="A125612472X" xr:uid="{DE9CEAA7-2971-4828-ADA7-A2E6B2E3E491}"/>
    <hyperlink ref="AU429" location="A125592312F" display="A125592312F" xr:uid="{170E85E7-F686-402D-9B6A-6D08ACB9F9DC}"/>
    <hyperlink ref="AU485" location="A125621112L" display="A125621112L" xr:uid="{4EEB29D1-A49B-4E96-BE3D-877FF8C16A37}"/>
    <hyperlink ref="AU541" location="A125606712K" display="A125606712K" xr:uid="{8324CF52-A3DC-4D86-884C-C0C3A93CDCB3}"/>
    <hyperlink ref="AV429" location="A125600952L" display="A125600952L" xr:uid="{D562489D-2807-4F47-928E-AB85AB5572C5}"/>
    <hyperlink ref="AV485" location="A125629752F" display="A125629752F" xr:uid="{04862B43-FC00-49DA-8948-5DDC3E6FE0CC}"/>
    <hyperlink ref="AV541" location="A125615352K" display="A125615352K" xr:uid="{D5EB4924-1890-4DA4-BCB6-E6047DD3E2FA}"/>
    <hyperlink ref="AW429" location="A125603832X" display="A125603832X" xr:uid="{D1537282-1B37-478E-A0C3-04BC0A070D13}"/>
    <hyperlink ref="AW485" location="A125632632W" display="A125632632W" xr:uid="{254F7139-6CEB-46E8-8863-1A7687F4A57E}"/>
    <hyperlink ref="AW541" location="A125618232W" display="A125618232W" xr:uid="{7F8CEFAD-65D1-482D-90B5-7371F34FED88}"/>
    <hyperlink ref="AY429" location="A125595194J" display="A125595194J" xr:uid="{C653567A-298F-4FB4-8465-AB16D9FBF68A}"/>
    <hyperlink ref="AY485" location="A125623994L" display="A125623994L" xr:uid="{0AADD2C4-0164-4827-A9EA-C2F9073C9FED}"/>
    <hyperlink ref="AY541" location="A125609594L" display="A125609594L" xr:uid="{FFDABE4E-A86B-4277-BBC7-265B16FD683F}"/>
    <hyperlink ref="AX430" location="A125595272C" display="A125595272C" xr:uid="{831FAEF5-CA84-4D03-B01B-18A0E7D6D73E}"/>
    <hyperlink ref="AX486" location="A125624072K" display="A125624072K" xr:uid="{F23099B8-CE61-4E4C-ABB7-FF92E6545019}"/>
    <hyperlink ref="AX542" location="A125609672J" display="A125609672J" xr:uid="{E1D2C3CA-AADA-4E50-A045-CC60E5245F3F}"/>
    <hyperlink ref="AT430" location="A125598152R" display="A125598152R" xr:uid="{97D9287C-56C2-4F4B-A336-7E58B86F052C}"/>
    <hyperlink ref="AT486" location="A125626952V" display="A125626952V" xr:uid="{F22E7C78-5EAB-4C79-8FE9-3CDC3FF4F429}"/>
    <hyperlink ref="AT542" location="A125612552X" display="A125612552X" xr:uid="{21F4146C-A56F-4540-A1BA-A278CB1118B4}"/>
    <hyperlink ref="AU430" location="A125592392T" display="A125592392T" xr:uid="{1953CBA4-49D2-4CF2-9EC7-50272EC640E8}"/>
    <hyperlink ref="AU486" location="A125621192X" display="A125621192X" xr:uid="{7D5880ED-6A4A-4E5E-B9D4-23DEE3BBAD76}"/>
    <hyperlink ref="AU542" location="A125606792W" display="A125606792W" xr:uid="{55E299C9-9CC1-4683-AA02-4823F1FE6E49}"/>
    <hyperlink ref="AV430" location="A125601032R" display="A125601032R" xr:uid="{0915C1E1-369F-4A30-B3BA-0D800C9001D1}"/>
    <hyperlink ref="AV486" location="A125629832F" display="A125629832F" xr:uid="{D84DA5BC-5C54-4668-9883-EAAFAE531DEF}"/>
    <hyperlink ref="AV542" location="A125615432K" display="A125615432K" xr:uid="{143D6AF0-98D6-4B99-A8D7-7B51FF1D7B9F}"/>
    <hyperlink ref="AW430" location="A125603912X" display="A125603912X" xr:uid="{7F6A0B5F-0402-4564-9BC8-C2AEFBA9711F}"/>
    <hyperlink ref="AW486" location="A125632712W" display="A125632712W" xr:uid="{96D401A4-04BF-45C8-A68C-EF7ECA4F8178}"/>
    <hyperlink ref="AW542" location="A125618312W" display="A125618312W" xr:uid="{7C60FA8A-8F7D-45F8-AECA-22FA8CDBF801}"/>
    <hyperlink ref="AY430" location="A125595274J" display="A125595274J" xr:uid="{A5161A37-9D54-4511-8F85-48FABC360A1C}"/>
    <hyperlink ref="AY486" location="A125624074R" display="A125624074R" xr:uid="{C56F8B07-818A-456F-9C45-DC3C8DC57FB4}"/>
    <hyperlink ref="AY542" location="A125609674L" display="A125609674L" xr:uid="{803A1807-1C04-46BD-9111-34822FF1F8D7}"/>
    <hyperlink ref="AX431" location="A125595200T" display="A125595200T" xr:uid="{7BF8E11E-2CD6-4A10-B277-03744E4F0763}"/>
    <hyperlink ref="AX487" location="A125624000X" display="A125624000X" xr:uid="{8B0611B7-5556-463D-8B1A-A4216BDB5215}"/>
    <hyperlink ref="AX543" location="A125609600W" display="A125609600W" xr:uid="{72991BA5-813C-41C5-A8B5-8802B3E0EDBD}"/>
    <hyperlink ref="AT431" location="A125598080R" display="A125598080R" xr:uid="{F0E9AADC-5AC2-470B-96C6-BC1CBCF2F7CB}"/>
    <hyperlink ref="AT487" location="A125626880V" display="A125626880V" xr:uid="{76C0FADF-174F-4D38-83EB-DE7793EE5932}"/>
    <hyperlink ref="AT543" location="A125612480X" display="A125612480X" xr:uid="{57C8C2B8-97AE-4F97-89B4-04BAFE6A3890}"/>
    <hyperlink ref="AU431" location="A125592320F" display="A125592320F" xr:uid="{E709D9A6-C6EC-4A2A-8E60-C6825F31DE8E}"/>
    <hyperlink ref="AU487" location="A125621120L" display="A125621120L" xr:uid="{23568447-52CC-413B-A48A-0B71A60AB4AA}"/>
    <hyperlink ref="AU543" location="A125606720K" display="A125606720K" xr:uid="{B2E6B344-48E0-4C05-B364-2727904EBDD0}"/>
    <hyperlink ref="AV431" location="A125600960L" display="A125600960L" xr:uid="{22F860E4-5B61-45DD-972B-8C62DF669D43}"/>
    <hyperlink ref="AV487" location="A125629760F" display="A125629760F" xr:uid="{6E00DEE4-7D9C-4B30-A7C6-FF113185D46F}"/>
    <hyperlink ref="AV543" location="A125615360K" display="A125615360K" xr:uid="{30E29BBD-559C-4CAC-A0CD-71DDC97EE3C9}"/>
    <hyperlink ref="AW431" location="A125603840X" display="A125603840X" xr:uid="{5CF8987C-1980-473A-BAB8-83C4D2583122}"/>
    <hyperlink ref="AW487" location="A125632640W" display="A125632640W" xr:uid="{310A58A6-76DC-41B5-95A0-9128A77014F2}"/>
    <hyperlink ref="AW543" location="A125618240W" display="A125618240W" xr:uid="{DEE6485E-0495-4329-B25E-21ECD24C9D65}"/>
    <hyperlink ref="AY431" location="A125595202W" display="A125595202W" xr:uid="{B658F64E-F9CE-48E3-8F53-724463E1E7E9}"/>
    <hyperlink ref="AY487" location="A125624002C" display="A125624002C" xr:uid="{DB684328-02F5-468A-AD84-A26AACDD9F0A}"/>
    <hyperlink ref="AY543" location="A125609602A" display="A125609602A" xr:uid="{69542900-0E2E-47AC-87CB-879D9FF35C0B}"/>
    <hyperlink ref="AX432" location="A125595152K" display="A125595152K" xr:uid="{B5378AE5-AA5C-4492-B1EB-30429A25F7D3}"/>
    <hyperlink ref="AX488" location="A125623952R" display="A125623952R" xr:uid="{B32966A2-E609-4D34-8D79-4186E6670131}"/>
    <hyperlink ref="AX544" location="A125609552R" display="A125609552R" xr:uid="{8AEDAAAD-1759-4C91-875E-6C4F3D0CFD63}"/>
    <hyperlink ref="AT432" location="A125598032W" display="A125598032W" xr:uid="{9CDC0CB5-C02E-44E2-8272-3B9E43308E30}"/>
    <hyperlink ref="AT488" location="A125626832A" display="A125626832A" xr:uid="{A0FDF298-35C9-47C8-B710-B67A2E404F5A}"/>
    <hyperlink ref="AT544" location="A125612432F" display="A125612432F" xr:uid="{AE571E2B-9DBB-4F72-9F11-52DA0C462509}"/>
    <hyperlink ref="AU432" location="A125592272X" display="A125592272X" xr:uid="{17036B88-FA32-488A-9D04-231ED48273FA}"/>
    <hyperlink ref="AU488" location="A125621072F" display="A125621072F" xr:uid="{889F5B6B-75A9-4060-819D-2A94CDF8E9CA}"/>
    <hyperlink ref="AU544" location="A125606672C" display="A125606672C" xr:uid="{509BA636-81B5-4B87-9666-919B211143DE}"/>
    <hyperlink ref="AV432" location="A125600912V" display="A125600912V" xr:uid="{28BBB356-617C-4FC4-AB49-8084543FE3BC}"/>
    <hyperlink ref="AV488" location="A125629712L" display="A125629712L" xr:uid="{B158DAA2-E88A-4507-BE7E-FB1DA8FEDA58}"/>
    <hyperlink ref="AV544" location="A125615312T" display="A125615312T" xr:uid="{E3233900-4522-4C6F-B060-5EE97430C256}"/>
    <hyperlink ref="AW432" location="A125603792T" display="A125603792T" xr:uid="{D414895A-0C5A-4B04-A5B4-D0D25B0B3666}"/>
    <hyperlink ref="AW488" location="A125632592R" display="A125632592R" xr:uid="{8308A43D-C047-4465-8AF3-E75DBDB77A2E}"/>
    <hyperlink ref="AW544" location="A125618192R" display="A125618192R" xr:uid="{A2EDE733-E2DB-4E02-A432-46FB3DD74D40}"/>
    <hyperlink ref="AY432" location="A125595154R" display="A125595154R" xr:uid="{C1CCC7B0-144B-4662-B57B-A6768A427DC7}"/>
    <hyperlink ref="AY488" location="A125623954V" display="A125623954V" xr:uid="{96A344F8-33C6-4451-A2FF-B2CB9259F34D}"/>
    <hyperlink ref="AY544" location="A125609554V" display="A125609554V" xr:uid="{A25B5B93-00B5-45D5-8416-9C8622E9A0C2}"/>
    <hyperlink ref="AX433" location="A125595320K" display="A125595320K" xr:uid="{9B41DAA4-2808-47D0-8F9E-4A6B8D89736D}"/>
    <hyperlink ref="AX489" location="A125624120T" display="A125624120T" xr:uid="{EA8549E1-51DA-4A11-A809-2992BD6625C8}"/>
    <hyperlink ref="AX545" location="A125609720R" display="A125609720R" xr:uid="{C6242066-FF76-4349-8DA1-4ACE558CF73B}"/>
    <hyperlink ref="AT433" location="A125598200W" display="A125598200W" xr:uid="{EC2E9A3E-E4B1-4BCF-8DAE-40591D80893C}"/>
    <hyperlink ref="AT489" location="A125627000C" display="A125627000C" xr:uid="{4C8E2950-76CD-4939-A706-36CBFBFC4A68}"/>
    <hyperlink ref="AT545" location="A125612600F" display="A125612600F" xr:uid="{E207DC9D-91DA-4D7A-8492-18A5A6B7ED24}"/>
    <hyperlink ref="AU433" location="A125592440X" display="A125592440X" xr:uid="{8941F5F9-D573-4CF1-B522-AC5B3430085B}"/>
    <hyperlink ref="AU489" location="A125621240F" display="A125621240F" xr:uid="{435D7D72-3218-4F10-B2B8-8423B7E92788}"/>
    <hyperlink ref="AU545" location="A125606840C" display="A125606840C" xr:uid="{9AD1F197-22DA-4206-B817-E3C57A8E57D0}"/>
    <hyperlink ref="AV433" location="A125601080J" display="A125601080J" xr:uid="{22D59AF5-C3CF-4D5A-90A3-8C8306B1694B}"/>
    <hyperlink ref="AV489" location="A125629880X" display="A125629880X" xr:uid="{656780C0-2422-4134-98DC-78D0B890B7EA}"/>
    <hyperlink ref="AV545" location="A125615480C" display="A125615480C" xr:uid="{C886464B-6A1A-4183-B63D-47D015D802E6}"/>
    <hyperlink ref="AW433" location="A125603960T" display="A125603960T" xr:uid="{6B2CF2AE-207E-45E3-BD01-F62AC29DF462}"/>
    <hyperlink ref="AW489" location="A125632760R" display="A125632760R" xr:uid="{35CCA3C2-704E-4C99-951A-733CE0995CE2}"/>
    <hyperlink ref="AW545" location="A125618360R" display="A125618360R" xr:uid="{EA3F04A5-B233-4603-BAF8-EEC1576ED235}"/>
    <hyperlink ref="AY433" location="A125595322R" display="A125595322R" xr:uid="{F82E643B-52A7-474C-BBC1-601A59757223}"/>
    <hyperlink ref="AY489" location="A125624122W" display="A125624122W" xr:uid="{3CF4D2EB-9485-41FB-93CA-AF189F908A9B}"/>
    <hyperlink ref="AY545" location="A125609722V" display="A125609722V" xr:uid="{59BBAE40-A918-48E4-9A27-DFE0E9AFCC8C}"/>
    <hyperlink ref="AX434" location="A125595280C" display="A125595280C" xr:uid="{1E11EACD-1623-43A8-9A7C-CFA419FA3D8D}"/>
    <hyperlink ref="AX490" location="A125624080K" display="A125624080K" xr:uid="{A30ED0C5-8551-4F4B-B79E-78BC23211C2B}"/>
    <hyperlink ref="AX546" location="A125609680J" display="A125609680J" xr:uid="{73EA658E-04F8-4989-8C71-283A1EF27640}"/>
    <hyperlink ref="AT434" location="A125598160R" display="A125598160R" xr:uid="{8DBA3442-58A2-4FAD-82EA-5A49519ACFD5}"/>
    <hyperlink ref="AT490" location="A125626960V" display="A125626960V" xr:uid="{9AFC0996-A6CD-49BA-BF3C-2C65ECC86E23}"/>
    <hyperlink ref="AT546" location="A125612560X" display="A125612560X" xr:uid="{8DF00C1D-D258-4800-8969-603E5357069D}"/>
    <hyperlink ref="AU434" location="A125592400F" display="A125592400F" xr:uid="{970EA9C5-2929-43DB-9630-84F4F144127D}"/>
    <hyperlink ref="AU490" location="A125621200L" display="A125621200L" xr:uid="{4FBF9AAF-6672-4F6C-B9CB-EDA5F06E4304}"/>
    <hyperlink ref="AU546" location="A125606800K" display="A125606800K" xr:uid="{9A5E4A23-4C5C-4456-8CEA-FA179CFF785E}"/>
    <hyperlink ref="AV434" location="A125601040R" display="A125601040R" xr:uid="{C7E249ED-A832-4589-875D-757957A822D1}"/>
    <hyperlink ref="AV490" location="A125629840F" display="A125629840F" xr:uid="{23BBAE5A-532B-4557-8008-D2DF577EE094}"/>
    <hyperlink ref="AV546" location="A125615440K" display="A125615440K" xr:uid="{2E8FED25-9626-4849-BF59-4832C3D8E64C}"/>
    <hyperlink ref="AW434" location="A125603920X" display="A125603920X" xr:uid="{313B22E9-046A-4A2C-B57B-5905DEEE3BB7}"/>
    <hyperlink ref="AW490" location="A125632720W" display="A125632720W" xr:uid="{D5F84192-ABF5-48BC-B146-6BF81C7390D0}"/>
    <hyperlink ref="AW546" location="A125618320W" display="A125618320W" xr:uid="{B646043F-CD2E-46B7-94F6-2CF181707552}"/>
    <hyperlink ref="AY434" location="A125595282J" display="A125595282J" xr:uid="{81420A05-7D92-4A74-86AB-CFE1F8EDC3EE}"/>
    <hyperlink ref="AY490" location="A125624082R" display="A125624082R" xr:uid="{5A12DD7C-02DD-45B1-8DC5-192B740FFED1}"/>
    <hyperlink ref="AY546" location="A125609682L" display="A125609682L" xr:uid="{693EEA3E-CF36-4AF2-81EE-141877CC8857}"/>
    <hyperlink ref="AX435" location="A125595288W" display="A125595288W" xr:uid="{233F8E70-94A3-4EA8-B0D6-F598E26472E8}"/>
    <hyperlink ref="AX491" location="A125624088C" display="A125624088C" xr:uid="{41359BB2-1DFD-4CCB-A745-91FE6744451C}"/>
    <hyperlink ref="AX547" location="A125609688A" display="A125609688A" xr:uid="{2B225DF0-432D-4606-84FD-4394E56E79B1}"/>
    <hyperlink ref="AT435" location="A125598168J" display="A125598168J" xr:uid="{47B32A1E-1BD0-4DAD-B5C9-A41493BE494A}"/>
    <hyperlink ref="AT491" location="A125626968L" display="A125626968L" xr:uid="{5FE9B5DA-2D67-4D44-B4D8-8706F1AF2A32}"/>
    <hyperlink ref="AT547" location="A125612568T" display="A125612568T" xr:uid="{FBAA2A98-C5A2-4C42-B632-0D171D1E3576}"/>
    <hyperlink ref="AU435" location="A125592408X" display="A125592408X" xr:uid="{29B9A739-35E6-4C6C-A59F-B12E839D61D5}"/>
    <hyperlink ref="AU491" location="A125621208F" display="A125621208F" xr:uid="{538A86D9-B291-4883-8124-C8040563AAD7}"/>
    <hyperlink ref="AU547" location="A125606808C" display="A125606808C" xr:uid="{E5A3EA49-2CBC-40A2-8D18-C1E6CAB947A2}"/>
    <hyperlink ref="AV435" location="A125601048J" display="A125601048J" xr:uid="{BF38D29A-3DE0-4A88-A04A-63AB885AE013}"/>
    <hyperlink ref="AV491" location="A125629848X" display="A125629848X" xr:uid="{4CFBA093-5F25-4F0C-B704-D8E6A95A5933}"/>
    <hyperlink ref="AV547" location="A125615448C" display="A125615448C" xr:uid="{28CCAC7B-4A42-4BB1-9400-AB8F0FD8B1BD}"/>
    <hyperlink ref="AW435" location="A125603928T" display="A125603928T" xr:uid="{D1B8EA99-93C5-415B-8AAB-943F8671B218}"/>
    <hyperlink ref="AW491" location="A125632728R" display="A125632728R" xr:uid="{881ABB3D-E6AE-43A2-89D8-09D53D8E5C80}"/>
    <hyperlink ref="AW547" location="A125618328R" display="A125618328R" xr:uid="{AEA1FA5E-213F-4451-AEA3-6563C58DAFF1}"/>
    <hyperlink ref="AY435" location="A125595290J" display="A125595290J" xr:uid="{4B1D83BF-8B67-4366-8EEE-621A585F32BC}"/>
    <hyperlink ref="AY491" location="A125624090R" display="A125624090R" xr:uid="{465E90E6-F133-47FF-95B2-D4642A7088DD}"/>
    <hyperlink ref="AY547" location="A125609690L" display="A125609690L" xr:uid="{C38A0FE3-0B11-4A29-A62E-AB6A1C620D23}"/>
    <hyperlink ref="AX436" location="A125595392W" display="A125595392W" xr:uid="{D62240B4-7C5E-47CF-A78D-29C4DCC6C83B}"/>
    <hyperlink ref="AX492" location="A125624192C" display="A125624192C" xr:uid="{EDD20FEF-11A8-4B0F-ACA7-62540D332542}"/>
    <hyperlink ref="AX548" location="A125609792A" display="A125609792A" xr:uid="{0BB68373-CF79-4AA7-8B7B-16ED2526F2B4}"/>
    <hyperlink ref="AT436" location="A125598272J" display="A125598272J" xr:uid="{7F4B488B-0245-4D7C-844B-D74C2C1B9EE4}"/>
    <hyperlink ref="AT492" location="A125627072R" display="A125627072R" xr:uid="{CAC2B971-E47F-4003-8A90-BC4563EC94E3}"/>
    <hyperlink ref="AT548" location="A125612672T" display="A125612672T" xr:uid="{BB6BA059-6E69-486E-9245-F0F8FEEEDEB2}"/>
    <hyperlink ref="AU436" location="A125592512X" display="A125592512X" xr:uid="{DFC62691-BD1F-4626-8E4A-249CC9020D5F}"/>
    <hyperlink ref="AU492" location="A125621312F" display="A125621312F" xr:uid="{84E85399-85A5-4ED3-9483-B32E66460938}"/>
    <hyperlink ref="AU548" location="A125606912C" display="A125606912C" xr:uid="{A25BEE9B-1BC2-4683-96B4-1EE60C299D02}"/>
    <hyperlink ref="AV436" location="A125601152J" display="A125601152J" xr:uid="{B9D417C5-EDD7-46F6-A681-D6CD8E094D2D}"/>
    <hyperlink ref="AV492" location="A125629952X" display="A125629952X" xr:uid="{EFD25487-DCCC-4953-9F17-1DD1B23D1943}"/>
    <hyperlink ref="AV548" location="A125615552C" display="A125615552C" xr:uid="{011142AA-0319-4308-AA67-74E414AC13E4}"/>
    <hyperlink ref="AW436" location="A125604032V" display="A125604032V" xr:uid="{7EECA3F4-FAED-4D2F-8CCC-F5132B1C5CE2}"/>
    <hyperlink ref="AW492" location="A125632832R" display="A125632832R" xr:uid="{BE0732B8-8680-42A5-94F4-A43B5CF01CB1}"/>
    <hyperlink ref="AW548" location="A125618432R" display="A125618432R" xr:uid="{6D1AFE5E-4180-43A3-96DB-7E1E365291E6}"/>
    <hyperlink ref="AY436" location="A125595394A" display="A125595394A" xr:uid="{29123552-F233-42A2-B565-82E7C78CF87B}"/>
    <hyperlink ref="AY492" location="A125624194J" display="A125624194J" xr:uid="{0AAEF60F-9933-46E0-9BCD-EEF56853B1EF}"/>
    <hyperlink ref="AY548" location="A125609794F" display="A125609794F" xr:uid="{D57B223D-5D67-467A-9419-28F3568DA9C0}"/>
    <hyperlink ref="AX437" location="A125595112T" display="A125595112T" xr:uid="{87B1C60C-CED3-4024-9ED0-CF2189554905}"/>
    <hyperlink ref="AX493" location="A125623912W" display="A125623912W" xr:uid="{13860527-3F35-4B42-AF3A-A96C983FDDFB}"/>
    <hyperlink ref="AX549" location="A125609512W" display="A125609512W" xr:uid="{E24816A5-7638-4B37-8289-6C2A6D9A210B}"/>
    <hyperlink ref="AT437" location="A125597992L" display="A125597992L" xr:uid="{0A645AC0-7295-4211-8B7C-329E017B18A7}"/>
    <hyperlink ref="AT493" location="A125626792V" display="A125626792V" xr:uid="{5F859BFE-2549-4BCC-8E02-33B12DC36444}"/>
    <hyperlink ref="AT549" location="A125612392X" display="A125612392X" xr:uid="{7CDC8D46-0796-43F8-862C-9F10DF0DD9B5}"/>
    <hyperlink ref="AU437" location="A125592232F" display="A125592232F" xr:uid="{99BE173E-FE51-4153-B1D7-DC7B4AF8A0DD}"/>
    <hyperlink ref="AU493" location="A125621032L" display="A125621032L" xr:uid="{46DB6553-7A31-4DB6-8286-C1EA9A188F7E}"/>
    <hyperlink ref="AU549" location="A125606632K" display="A125606632K" xr:uid="{30F1DC0E-FEAB-4C65-929B-52700A318F97}"/>
    <hyperlink ref="AV437" location="A125600872L" display="A125600872L" xr:uid="{D9A967F1-1984-4B5B-9373-F1D0D2097C62}"/>
    <hyperlink ref="AV493" location="A125629672F" display="A125629672F" xr:uid="{E5F91FDE-0B22-4F97-A811-1AE3A18D2AE6}"/>
    <hyperlink ref="AV549" location="A125615272K" display="A125615272K" xr:uid="{77CC2F5F-AE71-48B2-9C08-0EF322271A8E}"/>
    <hyperlink ref="AW437" location="A125603752X" display="A125603752X" xr:uid="{7E541618-ACB3-4F06-9656-E7054E459813}"/>
    <hyperlink ref="AW493" location="A125632552W" display="A125632552W" xr:uid="{44FDB842-AA3B-4D9A-818C-786ED5450F82}"/>
    <hyperlink ref="AW549" location="A125618152W" display="A125618152W" xr:uid="{B88860C0-4094-4124-9766-DA7DFAC917D1}"/>
    <hyperlink ref="AY437" location="A125595114W" display="A125595114W" xr:uid="{A163498D-95F7-4893-9283-18BBAF9FEBF6}"/>
    <hyperlink ref="AY493" location="A125623914A" display="A125623914A" xr:uid="{33C92737-8BEF-44E4-AF5B-A484AE62447D}"/>
    <hyperlink ref="AY549" location="A125609514A" display="A125609514A" xr:uid="{0105BB0F-5D75-4A6A-B963-32DE8C556721}"/>
    <hyperlink ref="BD438" location="A125593928W" display="A125593928W" xr:uid="{1ABDB295-B0B0-45B6-98F5-359DDF5B34C9}"/>
    <hyperlink ref="BD494" location="A125622728C" display="A125622728C" xr:uid="{835C3F43-37D4-4923-9ABC-22997CB23026}"/>
    <hyperlink ref="BD550" location="A125608328C" display="A125608328C" xr:uid="{23CE468E-D902-45B2-9800-3A357E6499F0}"/>
    <hyperlink ref="AZ438" location="A125596808J" display="A125596808J" xr:uid="{5017483C-174B-4B5A-96D7-815F9564A294}"/>
    <hyperlink ref="AZ494" location="A125625608R" display="A125625608R" xr:uid="{E20F7C3C-2641-4C74-8C3B-81B0AC379DFC}"/>
    <hyperlink ref="AZ550" location="A125611208V" display="A125611208V" xr:uid="{501EC53D-F24C-40C0-91FA-A7318C7B8602}"/>
    <hyperlink ref="BA438" location="A125591048L" display="A125591048L" xr:uid="{AFE697AF-0B5C-4BC6-BD7F-60FF43273BCA}"/>
    <hyperlink ref="BA494" location="A125619848L" display="A125619848L" xr:uid="{C15CAC1E-7696-4D5A-878B-F801D21AFAD0}"/>
    <hyperlink ref="BA550" location="A125605448T" display="A125605448T" xr:uid="{FE4A2D72-4125-4009-846B-3355F21F065C}"/>
    <hyperlink ref="BB438" location="A125599688F" display="A125599688F" xr:uid="{51186CE5-24B1-4761-8CC4-E9EF40FE04FA}"/>
    <hyperlink ref="BB494" location="A125628488L" display="A125628488L" xr:uid="{A5ECC681-9A71-428E-A0A1-116BA967896B}"/>
    <hyperlink ref="BB550" location="A125614088T" display="A125614088T" xr:uid="{BA80AB30-81DF-4D03-AC22-A2CFA4211555}"/>
    <hyperlink ref="BC438" location="A125602568F" display="A125602568F" xr:uid="{32632653-F964-452B-95F7-745D08E2BFEC}"/>
    <hyperlink ref="BC494" location="A125631368C" display="A125631368C" xr:uid="{BA078026-211E-48B5-A2C0-8EC104394232}"/>
    <hyperlink ref="BC550" location="A125616968A" display="A125616968A" xr:uid="{40B713A1-2EB4-4A0B-A7FB-A5B1AE7D2705}"/>
    <hyperlink ref="BE438" location="A125593930J" display="A125593930J" xr:uid="{97582201-DA30-4ADE-93E1-576C3220F61E}"/>
    <hyperlink ref="BE494" location="A125622730R" display="A125622730R" xr:uid="{916CBC7D-C41A-47DB-AEB9-D9FAF9862DDD}"/>
    <hyperlink ref="BE550" location="A125608330R" display="A125608330R" xr:uid="{C339BF96-7908-4AB4-A5D5-F5A8D3B3B896}"/>
    <hyperlink ref="BD394" location="A125594048T" display="A125594048T" xr:uid="{F73C2252-430D-4D53-B7E5-21FD12EE6D25}"/>
    <hyperlink ref="BD450" location="A125622848W" display="A125622848W" xr:uid="{BB8C38ED-B55E-4201-98ED-04BE363E8D0B}"/>
    <hyperlink ref="BD506" location="A125608448W" display="A125608448W" xr:uid="{83772C09-D2EB-46A0-B417-09535A75AFC1}"/>
    <hyperlink ref="AZ394" location="A125596928A" display="A125596928A" xr:uid="{E3D27928-E67D-48DC-937D-785048E5CE84}"/>
    <hyperlink ref="AZ450" location="A125625728J" display="A125625728J" xr:uid="{7255F76A-8A10-429C-AE7A-B815861CF152}"/>
    <hyperlink ref="AZ506" location="A125611328L" display="A125611328L" xr:uid="{963E7AF1-9A7A-4583-8BD0-D1EA9A6A12A7}"/>
    <hyperlink ref="BA394" location="A125591168F" display="A125591168F" xr:uid="{877E9500-0C5D-41B4-A7F2-806908AA3091}"/>
    <hyperlink ref="BA450" location="A125619968F" display="A125619968F" xr:uid="{A04680B0-CE14-4908-BC12-122546FD13D0}"/>
    <hyperlink ref="BA506" location="A125605568K" display="A125605568K" xr:uid="{A76F156A-A550-47AC-9BAC-CE04A7276701}"/>
    <hyperlink ref="BB394" location="A125599808L" display="A125599808L" xr:uid="{4BF638C2-B0C3-49DB-88B2-9BFCF441795A}"/>
    <hyperlink ref="BB450" location="A125628608V" display="A125628608V" xr:uid="{608D383E-390B-452C-B517-0650862EA23E}"/>
    <hyperlink ref="BB506" location="A125614208X" display="A125614208X" xr:uid="{27ACC600-9249-4A2B-B39C-5BF07E6AA3FF}"/>
    <hyperlink ref="BC394" location="A125602688X" display="A125602688X" xr:uid="{2BB52C7A-BD5A-46C8-9F75-FA6787084556}"/>
    <hyperlink ref="BC450" location="A125631488W" display="A125631488W" xr:uid="{1284AFFF-9EF9-4008-B5B9-E335DE4FDEB7}"/>
    <hyperlink ref="BC506" location="A125617088W" display="A125617088W" xr:uid="{0BE73E1D-89FF-4CC8-BEAC-AACC7FF0CF78}"/>
    <hyperlink ref="BE394" location="A125594050C" display="A125594050C" xr:uid="{06A6DAA0-BD01-4195-A3E6-DB37AC27AF79}"/>
    <hyperlink ref="BE450" location="A125622850J" display="A125622850J" xr:uid="{BC9F7D0E-492C-49C2-B016-D21E0645F916}"/>
    <hyperlink ref="BE506" location="A125608450J" display="A125608450J" xr:uid="{66C15806-2E0D-4A0B-8399-0343CCA6C9C4}"/>
    <hyperlink ref="BD395" location="A125593936W" display="A125593936W" xr:uid="{7814AFCB-DBA4-4194-9A4F-565D035BE70C}"/>
    <hyperlink ref="BD451" location="A125622736C" display="A125622736C" xr:uid="{F3A57605-A33C-40D9-A2E2-F578D92D13D0}"/>
    <hyperlink ref="BD507" location="A125608336C" display="A125608336C" xr:uid="{A2B3AD5F-D42A-4E9E-9BC2-DC5C8AAFD557}"/>
    <hyperlink ref="AZ395" location="A125596816J" display="A125596816J" xr:uid="{711E0731-1EC1-4672-821E-10153FE88EFB}"/>
    <hyperlink ref="AZ451" location="A125625616R" display="A125625616R" xr:uid="{989FCD12-78B3-4883-B594-BAFDC0631824}"/>
    <hyperlink ref="AZ507" location="A125611216V" display="A125611216V" xr:uid="{2FE26FCE-0698-4F3C-8F7B-EE662DF77A50}"/>
    <hyperlink ref="BA395" location="A125591056L" display="A125591056L" xr:uid="{A8E446FD-764D-4484-B935-BDAF9A4BC498}"/>
    <hyperlink ref="BA451" location="A125619856L" display="A125619856L" xr:uid="{B3A672C5-8998-4E67-B0CF-026A547CC727}"/>
    <hyperlink ref="BA507" location="A125605456T" display="A125605456T" xr:uid="{F2FDE0DB-CA79-4179-B582-3C8314BF4EAB}"/>
    <hyperlink ref="BB395" location="A125599696F" display="A125599696F" xr:uid="{D662E403-7519-442C-B0F0-7018CE978C58}"/>
    <hyperlink ref="BB451" location="A125628496L" display="A125628496L" xr:uid="{86C15C21-C75B-40CE-92BB-23074726ADFF}"/>
    <hyperlink ref="BB507" location="A125614096T" display="A125614096T" xr:uid="{F8A209E3-385E-4952-ADAE-65197B117201}"/>
    <hyperlink ref="BC395" location="A125602576F" display="A125602576F" xr:uid="{B5C2D029-EA31-4677-AAAE-56F73D96182D}"/>
    <hyperlink ref="BC451" location="A125631376C" display="A125631376C" xr:uid="{126AD1A0-9E29-4B55-B676-5D5167D55899}"/>
    <hyperlink ref="BC507" location="A125616976A" display="A125616976A" xr:uid="{CA4643C9-C9FF-4682-BD93-8580851E3257}"/>
    <hyperlink ref="BE395" location="A125593938A" display="A125593938A" xr:uid="{345A76A4-D7D6-482D-A6B9-29BC182E4C97}"/>
    <hyperlink ref="BE451" location="A125622738J" display="A125622738J" xr:uid="{2ACBD04B-7A30-4EDD-B113-D10078554155}"/>
    <hyperlink ref="BE507" location="A125608338J" display="A125608338J" xr:uid="{826820AF-20F9-4F4E-AEEE-22F0DCE8B4ED}"/>
    <hyperlink ref="BD396" location="A125594056T" display="A125594056T" xr:uid="{3A5EB8EA-D157-4666-B26B-DF2F26C8B697}"/>
    <hyperlink ref="BD452" location="A125622856W" display="A125622856W" xr:uid="{75757503-DFEE-4371-8862-4FDD74C88132}"/>
    <hyperlink ref="BD508" location="A125608456W" display="A125608456W" xr:uid="{63CB7D4E-393A-4077-86DD-8D1F2BFA397D}"/>
    <hyperlink ref="AZ396" location="A125596936A" display="A125596936A" xr:uid="{B5286461-8FE8-487E-B7E0-FBB3B608B8C9}"/>
    <hyperlink ref="AZ452" location="A125625736J" display="A125625736J" xr:uid="{7C8EA25F-94D6-488B-AFB7-AA33D6D50343}"/>
    <hyperlink ref="AZ508" location="A125611336L" display="A125611336L" xr:uid="{9DF7A8D5-D970-4673-9F7E-AE5E5E97B67A}"/>
    <hyperlink ref="BA396" location="A125591176F" display="A125591176F" xr:uid="{6B7003C5-65C2-4534-973F-3F8C4AEC0980}"/>
    <hyperlink ref="BA452" location="A125619976F" display="A125619976F" xr:uid="{9C547D7D-B43A-4CE5-B406-00F94003C457}"/>
    <hyperlink ref="BA508" location="A125605576K" display="A125605576K" xr:uid="{3CFD2E68-1644-42E1-9959-DD5A3EA0D768}"/>
    <hyperlink ref="BB396" location="A125599816L" display="A125599816L" xr:uid="{17B47E95-DCDB-40FB-A54F-ADCAA56D3D21}"/>
    <hyperlink ref="BB452" location="A125628616V" display="A125628616V" xr:uid="{F7ABE700-7393-42C1-89D6-8407C701DB76}"/>
    <hyperlink ref="BB508" location="A125614216X" display="A125614216X" xr:uid="{1CB3AE53-75A0-4418-88F8-A92BDB93FE50}"/>
    <hyperlink ref="BC396" location="A125602696X" display="A125602696X" xr:uid="{E5E4202C-9C32-4187-B3B7-F36D7A10D079}"/>
    <hyperlink ref="BC452" location="A125631496W" display="A125631496W" xr:uid="{AD1B93B1-052F-4C29-9E3F-0A3138638A59}"/>
    <hyperlink ref="BC508" location="A125617096W" display="A125617096W" xr:uid="{B91ED952-F9CC-47F5-857E-A29F8FD75293}"/>
    <hyperlink ref="BE396" location="A125594058W" display="A125594058W" xr:uid="{D6286987-63B4-458F-BD9B-0459E657447A}"/>
    <hyperlink ref="BE452" location="A125622858A" display="A125622858A" xr:uid="{32A4121C-453D-44C9-AE18-FBF5FCF456C8}"/>
    <hyperlink ref="BE508" location="A125608458A" display="A125608458A" xr:uid="{FD150113-3C99-4E28-B6A2-7C83B29ED193}"/>
    <hyperlink ref="BD397" location="A125594064T" display="A125594064T" xr:uid="{FB4D92DD-6A97-4BD0-826D-502970A0A88B}"/>
    <hyperlink ref="BD453" location="A125622864W" display="A125622864W" xr:uid="{DECB601E-5E50-4FB8-88C8-D137E1690A5E}"/>
    <hyperlink ref="BD509" location="A125608464W" display="A125608464W" xr:uid="{8711F14D-FD21-430D-9B42-F965C4883645}"/>
    <hyperlink ref="AZ397" location="A125596944A" display="A125596944A" xr:uid="{94F4407A-A615-4937-A99C-A2BC59A838D2}"/>
    <hyperlink ref="AZ453" location="A125625744J" display="A125625744J" xr:uid="{5D80E900-2DFD-47B1-B36C-DD1B8783D11B}"/>
    <hyperlink ref="AZ509" location="A125611344L" display="A125611344L" xr:uid="{6B37F2E3-916E-4F9C-AA0C-EB28CCD586FD}"/>
    <hyperlink ref="BA397" location="A125591184F" display="A125591184F" xr:uid="{7C366AC0-3D09-4846-9977-39E53ED1C149}"/>
    <hyperlink ref="BA453" location="A125619984F" display="A125619984F" xr:uid="{35926CD4-14BC-4A6A-9E60-861286FD57E7}"/>
    <hyperlink ref="BA509" location="A125605584K" display="A125605584K" xr:uid="{A2552541-9043-427C-BE23-B54C6AC4A2C5}"/>
    <hyperlink ref="BB397" location="A125599824L" display="A125599824L" xr:uid="{A5225407-D8D5-405D-ABE9-89E3463E524F}"/>
    <hyperlink ref="BB453" location="A125628624V" display="A125628624V" xr:uid="{18F034F6-267A-4BD6-8047-ED8BCD3B22B9}"/>
    <hyperlink ref="BB509" location="A125614224X" display="A125614224X" xr:uid="{EB991CCF-84BF-42E8-9701-070C7DB407B5}"/>
    <hyperlink ref="BC397" location="A125602704L" display="A125602704L" xr:uid="{3322B074-C5A7-4FC8-A53B-16041583E435}"/>
    <hyperlink ref="BC453" location="A125631504K" display="A125631504K" xr:uid="{5E7ABA5B-8BE8-42B5-B02F-5A7227175477}"/>
    <hyperlink ref="BC509" location="A125617104K" display="A125617104K" xr:uid="{5E2DF3B5-9E47-4D2B-8E92-7744228C3FAB}"/>
    <hyperlink ref="BE397" location="A125594066W" display="A125594066W" xr:uid="{9928FBF8-ECE3-4260-9FDD-8E1DB72F6B59}"/>
    <hyperlink ref="BE453" location="A125622866A" display="A125622866A" xr:uid="{FB4843AC-DEE4-459B-A649-F9B194286BC7}"/>
    <hyperlink ref="BE509" location="A125608466A" display="A125608466A" xr:uid="{33E910E3-8FFC-46B9-B950-F815FAC51A6D}"/>
    <hyperlink ref="BD398" location="A125593944W" display="A125593944W" xr:uid="{13966CBF-C84A-4771-9496-8C7ACA85E996}"/>
    <hyperlink ref="BD454" location="A125622744C" display="A125622744C" xr:uid="{F1E8616F-B2D2-4F6C-AB64-22605A8AD346}"/>
    <hyperlink ref="BD510" location="A125608344C" display="A125608344C" xr:uid="{CF09EE62-BBDB-4B9A-9D38-90B8BA34A796}"/>
    <hyperlink ref="AZ398" location="A125596824J" display="A125596824J" xr:uid="{2A6AFA08-FB5B-498E-9116-CD8B07B8B36A}"/>
    <hyperlink ref="AZ454" location="A125625624R" display="A125625624R" xr:uid="{753E0883-07D8-44DE-8BDD-60A1AC39BB82}"/>
    <hyperlink ref="AZ510" location="A125611224V" display="A125611224V" xr:uid="{C59BBD0B-DBB5-4355-8DD8-E4801F9A6369}"/>
    <hyperlink ref="BA398" location="A125591064L" display="A125591064L" xr:uid="{751979A8-D633-46F7-B72D-CCE0E603C06E}"/>
    <hyperlink ref="BA454" location="A125619864L" display="A125619864L" xr:uid="{95C52D55-099C-4C5D-A6E7-A4CB6ED765CA}"/>
    <hyperlink ref="BA510" location="A125605464T" display="A125605464T" xr:uid="{C2C9E169-FDC1-480B-AA11-0417146320DD}"/>
    <hyperlink ref="BB398" location="A125599704V" display="A125599704V" xr:uid="{A33360BF-F7C4-4359-AA92-0A2A09E08660}"/>
    <hyperlink ref="BB454" location="A125628504A" display="A125628504A" xr:uid="{5A368BC8-DB3B-4E20-85B3-5DA675330826}"/>
    <hyperlink ref="BB510" location="A125614104F" display="A125614104F" xr:uid="{98384EF0-8340-4D92-B8C7-4617106501E9}"/>
    <hyperlink ref="BC398" location="A125602584F" display="A125602584F" xr:uid="{FD7A4488-1FDB-48D0-9096-894A6297AA1F}"/>
    <hyperlink ref="BC454" location="A125631384C" display="A125631384C" xr:uid="{005548C4-A010-4320-B465-3BAD0F78B0CA}"/>
    <hyperlink ref="BC510" location="A125616984A" display="A125616984A" xr:uid="{26D9207B-8FB9-4DC2-ACDD-91E5E986141E}"/>
    <hyperlink ref="BE398" location="A125593946A" display="A125593946A" xr:uid="{F661C5CC-296E-4BE7-82A4-F3436A9929C7}"/>
    <hyperlink ref="BE454" location="A125622746J" display="A125622746J" xr:uid="{C41FC539-B77D-4CCD-BA42-B1E93A99F6E9}"/>
    <hyperlink ref="BE510" location="A125608346J" display="A125608346J" xr:uid="{67EA1FB8-0843-4722-9834-7E1DA2ABD9A2}"/>
    <hyperlink ref="BD399" location="A125593952W" display="A125593952W" xr:uid="{DD3CC0E7-C322-4D50-B0BF-2612B7D1A9B5}"/>
    <hyperlink ref="BD455" location="A125622752C" display="A125622752C" xr:uid="{EFED5590-955A-4CAD-BC28-A41E210EA57D}"/>
    <hyperlink ref="BD511" location="A125608352C" display="A125608352C" xr:uid="{B6915D21-467D-47CB-B350-8B74B64DB5E6}"/>
    <hyperlink ref="AZ399" location="A125596832J" display="A125596832J" xr:uid="{5C131107-51E0-4DEA-B3D0-5A79B7755245}"/>
    <hyperlink ref="AZ455" location="A125625632R" display="A125625632R" xr:uid="{8EB35363-AE31-4B2B-9DB6-B4E9CE9281AD}"/>
    <hyperlink ref="AZ511" location="A125611232V" display="A125611232V" xr:uid="{6A0BB741-B24C-41B4-AC85-72523D4B4359}"/>
    <hyperlink ref="BA399" location="A125591072L" display="A125591072L" xr:uid="{25EBACD2-684F-450E-884A-126EA0BF66A3}"/>
    <hyperlink ref="BA455" location="A125619872L" display="A125619872L" xr:uid="{77AFA943-9B72-4016-9EAD-6065866A0E30}"/>
    <hyperlink ref="BA511" location="A125605472T" display="A125605472T" xr:uid="{A9491E6F-3414-43A0-9078-0AF76F6D2648}"/>
    <hyperlink ref="BB399" location="A125599712V" display="A125599712V" xr:uid="{9BBF5D57-8D05-4EAF-AACE-ABC8C898BB03}"/>
    <hyperlink ref="BB455" location="A125628512A" display="A125628512A" xr:uid="{43F6777D-1AE2-4DDC-8542-CF7A12BA706B}"/>
    <hyperlink ref="BB511" location="A125614112F" display="A125614112F" xr:uid="{5BF4A6F2-A168-4756-AE95-CC8A89862A4F}"/>
    <hyperlink ref="BC399" location="A125602592F" display="A125602592F" xr:uid="{FBCC8F77-DC5F-4B36-A25A-01992F2118E9}"/>
    <hyperlink ref="BC455" location="A125631392C" display="A125631392C" xr:uid="{DB4E1BE8-68A1-43CF-94B3-972FAC4B4796}"/>
    <hyperlink ref="BC511" location="A125616992A" display="A125616992A" xr:uid="{FFD6AEE1-B4A2-4AAE-8CCC-A5C50AE6DF36}"/>
    <hyperlink ref="BE399" location="A125593954A" display="A125593954A" xr:uid="{61EE3C88-F1CE-4DFF-9BA1-CBDD4EFE8F58}"/>
    <hyperlink ref="BE455" location="A125622754J" display="A125622754J" xr:uid="{A5B890AE-3375-46BC-A72E-6341393AD497}"/>
    <hyperlink ref="BE511" location="A125608354J" display="A125608354J" xr:uid="{7F6EE2F1-2DD3-4AF6-BFD7-606827BE97BF}"/>
    <hyperlink ref="BD400" location="A125594016X" display="A125594016X" xr:uid="{90540CEA-9762-4D95-9954-095F7F4565CF}"/>
    <hyperlink ref="BD456" location="A125622816C" display="A125622816C" xr:uid="{2D33323E-D8CE-4F5A-85F9-90C41F6AC80A}"/>
    <hyperlink ref="BD512" location="A125608416C" display="A125608416C" xr:uid="{4030D494-89E8-4214-9627-E7D03EB0B976}"/>
    <hyperlink ref="AZ400" location="A125596896V" display="A125596896V" xr:uid="{CD3D6B05-D3B3-413A-8F96-7AA149BD19C1}"/>
    <hyperlink ref="AZ456" location="A125625696A" display="A125625696A" xr:uid="{F3DB5BE2-BF0A-4CCE-B497-7F71A654EC92}"/>
    <hyperlink ref="AZ512" location="A125611296F" display="A125611296F" xr:uid="{8B868350-1C5C-4BDD-A0C7-CE11FBB6F964}"/>
    <hyperlink ref="BA400" location="A125591136L" display="A125591136L" xr:uid="{8C4D0B6F-F41A-42C0-80E7-49C107E1254B}"/>
    <hyperlink ref="BA456" location="A125619936L" display="A125619936L" xr:uid="{434D474B-34C8-4B69-9787-51B4304483C9}"/>
    <hyperlink ref="BA512" location="A125605536T" display="A125605536T" xr:uid="{47FB8632-50F2-47D5-A8CB-076ED1F3987E}"/>
    <hyperlink ref="BB400" location="A125599776F" display="A125599776F" xr:uid="{FC77F2E5-EFF4-433C-9D62-9A4A5454E089}"/>
    <hyperlink ref="BB456" location="A125628576L" display="A125628576L" xr:uid="{67A309BA-A93A-4AC6-8247-A3F53C820534}"/>
    <hyperlink ref="BB512" location="A125614176T" display="A125614176T" xr:uid="{C433BB29-E72C-4FBE-BD07-9868B01307D4}"/>
    <hyperlink ref="BC400" location="A125602656F" display="A125602656F" xr:uid="{F636D0C4-758D-4047-B76D-9202FE2485A8}"/>
    <hyperlink ref="BC456" location="A125631456C" display="A125631456C" xr:uid="{9BB26C77-8E45-4D44-9C7B-0FCC930E4F69}"/>
    <hyperlink ref="BC512" location="A125617056C" display="A125617056C" xr:uid="{C94A929E-F002-4888-97EA-9483A5BCAD40}"/>
    <hyperlink ref="BE400" location="A125594018C" display="A125594018C" xr:uid="{A7E514C3-0AFE-40BC-82F9-4EA6279A5372}"/>
    <hyperlink ref="BE456" location="A125622818J" display="A125622818J" xr:uid="{752065ED-8832-4891-99A4-5A92304A1F69}"/>
    <hyperlink ref="BE512" location="A125608418J" display="A125608418J" xr:uid="{F4B9CA8D-4E75-439B-9DDE-26CA61045D94}"/>
    <hyperlink ref="BD401" location="A125593880W" display="A125593880W" xr:uid="{26710E3C-B0E7-473A-A167-5085C5BE075A}"/>
    <hyperlink ref="BD457" location="A125622680C" display="A125622680C" xr:uid="{6E2A8C0D-976E-4821-A6E6-F5401C5DFFDA}"/>
    <hyperlink ref="BD513" location="A125608280C" display="A125608280C" xr:uid="{63A50DEC-9135-4B7D-B92C-9FD6E0B2E7F1}"/>
    <hyperlink ref="AZ401" location="A125596760J" display="A125596760J" xr:uid="{D74B3EB1-F8E6-44DE-A584-061351DF48A4}"/>
    <hyperlink ref="AZ457" location="A125625560R" display="A125625560R" xr:uid="{6604894B-C165-49CE-B7BD-E822549546D4}"/>
    <hyperlink ref="AZ513" location="A125611160V" display="A125611160V" xr:uid="{6AA708C4-550F-4D98-9C73-B98D7E9295E7}"/>
    <hyperlink ref="BA401" location="A125591000A" display="A125591000A" xr:uid="{56A85D72-7C3E-45E3-8625-3C30489995CC}"/>
    <hyperlink ref="BA457" location="A125619800A" display="A125619800A" xr:uid="{C9CECC99-3AA2-4D94-A217-D2B86468AC03}"/>
    <hyperlink ref="BA513" location="A125605400F" display="A125605400F" xr:uid="{2ADB8A87-F73B-4391-9D6E-85DAFDF38A06}"/>
    <hyperlink ref="BB401" location="A125599640V" display="A125599640V" xr:uid="{34468B92-D493-4A79-A65F-EFFA8AE6FA81}"/>
    <hyperlink ref="BB457" location="A125628440A" display="A125628440A" xr:uid="{93BA38C0-91FD-47B4-9CFB-D17E4015B36A}"/>
    <hyperlink ref="BB513" location="A125614040F" display="A125614040F" xr:uid="{C0ECDCC1-8650-4FED-84BC-45402B8CFDA5}"/>
    <hyperlink ref="BC401" location="A125602520V" display="A125602520V" xr:uid="{A5A6D5E6-576D-4D76-9418-FFD59248BBD5}"/>
    <hyperlink ref="BC457" location="A125631320T" display="A125631320T" xr:uid="{232A933E-D300-4945-AF1B-CB7E4FA9764E}"/>
    <hyperlink ref="BC513" location="A125616920R" display="A125616920R" xr:uid="{AD5C9983-1024-4FFC-9864-26F366FD6108}"/>
    <hyperlink ref="BE401" location="A125593882A" display="A125593882A" xr:uid="{82A513F6-0ABC-4125-A8E2-3926E17FCDD0}"/>
    <hyperlink ref="BE457" location="A125622682J" display="A125622682J" xr:uid="{74B7B6F5-BD3F-4E85-90A8-0F3C34C54083}"/>
    <hyperlink ref="BE513" location="A125608282J" display="A125608282J" xr:uid="{B2AE935A-CA91-4E17-8499-81E9EBA0DD6D}"/>
    <hyperlink ref="BD402" location="A125594072T" display="A125594072T" xr:uid="{9957C28A-3246-4B0B-B461-8854DCC60C64}"/>
    <hyperlink ref="BD458" location="A125622872W" display="A125622872W" xr:uid="{C15A1BC0-459A-4F4A-83CF-A9B94D8CD89F}"/>
    <hyperlink ref="BD514" location="A125608472W" display="A125608472W" xr:uid="{B2CECA66-3C70-4ED9-B6EA-2725CB58C0EF}"/>
    <hyperlink ref="AZ402" location="A125596952A" display="A125596952A" xr:uid="{864B09DC-1561-4DCE-A904-B9D3D1EA1B88}"/>
    <hyperlink ref="AZ458" location="A125625752J" display="A125625752J" xr:uid="{1AB474D4-E7ED-4B59-AB2F-187554AD222D}"/>
    <hyperlink ref="AZ514" location="A125611352L" display="A125611352L" xr:uid="{28974253-1417-40AE-AAA7-DBE9EA471086}"/>
    <hyperlink ref="BA402" location="A125591192F" display="A125591192F" xr:uid="{D4B7CC50-7F22-419D-98C4-E8A15F247CF6}"/>
    <hyperlink ref="BA458" location="A125619992F" display="A125619992F" xr:uid="{48DA9734-365D-4836-966C-B2C3FDABEEB0}"/>
    <hyperlink ref="BA514" location="A125605592K" display="A125605592K" xr:uid="{47D7B6CA-CA60-4755-9062-A1123ABAC064}"/>
    <hyperlink ref="BB402" location="A125599832L" display="A125599832L" xr:uid="{F996442C-7D57-437A-B3B2-3FA07178B16F}"/>
    <hyperlink ref="BB458" location="A125628632V" display="A125628632V" xr:uid="{DB546280-417E-4E0B-B729-1F33057FDBD0}"/>
    <hyperlink ref="BB514" location="A125614232X" display="A125614232X" xr:uid="{F85B64BE-DCFB-4EBF-B171-26E029438E6D}"/>
    <hyperlink ref="BC402" location="A125602712L" display="A125602712L" xr:uid="{379BD210-6331-4C28-B847-6533A71CCCBC}"/>
    <hyperlink ref="BC458" location="A125631512K" display="A125631512K" xr:uid="{8BA097DA-BA00-4946-A14C-C86826929DED}"/>
    <hyperlink ref="BC514" location="A125617112K" display="A125617112K" xr:uid="{49E05B78-8893-421D-91F9-E887ECEDB304}"/>
    <hyperlink ref="BE402" location="A125594074W" display="A125594074W" xr:uid="{677D8876-ABB6-4DA9-9847-9CA9C315AEA9}"/>
    <hyperlink ref="BE458" location="A125622874A" display="A125622874A" xr:uid="{5044C91F-653C-4A2D-9172-332AC44E51D6}"/>
    <hyperlink ref="BE514" location="A125608474A" display="A125608474A" xr:uid="{681EB30E-44E3-4033-92E0-4A26B29B4BFE}"/>
    <hyperlink ref="BD404" location="A125593960W" display="A125593960W" xr:uid="{D401DDB3-2245-4C00-998D-783600CDAF84}"/>
    <hyperlink ref="BD460" location="A125622760C" display="A125622760C" xr:uid="{6537D1CD-D5F4-483A-ADD4-73C4F34372D3}"/>
    <hyperlink ref="BD516" location="A125608360C" display="A125608360C" xr:uid="{157A2A7B-F14F-4397-84B1-CFE6FF001E06}"/>
    <hyperlink ref="AZ404" location="A125596840J" display="A125596840J" xr:uid="{53DCDCCB-18F6-4FD2-867E-7D73128DA5FE}"/>
    <hyperlink ref="AZ460" location="A125625640R" display="A125625640R" xr:uid="{372CFC37-B2C9-4763-8A0C-32439DA0536A}"/>
    <hyperlink ref="AZ516" location="A125611240V" display="A125611240V" xr:uid="{022DE832-512F-4EBE-B9A7-62ADC2A1A083}"/>
    <hyperlink ref="BA404" location="A125591080L" display="A125591080L" xr:uid="{5C890BDA-617A-4FDC-A965-1C5A5FDF1FCE}"/>
    <hyperlink ref="BA460" location="A125619880L" display="A125619880L" xr:uid="{B7AE04A6-E12E-416C-9EB8-DA765A93537C}"/>
    <hyperlink ref="BA516" location="A125605480T" display="A125605480T" xr:uid="{924CC806-D1BE-45E8-BE31-90BE9A1C0A76}"/>
    <hyperlink ref="BB404" location="A125599720V" display="A125599720V" xr:uid="{5D9A31DC-6601-4D59-B90E-5C1C19D3D885}"/>
    <hyperlink ref="BB460" location="A125628520A" display="A125628520A" xr:uid="{449FCCAA-4069-4EC3-BF16-269E6EB343B4}"/>
    <hyperlink ref="BB516" location="A125614120F" display="A125614120F" xr:uid="{5BF75329-8CA1-475E-A94A-21C315D414F9}"/>
    <hyperlink ref="BC404" location="A125602600V" display="A125602600V" xr:uid="{CB782E36-6AA6-41A5-ABB7-0936E3229091}"/>
    <hyperlink ref="BC460" location="A125631400T" display="A125631400T" xr:uid="{6264FCB8-D031-4839-BCC7-FA79639509F6}"/>
    <hyperlink ref="BC516" location="A125617000T" display="A125617000T" xr:uid="{CBA006DB-3F8A-4E83-81AD-DF23032429F6}"/>
    <hyperlink ref="BE404" location="A125593962A" display="A125593962A" xr:uid="{8367E871-5A33-4023-8D00-B0723A6957A1}"/>
    <hyperlink ref="BE460" location="A125622762J" display="A125622762J" xr:uid="{BC10CE18-8FEB-42E7-A6ED-0B8EB68B1A2F}"/>
    <hyperlink ref="BE516" location="A125608362J" display="A125608362J" xr:uid="{3C1CFC79-E98A-4EBE-BBD5-6D69CA05C62F}"/>
    <hyperlink ref="BD405" location="A125593840C" display="A125593840C" xr:uid="{B3BB5142-1936-412F-B6E4-70095232165F}"/>
    <hyperlink ref="BD461" location="A125622640K" display="A125622640K" xr:uid="{9862FECC-00D0-49B4-8963-94D817F4C4DF}"/>
    <hyperlink ref="BD517" location="A125608240K" display="A125608240K" xr:uid="{25751181-4008-4E4C-9B6D-76940D0357FF}"/>
    <hyperlink ref="AZ405" location="A125596720R" display="A125596720R" xr:uid="{923500E1-E904-4AC8-88C3-468F8FA7DABB}"/>
    <hyperlink ref="AZ461" location="A125625520W" display="A125625520W" xr:uid="{3BB478C5-41B1-4AD2-A771-233FD55162C2}"/>
    <hyperlink ref="AZ517" location="A125611120A" display="A125611120A" xr:uid="{0A4672A6-A146-4D45-8941-241748339F22}"/>
    <hyperlink ref="BA405" location="A125590960T" display="A125590960T" xr:uid="{40AE2E81-306B-41B7-AEE0-CDC2E4A9D942}"/>
    <hyperlink ref="BA461" location="A125619760V" display="A125619760V" xr:uid="{11E2B258-8EEF-4D58-86FA-0E452D3E016C}"/>
    <hyperlink ref="BA517" location="A125605360X" display="A125605360X" xr:uid="{BC4FF4AE-E245-426E-ABE4-417633914A07}"/>
    <hyperlink ref="BB405" location="A125599600A" display="A125599600A" xr:uid="{9D286757-BFAD-45DB-A282-DC52E94E6F4A}"/>
    <hyperlink ref="BB461" location="A125628400J" display="A125628400J" xr:uid="{D1A25F0B-8AD4-4D31-B6E0-E902C8B1AFFD}"/>
    <hyperlink ref="BB517" location="A125614000L" display="A125614000L" xr:uid="{52019ECF-CF5B-4AF4-9057-5EBE46C2C6BD}"/>
    <hyperlink ref="BC405" location="A125602480L" display="A125602480L" xr:uid="{0075A4D3-C1D4-45B1-9F21-9DE2E22B1FA3}"/>
    <hyperlink ref="BC461" location="A125631280K" display="A125631280K" xr:uid="{92BC9653-B920-469D-B43C-358CA575A2A2}"/>
    <hyperlink ref="BC517" location="A125616880J" display="A125616880J" xr:uid="{541C7D47-863B-4F19-84D0-73D9177BE72F}"/>
    <hyperlink ref="BE405" location="A125593842J" display="A125593842J" xr:uid="{828B205E-80C8-4F3B-BD1B-0321C3A3A9C2}"/>
    <hyperlink ref="BE461" location="A125622642R" display="A125622642R" xr:uid="{AA18DA46-4059-45A1-81C9-30F90BC203D5}"/>
    <hyperlink ref="BE517" location="A125608242R" display="A125608242R" xr:uid="{9987D090-9E60-4BB2-8000-0760F8C95442}"/>
    <hyperlink ref="BD406" location="A125593968R" display="A125593968R" xr:uid="{B2AF0050-DE42-4E7B-9EE2-29E1E6BEB08B}"/>
    <hyperlink ref="BD462" location="A125622768W" display="A125622768W" xr:uid="{8D8F528D-79E5-42C0-88ED-6115CE50CA66}"/>
    <hyperlink ref="BD518" location="A125608368W" display="A125608368W" xr:uid="{F0A89C01-6A14-4467-A657-689EBEC234EB}"/>
    <hyperlink ref="AZ406" location="A125596848A" display="A125596848A" xr:uid="{692E3BC0-5AC8-4C91-91EE-FFB891E46484}"/>
    <hyperlink ref="AZ462" location="A125625648J" display="A125625648J" xr:uid="{38597E95-CC85-4C3D-A560-951C3E8F80B8}"/>
    <hyperlink ref="AZ518" location="A125611248L" display="A125611248L" xr:uid="{9A4F187C-8405-48B1-9C88-57A35C49A675}"/>
    <hyperlink ref="BA406" location="A125591088F" display="A125591088F" xr:uid="{7DE17031-22DA-493C-BC44-1D53506C282B}"/>
    <hyperlink ref="BA462" location="A125619888F" display="A125619888F" xr:uid="{A689C032-5543-4A13-98E9-D74F81454D0A}"/>
    <hyperlink ref="BA518" location="A125605488K" display="A125605488K" xr:uid="{08E4DEBE-60EA-4A65-8DC2-347CFAC52F37}"/>
    <hyperlink ref="BB406" location="A125599728L" display="A125599728L" xr:uid="{9E8F2D43-EF5F-4B3F-A375-B04C2B3B4A00}"/>
    <hyperlink ref="BB462" location="A125628528V" display="A125628528V" xr:uid="{30E49995-88D2-4120-9858-DEEF828F33AC}"/>
    <hyperlink ref="BB518" location="A125614128X" display="A125614128X" xr:uid="{183AEDB4-60FA-4696-B61D-E5B4494CB287}"/>
    <hyperlink ref="BC406" location="A125602608L" display="A125602608L" xr:uid="{C6A83A91-2D97-4813-963B-735C5BD200FD}"/>
    <hyperlink ref="BC462" location="A125631408K" display="A125631408K" xr:uid="{D0D83F5F-6327-4195-BDDA-96B140AB67A1}"/>
    <hyperlink ref="BC518" location="A125617008K" display="A125617008K" xr:uid="{4F04C89A-A6EB-4C3F-B738-9BAF8E197835}"/>
    <hyperlink ref="BE406" location="A125593970A" display="A125593970A" xr:uid="{76BB7BB8-3966-4AFD-8F9D-28E5B469275E}"/>
    <hyperlink ref="BE462" location="A125622770J" display="A125622770J" xr:uid="{C8E5A63C-2BEA-458B-B61F-90C060569993}"/>
    <hyperlink ref="BE518" location="A125608370J" display="A125608370J" xr:uid="{73ABE3AE-CB6F-4CD7-8026-395AFAB4498A}"/>
    <hyperlink ref="BD407" location="A125593976R" display="A125593976R" xr:uid="{844DE483-9B12-474D-B389-75D44495F6D5}"/>
    <hyperlink ref="BD463" location="A125622776W" display="A125622776W" xr:uid="{0B0720B7-A03A-4512-9066-54B4D88C0CFF}"/>
    <hyperlink ref="BD519" location="A125608376W" display="A125608376W" xr:uid="{5E21BC7E-4FD3-49BD-953D-058E216F8412}"/>
    <hyperlink ref="AZ407" location="A125596856A" display="A125596856A" xr:uid="{C12D0CF7-279B-491B-8FCF-CBFCC8F18F74}"/>
    <hyperlink ref="AZ463" location="A125625656J" display="A125625656J" xr:uid="{D5A075AB-B2C8-4524-AF7C-1AEE4D6C0C03}"/>
    <hyperlink ref="AZ519" location="A125611256L" display="A125611256L" xr:uid="{283A6472-77BF-4C86-9583-957B2ADBA712}"/>
    <hyperlink ref="BA407" location="A125591096F" display="A125591096F" xr:uid="{2E4798F3-CF5C-49BB-9302-D5AC24A474B1}"/>
    <hyperlink ref="BA463" location="A125619896F" display="A125619896F" xr:uid="{F1FDB1C3-01A8-4B5C-8954-4ABD80B2028E}"/>
    <hyperlink ref="BA519" location="A125605496K" display="A125605496K" xr:uid="{CF1D193A-EB6C-474A-96F6-F7CCC97D6EDC}"/>
    <hyperlink ref="BB407" location="A125599736L" display="A125599736L" xr:uid="{4ECF771F-59CD-4D13-91ED-5DCDF7FB59DB}"/>
    <hyperlink ref="BB463" location="A125628536V" display="A125628536V" xr:uid="{DDC60678-332F-4923-ADDC-4E0456804141}"/>
    <hyperlink ref="BB519" location="A125614136X" display="A125614136X" xr:uid="{0E0EDD9F-04EF-48C0-A3D0-1687888800A4}"/>
    <hyperlink ref="BC407" location="A125602616L" display="A125602616L" xr:uid="{390BA606-09DE-46C2-9FF9-5403DF59B1E3}"/>
    <hyperlink ref="BC463" location="A125631416K" display="A125631416K" xr:uid="{1CBD3809-DB53-4B88-9956-B0B82C80FEEE}"/>
    <hyperlink ref="BC519" location="A125617016K" display="A125617016K" xr:uid="{DAA1F54E-5F67-4379-AE88-FDC6F95D822E}"/>
    <hyperlink ref="BE407" location="A125593978V" display="A125593978V" xr:uid="{7456042C-CD80-4974-AB01-526991BDF3E6}"/>
    <hyperlink ref="BE463" location="A125622778A" display="A125622778A" xr:uid="{5497BC4D-49E6-4ABE-930A-1883268219F0}"/>
    <hyperlink ref="BE519" location="A125608378A" display="A125608378A" xr:uid="{A6954FF0-BEEE-481B-842C-AB3B3B3614C2}"/>
    <hyperlink ref="BD409" location="A125594096K" display="A125594096K" xr:uid="{D03B14AC-70F4-4A2A-8D1D-0186FBB5DD2A}"/>
    <hyperlink ref="BD465" location="A125622896R" display="A125622896R" xr:uid="{72AE3BB7-FEF7-40B9-9283-E2BF8B97C947}"/>
    <hyperlink ref="BD521" location="A125608496R" display="A125608496R" xr:uid="{A01FCF12-5F07-4BB3-B858-4964A2E0B60C}"/>
    <hyperlink ref="AZ409" location="A125596976V" display="A125596976V" xr:uid="{70581128-3B81-4655-AC39-F9FB451C703B}"/>
    <hyperlink ref="AZ465" location="A125625776A" display="A125625776A" xr:uid="{DBDD426D-07DA-486C-8E46-86DE632D1F05}"/>
    <hyperlink ref="AZ521" location="A125611376F" display="A125611376F" xr:uid="{39C44E1C-0712-446B-AAB5-FF48CCE47E3E}"/>
    <hyperlink ref="BA409" location="A125591216L" display="A125591216L" xr:uid="{F1E02716-D4C2-4E3A-8BA6-4B216904A885}"/>
    <hyperlink ref="BA465" location="A125620016V" display="A125620016V" xr:uid="{4145EB66-F484-48EB-977E-D4AF65750E05}"/>
    <hyperlink ref="BA521" location="A125605616T" display="A125605616T" xr:uid="{9210CC64-DCB7-465C-A86F-A0C7E3F6B401}"/>
    <hyperlink ref="BB409" location="A125599856F" display="A125599856F" xr:uid="{D0766834-C247-4BAE-A20A-64FA1A4584EA}"/>
    <hyperlink ref="BB465" location="A125628656L" display="A125628656L" xr:uid="{042CF556-AE54-42A8-B807-9E37F8D885BE}"/>
    <hyperlink ref="BB521" location="A125614256T" display="A125614256T" xr:uid="{66AAE0B2-1ED3-4C4E-B2A3-35D8063C2E8F}"/>
    <hyperlink ref="BC409" location="A125602736F" display="A125602736F" xr:uid="{98715EA0-4C59-4147-A302-01CDE64A81AC}"/>
    <hyperlink ref="BC465" location="A125631536C" display="A125631536C" xr:uid="{DEB0B6B6-1FFF-4EB9-8F15-9CC8C47D3196}"/>
    <hyperlink ref="BC521" location="A125617136C" display="A125617136C" xr:uid="{3023BFD2-57B2-4391-8F2E-21C15BF317DD}"/>
    <hyperlink ref="BE409" location="A125594098R" display="A125594098R" xr:uid="{0F4BC1B2-9E73-4F9B-9FC3-D268F7A11B8B}"/>
    <hyperlink ref="BE465" location="A125622898V" display="A125622898V" xr:uid="{77249CD0-6597-4DF8-BEF7-5DD07E05CB2B}"/>
    <hyperlink ref="BE521" location="A125608498V" display="A125608498V" xr:uid="{16EE7B69-76AD-41B6-832A-009386591F64}"/>
    <hyperlink ref="BD410" location="A125593800K" display="A125593800K" xr:uid="{12D03BC8-67FB-42BA-906C-0EDFD330C18E}"/>
    <hyperlink ref="BD466" location="A125622600T" display="A125622600T" xr:uid="{A1A9BDDC-8A1D-4F5D-B3B0-DE347DA732FD}"/>
    <hyperlink ref="BD522" location="A125608200T" display="A125608200T" xr:uid="{5B551A1D-A3A9-47AF-8BCA-B63414CF84D0}"/>
    <hyperlink ref="AZ410" location="A125596680J" display="A125596680J" xr:uid="{BA231D97-29CB-47E5-85EA-5F7CFEFB2364}"/>
    <hyperlink ref="AZ466" location="A125625480R" display="A125625480R" xr:uid="{A672815F-1B2C-4D28-B970-AE57797BEB56}"/>
    <hyperlink ref="AZ522" location="A125611080V" display="A125611080V" xr:uid="{61EBA902-6FEE-427F-A2A7-D6E56A31B91E}"/>
    <hyperlink ref="BA410" location="A125590920X" display="A125590920X" xr:uid="{701C990F-A828-48F8-B2DF-3C47E84A4950}"/>
    <hyperlink ref="BA466" location="A125619720A" display="A125619720A" xr:uid="{E0CD5537-0E0D-4986-9AE8-AB4206746D37}"/>
    <hyperlink ref="BA522" location="A125605320F" display="A125605320F" xr:uid="{F4409593-A746-4483-8323-356BA990DFA2}"/>
    <hyperlink ref="BB410" location="A125599560V" display="A125599560V" xr:uid="{5F99B57B-2433-4DD3-AFB2-1A52D9581A61}"/>
    <hyperlink ref="BB466" location="A125628360A" display="A125628360A" xr:uid="{F43386D9-0438-4EB0-AED7-519026CDA88C}"/>
    <hyperlink ref="BB522" location="A125613960C" display="A125613960C" xr:uid="{FA8F983C-A680-4F92-A18E-152218BB1DDB}"/>
    <hyperlink ref="BC410" location="A125602440V" display="A125602440V" xr:uid="{FE337830-1771-4D3C-A3B4-59A9C0553070}"/>
    <hyperlink ref="BC466" location="A125631240T" display="A125631240T" xr:uid="{7505B3F6-A91F-41CA-B01F-A8F7FA60FB65}"/>
    <hyperlink ref="BC522" location="A125616840R" display="A125616840R" xr:uid="{E3DA6383-75D6-4F1E-96D1-CEB8EB58BB49}"/>
    <hyperlink ref="BE410" location="A125593802R" display="A125593802R" xr:uid="{190EB247-4539-4149-B956-3281EF6441D9}"/>
    <hyperlink ref="BE466" location="A125622602W" display="A125622602W" xr:uid="{770A4CC8-20CA-442C-941D-639D1FA43690}"/>
    <hyperlink ref="BE522" location="A125608202W" display="A125608202W" xr:uid="{E952BCA1-302B-475C-96F0-AD70CF0C3BF4}"/>
    <hyperlink ref="BD411" location="A125594080T" display="A125594080T" xr:uid="{4A34E82E-5F81-47CB-B522-871066403E01}"/>
    <hyperlink ref="BD467" location="A125622880W" display="A125622880W" xr:uid="{5799812D-C899-45B6-BD80-CD0AEDB0C511}"/>
    <hyperlink ref="BD523" location="A125608480W" display="A125608480W" xr:uid="{5CCDD4EE-7625-4983-BF03-BE82DCAED65C}"/>
    <hyperlink ref="AZ411" location="A125596960A" display="A125596960A" xr:uid="{7941BC4A-62D7-4E6F-AD1B-708F99F8CFD5}"/>
    <hyperlink ref="AZ467" location="A125625760J" display="A125625760J" xr:uid="{EA355F33-2554-4199-B465-3D2527C037C9}"/>
    <hyperlink ref="AZ523" location="A125611360L" display="A125611360L" xr:uid="{40F8F924-EC4D-4934-A311-A522C87D222A}"/>
    <hyperlink ref="BA411" location="A125591200V" display="A125591200V" xr:uid="{FB8BFD13-E3A5-43E6-8B3A-EE00DD0E6951}"/>
    <hyperlink ref="BA467" location="A125620000A" display="A125620000A" xr:uid="{E7D0E228-F65F-48FB-A505-837157D59835}"/>
    <hyperlink ref="BA523" location="A125605600X" display="A125605600X" xr:uid="{E70E6D32-0BE3-43BE-A33F-A09E2711B51B}"/>
    <hyperlink ref="BB411" location="A125599840L" display="A125599840L" xr:uid="{3E879C61-F14C-4F4D-B1D3-D61BB4AF3476}"/>
    <hyperlink ref="BB467" location="A125628640V" display="A125628640V" xr:uid="{DF6071B4-02DA-4988-9603-61FB5551FBBC}"/>
    <hyperlink ref="BB523" location="A125614240X" display="A125614240X" xr:uid="{574E0E87-ACD3-4258-92DE-8626DA675B0A}"/>
    <hyperlink ref="BC411" location="A125602720L" display="A125602720L" xr:uid="{8C932908-9AD6-4EA0-B2CA-61BDAF52CFC3}"/>
    <hyperlink ref="BC467" location="A125631520K" display="A125631520K" xr:uid="{444135DB-C17A-44D5-9CC1-6D99C33F022E}"/>
    <hyperlink ref="BC523" location="A125617120K" display="A125617120K" xr:uid="{290B0348-2868-42ED-B2B1-B9234F94E02D}"/>
    <hyperlink ref="BE411" location="A125594082W" display="A125594082W" xr:uid="{947EF618-38D0-4050-B272-AF94326CB7DA}"/>
    <hyperlink ref="BE467" location="A125622882A" display="A125622882A" xr:uid="{B84B8645-6EED-4603-B6D4-1559BD3E73A8}"/>
    <hyperlink ref="BE523" location="A125608482A" display="A125608482A" xr:uid="{DD8016D0-3C1A-4C7D-A72D-F4F74D678B3D}"/>
    <hyperlink ref="BD412" location="A125594088K" display="A125594088K" xr:uid="{5C63C049-3EF8-45F7-BDE7-557C342F0F81}"/>
    <hyperlink ref="BD468" location="A125622888R" display="A125622888R" xr:uid="{2AEE38CD-29FB-4B4D-B05A-0847B3430E78}"/>
    <hyperlink ref="BD524" location="A125608488R" display="A125608488R" xr:uid="{43961FED-5928-4D73-A251-531ECCCAA55A}"/>
    <hyperlink ref="AZ412" location="A125596968V" display="A125596968V" xr:uid="{C79C029F-D52B-4A32-B78C-5903D566BA8E}"/>
    <hyperlink ref="AZ468" location="A125625768A" display="A125625768A" xr:uid="{E72AF32D-CD28-4054-84B3-DF2BDF21EAE2}"/>
    <hyperlink ref="AZ524" location="A125611368F" display="A125611368F" xr:uid="{225E76CC-0024-4868-93AD-17D225BE9773}"/>
    <hyperlink ref="BA412" location="A125591208L" display="A125591208L" xr:uid="{2F972BF0-9D9B-4AF9-8618-25B5FC4853EF}"/>
    <hyperlink ref="BA468" location="A125620008V" display="A125620008V" xr:uid="{D7A30226-93BF-4A13-9379-754875AECF83}"/>
    <hyperlink ref="BA524" location="A125605608T" display="A125605608T" xr:uid="{2E6782D2-60F9-491F-99C2-F0D315755BD9}"/>
    <hyperlink ref="BB412" location="A125599848F" display="A125599848F" xr:uid="{D5EA1520-7431-4C0C-B8AD-C2A5F54A2DD7}"/>
    <hyperlink ref="BB468" location="A125628648L" display="A125628648L" xr:uid="{BD6F309D-9844-4122-A268-10AA484F3C69}"/>
    <hyperlink ref="BB524" location="A125614248T" display="A125614248T" xr:uid="{450B69A9-E5B0-4EB6-B835-D0C5C57179CA}"/>
    <hyperlink ref="BC412" location="A125602728F" display="A125602728F" xr:uid="{581852C3-1904-4A08-87D2-E596675BDC6C}"/>
    <hyperlink ref="BC468" location="A125631528C" display="A125631528C" xr:uid="{FE56D598-3CBD-4A8A-8925-95DD736FA0FB}"/>
    <hyperlink ref="BC524" location="A125617128C" display="A125617128C" xr:uid="{8771A400-2DCF-4A31-9422-B37537D626C1}"/>
    <hyperlink ref="BE412" location="A125594090W" display="A125594090W" xr:uid="{E9420EBD-DF6B-420D-B4B0-C7A915420A19}"/>
    <hyperlink ref="BE468" location="A125622890A" display="A125622890A" xr:uid="{26BA62FE-B493-490B-8D88-53896F17E3CC}"/>
    <hyperlink ref="BE524" location="A125608490A" display="A125608490A" xr:uid="{041679E5-1CC6-4B2D-9E99-C6F5D2E4E9BC}"/>
    <hyperlink ref="BD413" location="A125593808C" display="A125593808C" xr:uid="{2ABDFA1A-F6EB-4BB8-BB31-7D14FB34DF92}"/>
    <hyperlink ref="BD469" location="A125622608K" display="A125622608K" xr:uid="{99020D61-6FCA-4529-89FC-554F19AD240D}"/>
    <hyperlink ref="BD525" location="A125608208K" display="A125608208K" xr:uid="{AA09451D-DAD5-40A5-80F1-B001D2B49BC6}"/>
    <hyperlink ref="AZ413" location="A125596688A" display="A125596688A" xr:uid="{21C8EDC6-D0BE-4C80-9A93-1AED7E094CAC}"/>
    <hyperlink ref="AZ469" location="A125625488J" display="A125625488J" xr:uid="{9CF40022-AE50-4F40-91DC-B56706703631}"/>
    <hyperlink ref="AZ525" location="A125611088L" display="A125611088L" xr:uid="{C82ECCCC-87B2-4660-B04E-350A4528CD79}"/>
    <hyperlink ref="BA413" location="A125590928T" display="A125590928T" xr:uid="{5CD81F62-61F4-4FFC-8301-1DC310FE4243}"/>
    <hyperlink ref="BA469" location="A125619728V" display="A125619728V" xr:uid="{B66E2506-D567-41BA-A73F-84CCF3FD07B5}"/>
    <hyperlink ref="BA525" location="A125605328X" display="A125605328X" xr:uid="{0C544C91-1C98-40B9-AE73-8ADF9C83D972}"/>
    <hyperlink ref="BB413" location="A125599568L" display="A125599568L" xr:uid="{2BB1498E-B390-48E3-99E9-36FCD9941EB8}"/>
    <hyperlink ref="BB469" location="A125628368V" display="A125628368V" xr:uid="{2B3A473F-27CC-4A18-85A4-46471A67B981}"/>
    <hyperlink ref="BB525" location="A125613968W" display="A125613968W" xr:uid="{3499A1CA-D9FA-4ED2-B373-260D32894412}"/>
    <hyperlink ref="BC413" location="A125602448L" display="A125602448L" xr:uid="{7055F128-B0D6-422E-8B6C-6DC2F899D68B}"/>
    <hyperlink ref="BC469" location="A125631248K" display="A125631248K" xr:uid="{831C4ABF-9A1D-45B8-84E5-30A7E417C3F0}"/>
    <hyperlink ref="BC525" location="A125616848J" display="A125616848J" xr:uid="{6308318A-8B54-464B-A959-837F3CB4FEA1}"/>
    <hyperlink ref="BE413" location="A125593810R" display="A125593810R" xr:uid="{13598A2A-ADEE-4137-A022-47999F305395}"/>
    <hyperlink ref="BE469" location="A125622610W" display="A125622610W" xr:uid="{5A278F70-E8FE-4901-85D4-3D420123C79E}"/>
    <hyperlink ref="BE525" location="A125608210W" display="A125608210W" xr:uid="{D82097BD-C5D2-40C5-AF63-F50E05BA191D}"/>
    <hyperlink ref="BD415" location="A125593888R" display="A125593888R" xr:uid="{D2631E0A-B540-41B9-A509-B6DC168B91AD}"/>
    <hyperlink ref="BD471" location="A125622688W" display="A125622688W" xr:uid="{4B8F0CCB-740C-4D14-A39A-9EB3C931469D}"/>
    <hyperlink ref="BD527" location="A125608288W" display="A125608288W" xr:uid="{42B5715F-405B-4F01-BC61-ED9A746AFB78}"/>
    <hyperlink ref="AZ415" location="A125596768A" display="A125596768A" xr:uid="{B616CEE0-C65F-4946-833B-D2F8307F1715}"/>
    <hyperlink ref="AZ471" location="A125625568J" display="A125625568J" xr:uid="{231F17D4-4261-4A53-AAAC-306BE9A3328B}"/>
    <hyperlink ref="AZ527" location="A125611168L" display="A125611168L" xr:uid="{15A4D53F-C091-4B8F-9A26-BC4F3ACFAB7A}"/>
    <hyperlink ref="BA415" location="A125591008V" display="A125591008V" xr:uid="{234B8056-6F27-4E81-B0BF-A2F540543805}"/>
    <hyperlink ref="BA471" location="A125619808V" display="A125619808V" xr:uid="{6840E5E3-493E-4C66-ABF2-C8CCDDA82D7E}"/>
    <hyperlink ref="BA527" location="A125605408X" display="A125605408X" xr:uid="{8CF0F67F-B1E9-46F9-B621-A50DD9050602}"/>
    <hyperlink ref="BB415" location="A125599648L" display="A125599648L" xr:uid="{E8C1E1DF-06D3-4F06-91DA-8429F1598FF5}"/>
    <hyperlink ref="BB471" location="A125628448V" display="A125628448V" xr:uid="{3756326D-461A-417C-962F-B21DA2E112B6}"/>
    <hyperlink ref="BB527" location="A125614048X" display="A125614048X" xr:uid="{4BBE614D-44DB-4F91-A20C-FBAD77A18F28}"/>
    <hyperlink ref="BC415" location="A125602528L" display="A125602528L" xr:uid="{87E5E33B-882F-434A-93E1-73B6D32CC848}"/>
    <hyperlink ref="BC471" location="A125631328K" display="A125631328K" xr:uid="{B3E1F81D-838B-4481-92B0-C7AC79533AD7}"/>
    <hyperlink ref="BC527" location="A125616928J" display="A125616928J" xr:uid="{3E12D2D6-4B92-41D5-BDB2-8C0ABB69AD29}"/>
    <hyperlink ref="BE415" location="A125593890A" display="A125593890A" xr:uid="{6C09DC9D-0E9D-4795-AB16-3ED19D1A67AB}"/>
    <hyperlink ref="BE471" location="A125622690J" display="A125622690J" xr:uid="{9CBAA0AC-DBF1-4C65-BAFB-34ABDBCF6139}"/>
    <hyperlink ref="BE527" location="A125608290J" display="A125608290J" xr:uid="{3273B80F-E3D9-451C-BBBE-0BE18B033183}"/>
    <hyperlink ref="BD416" location="A125593984R" display="A125593984R" xr:uid="{F32331E2-8F94-4884-B16E-8D40FBB8E065}"/>
    <hyperlink ref="BD472" location="A125622784W" display="A125622784W" xr:uid="{3E4E5F94-9BBC-4C5A-8F1B-1DFD55404EAE}"/>
    <hyperlink ref="BD528" location="A125608384W" display="A125608384W" xr:uid="{9E384536-FA45-4785-AB64-D29C6ED22ED3}"/>
    <hyperlink ref="AZ416" location="A125596864A" display="A125596864A" xr:uid="{3364D116-B710-4671-A6B5-3820D3FD3B89}"/>
    <hyperlink ref="AZ472" location="A125625664J" display="A125625664J" xr:uid="{07910B0E-6E40-4215-BB10-E10B89B7D55E}"/>
    <hyperlink ref="AZ528" location="A125611264L" display="A125611264L" xr:uid="{2137B054-42AD-4DD7-87A8-6B200A051073}"/>
    <hyperlink ref="BA416" location="A125591104V" display="A125591104V" xr:uid="{BFE4774C-4CC9-4B08-A808-E3977FBC6BBD}"/>
    <hyperlink ref="BA472" location="A125619904V" display="A125619904V" xr:uid="{14F2443E-A397-4180-BA2F-9181885D31F6}"/>
    <hyperlink ref="BA528" location="A125605504X" display="A125605504X" xr:uid="{3F0F3A15-3A01-49F7-816A-12278ED591C6}"/>
    <hyperlink ref="BB416" location="A125599744L" display="A125599744L" xr:uid="{CB75FF63-E061-4D9D-9A42-FB26D086F760}"/>
    <hyperlink ref="BB472" location="A125628544V" display="A125628544V" xr:uid="{FFD9B2DE-C7A9-4724-8B8D-3ADDA1A6E136}"/>
    <hyperlink ref="BB528" location="A125614144X" display="A125614144X" xr:uid="{B64A79F8-5332-4C25-85F0-D77EA505100C}"/>
    <hyperlink ref="BC416" location="A125602624L" display="A125602624L" xr:uid="{C07BC66E-C50D-4212-B88A-18A8BD7E9149}"/>
    <hyperlink ref="BC472" location="A125631424K" display="A125631424K" xr:uid="{E372C933-2FCE-41BB-AAFE-EB25AF47A3A0}"/>
    <hyperlink ref="BC528" location="A125617024K" display="A125617024K" xr:uid="{6B50D402-5022-460B-8595-E55629F510B9}"/>
    <hyperlink ref="BE416" location="A125593986V" display="A125593986V" xr:uid="{10D247FA-64F0-4EA1-AD71-984BAFBD635C}"/>
    <hyperlink ref="BE472" location="A125622786A" display="A125622786A" xr:uid="{28178831-ED8D-4B73-A441-5C0B730C035E}"/>
    <hyperlink ref="BE528" location="A125608386A" display="A125608386A" xr:uid="{9E7BE709-4F3D-4453-A74E-101AE2EE584E}"/>
    <hyperlink ref="BD417" location="A125594104X" display="A125594104X" xr:uid="{B263CC98-2918-49AC-B2ED-6778FF942DD8}"/>
    <hyperlink ref="BD473" location="A125622904C" display="A125622904C" xr:uid="{E79B1734-E982-40B6-82E2-2B410DDA59DA}"/>
    <hyperlink ref="BD529" location="A125608504C" display="A125608504C" xr:uid="{1BAB9CE8-1C6D-4985-A627-6A306BCAF9C5}"/>
    <hyperlink ref="AZ417" location="A125596984V" display="A125596984V" xr:uid="{DC294CF5-D5BC-4FF3-9571-A0F7D1506A38}"/>
    <hyperlink ref="AZ473" location="A125625784A" display="A125625784A" xr:uid="{79818EF4-C35C-405A-99E3-D8EC608ED1CB}"/>
    <hyperlink ref="AZ529" location="A125611384F" display="A125611384F" xr:uid="{C1FEEA99-0F1C-4422-B4A8-DF4B51FD5896}"/>
    <hyperlink ref="BA417" location="A125591224L" display="A125591224L" xr:uid="{32129BBA-0849-4ED1-A18B-4071ECAA5653}"/>
    <hyperlink ref="BA473" location="A125620024V" display="A125620024V" xr:uid="{EC5E4697-4709-4194-970E-66EA4D15D9A9}"/>
    <hyperlink ref="BA529" location="A125605624T" display="A125605624T" xr:uid="{2E3C7DC7-B07A-45E7-A56F-C428BA49BFF5}"/>
    <hyperlink ref="BB417" location="A125599864F" display="A125599864F" xr:uid="{FE55ED04-C634-496B-BFCA-5222F44A40F7}"/>
    <hyperlink ref="BB473" location="A125628664L" display="A125628664L" xr:uid="{3DB80EC2-BE75-4A96-9DF4-09BF42F0CC74}"/>
    <hyperlink ref="BB529" location="A125614264T" display="A125614264T" xr:uid="{F7A5C533-B279-4CA6-9CD6-C72576148B45}"/>
    <hyperlink ref="BC417" location="A125602744F" display="A125602744F" xr:uid="{928FDE8F-41B5-4F07-B42F-8CC2938A01A8}"/>
    <hyperlink ref="BC473" location="A125631544C" display="A125631544C" xr:uid="{46D50AE6-D568-42F4-A150-A7613C160F0F}"/>
    <hyperlink ref="BC529" location="A125617144C" display="A125617144C" xr:uid="{1D165985-2888-4D11-A595-83AEBF053FD7}"/>
    <hyperlink ref="BE417" location="A125594106C" display="A125594106C" xr:uid="{8F78F9A7-38A3-4758-9499-66D65429AEB6}"/>
    <hyperlink ref="BE473" location="A125622906J" display="A125622906J" xr:uid="{F0A22882-FD06-48A8-A001-B5AF2FA51C64}"/>
    <hyperlink ref="BE529" location="A125608506J" display="A125608506J" xr:uid="{0058B4EF-4792-47E3-80DC-4DAF64B31F76}"/>
    <hyperlink ref="BD418" location="A125593816C" display="A125593816C" xr:uid="{FF16B481-2C86-467C-BE83-9CE8279D6813}"/>
    <hyperlink ref="BD474" location="A125622616K" display="A125622616K" xr:uid="{B9395F10-F32B-4C34-A535-34ABD84090AA}"/>
    <hyperlink ref="BD530" location="A125608216K" display="A125608216K" xr:uid="{962B758F-AFD2-4916-B018-324B459E4691}"/>
    <hyperlink ref="AZ418" location="A125596696A" display="A125596696A" xr:uid="{0B808160-18C6-47A1-9B1C-560806DBAFFB}"/>
    <hyperlink ref="AZ474" location="A125625496J" display="A125625496J" xr:uid="{133757CC-044E-4D4E-AF5C-0AC4AD829B5D}"/>
    <hyperlink ref="AZ530" location="A125611096L" display="A125611096L" xr:uid="{E75985A8-22B3-4C4C-9688-9782FCE9E869}"/>
    <hyperlink ref="BA418" location="A125590936T" display="A125590936T" xr:uid="{0044E53D-B3B6-478A-8E90-9F2E839FD939}"/>
    <hyperlink ref="BA474" location="A125619736V" display="A125619736V" xr:uid="{C274FD77-831F-4F89-8AD6-8FEA663F9FCA}"/>
    <hyperlink ref="BA530" location="A125605336X" display="A125605336X" xr:uid="{937E35F1-3673-4683-9CA4-F3D34E1DE5BD}"/>
    <hyperlink ref="BB418" location="A125599576L" display="A125599576L" xr:uid="{34A9E417-9869-49C6-9055-3B11536C39F3}"/>
    <hyperlink ref="BB474" location="A125628376V" display="A125628376V" xr:uid="{BF28D064-9CEB-4D5D-ACDC-64E53F7B7C75}"/>
    <hyperlink ref="BB530" location="A125613976W" display="A125613976W" xr:uid="{FACD0E1D-A177-4241-B82C-ACD0C53A2441}"/>
    <hyperlink ref="BC418" location="A125602456L" display="A125602456L" xr:uid="{700B7F78-1A9F-4067-8904-64E81981688E}"/>
    <hyperlink ref="BC474" location="A125631256K" display="A125631256K" xr:uid="{F4846463-7FBB-4EAF-91EF-D7E8EF8A92A7}"/>
    <hyperlink ref="BC530" location="A125616856J" display="A125616856J" xr:uid="{C6B835CC-66DE-41FF-BF1F-B6C15E397411}"/>
    <hyperlink ref="BE418" location="A125593818J" display="A125593818J" xr:uid="{2A17C409-EE5F-49B4-A981-71907B37BE31}"/>
    <hyperlink ref="BE474" location="A125622618R" display="A125622618R" xr:uid="{69D61072-ED95-4C5D-83C1-5D3CFCB6BA4E}"/>
    <hyperlink ref="BE530" location="A125608218R" display="A125608218R" xr:uid="{185E3D87-3BB1-4BF3-9D39-69BC290AA92D}"/>
    <hyperlink ref="BD420" location="A125594024X" display="A125594024X" xr:uid="{AE15C04D-8993-47AE-BBF4-9E374BBB8080}"/>
    <hyperlink ref="BD476" location="A125622824C" display="A125622824C" xr:uid="{90733AE1-DFD5-4BD0-9718-9F30F1CD5DB1}"/>
    <hyperlink ref="BD532" location="A125608424C" display="A125608424C" xr:uid="{8FAC59AF-D264-4C3B-A6ED-0CCB36974D61}"/>
    <hyperlink ref="AZ420" location="A125596904J" display="A125596904J" xr:uid="{78C67426-8B6D-4D60-B4C3-14C20C143410}"/>
    <hyperlink ref="AZ476" location="A125625704R" display="A125625704R" xr:uid="{CDEBC278-AAC9-45CB-AAA6-88D6CF7A7341}"/>
    <hyperlink ref="AZ532" location="A125611304V" display="A125611304V" xr:uid="{F940FCEC-F484-4A2C-B6AE-6E551DAD0A02}"/>
    <hyperlink ref="BA420" location="A125591144L" display="A125591144L" xr:uid="{A0E3F83B-19BC-4C65-9296-A936415D86D7}"/>
    <hyperlink ref="BA476" location="A125619944L" display="A125619944L" xr:uid="{8CD75608-7B01-493D-837A-1A655E106815}"/>
    <hyperlink ref="BA532" location="A125605544T" display="A125605544T" xr:uid="{F87F6715-450C-4D1C-8FAF-879794FB7211}"/>
    <hyperlink ref="BB420" location="A125599784F" display="A125599784F" xr:uid="{91C0674F-8B17-45E8-9F26-2B32A57E170B}"/>
    <hyperlink ref="BB476" location="A125628584L" display="A125628584L" xr:uid="{BF6A5569-3747-4EEF-AC71-F68DAA134A0E}"/>
    <hyperlink ref="BB532" location="A125614184T" display="A125614184T" xr:uid="{44F5D0AF-72D9-4878-AA52-6F9F5454F6E7}"/>
    <hyperlink ref="BC420" location="A125602664F" display="A125602664F" xr:uid="{9FE948CC-DA95-4862-9479-78F06755EB96}"/>
    <hyperlink ref="BC476" location="A125631464C" display="A125631464C" xr:uid="{59CC259E-70AC-456E-B160-B897425C26AE}"/>
    <hyperlink ref="BC532" location="A125617064C" display="A125617064C" xr:uid="{CFEA2BCB-69B4-45CE-8E65-9FE0C998AA8C}"/>
    <hyperlink ref="BE420" location="A125594026C" display="A125594026C" xr:uid="{707621AB-3EB9-463E-9BDC-17F62C911B45}"/>
    <hyperlink ref="BE476" location="A125622826J" display="A125622826J" xr:uid="{A58F2433-67E5-444B-B00E-5D770A09FAD7}"/>
    <hyperlink ref="BE532" location="A125608426J" display="A125608426J" xr:uid="{77CE0810-F69E-425B-8571-472BD134ACC2}"/>
    <hyperlink ref="BD421" location="A125594032X" display="A125594032X" xr:uid="{7B20C316-9A76-4278-A232-F5DDC346C1A5}"/>
    <hyperlink ref="BD477" location="A125622832C" display="A125622832C" xr:uid="{4E3D5846-9560-42E5-9749-A1D2EBF3643E}"/>
    <hyperlink ref="BD533" location="A125608432C" display="A125608432C" xr:uid="{D9EF4637-9FFD-4DD1-ADDD-E8CF399A84DA}"/>
    <hyperlink ref="AZ421" location="A125596912J" display="A125596912J" xr:uid="{5F1043C4-5CAF-4D9B-8010-D2CA01C34F48}"/>
    <hyperlink ref="AZ477" location="A125625712R" display="A125625712R" xr:uid="{3C1811E2-7F18-4D87-A221-01F4A0BD2EA4}"/>
    <hyperlink ref="AZ533" location="A125611312V" display="A125611312V" xr:uid="{FA2B37C8-E7A5-4362-A90E-34C4E8D6DB08}"/>
    <hyperlink ref="BA421" location="A125591152L" display="A125591152L" xr:uid="{712C9281-BF60-4697-A008-3E3EB5F25C23}"/>
    <hyperlink ref="BA477" location="A125619952L" display="A125619952L" xr:uid="{985A3F57-296F-4C28-A958-215AD02CBA50}"/>
    <hyperlink ref="BA533" location="A125605552T" display="A125605552T" xr:uid="{9A7B9E0B-3EDA-4E9B-84B5-8AF410B8A7A8}"/>
    <hyperlink ref="BB421" location="A125599792F" display="A125599792F" xr:uid="{26438379-A3F9-49F2-A866-AC4D0DA85DCD}"/>
    <hyperlink ref="BB477" location="A125628592L" display="A125628592L" xr:uid="{DFDA9090-6C4C-4978-8D9C-44B9412F47E6}"/>
    <hyperlink ref="BB533" location="A125614192T" display="A125614192T" xr:uid="{BC7C6BC9-B545-4216-B7F5-B3CD2CB35A59}"/>
    <hyperlink ref="BC421" location="A125602672F" display="A125602672F" xr:uid="{E12C6FEA-C697-40C6-A46D-DA9C539192B0}"/>
    <hyperlink ref="BC477" location="A125631472C" display="A125631472C" xr:uid="{8CCA04ED-EB24-483A-8F78-AC514AF4E179}"/>
    <hyperlink ref="BC533" location="A125617072C" display="A125617072C" xr:uid="{8A84FEBD-BFB8-4758-B8CF-2B442BC8FA63}"/>
    <hyperlink ref="BE421" location="A125594034C" display="A125594034C" xr:uid="{2675C235-1B23-43BE-BB3C-18558C0087E1}"/>
    <hyperlink ref="BE477" location="A125622834J" display="A125622834J" xr:uid="{5AAFAC77-CC89-4BD2-A2BA-847D6D6B8EA3}"/>
    <hyperlink ref="BE533" location="A125608434J" display="A125608434J" xr:uid="{106D6AE5-B47E-4698-9710-E5075E2B2E9C}"/>
    <hyperlink ref="BD422" location="A125593856W" display="A125593856W" xr:uid="{52E7986A-D853-4C2A-9402-C1F53650D395}"/>
    <hyperlink ref="BD478" location="A125622656C" display="A125622656C" xr:uid="{80011420-08B3-4B7B-8714-E4A415A37A62}"/>
    <hyperlink ref="BD534" location="A125608256C" display="A125608256C" xr:uid="{2AD1C9E0-2D5E-4E8A-B3FC-28C549357F1B}"/>
    <hyperlink ref="AZ422" location="A125596736J" display="A125596736J" xr:uid="{BCCC8C55-7576-427E-99AB-B79C13B86F3F}"/>
    <hyperlink ref="AZ478" location="A125625536R" display="A125625536R" xr:uid="{11225E92-99D6-4C88-A98D-8FDE70A8BB8E}"/>
    <hyperlink ref="AZ534" location="A125611136V" display="A125611136V" xr:uid="{28DE65CA-5BBD-4314-AA7F-08D2DF259E6C}"/>
    <hyperlink ref="BA422" location="A125590976K" display="A125590976K" xr:uid="{EB1C46E8-9EEF-4CFF-A7AD-7120EC3A32AD}"/>
    <hyperlink ref="BA478" location="A125619776L" display="A125619776L" xr:uid="{E4F410C7-1AD8-41E2-9203-63258935E085}"/>
    <hyperlink ref="BA534" location="A125605376T" display="A125605376T" xr:uid="{9488E591-E08B-4BFE-8583-0428B3EF7A3B}"/>
    <hyperlink ref="BB422" location="A125599616V" display="A125599616V" xr:uid="{B6D817B1-C4D4-4D2A-997A-1B820D3C46D1}"/>
    <hyperlink ref="BB478" location="A125628416A" display="A125628416A" xr:uid="{F4A215A0-B67A-405D-8DE3-4D56A2256801}"/>
    <hyperlink ref="BB534" location="A125614016F" display="A125614016F" xr:uid="{082FE2C3-D1E7-4254-A60E-F044FAC83017}"/>
    <hyperlink ref="BC422" location="A125602496F" display="A125602496F" xr:uid="{D87B81CF-AF56-4D5F-B2ED-73AE6B2C7E51}"/>
    <hyperlink ref="BC478" location="A125631296C" display="A125631296C" xr:uid="{6B48012E-E8FD-4C27-8E23-39F545210AE8}"/>
    <hyperlink ref="BC534" location="A125616896A" display="A125616896A" xr:uid="{5F16391D-E316-4BE6-9272-66239495527D}"/>
    <hyperlink ref="BE422" location="A125593858A" display="A125593858A" xr:uid="{AB171A13-B5F0-4475-B957-C163489CE7F4}"/>
    <hyperlink ref="BE478" location="A125622658J" display="A125622658J" xr:uid="{589F2579-82FF-4534-BE87-85D21D2A8BF2}"/>
    <hyperlink ref="BE534" location="A125608258J" display="A125608258J" xr:uid="{EF5A2C5B-3BA1-4861-8730-9990073E7D59}"/>
    <hyperlink ref="BD423" location="A125593824C" display="A125593824C" xr:uid="{39D70A1D-D5F6-4C9A-8B34-37C8051B5FCD}"/>
    <hyperlink ref="BD479" location="A125622624K" display="A125622624K" xr:uid="{515714EF-19A2-4E67-94C8-1D4E19BF0444}"/>
    <hyperlink ref="BD535" location="A125608224K" display="A125608224K" xr:uid="{61FABB58-19AC-471B-9333-75B0FFC20693}"/>
    <hyperlink ref="AZ423" location="A125596704R" display="A125596704R" xr:uid="{C1530420-BAC4-4F51-A7EA-3871CEFDBDC2}"/>
    <hyperlink ref="AZ479" location="A125625504W" display="A125625504W" xr:uid="{EB0F3387-A267-4C20-9AC5-ADD6C03C5DAA}"/>
    <hyperlink ref="AZ535" location="A125611104A" display="A125611104A" xr:uid="{7A95DC1E-A1D9-49FA-AF4B-0D71538A58AB}"/>
    <hyperlink ref="BA423" location="A125590944T" display="A125590944T" xr:uid="{92564B8F-08BB-4499-A4BA-FA2F825CF2B6}"/>
    <hyperlink ref="BA479" location="A125619744V" display="A125619744V" xr:uid="{679904CA-FB7E-4557-899E-B2231F19D344}"/>
    <hyperlink ref="BA535" location="A125605344X" display="A125605344X" xr:uid="{4870A517-45D1-4459-9173-4931981D083E}"/>
    <hyperlink ref="BB423" location="A125599584L" display="A125599584L" xr:uid="{AB951BF8-5BCD-4134-9A6C-BFAA5575D7D5}"/>
    <hyperlink ref="BB479" location="A125628384V" display="A125628384V" xr:uid="{DCE3A9AE-9E18-4DB5-A0B6-66543B1A7DF9}"/>
    <hyperlink ref="BB535" location="A125613984W" display="A125613984W" xr:uid="{3476B663-9263-4CBA-BEA0-33245D693C1E}"/>
    <hyperlink ref="BC423" location="A125602464L" display="A125602464L" xr:uid="{ADF1ADF8-AA46-4110-B3D2-E7E2156EF37C}"/>
    <hyperlink ref="BC479" location="A125631264K" display="A125631264K" xr:uid="{C569C23E-ACFE-41F2-AB1F-8CC97985415D}"/>
    <hyperlink ref="BC535" location="A125616864J" display="A125616864J" xr:uid="{BE58D390-5D84-48A2-A4D1-2883083390A5}"/>
    <hyperlink ref="BE423" location="A125593826J" display="A125593826J" xr:uid="{C78146CE-9E99-4095-AE61-C672ABE0D281}"/>
    <hyperlink ref="BE479" location="A125622626R" display="A125622626R" xr:uid="{2BF9913F-8D78-4CF3-B65B-703D93EE5BC4}"/>
    <hyperlink ref="BE535" location="A125608226R" display="A125608226R" xr:uid="{4D9D7784-6F3B-4C75-BA82-A8986AB274F3}"/>
    <hyperlink ref="BD425" location="A125593896R" display="A125593896R" xr:uid="{D602CE82-25D0-4B7E-A31C-8911ABA68B6B}"/>
    <hyperlink ref="BD481" location="A125622696W" display="A125622696W" xr:uid="{FBF07463-D28D-4B7F-B8FA-825CD0549D12}"/>
    <hyperlink ref="BD537" location="A125608296W" display="A125608296W" xr:uid="{57CEEE8D-2BC1-4704-8245-5D7790A27188}"/>
    <hyperlink ref="AZ425" location="A125596776A" display="A125596776A" xr:uid="{D1CD46FD-DB7E-4653-A2AD-06EA864AB518}"/>
    <hyperlink ref="AZ481" location="A125625576J" display="A125625576J" xr:uid="{451D6535-4BA2-4DFA-B763-88944BF80695}"/>
    <hyperlink ref="AZ537" location="A125611176L" display="A125611176L" xr:uid="{DF3D4967-F47B-4E88-ABE7-82CC68FEA3B5}"/>
    <hyperlink ref="BA425" location="A125591016V" display="A125591016V" xr:uid="{8CB61C7A-9DCB-4795-ACFD-0CA23A113BE3}"/>
    <hyperlink ref="BA481" location="A125619816V" display="A125619816V" xr:uid="{941F1D39-49A8-4DC2-8705-E83A1CD08F04}"/>
    <hyperlink ref="BA537" location="A125605416X" display="A125605416X" xr:uid="{4247ADA0-0C92-477C-83D6-A06D906B7E12}"/>
    <hyperlink ref="BB425" location="A125599656L" display="A125599656L" xr:uid="{698D80D9-FC0F-4527-AFE1-BBD1AFFFEB6F}"/>
    <hyperlink ref="BB481" location="A125628456V" display="A125628456V" xr:uid="{F9C22389-838E-483D-BFBB-03089A251E0D}"/>
    <hyperlink ref="BB537" location="A125614056X" display="A125614056X" xr:uid="{D8D2392C-7F21-4FF8-9872-62F381F77853}"/>
    <hyperlink ref="BC425" location="A125602536L" display="A125602536L" xr:uid="{E603B3B2-3FC8-45CD-940C-A0BBAAAE2006}"/>
    <hyperlink ref="BC481" location="A125631336K" display="A125631336K" xr:uid="{601C4981-F56A-4B30-8A00-1637FDF3A938}"/>
    <hyperlink ref="BC537" location="A125616936J" display="A125616936J" xr:uid="{C24EA41E-0EDE-4D80-A4F1-447A3680E995}"/>
    <hyperlink ref="BE425" location="A125593898V" display="A125593898V" xr:uid="{F2034269-02D8-41B5-AC0A-2C5A8AFCEAA8}"/>
    <hyperlink ref="BE481" location="A125622698A" display="A125622698A" xr:uid="{E3E7B8CE-D7DB-443E-A8E9-EB58B8D1BE09}"/>
    <hyperlink ref="BE537" location="A125608298A" display="A125608298A" xr:uid="{3FD2FEF4-7176-4836-8024-866A184620BB}"/>
    <hyperlink ref="BD426" location="A125593848W" display="A125593848W" xr:uid="{571400BE-0BCD-467C-B0F1-E304A60E412B}"/>
    <hyperlink ref="BD482" location="A125622648C" display="A125622648C" xr:uid="{6252F73B-2569-4B3D-879D-E092FA464B87}"/>
    <hyperlink ref="BD538" location="A125608248C" display="A125608248C" xr:uid="{3B52F792-2504-44A3-BAD4-BA55F670E395}"/>
    <hyperlink ref="AZ426" location="A125596728J" display="A125596728J" xr:uid="{358E24D2-8956-43EA-845B-BA227582C256}"/>
    <hyperlink ref="AZ482" location="A125625528R" display="A125625528R" xr:uid="{72BBF7CD-3A8D-4964-B58B-B815363693E4}"/>
    <hyperlink ref="AZ538" location="A125611128V" display="A125611128V" xr:uid="{8132356F-85C6-4AB5-B83A-F1D0F6D5AE02}"/>
    <hyperlink ref="BA426" location="A125590968K" display="A125590968K" xr:uid="{A45E6247-6E8E-4886-B5B2-738E20909B07}"/>
    <hyperlink ref="BA482" location="A125619768L" display="A125619768L" xr:uid="{42EF6309-1CFB-4C9C-A9B1-E5AB9664A5E3}"/>
    <hyperlink ref="BA538" location="A125605368T" display="A125605368T" xr:uid="{FD57B98E-FC1D-4ECF-A56D-186B6952FBDD}"/>
    <hyperlink ref="BB426" location="A125599608V" display="A125599608V" xr:uid="{6809E03C-1CF2-4CF9-8BBB-90D7EB900F9F}"/>
    <hyperlink ref="BB482" location="A125628408A" display="A125628408A" xr:uid="{84E2C2B2-5C6B-4BBA-8BAB-143E88898186}"/>
    <hyperlink ref="BB538" location="A125614008F" display="A125614008F" xr:uid="{2D8281E8-A991-4008-9FFE-FC98A563791D}"/>
    <hyperlink ref="BC426" location="A125602488F" display="A125602488F" xr:uid="{9A4E3EF5-6550-45AB-816E-61F694EFE4E4}"/>
    <hyperlink ref="BC482" location="A125631288C" display="A125631288C" xr:uid="{2C24CC6F-53C1-42E4-AAB0-B070B4E7DCC8}"/>
    <hyperlink ref="BC538" location="A125616888A" display="A125616888A" xr:uid="{6D82C241-79E4-4D6F-ADED-A39CF9033DA9}"/>
    <hyperlink ref="BE426" location="A125593850J" display="A125593850J" xr:uid="{6FC903A4-C1D4-4BD8-BC85-CC2A3438195C}"/>
    <hyperlink ref="BE482" location="A125622650R" display="A125622650R" xr:uid="{804D9EBF-5347-49D3-8574-D602942142AB}"/>
    <hyperlink ref="BE538" location="A125608250R" display="A125608250R" xr:uid="{4DACF127-16CB-472C-99CA-7735CED7B7D0}"/>
    <hyperlink ref="BD427" location="A125593904C" display="A125593904C" xr:uid="{8BABCB7E-8C7A-4BF8-8727-D4119C5A92E2}"/>
    <hyperlink ref="BD483" location="A125622704K" display="A125622704K" xr:uid="{D590B130-E253-4476-98F2-C6D60FEF6377}"/>
    <hyperlink ref="BD539" location="A125608304K" display="A125608304K" xr:uid="{98FE2002-AC4B-4A7D-8C64-2586E6FC34C3}"/>
    <hyperlink ref="AZ427" location="A125596784A" display="A125596784A" xr:uid="{C2A34AF6-0B11-490D-868D-4E82F1F68731}"/>
    <hyperlink ref="AZ483" location="A125625584J" display="A125625584J" xr:uid="{9AD249FB-C67C-44FB-B184-27833A891561}"/>
    <hyperlink ref="AZ539" location="A125611184L" display="A125611184L" xr:uid="{6B6180BF-B0D3-4C58-9925-A30E09B554C0}"/>
    <hyperlink ref="BA427" location="A125591024V" display="A125591024V" xr:uid="{DB7EAD31-C631-4ED1-8C0C-6AF4A24F381B}"/>
    <hyperlink ref="BA483" location="A125619824V" display="A125619824V" xr:uid="{B9DB4BF5-4D2B-4AA3-9029-F4D85A74DCF1}"/>
    <hyperlink ref="BA539" location="A125605424X" display="A125605424X" xr:uid="{00324AE5-F8F0-47A6-A5E2-4457A89D3074}"/>
    <hyperlink ref="BB427" location="A125599664L" display="A125599664L" xr:uid="{238BB33B-7CC2-4C22-8F49-0558687EE31B}"/>
    <hyperlink ref="BB483" location="A125628464V" display="A125628464V" xr:uid="{5B032220-AE18-40A9-A66B-B774FD8B6109}"/>
    <hyperlink ref="BB539" location="A125614064X" display="A125614064X" xr:uid="{B7150817-09E5-4A60-8E17-DCABFC65E2D3}"/>
    <hyperlink ref="BC427" location="A125602544L" display="A125602544L" xr:uid="{76759199-54FB-4332-AADC-F03B2B575029}"/>
    <hyperlink ref="BC483" location="A125631344K" display="A125631344K" xr:uid="{DAE9C89D-220A-4A60-9C9C-663E21FA8923}"/>
    <hyperlink ref="BC539" location="A125616944J" display="A125616944J" xr:uid="{C8D2B711-1E8B-4CC4-BD04-A65A96B4438B}"/>
    <hyperlink ref="BE427" location="A125593906J" display="A125593906J" xr:uid="{7245CFFB-5F72-45D2-9FAA-5A48853C33B5}"/>
    <hyperlink ref="BE483" location="A125622706R" display="A125622706R" xr:uid="{C0B9C816-96FB-4943-974E-B2D3206F932B}"/>
    <hyperlink ref="BE539" location="A125608306R" display="A125608306R" xr:uid="{81C00E67-C15F-46A2-8EA1-2983D196367A}"/>
    <hyperlink ref="BD428" location="A125593864W" display="A125593864W" xr:uid="{D18066FC-48BD-4DBF-A4B0-B91023D1341C}"/>
    <hyperlink ref="BD484" location="A125622664C" display="A125622664C" xr:uid="{CE0CDC9F-EB27-4495-9022-07F7DD7402C4}"/>
    <hyperlink ref="BD540" location="A125608264C" display="A125608264C" xr:uid="{63A1ACDE-00F1-4702-BCA7-938029BAC1A2}"/>
    <hyperlink ref="AZ428" location="A125596744J" display="A125596744J" xr:uid="{B19FA54A-4D9F-4232-BD9A-089F633FEA87}"/>
    <hyperlink ref="AZ484" location="A125625544R" display="A125625544R" xr:uid="{CD42FBE4-181D-459F-A763-393F0958FB33}"/>
    <hyperlink ref="AZ540" location="A125611144V" display="A125611144V" xr:uid="{7DE58F4E-7D23-4348-94E1-F50BBFED824D}"/>
    <hyperlink ref="BA428" location="A125590984K" display="A125590984K" xr:uid="{796DD2A4-0F71-4D76-A9DD-671B67FD15EA}"/>
    <hyperlink ref="BA484" location="A125619784L" display="A125619784L" xr:uid="{E86C9F1A-A9ED-4655-B71F-C48DF8E25894}"/>
    <hyperlink ref="BA540" location="A125605384T" display="A125605384T" xr:uid="{D6D2764E-4D73-4D2B-A401-66648602BA9D}"/>
    <hyperlink ref="BB428" location="A125599624V" display="A125599624V" xr:uid="{61F62BD8-AA34-42DC-8363-27606552F4F1}"/>
    <hyperlink ref="BB484" location="A125628424A" display="A125628424A" xr:uid="{4D637F0F-0DE2-448B-97BC-8782BB8CA893}"/>
    <hyperlink ref="BB540" location="A125614024F" display="A125614024F" xr:uid="{4F828EA6-305B-425C-96FF-3B13615049E0}"/>
    <hyperlink ref="BC428" location="A125602504V" display="A125602504V" xr:uid="{E670E331-CB91-4F6B-BA10-11EDAE1FB029}"/>
    <hyperlink ref="BC484" location="A125631304T" display="A125631304T" xr:uid="{8D3653AE-CC92-4EED-A801-736C974CFEF5}"/>
    <hyperlink ref="BC540" location="A125616904R" display="A125616904R" xr:uid="{E880065C-6930-4B8E-B21D-09255BB15D97}"/>
    <hyperlink ref="BE428" location="A125593866A" display="A125593866A" xr:uid="{02F6F390-DDCB-4CF5-A40A-D5A9EDB322D4}"/>
    <hyperlink ref="BE484" location="A125622666J" display="A125622666J" xr:uid="{D9102363-B370-40E7-98B3-A4E64816B308}"/>
    <hyperlink ref="BE540" location="A125608266J" display="A125608266J" xr:uid="{A4A46C20-1FC1-4FF9-AFCF-6F288D3A2437}"/>
    <hyperlink ref="BD429" location="A125593912C" display="A125593912C" xr:uid="{FCA11B38-7954-4E19-AA64-2CC18F2A0ACB}"/>
    <hyperlink ref="BD485" location="A125622712K" display="A125622712K" xr:uid="{4ED8706A-F787-4622-853E-C9B3FD0B43C6}"/>
    <hyperlink ref="BD541" location="A125608312K" display="A125608312K" xr:uid="{32422ECA-DF6E-473A-B38A-6FE568211C2F}"/>
    <hyperlink ref="AZ429" location="A125596792A" display="A125596792A" xr:uid="{E090D0C8-597F-4B76-8A10-5833C8853A2D}"/>
    <hyperlink ref="AZ485" location="A125625592J" display="A125625592J" xr:uid="{872A63BB-D51A-40E8-87C7-0548EE7EDE3C}"/>
    <hyperlink ref="AZ541" location="A125611192L" display="A125611192L" xr:uid="{4483C633-F7B5-4A95-997C-ACEC5B20049D}"/>
    <hyperlink ref="BA429" location="A125591032V" display="A125591032V" xr:uid="{C47AD01A-6A72-45B3-8C8D-E6CA61931C78}"/>
    <hyperlink ref="BA485" location="A125619832V" display="A125619832V" xr:uid="{2E145508-4C2A-4E86-BA61-1305D3367985}"/>
    <hyperlink ref="BA541" location="A125605432X" display="A125605432X" xr:uid="{BF1FB894-5727-44BD-93A3-E796B087C199}"/>
    <hyperlink ref="BB429" location="A125599672L" display="A125599672L" xr:uid="{A2C409F9-7557-4685-B545-5006AE5FB816}"/>
    <hyperlink ref="BB485" location="A125628472V" display="A125628472V" xr:uid="{A878B17D-B97C-4AB7-87D2-DAC4BAF3729E}"/>
    <hyperlink ref="BB541" location="A125614072X" display="A125614072X" xr:uid="{6E24CD83-EF5B-4EC0-91C7-B843E992492D}"/>
    <hyperlink ref="BC429" location="A125602552L" display="A125602552L" xr:uid="{F3F1D0CE-2E58-48C4-BE75-104136ED0AF5}"/>
    <hyperlink ref="BC485" location="A125631352K" display="A125631352K" xr:uid="{4F47BEB9-FBE5-4FC0-BAD2-5EF440913253}"/>
    <hyperlink ref="BC541" location="A125616952J" display="A125616952J" xr:uid="{1D5EBEDF-6BBA-4F6E-9639-AC31350E4075}"/>
    <hyperlink ref="BE429" location="A125593914J" display="A125593914J" xr:uid="{30D7405C-99D3-4479-A873-9DB72AD0A5BF}"/>
    <hyperlink ref="BE485" location="A125622714R" display="A125622714R" xr:uid="{CC0234BB-2403-4381-88C5-7DEB496DBCE8}"/>
    <hyperlink ref="BE541" location="A125608314R" display="A125608314R" xr:uid="{D7668809-6C6E-43F9-A9E7-06562666C3DC}"/>
    <hyperlink ref="BD430" location="A125593992R" display="A125593992R" xr:uid="{0C0AFFE5-EC24-4DA3-B6FB-7B7899819729}"/>
    <hyperlink ref="BD486" location="A125622792W" display="A125622792W" xr:uid="{E5BA1812-CAFE-4F0B-9CF2-519A42E030E3}"/>
    <hyperlink ref="BD542" location="A125608392W" display="A125608392W" xr:uid="{0ACA9361-FCA9-473E-9203-8DEA5734ECCA}"/>
    <hyperlink ref="AZ430" location="A125596872A" display="A125596872A" xr:uid="{BAEBBCC8-7686-4780-A196-F5E95684DBA2}"/>
    <hyperlink ref="AZ486" location="A125625672J" display="A125625672J" xr:uid="{9958666D-E04E-4717-9FEC-1E3605FEEE75}"/>
    <hyperlink ref="AZ542" location="A125611272L" display="A125611272L" xr:uid="{10244029-1698-4554-933F-82DF556AE1C9}"/>
    <hyperlink ref="BA430" location="A125591112V" display="A125591112V" xr:uid="{9D5060F4-7DB6-4510-8B33-72E10DA4FF0B}"/>
    <hyperlink ref="BA486" location="A125619912V" display="A125619912V" xr:uid="{DA83D169-5914-4BE2-9D84-60B127CEA08B}"/>
    <hyperlink ref="BA542" location="A125605512X" display="A125605512X" xr:uid="{CEFDE795-D448-4983-8024-D8B2F75F97D2}"/>
    <hyperlink ref="BB430" location="A125599752L" display="A125599752L" xr:uid="{AB17D182-8B4D-483E-9DD2-D30178BB89A4}"/>
    <hyperlink ref="BB486" location="A125628552V" display="A125628552V" xr:uid="{2CA53188-EFD2-45EF-A596-FBF24E12D5BE}"/>
    <hyperlink ref="BB542" location="A125614152X" display="A125614152X" xr:uid="{67519AAC-BBDA-4D0E-B5FA-288D7FD437ED}"/>
    <hyperlink ref="BC430" location="A125602632L" display="A125602632L" xr:uid="{B2751CB5-A5E1-42A5-9B45-31241C021565}"/>
    <hyperlink ref="BC486" location="A125631432K" display="A125631432K" xr:uid="{F3621731-1D92-4AE6-9581-8B4AD3D3E26D}"/>
    <hyperlink ref="BC542" location="A125617032K" display="A125617032K" xr:uid="{92248E39-3E49-48A7-856F-029F0FBF2FC6}"/>
    <hyperlink ref="BE430" location="A125593994V" display="A125593994V" xr:uid="{19B174B5-0168-4A5D-B0CC-ABFCA71DB316}"/>
    <hyperlink ref="BE486" location="A125622794A" display="A125622794A" xr:uid="{40FC0A23-34C4-4BF9-BCB8-5CD4C3221E84}"/>
    <hyperlink ref="BE542" location="A125608394A" display="A125608394A" xr:uid="{D5319EB4-C7F6-4E65-8D0E-34FB92E2E696}"/>
    <hyperlink ref="BD431" location="A125593920C" display="A125593920C" xr:uid="{49A66582-7C66-4C1F-BC05-77DFEC436530}"/>
    <hyperlink ref="BD487" location="A125622720K" display="A125622720K" xr:uid="{1DE1A6CD-BD1C-40EE-B65A-E68BBC4DBE8F}"/>
    <hyperlink ref="BD543" location="A125608320K" display="A125608320K" xr:uid="{0169C19C-021A-43EA-9DEF-A0ECD2F4189F}"/>
    <hyperlink ref="AZ431" location="A125596800R" display="A125596800R" xr:uid="{DE36833D-D7CE-43A0-9634-56BE021213D3}"/>
    <hyperlink ref="AZ487" location="A125625600W" display="A125625600W" xr:uid="{539B847C-2773-4B17-BBD4-A8FEE3BFC199}"/>
    <hyperlink ref="AZ543" location="A125611200A" display="A125611200A" xr:uid="{194E51C7-9CAB-48AB-A2F6-312B4AB50695}"/>
    <hyperlink ref="BA431" location="A125591040V" display="A125591040V" xr:uid="{A8968C31-9A1E-4B65-B84D-80C1875C7312}"/>
    <hyperlink ref="BA487" location="A125619840V" display="A125619840V" xr:uid="{7C92A6FF-EA89-47BD-9328-AC8EF69DF2AE}"/>
    <hyperlink ref="BA543" location="A125605440X" display="A125605440X" xr:uid="{8C3A9A10-A58D-476D-85FD-E479AFF06CDC}"/>
    <hyperlink ref="BB431" location="A125599680L" display="A125599680L" xr:uid="{36BAA079-A88A-4BD9-9E8A-138411324BFB}"/>
    <hyperlink ref="BB487" location="A125628480V" display="A125628480V" xr:uid="{E025619C-BACE-424B-8E2B-BC079890A139}"/>
    <hyperlink ref="BB543" location="A125614080X" display="A125614080X" xr:uid="{DA9214AD-6D98-4FEC-9AFC-7A408EE508EF}"/>
    <hyperlink ref="BC431" location="A125602560L" display="A125602560L" xr:uid="{F54218A1-6D4B-47E9-A77B-727BD66CB1BA}"/>
    <hyperlink ref="BC487" location="A125631360K" display="A125631360K" xr:uid="{7AA1F64A-976F-436F-AEC0-BE78E632CCA8}"/>
    <hyperlink ref="BC543" location="A125616960J" display="A125616960J" xr:uid="{D4897FBA-9176-4452-A8C4-E36420323C0B}"/>
    <hyperlink ref="BE431" location="A125593922J" display="A125593922J" xr:uid="{2F37D396-BF99-45EC-9DB6-3A7AECA77123}"/>
    <hyperlink ref="BE487" location="A125622722R" display="A125622722R" xr:uid="{329795D2-3E57-4581-89EC-826DF9A84322}"/>
    <hyperlink ref="BE543" location="A125608322R" display="A125608322R" xr:uid="{18464FE5-9FAC-4436-B78A-947B3F076592}"/>
    <hyperlink ref="BD432" location="A125593872W" display="A125593872W" xr:uid="{3D63AB9D-46EA-445D-9038-CE384A5F0715}"/>
    <hyperlink ref="BD488" location="A125622672C" display="A125622672C" xr:uid="{6D5058DC-4406-4F67-9F56-6C67AE9043F6}"/>
    <hyperlink ref="BD544" location="A125608272C" display="A125608272C" xr:uid="{5D0D8776-E5B0-48A2-A391-C96E48392C89}"/>
    <hyperlink ref="AZ432" location="A125596752J" display="A125596752J" xr:uid="{6BEA1836-AA26-4CA6-BBFF-E19375AE2192}"/>
    <hyperlink ref="AZ488" location="A125625552R" display="A125625552R" xr:uid="{DD990B29-FD46-4116-B883-5EDCD1B061C1}"/>
    <hyperlink ref="AZ544" location="A125611152V" display="A125611152V" xr:uid="{4690B034-7097-4467-9427-F942667543D3}"/>
    <hyperlink ref="BA432" location="A125590992K" display="A125590992K" xr:uid="{1A01E11D-E85A-4F0E-AFC6-37C58808680F}"/>
    <hyperlink ref="BA488" location="A125619792L" display="A125619792L" xr:uid="{B6FA8D7B-25E7-4F29-A9AA-032F5084E8BB}"/>
    <hyperlink ref="BA544" location="A125605392T" display="A125605392T" xr:uid="{CD5456D8-2495-4C46-8F08-CA6574E99209}"/>
    <hyperlink ref="BB432" location="A125599632V" display="A125599632V" xr:uid="{D2DD9802-71F7-4EF3-AFBC-736BCEE083FF}"/>
    <hyperlink ref="BB488" location="A125628432A" display="A125628432A" xr:uid="{D2037B86-748A-47ED-A346-0EB161FF4A90}"/>
    <hyperlink ref="BB544" location="A125614032F" display="A125614032F" xr:uid="{DC529D4F-1C57-44C0-B04C-52D4EEED34AF}"/>
    <hyperlink ref="BC432" location="A125602512V" display="A125602512V" xr:uid="{632D4964-BA7F-45FC-BC20-03D1CCDFC677}"/>
    <hyperlink ref="BC488" location="A125631312T" display="A125631312T" xr:uid="{AF20CC36-3B55-4DD3-B643-1BEB4053B7FA}"/>
    <hyperlink ref="BC544" location="A125616912R" display="A125616912R" xr:uid="{87EA5BCD-A8C7-495C-A985-5E40CE5C4E4E}"/>
    <hyperlink ref="BE432" location="A125593874A" display="A125593874A" xr:uid="{A5FDE095-F10F-4E71-9160-0C37C5204BEF}"/>
    <hyperlink ref="BE488" location="A125622674J" display="A125622674J" xr:uid="{9E67ECB7-3938-47A8-B15F-8199BD2F6996}"/>
    <hyperlink ref="BE544" location="A125608274J" display="A125608274J" xr:uid="{42FB2F6E-8C54-4659-B0B4-AB9C9F0FB984}"/>
    <hyperlink ref="BD433" location="A125594040X" display="A125594040X" xr:uid="{FEB90ED2-C592-432C-8F1E-310544A52E28}"/>
    <hyperlink ref="BD489" location="A125622840C" display="A125622840C" xr:uid="{A32FA245-1339-4D12-9EDE-BBBC5408DC7E}"/>
    <hyperlink ref="BD545" location="A125608440C" display="A125608440C" xr:uid="{E9BD6C53-F91D-4E2A-B9FD-94924C897423}"/>
    <hyperlink ref="AZ433" location="A125596920J" display="A125596920J" xr:uid="{62612D40-E4E7-4D99-B654-2D4E0343D57C}"/>
    <hyperlink ref="AZ489" location="A125625720R" display="A125625720R" xr:uid="{0A8D88A2-ACCD-4C1A-853B-89D48BE638BD}"/>
    <hyperlink ref="AZ545" location="A125611320V" display="A125611320V" xr:uid="{05D0A21A-43D3-45AC-98DF-D2DBB95597A8}"/>
    <hyperlink ref="BA433" location="A125591160L" display="A125591160L" xr:uid="{192D37E3-AA9D-402F-9952-430DA322D3AC}"/>
    <hyperlink ref="BA489" location="A125619960L" display="A125619960L" xr:uid="{5F2D1D94-1D9B-4254-84C3-6E907C840B8C}"/>
    <hyperlink ref="BA545" location="A125605560T" display="A125605560T" xr:uid="{AE8BF4EB-FC66-43C4-925C-5C2ADFD3DACD}"/>
    <hyperlink ref="BB433" location="A125599800V" display="A125599800V" xr:uid="{C95D8DF3-1768-49FB-8AB0-96AE8E717E08}"/>
    <hyperlink ref="BB489" location="A125628600A" display="A125628600A" xr:uid="{6163672E-D1E8-4627-9615-ECA85D4A94DA}"/>
    <hyperlink ref="BB545" location="A125614200F" display="A125614200F" xr:uid="{037B2CA1-8542-40FE-8965-3BEBF061041A}"/>
    <hyperlink ref="BC433" location="A125602680F" display="A125602680F" xr:uid="{9756D1DF-F23F-4A51-853D-8431540A71A4}"/>
    <hyperlink ref="BC489" location="A125631480C" display="A125631480C" xr:uid="{987007AF-DB6B-4C94-868A-059C792D0679}"/>
    <hyperlink ref="BC545" location="A125617080C" display="A125617080C" xr:uid="{027DC245-74A6-436F-A372-87840AB753A1}"/>
    <hyperlink ref="BE433" location="A125594042C" display="A125594042C" xr:uid="{9BD52551-6CA2-44B9-BAC6-023827AAE087}"/>
    <hyperlink ref="BE489" location="A125622842J" display="A125622842J" xr:uid="{7758E768-207A-4010-BBE1-C4448CD7B8A3}"/>
    <hyperlink ref="BE545" location="A125608442J" display="A125608442J" xr:uid="{472BF15B-5D7E-4C7B-AD7B-7ACF9D0805F9}"/>
    <hyperlink ref="BD434" location="A125594000F" display="A125594000F" xr:uid="{10F6CBA5-2F65-4A73-9065-58B9BA1F77C8}"/>
    <hyperlink ref="BD490" location="A125622800K" display="A125622800K" xr:uid="{F093F0F3-517C-4F7C-9F1F-95C84CB5C2E2}"/>
    <hyperlink ref="BD546" location="A125608400K" display="A125608400K" xr:uid="{80A0DD91-9842-4528-BCA0-92D725E4C410}"/>
    <hyperlink ref="AZ434" location="A125596880A" display="A125596880A" xr:uid="{A6CF8BB4-E452-4F7C-A97B-1957512B227C}"/>
    <hyperlink ref="AZ490" location="A125625680J" display="A125625680J" xr:uid="{1B3E84BA-D180-4508-9FBA-F0CF66373568}"/>
    <hyperlink ref="AZ546" location="A125611280L" display="A125611280L" xr:uid="{9C115C6C-0C51-454F-9852-EC471A8CDB10}"/>
    <hyperlink ref="BA434" location="A125591120V" display="A125591120V" xr:uid="{A2FC8BF6-CE81-47F6-BBC1-0BDE023E4FD5}"/>
    <hyperlink ref="BA490" location="A125619920V" display="A125619920V" xr:uid="{08F57E7E-C7B9-4ED3-BC12-62234AA8CBC1}"/>
    <hyperlink ref="BA546" location="A125605520X" display="A125605520X" xr:uid="{275238ED-9202-4037-87EB-FB4AECBB0724}"/>
    <hyperlink ref="BB434" location="A125599760L" display="A125599760L" xr:uid="{CE0D20B6-2BF0-4FF3-9123-92E7CBD16041}"/>
    <hyperlink ref="BB490" location="A125628560V" display="A125628560V" xr:uid="{D010D827-18AD-454D-8BF0-F8C80C3FFA63}"/>
    <hyperlink ref="BB546" location="A125614160X" display="A125614160X" xr:uid="{1A6E1EDE-4E47-4873-BB13-42E84815FF95}"/>
    <hyperlink ref="BC434" location="A125602640L" display="A125602640L" xr:uid="{CCC8EDFF-275B-424A-B47D-ADD93487B896}"/>
    <hyperlink ref="BC490" location="A125631440K" display="A125631440K" xr:uid="{92ACBBD2-583C-45DA-A104-E6E3569506A2}"/>
    <hyperlink ref="BC546" location="A125617040K" display="A125617040K" xr:uid="{3FF1FF8F-AA81-4207-9F61-53AE58E28B10}"/>
    <hyperlink ref="BE434" location="A125594002K" display="A125594002K" xr:uid="{3C669AFC-7693-4CAE-B472-0D83DC04E64F}"/>
    <hyperlink ref="BE490" location="A125622802R" display="A125622802R" xr:uid="{9E3D66CF-C6AE-4A6A-A0B3-4B2D0A61A738}"/>
    <hyperlink ref="BE546" location="A125608402R" display="A125608402R" xr:uid="{6948025F-78D2-413F-8158-3A720D836812}"/>
    <hyperlink ref="BD435" location="A125594008X" display="A125594008X" xr:uid="{E64DA725-3948-4DDF-96E7-BF8C60093E12}"/>
    <hyperlink ref="BD491" location="A125622808C" display="A125622808C" xr:uid="{52F064A0-646C-4047-ADC6-DDF084027BD9}"/>
    <hyperlink ref="BD547" location="A125608408C" display="A125608408C" xr:uid="{C24834E3-559B-40E5-9EE5-6DEA89059AB5}"/>
    <hyperlink ref="AZ435" location="A125596888V" display="A125596888V" xr:uid="{D1001320-D7D2-4445-8493-2D53379C5A7D}"/>
    <hyperlink ref="AZ491" location="A125625688A" display="A125625688A" xr:uid="{227C3E2D-873A-485E-A010-8A33B5272F17}"/>
    <hyperlink ref="AZ547" location="A125611288F" display="A125611288F" xr:uid="{6E31C502-7FF7-4109-B3A6-8F40E03840AE}"/>
    <hyperlink ref="BA435" location="A125591128L" display="A125591128L" xr:uid="{15359528-30D2-4198-967E-6B9CF29529B2}"/>
    <hyperlink ref="BA491" location="A125619928L" display="A125619928L" xr:uid="{48CD6D7E-E9CB-4026-BE39-28F2E86579A6}"/>
    <hyperlink ref="BA547" location="A125605528T" display="A125605528T" xr:uid="{DF35A177-6BE2-493B-BEE1-7C79A9E27BA7}"/>
    <hyperlink ref="BB435" location="A125599768F" display="A125599768F" xr:uid="{EDC0D06E-39EA-4EED-9F3D-22C6043D4FD7}"/>
    <hyperlink ref="BB491" location="A125628568L" display="A125628568L" xr:uid="{C5B08E91-0B67-4705-A0F5-B84FA3985DB7}"/>
    <hyperlink ref="BB547" location="A125614168T" display="A125614168T" xr:uid="{AFC8CD45-C58E-4FB8-8609-59A2F1D8A21A}"/>
    <hyperlink ref="BC435" location="A125602648F" display="A125602648F" xr:uid="{440BB3B2-90D6-4973-AB49-ED52940B54C1}"/>
    <hyperlink ref="BC491" location="A125631448C" display="A125631448C" xr:uid="{DFB7BB3B-D961-4388-96C3-2F34ED3C78D2}"/>
    <hyperlink ref="BC547" location="A125617048C" display="A125617048C" xr:uid="{C487BE8E-CC93-4D97-ACB6-C95CBCB7CF23}"/>
    <hyperlink ref="BE435" location="A125594010K" display="A125594010K" xr:uid="{6FD9C1C7-BAF1-4E0D-9BDF-CAABCD000DCF}"/>
    <hyperlink ref="BE491" location="A125622810R" display="A125622810R" xr:uid="{9A0A80A1-AEB7-4FB5-88D2-1F96725B36B9}"/>
    <hyperlink ref="BE547" location="A125608410R" display="A125608410R" xr:uid="{91D35865-96E5-49DD-91F7-FC8E709A03FF}"/>
    <hyperlink ref="BD436" location="A125594112X" display="A125594112X" xr:uid="{3587D788-82D4-4F48-B7D8-D1A345E26182}"/>
    <hyperlink ref="BD492" location="A125622912C" display="A125622912C" xr:uid="{A9FEFB4F-A857-4C78-AA79-13003DC0FA53}"/>
    <hyperlink ref="BD548" location="A125608512C" display="A125608512C" xr:uid="{4F3060B8-E5C1-48CC-923F-124D0F9D3DDF}"/>
    <hyperlink ref="AZ436" location="A125596992V" display="A125596992V" xr:uid="{4A995251-565D-4E73-8256-D3486C7C3737}"/>
    <hyperlink ref="AZ492" location="A125625792A" display="A125625792A" xr:uid="{9BAFA685-1B8E-483D-80EE-CB84E8AA122E}"/>
    <hyperlink ref="AZ548" location="A125611392F" display="A125611392F" xr:uid="{FFD6ABF1-E995-4A3F-AEE6-CA1365E7B840}"/>
    <hyperlink ref="BA436" location="A125591232L" display="A125591232L" xr:uid="{25EA2693-11E9-4DC4-A375-02EC61496C51}"/>
    <hyperlink ref="BA492" location="A125620032V" display="A125620032V" xr:uid="{1AB16A16-2FA6-4A26-AEF2-59AB5EC68C0E}"/>
    <hyperlink ref="BA548" location="A125605632T" display="A125605632T" xr:uid="{D830588E-9964-4C0B-9B23-6FD2744E386D}"/>
    <hyperlink ref="BB436" location="A125599872F" display="A125599872F" xr:uid="{7272CC26-B36D-4F96-A836-E6176F81AFD8}"/>
    <hyperlink ref="BB492" location="A125628672L" display="A125628672L" xr:uid="{F2395BF5-DDD4-4AE3-BFE5-ABDE26C404C1}"/>
    <hyperlink ref="BB548" location="A125614272T" display="A125614272T" xr:uid="{9C61C6BF-E906-4E66-A6A2-CA711F4AD741}"/>
    <hyperlink ref="BC436" location="A125602752F" display="A125602752F" xr:uid="{6C754AEF-0815-4CD7-A640-087A2FE9ADF3}"/>
    <hyperlink ref="BC492" location="A125631552C" display="A125631552C" xr:uid="{17EB64EA-7A56-4A4B-93A8-01724482E201}"/>
    <hyperlink ref="BC548" location="A125617152C" display="A125617152C" xr:uid="{4B76A6EC-47FB-4503-B572-5A431BDEF713}"/>
    <hyperlink ref="BE436" location="A125594114C" display="A125594114C" xr:uid="{83CA4F7B-1563-4C5C-A703-DEBB8D565B38}"/>
    <hyperlink ref="BE492" location="A125622914J" display="A125622914J" xr:uid="{0437F16F-714D-4677-9255-C738B8FC87BA}"/>
    <hyperlink ref="BE548" location="A125608514J" display="A125608514J" xr:uid="{DD92A897-696B-4535-A604-E53C1B35E633}"/>
    <hyperlink ref="BD437" location="A125593832C" display="A125593832C" xr:uid="{98F9D991-8963-46C6-8ED6-841C2CAB7E4F}"/>
    <hyperlink ref="BD493" location="A125622632K" display="A125622632K" xr:uid="{D9D71573-9B85-4FBE-860C-BF6F5B0C12F3}"/>
    <hyperlink ref="BD549" location="A125608232K" display="A125608232K" xr:uid="{C57735D9-B777-4B16-B43E-9BFC2BAB8519}"/>
    <hyperlink ref="AZ437" location="A125596712R" display="A125596712R" xr:uid="{73D62C21-AC69-41B1-9F8E-D70920C267E3}"/>
    <hyperlink ref="AZ493" location="A125625512W" display="A125625512W" xr:uid="{47B4DC29-19BD-4A15-9A71-7A99480E84CA}"/>
    <hyperlink ref="AZ549" location="A125611112A" display="A125611112A" xr:uid="{4A20A2D2-BF18-4BA7-85CC-E05B8277AD54}"/>
    <hyperlink ref="BA437" location="A125590952T" display="A125590952T" xr:uid="{69E49837-C253-429A-A3FE-393CA5F2A963}"/>
    <hyperlink ref="BA493" location="A125619752V" display="A125619752V" xr:uid="{950C46F6-AD3E-4F86-AF3C-1BE3FD18120B}"/>
    <hyperlink ref="BA549" location="A125605352X" display="A125605352X" xr:uid="{B25991A2-0B81-416A-A65A-DD5751525ABC}"/>
    <hyperlink ref="BB437" location="A125599592L" display="A125599592L" xr:uid="{F3051601-EBEC-422E-8D44-2E4EA11B81B7}"/>
    <hyperlink ref="BB493" location="A125628392V" display="A125628392V" xr:uid="{3FCECE8D-CBBF-4567-BDDC-91CB02C9D2E4}"/>
    <hyperlink ref="BB549" location="A125613992W" display="A125613992W" xr:uid="{84EBD05C-5798-46FD-8BDA-97414EF271A9}"/>
    <hyperlink ref="BC437" location="A125602472L" display="A125602472L" xr:uid="{A24031EE-8174-4645-9F12-E8891BA9A93B}"/>
    <hyperlink ref="BC493" location="A125631272K" display="A125631272K" xr:uid="{64CAC76F-67A4-4B75-8DE5-90B50511FAC3}"/>
    <hyperlink ref="BC549" location="A125616872J" display="A125616872J" xr:uid="{C79A337B-D847-4290-9349-E59608BD6095}"/>
    <hyperlink ref="BE437" location="A125593834J" display="A125593834J" xr:uid="{60EEFA8E-B1E9-498C-A902-7D4E3F13B964}"/>
    <hyperlink ref="BE493" location="A125622634R" display="A125622634R" xr:uid="{2B6EAE35-EADF-4BDD-8D61-00CEBA3BF214}"/>
    <hyperlink ref="BE549" location="A125608234R" display="A125608234R" xr:uid="{F54E0D2A-4B23-46E3-AE8D-0312FF0DEC89}"/>
    <hyperlink ref="H497" location="A125609928A" display="A125609928A" xr:uid="{491229B9-6EE7-444C-AC64-70CD6F8CB489}"/>
    <hyperlink ref="D497" location="A125612808T" display="A125612808T" xr:uid="{518F1EE2-E0BD-47D1-844F-ABB0174886C5}"/>
    <hyperlink ref="E497" location="A125607048T" display="A125607048T" xr:uid="{48F7333E-42A2-441F-B8D3-E511526BD9A4}"/>
    <hyperlink ref="F497" location="A125615688R" display="A125615688R" xr:uid="{AE63F921-E214-42D9-98A9-86C3E4B3A122}"/>
    <hyperlink ref="G497" location="A125618568A" display="A125618568A" xr:uid="{268A28CB-C316-466E-A297-A18F4847B0F1}"/>
    <hyperlink ref="I497" location="A125609930L" display="A125609930L" xr:uid="{35FB11BA-D090-4EC4-B049-A6D7B086C89E}"/>
    <hyperlink ref="H498" location="A125608648R" display="A125608648R" xr:uid="{EF00615C-F6E0-4CFD-8D6B-872A3FFEC310}"/>
    <hyperlink ref="D498" location="A125611528F" display="A125611528F" xr:uid="{882E7FF5-1DDE-479D-9161-58E34F166873}"/>
    <hyperlink ref="E498" location="A125605768C" display="A125605768C" xr:uid="{8D6AB65A-1E4B-4DBE-B61C-003D8CAA1710}"/>
    <hyperlink ref="F498" location="A125614408T" display="A125614408T" xr:uid="{A31A2C10-1848-43B3-92B9-9741E493DF72}"/>
    <hyperlink ref="G498" location="A125617288R" display="A125617288R" xr:uid="{3212995A-F5A6-4947-B036-6B06C77F65B9}"/>
    <hyperlink ref="I498" location="A125608650A" display="A125608650A" xr:uid="{FCC84BE8-EB10-42B4-A847-4C530CDE8EEF}"/>
    <hyperlink ref="H499" location="A125610248V" display="A125610248V" xr:uid="{86C995BD-7786-486F-B837-50B337E533C1}"/>
    <hyperlink ref="D499" location="A125613128F" display="A125613128F" xr:uid="{316A6A67-F669-4733-8406-B33810A17BC7}"/>
    <hyperlink ref="E499" location="A125607368C" display="A125607368C" xr:uid="{1534BC3A-39AD-4530-AC81-80D7F30F684D}"/>
    <hyperlink ref="F499" location="A125616008T" display="A125616008T" xr:uid="{FE2C0D17-C8E9-47EC-A4DB-456F61E5342E}"/>
    <hyperlink ref="G499" location="A125618888L" display="A125618888L" xr:uid="{6743FBA3-0B76-4E1F-AF8A-D02039686700}"/>
    <hyperlink ref="I499" location="A125610250F" display="A125610250F" xr:uid="{7EBCA3CB-2750-4347-86E9-32A676523773}"/>
    <hyperlink ref="H500" location="A125610568F" display="A125610568F" xr:uid="{D0777117-DD49-40AA-83CF-9F8F8128F9D5}"/>
    <hyperlink ref="D500" location="A125613448T" display="A125613448T" xr:uid="{CDEFE8A1-9265-4140-8F3A-5C6A0C160878}"/>
    <hyperlink ref="E500" location="A125607688R" display="A125607688R" xr:uid="{26AEA419-DAAF-4D66-A793-52892B9C1B26}"/>
    <hyperlink ref="F500" location="A125616328C" display="A125616328C" xr:uid="{3A6E9DD1-01F0-41EA-AA19-5372994F173B}"/>
    <hyperlink ref="G500" location="A125619208R" display="A125619208R" xr:uid="{366CDCA5-83DB-4668-9884-975EEA08AC39}"/>
    <hyperlink ref="I500" location="A125610570T" display="A125610570T" xr:uid="{9920AA77-7EC5-4724-868D-AD549E89B742}"/>
    <hyperlink ref="H501" location="A125608968A" display="A125608968A" xr:uid="{5DD72435-9A16-4BD9-BD58-58DCA587282E}"/>
    <hyperlink ref="D501" location="A125611848T" display="A125611848T" xr:uid="{BFF02A6E-48CB-4D85-A77B-F4FC69E8FD03}"/>
    <hyperlink ref="E501" location="A125606088T" display="A125606088T" xr:uid="{179AABB4-CB72-4645-AB40-32846A3A2CCE}"/>
    <hyperlink ref="F501" location="A125614728C" display="A125614728C" xr:uid="{0C1CE283-CD41-4997-A391-859875CC6C5F}"/>
    <hyperlink ref="G501" location="A125617608R" display="A125617608R" xr:uid="{51CBFA3F-00E6-4F91-92A5-C5B976110A0A}"/>
    <hyperlink ref="I501" location="A125608970L" display="A125608970L" xr:uid="{28CF7045-9DB5-4457-A1F0-74A85DE51D62}"/>
    <hyperlink ref="H502" location="A125609288R" display="A125609288R" xr:uid="{78274813-BA8D-46C4-A1A9-D8984B797384}"/>
    <hyperlink ref="D502" location="A125612168F" display="A125612168F" xr:uid="{A30DFD32-DC78-4639-875E-47D2DDA13C39}"/>
    <hyperlink ref="E502" location="A125606408T" display="A125606408T" xr:uid="{9F28C464-AADB-48D9-BBB4-33B4921C9311}"/>
    <hyperlink ref="F502" location="A125615048T" display="A125615048T" xr:uid="{A408C09D-1815-42A5-8DD5-5A25CE38CFB1}"/>
    <hyperlink ref="G502" location="A125617928A" display="A125617928A" xr:uid="{C6BC1CA2-DC9F-4B9B-9993-2C8EBB7AC67F}"/>
    <hyperlink ref="I502" location="A125609290A" display="A125609290A" xr:uid="{97A648F2-74EF-4475-910A-80BB3AA9524A}"/>
    <hyperlink ref="H503" location="A125609608R" display="A125609608R" xr:uid="{831D2FD6-8DB7-4A0D-B4B3-3418F7578244}"/>
    <hyperlink ref="D503" location="A125612488T" display="A125612488T" xr:uid="{43A4676D-C4E9-41F7-87DF-C374573F56E8}"/>
    <hyperlink ref="E503" location="A125606728C" display="A125606728C" xr:uid="{E77216F5-D1A1-4BCD-92E7-B29B6299ED21}"/>
    <hyperlink ref="F503" location="A125615368C" display="A125615368C" xr:uid="{60E55188-0394-46D3-A5B0-416EB0393630}"/>
    <hyperlink ref="G503" location="A125618248R" display="A125618248R" xr:uid="{1549A07D-5F99-4DA9-8D3F-A5A037ECE0A1}"/>
    <hyperlink ref="I503" location="A125609610A" display="A125609610A" xr:uid="{00E27BF9-C389-46FF-8F15-9E29604E438C}"/>
    <hyperlink ref="H504" location="A125608328C" display="A125608328C" xr:uid="{61729CC4-D684-4608-AC96-9978F342D3E7}"/>
    <hyperlink ref="D504" location="A125611208V" display="A125611208V" xr:uid="{5FE7516B-D990-488A-9E90-BA7D4030EA58}"/>
    <hyperlink ref="E504" location="A125605448T" display="A125605448T" xr:uid="{4DA4CF54-A3DB-403C-9CE8-CB7A97E3D75D}"/>
    <hyperlink ref="F504" location="A125614088T" display="A125614088T" xr:uid="{A7DBE0F8-0225-43CB-B636-2D8133F67790}"/>
    <hyperlink ref="G504" location="A125616968A" display="A125616968A" xr:uid="{51F919DD-E2B5-48D5-ADC7-9A1FD4B87E4E}"/>
    <hyperlink ref="I504" location="A125608330R" display="A125608330R" xr:uid="{BBEFAD17-6E0A-4436-8F90-4805E63951D2}"/>
    <hyperlink ref="N497" location="A125609928A" display="A125609928A" xr:uid="{C7A65F80-2B7B-4BF5-A202-94E19492114B}"/>
    <hyperlink ref="J497" location="A125612808T" display="A125612808T" xr:uid="{A466A0CA-D87C-4DF7-A0E1-3CDD17B828BC}"/>
    <hyperlink ref="K497" location="A125607048T" display="A125607048T" xr:uid="{CB79CDA0-9347-482F-A678-97C3240240DE}"/>
    <hyperlink ref="L497" location="A125615688R" display="A125615688R" xr:uid="{FBF681EE-1B33-4A95-B6E3-3FAB15A9D9AA}"/>
    <hyperlink ref="M497" location="A125618568A" display="A125618568A" xr:uid="{7B19CA12-B743-47F9-9187-01676F44A0CD}"/>
    <hyperlink ref="O497" location="A125609930L" display="A125609930L" xr:uid="{B13A000C-A865-40DA-8E15-29E6DA3C017E}"/>
    <hyperlink ref="T498" location="A125608648R" display="A125608648R" xr:uid="{FF72A428-D732-487D-AEF9-DB67A3993ACF}"/>
    <hyperlink ref="P498" location="A125611528F" display="A125611528F" xr:uid="{2BB11551-F4FE-4374-9C82-6269B3D1C1F0}"/>
    <hyperlink ref="Q498" location="A125605768C" display="A125605768C" xr:uid="{5322DB51-4CEC-43FA-AE14-DA7C554D0A9D}"/>
    <hyperlink ref="R498" location="A125614408T" display="A125614408T" xr:uid="{2776F37C-4B71-41C3-AAF1-7F7F1107EC1A}"/>
    <hyperlink ref="S498" location="A125617288R" display="A125617288R" xr:uid="{452DE5A8-DE69-451B-BD38-79F9D24FE369}"/>
    <hyperlink ref="U498" location="A125608650A" display="A125608650A" xr:uid="{50CCB79D-5BD5-4580-93DA-BAEFDDA8B7EB}"/>
    <hyperlink ref="Z499" location="A125610248V" display="A125610248V" xr:uid="{B794B0A5-5779-47AA-AA62-B5BAFDA71172}"/>
    <hyperlink ref="V499" location="A125613128F" display="A125613128F" xr:uid="{3597AE67-FB19-4E6C-8333-D5CD97E914ED}"/>
    <hyperlink ref="W499" location="A125607368C" display="A125607368C" xr:uid="{6CEA6333-F7C7-4804-BE5B-6114F6084A1F}"/>
    <hyperlink ref="X499" location="A125616008T" display="A125616008T" xr:uid="{6D600F8B-9D08-4FE4-9C7C-6E6C758AE9B8}"/>
    <hyperlink ref="Y499" location="A125618888L" display="A125618888L" xr:uid="{C607884B-35D8-4D29-B3A7-1D1D3F0201E4}"/>
    <hyperlink ref="AA499" location="A125610250F" display="A125610250F" xr:uid="{31FF4D67-F6E3-47D4-90BD-3EAFF52785D9}"/>
    <hyperlink ref="AF500" location="A125610568F" display="A125610568F" xr:uid="{1287803C-8309-4096-8A30-8D0572B4726B}"/>
    <hyperlink ref="AB500" location="A125613448T" display="A125613448T" xr:uid="{DBEB15ED-6A72-46E9-AD3F-77FFE81AF4BF}"/>
    <hyperlink ref="AC500" location="A125607688R" display="A125607688R" xr:uid="{67A8A4E1-A157-4D74-9636-B80085C7F71A}"/>
    <hyperlink ref="AD500" location="A125616328C" display="A125616328C" xr:uid="{FD7A9849-83D1-4D63-AB88-4F4BF1C9C3DF}"/>
    <hyperlink ref="AE500" location="A125619208R" display="A125619208R" xr:uid="{33C7849F-1977-450D-B870-E72BCBFD4297}"/>
    <hyperlink ref="AG500" location="A125610570T" display="A125610570T" xr:uid="{3E68C906-ABDD-412C-B902-7D6B5D27FC2D}"/>
    <hyperlink ref="AL501" location="A125608968A" display="A125608968A" xr:uid="{D23805D6-A46A-471B-985A-BCC426D8E40A}"/>
    <hyperlink ref="AH501" location="A125611848T" display="A125611848T" xr:uid="{EF310AAD-4A61-4C47-93CD-515FCCC0E5A6}"/>
    <hyperlink ref="AI501" location="A125606088T" display="A125606088T" xr:uid="{9DDA1381-5E48-4AB5-965C-6958C6C2AF4E}"/>
    <hyperlink ref="AJ501" location="A125614728C" display="A125614728C" xr:uid="{5B09BE62-17C2-468C-80CB-4EA8700A7583}"/>
    <hyperlink ref="AK501" location="A125617608R" display="A125617608R" xr:uid="{B9AB2379-04D9-49A1-933D-F1FA376A13F4}"/>
    <hyperlink ref="AM501" location="A125608970L" display="A125608970L" xr:uid="{8AD02B87-F2D5-46F8-8CBC-820D1DC7D3DE}"/>
    <hyperlink ref="AR502" location="A125609288R" display="A125609288R" xr:uid="{B0E4330B-6A66-48FC-832B-BAF6B8EDE6A0}"/>
    <hyperlink ref="AN502" location="A125612168F" display="A125612168F" xr:uid="{E2E8DC2A-5A02-4B98-A1B3-39774141B618}"/>
    <hyperlink ref="AO502" location="A125606408T" display="A125606408T" xr:uid="{81835E57-0210-4D51-9DC1-4CE82661C625}"/>
    <hyperlink ref="AP502" location="A125615048T" display="A125615048T" xr:uid="{96164484-B1B7-41CC-8E66-5111B102D941}"/>
    <hyperlink ref="AQ502" location="A125617928A" display="A125617928A" xr:uid="{51A3EAF6-2E87-4C75-97AB-152338A398F1}"/>
    <hyperlink ref="AS502" location="A125609290A" display="A125609290A" xr:uid="{5A307BD7-2C9F-4C79-BE0D-BB4FF62CFDF6}"/>
    <hyperlink ref="AX503" location="A125609608R" display="A125609608R" xr:uid="{61585A10-C449-4DCF-AED3-507596698A40}"/>
    <hyperlink ref="AT503" location="A125612488T" display="A125612488T" xr:uid="{2812F935-50F3-478F-8B70-FD7E69754EAB}"/>
    <hyperlink ref="AU503" location="A125606728C" display="A125606728C" xr:uid="{93B784C7-1B6C-4658-BB0A-49B36E6F2D74}"/>
    <hyperlink ref="AV503" location="A125615368C" display="A125615368C" xr:uid="{42D5F3CA-1D63-4138-83F8-11443E119335}"/>
    <hyperlink ref="AW503" location="A125618248R" display="A125618248R" xr:uid="{1A414775-1529-4375-8D28-13501500B221}"/>
    <hyperlink ref="AY503" location="A125609610A" display="A125609610A" xr:uid="{5C114189-AEFE-4428-9D82-0AA48EAD0770}"/>
    <hyperlink ref="BD504" location="A125608328C" display="A125608328C" xr:uid="{36E3447B-D798-4170-AD7A-608FCF6C787F}"/>
    <hyperlink ref="AZ504" location="A125611208V" display="A125611208V" xr:uid="{A7E63A69-2B5B-43C2-A34E-B09AE99356EA}"/>
    <hyperlink ref="BA504" location="A125605448T" display="A125605448T" xr:uid="{529F8D44-90EE-4328-A86F-5F0C8EAFD3B9}"/>
    <hyperlink ref="BB504" location="A125614088T" display="A125614088T" xr:uid="{D42971B0-E22D-4195-9429-ADCE040DD8C9}"/>
    <hyperlink ref="BC504" location="A125616968A" display="A125616968A" xr:uid="{A616945B-E1A4-40E1-A1A8-9C45EC0DAC95}"/>
    <hyperlink ref="BE504" location="A125608330R" display="A125608330R" xr:uid="{6C20EB2D-E157-429F-9C84-8DD3143AF69F}"/>
    <hyperlink ref="H441" location="A125624328C" display="A125624328C" xr:uid="{AB7CD02B-FF96-49EE-B530-040BAC71EF73}"/>
    <hyperlink ref="D441" location="A125627208R" display="A125627208R" xr:uid="{F84365CD-95C4-4242-85F2-2C811F37DFDA}"/>
    <hyperlink ref="E441" location="A125621448T" display="A125621448T" xr:uid="{503D3E20-1EE6-40B5-B7B0-85A402BF3C8F}"/>
    <hyperlink ref="F441" location="A125630088T" display="A125630088T" xr:uid="{82D7FF69-24DA-401B-9E6A-95D36E40DC75}"/>
    <hyperlink ref="G441" location="A125632968A" display="A125632968A" xr:uid="{B14F676F-8CC5-499D-913D-F19F9110346D}"/>
    <hyperlink ref="I441" location="A125624330R" display="A125624330R" xr:uid="{AD9D45C6-EA9D-4181-9BE3-230335001379}"/>
    <hyperlink ref="H442" location="A125623048T" display="A125623048T" xr:uid="{48173699-EAA6-42C3-83BD-9953C201FEF8}"/>
    <hyperlink ref="D442" location="A125625928A" display="A125625928A" xr:uid="{E2587E3D-0726-4676-85D7-A27941A1A3DD}"/>
    <hyperlink ref="E442" location="A125620168F" display="A125620168F" xr:uid="{7D55D496-5B2A-45C3-9D9E-F4FD4260C7D5}"/>
    <hyperlink ref="F442" location="A125628808L" display="A125628808L" xr:uid="{B4F63F28-9144-4072-8E10-F2AF53441E70}"/>
    <hyperlink ref="G442" location="A125631688R" display="A125631688R" xr:uid="{FA5A4C38-0055-4A56-AEC0-F7B8F9F33E55}"/>
    <hyperlink ref="I442" location="A125623050C" display="A125623050C" xr:uid="{02C5ABCD-C3A9-48EC-A1BA-2A04A573AE4C}"/>
    <hyperlink ref="H443" location="A125624648R" display="A125624648R" xr:uid="{4DC62C01-D3A6-42CA-AB88-11ED81A92F36}"/>
    <hyperlink ref="D443" location="A125627528A" display="A125627528A" xr:uid="{B0479095-F150-439E-BAC4-F236CEEE21C8}"/>
    <hyperlink ref="E443" location="A125621768C" display="A125621768C" xr:uid="{FFF45196-DEF4-4AC0-BAAB-3B9D943A4BDE}"/>
    <hyperlink ref="F443" location="A125630408T" display="A125630408T" xr:uid="{389161D8-B4C7-4883-A22A-8AFCE5198058}"/>
    <hyperlink ref="G443" location="A125633288R" display="A125633288R" xr:uid="{A18A09AA-454C-4AEC-8D38-A9BD88494CC4}"/>
    <hyperlink ref="I443" location="A125624650A" display="A125624650A" xr:uid="{932AD8D2-9863-42F8-B94C-890C04BE3964}"/>
    <hyperlink ref="H444" location="A125624968A" display="A125624968A" xr:uid="{B04F69B4-5DEC-4123-8D66-DFA383D6E2BF}"/>
    <hyperlink ref="D444" location="A125627848L" display="A125627848L" xr:uid="{FC0CD193-D563-40B5-8292-5F31AAA32311}"/>
    <hyperlink ref="E444" location="A125622088T" display="A125622088T" xr:uid="{BE7A0A3F-18A2-4A81-ADCD-1A382CA23367}"/>
    <hyperlink ref="F444" location="A125630728C" display="A125630728C" xr:uid="{A2BB6878-33E0-4C9D-8D9C-709982F6F585}"/>
    <hyperlink ref="G444" location="A125633608R" display="A125633608R" xr:uid="{E6ECDA81-C4E6-4763-A5B4-7B8F38145C0F}"/>
    <hyperlink ref="I444" location="A125624970L" display="A125624970L" xr:uid="{726AFF68-68C2-43F0-9EFD-15F215D5B1FB}"/>
    <hyperlink ref="H445" location="A125623368C" display="A125623368C" xr:uid="{F13C2B17-BE27-4383-BEB6-0E15314F80F0}"/>
    <hyperlink ref="D445" location="A125626248R" display="A125626248R" xr:uid="{3B19ACD5-6046-4451-8793-FFFED5EBF2FE}"/>
    <hyperlink ref="E445" location="A125620488T" display="A125620488T" xr:uid="{76D44A00-9B18-45BA-BCF2-75F68E0EDD84}"/>
    <hyperlink ref="F445" location="A125629128A" display="A125629128A" xr:uid="{4EB9FEA2-3532-47F8-B06D-6B1E80E9146B}"/>
    <hyperlink ref="G445" location="A125632008T" display="A125632008T" xr:uid="{45D87018-1E0D-49BA-A438-D9684A7C838D}"/>
    <hyperlink ref="I445" location="A125623370R" display="A125623370R" xr:uid="{99B18EFB-8643-4A96-9C73-8B42BFACD1AD}"/>
    <hyperlink ref="H446" location="A125623688R" display="A125623688R" xr:uid="{85F20273-D5E0-4BE8-9F58-B13967AD91D6}"/>
    <hyperlink ref="D446" location="A125626568A" display="A125626568A" xr:uid="{0EE3ACC1-48A3-4AD9-859D-963868EAB578}"/>
    <hyperlink ref="E446" location="A125620808T" display="A125620808T" xr:uid="{2DA24A1F-5499-49B4-9121-886087579417}"/>
    <hyperlink ref="F446" location="A125629448L" display="A125629448L" xr:uid="{4A6C0256-411E-4150-98E3-A761CCCD83F0}"/>
    <hyperlink ref="G446" location="A125632328C" display="A125632328C" xr:uid="{CC5F0448-F8A5-45FF-A885-2B533805FA38}"/>
    <hyperlink ref="I446" location="A125623690A" display="A125623690A" xr:uid="{3C6D3AB4-9724-4330-9F70-E1C84298F3DD}"/>
    <hyperlink ref="H447" location="A125624008T" display="A125624008T" xr:uid="{05BB4868-22C8-4046-84C4-BE4E0079D69D}"/>
    <hyperlink ref="D447" location="A125626888L" display="A125626888L" xr:uid="{C5421C94-31AA-4C9B-B22C-0E349DF81BE1}"/>
    <hyperlink ref="E447" location="A125621128F" display="A125621128F" xr:uid="{C81F0C09-446F-4074-B1C0-1F4ED67F5FF6}"/>
    <hyperlink ref="F447" location="A125629768X" display="A125629768X" xr:uid="{9814D511-2394-4219-A9EB-913C62F3E755}"/>
    <hyperlink ref="G447" location="A125632648R" display="A125632648R" xr:uid="{1C2D5A58-43D6-44E3-8024-CC583CB36DB4}"/>
    <hyperlink ref="I447" location="A125624010C" display="A125624010C" xr:uid="{48B0BBAF-68C7-4DF7-9DE8-3C5EC63E2161}"/>
    <hyperlink ref="H448" location="A125622728C" display="A125622728C" xr:uid="{17238A1C-0E4B-4F5A-93FB-573722B29416}"/>
    <hyperlink ref="D448" location="A125625608R" display="A125625608R" xr:uid="{03335977-B7C4-4EEE-85AE-EEFB27414C99}"/>
    <hyperlink ref="E448" location="A125619848L" display="A125619848L" xr:uid="{90EDD218-5F91-4A71-A058-9535AF745FAA}"/>
    <hyperlink ref="F448" location="A125628488L" display="A125628488L" xr:uid="{1361B247-F956-48BC-8604-59A95F7B4F92}"/>
    <hyperlink ref="G448" location="A125631368C" display="A125631368C" xr:uid="{7A311A7D-00F2-44F0-B4B5-DA9784C75B47}"/>
    <hyperlink ref="I448" location="A125622730R" display="A125622730R" xr:uid="{4472FC64-6C87-4B16-8C26-EE4CA273D11A}"/>
    <hyperlink ref="N441" location="A125624328C" display="A125624328C" xr:uid="{371FAF45-3D94-4BC6-9E19-99D1B3442C49}"/>
    <hyperlink ref="J441" location="A125627208R" display="A125627208R" xr:uid="{B506A16E-D705-4793-B447-D216635187D1}"/>
    <hyperlink ref="K441" location="A125621448T" display="A125621448T" xr:uid="{5A6A889E-FB58-4F34-85E6-0ABB2E4A1CE6}"/>
    <hyperlink ref="L441" location="A125630088T" display="A125630088T" xr:uid="{A39ACED2-9117-44D1-AA7F-0DE118192E04}"/>
    <hyperlink ref="M441" location="A125632968A" display="A125632968A" xr:uid="{0D96116E-1353-43FE-BBEA-30EE1E9D3BBB}"/>
    <hyperlink ref="O441" location="A125624330R" display="A125624330R" xr:uid="{D8B16349-BF5C-496A-8C74-D16A58839B4A}"/>
    <hyperlink ref="T442" location="A125623048T" display="A125623048T" xr:uid="{A7C467F9-07AC-4004-96B5-517D806D5EF6}"/>
    <hyperlink ref="P442" location="A125625928A" display="A125625928A" xr:uid="{7B6CD49B-15EA-46F8-AC76-F1F6C931A90A}"/>
    <hyperlink ref="Q442" location="A125620168F" display="A125620168F" xr:uid="{54990FB8-F16D-4358-BA72-B52FCCB813DA}"/>
    <hyperlink ref="R442" location="A125628808L" display="A125628808L" xr:uid="{B4186CB3-473F-4BEB-92F2-91FCAF772ACD}"/>
    <hyperlink ref="S442" location="A125631688R" display="A125631688R" xr:uid="{C60B123D-69B7-412B-80B2-1DB5112CE4E1}"/>
    <hyperlink ref="U442" location="A125623050C" display="A125623050C" xr:uid="{AF39978C-46C0-4A70-B262-BA3042008001}"/>
    <hyperlink ref="Z443" location="A125624648R" display="A125624648R" xr:uid="{4A20073B-BB1A-41E7-8A8C-64168ECBA081}"/>
    <hyperlink ref="V443" location="A125627528A" display="A125627528A" xr:uid="{C0F32BDA-8BB0-4F3F-96EC-1ED441F9AF24}"/>
    <hyperlink ref="W443" location="A125621768C" display="A125621768C" xr:uid="{5EE24D50-0F78-4C6E-9051-2015C997AD4D}"/>
    <hyperlink ref="X443" location="A125630408T" display="A125630408T" xr:uid="{C53A931F-0877-49E1-9EB4-17929F5CC6F1}"/>
    <hyperlink ref="Y443" location="A125633288R" display="A125633288R" xr:uid="{87D18353-6856-4492-BAAD-FA7F54CA4605}"/>
    <hyperlink ref="AA443" location="A125624650A" display="A125624650A" xr:uid="{0737E0DD-C242-4DF9-A492-C8C309758629}"/>
    <hyperlink ref="AF444" location="A125624968A" display="A125624968A" xr:uid="{05D143AD-C8C3-4184-A2FD-C84BE64D2BB0}"/>
    <hyperlink ref="AB444" location="A125627848L" display="A125627848L" xr:uid="{738445DE-1982-436B-B0C5-7D330E3268FE}"/>
    <hyperlink ref="AC444" location="A125622088T" display="A125622088T" xr:uid="{811B6104-9FD9-4DD0-AE73-79668EE0D96A}"/>
    <hyperlink ref="AD444" location="A125630728C" display="A125630728C" xr:uid="{2C3030F0-D643-47C9-96B5-7FA97C042D0B}"/>
    <hyperlink ref="AE444" location="A125633608R" display="A125633608R" xr:uid="{936215FA-A65C-420F-B9EA-D7430875C7EB}"/>
    <hyperlink ref="AG444" location="A125624970L" display="A125624970L" xr:uid="{6ABC60FD-9376-428D-A7B0-57DB65082F78}"/>
    <hyperlink ref="AL445" location="A125623368C" display="A125623368C" xr:uid="{2276F46C-0309-4C81-B15E-150C3D540304}"/>
    <hyperlink ref="AH445" location="A125626248R" display="A125626248R" xr:uid="{86EF669C-31A6-4F82-A224-2B3D76671A3C}"/>
    <hyperlink ref="AI445" location="A125620488T" display="A125620488T" xr:uid="{4261CC7F-BF40-4DD1-A38F-C9D94D8A792A}"/>
    <hyperlink ref="AJ445" location="A125629128A" display="A125629128A" xr:uid="{E332D19B-DC26-4D7D-8D17-4149A0AA22AD}"/>
    <hyperlink ref="AK445" location="A125632008T" display="A125632008T" xr:uid="{EF09C955-6441-4176-986E-973A31C5EC28}"/>
    <hyperlink ref="AM445" location="A125623370R" display="A125623370R" xr:uid="{48BF0881-D764-496C-9EA5-7B7409EAC4C0}"/>
    <hyperlink ref="AR446" location="A125623688R" display="A125623688R" xr:uid="{06D406AB-CE5E-4E24-9ADF-701734908E64}"/>
    <hyperlink ref="AN446" location="A125626568A" display="A125626568A" xr:uid="{3A8C79A3-217D-40E7-A9DA-AA7B2DC68B90}"/>
    <hyperlink ref="AO446" location="A125620808T" display="A125620808T" xr:uid="{5FC2B0A3-CB5C-48B5-8289-A8FCAAB7D5BD}"/>
    <hyperlink ref="AP446" location="A125629448L" display="A125629448L" xr:uid="{6DDBB79C-1F69-4691-BFD5-2E3041370B90}"/>
    <hyperlink ref="AQ446" location="A125632328C" display="A125632328C" xr:uid="{F017A7E2-5ECC-4F67-ABFE-6082E25FAC02}"/>
    <hyperlink ref="AS446" location="A125623690A" display="A125623690A" xr:uid="{8221E7D6-3027-4F60-97AA-E4BC8E6846F0}"/>
    <hyperlink ref="AX447" location="A125624008T" display="A125624008T" xr:uid="{9C506B7A-710F-451C-A024-4D7081A46A68}"/>
    <hyperlink ref="AT447" location="A125626888L" display="A125626888L" xr:uid="{F86D5EEA-A1EB-44BE-A506-D24F38984A4D}"/>
    <hyperlink ref="AU447" location="A125621128F" display="A125621128F" xr:uid="{8B5B48A5-7D7F-4887-895F-BC8829E3BC15}"/>
    <hyperlink ref="AV447" location="A125629768X" display="A125629768X" xr:uid="{D4199EA6-8F22-4364-965A-9D33E4E9F267}"/>
    <hyperlink ref="AW447" location="A125632648R" display="A125632648R" xr:uid="{AF068F8C-E42B-49AE-B7C3-80ED29D4248C}"/>
    <hyperlink ref="AY447" location="A125624010C" display="A125624010C" xr:uid="{1183E8BC-12CE-4C03-8A02-5ACC364C0D01}"/>
    <hyperlink ref="BD448" location="A125622728C" display="A125622728C" xr:uid="{8C857572-AC15-4A51-9D0E-59753C1E4760}"/>
    <hyperlink ref="AZ448" location="A125625608R" display="A125625608R" xr:uid="{F179908E-63F5-4096-96E1-0B327F515435}"/>
    <hyperlink ref="BA448" location="A125619848L" display="A125619848L" xr:uid="{6DA6C6D1-2BFF-4AAD-ACD7-C690C834F38B}"/>
    <hyperlink ref="BB448" location="A125628488L" display="A125628488L" xr:uid="{1E94E85F-A846-452F-B9F8-8BF8725AD9C7}"/>
    <hyperlink ref="BC448" location="A125631368C" display="A125631368C" xr:uid="{7ACDFB7C-E58C-47F0-A780-6DF87A1142BC}"/>
    <hyperlink ref="BE448" location="A125622730R" display="A125622730R" xr:uid="{F5BAD5D7-EF05-4327-9BA9-6BF1E9AE1111}"/>
    <hyperlink ref="H385" location="A125595528W" display="A125595528W" xr:uid="{D8DB92B2-F88F-495F-8595-DEC566C04547}"/>
    <hyperlink ref="D385" location="A125598408J" display="A125598408J" xr:uid="{EE4317EF-7D46-42D5-97C7-57306FFC87DE}"/>
    <hyperlink ref="E385" location="A125592648K" display="A125592648K" xr:uid="{A8C95F43-EB4A-4EC4-9F88-AC97C370D608}"/>
    <hyperlink ref="F385" location="A125601288V" display="A125601288V" xr:uid="{4F43C850-BCEF-4A6E-A7E6-1AB5E733526D}"/>
    <hyperlink ref="G385" location="A125604168F" display="A125604168F" xr:uid="{2C193A60-E8E7-4512-B537-A27FF793E8DE}"/>
    <hyperlink ref="I385" location="A125595530J" display="A125595530J" xr:uid="{72D8969D-C497-4300-9AFB-CBA380266E1D}"/>
    <hyperlink ref="H386" location="A125594248K" display="A125594248K" xr:uid="{1D63081B-55B9-4708-859E-71DEAC711F1C}"/>
    <hyperlink ref="D386" location="A125597128W" display="A125597128W" xr:uid="{3236B824-5446-44C1-95BF-E3DD0730378E}"/>
    <hyperlink ref="E386" location="A125591368X" display="A125591368X" xr:uid="{F694FD0A-BB38-4F05-BDCF-0DD5569AC1C9}"/>
    <hyperlink ref="F386" location="A125600008W" display="A125600008W" xr:uid="{58B4774A-7F67-4D07-83C7-9259E2DD2A83}"/>
    <hyperlink ref="G386" location="A125602888T" display="A125602888T" xr:uid="{E8FFF8AC-14A9-453B-8020-1E27359B6AC8}"/>
    <hyperlink ref="I386" location="A125594250W" display="A125594250W" xr:uid="{C8A0E7B3-A3D8-468B-8193-CD15D80243D7}"/>
    <hyperlink ref="H387" location="A125595848J" display="A125595848J" xr:uid="{A3F3F523-139E-466B-BB5A-EA69AA7EFE31}"/>
    <hyperlink ref="D387" location="A125598728V" display="A125598728V" xr:uid="{4B784DE7-F972-4284-83CB-579F46A6C099}"/>
    <hyperlink ref="E387" location="A125592968W" display="A125592968W" xr:uid="{2F89C967-73CB-48E1-B02A-0D1E94A02D16}"/>
    <hyperlink ref="F387" location="A125601608V" display="A125601608V" xr:uid="{C621111E-9EBC-4FE8-ACC3-02D17E591C7E}"/>
    <hyperlink ref="G387" location="A125604488T" display="A125604488T" xr:uid="{4250F3A7-43E3-480A-8E6B-FB1A0BD8A980}"/>
    <hyperlink ref="I387" location="A125595850V" display="A125595850V" xr:uid="{1FBB3041-5149-4132-BA32-849F1EFCFE53}"/>
    <hyperlink ref="H388" location="A125596168W" display="A125596168W" xr:uid="{7232970B-2AF0-47A6-B9EA-FC56951F9E29}"/>
    <hyperlink ref="D388" location="A125599048J" display="A125599048J" xr:uid="{B943A5CB-DCE5-45C0-8F69-C1499E22ABFD}"/>
    <hyperlink ref="E388" location="A125593288K" display="A125593288K" xr:uid="{CDC936E3-0D92-4758-AAD9-AB9B228922E3}"/>
    <hyperlink ref="F388" location="A125601928F" display="A125601928F" xr:uid="{032AA75F-463B-4F7C-A950-188A00B27650}"/>
    <hyperlink ref="G388" location="A125604808T" display="A125604808T" xr:uid="{B550844B-AAAC-4539-BE1D-68BE74C6953D}"/>
    <hyperlink ref="I388" location="A125596170J" display="A125596170J" xr:uid="{764FC82E-351D-4F37-92A7-6DF71C266280}"/>
    <hyperlink ref="H389" location="A125594568W" display="A125594568W" xr:uid="{F625342F-2FC1-4514-B414-D6E3116AFE7D}"/>
    <hyperlink ref="D389" location="A125597448J" display="A125597448J" xr:uid="{7D61481B-9D8B-4593-A320-17F53BB21200}"/>
    <hyperlink ref="E389" location="A125591688K" display="A125591688K" xr:uid="{2DAE0929-6BDE-4E70-AF30-B71EA7BB8E0E}"/>
    <hyperlink ref="F389" location="A125600328J" display="A125600328J" xr:uid="{5E113472-2F66-44A9-9D03-3EC51A74C7D1}"/>
    <hyperlink ref="G389" location="A125603208V" display="A125603208V" xr:uid="{438837D4-8EB7-4F44-914D-1BDF56BCD354}"/>
    <hyperlink ref="I389" location="A125594570J" display="A125594570J" xr:uid="{218A8000-89E4-4D29-BCD0-F9C4FC18DE28}"/>
    <hyperlink ref="H390" location="A125594888J" display="A125594888J" xr:uid="{C441BD2D-1D48-4B2A-9238-50FEBDEA45F1}"/>
    <hyperlink ref="D390" location="A125597768V" display="A125597768V" xr:uid="{5B0200F1-582F-4F90-B750-F7E2F07BC4F9}"/>
    <hyperlink ref="E390" location="A125592008L" display="A125592008L" xr:uid="{1A47E09D-EA45-425E-B9E4-D5EB8EA73F25}"/>
    <hyperlink ref="F390" location="A125600648V" display="A125600648V" xr:uid="{B49CD8CF-D74D-4F25-BC3E-E8D8F1E389E4}"/>
    <hyperlink ref="G390" location="A125603528F" display="A125603528F" xr:uid="{313B0BBD-7ACB-40D9-950A-4DF68CB82062}"/>
    <hyperlink ref="I390" location="A125594890V" display="A125594890V" xr:uid="{4CB8D975-299B-423F-8B21-5447EF576C7F}"/>
    <hyperlink ref="H391" location="A125595208K" display="A125595208K" xr:uid="{86BE2AD4-C957-4AFF-A676-BAA938CBC452}"/>
    <hyperlink ref="D391" location="A125598088J" display="A125598088J" xr:uid="{FFAEF821-E88F-4B57-AF45-BA177F5F40F7}"/>
    <hyperlink ref="E391" location="A125592328X" display="A125592328X" xr:uid="{06E86279-3122-416C-9D4A-066910FB9693}"/>
    <hyperlink ref="F391" location="A125600968F" display="A125600968F" xr:uid="{115ECDBD-14C4-4D60-8D5B-07AAA4C51ADD}"/>
    <hyperlink ref="G391" location="A125603848T" display="A125603848T" xr:uid="{8683664B-AB4B-49F7-BBE2-E239E62C869D}"/>
    <hyperlink ref="I391" location="A125595210W" display="A125595210W" xr:uid="{2913A9DA-EE5A-4F13-8207-DD166CC3D89D}"/>
    <hyperlink ref="H392" location="A125593928W" display="A125593928W" xr:uid="{58856CA4-DF7D-4BFB-A18A-310F76BA09FF}"/>
    <hyperlink ref="D392" location="A125596808J" display="A125596808J" xr:uid="{21316EDC-996E-48C9-80FF-54B944C9CD62}"/>
    <hyperlink ref="E392" location="A125591048L" display="A125591048L" xr:uid="{9C60E3F3-9140-43C5-B9D2-8329099C337E}"/>
    <hyperlink ref="F392" location="A125599688F" display="A125599688F" xr:uid="{F9EC2D98-C115-44FC-B136-6CA383C8E9A5}"/>
    <hyperlink ref="G392" location="A125602568F" display="A125602568F" xr:uid="{127E48CE-7396-4B55-8C7D-017953179BC1}"/>
    <hyperlink ref="I392" location="A125593930J" display="A125593930J" xr:uid="{DF328D80-7422-4E12-9C8B-7E15730EACEA}"/>
    <hyperlink ref="N385" location="A125595528W" display="A125595528W" xr:uid="{9BBCC993-DFD7-4F0B-80E1-4F750F645C0A}"/>
    <hyperlink ref="J385" location="A125598408J" display="A125598408J" xr:uid="{C7440B36-B621-4414-8F9A-366C2A05933A}"/>
    <hyperlink ref="K385" location="A125592648K" display="A125592648K" xr:uid="{CB7053D9-136D-455B-8FD9-B5BF52B69585}"/>
    <hyperlink ref="L385" location="A125601288V" display="A125601288V" xr:uid="{5B3DA3C3-1868-4339-A124-15269FA214EF}"/>
    <hyperlink ref="M385" location="A125604168F" display="A125604168F" xr:uid="{F213EEB9-3699-4E20-9059-CB0F0364038E}"/>
    <hyperlink ref="O385" location="A125595530J" display="A125595530J" xr:uid="{D0761392-709D-4A72-8715-DF9071DC931B}"/>
    <hyperlink ref="T386" location="A125594248K" display="A125594248K" xr:uid="{322162CE-97FA-49A1-AF0D-F20119832553}"/>
    <hyperlink ref="P386" location="A125597128W" display="A125597128W" xr:uid="{2E742B2D-EDB9-4E6E-A37F-2799B3D9B8B3}"/>
    <hyperlink ref="Q386" location="A125591368X" display="A125591368X" xr:uid="{EA16AF8E-339F-403F-AAA8-FC7608ED5C16}"/>
    <hyperlink ref="R386" location="A125600008W" display="A125600008W" xr:uid="{8FBAFA38-4155-4CE4-897F-2BE2A8DD67A6}"/>
    <hyperlink ref="S386" location="A125602888T" display="A125602888T" xr:uid="{AA5B5456-96A8-4D9D-A926-F6C19A7DEC77}"/>
    <hyperlink ref="U386" location="A125594250W" display="A125594250W" xr:uid="{18FE60AE-3D06-462A-8FF2-6FDA54FCADCA}"/>
    <hyperlink ref="Z387" location="A125595848J" display="A125595848J" xr:uid="{F5D238DB-0E77-473D-913F-0794AA5006B6}"/>
    <hyperlink ref="V387" location="A125598728V" display="A125598728V" xr:uid="{ABE7B21E-B375-4791-BDF4-3146CE61EE0A}"/>
    <hyperlink ref="W387" location="A125592968W" display="A125592968W" xr:uid="{F93F1285-F577-4B81-AB4E-77A6818BAE5F}"/>
    <hyperlink ref="X387" location="A125601608V" display="A125601608V" xr:uid="{A7408E8F-B86E-4357-BBC8-128AB10CC565}"/>
    <hyperlink ref="Y387" location="A125604488T" display="A125604488T" xr:uid="{DD0699EF-B3B3-4AF2-B92D-0B2F792E3898}"/>
    <hyperlink ref="AA387" location="A125595850V" display="A125595850V" xr:uid="{59671561-36A4-454B-B9B7-20B8FB53033E}"/>
    <hyperlink ref="AF388" location="A125596168W" display="A125596168W" xr:uid="{E04A6D86-181C-4DA2-884C-A48E3B934456}"/>
    <hyperlink ref="AB388" location="A125599048J" display="A125599048J" xr:uid="{F62F2EED-1DFE-4CAF-8272-752A7E5D27C0}"/>
    <hyperlink ref="AC388" location="A125593288K" display="A125593288K" xr:uid="{A5356645-FB54-41A1-B2EC-C541B71F2EB1}"/>
    <hyperlink ref="AD388" location="A125601928F" display="A125601928F" xr:uid="{FF8DBD4D-6DC7-4B40-B094-4BDAD8B776DD}"/>
    <hyperlink ref="AE388" location="A125604808T" display="A125604808T" xr:uid="{B7A9BB93-B69F-4C91-B0F8-5043F2165DB8}"/>
    <hyperlink ref="AG388" location="A125596170J" display="A125596170J" xr:uid="{B87476B8-6948-4F9E-B084-949D480E4C26}"/>
    <hyperlink ref="AL389" location="A125594568W" display="A125594568W" xr:uid="{39436463-11C7-4B15-B68E-149257E0D1C0}"/>
    <hyperlink ref="AH389" location="A125597448J" display="A125597448J" xr:uid="{70510A5A-DCA1-4ECF-9546-A0538A88EBE6}"/>
    <hyperlink ref="AI389" location="A125591688K" display="A125591688K" xr:uid="{91767F68-4C44-497E-BAFC-86F338A44843}"/>
    <hyperlink ref="AJ389" location="A125600328J" display="A125600328J" xr:uid="{A0F60815-8DE0-42B5-B569-6D05A0AE6F1A}"/>
    <hyperlink ref="AK389" location="A125603208V" display="A125603208V" xr:uid="{DAA0B494-E8B2-4899-8C25-5CC115010DA2}"/>
    <hyperlink ref="AM389" location="A125594570J" display="A125594570J" xr:uid="{F8B9914E-5628-4D4E-AE7C-CE169184879F}"/>
    <hyperlink ref="AR390" location="A125594888J" display="A125594888J" xr:uid="{A0F86B9B-B240-4DEC-856F-44D57A93070F}"/>
    <hyperlink ref="AN390" location="A125597768V" display="A125597768V" xr:uid="{563C7E6D-3F2F-4688-96D8-FA17AACF5BBB}"/>
    <hyperlink ref="AO390" location="A125592008L" display="A125592008L" xr:uid="{D227F9A8-7EEB-4139-A11E-AC9A426D15FD}"/>
    <hyperlink ref="AP390" location="A125600648V" display="A125600648V" xr:uid="{6A172545-4921-4A7C-AA1A-DC3362AA4E6A}"/>
    <hyperlink ref="AQ390" location="A125603528F" display="A125603528F" xr:uid="{A814829F-CECD-4A7B-9833-8D52F932026C}"/>
    <hyperlink ref="AS390" location="A125594890V" display="A125594890V" xr:uid="{499856F2-E6BE-451B-9CC4-794CAB51CF0D}"/>
    <hyperlink ref="AX391" location="A125595208K" display="A125595208K" xr:uid="{7ABE94C5-2F6C-495D-A7CF-36F50E82E8D2}"/>
    <hyperlink ref="AT391" location="A125598088J" display="A125598088J" xr:uid="{1BD1A08A-E986-4754-B680-77900AAADD13}"/>
    <hyperlink ref="AU391" location="A125592328X" display="A125592328X" xr:uid="{FCD6997F-E9CF-47D3-AB1B-4906304D8F4B}"/>
    <hyperlink ref="AV391" location="A125600968F" display="A125600968F" xr:uid="{186CB990-A3D1-47CE-BFFE-9E73AC6AC0CE}"/>
    <hyperlink ref="AW391" location="A125603848T" display="A125603848T" xr:uid="{B0D18AFF-A937-49A1-94E8-B7692784E2BE}"/>
    <hyperlink ref="AY391" location="A125595210W" display="A125595210W" xr:uid="{E701D38C-585B-46C8-A864-FDDD8B26F775}"/>
    <hyperlink ref="BD392" location="A125593928W" display="A125593928W" xr:uid="{CBA9FC5D-2DFE-4475-84DB-3B2A7F46E1A0}"/>
    <hyperlink ref="AZ392" location="A125596808J" display="A125596808J" xr:uid="{FEF593A9-DBCE-4ACC-9317-20985F97F967}"/>
    <hyperlink ref="BA392" location="A125591048L" display="A125591048L" xr:uid="{DF31D739-CDCC-4907-BB28-37D247CC878C}"/>
    <hyperlink ref="BB392" location="A125599688F" display="A125599688F" xr:uid="{84A1D5C2-681D-40DD-A1F3-4C6E530C8F33}"/>
    <hyperlink ref="BC392" location="A125602568F" display="A125602568F" xr:uid="{44681935-520C-430B-A775-CFFF23491164}"/>
    <hyperlink ref="BE392" location="A125593930J" display="A125593930J" xr:uid="{182100E2-C07A-47C7-A29F-A6D98D1881C4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7203</v>
      </c>
      <c r="C1" s="3" t="s">
        <v>7204</v>
      </c>
      <c r="D1" s="3" t="s">
        <v>7205</v>
      </c>
      <c r="E1" s="3" t="s">
        <v>7206</v>
      </c>
      <c r="F1" s="3" t="s">
        <v>7207</v>
      </c>
      <c r="G1" s="3" t="s">
        <v>7208</v>
      </c>
      <c r="H1" s="3" t="s">
        <v>7209</v>
      </c>
      <c r="I1" s="3" t="s">
        <v>7210</v>
      </c>
      <c r="J1" s="3" t="s">
        <v>7211</v>
      </c>
      <c r="K1" s="3" t="s">
        <v>7212</v>
      </c>
      <c r="L1" s="3" t="s">
        <v>7213</v>
      </c>
      <c r="M1" s="3" t="s">
        <v>7214</v>
      </c>
      <c r="N1" s="3" t="s">
        <v>7215</v>
      </c>
      <c r="O1" s="3" t="s">
        <v>7216</v>
      </c>
      <c r="P1" s="3" t="s">
        <v>7217</v>
      </c>
      <c r="Q1" s="3" t="s">
        <v>7218</v>
      </c>
      <c r="R1" s="3" t="s">
        <v>7219</v>
      </c>
      <c r="S1" s="3" t="s">
        <v>7220</v>
      </c>
      <c r="T1" s="3" t="s">
        <v>7221</v>
      </c>
      <c r="U1" s="3" t="s">
        <v>7222</v>
      </c>
      <c r="V1" s="3" t="s">
        <v>7223</v>
      </c>
      <c r="W1" s="3" t="s">
        <v>7224</v>
      </c>
      <c r="X1" s="3" t="s">
        <v>7225</v>
      </c>
      <c r="Y1" s="3" t="s">
        <v>7226</v>
      </c>
      <c r="Z1" s="3" t="s">
        <v>7227</v>
      </c>
      <c r="AA1" s="3" t="s">
        <v>7228</v>
      </c>
      <c r="AB1" s="3" t="s">
        <v>7229</v>
      </c>
      <c r="AC1" s="3" t="s">
        <v>7230</v>
      </c>
      <c r="AD1" s="3" t="s">
        <v>7231</v>
      </c>
      <c r="AE1" s="3" t="s">
        <v>7232</v>
      </c>
      <c r="AF1" s="3" t="s">
        <v>7233</v>
      </c>
      <c r="AG1" s="3" t="s">
        <v>7234</v>
      </c>
      <c r="AH1" s="3" t="s">
        <v>7235</v>
      </c>
      <c r="AI1" s="3" t="s">
        <v>7236</v>
      </c>
      <c r="AJ1" s="3" t="s">
        <v>7237</v>
      </c>
      <c r="AK1" s="3" t="s">
        <v>7238</v>
      </c>
      <c r="AL1" s="3" t="s">
        <v>7239</v>
      </c>
      <c r="AM1" s="3" t="s">
        <v>7240</v>
      </c>
      <c r="AN1" s="3" t="s">
        <v>7241</v>
      </c>
      <c r="AO1" s="3" t="s">
        <v>7242</v>
      </c>
      <c r="AP1" s="3" t="s">
        <v>7243</v>
      </c>
      <c r="AQ1" s="3" t="s">
        <v>7244</v>
      </c>
      <c r="AR1" s="3" t="s">
        <v>7245</v>
      </c>
      <c r="AS1" s="3" t="s">
        <v>7246</v>
      </c>
      <c r="AT1" s="3" t="s">
        <v>7247</v>
      </c>
      <c r="AU1" s="3" t="s">
        <v>7248</v>
      </c>
      <c r="AV1" s="3" t="s">
        <v>7249</v>
      </c>
      <c r="AW1" s="3" t="s">
        <v>7250</v>
      </c>
      <c r="AX1" s="3" t="s">
        <v>7251</v>
      </c>
      <c r="AY1" s="3" t="s">
        <v>7252</v>
      </c>
      <c r="AZ1" s="3" t="s">
        <v>7253</v>
      </c>
      <c r="BA1" s="3" t="s">
        <v>7254</v>
      </c>
      <c r="BB1" s="3" t="s">
        <v>7255</v>
      </c>
      <c r="BC1" s="3" t="s">
        <v>7256</v>
      </c>
      <c r="BD1" s="3" t="s">
        <v>7257</v>
      </c>
      <c r="BE1" s="3" t="s">
        <v>7258</v>
      </c>
      <c r="BF1" s="3" t="s">
        <v>7259</v>
      </c>
      <c r="BG1" s="3" t="s">
        <v>7260</v>
      </c>
      <c r="BH1" s="3" t="s">
        <v>7261</v>
      </c>
      <c r="BI1" s="3" t="s">
        <v>7262</v>
      </c>
      <c r="BJ1" s="3" t="s">
        <v>7263</v>
      </c>
      <c r="BK1" s="3" t="s">
        <v>7264</v>
      </c>
      <c r="BL1" s="3" t="s">
        <v>7265</v>
      </c>
      <c r="BM1" s="3" t="s">
        <v>7266</v>
      </c>
      <c r="BN1" s="3" t="s">
        <v>7267</v>
      </c>
      <c r="BO1" s="3" t="s">
        <v>7268</v>
      </c>
      <c r="BP1" s="3" t="s">
        <v>7269</v>
      </c>
      <c r="BQ1" s="3" t="s">
        <v>7270</v>
      </c>
      <c r="BR1" s="3" t="s">
        <v>7271</v>
      </c>
      <c r="BS1" s="3" t="s">
        <v>7272</v>
      </c>
      <c r="BT1" s="3" t="s">
        <v>7273</v>
      </c>
      <c r="BU1" s="3" t="s">
        <v>7274</v>
      </c>
      <c r="BV1" s="3" t="s">
        <v>7275</v>
      </c>
      <c r="BW1" s="3" t="s">
        <v>7276</v>
      </c>
      <c r="BX1" s="3" t="s">
        <v>7277</v>
      </c>
      <c r="BY1" s="3" t="s">
        <v>7278</v>
      </c>
      <c r="BZ1" s="3" t="s">
        <v>7279</v>
      </c>
      <c r="CA1" s="3" t="s">
        <v>7280</v>
      </c>
      <c r="CB1" s="3" t="s">
        <v>7281</v>
      </c>
      <c r="CC1" s="3" t="s">
        <v>7282</v>
      </c>
      <c r="CD1" s="3" t="s">
        <v>7283</v>
      </c>
      <c r="CE1" s="3" t="s">
        <v>7284</v>
      </c>
      <c r="CF1" s="3" t="s">
        <v>7285</v>
      </c>
      <c r="CG1" s="3" t="s">
        <v>7286</v>
      </c>
      <c r="CH1" s="3" t="s">
        <v>7287</v>
      </c>
      <c r="CI1" s="3" t="s">
        <v>7288</v>
      </c>
      <c r="CJ1" s="3" t="s">
        <v>11695</v>
      </c>
      <c r="CK1" s="3" t="s">
        <v>11696</v>
      </c>
      <c r="CL1" s="3" t="s">
        <v>11697</v>
      </c>
      <c r="CM1" s="3" t="s">
        <v>11698</v>
      </c>
      <c r="CN1" s="3" t="s">
        <v>11699</v>
      </c>
      <c r="CO1" s="3" t="s">
        <v>11700</v>
      </c>
      <c r="CP1" s="3" t="s">
        <v>11701</v>
      </c>
      <c r="CQ1" s="3" t="s">
        <v>11702</v>
      </c>
      <c r="CR1" s="3" t="s">
        <v>11703</v>
      </c>
      <c r="CS1" s="3" t="s">
        <v>11704</v>
      </c>
      <c r="CT1" s="3" t="s">
        <v>11705</v>
      </c>
      <c r="CU1" s="3" t="s">
        <v>11706</v>
      </c>
      <c r="CV1" s="3" t="s">
        <v>11707</v>
      </c>
      <c r="CW1" s="3" t="s">
        <v>11708</v>
      </c>
      <c r="CX1" s="3" t="s">
        <v>11709</v>
      </c>
      <c r="CY1" s="3" t="s">
        <v>11710</v>
      </c>
      <c r="CZ1" s="3" t="s">
        <v>11711</v>
      </c>
      <c r="DA1" s="3" t="s">
        <v>11712</v>
      </c>
      <c r="DB1" s="3" t="s">
        <v>7289</v>
      </c>
      <c r="DC1" s="3" t="s">
        <v>7290</v>
      </c>
      <c r="DD1" s="3" t="s">
        <v>7291</v>
      </c>
      <c r="DE1" s="3" t="s">
        <v>7292</v>
      </c>
      <c r="DF1" s="3" t="s">
        <v>7293</v>
      </c>
      <c r="DG1" s="3" t="s">
        <v>7294</v>
      </c>
      <c r="DH1" s="3" t="s">
        <v>7295</v>
      </c>
      <c r="DI1" s="3" t="s">
        <v>7296</v>
      </c>
      <c r="DJ1" s="3" t="s">
        <v>7297</v>
      </c>
      <c r="DK1" s="3" t="s">
        <v>7298</v>
      </c>
      <c r="DL1" s="3" t="s">
        <v>7299</v>
      </c>
      <c r="DM1" s="3" t="s">
        <v>7300</v>
      </c>
      <c r="DN1" s="3" t="s">
        <v>7301</v>
      </c>
      <c r="DO1" s="3" t="s">
        <v>7302</v>
      </c>
      <c r="DP1" s="3" t="s">
        <v>7303</v>
      </c>
      <c r="DQ1" s="3" t="s">
        <v>7304</v>
      </c>
      <c r="DR1" s="3" t="s">
        <v>7305</v>
      </c>
      <c r="DS1" s="3" t="s">
        <v>7306</v>
      </c>
      <c r="DT1" s="3" t="s">
        <v>12181</v>
      </c>
      <c r="DU1" s="3" t="s">
        <v>12182</v>
      </c>
      <c r="DV1" s="3" t="s">
        <v>12183</v>
      </c>
      <c r="DW1" s="3" t="s">
        <v>12184</v>
      </c>
      <c r="DX1" s="3" t="s">
        <v>12185</v>
      </c>
      <c r="DY1" s="3" t="s">
        <v>12186</v>
      </c>
      <c r="DZ1" s="3" t="s">
        <v>12187</v>
      </c>
      <c r="EA1" s="3" t="s">
        <v>12188</v>
      </c>
      <c r="EB1" s="3" t="s">
        <v>12189</v>
      </c>
      <c r="EC1" s="3" t="s">
        <v>12190</v>
      </c>
      <c r="ED1" s="3" t="s">
        <v>12191</v>
      </c>
      <c r="EE1" s="3" t="s">
        <v>12192</v>
      </c>
      <c r="EF1" s="3" t="s">
        <v>12193</v>
      </c>
      <c r="EG1" s="3" t="s">
        <v>12194</v>
      </c>
      <c r="EH1" s="3" t="s">
        <v>12195</v>
      </c>
      <c r="EI1" s="3" t="s">
        <v>12196</v>
      </c>
      <c r="EJ1" s="3" t="s">
        <v>12197</v>
      </c>
      <c r="EK1" s="3" t="s">
        <v>12198</v>
      </c>
      <c r="EL1" s="3" t="s">
        <v>12019</v>
      </c>
      <c r="EM1" s="3" t="s">
        <v>12020</v>
      </c>
      <c r="EN1" s="3" t="s">
        <v>12021</v>
      </c>
      <c r="EO1" s="3" t="s">
        <v>12022</v>
      </c>
      <c r="EP1" s="3" t="s">
        <v>12023</v>
      </c>
      <c r="EQ1" s="3" t="s">
        <v>12024</v>
      </c>
      <c r="ER1" s="3" t="s">
        <v>12025</v>
      </c>
      <c r="ES1" s="3" t="s">
        <v>12026</v>
      </c>
      <c r="ET1" s="3" t="s">
        <v>12027</v>
      </c>
      <c r="EU1" s="3" t="s">
        <v>12028</v>
      </c>
      <c r="EV1" s="3" t="s">
        <v>12029</v>
      </c>
      <c r="EW1" s="3" t="s">
        <v>12030</v>
      </c>
      <c r="EX1" s="3" t="s">
        <v>12031</v>
      </c>
      <c r="EY1" s="3" t="s">
        <v>12032</v>
      </c>
      <c r="EZ1" s="3" t="s">
        <v>12033</v>
      </c>
      <c r="FA1" s="3" t="s">
        <v>12034</v>
      </c>
      <c r="FB1" s="3" t="s">
        <v>12035</v>
      </c>
      <c r="FC1" s="3" t="s">
        <v>12036</v>
      </c>
      <c r="FD1" s="3" t="s">
        <v>11857</v>
      </c>
      <c r="FE1" s="3" t="s">
        <v>11858</v>
      </c>
      <c r="FF1" s="3" t="s">
        <v>11859</v>
      </c>
      <c r="FG1" s="3" t="s">
        <v>11860</v>
      </c>
      <c r="FH1" s="3" t="s">
        <v>11861</v>
      </c>
      <c r="FI1" s="3" t="s">
        <v>11862</v>
      </c>
      <c r="FJ1" s="3" t="s">
        <v>11863</v>
      </c>
      <c r="FK1" s="3" t="s">
        <v>11864</v>
      </c>
      <c r="FL1" s="3" t="s">
        <v>11865</v>
      </c>
      <c r="FM1" s="3" t="s">
        <v>11866</v>
      </c>
      <c r="FN1" s="3" t="s">
        <v>11867</v>
      </c>
      <c r="FO1" s="3" t="s">
        <v>11868</v>
      </c>
      <c r="FP1" s="3" t="s">
        <v>11869</v>
      </c>
      <c r="FQ1" s="3" t="s">
        <v>11870</v>
      </c>
      <c r="FR1" s="3" t="s">
        <v>11871</v>
      </c>
      <c r="FS1" s="3" t="s">
        <v>11872</v>
      </c>
      <c r="FT1" s="3" t="s">
        <v>11873</v>
      </c>
      <c r="FU1" s="3" t="s">
        <v>11874</v>
      </c>
      <c r="FV1" s="3" t="s">
        <v>12343</v>
      </c>
      <c r="FW1" s="3" t="s">
        <v>12344</v>
      </c>
      <c r="FX1" s="3" t="s">
        <v>12345</v>
      </c>
      <c r="FY1" s="3" t="s">
        <v>12346</v>
      </c>
      <c r="FZ1" s="3" t="s">
        <v>12347</v>
      </c>
      <c r="GA1" s="3" t="s">
        <v>12348</v>
      </c>
      <c r="GB1" s="3" t="s">
        <v>12349</v>
      </c>
      <c r="GC1" s="3" t="s">
        <v>12350</v>
      </c>
      <c r="GD1" s="3" t="s">
        <v>12351</v>
      </c>
      <c r="GE1" s="3" t="s">
        <v>12352</v>
      </c>
      <c r="GF1" s="3" t="s">
        <v>12353</v>
      </c>
      <c r="GG1" s="3" t="s">
        <v>12354</v>
      </c>
      <c r="GH1" s="3" t="s">
        <v>12355</v>
      </c>
      <c r="GI1" s="3" t="s">
        <v>12356</v>
      </c>
      <c r="GJ1" s="3" t="s">
        <v>12357</v>
      </c>
      <c r="GK1" s="3" t="s">
        <v>12358</v>
      </c>
      <c r="GL1" s="3" t="s">
        <v>12359</v>
      </c>
      <c r="GM1" s="3" t="s">
        <v>12360</v>
      </c>
      <c r="GN1" s="3" t="s">
        <v>12667</v>
      </c>
      <c r="GO1" s="3" t="s">
        <v>12668</v>
      </c>
      <c r="GP1" s="3" t="s">
        <v>12669</v>
      </c>
      <c r="GQ1" s="3" t="s">
        <v>12670</v>
      </c>
      <c r="GR1" s="3" t="s">
        <v>12671</v>
      </c>
      <c r="GS1" s="3" t="s">
        <v>12672</v>
      </c>
      <c r="GT1" s="3" t="s">
        <v>12673</v>
      </c>
      <c r="GU1" s="3" t="s">
        <v>12674</v>
      </c>
      <c r="GV1" s="3" t="s">
        <v>12675</v>
      </c>
      <c r="GW1" s="3" t="s">
        <v>12676</v>
      </c>
      <c r="GX1" s="3" t="s">
        <v>12677</v>
      </c>
      <c r="GY1" s="3" t="s">
        <v>12678</v>
      </c>
      <c r="GZ1" s="3" t="s">
        <v>12679</v>
      </c>
      <c r="HA1" s="3" t="s">
        <v>12680</v>
      </c>
      <c r="HB1" s="3" t="s">
        <v>12681</v>
      </c>
      <c r="HC1" s="3" t="s">
        <v>12682</v>
      </c>
      <c r="HD1" s="3" t="s">
        <v>12683</v>
      </c>
      <c r="HE1" s="3" t="s">
        <v>12684</v>
      </c>
      <c r="HF1" s="3" t="s">
        <v>12505</v>
      </c>
      <c r="HG1" s="3" t="s">
        <v>12506</v>
      </c>
      <c r="HH1" s="3" t="s">
        <v>12507</v>
      </c>
      <c r="HI1" s="3" t="s">
        <v>12508</v>
      </c>
      <c r="HJ1" s="3" t="s">
        <v>12509</v>
      </c>
      <c r="HK1" s="3" t="s">
        <v>12510</v>
      </c>
      <c r="HL1" s="3" t="s">
        <v>12511</v>
      </c>
      <c r="HM1" s="3" t="s">
        <v>12512</v>
      </c>
      <c r="HN1" s="3" t="s">
        <v>12513</v>
      </c>
      <c r="HO1" s="3" t="s">
        <v>12514</v>
      </c>
      <c r="HP1" s="3" t="s">
        <v>12515</v>
      </c>
      <c r="HQ1" s="3" t="s">
        <v>12516</v>
      </c>
      <c r="HR1" s="3" t="s">
        <v>12517</v>
      </c>
      <c r="HS1" s="3" t="s">
        <v>12518</v>
      </c>
      <c r="HT1" s="3" t="s">
        <v>12519</v>
      </c>
      <c r="HU1" s="3" t="s">
        <v>12520</v>
      </c>
      <c r="HV1" s="3" t="s">
        <v>12521</v>
      </c>
      <c r="HW1" s="3" t="s">
        <v>12522</v>
      </c>
      <c r="HX1" s="3" t="s">
        <v>7325</v>
      </c>
      <c r="HY1" s="3" t="s">
        <v>7326</v>
      </c>
      <c r="HZ1" s="3" t="s">
        <v>7327</v>
      </c>
      <c r="IA1" s="3" t="s">
        <v>7328</v>
      </c>
      <c r="IB1" s="3" t="s">
        <v>7329</v>
      </c>
      <c r="IC1" s="3" t="s">
        <v>7330</v>
      </c>
      <c r="ID1" s="3" t="s">
        <v>7331</v>
      </c>
      <c r="IE1" s="3" t="s">
        <v>7332</v>
      </c>
      <c r="IF1" s="3" t="s">
        <v>7333</v>
      </c>
      <c r="IG1" s="3" t="s">
        <v>7334</v>
      </c>
      <c r="IH1" s="3" t="s">
        <v>7335</v>
      </c>
      <c r="II1" s="3" t="s">
        <v>7336</v>
      </c>
      <c r="IJ1" s="3" t="s">
        <v>7337</v>
      </c>
      <c r="IK1" s="3" t="s">
        <v>7338</v>
      </c>
      <c r="IL1" s="3" t="s">
        <v>7339</v>
      </c>
      <c r="IM1" s="3" t="s">
        <v>7340</v>
      </c>
      <c r="IN1" s="3" t="s">
        <v>7341</v>
      </c>
      <c r="IO1" s="3" t="s">
        <v>7342</v>
      </c>
      <c r="IP1" s="3" t="s">
        <v>7343</v>
      </c>
      <c r="IQ1" s="3" t="s">
        <v>7344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7361</v>
      </c>
      <c r="C10" s="8" t="s">
        <v>7362</v>
      </c>
      <c r="D10" s="8" t="s">
        <v>7363</v>
      </c>
      <c r="E10" s="8" t="s">
        <v>7364</v>
      </c>
      <c r="F10" s="8" t="s">
        <v>7365</v>
      </c>
      <c r="G10" s="8" t="s">
        <v>7366</v>
      </c>
      <c r="H10" s="8" t="s">
        <v>7367</v>
      </c>
      <c r="I10" s="8" t="s">
        <v>7368</v>
      </c>
      <c r="J10" s="8" t="s">
        <v>7369</v>
      </c>
      <c r="K10" s="8" t="s">
        <v>7370</v>
      </c>
      <c r="L10" s="8" t="s">
        <v>7371</v>
      </c>
      <c r="M10" s="8" t="s">
        <v>7372</v>
      </c>
      <c r="N10" s="8" t="s">
        <v>7373</v>
      </c>
      <c r="O10" s="8" t="s">
        <v>7374</v>
      </c>
      <c r="P10" s="8" t="s">
        <v>7375</v>
      </c>
      <c r="Q10" s="8" t="s">
        <v>7376</v>
      </c>
      <c r="R10" s="8" t="s">
        <v>7377</v>
      </c>
      <c r="S10" s="8" t="s">
        <v>7378</v>
      </c>
      <c r="T10" s="8" t="s">
        <v>7379</v>
      </c>
      <c r="U10" s="8" t="s">
        <v>7380</v>
      </c>
      <c r="V10" s="8" t="s">
        <v>7381</v>
      </c>
      <c r="W10" s="8" t="s">
        <v>7382</v>
      </c>
      <c r="X10" s="8" t="s">
        <v>7383</v>
      </c>
      <c r="Y10" s="8" t="s">
        <v>7384</v>
      </c>
      <c r="Z10" s="8" t="s">
        <v>7385</v>
      </c>
      <c r="AA10" s="8" t="s">
        <v>7386</v>
      </c>
      <c r="AB10" s="8" t="s">
        <v>7387</v>
      </c>
      <c r="AC10" s="8" t="s">
        <v>7388</v>
      </c>
      <c r="AD10" s="8" t="s">
        <v>7389</v>
      </c>
      <c r="AE10" s="8" t="s">
        <v>7390</v>
      </c>
      <c r="AF10" s="8" t="s">
        <v>7391</v>
      </c>
      <c r="AG10" s="8" t="s">
        <v>7392</v>
      </c>
      <c r="AH10" s="8" t="s">
        <v>7393</v>
      </c>
      <c r="AI10" s="8" t="s">
        <v>7394</v>
      </c>
      <c r="AJ10" s="8" t="s">
        <v>7395</v>
      </c>
      <c r="AK10" s="8" t="s">
        <v>7396</v>
      </c>
      <c r="AL10" s="8" t="s">
        <v>7397</v>
      </c>
      <c r="AM10" s="8" t="s">
        <v>7398</v>
      </c>
      <c r="AN10" s="8" t="s">
        <v>7399</v>
      </c>
      <c r="AO10" s="8" t="s">
        <v>7400</v>
      </c>
      <c r="AP10" s="8" t="s">
        <v>7401</v>
      </c>
      <c r="AQ10" s="8" t="s">
        <v>7402</v>
      </c>
      <c r="AR10" s="8" t="s">
        <v>7403</v>
      </c>
      <c r="AS10" s="8" t="s">
        <v>7404</v>
      </c>
      <c r="AT10" s="8" t="s">
        <v>7405</v>
      </c>
      <c r="AU10" s="8" t="s">
        <v>7406</v>
      </c>
      <c r="AV10" s="8" t="s">
        <v>7407</v>
      </c>
      <c r="AW10" s="8" t="s">
        <v>7408</v>
      </c>
      <c r="AX10" s="8" t="s">
        <v>7409</v>
      </c>
      <c r="AY10" s="8" t="s">
        <v>7410</v>
      </c>
      <c r="AZ10" s="8" t="s">
        <v>7411</v>
      </c>
      <c r="BA10" s="8" t="s">
        <v>7412</v>
      </c>
      <c r="BB10" s="8" t="s">
        <v>7413</v>
      </c>
      <c r="BC10" s="8" t="s">
        <v>7414</v>
      </c>
      <c r="BD10" s="8" t="s">
        <v>7415</v>
      </c>
      <c r="BE10" s="8" t="s">
        <v>7416</v>
      </c>
      <c r="BF10" s="8" t="s">
        <v>7417</v>
      </c>
      <c r="BG10" s="8" t="s">
        <v>7418</v>
      </c>
      <c r="BH10" s="8" t="s">
        <v>7419</v>
      </c>
      <c r="BI10" s="8" t="s">
        <v>7420</v>
      </c>
      <c r="BJ10" s="8" t="s">
        <v>7421</v>
      </c>
      <c r="BK10" s="8" t="s">
        <v>7422</v>
      </c>
      <c r="BL10" s="8" t="s">
        <v>7423</v>
      </c>
      <c r="BM10" s="8" t="s">
        <v>7424</v>
      </c>
      <c r="BN10" s="8" t="s">
        <v>7425</v>
      </c>
      <c r="BO10" s="8" t="s">
        <v>7426</v>
      </c>
      <c r="BP10" s="8" t="s">
        <v>7427</v>
      </c>
      <c r="BQ10" s="8" t="s">
        <v>7428</v>
      </c>
      <c r="BR10" s="8" t="s">
        <v>7429</v>
      </c>
      <c r="BS10" s="8" t="s">
        <v>7430</v>
      </c>
      <c r="BT10" s="8" t="s">
        <v>7431</v>
      </c>
      <c r="BU10" s="8" t="s">
        <v>7432</v>
      </c>
      <c r="BV10" s="8" t="s">
        <v>7433</v>
      </c>
      <c r="BW10" s="8" t="s">
        <v>7434</v>
      </c>
      <c r="BX10" s="8" t="s">
        <v>7435</v>
      </c>
      <c r="BY10" s="8" t="s">
        <v>7436</v>
      </c>
      <c r="BZ10" s="8" t="s">
        <v>7437</v>
      </c>
      <c r="CA10" s="8" t="s">
        <v>7438</v>
      </c>
      <c r="CB10" s="8" t="s">
        <v>7439</v>
      </c>
      <c r="CC10" s="8" t="s">
        <v>7440</v>
      </c>
      <c r="CD10" s="8" t="s">
        <v>7441</v>
      </c>
      <c r="CE10" s="8" t="s">
        <v>7442</v>
      </c>
      <c r="CF10" s="8" t="s">
        <v>7443</v>
      </c>
      <c r="CG10" s="8" t="s">
        <v>7444</v>
      </c>
      <c r="CH10" s="8" t="s">
        <v>7445</v>
      </c>
      <c r="CI10" s="8" t="s">
        <v>7446</v>
      </c>
      <c r="CJ10" s="8" t="s">
        <v>7447</v>
      </c>
      <c r="CK10" s="8" t="s">
        <v>7448</v>
      </c>
      <c r="CL10" s="8" t="s">
        <v>7449</v>
      </c>
      <c r="CM10" s="8" t="s">
        <v>7450</v>
      </c>
      <c r="CN10" s="8" t="s">
        <v>7451</v>
      </c>
      <c r="CO10" s="8" t="s">
        <v>7452</v>
      </c>
      <c r="CP10" s="8" t="s">
        <v>7453</v>
      </c>
      <c r="CQ10" s="8" t="s">
        <v>7454</v>
      </c>
      <c r="CR10" s="8" t="s">
        <v>7455</v>
      </c>
      <c r="CS10" s="8" t="s">
        <v>7456</v>
      </c>
      <c r="CT10" s="8" t="s">
        <v>7457</v>
      </c>
      <c r="CU10" s="8" t="s">
        <v>7458</v>
      </c>
      <c r="CV10" s="8" t="s">
        <v>7459</v>
      </c>
      <c r="CW10" s="8" t="s">
        <v>7460</v>
      </c>
      <c r="CX10" s="8" t="s">
        <v>7461</v>
      </c>
      <c r="CY10" s="8" t="s">
        <v>7462</v>
      </c>
      <c r="CZ10" s="8" t="s">
        <v>7463</v>
      </c>
      <c r="DA10" s="8" t="s">
        <v>7464</v>
      </c>
      <c r="DB10" s="8" t="s">
        <v>7465</v>
      </c>
      <c r="DC10" s="8" t="s">
        <v>7466</v>
      </c>
      <c r="DD10" s="8" t="s">
        <v>7467</v>
      </c>
      <c r="DE10" s="8" t="s">
        <v>7468</v>
      </c>
      <c r="DF10" s="8" t="s">
        <v>7469</v>
      </c>
      <c r="DG10" s="8" t="s">
        <v>7470</v>
      </c>
      <c r="DH10" s="8" t="s">
        <v>7471</v>
      </c>
      <c r="DI10" s="8" t="s">
        <v>7472</v>
      </c>
      <c r="DJ10" s="8" t="s">
        <v>7473</v>
      </c>
      <c r="DK10" s="8" t="s">
        <v>7474</v>
      </c>
      <c r="DL10" s="8" t="s">
        <v>7475</v>
      </c>
      <c r="DM10" s="8" t="s">
        <v>7476</v>
      </c>
      <c r="DN10" s="8" t="s">
        <v>7477</v>
      </c>
      <c r="DO10" s="8" t="s">
        <v>7478</v>
      </c>
      <c r="DP10" s="8" t="s">
        <v>7479</v>
      </c>
      <c r="DQ10" s="8" t="s">
        <v>7480</v>
      </c>
      <c r="DR10" s="8" t="s">
        <v>7481</v>
      </c>
      <c r="DS10" s="8" t="s">
        <v>7482</v>
      </c>
      <c r="DT10" s="8" t="s">
        <v>7483</v>
      </c>
      <c r="DU10" s="8" t="s">
        <v>7484</v>
      </c>
      <c r="DV10" s="8" t="s">
        <v>7485</v>
      </c>
      <c r="DW10" s="8" t="s">
        <v>7486</v>
      </c>
      <c r="DX10" s="8" t="s">
        <v>7487</v>
      </c>
      <c r="DY10" s="8" t="s">
        <v>7488</v>
      </c>
      <c r="DZ10" s="8" t="s">
        <v>7489</v>
      </c>
      <c r="EA10" s="8" t="s">
        <v>7490</v>
      </c>
      <c r="EB10" s="8" t="s">
        <v>7491</v>
      </c>
      <c r="EC10" s="8" t="s">
        <v>7492</v>
      </c>
      <c r="ED10" s="8" t="s">
        <v>7493</v>
      </c>
      <c r="EE10" s="8" t="s">
        <v>7494</v>
      </c>
      <c r="EF10" s="8" t="s">
        <v>7495</v>
      </c>
      <c r="EG10" s="8" t="s">
        <v>7496</v>
      </c>
      <c r="EH10" s="8" t="s">
        <v>7497</v>
      </c>
      <c r="EI10" s="8" t="s">
        <v>7498</v>
      </c>
      <c r="EJ10" s="8" t="s">
        <v>7499</v>
      </c>
      <c r="EK10" s="8" t="s">
        <v>7500</v>
      </c>
      <c r="EL10" s="8" t="s">
        <v>7501</v>
      </c>
      <c r="EM10" s="8" t="s">
        <v>7502</v>
      </c>
      <c r="EN10" s="8" t="s">
        <v>7503</v>
      </c>
      <c r="EO10" s="8" t="s">
        <v>7504</v>
      </c>
      <c r="EP10" s="8" t="s">
        <v>7505</v>
      </c>
      <c r="EQ10" s="8" t="s">
        <v>7506</v>
      </c>
      <c r="ER10" s="8" t="s">
        <v>7507</v>
      </c>
      <c r="ES10" s="8" t="s">
        <v>7508</v>
      </c>
      <c r="ET10" s="8" t="s">
        <v>7509</v>
      </c>
      <c r="EU10" s="8" t="s">
        <v>7510</v>
      </c>
      <c r="EV10" s="8" t="s">
        <v>7511</v>
      </c>
      <c r="EW10" s="8" t="s">
        <v>7512</v>
      </c>
      <c r="EX10" s="8" t="s">
        <v>7513</v>
      </c>
      <c r="EY10" s="8" t="s">
        <v>7514</v>
      </c>
      <c r="EZ10" s="8" t="s">
        <v>7515</v>
      </c>
      <c r="FA10" s="8" t="s">
        <v>7516</v>
      </c>
      <c r="FB10" s="8" t="s">
        <v>7517</v>
      </c>
      <c r="FC10" s="8" t="s">
        <v>7518</v>
      </c>
      <c r="FD10" s="8" t="s">
        <v>7519</v>
      </c>
      <c r="FE10" s="8" t="s">
        <v>7520</v>
      </c>
      <c r="FF10" s="8" t="s">
        <v>7521</v>
      </c>
      <c r="FG10" s="8" t="s">
        <v>7522</v>
      </c>
      <c r="FH10" s="8" t="s">
        <v>7523</v>
      </c>
      <c r="FI10" s="8" t="s">
        <v>7524</v>
      </c>
      <c r="FJ10" s="8" t="s">
        <v>7525</v>
      </c>
      <c r="FK10" s="8" t="s">
        <v>7526</v>
      </c>
      <c r="FL10" s="8" t="s">
        <v>7527</v>
      </c>
      <c r="FM10" s="8" t="s">
        <v>7528</v>
      </c>
      <c r="FN10" s="8" t="s">
        <v>7529</v>
      </c>
      <c r="FO10" s="8" t="s">
        <v>7530</v>
      </c>
      <c r="FP10" s="8" t="s">
        <v>7531</v>
      </c>
      <c r="FQ10" s="8" t="s">
        <v>7532</v>
      </c>
      <c r="FR10" s="8" t="s">
        <v>7533</v>
      </c>
      <c r="FS10" s="8" t="s">
        <v>7534</v>
      </c>
      <c r="FT10" s="8" t="s">
        <v>7535</v>
      </c>
      <c r="FU10" s="8" t="s">
        <v>7536</v>
      </c>
      <c r="FV10" s="8" t="s">
        <v>7537</v>
      </c>
      <c r="FW10" s="8" t="s">
        <v>7538</v>
      </c>
      <c r="FX10" s="8" t="s">
        <v>7539</v>
      </c>
      <c r="FY10" s="8" t="s">
        <v>7540</v>
      </c>
      <c r="FZ10" s="8" t="s">
        <v>7541</v>
      </c>
      <c r="GA10" s="8" t="s">
        <v>7542</v>
      </c>
      <c r="GB10" s="8" t="s">
        <v>7543</v>
      </c>
      <c r="GC10" s="8" t="s">
        <v>7544</v>
      </c>
      <c r="GD10" s="8" t="s">
        <v>7545</v>
      </c>
      <c r="GE10" s="8" t="s">
        <v>7546</v>
      </c>
      <c r="GF10" s="8" t="s">
        <v>7547</v>
      </c>
      <c r="GG10" s="8" t="s">
        <v>7548</v>
      </c>
      <c r="GH10" s="8" t="s">
        <v>7549</v>
      </c>
      <c r="GI10" s="8" t="s">
        <v>7550</v>
      </c>
      <c r="GJ10" s="8" t="s">
        <v>7551</v>
      </c>
      <c r="GK10" s="8" t="s">
        <v>7552</v>
      </c>
      <c r="GL10" s="8" t="s">
        <v>7553</v>
      </c>
      <c r="GM10" s="8" t="s">
        <v>7554</v>
      </c>
      <c r="GN10" s="8" t="s">
        <v>7555</v>
      </c>
      <c r="GO10" s="8" t="s">
        <v>7556</v>
      </c>
      <c r="GP10" s="8" t="s">
        <v>7557</v>
      </c>
      <c r="GQ10" s="8" t="s">
        <v>7558</v>
      </c>
      <c r="GR10" s="8" t="s">
        <v>7559</v>
      </c>
      <c r="GS10" s="8" t="s">
        <v>7560</v>
      </c>
      <c r="GT10" s="8" t="s">
        <v>7561</v>
      </c>
      <c r="GU10" s="8" t="s">
        <v>7562</v>
      </c>
      <c r="GV10" s="8" t="s">
        <v>7563</v>
      </c>
      <c r="GW10" s="8" t="s">
        <v>7564</v>
      </c>
      <c r="GX10" s="8" t="s">
        <v>7565</v>
      </c>
      <c r="GY10" s="8" t="s">
        <v>7566</v>
      </c>
      <c r="GZ10" s="8" t="s">
        <v>7567</v>
      </c>
      <c r="HA10" s="8" t="s">
        <v>7568</v>
      </c>
      <c r="HB10" s="8" t="s">
        <v>7569</v>
      </c>
      <c r="HC10" s="8" t="s">
        <v>7570</v>
      </c>
      <c r="HD10" s="8" t="s">
        <v>7571</v>
      </c>
      <c r="HE10" s="8" t="s">
        <v>7572</v>
      </c>
      <c r="HF10" s="8" t="s">
        <v>7573</v>
      </c>
      <c r="HG10" s="8" t="s">
        <v>7574</v>
      </c>
      <c r="HH10" s="8" t="s">
        <v>7575</v>
      </c>
      <c r="HI10" s="8" t="s">
        <v>7576</v>
      </c>
      <c r="HJ10" s="8" t="s">
        <v>7577</v>
      </c>
      <c r="HK10" s="8" t="s">
        <v>7578</v>
      </c>
      <c r="HL10" s="8" t="s">
        <v>7579</v>
      </c>
      <c r="HM10" s="8" t="s">
        <v>7580</v>
      </c>
      <c r="HN10" s="8" t="s">
        <v>7581</v>
      </c>
      <c r="HO10" s="8" t="s">
        <v>7582</v>
      </c>
      <c r="HP10" s="8" t="s">
        <v>7583</v>
      </c>
      <c r="HQ10" s="8" t="s">
        <v>7584</v>
      </c>
      <c r="HR10" s="8" t="s">
        <v>7585</v>
      </c>
      <c r="HS10" s="8" t="s">
        <v>7586</v>
      </c>
      <c r="HT10" s="8" t="s">
        <v>7587</v>
      </c>
      <c r="HU10" s="8" t="s">
        <v>7588</v>
      </c>
      <c r="HV10" s="8" t="s">
        <v>7589</v>
      </c>
      <c r="HW10" s="8" t="s">
        <v>7590</v>
      </c>
      <c r="HX10" s="8" t="s">
        <v>7591</v>
      </c>
      <c r="HY10" s="8" t="s">
        <v>7592</v>
      </c>
      <c r="HZ10" s="8" t="s">
        <v>7593</v>
      </c>
      <c r="IA10" s="8" t="s">
        <v>7594</v>
      </c>
      <c r="IB10" s="8" t="s">
        <v>7595</v>
      </c>
      <c r="IC10" s="8" t="s">
        <v>7596</v>
      </c>
      <c r="ID10" s="8" t="s">
        <v>7597</v>
      </c>
      <c r="IE10" s="8" t="s">
        <v>7598</v>
      </c>
      <c r="IF10" s="8" t="s">
        <v>7599</v>
      </c>
      <c r="IG10" s="8" t="s">
        <v>7600</v>
      </c>
      <c r="IH10" s="8" t="s">
        <v>7601</v>
      </c>
      <c r="II10" s="8" t="s">
        <v>7602</v>
      </c>
      <c r="IJ10" s="8" t="s">
        <v>7603</v>
      </c>
      <c r="IK10" s="8" t="s">
        <v>7604</v>
      </c>
      <c r="IL10" s="8" t="s">
        <v>7605</v>
      </c>
      <c r="IM10" s="8" t="s">
        <v>7606</v>
      </c>
      <c r="IN10" s="8" t="s">
        <v>7607</v>
      </c>
      <c r="IO10" s="8" t="s">
        <v>7608</v>
      </c>
      <c r="IP10" s="8" t="s">
        <v>7609</v>
      </c>
      <c r="IQ10" s="8" t="s">
        <v>7610</v>
      </c>
    </row>
    <row r="11" spans="1:251">
      <c r="A11" s="10">
        <v>42036</v>
      </c>
      <c r="B11" s="9">
        <v>0.36799999999999999</v>
      </c>
      <c r="C11" s="9">
        <v>0.40600000000000003</v>
      </c>
      <c r="D11" s="9">
        <v>2.0910000000000002</v>
      </c>
      <c r="E11" s="9">
        <v>0.98599999999999999</v>
      </c>
      <c r="F11" s="9">
        <v>1.105</v>
      </c>
      <c r="G11" s="9">
        <v>1.1060000000000001</v>
      </c>
      <c r="H11" s="9">
        <v>0.54400000000000004</v>
      </c>
      <c r="I11" s="9">
        <v>0.56200000000000006</v>
      </c>
      <c r="J11" s="9">
        <v>0.52800000000000002</v>
      </c>
      <c r="K11" s="9">
        <v>0.52800000000000002</v>
      </c>
      <c r="L11" s="9">
        <v>0</v>
      </c>
      <c r="M11" s="9">
        <v>16.417999999999999</v>
      </c>
      <c r="N11" s="9">
        <v>18.675999999999998</v>
      </c>
      <c r="O11" s="9">
        <v>12.513</v>
      </c>
      <c r="P11" s="9">
        <v>31.076000000000001</v>
      </c>
      <c r="Q11" s="9">
        <v>13.401999999999999</v>
      </c>
      <c r="R11" s="9">
        <v>17.673999999999999</v>
      </c>
      <c r="S11" s="9">
        <v>6.4109999999999996</v>
      </c>
      <c r="T11" s="9">
        <v>1.3460000000000001</v>
      </c>
      <c r="U11" s="9">
        <v>5.0650000000000004</v>
      </c>
      <c r="V11" s="9">
        <v>13.955</v>
      </c>
      <c r="W11" s="9">
        <v>6.0890000000000004</v>
      </c>
      <c r="X11" s="9">
        <v>7.8659999999999997</v>
      </c>
      <c r="Y11" s="9">
        <v>8.3149999999999995</v>
      </c>
      <c r="Z11" s="9">
        <v>4.633</v>
      </c>
      <c r="AA11" s="9">
        <v>3.6819999999999999</v>
      </c>
      <c r="AB11" s="9">
        <v>2.3959999999999999</v>
      </c>
      <c r="AC11" s="9">
        <v>1.3340000000000001</v>
      </c>
      <c r="AD11" s="9">
        <v>1.0620000000000001</v>
      </c>
      <c r="AE11" s="9">
        <v>15</v>
      </c>
      <c r="AF11" s="9">
        <v>18</v>
      </c>
      <c r="AG11" s="9">
        <v>13</v>
      </c>
      <c r="AH11" s="9">
        <v>45.311999999999998</v>
      </c>
      <c r="AI11" s="9">
        <v>14.837</v>
      </c>
      <c r="AJ11" s="9">
        <v>30.475000000000001</v>
      </c>
      <c r="AK11" s="9">
        <v>19.219000000000001</v>
      </c>
      <c r="AL11" s="9">
        <v>5.4560000000000004</v>
      </c>
      <c r="AM11" s="9">
        <v>13.763</v>
      </c>
      <c r="AN11" s="9">
        <v>16.882000000000001</v>
      </c>
      <c r="AO11" s="9">
        <v>5.9560000000000004</v>
      </c>
      <c r="AP11" s="9">
        <v>10.926</v>
      </c>
      <c r="AQ11" s="9">
        <v>5.4850000000000003</v>
      </c>
      <c r="AR11" s="9">
        <v>2.181</v>
      </c>
      <c r="AS11" s="9">
        <v>3.3039999999999998</v>
      </c>
      <c r="AT11" s="9">
        <v>3.726</v>
      </c>
      <c r="AU11" s="9">
        <v>1.244</v>
      </c>
      <c r="AV11" s="9">
        <v>2.4820000000000002</v>
      </c>
      <c r="AW11" s="9">
        <v>10</v>
      </c>
      <c r="AX11" s="9">
        <v>11.191000000000001</v>
      </c>
      <c r="AY11" s="9">
        <v>10</v>
      </c>
      <c r="AZ11" s="9">
        <v>18.704000000000001</v>
      </c>
      <c r="BA11" s="9">
        <v>7.1660000000000004</v>
      </c>
      <c r="BB11" s="9">
        <v>11.538</v>
      </c>
      <c r="BC11" s="9">
        <v>7.0339999999999998</v>
      </c>
      <c r="BD11" s="9">
        <v>2.8279999999999998</v>
      </c>
      <c r="BE11" s="9">
        <v>4.2060000000000004</v>
      </c>
      <c r="BF11" s="9">
        <v>9.5969999999999995</v>
      </c>
      <c r="BG11" s="9">
        <v>3.79</v>
      </c>
      <c r="BH11" s="9">
        <v>5.8070000000000004</v>
      </c>
      <c r="BI11" s="9">
        <v>1.329</v>
      </c>
      <c r="BJ11" s="9">
        <v>0.54700000000000004</v>
      </c>
      <c r="BK11" s="9">
        <v>0.78100000000000003</v>
      </c>
      <c r="BL11" s="9">
        <v>0.74399999999999999</v>
      </c>
      <c r="BM11" s="9">
        <v>0</v>
      </c>
      <c r="BN11" s="9">
        <v>0.74399999999999999</v>
      </c>
      <c r="BO11" s="9">
        <v>10</v>
      </c>
      <c r="BP11" s="9">
        <v>10</v>
      </c>
      <c r="BQ11" s="9">
        <v>10.114000000000001</v>
      </c>
      <c r="BR11" s="9">
        <v>3.76</v>
      </c>
      <c r="BS11" s="9">
        <v>1.3540000000000001</v>
      </c>
      <c r="BT11" s="9">
        <v>2.4060000000000001</v>
      </c>
      <c r="BU11" s="9">
        <v>1.157</v>
      </c>
      <c r="BV11" s="9">
        <v>0.36799999999999999</v>
      </c>
      <c r="BW11" s="9">
        <v>0.78900000000000003</v>
      </c>
      <c r="BX11" s="9">
        <v>2.2360000000000002</v>
      </c>
      <c r="BY11" s="9">
        <v>0.98599999999999999</v>
      </c>
      <c r="BZ11" s="9">
        <v>1.25</v>
      </c>
      <c r="CA11" s="9">
        <v>0.36699999999999999</v>
      </c>
      <c r="CB11" s="9">
        <v>0</v>
      </c>
      <c r="CC11" s="9">
        <v>0.36699999999999999</v>
      </c>
      <c r="CD11" s="9">
        <v>0</v>
      </c>
      <c r="CE11" s="9">
        <v>0</v>
      </c>
      <c r="CF11" s="9">
        <v>0</v>
      </c>
      <c r="CG11" s="9">
        <v>12.829000000000001</v>
      </c>
      <c r="CH11" s="9">
        <v>16.167999999999999</v>
      </c>
      <c r="CI11" s="9">
        <v>11.288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0.38300000000000001</v>
      </c>
      <c r="C12" s="9">
        <v>0.32</v>
      </c>
      <c r="D12" s="9">
        <v>3.57</v>
      </c>
      <c r="E12" s="9">
        <v>0.78200000000000003</v>
      </c>
      <c r="F12" s="9">
        <v>2.7879999999999998</v>
      </c>
      <c r="G12" s="9">
        <v>0.41799999999999998</v>
      </c>
      <c r="H12" s="9">
        <v>0.41799999999999998</v>
      </c>
      <c r="I12" s="9">
        <v>0</v>
      </c>
      <c r="J12" s="9">
        <v>0</v>
      </c>
      <c r="K12" s="9">
        <v>0</v>
      </c>
      <c r="L12" s="9">
        <v>0</v>
      </c>
      <c r="M12" s="9">
        <v>12.260999999999999</v>
      </c>
      <c r="N12" s="9">
        <v>11.38</v>
      </c>
      <c r="O12" s="9">
        <v>12.377000000000001</v>
      </c>
      <c r="P12" s="9">
        <v>30.03</v>
      </c>
      <c r="Q12" s="9">
        <v>15.91</v>
      </c>
      <c r="R12" s="9">
        <v>14.12</v>
      </c>
      <c r="S12" s="9">
        <v>5.9080000000000004</v>
      </c>
      <c r="T12" s="9">
        <v>1.208</v>
      </c>
      <c r="U12" s="9">
        <v>4.7009999999999996</v>
      </c>
      <c r="V12" s="9">
        <v>15.779</v>
      </c>
      <c r="W12" s="9">
        <v>9.2550000000000008</v>
      </c>
      <c r="X12" s="9">
        <v>6.524</v>
      </c>
      <c r="Y12" s="9">
        <v>4.7729999999999997</v>
      </c>
      <c r="Z12" s="9">
        <v>2.222</v>
      </c>
      <c r="AA12" s="9">
        <v>2.5510000000000002</v>
      </c>
      <c r="AB12" s="9">
        <v>3.57</v>
      </c>
      <c r="AC12" s="9">
        <v>3.2250000000000001</v>
      </c>
      <c r="AD12" s="9">
        <v>0.34499999999999997</v>
      </c>
      <c r="AE12" s="9">
        <v>12.946999999999999</v>
      </c>
      <c r="AF12" s="9">
        <v>15</v>
      </c>
      <c r="AG12" s="9">
        <v>10</v>
      </c>
      <c r="AH12" s="9">
        <v>62.811</v>
      </c>
      <c r="AI12" s="9">
        <v>16.329999999999998</v>
      </c>
      <c r="AJ12" s="9">
        <v>46.481000000000002</v>
      </c>
      <c r="AK12" s="9">
        <v>29.695</v>
      </c>
      <c r="AL12" s="9">
        <v>5.7240000000000002</v>
      </c>
      <c r="AM12" s="9">
        <v>23.971</v>
      </c>
      <c r="AN12" s="9">
        <v>23.395</v>
      </c>
      <c r="AO12" s="9">
        <v>8.0660000000000007</v>
      </c>
      <c r="AP12" s="9">
        <v>15.329000000000001</v>
      </c>
      <c r="AQ12" s="9">
        <v>6.8010000000000002</v>
      </c>
      <c r="AR12" s="9">
        <v>1.716</v>
      </c>
      <c r="AS12" s="9">
        <v>5.085</v>
      </c>
      <c r="AT12" s="9">
        <v>2.92</v>
      </c>
      <c r="AU12" s="9">
        <v>0.82399999999999995</v>
      </c>
      <c r="AV12" s="9">
        <v>2.0960000000000001</v>
      </c>
      <c r="AW12" s="9">
        <v>10</v>
      </c>
      <c r="AX12" s="9">
        <v>10</v>
      </c>
      <c r="AY12" s="9">
        <v>9</v>
      </c>
      <c r="AZ12" s="9">
        <v>17.908000000000001</v>
      </c>
      <c r="BA12" s="9">
        <v>9.7159999999999993</v>
      </c>
      <c r="BB12" s="9">
        <v>8.1910000000000007</v>
      </c>
      <c r="BC12" s="9">
        <v>5.2779999999999996</v>
      </c>
      <c r="BD12" s="9">
        <v>2.1360000000000001</v>
      </c>
      <c r="BE12" s="9">
        <v>3.1419999999999999</v>
      </c>
      <c r="BF12" s="9">
        <v>9.9700000000000006</v>
      </c>
      <c r="BG12" s="9">
        <v>6.6669999999999998</v>
      </c>
      <c r="BH12" s="9">
        <v>3.3029999999999999</v>
      </c>
      <c r="BI12" s="9">
        <v>1.7949999999999999</v>
      </c>
      <c r="BJ12" s="9">
        <v>0.91300000000000003</v>
      </c>
      <c r="BK12" s="9">
        <v>0.88200000000000001</v>
      </c>
      <c r="BL12" s="9">
        <v>0.86399999999999999</v>
      </c>
      <c r="BM12" s="9">
        <v>0</v>
      </c>
      <c r="BN12" s="9">
        <v>0.86399999999999999</v>
      </c>
      <c r="BO12" s="9">
        <v>12.497</v>
      </c>
      <c r="BP12" s="9">
        <v>11.734</v>
      </c>
      <c r="BQ12" s="9">
        <v>13.728</v>
      </c>
      <c r="BR12" s="9">
        <v>3.9630000000000001</v>
      </c>
      <c r="BS12" s="9">
        <v>1.125</v>
      </c>
      <c r="BT12" s="9">
        <v>2.8380000000000001</v>
      </c>
      <c r="BU12" s="9">
        <v>0.70299999999999996</v>
      </c>
      <c r="BV12" s="9">
        <v>0.38300000000000001</v>
      </c>
      <c r="BW12" s="9">
        <v>0.32</v>
      </c>
      <c r="BX12" s="9">
        <v>2.8420000000000001</v>
      </c>
      <c r="BY12" s="9">
        <v>0.32400000000000001</v>
      </c>
      <c r="BZ12" s="9">
        <v>2.5179999999999998</v>
      </c>
      <c r="CA12" s="9">
        <v>0.41799999999999998</v>
      </c>
      <c r="CB12" s="9">
        <v>0.41799999999999998</v>
      </c>
      <c r="CC12" s="9">
        <v>0</v>
      </c>
      <c r="CD12" s="9">
        <v>0</v>
      </c>
      <c r="CE12" s="9">
        <v>0</v>
      </c>
      <c r="CF12" s="9">
        <v>0</v>
      </c>
      <c r="CG12" s="9">
        <v>11.601000000000001</v>
      </c>
      <c r="CH12" s="9">
        <v>13.722</v>
      </c>
      <c r="CI12" s="9">
        <v>10.627000000000001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1.3919999999999999</v>
      </c>
      <c r="C13" s="9">
        <v>1.129</v>
      </c>
      <c r="D13" s="9">
        <v>1.1850000000000001</v>
      </c>
      <c r="E13" s="9">
        <v>0.27400000000000002</v>
      </c>
      <c r="F13" s="9">
        <v>0.91100000000000003</v>
      </c>
      <c r="G13" s="9">
        <v>1.27</v>
      </c>
      <c r="H13" s="9">
        <v>0.42699999999999999</v>
      </c>
      <c r="I13" s="9">
        <v>0.84299999999999997</v>
      </c>
      <c r="J13" s="9">
        <v>0.48099999999999998</v>
      </c>
      <c r="K13" s="9">
        <v>0</v>
      </c>
      <c r="L13" s="9">
        <v>0.48099999999999998</v>
      </c>
      <c r="M13" s="9">
        <v>10.034000000000001</v>
      </c>
      <c r="N13" s="9">
        <v>6.6760000000000002</v>
      </c>
      <c r="O13" s="9">
        <v>13.823</v>
      </c>
      <c r="P13" s="9">
        <v>29.13</v>
      </c>
      <c r="Q13" s="9">
        <v>15.813000000000001</v>
      </c>
      <c r="R13" s="9">
        <v>13.316000000000001</v>
      </c>
      <c r="S13" s="9">
        <v>6.9269999999999996</v>
      </c>
      <c r="T13" s="9">
        <v>3.4060000000000001</v>
      </c>
      <c r="U13" s="9">
        <v>3.5209999999999999</v>
      </c>
      <c r="V13" s="9">
        <v>12.728</v>
      </c>
      <c r="W13" s="9">
        <v>5.2770000000000001</v>
      </c>
      <c r="X13" s="9">
        <v>7.4509999999999996</v>
      </c>
      <c r="Y13" s="9">
        <v>6.8840000000000003</v>
      </c>
      <c r="Z13" s="9">
        <v>4.9189999999999996</v>
      </c>
      <c r="AA13" s="9">
        <v>1.966</v>
      </c>
      <c r="AB13" s="9">
        <v>2.59</v>
      </c>
      <c r="AC13" s="9">
        <v>2.2109999999999999</v>
      </c>
      <c r="AD13" s="9">
        <v>0.379</v>
      </c>
      <c r="AE13" s="9">
        <v>13</v>
      </c>
      <c r="AF13" s="9">
        <v>15</v>
      </c>
      <c r="AG13" s="9">
        <v>10</v>
      </c>
      <c r="AH13" s="9">
        <v>70.498000000000005</v>
      </c>
      <c r="AI13" s="9">
        <v>21.998999999999999</v>
      </c>
      <c r="AJ13" s="9">
        <v>48.499000000000002</v>
      </c>
      <c r="AK13" s="9">
        <v>23.92</v>
      </c>
      <c r="AL13" s="9">
        <v>7.19</v>
      </c>
      <c r="AM13" s="9">
        <v>16.73</v>
      </c>
      <c r="AN13" s="9">
        <v>33.997</v>
      </c>
      <c r="AO13" s="9">
        <v>9.0609999999999999</v>
      </c>
      <c r="AP13" s="9">
        <v>24.936</v>
      </c>
      <c r="AQ13" s="9">
        <v>9.6679999999999993</v>
      </c>
      <c r="AR13" s="9">
        <v>4.6660000000000004</v>
      </c>
      <c r="AS13" s="9">
        <v>5.0019999999999998</v>
      </c>
      <c r="AT13" s="9">
        <v>2.9140000000000001</v>
      </c>
      <c r="AU13" s="9">
        <v>1.0820000000000001</v>
      </c>
      <c r="AV13" s="9">
        <v>1.831</v>
      </c>
      <c r="AW13" s="9">
        <v>12</v>
      </c>
      <c r="AX13" s="9">
        <v>12.249000000000001</v>
      </c>
      <c r="AY13" s="9">
        <v>12</v>
      </c>
      <c r="AZ13" s="9">
        <v>20.911000000000001</v>
      </c>
      <c r="BA13" s="9">
        <v>8.3550000000000004</v>
      </c>
      <c r="BB13" s="9">
        <v>12.555999999999999</v>
      </c>
      <c r="BC13" s="9">
        <v>7.2590000000000003</v>
      </c>
      <c r="BD13" s="9">
        <v>2.5640000000000001</v>
      </c>
      <c r="BE13" s="9">
        <v>4.6950000000000003</v>
      </c>
      <c r="BF13" s="9">
        <v>9.468</v>
      </c>
      <c r="BG13" s="9">
        <v>4.6289999999999996</v>
      </c>
      <c r="BH13" s="9">
        <v>4.8390000000000004</v>
      </c>
      <c r="BI13" s="9">
        <v>2.4470000000000001</v>
      </c>
      <c r="BJ13" s="9">
        <v>0.79600000000000004</v>
      </c>
      <c r="BK13" s="9">
        <v>1.651</v>
      </c>
      <c r="BL13" s="9">
        <v>1.7370000000000001</v>
      </c>
      <c r="BM13" s="9">
        <v>0.36499999999999999</v>
      </c>
      <c r="BN13" s="9">
        <v>1.3720000000000001</v>
      </c>
      <c r="BO13" s="9">
        <v>10</v>
      </c>
      <c r="BP13" s="9">
        <v>10</v>
      </c>
      <c r="BQ13" s="9">
        <v>10</v>
      </c>
      <c r="BR13" s="9">
        <v>2.6179999999999999</v>
      </c>
      <c r="BS13" s="9">
        <v>0.625</v>
      </c>
      <c r="BT13" s="9">
        <v>1.9930000000000001</v>
      </c>
      <c r="BU13" s="9">
        <v>0.61699999999999999</v>
      </c>
      <c r="BV13" s="9">
        <v>0</v>
      </c>
      <c r="BW13" s="9">
        <v>0.61699999999999999</v>
      </c>
      <c r="BX13" s="9">
        <v>1.1850000000000001</v>
      </c>
      <c r="BY13" s="9">
        <v>0.27400000000000002</v>
      </c>
      <c r="BZ13" s="9">
        <v>0.91100000000000003</v>
      </c>
      <c r="CA13" s="9">
        <v>0.46500000000000002</v>
      </c>
      <c r="CB13" s="9">
        <v>0</v>
      </c>
      <c r="CC13" s="9">
        <v>0.46500000000000002</v>
      </c>
      <c r="CD13" s="9">
        <v>0.35</v>
      </c>
      <c r="CE13" s="9">
        <v>0.35</v>
      </c>
      <c r="CF13" s="9">
        <v>0</v>
      </c>
      <c r="CG13" s="9">
        <v>15.244</v>
      </c>
      <c r="CH13" s="9">
        <v>27.536999999999999</v>
      </c>
      <c r="CI13" s="9">
        <v>11.92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0.33300000000000002</v>
      </c>
      <c r="D14" s="9">
        <v>2.5990000000000002</v>
      </c>
      <c r="E14" s="9">
        <v>1.6950000000000001</v>
      </c>
      <c r="F14" s="9">
        <v>0.90400000000000003</v>
      </c>
      <c r="G14" s="9">
        <v>2.1139999999999999</v>
      </c>
      <c r="H14" s="9">
        <v>1.173</v>
      </c>
      <c r="I14" s="9">
        <v>0.94099999999999995</v>
      </c>
      <c r="J14" s="9">
        <v>0.35699999999999998</v>
      </c>
      <c r="K14" s="9">
        <v>0</v>
      </c>
      <c r="L14" s="9">
        <v>0.35699999999999998</v>
      </c>
      <c r="M14" s="9">
        <v>14.930999999999999</v>
      </c>
      <c r="N14" s="9">
        <v>14.311999999999999</v>
      </c>
      <c r="O14" s="9">
        <v>17.408000000000001</v>
      </c>
      <c r="P14" s="9">
        <v>23.654</v>
      </c>
      <c r="Q14" s="9">
        <v>10.805</v>
      </c>
      <c r="R14" s="9">
        <v>12.849</v>
      </c>
      <c r="S14" s="9">
        <v>5.2880000000000003</v>
      </c>
      <c r="T14" s="9">
        <v>2.3580000000000001</v>
      </c>
      <c r="U14" s="9">
        <v>2.9289999999999998</v>
      </c>
      <c r="V14" s="9">
        <v>11.727</v>
      </c>
      <c r="W14" s="9">
        <v>4.5919999999999996</v>
      </c>
      <c r="X14" s="9">
        <v>7.1340000000000003</v>
      </c>
      <c r="Y14" s="9">
        <v>5.04</v>
      </c>
      <c r="Z14" s="9">
        <v>2.6110000000000002</v>
      </c>
      <c r="AA14" s="9">
        <v>2.4279999999999999</v>
      </c>
      <c r="AB14" s="9">
        <v>1.6</v>
      </c>
      <c r="AC14" s="9">
        <v>1.2430000000000001</v>
      </c>
      <c r="AD14" s="9">
        <v>0.35699999999999998</v>
      </c>
      <c r="AE14" s="9">
        <v>12</v>
      </c>
      <c r="AF14" s="9">
        <v>13</v>
      </c>
      <c r="AG14" s="9">
        <v>12</v>
      </c>
      <c r="AH14" s="9">
        <v>68.599999999999994</v>
      </c>
      <c r="AI14" s="9">
        <v>19.291</v>
      </c>
      <c r="AJ14" s="9">
        <v>49.31</v>
      </c>
      <c r="AK14" s="9">
        <v>25.524999999999999</v>
      </c>
      <c r="AL14" s="9">
        <v>6.7729999999999997</v>
      </c>
      <c r="AM14" s="9">
        <v>18.753</v>
      </c>
      <c r="AN14" s="9">
        <v>30.399000000000001</v>
      </c>
      <c r="AO14" s="9">
        <v>10.407</v>
      </c>
      <c r="AP14" s="9">
        <v>19.992000000000001</v>
      </c>
      <c r="AQ14" s="9">
        <v>9.4060000000000006</v>
      </c>
      <c r="AR14" s="9">
        <v>1.835</v>
      </c>
      <c r="AS14" s="9">
        <v>7.5709999999999997</v>
      </c>
      <c r="AT14" s="9">
        <v>3.2709999999999999</v>
      </c>
      <c r="AU14" s="9">
        <v>0.27600000000000002</v>
      </c>
      <c r="AV14" s="9">
        <v>2.9950000000000001</v>
      </c>
      <c r="AW14" s="9">
        <v>12</v>
      </c>
      <c r="AX14" s="9">
        <v>10</v>
      </c>
      <c r="AY14" s="9">
        <v>12.352</v>
      </c>
      <c r="AZ14" s="9">
        <v>16.16</v>
      </c>
      <c r="BA14" s="9">
        <v>6.2089999999999996</v>
      </c>
      <c r="BB14" s="9">
        <v>9.9510000000000005</v>
      </c>
      <c r="BC14" s="9">
        <v>4.4800000000000004</v>
      </c>
      <c r="BD14" s="9">
        <v>1.34</v>
      </c>
      <c r="BE14" s="9">
        <v>3.1389999999999998</v>
      </c>
      <c r="BF14" s="9">
        <v>7.2930000000000001</v>
      </c>
      <c r="BG14" s="9">
        <v>2.8069999999999999</v>
      </c>
      <c r="BH14" s="9">
        <v>4.4859999999999998</v>
      </c>
      <c r="BI14" s="9">
        <v>3.048</v>
      </c>
      <c r="BJ14" s="9">
        <v>1.643</v>
      </c>
      <c r="BK14" s="9">
        <v>1.405</v>
      </c>
      <c r="BL14" s="9">
        <v>1.34</v>
      </c>
      <c r="BM14" s="9">
        <v>0.41899999999999998</v>
      </c>
      <c r="BN14" s="9">
        <v>0.92100000000000004</v>
      </c>
      <c r="BO14" s="9">
        <v>14</v>
      </c>
      <c r="BP14" s="9">
        <v>13.561</v>
      </c>
      <c r="BQ14" s="9">
        <v>15.516</v>
      </c>
      <c r="BR14" s="9">
        <v>5.0460000000000003</v>
      </c>
      <c r="BS14" s="9">
        <v>3.18</v>
      </c>
      <c r="BT14" s="9">
        <v>1.8660000000000001</v>
      </c>
      <c r="BU14" s="9">
        <v>1.0669999999999999</v>
      </c>
      <c r="BV14" s="9">
        <v>0</v>
      </c>
      <c r="BW14" s="9">
        <v>1.0669999999999999</v>
      </c>
      <c r="BX14" s="9">
        <v>1.407</v>
      </c>
      <c r="BY14" s="9">
        <v>1.407</v>
      </c>
      <c r="BZ14" s="9">
        <v>0</v>
      </c>
      <c r="CA14" s="9">
        <v>2.2149999999999999</v>
      </c>
      <c r="CB14" s="9">
        <v>1.7729999999999999</v>
      </c>
      <c r="CC14" s="9">
        <v>0.442</v>
      </c>
      <c r="CD14" s="9">
        <v>0.35699999999999998</v>
      </c>
      <c r="CE14" s="9">
        <v>0</v>
      </c>
      <c r="CF14" s="9">
        <v>0.35699999999999998</v>
      </c>
      <c r="CG14" s="9">
        <v>18.463999999999999</v>
      </c>
      <c r="CH14" s="9">
        <v>19.920000000000002</v>
      </c>
      <c r="CI14" s="9">
        <v>7.6070000000000002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0.81899999999999995</v>
      </c>
      <c r="C15" s="9">
        <v>0.78700000000000003</v>
      </c>
      <c r="D15" s="9">
        <v>2.6829999999999998</v>
      </c>
      <c r="E15" s="9">
        <v>1.514</v>
      </c>
      <c r="F15" s="9">
        <v>1.169</v>
      </c>
      <c r="G15" s="9">
        <v>1.1579999999999999</v>
      </c>
      <c r="H15" s="9">
        <v>0.43099999999999999</v>
      </c>
      <c r="I15" s="9">
        <v>0.72699999999999998</v>
      </c>
      <c r="J15" s="9">
        <v>0.71799999999999997</v>
      </c>
      <c r="K15" s="9">
        <v>0.71799999999999997</v>
      </c>
      <c r="L15" s="9">
        <v>0</v>
      </c>
      <c r="M15" s="9">
        <v>14.986000000000001</v>
      </c>
      <c r="N15" s="9">
        <v>15</v>
      </c>
      <c r="O15" s="9">
        <v>10.833</v>
      </c>
      <c r="P15" s="9">
        <v>21.295000000000002</v>
      </c>
      <c r="Q15" s="9">
        <v>10.714</v>
      </c>
      <c r="R15" s="9">
        <v>10.58</v>
      </c>
      <c r="S15" s="9">
        <v>4.3979999999999997</v>
      </c>
      <c r="T15" s="9">
        <v>2.5470000000000002</v>
      </c>
      <c r="U15" s="9">
        <v>1.851</v>
      </c>
      <c r="V15" s="9">
        <v>8.4260000000000002</v>
      </c>
      <c r="W15" s="9">
        <v>4.4400000000000004</v>
      </c>
      <c r="X15" s="9">
        <v>3.9860000000000002</v>
      </c>
      <c r="Y15" s="9">
        <v>6.8150000000000004</v>
      </c>
      <c r="Z15" s="9">
        <v>2.5409999999999999</v>
      </c>
      <c r="AA15" s="9">
        <v>4.274</v>
      </c>
      <c r="AB15" s="9">
        <v>1.655</v>
      </c>
      <c r="AC15" s="9">
        <v>1.1870000000000001</v>
      </c>
      <c r="AD15" s="9">
        <v>0.46800000000000003</v>
      </c>
      <c r="AE15" s="9">
        <v>16</v>
      </c>
      <c r="AF15" s="9">
        <v>15.704000000000001</v>
      </c>
      <c r="AG15" s="9">
        <v>16.462</v>
      </c>
      <c r="AH15" s="9">
        <v>60.66</v>
      </c>
      <c r="AI15" s="9">
        <v>16.387</v>
      </c>
      <c r="AJ15" s="9">
        <v>44.274000000000001</v>
      </c>
      <c r="AK15" s="9">
        <v>23.035</v>
      </c>
      <c r="AL15" s="9">
        <v>6.2720000000000002</v>
      </c>
      <c r="AM15" s="9">
        <v>16.763999999999999</v>
      </c>
      <c r="AN15" s="9">
        <v>25.082999999999998</v>
      </c>
      <c r="AO15" s="9">
        <v>5.1529999999999996</v>
      </c>
      <c r="AP15" s="9">
        <v>19.931000000000001</v>
      </c>
      <c r="AQ15" s="9">
        <v>9.8919999999999995</v>
      </c>
      <c r="AR15" s="9">
        <v>3.4889999999999999</v>
      </c>
      <c r="AS15" s="9">
        <v>6.4029999999999996</v>
      </c>
      <c r="AT15" s="9">
        <v>2.65</v>
      </c>
      <c r="AU15" s="9">
        <v>1.474</v>
      </c>
      <c r="AV15" s="9">
        <v>1.1759999999999999</v>
      </c>
      <c r="AW15" s="9">
        <v>11</v>
      </c>
      <c r="AX15" s="9">
        <v>12.343999999999999</v>
      </c>
      <c r="AY15" s="9">
        <v>10</v>
      </c>
      <c r="AZ15" s="9">
        <v>23.45</v>
      </c>
      <c r="BA15" s="9">
        <v>8.2769999999999992</v>
      </c>
      <c r="BB15" s="9">
        <v>15.172000000000001</v>
      </c>
      <c r="BC15" s="9">
        <v>7.3079999999999998</v>
      </c>
      <c r="BD15" s="9">
        <v>1.3720000000000001</v>
      </c>
      <c r="BE15" s="9">
        <v>5.9359999999999999</v>
      </c>
      <c r="BF15" s="9">
        <v>12.638999999999999</v>
      </c>
      <c r="BG15" s="9">
        <v>4.9770000000000003</v>
      </c>
      <c r="BH15" s="9">
        <v>7.6609999999999996</v>
      </c>
      <c r="BI15" s="9">
        <v>3.113</v>
      </c>
      <c r="BJ15" s="9">
        <v>1.538</v>
      </c>
      <c r="BK15" s="9">
        <v>1.575</v>
      </c>
      <c r="BL15" s="9">
        <v>0.39100000000000001</v>
      </c>
      <c r="BM15" s="9">
        <v>0.39100000000000001</v>
      </c>
      <c r="BN15" s="9">
        <v>0</v>
      </c>
      <c r="BO15" s="9">
        <v>10</v>
      </c>
      <c r="BP15" s="9">
        <v>15</v>
      </c>
      <c r="BQ15" s="9">
        <v>10</v>
      </c>
      <c r="BR15" s="9">
        <v>5.4379999999999997</v>
      </c>
      <c r="BS15" s="9">
        <v>3.4769999999999999</v>
      </c>
      <c r="BT15" s="9">
        <v>1.9610000000000001</v>
      </c>
      <c r="BU15" s="9">
        <v>1.849</v>
      </c>
      <c r="BV15" s="9">
        <v>1.1080000000000001</v>
      </c>
      <c r="BW15" s="9">
        <v>0.74099999999999999</v>
      </c>
      <c r="BX15" s="9">
        <v>2.516</v>
      </c>
      <c r="BY15" s="9">
        <v>1.6519999999999999</v>
      </c>
      <c r="BZ15" s="9">
        <v>0.86499999999999999</v>
      </c>
      <c r="CA15" s="9">
        <v>0.35499999999999998</v>
      </c>
      <c r="CB15" s="9">
        <v>0</v>
      </c>
      <c r="CC15" s="9">
        <v>0.35499999999999998</v>
      </c>
      <c r="CD15" s="9">
        <v>0.71799999999999997</v>
      </c>
      <c r="CE15" s="9">
        <v>0.71799999999999997</v>
      </c>
      <c r="CF15" s="9">
        <v>0</v>
      </c>
      <c r="CG15" s="9">
        <v>13.972</v>
      </c>
      <c r="CH15" s="9">
        <v>11.292</v>
      </c>
      <c r="CI15" s="9">
        <v>17.373000000000001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1.159</v>
      </c>
      <c r="C16" s="9">
        <v>0.39800000000000002</v>
      </c>
      <c r="D16" s="9">
        <v>2.3199999999999998</v>
      </c>
      <c r="E16" s="9">
        <v>0.86499999999999999</v>
      </c>
      <c r="F16" s="9">
        <v>1.454</v>
      </c>
      <c r="G16" s="9">
        <v>0.84</v>
      </c>
      <c r="H16" s="9">
        <v>0.44900000000000001</v>
      </c>
      <c r="I16" s="9">
        <v>0.39100000000000001</v>
      </c>
      <c r="J16" s="9">
        <v>0</v>
      </c>
      <c r="K16" s="9">
        <v>0</v>
      </c>
      <c r="L16" s="9">
        <v>0</v>
      </c>
      <c r="M16" s="9">
        <v>10</v>
      </c>
      <c r="N16" s="9">
        <v>9.8390000000000004</v>
      </c>
      <c r="O16" s="9">
        <v>10</v>
      </c>
      <c r="P16" s="9">
        <v>28.748999999999999</v>
      </c>
      <c r="Q16" s="9">
        <v>15.223000000000001</v>
      </c>
      <c r="R16" s="9">
        <v>13.525</v>
      </c>
      <c r="S16" s="9">
        <v>5.1760000000000002</v>
      </c>
      <c r="T16" s="9">
        <v>3.49</v>
      </c>
      <c r="U16" s="9">
        <v>1.6859999999999999</v>
      </c>
      <c r="V16" s="9">
        <v>17.731000000000002</v>
      </c>
      <c r="W16" s="9">
        <v>7.3570000000000002</v>
      </c>
      <c r="X16" s="9">
        <v>10.374000000000001</v>
      </c>
      <c r="Y16" s="9">
        <v>4.4640000000000004</v>
      </c>
      <c r="Z16" s="9">
        <v>2.9990000000000001</v>
      </c>
      <c r="AA16" s="9">
        <v>1.466</v>
      </c>
      <c r="AB16" s="9">
        <v>1.3779999999999999</v>
      </c>
      <c r="AC16" s="9">
        <v>1.3779999999999999</v>
      </c>
      <c r="AD16" s="9">
        <v>0</v>
      </c>
      <c r="AE16" s="9">
        <v>13.032</v>
      </c>
      <c r="AF16" s="9">
        <v>13</v>
      </c>
      <c r="AG16" s="9">
        <v>14.286</v>
      </c>
      <c r="AH16" s="9">
        <v>57.662999999999997</v>
      </c>
      <c r="AI16" s="9">
        <v>19.41</v>
      </c>
      <c r="AJ16" s="9">
        <v>38.253</v>
      </c>
      <c r="AK16" s="9">
        <v>20.331</v>
      </c>
      <c r="AL16" s="9">
        <v>4.6470000000000002</v>
      </c>
      <c r="AM16" s="9">
        <v>15.683999999999999</v>
      </c>
      <c r="AN16" s="9">
        <v>24.957999999999998</v>
      </c>
      <c r="AO16" s="9">
        <v>7.8659999999999997</v>
      </c>
      <c r="AP16" s="9">
        <v>17.091999999999999</v>
      </c>
      <c r="AQ16" s="9">
        <v>9.69</v>
      </c>
      <c r="AR16" s="9">
        <v>4.6580000000000004</v>
      </c>
      <c r="AS16" s="9">
        <v>5.032</v>
      </c>
      <c r="AT16" s="9">
        <v>2.6840000000000002</v>
      </c>
      <c r="AU16" s="9">
        <v>2.238</v>
      </c>
      <c r="AV16" s="9">
        <v>0.44600000000000001</v>
      </c>
      <c r="AW16" s="9">
        <v>12</v>
      </c>
      <c r="AX16" s="9">
        <v>14.913</v>
      </c>
      <c r="AY16" s="9">
        <v>10.272</v>
      </c>
      <c r="AZ16" s="9">
        <v>29.006</v>
      </c>
      <c r="BA16" s="9">
        <v>10.384</v>
      </c>
      <c r="BB16" s="9">
        <v>18.620999999999999</v>
      </c>
      <c r="BC16" s="9">
        <v>10.015000000000001</v>
      </c>
      <c r="BD16" s="9">
        <v>3.3239999999999998</v>
      </c>
      <c r="BE16" s="9">
        <v>6.69</v>
      </c>
      <c r="BF16" s="9">
        <v>14.398</v>
      </c>
      <c r="BG16" s="9">
        <v>6.0940000000000003</v>
      </c>
      <c r="BH16" s="9">
        <v>8.3040000000000003</v>
      </c>
      <c r="BI16" s="9">
        <v>3.161</v>
      </c>
      <c r="BJ16" s="9">
        <v>0</v>
      </c>
      <c r="BK16" s="9">
        <v>3.161</v>
      </c>
      <c r="BL16" s="9">
        <v>1.4330000000000001</v>
      </c>
      <c r="BM16" s="9">
        <v>0.96599999999999997</v>
      </c>
      <c r="BN16" s="9">
        <v>0.46600000000000003</v>
      </c>
      <c r="BO16" s="9">
        <v>12</v>
      </c>
      <c r="BP16" s="9">
        <v>11.648</v>
      </c>
      <c r="BQ16" s="9">
        <v>12</v>
      </c>
      <c r="BR16" s="9">
        <v>5.242</v>
      </c>
      <c r="BS16" s="9">
        <v>2.544</v>
      </c>
      <c r="BT16" s="9">
        <v>2.698</v>
      </c>
      <c r="BU16" s="9">
        <v>1.3660000000000001</v>
      </c>
      <c r="BV16" s="9">
        <v>0.83299999999999996</v>
      </c>
      <c r="BW16" s="9">
        <v>0.53300000000000003</v>
      </c>
      <c r="BX16" s="9">
        <v>2.1589999999999998</v>
      </c>
      <c r="BY16" s="9">
        <v>0.86499999999999999</v>
      </c>
      <c r="BZ16" s="9">
        <v>1.294</v>
      </c>
      <c r="CA16" s="9">
        <v>1.319</v>
      </c>
      <c r="CB16" s="9">
        <v>0.44900000000000001</v>
      </c>
      <c r="CC16" s="9">
        <v>0.87</v>
      </c>
      <c r="CD16" s="9">
        <v>0.39700000000000002</v>
      </c>
      <c r="CE16" s="9">
        <v>0.39700000000000002</v>
      </c>
      <c r="CF16" s="9">
        <v>0</v>
      </c>
      <c r="CG16" s="9">
        <v>11.579000000000001</v>
      </c>
      <c r="CH16" s="9">
        <v>11.968999999999999</v>
      </c>
      <c r="CI16" s="9">
        <v>10.89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0.30399999999999999</v>
      </c>
      <c r="C17" s="9">
        <v>1.1299999999999999</v>
      </c>
      <c r="D17" s="9">
        <v>1.9510000000000001</v>
      </c>
      <c r="E17" s="9">
        <v>0.61499999999999999</v>
      </c>
      <c r="F17" s="9">
        <v>1.335</v>
      </c>
      <c r="G17" s="9">
        <v>0.56200000000000006</v>
      </c>
      <c r="H17" s="9">
        <v>0.23499999999999999</v>
      </c>
      <c r="I17" s="9">
        <v>0.32600000000000001</v>
      </c>
      <c r="J17" s="9">
        <v>1.2450000000000001</v>
      </c>
      <c r="K17" s="9">
        <v>0.8</v>
      </c>
      <c r="L17" s="9">
        <v>0.44600000000000001</v>
      </c>
      <c r="M17" s="9">
        <v>18.006</v>
      </c>
      <c r="N17" s="9">
        <v>19.777000000000001</v>
      </c>
      <c r="O17" s="9">
        <v>16.402999999999999</v>
      </c>
      <c r="P17" s="9">
        <v>19.457000000000001</v>
      </c>
      <c r="Q17" s="9">
        <v>6.2720000000000002</v>
      </c>
      <c r="R17" s="9">
        <v>13.186</v>
      </c>
      <c r="S17" s="9">
        <v>6.1159999999999997</v>
      </c>
      <c r="T17" s="9">
        <v>1.5509999999999999</v>
      </c>
      <c r="U17" s="9">
        <v>4.5640000000000001</v>
      </c>
      <c r="V17" s="9">
        <v>10.002000000000001</v>
      </c>
      <c r="W17" s="9">
        <v>4.1630000000000003</v>
      </c>
      <c r="X17" s="9">
        <v>5.8390000000000004</v>
      </c>
      <c r="Y17" s="9">
        <v>1.5469999999999999</v>
      </c>
      <c r="Z17" s="9">
        <v>0</v>
      </c>
      <c r="AA17" s="9">
        <v>1.5469999999999999</v>
      </c>
      <c r="AB17" s="9">
        <v>1.7929999999999999</v>
      </c>
      <c r="AC17" s="9">
        <v>0.55800000000000005</v>
      </c>
      <c r="AD17" s="9">
        <v>1.236</v>
      </c>
      <c r="AE17" s="9">
        <v>11.888999999999999</v>
      </c>
      <c r="AF17" s="9">
        <v>10</v>
      </c>
      <c r="AG17" s="9">
        <v>13.961</v>
      </c>
      <c r="AH17" s="9">
        <v>48.265000000000001</v>
      </c>
      <c r="AI17" s="9">
        <v>10.939</v>
      </c>
      <c r="AJ17" s="9">
        <v>37.326000000000001</v>
      </c>
      <c r="AK17" s="9">
        <v>21.512</v>
      </c>
      <c r="AL17" s="9">
        <v>3.5550000000000002</v>
      </c>
      <c r="AM17" s="9">
        <v>17.957000000000001</v>
      </c>
      <c r="AN17" s="9">
        <v>19.564</v>
      </c>
      <c r="AO17" s="9">
        <v>4.6849999999999996</v>
      </c>
      <c r="AP17" s="9">
        <v>14.879</v>
      </c>
      <c r="AQ17" s="9">
        <v>6.5010000000000003</v>
      </c>
      <c r="AR17" s="9">
        <v>2.6989999999999998</v>
      </c>
      <c r="AS17" s="9">
        <v>3.802</v>
      </c>
      <c r="AT17" s="9">
        <v>0.68700000000000006</v>
      </c>
      <c r="AU17" s="9">
        <v>0</v>
      </c>
      <c r="AV17" s="9">
        <v>0.68700000000000006</v>
      </c>
      <c r="AW17" s="9">
        <v>10</v>
      </c>
      <c r="AX17" s="9">
        <v>13.548</v>
      </c>
      <c r="AY17" s="9">
        <v>10</v>
      </c>
      <c r="AZ17" s="9">
        <v>17.643000000000001</v>
      </c>
      <c r="BA17" s="9">
        <v>6.5339999999999998</v>
      </c>
      <c r="BB17" s="9">
        <v>11.109</v>
      </c>
      <c r="BC17" s="9">
        <v>6.35</v>
      </c>
      <c r="BD17" s="9">
        <v>3.3420000000000001</v>
      </c>
      <c r="BE17" s="9">
        <v>3.008</v>
      </c>
      <c r="BF17" s="9">
        <v>8.1630000000000003</v>
      </c>
      <c r="BG17" s="9">
        <v>2.25</v>
      </c>
      <c r="BH17" s="9">
        <v>5.9119999999999999</v>
      </c>
      <c r="BI17" s="9">
        <v>1.7430000000000001</v>
      </c>
      <c r="BJ17" s="9">
        <v>0</v>
      </c>
      <c r="BK17" s="9">
        <v>1.7430000000000001</v>
      </c>
      <c r="BL17" s="9">
        <v>1.387</v>
      </c>
      <c r="BM17" s="9">
        <v>0.94199999999999995</v>
      </c>
      <c r="BN17" s="9">
        <v>0.44600000000000001</v>
      </c>
      <c r="BO17" s="9">
        <v>11.281000000000001</v>
      </c>
      <c r="BP17" s="9">
        <v>8.5570000000000004</v>
      </c>
      <c r="BQ17" s="9">
        <v>13</v>
      </c>
      <c r="BR17" s="9">
        <v>4.8440000000000003</v>
      </c>
      <c r="BS17" s="9">
        <v>2.3239999999999998</v>
      </c>
      <c r="BT17" s="9">
        <v>2.52</v>
      </c>
      <c r="BU17" s="9">
        <v>1.492</v>
      </c>
      <c r="BV17" s="9">
        <v>0.30399999999999999</v>
      </c>
      <c r="BW17" s="9">
        <v>1.1879999999999999</v>
      </c>
      <c r="BX17" s="9">
        <v>0.30099999999999999</v>
      </c>
      <c r="BY17" s="9">
        <v>0.30099999999999999</v>
      </c>
      <c r="BZ17" s="9">
        <v>0</v>
      </c>
      <c r="CA17" s="9">
        <v>1.5329999999999999</v>
      </c>
      <c r="CB17" s="9">
        <v>0.57699999999999996</v>
      </c>
      <c r="CC17" s="9">
        <v>0.95599999999999996</v>
      </c>
      <c r="CD17" s="9">
        <v>1.518</v>
      </c>
      <c r="CE17" s="9">
        <v>1.1419999999999999</v>
      </c>
      <c r="CF17" s="9">
        <v>0.376</v>
      </c>
      <c r="CG17" s="9">
        <v>21.427</v>
      </c>
      <c r="CH17" s="9">
        <v>23.795000000000002</v>
      </c>
      <c r="CI17" s="9">
        <v>14.031000000000001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1.86</v>
      </c>
      <c r="D18" s="9">
        <v>1.258</v>
      </c>
      <c r="E18" s="9">
        <v>0.435</v>
      </c>
      <c r="F18" s="9">
        <v>0.82299999999999995</v>
      </c>
      <c r="G18" s="9">
        <v>1.2230000000000001</v>
      </c>
      <c r="H18" s="9">
        <v>1.2230000000000001</v>
      </c>
      <c r="I18" s="9">
        <v>0</v>
      </c>
      <c r="J18" s="9">
        <v>0.42599999999999999</v>
      </c>
      <c r="K18" s="9">
        <v>0</v>
      </c>
      <c r="L18" s="9">
        <v>0.42599999999999999</v>
      </c>
      <c r="M18" s="9">
        <v>11.254</v>
      </c>
      <c r="N18" s="9">
        <v>20</v>
      </c>
      <c r="O18" s="9">
        <v>6</v>
      </c>
      <c r="P18" s="9">
        <v>16.835999999999999</v>
      </c>
      <c r="Q18" s="9">
        <v>7.0910000000000002</v>
      </c>
      <c r="R18" s="9">
        <v>9.7449999999999992</v>
      </c>
      <c r="S18" s="9">
        <v>5.1420000000000003</v>
      </c>
      <c r="T18" s="9">
        <v>2.4649999999999999</v>
      </c>
      <c r="U18" s="9">
        <v>2.6779999999999999</v>
      </c>
      <c r="V18" s="9">
        <v>7.46</v>
      </c>
      <c r="W18" s="9">
        <v>2.742</v>
      </c>
      <c r="X18" s="9">
        <v>4.718</v>
      </c>
      <c r="Y18" s="9">
        <v>2.4620000000000002</v>
      </c>
      <c r="Z18" s="9">
        <v>1.339</v>
      </c>
      <c r="AA18" s="9">
        <v>1.1220000000000001</v>
      </c>
      <c r="AB18" s="9">
        <v>1.772</v>
      </c>
      <c r="AC18" s="9">
        <v>0.54600000000000004</v>
      </c>
      <c r="AD18" s="9">
        <v>1.2270000000000001</v>
      </c>
      <c r="AE18" s="9">
        <v>10</v>
      </c>
      <c r="AF18" s="9">
        <v>10</v>
      </c>
      <c r="AG18" s="9">
        <v>13.169</v>
      </c>
      <c r="AH18" s="9">
        <v>47.61</v>
      </c>
      <c r="AI18" s="9">
        <v>15.723000000000001</v>
      </c>
      <c r="AJ18" s="9">
        <v>31.887</v>
      </c>
      <c r="AK18" s="9">
        <v>18.594000000000001</v>
      </c>
      <c r="AL18" s="9">
        <v>5.101</v>
      </c>
      <c r="AM18" s="9">
        <v>13.492000000000001</v>
      </c>
      <c r="AN18" s="9">
        <v>20.062000000000001</v>
      </c>
      <c r="AO18" s="9">
        <v>8.6180000000000003</v>
      </c>
      <c r="AP18" s="9">
        <v>11.444000000000001</v>
      </c>
      <c r="AQ18" s="9">
        <v>7.6820000000000004</v>
      </c>
      <c r="AR18" s="9">
        <v>2.0030000000000001</v>
      </c>
      <c r="AS18" s="9">
        <v>5.6790000000000003</v>
      </c>
      <c r="AT18" s="9">
        <v>1.272</v>
      </c>
      <c r="AU18" s="9">
        <v>0</v>
      </c>
      <c r="AV18" s="9">
        <v>1.272</v>
      </c>
      <c r="AW18" s="9">
        <v>10</v>
      </c>
      <c r="AX18" s="9">
        <v>10</v>
      </c>
      <c r="AY18" s="9">
        <v>10</v>
      </c>
      <c r="AZ18" s="9">
        <v>20.11</v>
      </c>
      <c r="BA18" s="9">
        <v>5.2380000000000004</v>
      </c>
      <c r="BB18" s="9">
        <v>14.872</v>
      </c>
      <c r="BC18" s="9">
        <v>8.1769999999999996</v>
      </c>
      <c r="BD18" s="9">
        <v>1.633</v>
      </c>
      <c r="BE18" s="9">
        <v>6.5439999999999996</v>
      </c>
      <c r="BF18" s="9">
        <v>9.7040000000000006</v>
      </c>
      <c r="BG18" s="9">
        <v>3.2149999999999999</v>
      </c>
      <c r="BH18" s="9">
        <v>6.4889999999999999</v>
      </c>
      <c r="BI18" s="9">
        <v>1.49</v>
      </c>
      <c r="BJ18" s="9">
        <v>0.39</v>
      </c>
      <c r="BK18" s="9">
        <v>1.1000000000000001</v>
      </c>
      <c r="BL18" s="9">
        <v>0.73899999999999999</v>
      </c>
      <c r="BM18" s="9">
        <v>0</v>
      </c>
      <c r="BN18" s="9">
        <v>0.73899999999999999</v>
      </c>
      <c r="BO18" s="9">
        <v>10</v>
      </c>
      <c r="BP18" s="9">
        <v>14.585000000000001</v>
      </c>
      <c r="BQ18" s="9">
        <v>10</v>
      </c>
      <c r="BR18" s="9">
        <v>3.9620000000000002</v>
      </c>
      <c r="BS18" s="9">
        <v>2.0430000000000001</v>
      </c>
      <c r="BT18" s="9">
        <v>1.9179999999999999</v>
      </c>
      <c r="BU18" s="9">
        <v>1.1240000000000001</v>
      </c>
      <c r="BV18" s="9">
        <v>0</v>
      </c>
      <c r="BW18" s="9">
        <v>1.1240000000000001</v>
      </c>
      <c r="BX18" s="9">
        <v>1.615</v>
      </c>
      <c r="BY18" s="9">
        <v>0.82099999999999995</v>
      </c>
      <c r="BZ18" s="9">
        <v>0.79400000000000004</v>
      </c>
      <c r="CA18" s="9">
        <v>1.2230000000000001</v>
      </c>
      <c r="CB18" s="9">
        <v>1.2230000000000001</v>
      </c>
      <c r="CC18" s="9">
        <v>0</v>
      </c>
      <c r="CD18" s="9">
        <v>0</v>
      </c>
      <c r="CE18" s="9">
        <v>0</v>
      </c>
      <c r="CF18" s="9">
        <v>0</v>
      </c>
      <c r="CG18" s="9">
        <v>15</v>
      </c>
      <c r="CH18" s="9">
        <v>19.675000000000001</v>
      </c>
      <c r="CI18" s="9">
        <v>6.1669999999999998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0.91700000000000004</v>
      </c>
      <c r="C19" s="9">
        <v>0.437</v>
      </c>
      <c r="D19" s="9">
        <v>1.1339999999999999</v>
      </c>
      <c r="E19" s="9">
        <v>0.29499999999999998</v>
      </c>
      <c r="F19" s="9">
        <v>0.83899999999999997</v>
      </c>
      <c r="G19" s="9">
        <v>0</v>
      </c>
      <c r="H19" s="9">
        <v>0</v>
      </c>
      <c r="I19" s="9">
        <v>0</v>
      </c>
      <c r="J19" s="9">
        <v>0.67500000000000004</v>
      </c>
      <c r="K19" s="9">
        <v>0.67500000000000004</v>
      </c>
      <c r="L19" s="9">
        <v>0</v>
      </c>
      <c r="M19" s="9">
        <v>9.9760000000000009</v>
      </c>
      <c r="N19" s="9">
        <v>9.4499999999999993</v>
      </c>
      <c r="O19" s="9">
        <v>9.8559999999999999</v>
      </c>
      <c r="P19" s="9">
        <v>9.548</v>
      </c>
      <c r="Q19" s="9">
        <v>3.5990000000000002</v>
      </c>
      <c r="R19" s="9">
        <v>5.9489999999999998</v>
      </c>
      <c r="S19" s="9">
        <v>2.4359999999999999</v>
      </c>
      <c r="T19" s="9">
        <v>0.45800000000000002</v>
      </c>
      <c r="U19" s="9">
        <v>1.978</v>
      </c>
      <c r="V19" s="9">
        <v>4.2699999999999996</v>
      </c>
      <c r="W19" s="9">
        <v>1.5089999999999999</v>
      </c>
      <c r="X19" s="9">
        <v>2.7610000000000001</v>
      </c>
      <c r="Y19" s="9">
        <v>2.8420000000000001</v>
      </c>
      <c r="Z19" s="9">
        <v>1.6319999999999999</v>
      </c>
      <c r="AA19" s="9">
        <v>1.21</v>
      </c>
      <c r="AB19" s="9">
        <v>0</v>
      </c>
      <c r="AC19" s="9">
        <v>0</v>
      </c>
      <c r="AD19" s="9">
        <v>0</v>
      </c>
      <c r="AE19" s="9">
        <v>13.912000000000001</v>
      </c>
      <c r="AF19" s="9">
        <v>17.338000000000001</v>
      </c>
      <c r="AG19" s="9">
        <v>12.287000000000001</v>
      </c>
      <c r="AH19" s="9">
        <v>48.554000000000002</v>
      </c>
      <c r="AI19" s="9">
        <v>19.870999999999999</v>
      </c>
      <c r="AJ19" s="9">
        <v>28.683</v>
      </c>
      <c r="AK19" s="9">
        <v>21.922000000000001</v>
      </c>
      <c r="AL19" s="9">
        <v>7.0880000000000001</v>
      </c>
      <c r="AM19" s="9">
        <v>14.834</v>
      </c>
      <c r="AN19" s="9">
        <v>19.503</v>
      </c>
      <c r="AO19" s="9">
        <v>8.4960000000000004</v>
      </c>
      <c r="AP19" s="9">
        <v>11.006</v>
      </c>
      <c r="AQ19" s="9">
        <v>5.351</v>
      </c>
      <c r="AR19" s="9">
        <v>3.415</v>
      </c>
      <c r="AS19" s="9">
        <v>1.9350000000000001</v>
      </c>
      <c r="AT19" s="9">
        <v>1.7789999999999999</v>
      </c>
      <c r="AU19" s="9">
        <v>0.871</v>
      </c>
      <c r="AV19" s="9">
        <v>0.90800000000000003</v>
      </c>
      <c r="AW19" s="9">
        <v>10</v>
      </c>
      <c r="AX19" s="9">
        <v>12</v>
      </c>
      <c r="AY19" s="9">
        <v>9</v>
      </c>
      <c r="AZ19" s="9">
        <v>21.692</v>
      </c>
      <c r="BA19" s="9">
        <v>8.68</v>
      </c>
      <c r="BB19" s="9">
        <v>13.012</v>
      </c>
      <c r="BC19" s="9">
        <v>9.8940000000000001</v>
      </c>
      <c r="BD19" s="9">
        <v>2.254</v>
      </c>
      <c r="BE19" s="9">
        <v>7.64</v>
      </c>
      <c r="BF19" s="9">
        <v>8.5589999999999993</v>
      </c>
      <c r="BG19" s="9">
        <v>4.883</v>
      </c>
      <c r="BH19" s="9">
        <v>3.6760000000000002</v>
      </c>
      <c r="BI19" s="9">
        <v>2.4249999999999998</v>
      </c>
      <c r="BJ19" s="9">
        <v>1.1259999999999999</v>
      </c>
      <c r="BK19" s="9">
        <v>1.2989999999999999</v>
      </c>
      <c r="BL19" s="9">
        <v>0.81399999999999995</v>
      </c>
      <c r="BM19" s="9">
        <v>0.41699999999999998</v>
      </c>
      <c r="BN19" s="9">
        <v>0.39700000000000002</v>
      </c>
      <c r="BO19" s="9">
        <v>10</v>
      </c>
      <c r="BP19" s="9">
        <v>11.436</v>
      </c>
      <c r="BQ19" s="9">
        <v>8</v>
      </c>
      <c r="BR19" s="9">
        <v>3.782</v>
      </c>
      <c r="BS19" s="9">
        <v>1.556</v>
      </c>
      <c r="BT19" s="9">
        <v>2.2269999999999999</v>
      </c>
      <c r="BU19" s="9">
        <v>1.9730000000000001</v>
      </c>
      <c r="BV19" s="9">
        <v>0.58599999999999997</v>
      </c>
      <c r="BW19" s="9">
        <v>1.387</v>
      </c>
      <c r="BX19" s="9">
        <v>1.1339999999999999</v>
      </c>
      <c r="BY19" s="9">
        <v>0.29499999999999998</v>
      </c>
      <c r="BZ19" s="9">
        <v>0.83899999999999997</v>
      </c>
      <c r="CA19" s="9">
        <v>0</v>
      </c>
      <c r="CB19" s="9">
        <v>0</v>
      </c>
      <c r="CC19" s="9">
        <v>0</v>
      </c>
      <c r="CD19" s="9">
        <v>0.67500000000000004</v>
      </c>
      <c r="CE19" s="9">
        <v>0.67500000000000004</v>
      </c>
      <c r="CF19" s="9">
        <v>0</v>
      </c>
      <c r="CG19" s="9">
        <v>8.8010000000000002</v>
      </c>
      <c r="CH19" s="9">
        <v>12.775</v>
      </c>
      <c r="CI19" s="9">
        <v>8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0.57099999999999995</v>
      </c>
      <c r="D20" s="9">
        <v>1.988</v>
      </c>
      <c r="E20" s="9">
        <v>0.379</v>
      </c>
      <c r="F20" s="9">
        <v>1.609</v>
      </c>
      <c r="G20" s="9">
        <v>0</v>
      </c>
      <c r="H20" s="9">
        <v>0</v>
      </c>
      <c r="I20" s="9">
        <v>0</v>
      </c>
      <c r="J20" s="9">
        <v>0.57399999999999995</v>
      </c>
      <c r="K20" s="9">
        <v>0.57399999999999995</v>
      </c>
      <c r="L20" s="9">
        <v>0</v>
      </c>
      <c r="M20" s="9">
        <v>14.205</v>
      </c>
      <c r="N20" s="9">
        <v>28.673999999999999</v>
      </c>
      <c r="O20" s="9">
        <v>13.837999999999999</v>
      </c>
      <c r="P20" s="9">
        <v>16.327999999999999</v>
      </c>
      <c r="Q20" s="9">
        <v>8.6790000000000003</v>
      </c>
      <c r="R20" s="9">
        <v>7.65</v>
      </c>
      <c r="S20" s="9">
        <v>6.8949999999999996</v>
      </c>
      <c r="T20" s="9">
        <v>3.532</v>
      </c>
      <c r="U20" s="9">
        <v>3.363</v>
      </c>
      <c r="V20" s="9">
        <v>6.6820000000000004</v>
      </c>
      <c r="W20" s="9">
        <v>3.806</v>
      </c>
      <c r="X20" s="9">
        <v>2.8759999999999999</v>
      </c>
      <c r="Y20" s="9">
        <v>1.581</v>
      </c>
      <c r="Z20" s="9">
        <v>0.94399999999999995</v>
      </c>
      <c r="AA20" s="9">
        <v>0.63700000000000001</v>
      </c>
      <c r="AB20" s="9">
        <v>1.171</v>
      </c>
      <c r="AC20" s="9">
        <v>0.39700000000000002</v>
      </c>
      <c r="AD20" s="9">
        <v>0.77300000000000002</v>
      </c>
      <c r="AE20" s="9">
        <v>10</v>
      </c>
      <c r="AF20" s="9">
        <v>10</v>
      </c>
      <c r="AG20" s="9">
        <v>10</v>
      </c>
      <c r="AH20" s="9">
        <v>51.093000000000004</v>
      </c>
      <c r="AI20" s="9">
        <v>15.217000000000001</v>
      </c>
      <c r="AJ20" s="9">
        <v>35.875999999999998</v>
      </c>
      <c r="AK20" s="9">
        <v>22.157</v>
      </c>
      <c r="AL20" s="9">
        <v>5.3739999999999997</v>
      </c>
      <c r="AM20" s="9">
        <v>16.783000000000001</v>
      </c>
      <c r="AN20" s="9">
        <v>20.218</v>
      </c>
      <c r="AO20" s="9">
        <v>6.7839999999999998</v>
      </c>
      <c r="AP20" s="9">
        <v>13.433999999999999</v>
      </c>
      <c r="AQ20" s="9">
        <v>6.9489999999999998</v>
      </c>
      <c r="AR20" s="9">
        <v>2.6680000000000001</v>
      </c>
      <c r="AS20" s="9">
        <v>4.2809999999999997</v>
      </c>
      <c r="AT20" s="9">
        <v>1.77</v>
      </c>
      <c r="AU20" s="9">
        <v>0.39100000000000001</v>
      </c>
      <c r="AV20" s="9">
        <v>1.379</v>
      </c>
      <c r="AW20" s="9">
        <v>10</v>
      </c>
      <c r="AX20" s="9">
        <v>10.994</v>
      </c>
      <c r="AY20" s="9">
        <v>10</v>
      </c>
      <c r="AZ20" s="9">
        <v>16.396999999999998</v>
      </c>
      <c r="BA20" s="9">
        <v>4.3819999999999997</v>
      </c>
      <c r="BB20" s="9">
        <v>12.016</v>
      </c>
      <c r="BC20" s="9">
        <v>5.3940000000000001</v>
      </c>
      <c r="BD20" s="9">
        <v>1.7869999999999999</v>
      </c>
      <c r="BE20" s="9">
        <v>3.6080000000000001</v>
      </c>
      <c r="BF20" s="9">
        <v>7.4989999999999997</v>
      </c>
      <c r="BG20" s="9">
        <v>1.875</v>
      </c>
      <c r="BH20" s="9">
        <v>5.6230000000000002</v>
      </c>
      <c r="BI20" s="9">
        <v>3.504</v>
      </c>
      <c r="BJ20" s="9">
        <v>0.72</v>
      </c>
      <c r="BK20" s="9">
        <v>2.7850000000000001</v>
      </c>
      <c r="BL20" s="9">
        <v>0</v>
      </c>
      <c r="BM20" s="9">
        <v>0</v>
      </c>
      <c r="BN20" s="9">
        <v>0</v>
      </c>
      <c r="BO20" s="9">
        <v>10.845000000000001</v>
      </c>
      <c r="BP20" s="9">
        <v>11.763</v>
      </c>
      <c r="BQ20" s="9">
        <v>11.452999999999999</v>
      </c>
      <c r="BR20" s="9">
        <v>3.9660000000000002</v>
      </c>
      <c r="BS20" s="9">
        <v>1.9</v>
      </c>
      <c r="BT20" s="9">
        <v>2.0670000000000002</v>
      </c>
      <c r="BU20" s="9">
        <v>1.522</v>
      </c>
      <c r="BV20" s="9">
        <v>0</v>
      </c>
      <c r="BW20" s="9">
        <v>1.522</v>
      </c>
      <c r="BX20" s="9">
        <v>1.87</v>
      </c>
      <c r="BY20" s="9">
        <v>1.325</v>
      </c>
      <c r="BZ20" s="9">
        <v>0.54500000000000004</v>
      </c>
      <c r="CA20" s="9">
        <v>0</v>
      </c>
      <c r="CB20" s="9">
        <v>0</v>
      </c>
      <c r="CC20" s="9">
        <v>0</v>
      </c>
      <c r="CD20" s="9">
        <v>0.57399999999999995</v>
      </c>
      <c r="CE20" s="9">
        <v>0.57399999999999995</v>
      </c>
      <c r="CF20" s="9">
        <v>0</v>
      </c>
      <c r="CG20" s="9">
        <v>10</v>
      </c>
      <c r="CH20" s="9">
        <v>10</v>
      </c>
      <c r="CI20" s="9">
        <v>4.9829999999999997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0</v>
      </c>
      <c r="C21" s="9">
        <v>1.0489999999999999</v>
      </c>
      <c r="D21" s="9">
        <v>3.21</v>
      </c>
      <c r="E21" s="9">
        <v>0.86399999999999999</v>
      </c>
      <c r="F21" s="9">
        <v>2.347</v>
      </c>
      <c r="G21" s="9">
        <v>0.38500000000000001</v>
      </c>
      <c r="H21" s="9">
        <v>0.38500000000000001</v>
      </c>
      <c r="I21" s="9">
        <v>0</v>
      </c>
      <c r="J21" s="9">
        <v>0.38500000000000001</v>
      </c>
      <c r="K21" s="9">
        <v>0.38500000000000001</v>
      </c>
      <c r="L21" s="9">
        <v>0</v>
      </c>
      <c r="M21" s="9">
        <v>13.8</v>
      </c>
      <c r="N21" s="9">
        <v>18.794</v>
      </c>
      <c r="O21" s="9">
        <v>10</v>
      </c>
      <c r="P21" s="9">
        <v>7.0759999999999996</v>
      </c>
      <c r="Q21" s="9">
        <v>5.5759999999999996</v>
      </c>
      <c r="R21" s="9">
        <v>1.5</v>
      </c>
      <c r="S21" s="9">
        <v>2.6880000000000002</v>
      </c>
      <c r="T21" s="9">
        <v>1.6180000000000001</v>
      </c>
      <c r="U21" s="9">
        <v>1.07</v>
      </c>
      <c r="V21" s="9">
        <v>2.4929999999999999</v>
      </c>
      <c r="W21" s="9">
        <v>2.0630000000000002</v>
      </c>
      <c r="X21" s="9">
        <v>0.43</v>
      </c>
      <c r="Y21" s="9">
        <v>1.5109999999999999</v>
      </c>
      <c r="Z21" s="9">
        <v>1.5109999999999999</v>
      </c>
      <c r="AA21" s="9">
        <v>0</v>
      </c>
      <c r="AB21" s="9">
        <v>0.38400000000000001</v>
      </c>
      <c r="AC21" s="9">
        <v>0.38400000000000001</v>
      </c>
      <c r="AD21" s="9">
        <v>0</v>
      </c>
      <c r="AE21" s="9">
        <v>15.930999999999999</v>
      </c>
      <c r="AF21" s="9">
        <v>18</v>
      </c>
      <c r="AG21" s="9">
        <v>7.8070000000000004</v>
      </c>
      <c r="AH21" s="9">
        <v>60.954000000000001</v>
      </c>
      <c r="AI21" s="9">
        <v>17.564</v>
      </c>
      <c r="AJ21" s="9">
        <v>43.39</v>
      </c>
      <c r="AK21" s="9">
        <v>23.704000000000001</v>
      </c>
      <c r="AL21" s="9">
        <v>7.3250000000000002</v>
      </c>
      <c r="AM21" s="9">
        <v>16.378</v>
      </c>
      <c r="AN21" s="9">
        <v>28.26</v>
      </c>
      <c r="AO21" s="9">
        <v>7.6790000000000003</v>
      </c>
      <c r="AP21" s="9">
        <v>20.581</v>
      </c>
      <c r="AQ21" s="9">
        <v>6.6559999999999997</v>
      </c>
      <c r="AR21" s="9">
        <v>2.1360000000000001</v>
      </c>
      <c r="AS21" s="9">
        <v>4.5209999999999999</v>
      </c>
      <c r="AT21" s="9">
        <v>2.335</v>
      </c>
      <c r="AU21" s="9">
        <v>0.42499999999999999</v>
      </c>
      <c r="AV21" s="9">
        <v>1.91</v>
      </c>
      <c r="AW21" s="9">
        <v>10</v>
      </c>
      <c r="AX21" s="9">
        <v>10</v>
      </c>
      <c r="AY21" s="9">
        <v>10</v>
      </c>
      <c r="AZ21" s="9">
        <v>11.760999999999999</v>
      </c>
      <c r="BA21" s="9">
        <v>4.4880000000000004</v>
      </c>
      <c r="BB21" s="9">
        <v>7.2729999999999997</v>
      </c>
      <c r="BC21" s="9">
        <v>3.056</v>
      </c>
      <c r="BD21" s="9">
        <v>1.32</v>
      </c>
      <c r="BE21" s="9">
        <v>1.736</v>
      </c>
      <c r="BF21" s="9">
        <v>4.5789999999999997</v>
      </c>
      <c r="BG21" s="9">
        <v>1.202</v>
      </c>
      <c r="BH21" s="9">
        <v>3.3759999999999999</v>
      </c>
      <c r="BI21" s="9">
        <v>2.504</v>
      </c>
      <c r="BJ21" s="9">
        <v>0.878</v>
      </c>
      <c r="BK21" s="9">
        <v>1.6259999999999999</v>
      </c>
      <c r="BL21" s="9">
        <v>1.6220000000000001</v>
      </c>
      <c r="BM21" s="9">
        <v>1.087</v>
      </c>
      <c r="BN21" s="9">
        <v>0.53500000000000003</v>
      </c>
      <c r="BO21" s="9">
        <v>11.42</v>
      </c>
      <c r="BP21" s="9">
        <v>18.283999999999999</v>
      </c>
      <c r="BQ21" s="9">
        <v>10</v>
      </c>
      <c r="BR21" s="9">
        <v>6.0970000000000004</v>
      </c>
      <c r="BS21" s="9">
        <v>1.6339999999999999</v>
      </c>
      <c r="BT21" s="9">
        <v>4.4630000000000001</v>
      </c>
      <c r="BU21" s="9">
        <v>1.0489999999999999</v>
      </c>
      <c r="BV21" s="9">
        <v>0</v>
      </c>
      <c r="BW21" s="9">
        <v>1.0489999999999999</v>
      </c>
      <c r="BX21" s="9">
        <v>4.2779999999999996</v>
      </c>
      <c r="BY21" s="9">
        <v>0.86399999999999999</v>
      </c>
      <c r="BZ21" s="9">
        <v>3.4140000000000001</v>
      </c>
      <c r="CA21" s="9">
        <v>0.38500000000000001</v>
      </c>
      <c r="CB21" s="9">
        <v>0.38500000000000001</v>
      </c>
      <c r="CC21" s="9">
        <v>0</v>
      </c>
      <c r="CD21" s="9">
        <v>0.38500000000000001</v>
      </c>
      <c r="CE21" s="9">
        <v>0.38500000000000001</v>
      </c>
      <c r="CF21" s="9">
        <v>0</v>
      </c>
      <c r="CG21" s="9">
        <v>15.526999999999999</v>
      </c>
      <c r="CH21" s="9">
        <v>18.794</v>
      </c>
      <c r="CI21" s="9">
        <v>13.448</v>
      </c>
      <c r="CJ21" s="9">
        <v>13.965999999999999</v>
      </c>
      <c r="CK21" s="9">
        <v>6.1079999999999997</v>
      </c>
      <c r="CL21" s="9">
        <v>7.859</v>
      </c>
      <c r="CM21" s="9">
        <v>3.1909999999999998</v>
      </c>
      <c r="CN21" s="9">
        <v>1.3380000000000001</v>
      </c>
      <c r="CO21" s="9">
        <v>1.853</v>
      </c>
      <c r="CP21" s="9">
        <v>8.8699999999999992</v>
      </c>
      <c r="CQ21" s="9">
        <v>3.3980000000000001</v>
      </c>
      <c r="CR21" s="9">
        <v>5.4720000000000004</v>
      </c>
      <c r="CS21" s="9">
        <v>1.3620000000000001</v>
      </c>
      <c r="CT21" s="9">
        <v>0.82799999999999996</v>
      </c>
      <c r="CU21" s="9">
        <v>0.53400000000000003</v>
      </c>
      <c r="CV21" s="9">
        <v>0.54400000000000004</v>
      </c>
      <c r="CW21" s="9">
        <v>0.54400000000000004</v>
      </c>
      <c r="CX21" s="9">
        <v>0</v>
      </c>
      <c r="CY21" s="9">
        <v>11.943</v>
      </c>
      <c r="CZ21" s="9">
        <v>12</v>
      </c>
      <c r="DA21" s="9">
        <v>10</v>
      </c>
      <c r="DB21" s="9">
        <v>7.9969999999999999</v>
      </c>
      <c r="DC21" s="9">
        <v>2.5449999999999999</v>
      </c>
      <c r="DD21" s="9">
        <v>5.452</v>
      </c>
      <c r="DE21" s="9">
        <v>0.41099999999999998</v>
      </c>
      <c r="DF21" s="9">
        <v>0.41099999999999998</v>
      </c>
      <c r="DG21" s="9">
        <v>0</v>
      </c>
      <c r="DH21" s="9">
        <v>5.1769999999999996</v>
      </c>
      <c r="DI21" s="9">
        <v>1.538</v>
      </c>
      <c r="DJ21" s="9">
        <v>3.6389999999999998</v>
      </c>
      <c r="DK21" s="9">
        <v>1.6459999999999999</v>
      </c>
      <c r="DL21" s="9">
        <v>0.59599999999999997</v>
      </c>
      <c r="DM21" s="9">
        <v>1.05</v>
      </c>
      <c r="DN21" s="9">
        <v>0.76300000000000001</v>
      </c>
      <c r="DO21" s="9">
        <v>0</v>
      </c>
      <c r="DP21" s="9">
        <v>0.76300000000000001</v>
      </c>
      <c r="DQ21" s="9">
        <v>13.183</v>
      </c>
      <c r="DR21" s="9">
        <v>12</v>
      </c>
      <c r="DS21" s="9">
        <v>14.52</v>
      </c>
      <c r="DT21" s="9">
        <v>12.755000000000001</v>
      </c>
      <c r="DU21" s="9">
        <v>4.3680000000000003</v>
      </c>
      <c r="DV21" s="9">
        <v>8.3870000000000005</v>
      </c>
      <c r="DW21" s="9">
        <v>2.8540000000000001</v>
      </c>
      <c r="DX21" s="9">
        <v>1.2829999999999999</v>
      </c>
      <c r="DY21" s="9">
        <v>1.571</v>
      </c>
      <c r="DZ21" s="9">
        <v>7.8280000000000003</v>
      </c>
      <c r="EA21" s="9">
        <v>2.1720000000000002</v>
      </c>
      <c r="EB21" s="9">
        <v>5.6559999999999997</v>
      </c>
      <c r="EC21" s="9">
        <v>1.53</v>
      </c>
      <c r="ED21" s="9">
        <v>0.36899999999999999</v>
      </c>
      <c r="EE21" s="9">
        <v>1.161</v>
      </c>
      <c r="EF21" s="9">
        <v>0.54400000000000004</v>
      </c>
      <c r="EG21" s="9">
        <v>0.54400000000000004</v>
      </c>
      <c r="EH21" s="9">
        <v>0</v>
      </c>
      <c r="EI21" s="9">
        <v>13.047000000000001</v>
      </c>
      <c r="EJ21" s="9">
        <v>15.332000000000001</v>
      </c>
      <c r="EK21" s="9">
        <v>13</v>
      </c>
      <c r="EL21" s="9">
        <v>24.545999999999999</v>
      </c>
      <c r="EM21" s="9">
        <v>7.8440000000000003</v>
      </c>
      <c r="EN21" s="9">
        <v>16.702000000000002</v>
      </c>
      <c r="EO21" s="9">
        <v>4.7640000000000002</v>
      </c>
      <c r="EP21" s="9">
        <v>2.2770000000000001</v>
      </c>
      <c r="EQ21" s="9">
        <v>2.4870000000000001</v>
      </c>
      <c r="ER21" s="9">
        <v>12.702</v>
      </c>
      <c r="ES21" s="9">
        <v>3.4049999999999998</v>
      </c>
      <c r="ET21" s="9">
        <v>9.2970000000000006</v>
      </c>
      <c r="EU21" s="9">
        <v>5.55</v>
      </c>
      <c r="EV21" s="9">
        <v>1.2350000000000001</v>
      </c>
      <c r="EW21" s="9">
        <v>4.3159999999999998</v>
      </c>
      <c r="EX21" s="9">
        <v>1.53</v>
      </c>
      <c r="EY21" s="9">
        <v>0.92800000000000005</v>
      </c>
      <c r="EZ21" s="9">
        <v>0.60199999999999998</v>
      </c>
      <c r="FA21" s="9">
        <v>14.731999999999999</v>
      </c>
      <c r="FB21" s="9">
        <v>14.79</v>
      </c>
      <c r="FC21" s="9">
        <v>13.994</v>
      </c>
      <c r="FD21" s="9">
        <v>8.4109999999999996</v>
      </c>
      <c r="FE21" s="9">
        <v>1.85</v>
      </c>
      <c r="FF21" s="9">
        <v>6.5609999999999999</v>
      </c>
      <c r="FG21" s="9">
        <v>1.9</v>
      </c>
      <c r="FH21" s="9">
        <v>0.93700000000000006</v>
      </c>
      <c r="FI21" s="9">
        <v>0.96299999999999997</v>
      </c>
      <c r="FJ21" s="9">
        <v>4.3879999999999999</v>
      </c>
      <c r="FK21" s="9">
        <v>0</v>
      </c>
      <c r="FL21" s="9">
        <v>4.3879999999999999</v>
      </c>
      <c r="FM21" s="9">
        <v>1.579</v>
      </c>
      <c r="FN21" s="9">
        <v>0.36899999999999999</v>
      </c>
      <c r="FO21" s="9">
        <v>1.21</v>
      </c>
      <c r="FP21" s="9">
        <v>0.54400000000000004</v>
      </c>
      <c r="FQ21" s="9">
        <v>0.54400000000000004</v>
      </c>
      <c r="FR21" s="9">
        <v>0</v>
      </c>
      <c r="FS21" s="9">
        <v>13</v>
      </c>
      <c r="FT21" s="9">
        <v>15.433</v>
      </c>
      <c r="FU21" s="9">
        <v>13</v>
      </c>
      <c r="FV21" s="9">
        <v>2.3919999999999999</v>
      </c>
      <c r="FW21" s="9">
        <v>0.872</v>
      </c>
      <c r="FX21" s="9">
        <v>1.52</v>
      </c>
      <c r="FY21" s="9">
        <v>0.872</v>
      </c>
      <c r="FZ21" s="9">
        <v>0.872</v>
      </c>
      <c r="GA21" s="9">
        <v>0</v>
      </c>
      <c r="GB21" s="9">
        <v>0.89200000000000002</v>
      </c>
      <c r="GC21" s="9">
        <v>0</v>
      </c>
      <c r="GD21" s="9">
        <v>0.89200000000000002</v>
      </c>
      <c r="GE21" s="9">
        <v>0.627</v>
      </c>
      <c r="GF21" s="9">
        <v>0</v>
      </c>
      <c r="GG21" s="9">
        <v>0.627</v>
      </c>
      <c r="GH21" s="9">
        <v>0</v>
      </c>
      <c r="GI21" s="9">
        <v>0</v>
      </c>
      <c r="GJ21" s="9">
        <v>0</v>
      </c>
      <c r="GK21" s="9">
        <v>10.733000000000001</v>
      </c>
      <c r="GL21" s="9">
        <v>6.9450000000000003</v>
      </c>
      <c r="GM21" s="9">
        <v>14.268000000000001</v>
      </c>
      <c r="GN21" s="9">
        <v>2.5619999999999998</v>
      </c>
      <c r="GO21" s="9">
        <v>0</v>
      </c>
      <c r="GP21" s="9">
        <v>2.5619999999999998</v>
      </c>
      <c r="GQ21" s="9">
        <v>0.995</v>
      </c>
      <c r="GR21" s="9">
        <v>0</v>
      </c>
      <c r="GS21" s="9">
        <v>0.995</v>
      </c>
      <c r="GT21" s="9">
        <v>1.0209999999999999</v>
      </c>
      <c r="GU21" s="9">
        <v>0</v>
      </c>
      <c r="GV21" s="9">
        <v>1.0209999999999999</v>
      </c>
      <c r="GW21" s="9">
        <v>0</v>
      </c>
      <c r="GX21" s="9">
        <v>0</v>
      </c>
      <c r="GY21" s="9">
        <v>0</v>
      </c>
      <c r="GZ21" s="9">
        <v>0.54600000000000004</v>
      </c>
      <c r="HA21" s="9">
        <v>0</v>
      </c>
      <c r="HB21" s="9">
        <v>0.54600000000000004</v>
      </c>
      <c r="HC21" s="9">
        <v>9.9670000000000005</v>
      </c>
      <c r="HD21" s="9">
        <v>0</v>
      </c>
      <c r="HE21" s="9">
        <v>9.9670000000000005</v>
      </c>
      <c r="HF21" s="9">
        <v>2.7160000000000002</v>
      </c>
      <c r="HG21" s="9">
        <v>0</v>
      </c>
      <c r="HH21" s="9">
        <v>2.7160000000000002</v>
      </c>
      <c r="HI21" s="9">
        <v>0.60799999999999998</v>
      </c>
      <c r="HJ21" s="9">
        <v>0</v>
      </c>
      <c r="HK21" s="9">
        <v>0.60799999999999998</v>
      </c>
      <c r="HL21" s="9">
        <v>1.4319999999999999</v>
      </c>
      <c r="HM21" s="9">
        <v>0</v>
      </c>
      <c r="HN21" s="9">
        <v>1.4319999999999999</v>
      </c>
      <c r="HO21" s="9">
        <v>0.67600000000000005</v>
      </c>
      <c r="HP21" s="9">
        <v>0</v>
      </c>
      <c r="HQ21" s="9">
        <v>0.67600000000000005</v>
      </c>
      <c r="HR21" s="9">
        <v>0</v>
      </c>
      <c r="HS21" s="9">
        <v>0</v>
      </c>
      <c r="HT21" s="9">
        <v>0</v>
      </c>
      <c r="HU21" s="9">
        <v>10</v>
      </c>
      <c r="HV21" s="9">
        <v>0</v>
      </c>
      <c r="HW21" s="9">
        <v>10</v>
      </c>
      <c r="HX21" s="9">
        <v>2.4590000000000001</v>
      </c>
      <c r="HY21" s="9">
        <v>0.45600000000000002</v>
      </c>
      <c r="HZ21" s="9">
        <v>2.004</v>
      </c>
      <c r="IA21" s="9">
        <v>0.40400000000000003</v>
      </c>
      <c r="IB21" s="9">
        <v>0</v>
      </c>
      <c r="IC21" s="9">
        <v>0.40400000000000003</v>
      </c>
      <c r="ID21" s="9">
        <v>0.96399999999999997</v>
      </c>
      <c r="IE21" s="9">
        <v>0</v>
      </c>
      <c r="IF21" s="9">
        <v>0.96399999999999997</v>
      </c>
      <c r="IG21" s="9">
        <v>1.0920000000000001</v>
      </c>
      <c r="IH21" s="9">
        <v>0.45600000000000002</v>
      </c>
      <c r="II21" s="9">
        <v>0.63600000000000001</v>
      </c>
      <c r="IJ21" s="9">
        <v>0</v>
      </c>
      <c r="IK21" s="9">
        <v>0</v>
      </c>
      <c r="IL21" s="9">
        <v>0</v>
      </c>
      <c r="IM21" s="9">
        <v>17.353000000000002</v>
      </c>
      <c r="IN21" s="9">
        <v>0</v>
      </c>
      <c r="IO21" s="9">
        <v>13.978999999999999</v>
      </c>
      <c r="IP21" s="9">
        <v>1.585</v>
      </c>
      <c r="IQ21" s="9">
        <v>0.42199999999999999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7345</v>
      </c>
      <c r="C1" s="3" t="s">
        <v>7346</v>
      </c>
      <c r="D1" s="3" t="s">
        <v>7347</v>
      </c>
      <c r="E1" s="3" t="s">
        <v>7348</v>
      </c>
      <c r="F1" s="3" t="s">
        <v>7349</v>
      </c>
      <c r="G1" s="3" t="s">
        <v>7350</v>
      </c>
      <c r="H1" s="3" t="s">
        <v>7351</v>
      </c>
      <c r="I1" s="3" t="s">
        <v>7352</v>
      </c>
      <c r="J1" s="3" t="s">
        <v>7353</v>
      </c>
      <c r="K1" s="3" t="s">
        <v>7354</v>
      </c>
      <c r="L1" s="3" t="s">
        <v>7355</v>
      </c>
      <c r="M1" s="3" t="s">
        <v>7356</v>
      </c>
      <c r="N1" s="3" t="s">
        <v>7357</v>
      </c>
      <c r="O1" s="3" t="s">
        <v>7358</v>
      </c>
      <c r="P1" s="3" t="s">
        <v>7359</v>
      </c>
      <c r="Q1" s="3" t="s">
        <v>7360</v>
      </c>
      <c r="R1" s="3" t="s">
        <v>12829</v>
      </c>
      <c r="S1" s="3" t="s">
        <v>12830</v>
      </c>
      <c r="T1" s="3" t="s">
        <v>12831</v>
      </c>
      <c r="U1" s="3" t="s">
        <v>12832</v>
      </c>
      <c r="V1" s="3" t="s">
        <v>12833</v>
      </c>
      <c r="W1" s="3" t="s">
        <v>12834</v>
      </c>
      <c r="X1" s="3" t="s">
        <v>12835</v>
      </c>
      <c r="Y1" s="3" t="s">
        <v>12836</v>
      </c>
      <c r="Z1" s="3" t="s">
        <v>12837</v>
      </c>
      <c r="AA1" s="3" t="s">
        <v>12838</v>
      </c>
      <c r="AB1" s="3" t="s">
        <v>12839</v>
      </c>
      <c r="AC1" s="3" t="s">
        <v>12840</v>
      </c>
      <c r="AD1" s="3" t="s">
        <v>12841</v>
      </c>
      <c r="AE1" s="3" t="s">
        <v>12842</v>
      </c>
      <c r="AF1" s="3" t="s">
        <v>12843</v>
      </c>
      <c r="AG1" s="3" t="s">
        <v>12844</v>
      </c>
      <c r="AH1" s="3" t="s">
        <v>12845</v>
      </c>
      <c r="AI1" s="3" t="s">
        <v>12846</v>
      </c>
      <c r="AJ1" s="3" t="s">
        <v>7307</v>
      </c>
      <c r="AK1" s="3" t="s">
        <v>7308</v>
      </c>
      <c r="AL1" s="3" t="s">
        <v>7309</v>
      </c>
      <c r="AM1" s="3" t="s">
        <v>7310</v>
      </c>
      <c r="AN1" s="3" t="s">
        <v>7311</v>
      </c>
      <c r="AO1" s="3" t="s">
        <v>7312</v>
      </c>
      <c r="AP1" s="3" t="s">
        <v>7313</v>
      </c>
      <c r="AQ1" s="3" t="s">
        <v>7314</v>
      </c>
      <c r="AR1" s="3" t="s">
        <v>7315</v>
      </c>
      <c r="AS1" s="3" t="s">
        <v>7316</v>
      </c>
      <c r="AT1" s="3" t="s">
        <v>7317</v>
      </c>
      <c r="AU1" s="3" t="s">
        <v>7318</v>
      </c>
      <c r="AV1" s="3" t="s">
        <v>7319</v>
      </c>
      <c r="AW1" s="3" t="s">
        <v>7320</v>
      </c>
      <c r="AX1" s="3" t="s">
        <v>7321</v>
      </c>
      <c r="AY1" s="3" t="s">
        <v>7322</v>
      </c>
      <c r="AZ1" s="3" t="s">
        <v>7323</v>
      </c>
      <c r="BA1" s="3" t="s">
        <v>7324</v>
      </c>
      <c r="BB1" s="3" t="s">
        <v>12991</v>
      </c>
      <c r="BC1" s="3" t="s">
        <v>12992</v>
      </c>
      <c r="BD1" s="3" t="s">
        <v>12993</v>
      </c>
      <c r="BE1" s="3" t="s">
        <v>12994</v>
      </c>
      <c r="BF1" s="3" t="s">
        <v>12995</v>
      </c>
      <c r="BG1" s="3" t="s">
        <v>12996</v>
      </c>
      <c r="BH1" s="3" t="s">
        <v>12997</v>
      </c>
      <c r="BI1" s="3" t="s">
        <v>12998</v>
      </c>
      <c r="BJ1" s="3" t="s">
        <v>12999</v>
      </c>
      <c r="BK1" s="3" t="s">
        <v>13000</v>
      </c>
      <c r="BL1" s="3" t="s">
        <v>13001</v>
      </c>
      <c r="BM1" s="3" t="s">
        <v>13002</v>
      </c>
      <c r="BN1" s="3" t="s">
        <v>13003</v>
      </c>
      <c r="BO1" s="3" t="s">
        <v>13004</v>
      </c>
      <c r="BP1" s="3" t="s">
        <v>13005</v>
      </c>
      <c r="BQ1" s="3" t="s">
        <v>13006</v>
      </c>
      <c r="BR1" s="3" t="s">
        <v>13007</v>
      </c>
      <c r="BS1" s="3" t="s">
        <v>13008</v>
      </c>
      <c r="BT1" s="3" t="s">
        <v>7611</v>
      </c>
      <c r="BU1" s="3" t="s">
        <v>7612</v>
      </c>
      <c r="BV1" s="3" t="s">
        <v>7613</v>
      </c>
      <c r="BW1" s="3" t="s">
        <v>7614</v>
      </c>
      <c r="BX1" s="3" t="s">
        <v>7615</v>
      </c>
      <c r="BY1" s="3" t="s">
        <v>7616</v>
      </c>
      <c r="BZ1" s="3" t="s">
        <v>7617</v>
      </c>
      <c r="CA1" s="3" t="s">
        <v>7618</v>
      </c>
      <c r="CB1" s="3" t="s">
        <v>7619</v>
      </c>
      <c r="CC1" s="3" t="s">
        <v>7620</v>
      </c>
      <c r="CD1" s="3" t="s">
        <v>7621</v>
      </c>
      <c r="CE1" s="3" t="s">
        <v>7622</v>
      </c>
      <c r="CF1" s="3" t="s">
        <v>7623</v>
      </c>
      <c r="CG1" s="3" t="s">
        <v>7624</v>
      </c>
      <c r="CH1" s="3" t="s">
        <v>7625</v>
      </c>
      <c r="CI1" s="3" t="s">
        <v>7626</v>
      </c>
      <c r="CJ1" s="3" t="s">
        <v>7627</v>
      </c>
      <c r="CK1" s="3" t="s">
        <v>7628</v>
      </c>
      <c r="CL1" s="3" t="s">
        <v>7629</v>
      </c>
      <c r="CM1" s="3" t="s">
        <v>7630</v>
      </c>
      <c r="CN1" s="3" t="s">
        <v>7631</v>
      </c>
      <c r="CO1" s="3" t="s">
        <v>7632</v>
      </c>
      <c r="CP1" s="3" t="s">
        <v>7633</v>
      </c>
      <c r="CQ1" s="3" t="s">
        <v>7634</v>
      </c>
      <c r="CR1" s="3" t="s">
        <v>7635</v>
      </c>
      <c r="CS1" s="3" t="s">
        <v>7636</v>
      </c>
      <c r="CT1" s="3" t="s">
        <v>7637</v>
      </c>
      <c r="CU1" s="3" t="s">
        <v>7638</v>
      </c>
      <c r="CV1" s="3" t="s">
        <v>7639</v>
      </c>
      <c r="CW1" s="3" t="s">
        <v>7640</v>
      </c>
      <c r="CX1" s="3" t="s">
        <v>7641</v>
      </c>
      <c r="CY1" s="3" t="s">
        <v>7642</v>
      </c>
      <c r="CZ1" s="3" t="s">
        <v>7643</v>
      </c>
      <c r="DA1" s="3" t="s">
        <v>7644</v>
      </c>
      <c r="DB1" s="3" t="s">
        <v>7645</v>
      </c>
      <c r="DC1" s="3" t="s">
        <v>7646</v>
      </c>
      <c r="DD1" s="3" t="s">
        <v>7647</v>
      </c>
      <c r="DE1" s="3" t="s">
        <v>7648</v>
      </c>
      <c r="DF1" s="3" t="s">
        <v>7649</v>
      </c>
      <c r="DG1" s="3" t="s">
        <v>7650</v>
      </c>
      <c r="DH1" s="3" t="s">
        <v>7651</v>
      </c>
      <c r="DI1" s="3" t="s">
        <v>7652</v>
      </c>
      <c r="DJ1" s="3" t="s">
        <v>7653</v>
      </c>
      <c r="DK1" s="3" t="s">
        <v>7654</v>
      </c>
      <c r="DL1" s="3" t="s">
        <v>7655</v>
      </c>
      <c r="DM1" s="3" t="s">
        <v>7656</v>
      </c>
      <c r="DN1" s="3" t="s">
        <v>7657</v>
      </c>
      <c r="DO1" s="3" t="s">
        <v>7658</v>
      </c>
      <c r="DP1" s="3" t="s">
        <v>7659</v>
      </c>
      <c r="DQ1" s="3" t="s">
        <v>7660</v>
      </c>
      <c r="DR1" s="3" t="s">
        <v>7661</v>
      </c>
      <c r="DS1" s="3" t="s">
        <v>7662</v>
      </c>
      <c r="DT1" s="3" t="s">
        <v>7663</v>
      </c>
      <c r="DU1" s="3" t="s">
        <v>7664</v>
      </c>
      <c r="DV1" s="3" t="s">
        <v>7665</v>
      </c>
      <c r="DW1" s="3" t="s">
        <v>7666</v>
      </c>
      <c r="DX1" s="3" t="s">
        <v>7667</v>
      </c>
      <c r="DY1" s="3" t="s">
        <v>7668</v>
      </c>
      <c r="DZ1" s="3" t="s">
        <v>7669</v>
      </c>
      <c r="EA1" s="3" t="s">
        <v>7670</v>
      </c>
      <c r="EB1" s="3" t="s">
        <v>7671</v>
      </c>
      <c r="EC1" s="3" t="s">
        <v>7672</v>
      </c>
      <c r="ED1" s="3" t="s">
        <v>7673</v>
      </c>
      <c r="EE1" s="3" t="s">
        <v>7674</v>
      </c>
      <c r="EF1" s="3" t="s">
        <v>7675</v>
      </c>
      <c r="EG1" s="3" t="s">
        <v>7676</v>
      </c>
      <c r="EH1" s="3" t="s">
        <v>7677</v>
      </c>
      <c r="EI1" s="3" t="s">
        <v>7678</v>
      </c>
      <c r="EJ1" s="3" t="s">
        <v>7679</v>
      </c>
      <c r="EK1" s="3" t="s">
        <v>7680</v>
      </c>
      <c r="EL1" s="3" t="s">
        <v>7681</v>
      </c>
      <c r="EM1" s="3" t="s">
        <v>7682</v>
      </c>
      <c r="EN1" s="3" t="s">
        <v>7683</v>
      </c>
      <c r="EO1" s="3" t="s">
        <v>7684</v>
      </c>
      <c r="EP1" s="3" t="s">
        <v>7685</v>
      </c>
      <c r="EQ1" s="3" t="s">
        <v>7686</v>
      </c>
      <c r="ER1" s="3" t="s">
        <v>7687</v>
      </c>
      <c r="ES1" s="3" t="s">
        <v>7688</v>
      </c>
      <c r="ET1" s="3" t="s">
        <v>7689</v>
      </c>
      <c r="EU1" s="3" t="s">
        <v>7690</v>
      </c>
      <c r="EV1" s="3" t="s">
        <v>7691</v>
      </c>
      <c r="EW1" s="3" t="s">
        <v>7692</v>
      </c>
      <c r="EX1" s="3" t="s">
        <v>7693</v>
      </c>
      <c r="EY1" s="3" t="s">
        <v>7694</v>
      </c>
      <c r="EZ1" s="3" t="s">
        <v>7695</v>
      </c>
      <c r="FA1" s="3" t="s">
        <v>7696</v>
      </c>
      <c r="FB1" s="3" t="s">
        <v>7697</v>
      </c>
      <c r="FC1" s="3" t="s">
        <v>7698</v>
      </c>
      <c r="FD1" s="3" t="s">
        <v>7699</v>
      </c>
      <c r="FE1" s="3" t="s">
        <v>7700</v>
      </c>
      <c r="FF1" s="3" t="s">
        <v>7701</v>
      </c>
      <c r="FG1" s="3" t="s">
        <v>7702</v>
      </c>
      <c r="FH1" s="3" t="s">
        <v>7703</v>
      </c>
      <c r="FI1" s="3" t="s">
        <v>7704</v>
      </c>
      <c r="FJ1" s="3" t="s">
        <v>7705</v>
      </c>
      <c r="FK1" s="3" t="s">
        <v>7706</v>
      </c>
      <c r="FL1" s="3" t="s">
        <v>7707</v>
      </c>
      <c r="FM1" s="3" t="s">
        <v>7708</v>
      </c>
      <c r="FN1" s="3" t="s">
        <v>7709</v>
      </c>
      <c r="FO1" s="3" t="s">
        <v>7710</v>
      </c>
      <c r="FP1" s="3" t="s">
        <v>7711</v>
      </c>
      <c r="FQ1" s="3" t="s">
        <v>7712</v>
      </c>
      <c r="FR1" s="3" t="s">
        <v>7713</v>
      </c>
      <c r="FS1" s="3" t="s">
        <v>7714</v>
      </c>
      <c r="FT1" s="3" t="s">
        <v>7715</v>
      </c>
      <c r="FU1" s="3" t="s">
        <v>7716</v>
      </c>
      <c r="FV1" s="3" t="s">
        <v>7717</v>
      </c>
      <c r="FW1" s="3" t="s">
        <v>7718</v>
      </c>
      <c r="FX1" s="3" t="s">
        <v>7719</v>
      </c>
      <c r="FY1" s="3" t="s">
        <v>7720</v>
      </c>
      <c r="FZ1" s="3" t="s">
        <v>7721</v>
      </c>
      <c r="GA1" s="3" t="s">
        <v>7722</v>
      </c>
      <c r="GB1" s="3" t="s">
        <v>7723</v>
      </c>
      <c r="GC1" s="3" t="s">
        <v>7724</v>
      </c>
      <c r="GD1" s="3" t="s">
        <v>7725</v>
      </c>
      <c r="GE1" s="3" t="s">
        <v>7726</v>
      </c>
      <c r="GF1" s="3" t="s">
        <v>7727</v>
      </c>
      <c r="GG1" s="3" t="s">
        <v>7728</v>
      </c>
      <c r="GH1" s="3" t="s">
        <v>7729</v>
      </c>
      <c r="GI1" s="3" t="s">
        <v>7730</v>
      </c>
      <c r="GJ1" s="3" t="s">
        <v>7731</v>
      </c>
      <c r="GK1" s="3" t="s">
        <v>7732</v>
      </c>
      <c r="GL1" s="3" t="s">
        <v>7733</v>
      </c>
      <c r="GM1" s="3" t="s">
        <v>7734</v>
      </c>
      <c r="GN1" s="3" t="s">
        <v>7735</v>
      </c>
      <c r="GO1" s="3" t="s">
        <v>7736</v>
      </c>
      <c r="GP1" s="3" t="s">
        <v>7737</v>
      </c>
      <c r="GQ1" s="3" t="s">
        <v>7738</v>
      </c>
      <c r="GR1" s="3" t="s">
        <v>7739</v>
      </c>
      <c r="GS1" s="3" t="s">
        <v>7740</v>
      </c>
      <c r="GT1" s="3" t="s">
        <v>7741</v>
      </c>
      <c r="GU1" s="3" t="s">
        <v>7742</v>
      </c>
      <c r="GV1" s="3" t="s">
        <v>7743</v>
      </c>
      <c r="GW1" s="3" t="s">
        <v>7744</v>
      </c>
      <c r="GX1" s="3" t="s">
        <v>7745</v>
      </c>
      <c r="GY1" s="3" t="s">
        <v>7746</v>
      </c>
      <c r="GZ1" s="3" t="s">
        <v>7747</v>
      </c>
      <c r="HA1" s="3" t="s">
        <v>7748</v>
      </c>
      <c r="HB1" s="3" t="s">
        <v>7749</v>
      </c>
      <c r="HC1" s="3" t="s">
        <v>7750</v>
      </c>
      <c r="HD1" s="3" t="s">
        <v>7751</v>
      </c>
      <c r="HE1" s="3" t="s">
        <v>7752</v>
      </c>
      <c r="HF1" s="3" t="s">
        <v>7753</v>
      </c>
      <c r="HG1" s="3" t="s">
        <v>7754</v>
      </c>
      <c r="HH1" s="3" t="s">
        <v>7755</v>
      </c>
      <c r="HI1" s="3" t="s">
        <v>7756</v>
      </c>
      <c r="HJ1" s="3" t="s">
        <v>7757</v>
      </c>
      <c r="HK1" s="3" t="s">
        <v>7758</v>
      </c>
      <c r="HL1" s="3" t="s">
        <v>7759</v>
      </c>
      <c r="HM1" s="3" t="s">
        <v>7760</v>
      </c>
      <c r="HN1" s="3" t="s">
        <v>7761</v>
      </c>
      <c r="HO1" s="3" t="s">
        <v>7762</v>
      </c>
      <c r="HP1" s="3" t="s">
        <v>7763</v>
      </c>
      <c r="HQ1" s="3" t="s">
        <v>7764</v>
      </c>
      <c r="HR1" s="3" t="s">
        <v>7765</v>
      </c>
      <c r="HS1" s="3" t="s">
        <v>7766</v>
      </c>
      <c r="HT1" s="3" t="s">
        <v>7767</v>
      </c>
      <c r="HU1" s="3" t="s">
        <v>7768</v>
      </c>
      <c r="HV1" s="3" t="s">
        <v>7769</v>
      </c>
      <c r="HW1" s="3" t="s">
        <v>7770</v>
      </c>
      <c r="HX1" s="3" t="s">
        <v>7771</v>
      </c>
      <c r="HY1" s="3" t="s">
        <v>7772</v>
      </c>
      <c r="HZ1" s="3" t="s">
        <v>7773</v>
      </c>
      <c r="IA1" s="3" t="s">
        <v>7774</v>
      </c>
      <c r="IB1" s="3" t="s">
        <v>7775</v>
      </c>
      <c r="IC1" s="3" t="s">
        <v>7776</v>
      </c>
      <c r="ID1" s="3" t="s">
        <v>7777</v>
      </c>
      <c r="IE1" s="3" t="s">
        <v>7778</v>
      </c>
      <c r="IF1" s="3" t="s">
        <v>7779</v>
      </c>
      <c r="IG1" s="3" t="s">
        <v>7780</v>
      </c>
      <c r="IH1" s="3" t="s">
        <v>7781</v>
      </c>
      <c r="II1" s="3" t="s">
        <v>7782</v>
      </c>
      <c r="IJ1" s="3" t="s">
        <v>7783</v>
      </c>
      <c r="IK1" s="3" t="s">
        <v>7784</v>
      </c>
      <c r="IL1" s="3" t="s">
        <v>7785</v>
      </c>
      <c r="IM1" s="3" t="s">
        <v>7786</v>
      </c>
      <c r="IN1" s="3" t="s">
        <v>7787</v>
      </c>
      <c r="IO1" s="3" t="s">
        <v>7788</v>
      </c>
      <c r="IP1" s="3" t="s">
        <v>7789</v>
      </c>
      <c r="IQ1" s="3" t="s">
        <v>7790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7791</v>
      </c>
      <c r="C10" s="8" t="s">
        <v>7792</v>
      </c>
      <c r="D10" s="8" t="s">
        <v>7793</v>
      </c>
      <c r="E10" s="8" t="s">
        <v>7794</v>
      </c>
      <c r="F10" s="8" t="s">
        <v>7795</v>
      </c>
      <c r="G10" s="8" t="s">
        <v>7796</v>
      </c>
      <c r="H10" s="8" t="s">
        <v>7797</v>
      </c>
      <c r="I10" s="8" t="s">
        <v>7798</v>
      </c>
      <c r="J10" s="8" t="s">
        <v>7799</v>
      </c>
      <c r="K10" s="8" t="s">
        <v>7800</v>
      </c>
      <c r="L10" s="8" t="s">
        <v>7801</v>
      </c>
      <c r="M10" s="8" t="s">
        <v>7802</v>
      </c>
      <c r="N10" s="8" t="s">
        <v>7803</v>
      </c>
      <c r="O10" s="8" t="s">
        <v>7804</v>
      </c>
      <c r="P10" s="8" t="s">
        <v>7805</v>
      </c>
      <c r="Q10" s="8" t="s">
        <v>7806</v>
      </c>
      <c r="R10" s="8" t="s">
        <v>7807</v>
      </c>
      <c r="S10" s="8" t="s">
        <v>7808</v>
      </c>
      <c r="T10" s="8" t="s">
        <v>7809</v>
      </c>
      <c r="U10" s="8" t="s">
        <v>7810</v>
      </c>
      <c r="V10" s="8" t="s">
        <v>7811</v>
      </c>
      <c r="W10" s="8" t="s">
        <v>7812</v>
      </c>
      <c r="X10" s="8" t="s">
        <v>7813</v>
      </c>
      <c r="Y10" s="8" t="s">
        <v>7814</v>
      </c>
      <c r="Z10" s="8" t="s">
        <v>7815</v>
      </c>
      <c r="AA10" s="8" t="s">
        <v>7816</v>
      </c>
      <c r="AB10" s="8" t="s">
        <v>7817</v>
      </c>
      <c r="AC10" s="8" t="s">
        <v>7818</v>
      </c>
      <c r="AD10" s="8" t="s">
        <v>7819</v>
      </c>
      <c r="AE10" s="8" t="s">
        <v>7820</v>
      </c>
      <c r="AF10" s="8" t="s">
        <v>7821</v>
      </c>
      <c r="AG10" s="8" t="s">
        <v>7822</v>
      </c>
      <c r="AH10" s="8" t="s">
        <v>7823</v>
      </c>
      <c r="AI10" s="8" t="s">
        <v>7824</v>
      </c>
      <c r="AJ10" s="8" t="s">
        <v>7825</v>
      </c>
      <c r="AK10" s="8" t="s">
        <v>7826</v>
      </c>
      <c r="AL10" s="8" t="s">
        <v>7827</v>
      </c>
      <c r="AM10" s="8" t="s">
        <v>7828</v>
      </c>
      <c r="AN10" s="8" t="s">
        <v>7829</v>
      </c>
      <c r="AO10" s="8" t="s">
        <v>7830</v>
      </c>
      <c r="AP10" s="8" t="s">
        <v>7831</v>
      </c>
      <c r="AQ10" s="8" t="s">
        <v>7832</v>
      </c>
      <c r="AR10" s="8" t="s">
        <v>7833</v>
      </c>
      <c r="AS10" s="8" t="s">
        <v>7834</v>
      </c>
      <c r="AT10" s="8" t="s">
        <v>7835</v>
      </c>
      <c r="AU10" s="8" t="s">
        <v>7836</v>
      </c>
      <c r="AV10" s="8" t="s">
        <v>7837</v>
      </c>
      <c r="AW10" s="8" t="s">
        <v>7838</v>
      </c>
      <c r="AX10" s="8" t="s">
        <v>7839</v>
      </c>
      <c r="AY10" s="8" t="s">
        <v>7840</v>
      </c>
      <c r="AZ10" s="8" t="s">
        <v>7841</v>
      </c>
      <c r="BA10" s="8" t="s">
        <v>7842</v>
      </c>
      <c r="BB10" s="8" t="s">
        <v>7843</v>
      </c>
      <c r="BC10" s="8" t="s">
        <v>7844</v>
      </c>
      <c r="BD10" s="8" t="s">
        <v>7845</v>
      </c>
      <c r="BE10" s="8" t="s">
        <v>7846</v>
      </c>
      <c r="BF10" s="8" t="s">
        <v>7847</v>
      </c>
      <c r="BG10" s="8" t="s">
        <v>7848</v>
      </c>
      <c r="BH10" s="8" t="s">
        <v>7849</v>
      </c>
      <c r="BI10" s="8" t="s">
        <v>7850</v>
      </c>
      <c r="BJ10" s="8" t="s">
        <v>7851</v>
      </c>
      <c r="BK10" s="8" t="s">
        <v>7852</v>
      </c>
      <c r="BL10" s="8" t="s">
        <v>7853</v>
      </c>
      <c r="BM10" s="8" t="s">
        <v>7854</v>
      </c>
      <c r="BN10" s="8" t="s">
        <v>7855</v>
      </c>
      <c r="BO10" s="8" t="s">
        <v>7856</v>
      </c>
      <c r="BP10" s="8" t="s">
        <v>7857</v>
      </c>
      <c r="BQ10" s="8" t="s">
        <v>7858</v>
      </c>
      <c r="BR10" s="8" t="s">
        <v>7859</v>
      </c>
      <c r="BS10" s="8" t="s">
        <v>7860</v>
      </c>
      <c r="BT10" s="8" t="s">
        <v>7861</v>
      </c>
      <c r="BU10" s="8" t="s">
        <v>7862</v>
      </c>
      <c r="BV10" s="8" t="s">
        <v>7863</v>
      </c>
      <c r="BW10" s="8" t="s">
        <v>7864</v>
      </c>
      <c r="BX10" s="8" t="s">
        <v>7865</v>
      </c>
      <c r="BY10" s="8" t="s">
        <v>7866</v>
      </c>
      <c r="BZ10" s="8" t="s">
        <v>7867</v>
      </c>
      <c r="CA10" s="8" t="s">
        <v>7868</v>
      </c>
      <c r="CB10" s="8" t="s">
        <v>7869</v>
      </c>
      <c r="CC10" s="8" t="s">
        <v>7870</v>
      </c>
      <c r="CD10" s="8" t="s">
        <v>7871</v>
      </c>
      <c r="CE10" s="8" t="s">
        <v>7872</v>
      </c>
      <c r="CF10" s="8" t="s">
        <v>7873</v>
      </c>
      <c r="CG10" s="8" t="s">
        <v>7874</v>
      </c>
      <c r="CH10" s="8" t="s">
        <v>7875</v>
      </c>
      <c r="CI10" s="8" t="s">
        <v>7876</v>
      </c>
      <c r="CJ10" s="8" t="s">
        <v>7877</v>
      </c>
      <c r="CK10" s="8" t="s">
        <v>7878</v>
      </c>
      <c r="CL10" s="8" t="s">
        <v>7879</v>
      </c>
      <c r="CM10" s="8" t="s">
        <v>7880</v>
      </c>
      <c r="CN10" s="8" t="s">
        <v>7881</v>
      </c>
      <c r="CO10" s="8" t="s">
        <v>7882</v>
      </c>
      <c r="CP10" s="8" t="s">
        <v>7883</v>
      </c>
      <c r="CQ10" s="8" t="s">
        <v>7884</v>
      </c>
      <c r="CR10" s="8" t="s">
        <v>7885</v>
      </c>
      <c r="CS10" s="8" t="s">
        <v>7886</v>
      </c>
      <c r="CT10" s="8" t="s">
        <v>7887</v>
      </c>
      <c r="CU10" s="8" t="s">
        <v>7888</v>
      </c>
      <c r="CV10" s="8" t="s">
        <v>7889</v>
      </c>
      <c r="CW10" s="8" t="s">
        <v>7890</v>
      </c>
      <c r="CX10" s="8" t="s">
        <v>7891</v>
      </c>
      <c r="CY10" s="8" t="s">
        <v>7892</v>
      </c>
      <c r="CZ10" s="8" t="s">
        <v>7893</v>
      </c>
      <c r="DA10" s="8" t="s">
        <v>7894</v>
      </c>
      <c r="DB10" s="8" t="s">
        <v>7895</v>
      </c>
      <c r="DC10" s="8" t="s">
        <v>7896</v>
      </c>
      <c r="DD10" s="8" t="s">
        <v>7897</v>
      </c>
      <c r="DE10" s="8" t="s">
        <v>7898</v>
      </c>
      <c r="DF10" s="8" t="s">
        <v>7899</v>
      </c>
      <c r="DG10" s="8" t="s">
        <v>7900</v>
      </c>
      <c r="DH10" s="8" t="s">
        <v>7901</v>
      </c>
      <c r="DI10" s="8" t="s">
        <v>7902</v>
      </c>
      <c r="DJ10" s="8" t="s">
        <v>7903</v>
      </c>
      <c r="DK10" s="8" t="s">
        <v>7904</v>
      </c>
      <c r="DL10" s="8" t="s">
        <v>7905</v>
      </c>
      <c r="DM10" s="8" t="s">
        <v>7906</v>
      </c>
      <c r="DN10" s="8" t="s">
        <v>7907</v>
      </c>
      <c r="DO10" s="8" t="s">
        <v>7908</v>
      </c>
      <c r="DP10" s="8" t="s">
        <v>7909</v>
      </c>
      <c r="DQ10" s="8" t="s">
        <v>7910</v>
      </c>
      <c r="DR10" s="8" t="s">
        <v>7911</v>
      </c>
      <c r="DS10" s="8" t="s">
        <v>7912</v>
      </c>
      <c r="DT10" s="8" t="s">
        <v>7913</v>
      </c>
      <c r="DU10" s="8" t="s">
        <v>7914</v>
      </c>
      <c r="DV10" s="8" t="s">
        <v>7915</v>
      </c>
      <c r="DW10" s="8" t="s">
        <v>7916</v>
      </c>
      <c r="DX10" s="8" t="s">
        <v>7917</v>
      </c>
      <c r="DY10" s="8" t="s">
        <v>7918</v>
      </c>
      <c r="DZ10" s="8" t="s">
        <v>7919</v>
      </c>
      <c r="EA10" s="8" t="s">
        <v>7920</v>
      </c>
      <c r="EB10" s="8" t="s">
        <v>7921</v>
      </c>
      <c r="EC10" s="8" t="s">
        <v>7922</v>
      </c>
      <c r="ED10" s="8" t="s">
        <v>7923</v>
      </c>
      <c r="EE10" s="8" t="s">
        <v>7924</v>
      </c>
      <c r="EF10" s="8" t="s">
        <v>7925</v>
      </c>
      <c r="EG10" s="8" t="s">
        <v>7926</v>
      </c>
      <c r="EH10" s="8" t="s">
        <v>7927</v>
      </c>
      <c r="EI10" s="8" t="s">
        <v>7928</v>
      </c>
      <c r="EJ10" s="8" t="s">
        <v>7929</v>
      </c>
      <c r="EK10" s="8" t="s">
        <v>7930</v>
      </c>
      <c r="EL10" s="8" t="s">
        <v>7931</v>
      </c>
      <c r="EM10" s="8" t="s">
        <v>7932</v>
      </c>
      <c r="EN10" s="8" t="s">
        <v>7933</v>
      </c>
      <c r="EO10" s="8" t="s">
        <v>7934</v>
      </c>
      <c r="EP10" s="8" t="s">
        <v>7935</v>
      </c>
      <c r="EQ10" s="8" t="s">
        <v>7936</v>
      </c>
      <c r="ER10" s="8" t="s">
        <v>7937</v>
      </c>
      <c r="ES10" s="8" t="s">
        <v>7938</v>
      </c>
      <c r="ET10" s="8" t="s">
        <v>7939</v>
      </c>
      <c r="EU10" s="8" t="s">
        <v>7940</v>
      </c>
      <c r="EV10" s="8" t="s">
        <v>7941</v>
      </c>
      <c r="EW10" s="8" t="s">
        <v>7942</v>
      </c>
      <c r="EX10" s="8" t="s">
        <v>7943</v>
      </c>
      <c r="EY10" s="8" t="s">
        <v>7944</v>
      </c>
      <c r="EZ10" s="8" t="s">
        <v>7945</v>
      </c>
      <c r="FA10" s="8" t="s">
        <v>7946</v>
      </c>
      <c r="FB10" s="8" t="s">
        <v>7947</v>
      </c>
      <c r="FC10" s="8" t="s">
        <v>7948</v>
      </c>
      <c r="FD10" s="8" t="s">
        <v>7949</v>
      </c>
      <c r="FE10" s="8" t="s">
        <v>7950</v>
      </c>
      <c r="FF10" s="8" t="s">
        <v>7951</v>
      </c>
      <c r="FG10" s="8" t="s">
        <v>7952</v>
      </c>
      <c r="FH10" s="8" t="s">
        <v>7953</v>
      </c>
      <c r="FI10" s="8" t="s">
        <v>7954</v>
      </c>
      <c r="FJ10" s="8" t="s">
        <v>7955</v>
      </c>
      <c r="FK10" s="8" t="s">
        <v>7956</v>
      </c>
      <c r="FL10" s="8" t="s">
        <v>7957</v>
      </c>
      <c r="FM10" s="8" t="s">
        <v>7958</v>
      </c>
      <c r="FN10" s="8" t="s">
        <v>7959</v>
      </c>
      <c r="FO10" s="8" t="s">
        <v>7960</v>
      </c>
      <c r="FP10" s="8" t="s">
        <v>7961</v>
      </c>
      <c r="FQ10" s="8" t="s">
        <v>7962</v>
      </c>
      <c r="FR10" s="8" t="s">
        <v>7963</v>
      </c>
      <c r="FS10" s="8" t="s">
        <v>7964</v>
      </c>
      <c r="FT10" s="8" t="s">
        <v>7965</v>
      </c>
      <c r="FU10" s="8" t="s">
        <v>7966</v>
      </c>
      <c r="FV10" s="8" t="s">
        <v>7967</v>
      </c>
      <c r="FW10" s="8" t="s">
        <v>7968</v>
      </c>
      <c r="FX10" s="8" t="s">
        <v>7969</v>
      </c>
      <c r="FY10" s="8" t="s">
        <v>7970</v>
      </c>
      <c r="FZ10" s="8" t="s">
        <v>7971</v>
      </c>
      <c r="GA10" s="8" t="s">
        <v>7972</v>
      </c>
      <c r="GB10" s="8" t="s">
        <v>7973</v>
      </c>
      <c r="GC10" s="8" t="s">
        <v>7974</v>
      </c>
      <c r="GD10" s="8" t="s">
        <v>7975</v>
      </c>
      <c r="GE10" s="8" t="s">
        <v>7976</v>
      </c>
      <c r="GF10" s="8" t="s">
        <v>7977</v>
      </c>
      <c r="GG10" s="8" t="s">
        <v>7978</v>
      </c>
      <c r="GH10" s="8" t="s">
        <v>7979</v>
      </c>
      <c r="GI10" s="8" t="s">
        <v>7980</v>
      </c>
      <c r="GJ10" s="8" t="s">
        <v>7981</v>
      </c>
      <c r="GK10" s="8" t="s">
        <v>7982</v>
      </c>
      <c r="GL10" s="8" t="s">
        <v>7983</v>
      </c>
      <c r="GM10" s="8" t="s">
        <v>7984</v>
      </c>
      <c r="GN10" s="8" t="s">
        <v>7985</v>
      </c>
      <c r="GO10" s="8" t="s">
        <v>7986</v>
      </c>
      <c r="GP10" s="8" t="s">
        <v>7987</v>
      </c>
      <c r="GQ10" s="8" t="s">
        <v>7988</v>
      </c>
      <c r="GR10" s="8" t="s">
        <v>7989</v>
      </c>
      <c r="GS10" s="8" t="s">
        <v>7990</v>
      </c>
      <c r="GT10" s="8" t="s">
        <v>7991</v>
      </c>
      <c r="GU10" s="8" t="s">
        <v>7992</v>
      </c>
      <c r="GV10" s="8" t="s">
        <v>7993</v>
      </c>
      <c r="GW10" s="8" t="s">
        <v>7994</v>
      </c>
      <c r="GX10" s="8" t="s">
        <v>7995</v>
      </c>
      <c r="GY10" s="8" t="s">
        <v>7996</v>
      </c>
      <c r="GZ10" s="8" t="s">
        <v>7997</v>
      </c>
      <c r="HA10" s="8" t="s">
        <v>7998</v>
      </c>
      <c r="HB10" s="8" t="s">
        <v>7999</v>
      </c>
      <c r="HC10" s="8" t="s">
        <v>8000</v>
      </c>
      <c r="HD10" s="8" t="s">
        <v>8001</v>
      </c>
      <c r="HE10" s="8" t="s">
        <v>8002</v>
      </c>
      <c r="HF10" s="8" t="s">
        <v>8003</v>
      </c>
      <c r="HG10" s="8" t="s">
        <v>8004</v>
      </c>
      <c r="HH10" s="8" t="s">
        <v>8005</v>
      </c>
      <c r="HI10" s="8" t="s">
        <v>8006</v>
      </c>
      <c r="HJ10" s="8" t="s">
        <v>8007</v>
      </c>
      <c r="HK10" s="8" t="s">
        <v>8008</v>
      </c>
      <c r="HL10" s="8" t="s">
        <v>8009</v>
      </c>
      <c r="HM10" s="8" t="s">
        <v>8010</v>
      </c>
      <c r="HN10" s="8" t="s">
        <v>8011</v>
      </c>
      <c r="HO10" s="8" t="s">
        <v>8012</v>
      </c>
      <c r="HP10" s="8" t="s">
        <v>8013</v>
      </c>
      <c r="HQ10" s="8" t="s">
        <v>8014</v>
      </c>
      <c r="HR10" s="8" t="s">
        <v>8015</v>
      </c>
      <c r="HS10" s="8" t="s">
        <v>8016</v>
      </c>
      <c r="HT10" s="8" t="s">
        <v>8017</v>
      </c>
      <c r="HU10" s="8" t="s">
        <v>8018</v>
      </c>
      <c r="HV10" s="8" t="s">
        <v>8019</v>
      </c>
      <c r="HW10" s="8" t="s">
        <v>8020</v>
      </c>
      <c r="HX10" s="8" t="s">
        <v>8021</v>
      </c>
      <c r="HY10" s="8" t="s">
        <v>8022</v>
      </c>
      <c r="HZ10" s="8" t="s">
        <v>8023</v>
      </c>
      <c r="IA10" s="8" t="s">
        <v>8024</v>
      </c>
      <c r="IB10" s="8" t="s">
        <v>8025</v>
      </c>
      <c r="IC10" s="8" t="s">
        <v>8026</v>
      </c>
      <c r="ID10" s="8" t="s">
        <v>8027</v>
      </c>
      <c r="IE10" s="8" t="s">
        <v>8028</v>
      </c>
      <c r="IF10" s="8" t="s">
        <v>8029</v>
      </c>
      <c r="IG10" s="8" t="s">
        <v>8030</v>
      </c>
      <c r="IH10" s="8" t="s">
        <v>8031</v>
      </c>
      <c r="II10" s="8" t="s">
        <v>8032</v>
      </c>
      <c r="IJ10" s="8" t="s">
        <v>8033</v>
      </c>
      <c r="IK10" s="8" t="s">
        <v>8034</v>
      </c>
      <c r="IL10" s="8" t="s">
        <v>8035</v>
      </c>
      <c r="IM10" s="8" t="s">
        <v>8036</v>
      </c>
      <c r="IN10" s="8" t="s">
        <v>8037</v>
      </c>
      <c r="IO10" s="8" t="s">
        <v>8038</v>
      </c>
      <c r="IP10" s="8" t="s">
        <v>8039</v>
      </c>
      <c r="IQ10" s="8" t="s">
        <v>8040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26.172999999999998</v>
      </c>
      <c r="BU11" s="9">
        <v>9.5340000000000007</v>
      </c>
      <c r="BV11" s="9">
        <v>16.638999999999999</v>
      </c>
      <c r="BW11" s="9">
        <v>10.532999999999999</v>
      </c>
      <c r="BX11" s="9">
        <v>2.8650000000000002</v>
      </c>
      <c r="BY11" s="9">
        <v>7.6669999999999998</v>
      </c>
      <c r="BZ11" s="9">
        <v>10.776</v>
      </c>
      <c r="CA11" s="9">
        <v>4.3710000000000004</v>
      </c>
      <c r="CB11" s="9">
        <v>6.4050000000000002</v>
      </c>
      <c r="CC11" s="9">
        <v>3.6779999999999999</v>
      </c>
      <c r="CD11" s="9">
        <v>1.611</v>
      </c>
      <c r="CE11" s="9">
        <v>2.0670000000000002</v>
      </c>
      <c r="CF11" s="9">
        <v>1.1859999999999999</v>
      </c>
      <c r="CG11" s="9">
        <v>0.68600000000000005</v>
      </c>
      <c r="CH11" s="9">
        <v>0.5</v>
      </c>
      <c r="CI11" s="9">
        <v>10</v>
      </c>
      <c r="CJ11" s="9">
        <v>13</v>
      </c>
      <c r="CK11" s="9">
        <v>10</v>
      </c>
      <c r="CL11" s="9">
        <v>25.827999999999999</v>
      </c>
      <c r="CM11" s="9">
        <v>9.2690000000000001</v>
      </c>
      <c r="CN11" s="9">
        <v>16.559000000000001</v>
      </c>
      <c r="CO11" s="9">
        <v>10.321999999999999</v>
      </c>
      <c r="CP11" s="9">
        <v>2.7349999999999999</v>
      </c>
      <c r="CQ11" s="9">
        <v>7.5869999999999997</v>
      </c>
      <c r="CR11" s="9">
        <v>10.776</v>
      </c>
      <c r="CS11" s="9">
        <v>4.3710000000000004</v>
      </c>
      <c r="CT11" s="9">
        <v>6.4050000000000002</v>
      </c>
      <c r="CU11" s="9">
        <v>3.544</v>
      </c>
      <c r="CV11" s="9">
        <v>1.4770000000000001</v>
      </c>
      <c r="CW11" s="9">
        <v>2.0670000000000002</v>
      </c>
      <c r="CX11" s="9">
        <v>1.1859999999999999</v>
      </c>
      <c r="CY11" s="9">
        <v>0.68600000000000005</v>
      </c>
      <c r="CZ11" s="9">
        <v>0.5</v>
      </c>
      <c r="DA11" s="9">
        <v>10</v>
      </c>
      <c r="DB11" s="9">
        <v>13</v>
      </c>
      <c r="DC11" s="9">
        <v>10</v>
      </c>
      <c r="DD11" s="9">
        <v>9.2289999999999992</v>
      </c>
      <c r="DE11" s="9">
        <v>4.4809999999999999</v>
      </c>
      <c r="DF11" s="9">
        <v>4.7489999999999997</v>
      </c>
      <c r="DG11" s="9">
        <v>3.161</v>
      </c>
      <c r="DH11" s="9">
        <v>1.552</v>
      </c>
      <c r="DI11" s="9">
        <v>1.609</v>
      </c>
      <c r="DJ11" s="9">
        <v>4.0220000000000002</v>
      </c>
      <c r="DK11" s="9">
        <v>2.0219999999999998</v>
      </c>
      <c r="DL11" s="9">
        <v>1.9990000000000001</v>
      </c>
      <c r="DM11" s="9">
        <v>1.244</v>
      </c>
      <c r="DN11" s="9">
        <v>0.60299999999999998</v>
      </c>
      <c r="DO11" s="9">
        <v>0.64100000000000001</v>
      </c>
      <c r="DP11" s="9">
        <v>0.80300000000000005</v>
      </c>
      <c r="DQ11" s="9">
        <v>0.30299999999999999</v>
      </c>
      <c r="DR11" s="9">
        <v>0.5</v>
      </c>
      <c r="DS11" s="9">
        <v>10</v>
      </c>
      <c r="DT11" s="9">
        <v>10</v>
      </c>
      <c r="DU11" s="9">
        <v>10.276</v>
      </c>
      <c r="DV11" s="9">
        <v>8.141</v>
      </c>
      <c r="DW11" s="9">
        <v>2.2400000000000002</v>
      </c>
      <c r="DX11" s="9">
        <v>5.9009999999999998</v>
      </c>
      <c r="DY11" s="9">
        <v>2.9079999999999999</v>
      </c>
      <c r="DZ11" s="9">
        <v>0.59699999999999998</v>
      </c>
      <c r="EA11" s="9">
        <v>2.3109999999999999</v>
      </c>
      <c r="EB11" s="9">
        <v>3.2669999999999999</v>
      </c>
      <c r="EC11" s="9">
        <v>0.73399999999999999</v>
      </c>
      <c r="ED11" s="9">
        <v>2.5329999999999999</v>
      </c>
      <c r="EE11" s="9">
        <v>1.7210000000000001</v>
      </c>
      <c r="EF11" s="9">
        <v>0.66500000000000004</v>
      </c>
      <c r="EG11" s="9">
        <v>1.056</v>
      </c>
      <c r="EH11" s="9">
        <v>0.245</v>
      </c>
      <c r="EI11" s="9">
        <v>0.245</v>
      </c>
      <c r="EJ11" s="9">
        <v>0</v>
      </c>
      <c r="EK11" s="9">
        <v>12.242000000000001</v>
      </c>
      <c r="EL11" s="9">
        <v>15.875</v>
      </c>
      <c r="EM11" s="9">
        <v>10</v>
      </c>
      <c r="EN11" s="9">
        <v>3.7970000000000002</v>
      </c>
      <c r="EO11" s="9">
        <v>1.2829999999999999</v>
      </c>
      <c r="EP11" s="9">
        <v>2.5139999999999998</v>
      </c>
      <c r="EQ11" s="9">
        <v>0.755</v>
      </c>
      <c r="ER11" s="9">
        <v>0.16600000000000001</v>
      </c>
      <c r="ES11" s="9">
        <v>0.58899999999999997</v>
      </c>
      <c r="ET11" s="9">
        <v>2.1589999999999998</v>
      </c>
      <c r="EU11" s="9">
        <v>0.60699999999999998</v>
      </c>
      <c r="EV11" s="9">
        <v>1.5509999999999999</v>
      </c>
      <c r="EW11" s="9">
        <v>0.749</v>
      </c>
      <c r="EX11" s="9">
        <v>0.375</v>
      </c>
      <c r="EY11" s="9">
        <v>0.374</v>
      </c>
      <c r="EZ11" s="9">
        <v>0.13400000000000001</v>
      </c>
      <c r="FA11" s="9">
        <v>0.13400000000000001</v>
      </c>
      <c r="FB11" s="9">
        <v>0</v>
      </c>
      <c r="FC11" s="9">
        <v>15</v>
      </c>
      <c r="FD11" s="9">
        <v>16.59</v>
      </c>
      <c r="FE11" s="9">
        <v>12.917</v>
      </c>
      <c r="FF11" s="9">
        <v>4.3440000000000003</v>
      </c>
      <c r="FG11" s="9">
        <v>0.95799999999999996</v>
      </c>
      <c r="FH11" s="9">
        <v>3.3860000000000001</v>
      </c>
      <c r="FI11" s="9">
        <v>2.153</v>
      </c>
      <c r="FJ11" s="9">
        <v>0.43099999999999999</v>
      </c>
      <c r="FK11" s="9">
        <v>1.722</v>
      </c>
      <c r="FL11" s="9">
        <v>1.109</v>
      </c>
      <c r="FM11" s="9">
        <v>0.127</v>
      </c>
      <c r="FN11" s="9">
        <v>0.98199999999999998</v>
      </c>
      <c r="FO11" s="9">
        <v>0.97099999999999997</v>
      </c>
      <c r="FP11" s="9">
        <v>0.28899999999999998</v>
      </c>
      <c r="FQ11" s="9">
        <v>0.68200000000000005</v>
      </c>
      <c r="FR11" s="9">
        <v>0.111</v>
      </c>
      <c r="FS11" s="9">
        <v>0.111</v>
      </c>
      <c r="FT11" s="9">
        <v>0</v>
      </c>
      <c r="FU11" s="9">
        <v>9.6259999999999994</v>
      </c>
      <c r="FV11" s="9">
        <v>15.028</v>
      </c>
      <c r="FW11" s="9">
        <v>9.1959999999999997</v>
      </c>
      <c r="FX11" s="9">
        <v>8.4580000000000002</v>
      </c>
      <c r="FY11" s="9">
        <v>2.548</v>
      </c>
      <c r="FZ11" s="9">
        <v>5.9089999999999998</v>
      </c>
      <c r="GA11" s="9">
        <v>4.2539999999999996</v>
      </c>
      <c r="GB11" s="9">
        <v>0.58599999999999997</v>
      </c>
      <c r="GC11" s="9">
        <v>3.6680000000000001</v>
      </c>
      <c r="GD11" s="9">
        <v>3.4870000000000001</v>
      </c>
      <c r="GE11" s="9">
        <v>1.615</v>
      </c>
      <c r="GF11" s="9">
        <v>1.8720000000000001</v>
      </c>
      <c r="GG11" s="9">
        <v>0.57899999999999996</v>
      </c>
      <c r="GH11" s="9">
        <v>0.21</v>
      </c>
      <c r="GI11" s="9">
        <v>0.36899999999999999</v>
      </c>
      <c r="GJ11" s="9">
        <v>0.13800000000000001</v>
      </c>
      <c r="GK11" s="9">
        <v>0.13800000000000001</v>
      </c>
      <c r="GL11" s="9">
        <v>0</v>
      </c>
      <c r="GM11" s="9">
        <v>9.4250000000000007</v>
      </c>
      <c r="GN11" s="9">
        <v>13.358000000000001</v>
      </c>
      <c r="GO11" s="9">
        <v>8</v>
      </c>
      <c r="GP11" s="9">
        <v>4.8360000000000003</v>
      </c>
      <c r="GQ11" s="9">
        <v>1.3140000000000001</v>
      </c>
      <c r="GR11" s="9">
        <v>3.5219999999999998</v>
      </c>
      <c r="GS11" s="9">
        <v>2.218</v>
      </c>
      <c r="GT11" s="9">
        <v>0.224</v>
      </c>
      <c r="GU11" s="9">
        <v>1.994</v>
      </c>
      <c r="GV11" s="9">
        <v>2.1360000000000001</v>
      </c>
      <c r="GW11" s="9">
        <v>0.97699999999999998</v>
      </c>
      <c r="GX11" s="9">
        <v>1.159</v>
      </c>
      <c r="GY11" s="9">
        <v>0.48199999999999998</v>
      </c>
      <c r="GZ11" s="9">
        <v>0.113</v>
      </c>
      <c r="HA11" s="9">
        <v>0.36899999999999999</v>
      </c>
      <c r="HB11" s="9">
        <v>0</v>
      </c>
      <c r="HC11" s="9">
        <v>0</v>
      </c>
      <c r="HD11" s="9">
        <v>0</v>
      </c>
      <c r="HE11" s="9">
        <v>10</v>
      </c>
      <c r="HF11" s="9">
        <v>14</v>
      </c>
      <c r="HG11" s="9">
        <v>8</v>
      </c>
      <c r="HH11" s="9">
        <v>3.6219999999999999</v>
      </c>
      <c r="HI11" s="9">
        <v>1.234</v>
      </c>
      <c r="HJ11" s="9">
        <v>2.387</v>
      </c>
      <c r="HK11" s="9">
        <v>2.036</v>
      </c>
      <c r="HL11" s="9">
        <v>0.36199999999999999</v>
      </c>
      <c r="HM11" s="9">
        <v>1.6739999999999999</v>
      </c>
      <c r="HN11" s="9">
        <v>1.351</v>
      </c>
      <c r="HO11" s="9">
        <v>0.63800000000000001</v>
      </c>
      <c r="HP11" s="9">
        <v>0.71299999999999997</v>
      </c>
      <c r="HQ11" s="9">
        <v>9.7000000000000003E-2</v>
      </c>
      <c r="HR11" s="9">
        <v>9.7000000000000003E-2</v>
      </c>
      <c r="HS11" s="9">
        <v>0</v>
      </c>
      <c r="HT11" s="9">
        <v>0.13800000000000001</v>
      </c>
      <c r="HU11" s="9">
        <v>0.13800000000000001</v>
      </c>
      <c r="HV11" s="9">
        <v>0</v>
      </c>
      <c r="HW11" s="9">
        <v>9</v>
      </c>
      <c r="HX11" s="9">
        <v>12.154</v>
      </c>
      <c r="HY11" s="9">
        <v>8</v>
      </c>
      <c r="HZ11" s="9">
        <v>0.34499999999999997</v>
      </c>
      <c r="IA11" s="9">
        <v>0.26500000000000001</v>
      </c>
      <c r="IB11" s="9">
        <v>0.08</v>
      </c>
      <c r="IC11" s="9">
        <v>0.21099999999999999</v>
      </c>
      <c r="ID11" s="9">
        <v>0.13100000000000001</v>
      </c>
      <c r="IE11" s="9">
        <v>0.08</v>
      </c>
      <c r="IF11" s="9">
        <v>0</v>
      </c>
      <c r="IG11" s="9">
        <v>0</v>
      </c>
      <c r="IH11" s="9">
        <v>0</v>
      </c>
      <c r="II11" s="9">
        <v>0.13400000000000001</v>
      </c>
      <c r="IJ11" s="9">
        <v>0.13400000000000001</v>
      </c>
      <c r="IK11" s="9">
        <v>0</v>
      </c>
      <c r="IL11" s="9">
        <v>0</v>
      </c>
      <c r="IM11" s="9">
        <v>0</v>
      </c>
      <c r="IN11" s="9">
        <v>0</v>
      </c>
      <c r="IO11" s="9">
        <v>5.2409999999999997</v>
      </c>
      <c r="IP11" s="9">
        <v>12.597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22.678000000000001</v>
      </c>
      <c r="BU12" s="9">
        <v>9.0939999999999994</v>
      </c>
      <c r="BV12" s="9">
        <v>13.584</v>
      </c>
      <c r="BW12" s="9">
        <v>9.3049999999999997</v>
      </c>
      <c r="BX12" s="9">
        <v>3.0289999999999999</v>
      </c>
      <c r="BY12" s="9">
        <v>6.2759999999999998</v>
      </c>
      <c r="BZ12" s="9">
        <v>9.1289999999999996</v>
      </c>
      <c r="CA12" s="9">
        <v>3.46</v>
      </c>
      <c r="CB12" s="9">
        <v>5.6689999999999996</v>
      </c>
      <c r="CC12" s="9">
        <v>3.6179999999999999</v>
      </c>
      <c r="CD12" s="9">
        <v>2.605</v>
      </c>
      <c r="CE12" s="9">
        <v>1.0129999999999999</v>
      </c>
      <c r="CF12" s="9">
        <v>0.626</v>
      </c>
      <c r="CG12" s="9">
        <v>0</v>
      </c>
      <c r="CH12" s="9">
        <v>0.626</v>
      </c>
      <c r="CI12" s="9">
        <v>10</v>
      </c>
      <c r="CJ12" s="9">
        <v>13</v>
      </c>
      <c r="CK12" s="9">
        <v>10</v>
      </c>
      <c r="CL12" s="9">
        <v>22.381</v>
      </c>
      <c r="CM12" s="9">
        <v>8.9420000000000002</v>
      </c>
      <c r="CN12" s="9">
        <v>13.438000000000001</v>
      </c>
      <c r="CO12" s="9">
        <v>9.3049999999999997</v>
      </c>
      <c r="CP12" s="9">
        <v>3.0289999999999999</v>
      </c>
      <c r="CQ12" s="9">
        <v>6.2759999999999998</v>
      </c>
      <c r="CR12" s="9">
        <v>8.8320000000000007</v>
      </c>
      <c r="CS12" s="9">
        <v>3.3090000000000002</v>
      </c>
      <c r="CT12" s="9">
        <v>5.5229999999999997</v>
      </c>
      <c r="CU12" s="9">
        <v>3.6179999999999999</v>
      </c>
      <c r="CV12" s="9">
        <v>2.605</v>
      </c>
      <c r="CW12" s="9">
        <v>1.0129999999999999</v>
      </c>
      <c r="CX12" s="9">
        <v>0.626</v>
      </c>
      <c r="CY12" s="9">
        <v>0</v>
      </c>
      <c r="CZ12" s="9">
        <v>0.626</v>
      </c>
      <c r="DA12" s="9">
        <v>10</v>
      </c>
      <c r="DB12" s="9">
        <v>13</v>
      </c>
      <c r="DC12" s="9">
        <v>10</v>
      </c>
      <c r="DD12" s="9">
        <v>8.8480000000000008</v>
      </c>
      <c r="DE12" s="9">
        <v>4.75</v>
      </c>
      <c r="DF12" s="9">
        <v>4.0979999999999999</v>
      </c>
      <c r="DG12" s="9">
        <v>4.1429999999999998</v>
      </c>
      <c r="DH12" s="9">
        <v>1.7470000000000001</v>
      </c>
      <c r="DI12" s="9">
        <v>2.3959999999999999</v>
      </c>
      <c r="DJ12" s="9">
        <v>2.5449999999999999</v>
      </c>
      <c r="DK12" s="9">
        <v>1.325</v>
      </c>
      <c r="DL12" s="9">
        <v>1.22</v>
      </c>
      <c r="DM12" s="9">
        <v>2.024</v>
      </c>
      <c r="DN12" s="9">
        <v>1.6779999999999999</v>
      </c>
      <c r="DO12" s="9">
        <v>0.34599999999999997</v>
      </c>
      <c r="DP12" s="9">
        <v>0.13700000000000001</v>
      </c>
      <c r="DQ12" s="9">
        <v>0</v>
      </c>
      <c r="DR12" s="9">
        <v>0.13700000000000001</v>
      </c>
      <c r="DS12" s="9">
        <v>10</v>
      </c>
      <c r="DT12" s="9">
        <v>10.824999999999999</v>
      </c>
      <c r="DU12" s="9">
        <v>8</v>
      </c>
      <c r="DV12" s="9">
        <v>7.2130000000000001</v>
      </c>
      <c r="DW12" s="9">
        <v>1.603</v>
      </c>
      <c r="DX12" s="9">
        <v>5.609</v>
      </c>
      <c r="DY12" s="9">
        <v>1.964</v>
      </c>
      <c r="DZ12" s="9">
        <v>0.27400000000000002</v>
      </c>
      <c r="EA12" s="9">
        <v>1.69</v>
      </c>
      <c r="EB12" s="9">
        <v>4.202</v>
      </c>
      <c r="EC12" s="9">
        <v>1.141</v>
      </c>
      <c r="ED12" s="9">
        <v>3.06</v>
      </c>
      <c r="EE12" s="9">
        <v>0.55800000000000005</v>
      </c>
      <c r="EF12" s="9">
        <v>0.188</v>
      </c>
      <c r="EG12" s="9">
        <v>0.37</v>
      </c>
      <c r="EH12" s="9">
        <v>0.48899999999999999</v>
      </c>
      <c r="EI12" s="9">
        <v>0</v>
      </c>
      <c r="EJ12" s="9">
        <v>0.48899999999999999</v>
      </c>
      <c r="EK12" s="9">
        <v>11.654</v>
      </c>
      <c r="EL12" s="9">
        <v>13</v>
      </c>
      <c r="EM12" s="9">
        <v>10</v>
      </c>
      <c r="EN12" s="9">
        <v>2.7759999999999998</v>
      </c>
      <c r="EO12" s="9">
        <v>0.66</v>
      </c>
      <c r="EP12" s="9">
        <v>2.1150000000000002</v>
      </c>
      <c r="EQ12" s="9">
        <v>0.8</v>
      </c>
      <c r="ER12" s="9">
        <v>0.27400000000000002</v>
      </c>
      <c r="ES12" s="9">
        <v>0.52600000000000002</v>
      </c>
      <c r="ET12" s="9">
        <v>1.617</v>
      </c>
      <c r="EU12" s="9">
        <v>0.38600000000000001</v>
      </c>
      <c r="EV12" s="9">
        <v>1.2310000000000001</v>
      </c>
      <c r="EW12" s="9">
        <v>0</v>
      </c>
      <c r="EX12" s="9">
        <v>0</v>
      </c>
      <c r="EY12" s="9">
        <v>0</v>
      </c>
      <c r="EZ12" s="9">
        <v>0.35899999999999999</v>
      </c>
      <c r="FA12" s="9">
        <v>0</v>
      </c>
      <c r="FB12" s="9">
        <v>0.35899999999999999</v>
      </c>
      <c r="FC12" s="9">
        <v>11.032</v>
      </c>
      <c r="FD12" s="9">
        <v>9.4130000000000003</v>
      </c>
      <c r="FE12" s="9">
        <v>12.327</v>
      </c>
      <c r="FF12" s="9">
        <v>4.4370000000000003</v>
      </c>
      <c r="FG12" s="9">
        <v>0.94299999999999995</v>
      </c>
      <c r="FH12" s="9">
        <v>3.4940000000000002</v>
      </c>
      <c r="FI12" s="9">
        <v>1.1639999999999999</v>
      </c>
      <c r="FJ12" s="9">
        <v>0</v>
      </c>
      <c r="FK12" s="9">
        <v>1.1639999999999999</v>
      </c>
      <c r="FL12" s="9">
        <v>2.585</v>
      </c>
      <c r="FM12" s="9">
        <v>0.755</v>
      </c>
      <c r="FN12" s="9">
        <v>1.83</v>
      </c>
      <c r="FO12" s="9">
        <v>0.55800000000000005</v>
      </c>
      <c r="FP12" s="9">
        <v>0.188</v>
      </c>
      <c r="FQ12" s="9">
        <v>0.37</v>
      </c>
      <c r="FR12" s="9">
        <v>0.13</v>
      </c>
      <c r="FS12" s="9">
        <v>0</v>
      </c>
      <c r="FT12" s="9">
        <v>0.13</v>
      </c>
      <c r="FU12" s="9">
        <v>12.003</v>
      </c>
      <c r="FV12" s="9">
        <v>15.278</v>
      </c>
      <c r="FW12" s="9">
        <v>10</v>
      </c>
      <c r="FX12" s="9">
        <v>6.32</v>
      </c>
      <c r="FY12" s="9">
        <v>2.589</v>
      </c>
      <c r="FZ12" s="9">
        <v>3.7309999999999999</v>
      </c>
      <c r="GA12" s="9">
        <v>3.198</v>
      </c>
      <c r="GB12" s="9">
        <v>1.008</v>
      </c>
      <c r="GC12" s="9">
        <v>2.19</v>
      </c>
      <c r="GD12" s="9">
        <v>2.085</v>
      </c>
      <c r="GE12" s="9">
        <v>0.84199999999999997</v>
      </c>
      <c r="GF12" s="9">
        <v>1.2430000000000001</v>
      </c>
      <c r="GG12" s="9">
        <v>1.0369999999999999</v>
      </c>
      <c r="GH12" s="9">
        <v>0.73899999999999999</v>
      </c>
      <c r="GI12" s="9">
        <v>0.29699999999999999</v>
      </c>
      <c r="GJ12" s="9">
        <v>0</v>
      </c>
      <c r="GK12" s="9">
        <v>0</v>
      </c>
      <c r="GL12" s="9">
        <v>0</v>
      </c>
      <c r="GM12" s="9">
        <v>9.234</v>
      </c>
      <c r="GN12" s="9">
        <v>12.763</v>
      </c>
      <c r="GO12" s="9">
        <v>8</v>
      </c>
      <c r="GP12" s="9">
        <v>3.806</v>
      </c>
      <c r="GQ12" s="9">
        <v>1.0609999999999999</v>
      </c>
      <c r="GR12" s="9">
        <v>2.7450000000000001</v>
      </c>
      <c r="GS12" s="9">
        <v>2.2109999999999999</v>
      </c>
      <c r="GT12" s="9">
        <v>0.55100000000000005</v>
      </c>
      <c r="GU12" s="9">
        <v>1.66</v>
      </c>
      <c r="GV12" s="9">
        <v>0.78800000000000003</v>
      </c>
      <c r="GW12" s="9">
        <v>0</v>
      </c>
      <c r="GX12" s="9">
        <v>0.78800000000000003</v>
      </c>
      <c r="GY12" s="9">
        <v>0.80800000000000005</v>
      </c>
      <c r="GZ12" s="9">
        <v>0.51</v>
      </c>
      <c r="HA12" s="9">
        <v>0.29699999999999999</v>
      </c>
      <c r="HB12" s="9">
        <v>0</v>
      </c>
      <c r="HC12" s="9">
        <v>0</v>
      </c>
      <c r="HD12" s="9">
        <v>0</v>
      </c>
      <c r="HE12" s="9">
        <v>8</v>
      </c>
      <c r="HF12" s="9">
        <v>11.217000000000001</v>
      </c>
      <c r="HG12" s="9">
        <v>8</v>
      </c>
      <c r="HH12" s="9">
        <v>2.5139999999999998</v>
      </c>
      <c r="HI12" s="9">
        <v>1.528</v>
      </c>
      <c r="HJ12" s="9">
        <v>0.98599999999999999</v>
      </c>
      <c r="HK12" s="9">
        <v>0.98799999999999999</v>
      </c>
      <c r="HL12" s="9">
        <v>0.45700000000000002</v>
      </c>
      <c r="HM12" s="9">
        <v>0.53100000000000003</v>
      </c>
      <c r="HN12" s="9">
        <v>1.2969999999999999</v>
      </c>
      <c r="HO12" s="9">
        <v>0.84199999999999997</v>
      </c>
      <c r="HP12" s="9">
        <v>0.45500000000000002</v>
      </c>
      <c r="HQ12" s="9">
        <v>0.22900000000000001</v>
      </c>
      <c r="HR12" s="9">
        <v>0.22900000000000001</v>
      </c>
      <c r="HS12" s="9">
        <v>0</v>
      </c>
      <c r="HT12" s="9">
        <v>0</v>
      </c>
      <c r="HU12" s="9">
        <v>0</v>
      </c>
      <c r="HV12" s="9">
        <v>0</v>
      </c>
      <c r="HW12" s="9">
        <v>12</v>
      </c>
      <c r="HX12" s="9">
        <v>13.101000000000001</v>
      </c>
      <c r="HY12" s="9">
        <v>8.4429999999999996</v>
      </c>
      <c r="HZ12" s="9">
        <v>0.29699999999999999</v>
      </c>
      <c r="IA12" s="9">
        <v>0.152</v>
      </c>
      <c r="IB12" s="9">
        <v>0.14499999999999999</v>
      </c>
      <c r="IC12" s="9">
        <v>0</v>
      </c>
      <c r="ID12" s="9">
        <v>0</v>
      </c>
      <c r="IE12" s="9">
        <v>0</v>
      </c>
      <c r="IF12" s="9">
        <v>0.29699999999999999</v>
      </c>
      <c r="IG12" s="9">
        <v>0.152</v>
      </c>
      <c r="IH12" s="9">
        <v>0.14499999999999999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14.021000000000001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23.591000000000001</v>
      </c>
      <c r="BU13" s="9">
        <v>8.7550000000000008</v>
      </c>
      <c r="BV13" s="9">
        <v>14.836</v>
      </c>
      <c r="BW13" s="9">
        <v>8.8439999999999994</v>
      </c>
      <c r="BX13" s="9">
        <v>2.3450000000000002</v>
      </c>
      <c r="BY13" s="9">
        <v>6.4989999999999997</v>
      </c>
      <c r="BZ13" s="9">
        <v>11.391999999999999</v>
      </c>
      <c r="CA13" s="9">
        <v>4.6740000000000004</v>
      </c>
      <c r="CB13" s="9">
        <v>6.7169999999999996</v>
      </c>
      <c r="CC13" s="9">
        <v>2.383</v>
      </c>
      <c r="CD13" s="9">
        <v>1.296</v>
      </c>
      <c r="CE13" s="9">
        <v>1.087</v>
      </c>
      <c r="CF13" s="9">
        <v>0.97199999999999998</v>
      </c>
      <c r="CG13" s="9">
        <v>0.441</v>
      </c>
      <c r="CH13" s="9">
        <v>0.53200000000000003</v>
      </c>
      <c r="CI13" s="9">
        <v>10</v>
      </c>
      <c r="CJ13" s="9">
        <v>14</v>
      </c>
      <c r="CK13" s="9">
        <v>10</v>
      </c>
      <c r="CL13" s="9">
        <v>23.097000000000001</v>
      </c>
      <c r="CM13" s="9">
        <v>8.5679999999999996</v>
      </c>
      <c r="CN13" s="9">
        <v>14.529</v>
      </c>
      <c r="CO13" s="9">
        <v>8.7270000000000003</v>
      </c>
      <c r="CP13" s="9">
        <v>2.2269999999999999</v>
      </c>
      <c r="CQ13" s="9">
        <v>6.4989999999999997</v>
      </c>
      <c r="CR13" s="9">
        <v>11.015000000000001</v>
      </c>
      <c r="CS13" s="9">
        <v>4.6050000000000004</v>
      </c>
      <c r="CT13" s="9">
        <v>6.4109999999999996</v>
      </c>
      <c r="CU13" s="9">
        <v>2.383</v>
      </c>
      <c r="CV13" s="9">
        <v>1.296</v>
      </c>
      <c r="CW13" s="9">
        <v>1.087</v>
      </c>
      <c r="CX13" s="9">
        <v>0.97199999999999998</v>
      </c>
      <c r="CY13" s="9">
        <v>0.441</v>
      </c>
      <c r="CZ13" s="9">
        <v>0.53200000000000003</v>
      </c>
      <c r="DA13" s="9">
        <v>10</v>
      </c>
      <c r="DB13" s="9">
        <v>14</v>
      </c>
      <c r="DC13" s="9">
        <v>10</v>
      </c>
      <c r="DD13" s="9">
        <v>8.3629999999999995</v>
      </c>
      <c r="DE13" s="9">
        <v>3.657</v>
      </c>
      <c r="DF13" s="9">
        <v>4.7050000000000001</v>
      </c>
      <c r="DG13" s="9">
        <v>3.3029999999999999</v>
      </c>
      <c r="DH13" s="9">
        <v>0.95599999999999996</v>
      </c>
      <c r="DI13" s="9">
        <v>2.347</v>
      </c>
      <c r="DJ13" s="9">
        <v>3.6669999999999998</v>
      </c>
      <c r="DK13" s="9">
        <v>1.855</v>
      </c>
      <c r="DL13" s="9">
        <v>1.8109999999999999</v>
      </c>
      <c r="DM13" s="9">
        <v>0.747</v>
      </c>
      <c r="DN13" s="9">
        <v>0.61899999999999999</v>
      </c>
      <c r="DO13" s="9">
        <v>0.128</v>
      </c>
      <c r="DP13" s="9">
        <v>0.64600000000000002</v>
      </c>
      <c r="DQ13" s="9">
        <v>0.22700000000000001</v>
      </c>
      <c r="DR13" s="9">
        <v>0.41899999999999998</v>
      </c>
      <c r="DS13" s="9">
        <v>10</v>
      </c>
      <c r="DT13" s="9">
        <v>13.945</v>
      </c>
      <c r="DU13" s="9">
        <v>9.3940000000000001</v>
      </c>
      <c r="DV13" s="9">
        <v>8.0500000000000007</v>
      </c>
      <c r="DW13" s="9">
        <v>2.7730000000000001</v>
      </c>
      <c r="DX13" s="9">
        <v>5.2770000000000001</v>
      </c>
      <c r="DY13" s="9">
        <v>2.8239999999999998</v>
      </c>
      <c r="DZ13" s="9">
        <v>0.55000000000000004</v>
      </c>
      <c r="EA13" s="9">
        <v>2.274</v>
      </c>
      <c r="EB13" s="9">
        <v>3.839</v>
      </c>
      <c r="EC13" s="9">
        <v>1.659</v>
      </c>
      <c r="ED13" s="9">
        <v>2.1800000000000002</v>
      </c>
      <c r="EE13" s="9">
        <v>1.1739999999999999</v>
      </c>
      <c r="EF13" s="9">
        <v>0.35099999999999998</v>
      </c>
      <c r="EG13" s="9">
        <v>0.82299999999999995</v>
      </c>
      <c r="EH13" s="9">
        <v>0.21299999999999999</v>
      </c>
      <c r="EI13" s="9">
        <v>0.21299999999999999</v>
      </c>
      <c r="EJ13" s="9">
        <v>0</v>
      </c>
      <c r="EK13" s="9">
        <v>11.452999999999999</v>
      </c>
      <c r="EL13" s="9">
        <v>15</v>
      </c>
      <c r="EM13" s="9">
        <v>10</v>
      </c>
      <c r="EN13" s="9">
        <v>4.2370000000000001</v>
      </c>
      <c r="EO13" s="9">
        <v>1.718</v>
      </c>
      <c r="EP13" s="9">
        <v>2.5190000000000001</v>
      </c>
      <c r="EQ13" s="9">
        <v>1.603</v>
      </c>
      <c r="ER13" s="9">
        <v>0.438</v>
      </c>
      <c r="ES13" s="9">
        <v>1.165</v>
      </c>
      <c r="ET13" s="9">
        <v>1.9950000000000001</v>
      </c>
      <c r="EU13" s="9">
        <v>1.0660000000000001</v>
      </c>
      <c r="EV13" s="9">
        <v>0.92900000000000005</v>
      </c>
      <c r="EW13" s="9">
        <v>0.63900000000000001</v>
      </c>
      <c r="EX13" s="9">
        <v>0.214</v>
      </c>
      <c r="EY13" s="9">
        <v>0.42499999999999999</v>
      </c>
      <c r="EZ13" s="9">
        <v>0</v>
      </c>
      <c r="FA13" s="9">
        <v>0</v>
      </c>
      <c r="FB13" s="9">
        <v>0</v>
      </c>
      <c r="FC13" s="9">
        <v>10</v>
      </c>
      <c r="FD13" s="9">
        <v>13.295999999999999</v>
      </c>
      <c r="FE13" s="9">
        <v>10</v>
      </c>
      <c r="FF13" s="9">
        <v>3.8130000000000002</v>
      </c>
      <c r="FG13" s="9">
        <v>1.056</v>
      </c>
      <c r="FH13" s="9">
        <v>2.758</v>
      </c>
      <c r="FI13" s="9">
        <v>1.2210000000000001</v>
      </c>
      <c r="FJ13" s="9">
        <v>0.112</v>
      </c>
      <c r="FK13" s="9">
        <v>1.109</v>
      </c>
      <c r="FL13" s="9">
        <v>1.8440000000000001</v>
      </c>
      <c r="FM13" s="9">
        <v>0.59199999999999997</v>
      </c>
      <c r="FN13" s="9">
        <v>1.2509999999999999</v>
      </c>
      <c r="FO13" s="9">
        <v>0.53500000000000003</v>
      </c>
      <c r="FP13" s="9">
        <v>0.13800000000000001</v>
      </c>
      <c r="FQ13" s="9">
        <v>0.39800000000000002</v>
      </c>
      <c r="FR13" s="9">
        <v>0.21299999999999999</v>
      </c>
      <c r="FS13" s="9">
        <v>0.21299999999999999</v>
      </c>
      <c r="FT13" s="9">
        <v>0</v>
      </c>
      <c r="FU13" s="9">
        <v>14</v>
      </c>
      <c r="FV13" s="9">
        <v>16</v>
      </c>
      <c r="FW13" s="9">
        <v>13</v>
      </c>
      <c r="FX13" s="9">
        <v>6.6840000000000002</v>
      </c>
      <c r="FY13" s="9">
        <v>2.1379999999999999</v>
      </c>
      <c r="FZ13" s="9">
        <v>4.5469999999999997</v>
      </c>
      <c r="GA13" s="9">
        <v>2.6</v>
      </c>
      <c r="GB13" s="9">
        <v>0.72199999999999998</v>
      </c>
      <c r="GC13" s="9">
        <v>1.8779999999999999</v>
      </c>
      <c r="GD13" s="9">
        <v>3.51</v>
      </c>
      <c r="GE13" s="9">
        <v>1.091</v>
      </c>
      <c r="GF13" s="9">
        <v>2.419</v>
      </c>
      <c r="GG13" s="9">
        <v>0.46200000000000002</v>
      </c>
      <c r="GH13" s="9">
        <v>0.32500000000000001</v>
      </c>
      <c r="GI13" s="9">
        <v>0.13700000000000001</v>
      </c>
      <c r="GJ13" s="9">
        <v>0.113</v>
      </c>
      <c r="GK13" s="9">
        <v>0</v>
      </c>
      <c r="GL13" s="9">
        <v>0.113</v>
      </c>
      <c r="GM13" s="9">
        <v>10</v>
      </c>
      <c r="GN13" s="9">
        <v>10</v>
      </c>
      <c r="GO13" s="9">
        <v>10</v>
      </c>
      <c r="GP13" s="9">
        <v>3.919</v>
      </c>
      <c r="GQ13" s="9">
        <v>1.173</v>
      </c>
      <c r="GR13" s="9">
        <v>2.7450000000000001</v>
      </c>
      <c r="GS13" s="9">
        <v>1.276</v>
      </c>
      <c r="GT13" s="9">
        <v>0.26500000000000001</v>
      </c>
      <c r="GU13" s="9">
        <v>1.0109999999999999</v>
      </c>
      <c r="GV13" s="9">
        <v>2.2749999999999999</v>
      </c>
      <c r="GW13" s="9">
        <v>0.79</v>
      </c>
      <c r="GX13" s="9">
        <v>1.4850000000000001</v>
      </c>
      <c r="GY13" s="9">
        <v>0.255</v>
      </c>
      <c r="GZ13" s="9">
        <v>0.11799999999999999</v>
      </c>
      <c r="HA13" s="9">
        <v>0.13700000000000001</v>
      </c>
      <c r="HB13" s="9">
        <v>0.113</v>
      </c>
      <c r="HC13" s="9">
        <v>0</v>
      </c>
      <c r="HD13" s="9">
        <v>0.113</v>
      </c>
      <c r="HE13" s="9">
        <v>10.577999999999999</v>
      </c>
      <c r="HF13" s="9">
        <v>10</v>
      </c>
      <c r="HG13" s="9">
        <v>11.411</v>
      </c>
      <c r="HH13" s="9">
        <v>2.766</v>
      </c>
      <c r="HI13" s="9">
        <v>0.96399999999999997</v>
      </c>
      <c r="HJ13" s="9">
        <v>1.802</v>
      </c>
      <c r="HK13" s="9">
        <v>1.3240000000000001</v>
      </c>
      <c r="HL13" s="9">
        <v>0.45600000000000002</v>
      </c>
      <c r="HM13" s="9">
        <v>0.86799999999999999</v>
      </c>
      <c r="HN13" s="9">
        <v>1.2350000000000001</v>
      </c>
      <c r="HO13" s="9">
        <v>0.30099999999999999</v>
      </c>
      <c r="HP13" s="9">
        <v>0.93400000000000005</v>
      </c>
      <c r="HQ13" s="9">
        <v>0.20699999999999999</v>
      </c>
      <c r="HR13" s="9">
        <v>0.20699999999999999</v>
      </c>
      <c r="HS13" s="9">
        <v>0</v>
      </c>
      <c r="HT13" s="9">
        <v>0</v>
      </c>
      <c r="HU13" s="9">
        <v>0</v>
      </c>
      <c r="HV13" s="9">
        <v>0</v>
      </c>
      <c r="HW13" s="9">
        <v>9.8330000000000002</v>
      </c>
      <c r="HX13" s="9">
        <v>11.791</v>
      </c>
      <c r="HY13" s="9">
        <v>9.3149999999999995</v>
      </c>
      <c r="HZ13" s="9">
        <v>0.49399999999999999</v>
      </c>
      <c r="IA13" s="9">
        <v>0.187</v>
      </c>
      <c r="IB13" s="9">
        <v>0.307</v>
      </c>
      <c r="IC13" s="9">
        <v>0.11700000000000001</v>
      </c>
      <c r="ID13" s="9">
        <v>0.11700000000000001</v>
      </c>
      <c r="IE13" s="9">
        <v>0</v>
      </c>
      <c r="IF13" s="9">
        <v>0.377</v>
      </c>
      <c r="IG13" s="9">
        <v>7.0000000000000007E-2</v>
      </c>
      <c r="IH13" s="9">
        <v>0.307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16</v>
      </c>
      <c r="IP13" s="9">
        <v>10.353</v>
      </c>
      <c r="IQ13" s="9">
        <v>16.515000000000001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26.428999999999998</v>
      </c>
      <c r="BU14" s="9">
        <v>9.4429999999999996</v>
      </c>
      <c r="BV14" s="9">
        <v>16.986000000000001</v>
      </c>
      <c r="BW14" s="9">
        <v>9</v>
      </c>
      <c r="BX14" s="9">
        <v>2.3879999999999999</v>
      </c>
      <c r="BY14" s="9">
        <v>6.6120000000000001</v>
      </c>
      <c r="BZ14" s="9">
        <v>11.521000000000001</v>
      </c>
      <c r="CA14" s="9">
        <v>4.875</v>
      </c>
      <c r="CB14" s="9">
        <v>6.6459999999999999</v>
      </c>
      <c r="CC14" s="9">
        <v>4.226</v>
      </c>
      <c r="CD14" s="9">
        <v>1.411</v>
      </c>
      <c r="CE14" s="9">
        <v>2.8140000000000001</v>
      </c>
      <c r="CF14" s="9">
        <v>1.6830000000000001</v>
      </c>
      <c r="CG14" s="9">
        <v>0.76900000000000002</v>
      </c>
      <c r="CH14" s="9">
        <v>0.91400000000000003</v>
      </c>
      <c r="CI14" s="9">
        <v>10.912000000000001</v>
      </c>
      <c r="CJ14" s="9">
        <v>13.348000000000001</v>
      </c>
      <c r="CK14" s="9">
        <v>10</v>
      </c>
      <c r="CL14" s="9">
        <v>25.669</v>
      </c>
      <c r="CM14" s="9">
        <v>9.0939999999999994</v>
      </c>
      <c r="CN14" s="9">
        <v>16.574999999999999</v>
      </c>
      <c r="CO14" s="9">
        <v>8.8510000000000009</v>
      </c>
      <c r="CP14" s="9">
        <v>2.3879999999999999</v>
      </c>
      <c r="CQ14" s="9">
        <v>6.4630000000000001</v>
      </c>
      <c r="CR14" s="9">
        <v>11.041</v>
      </c>
      <c r="CS14" s="9">
        <v>4.6580000000000004</v>
      </c>
      <c r="CT14" s="9">
        <v>6.383</v>
      </c>
      <c r="CU14" s="9">
        <v>4.093</v>
      </c>
      <c r="CV14" s="9">
        <v>1.2789999999999999</v>
      </c>
      <c r="CW14" s="9">
        <v>2.8140000000000001</v>
      </c>
      <c r="CX14" s="9">
        <v>1.6830000000000001</v>
      </c>
      <c r="CY14" s="9">
        <v>0.76900000000000002</v>
      </c>
      <c r="CZ14" s="9">
        <v>0.91400000000000003</v>
      </c>
      <c r="DA14" s="9">
        <v>11</v>
      </c>
      <c r="DB14" s="9">
        <v>13.743</v>
      </c>
      <c r="DC14" s="9">
        <v>10</v>
      </c>
      <c r="DD14" s="9">
        <v>7.7750000000000004</v>
      </c>
      <c r="DE14" s="9">
        <v>3.363</v>
      </c>
      <c r="DF14" s="9">
        <v>4.4119999999999999</v>
      </c>
      <c r="DG14" s="9">
        <v>3.1379999999999999</v>
      </c>
      <c r="DH14" s="9">
        <v>1.042</v>
      </c>
      <c r="DI14" s="9">
        <v>2.0960000000000001</v>
      </c>
      <c r="DJ14" s="9">
        <v>2.0630000000000002</v>
      </c>
      <c r="DK14" s="9">
        <v>1.2989999999999999</v>
      </c>
      <c r="DL14" s="9">
        <v>0.76400000000000001</v>
      </c>
      <c r="DM14" s="9">
        <v>1.4350000000000001</v>
      </c>
      <c r="DN14" s="9">
        <v>0.52900000000000003</v>
      </c>
      <c r="DO14" s="9">
        <v>0.90600000000000003</v>
      </c>
      <c r="DP14" s="9">
        <v>1.1379999999999999</v>
      </c>
      <c r="DQ14" s="9">
        <v>0.49199999999999999</v>
      </c>
      <c r="DR14" s="9">
        <v>0.64600000000000002</v>
      </c>
      <c r="DS14" s="9">
        <v>11</v>
      </c>
      <c r="DT14" s="9">
        <v>13.093999999999999</v>
      </c>
      <c r="DU14" s="9">
        <v>10</v>
      </c>
      <c r="DV14" s="9">
        <v>10.898999999999999</v>
      </c>
      <c r="DW14" s="9">
        <v>3.782</v>
      </c>
      <c r="DX14" s="9">
        <v>7.117</v>
      </c>
      <c r="DY14" s="9">
        <v>3.6480000000000001</v>
      </c>
      <c r="DZ14" s="9">
        <v>0.89400000000000002</v>
      </c>
      <c r="EA14" s="9">
        <v>2.7530000000000001</v>
      </c>
      <c r="EB14" s="9">
        <v>5.077</v>
      </c>
      <c r="EC14" s="9">
        <v>2.2309999999999999</v>
      </c>
      <c r="ED14" s="9">
        <v>2.8460000000000001</v>
      </c>
      <c r="EE14" s="9">
        <v>1.9470000000000001</v>
      </c>
      <c r="EF14" s="9">
        <v>0.53400000000000003</v>
      </c>
      <c r="EG14" s="9">
        <v>1.4119999999999999</v>
      </c>
      <c r="EH14" s="9">
        <v>0.22700000000000001</v>
      </c>
      <c r="EI14" s="9">
        <v>0.122</v>
      </c>
      <c r="EJ14" s="9">
        <v>0.105</v>
      </c>
      <c r="EK14" s="9">
        <v>11.361000000000001</v>
      </c>
      <c r="EL14" s="9">
        <v>15.333</v>
      </c>
      <c r="EM14" s="9">
        <v>10</v>
      </c>
      <c r="EN14" s="9">
        <v>6.2279999999999998</v>
      </c>
      <c r="EO14" s="9">
        <v>2.9239999999999999</v>
      </c>
      <c r="EP14" s="9">
        <v>3.3039999999999998</v>
      </c>
      <c r="EQ14" s="9">
        <v>1.6579999999999999</v>
      </c>
      <c r="ER14" s="9">
        <v>0.748</v>
      </c>
      <c r="ES14" s="9">
        <v>0.91100000000000003</v>
      </c>
      <c r="ET14" s="9">
        <v>2.9039999999999999</v>
      </c>
      <c r="EU14" s="9">
        <v>1.52</v>
      </c>
      <c r="EV14" s="9">
        <v>1.3839999999999999</v>
      </c>
      <c r="EW14" s="9">
        <v>1.544</v>
      </c>
      <c r="EX14" s="9">
        <v>0.53400000000000003</v>
      </c>
      <c r="EY14" s="9">
        <v>1.0089999999999999</v>
      </c>
      <c r="EZ14" s="9">
        <v>0.122</v>
      </c>
      <c r="FA14" s="9">
        <v>0.122</v>
      </c>
      <c r="FB14" s="9">
        <v>0</v>
      </c>
      <c r="FC14" s="9">
        <v>14.429</v>
      </c>
      <c r="FD14" s="9">
        <v>16.222000000000001</v>
      </c>
      <c r="FE14" s="9">
        <v>12.455</v>
      </c>
      <c r="FF14" s="9">
        <v>4.67</v>
      </c>
      <c r="FG14" s="9">
        <v>0.85699999999999998</v>
      </c>
      <c r="FH14" s="9">
        <v>3.8130000000000002</v>
      </c>
      <c r="FI14" s="9">
        <v>1.9890000000000001</v>
      </c>
      <c r="FJ14" s="9">
        <v>0.14599999999999999</v>
      </c>
      <c r="FK14" s="9">
        <v>1.843</v>
      </c>
      <c r="FL14" s="9">
        <v>2.173</v>
      </c>
      <c r="FM14" s="9">
        <v>0.71099999999999997</v>
      </c>
      <c r="FN14" s="9">
        <v>1.462</v>
      </c>
      <c r="FO14" s="9">
        <v>0.40300000000000002</v>
      </c>
      <c r="FP14" s="9">
        <v>0</v>
      </c>
      <c r="FQ14" s="9">
        <v>0.40300000000000002</v>
      </c>
      <c r="FR14" s="9">
        <v>0.105</v>
      </c>
      <c r="FS14" s="9">
        <v>0</v>
      </c>
      <c r="FT14" s="9">
        <v>0.105</v>
      </c>
      <c r="FU14" s="9">
        <v>10</v>
      </c>
      <c r="FV14" s="9">
        <v>12.464</v>
      </c>
      <c r="FW14" s="9">
        <v>10</v>
      </c>
      <c r="FX14" s="9">
        <v>6.9950000000000001</v>
      </c>
      <c r="FY14" s="9">
        <v>1.9490000000000001</v>
      </c>
      <c r="FZ14" s="9">
        <v>5.0460000000000003</v>
      </c>
      <c r="GA14" s="9">
        <v>2.0649999999999999</v>
      </c>
      <c r="GB14" s="9">
        <v>0.45100000000000001</v>
      </c>
      <c r="GC14" s="9">
        <v>1.6140000000000001</v>
      </c>
      <c r="GD14" s="9">
        <v>3.9</v>
      </c>
      <c r="GE14" s="9">
        <v>1.1279999999999999</v>
      </c>
      <c r="GF14" s="9">
        <v>2.7730000000000001</v>
      </c>
      <c r="GG14" s="9">
        <v>0.71199999999999997</v>
      </c>
      <c r="GH14" s="9">
        <v>0.216</v>
      </c>
      <c r="GI14" s="9">
        <v>0.496</v>
      </c>
      <c r="GJ14" s="9">
        <v>0.318</v>
      </c>
      <c r="GK14" s="9">
        <v>0.155</v>
      </c>
      <c r="GL14" s="9">
        <v>0.16300000000000001</v>
      </c>
      <c r="GM14" s="9">
        <v>10</v>
      </c>
      <c r="GN14" s="9">
        <v>12.635999999999999</v>
      </c>
      <c r="GO14" s="9">
        <v>10</v>
      </c>
      <c r="GP14" s="9">
        <v>3.5089999999999999</v>
      </c>
      <c r="GQ14" s="9">
        <v>0.45900000000000002</v>
      </c>
      <c r="GR14" s="9">
        <v>3.05</v>
      </c>
      <c r="GS14" s="9">
        <v>1.216</v>
      </c>
      <c r="GT14" s="9">
        <v>0.113</v>
      </c>
      <c r="GU14" s="9">
        <v>1.1020000000000001</v>
      </c>
      <c r="GV14" s="9">
        <v>1.748</v>
      </c>
      <c r="GW14" s="9">
        <v>0.34599999999999997</v>
      </c>
      <c r="GX14" s="9">
        <v>1.4019999999999999</v>
      </c>
      <c r="GY14" s="9">
        <v>0.38300000000000001</v>
      </c>
      <c r="GZ14" s="9">
        <v>0</v>
      </c>
      <c r="HA14" s="9">
        <v>0.38300000000000001</v>
      </c>
      <c r="HB14" s="9">
        <v>0.16300000000000001</v>
      </c>
      <c r="HC14" s="9">
        <v>0</v>
      </c>
      <c r="HD14" s="9">
        <v>0.16300000000000001</v>
      </c>
      <c r="HE14" s="9">
        <v>10</v>
      </c>
      <c r="HF14" s="9">
        <v>10</v>
      </c>
      <c r="HG14" s="9">
        <v>10</v>
      </c>
      <c r="HH14" s="9">
        <v>3.4860000000000002</v>
      </c>
      <c r="HI14" s="9">
        <v>1.49</v>
      </c>
      <c r="HJ14" s="9">
        <v>1.996</v>
      </c>
      <c r="HK14" s="9">
        <v>0.84899999999999998</v>
      </c>
      <c r="HL14" s="9">
        <v>0.33800000000000002</v>
      </c>
      <c r="HM14" s="9">
        <v>0.51100000000000001</v>
      </c>
      <c r="HN14" s="9">
        <v>2.153</v>
      </c>
      <c r="HO14" s="9">
        <v>0.78200000000000003</v>
      </c>
      <c r="HP14" s="9">
        <v>1.371</v>
      </c>
      <c r="HQ14" s="9">
        <v>0.32900000000000001</v>
      </c>
      <c r="HR14" s="9">
        <v>0.216</v>
      </c>
      <c r="HS14" s="9">
        <v>0.113</v>
      </c>
      <c r="HT14" s="9">
        <v>0.155</v>
      </c>
      <c r="HU14" s="9">
        <v>0.155</v>
      </c>
      <c r="HV14" s="9">
        <v>0</v>
      </c>
      <c r="HW14" s="9">
        <v>12.789</v>
      </c>
      <c r="HX14" s="9">
        <v>15</v>
      </c>
      <c r="HY14" s="9">
        <v>10</v>
      </c>
      <c r="HZ14" s="9">
        <v>0.76</v>
      </c>
      <c r="IA14" s="9">
        <v>0.34899999999999998</v>
      </c>
      <c r="IB14" s="9">
        <v>0.41099999999999998</v>
      </c>
      <c r="IC14" s="9">
        <v>0.14899999999999999</v>
      </c>
      <c r="ID14" s="9">
        <v>0</v>
      </c>
      <c r="IE14" s="9">
        <v>0.14899999999999999</v>
      </c>
      <c r="IF14" s="9">
        <v>0.48</v>
      </c>
      <c r="IG14" s="9">
        <v>0.217</v>
      </c>
      <c r="IH14" s="9">
        <v>0.26300000000000001</v>
      </c>
      <c r="II14" s="9">
        <v>0.13200000000000001</v>
      </c>
      <c r="IJ14" s="9">
        <v>0.13200000000000001</v>
      </c>
      <c r="IK14" s="9">
        <v>0</v>
      </c>
      <c r="IL14" s="9">
        <v>0</v>
      </c>
      <c r="IM14" s="9">
        <v>0</v>
      </c>
      <c r="IN14" s="9">
        <v>0</v>
      </c>
      <c r="IO14" s="9">
        <v>10</v>
      </c>
      <c r="IP14" s="9">
        <v>15.305999999999999</v>
      </c>
      <c r="IQ14" s="9">
        <v>10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25.654</v>
      </c>
      <c r="BU15" s="9">
        <v>9.3149999999999995</v>
      </c>
      <c r="BV15" s="9">
        <v>16.338000000000001</v>
      </c>
      <c r="BW15" s="9">
        <v>9.8859999999999992</v>
      </c>
      <c r="BX15" s="9">
        <v>2.35</v>
      </c>
      <c r="BY15" s="9">
        <v>7.5359999999999996</v>
      </c>
      <c r="BZ15" s="9">
        <v>11.746</v>
      </c>
      <c r="CA15" s="9">
        <v>4.7329999999999997</v>
      </c>
      <c r="CB15" s="9">
        <v>7.0129999999999999</v>
      </c>
      <c r="CC15" s="9">
        <v>3.2829999999999999</v>
      </c>
      <c r="CD15" s="9">
        <v>1.7310000000000001</v>
      </c>
      <c r="CE15" s="9">
        <v>1.552</v>
      </c>
      <c r="CF15" s="9">
        <v>0.73899999999999999</v>
      </c>
      <c r="CG15" s="9">
        <v>0.502</v>
      </c>
      <c r="CH15" s="9">
        <v>0.23699999999999999</v>
      </c>
      <c r="CI15" s="9">
        <v>10</v>
      </c>
      <c r="CJ15" s="9">
        <v>14</v>
      </c>
      <c r="CK15" s="9">
        <v>10</v>
      </c>
      <c r="CL15" s="9">
        <v>25.263000000000002</v>
      </c>
      <c r="CM15" s="9">
        <v>9.077</v>
      </c>
      <c r="CN15" s="9">
        <v>16.186</v>
      </c>
      <c r="CO15" s="9">
        <v>9.8859999999999992</v>
      </c>
      <c r="CP15" s="9">
        <v>2.35</v>
      </c>
      <c r="CQ15" s="9">
        <v>7.5359999999999996</v>
      </c>
      <c r="CR15" s="9">
        <v>11.356</v>
      </c>
      <c r="CS15" s="9">
        <v>4.4950000000000001</v>
      </c>
      <c r="CT15" s="9">
        <v>6.8609999999999998</v>
      </c>
      <c r="CU15" s="9">
        <v>3.2829999999999999</v>
      </c>
      <c r="CV15" s="9">
        <v>1.7310000000000001</v>
      </c>
      <c r="CW15" s="9">
        <v>1.552</v>
      </c>
      <c r="CX15" s="9">
        <v>0.73899999999999999</v>
      </c>
      <c r="CY15" s="9">
        <v>0.502</v>
      </c>
      <c r="CZ15" s="9">
        <v>0.23699999999999999</v>
      </c>
      <c r="DA15" s="9">
        <v>10</v>
      </c>
      <c r="DB15" s="9">
        <v>14</v>
      </c>
      <c r="DC15" s="9">
        <v>10</v>
      </c>
      <c r="DD15" s="9">
        <v>10.984999999999999</v>
      </c>
      <c r="DE15" s="9">
        <v>4.0309999999999997</v>
      </c>
      <c r="DF15" s="9">
        <v>6.9539999999999997</v>
      </c>
      <c r="DG15" s="9">
        <v>4.2969999999999997</v>
      </c>
      <c r="DH15" s="9">
        <v>1.4379999999999999</v>
      </c>
      <c r="DI15" s="9">
        <v>2.859</v>
      </c>
      <c r="DJ15" s="9">
        <v>4.7450000000000001</v>
      </c>
      <c r="DK15" s="9">
        <v>1.1419999999999999</v>
      </c>
      <c r="DL15" s="9">
        <v>3.6019999999999999</v>
      </c>
      <c r="DM15" s="9">
        <v>1.5289999999999999</v>
      </c>
      <c r="DN15" s="9">
        <v>1.1060000000000001</v>
      </c>
      <c r="DO15" s="9">
        <v>0.42299999999999999</v>
      </c>
      <c r="DP15" s="9">
        <v>0.41399999999999998</v>
      </c>
      <c r="DQ15" s="9">
        <v>0.34499999999999997</v>
      </c>
      <c r="DR15" s="9">
        <v>6.9000000000000006E-2</v>
      </c>
      <c r="DS15" s="9">
        <v>10</v>
      </c>
      <c r="DT15" s="9">
        <v>14</v>
      </c>
      <c r="DU15" s="9">
        <v>10</v>
      </c>
      <c r="DV15" s="9">
        <v>7.9569999999999999</v>
      </c>
      <c r="DW15" s="9">
        <v>3.1309999999999998</v>
      </c>
      <c r="DX15" s="9">
        <v>4.827</v>
      </c>
      <c r="DY15" s="9">
        <v>2.8410000000000002</v>
      </c>
      <c r="DZ15" s="9">
        <v>0.91100000000000003</v>
      </c>
      <c r="EA15" s="9">
        <v>1.929</v>
      </c>
      <c r="EB15" s="9">
        <v>4.0410000000000004</v>
      </c>
      <c r="EC15" s="9">
        <v>1.7310000000000001</v>
      </c>
      <c r="ED15" s="9">
        <v>2.31</v>
      </c>
      <c r="EE15" s="9">
        <v>0.751</v>
      </c>
      <c r="EF15" s="9">
        <v>0.33100000000000002</v>
      </c>
      <c r="EG15" s="9">
        <v>0.42</v>
      </c>
      <c r="EH15" s="9">
        <v>0.32500000000000001</v>
      </c>
      <c r="EI15" s="9">
        <v>0.157</v>
      </c>
      <c r="EJ15" s="9">
        <v>0.16800000000000001</v>
      </c>
      <c r="EK15" s="9">
        <v>11</v>
      </c>
      <c r="EL15" s="9">
        <v>13.577999999999999</v>
      </c>
      <c r="EM15" s="9">
        <v>10</v>
      </c>
      <c r="EN15" s="9">
        <v>4.1630000000000003</v>
      </c>
      <c r="EO15" s="9">
        <v>1.766</v>
      </c>
      <c r="EP15" s="9">
        <v>2.3959999999999999</v>
      </c>
      <c r="EQ15" s="9">
        <v>1.323</v>
      </c>
      <c r="ER15" s="9">
        <v>0.50800000000000001</v>
      </c>
      <c r="ES15" s="9">
        <v>0.81499999999999995</v>
      </c>
      <c r="ET15" s="9">
        <v>2.1</v>
      </c>
      <c r="EU15" s="9">
        <v>0.94199999999999995</v>
      </c>
      <c r="EV15" s="9">
        <v>1.1579999999999999</v>
      </c>
      <c r="EW15" s="9">
        <v>0.41499999999999998</v>
      </c>
      <c r="EX15" s="9">
        <v>0.16</v>
      </c>
      <c r="EY15" s="9">
        <v>0.255</v>
      </c>
      <c r="EZ15" s="9">
        <v>0.32500000000000001</v>
      </c>
      <c r="FA15" s="9">
        <v>0.157</v>
      </c>
      <c r="FB15" s="9">
        <v>0.16800000000000001</v>
      </c>
      <c r="FC15" s="9">
        <v>10.945</v>
      </c>
      <c r="FD15" s="9">
        <v>13.519</v>
      </c>
      <c r="FE15" s="9">
        <v>10</v>
      </c>
      <c r="FF15" s="9">
        <v>3.7949999999999999</v>
      </c>
      <c r="FG15" s="9">
        <v>1.3640000000000001</v>
      </c>
      <c r="FH15" s="9">
        <v>2.4300000000000002</v>
      </c>
      <c r="FI15" s="9">
        <v>1.518</v>
      </c>
      <c r="FJ15" s="9">
        <v>0.40400000000000003</v>
      </c>
      <c r="FK15" s="9">
        <v>1.115</v>
      </c>
      <c r="FL15" s="9">
        <v>1.9410000000000001</v>
      </c>
      <c r="FM15" s="9">
        <v>0.78900000000000003</v>
      </c>
      <c r="FN15" s="9">
        <v>1.151</v>
      </c>
      <c r="FO15" s="9">
        <v>0.33600000000000002</v>
      </c>
      <c r="FP15" s="9">
        <v>0.17100000000000001</v>
      </c>
      <c r="FQ15" s="9">
        <v>0.16400000000000001</v>
      </c>
      <c r="FR15" s="9">
        <v>0</v>
      </c>
      <c r="FS15" s="9">
        <v>0</v>
      </c>
      <c r="FT15" s="9">
        <v>0</v>
      </c>
      <c r="FU15" s="9">
        <v>10.66</v>
      </c>
      <c r="FV15" s="9">
        <v>13.047000000000001</v>
      </c>
      <c r="FW15" s="9">
        <v>10.268000000000001</v>
      </c>
      <c r="FX15" s="9">
        <v>6.32</v>
      </c>
      <c r="FY15" s="9">
        <v>1.915</v>
      </c>
      <c r="FZ15" s="9">
        <v>4.4050000000000002</v>
      </c>
      <c r="GA15" s="9">
        <v>2.7469999999999999</v>
      </c>
      <c r="GB15" s="9">
        <v>0</v>
      </c>
      <c r="GC15" s="9">
        <v>2.7469999999999999</v>
      </c>
      <c r="GD15" s="9">
        <v>2.57</v>
      </c>
      <c r="GE15" s="9">
        <v>1.621</v>
      </c>
      <c r="GF15" s="9">
        <v>0.94899999999999995</v>
      </c>
      <c r="GG15" s="9">
        <v>1.0029999999999999</v>
      </c>
      <c r="GH15" s="9">
        <v>0.29399999999999998</v>
      </c>
      <c r="GI15" s="9">
        <v>0.70899999999999996</v>
      </c>
      <c r="GJ15" s="9">
        <v>0</v>
      </c>
      <c r="GK15" s="9">
        <v>0</v>
      </c>
      <c r="GL15" s="9">
        <v>0</v>
      </c>
      <c r="GM15" s="9">
        <v>10</v>
      </c>
      <c r="GN15" s="9">
        <v>15.701000000000001</v>
      </c>
      <c r="GO15" s="9">
        <v>8</v>
      </c>
      <c r="GP15" s="9">
        <v>2.9079999999999999</v>
      </c>
      <c r="GQ15" s="9">
        <v>0.61599999999999999</v>
      </c>
      <c r="GR15" s="9">
        <v>2.2930000000000001</v>
      </c>
      <c r="GS15" s="9">
        <v>1.3140000000000001</v>
      </c>
      <c r="GT15" s="9">
        <v>0</v>
      </c>
      <c r="GU15" s="9">
        <v>1.3140000000000001</v>
      </c>
      <c r="GV15" s="9">
        <v>1.0349999999999999</v>
      </c>
      <c r="GW15" s="9">
        <v>0.46899999999999997</v>
      </c>
      <c r="GX15" s="9">
        <v>0.56599999999999995</v>
      </c>
      <c r="GY15" s="9">
        <v>0.56000000000000005</v>
      </c>
      <c r="GZ15" s="9">
        <v>0.14699999999999999</v>
      </c>
      <c r="HA15" s="9">
        <v>0.41299999999999998</v>
      </c>
      <c r="HB15" s="9">
        <v>0</v>
      </c>
      <c r="HC15" s="9">
        <v>0</v>
      </c>
      <c r="HD15" s="9">
        <v>0</v>
      </c>
      <c r="HE15" s="9">
        <v>10</v>
      </c>
      <c r="HF15" s="9">
        <v>10.137</v>
      </c>
      <c r="HG15" s="9">
        <v>8.0259999999999998</v>
      </c>
      <c r="HH15" s="9">
        <v>3.4119999999999999</v>
      </c>
      <c r="HI15" s="9">
        <v>1.2989999999999999</v>
      </c>
      <c r="HJ15" s="9">
        <v>2.1120000000000001</v>
      </c>
      <c r="HK15" s="9">
        <v>1.4330000000000001</v>
      </c>
      <c r="HL15" s="9">
        <v>0</v>
      </c>
      <c r="HM15" s="9">
        <v>1.4330000000000001</v>
      </c>
      <c r="HN15" s="9">
        <v>1.5349999999999999</v>
      </c>
      <c r="HO15" s="9">
        <v>1.1519999999999999</v>
      </c>
      <c r="HP15" s="9">
        <v>0.38300000000000001</v>
      </c>
      <c r="HQ15" s="9">
        <v>0.443</v>
      </c>
      <c r="HR15" s="9">
        <v>0.14699999999999999</v>
      </c>
      <c r="HS15" s="9">
        <v>0.29599999999999999</v>
      </c>
      <c r="HT15" s="9">
        <v>0</v>
      </c>
      <c r="HU15" s="9">
        <v>0</v>
      </c>
      <c r="HV15" s="9">
        <v>0</v>
      </c>
      <c r="HW15" s="9">
        <v>10</v>
      </c>
      <c r="HX15" s="9">
        <v>17.047000000000001</v>
      </c>
      <c r="HY15" s="9">
        <v>8</v>
      </c>
      <c r="HZ15" s="9">
        <v>0.39100000000000001</v>
      </c>
      <c r="IA15" s="9">
        <v>0.23799999999999999</v>
      </c>
      <c r="IB15" s="9">
        <v>0.152</v>
      </c>
      <c r="IC15" s="9">
        <v>0</v>
      </c>
      <c r="ID15" s="9">
        <v>0</v>
      </c>
      <c r="IE15" s="9">
        <v>0</v>
      </c>
      <c r="IF15" s="9">
        <v>0.39100000000000001</v>
      </c>
      <c r="IG15" s="9">
        <v>0.23799999999999999</v>
      </c>
      <c r="IH15" s="9">
        <v>0.152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12</v>
      </c>
      <c r="IP15" s="9">
        <v>12.986000000000001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30.388000000000002</v>
      </c>
      <c r="BU16" s="9">
        <v>11.845000000000001</v>
      </c>
      <c r="BV16" s="9">
        <v>18.542000000000002</v>
      </c>
      <c r="BW16" s="9">
        <v>10.555</v>
      </c>
      <c r="BX16" s="9">
        <v>3.7010000000000001</v>
      </c>
      <c r="BY16" s="9">
        <v>6.8550000000000004</v>
      </c>
      <c r="BZ16" s="9">
        <v>13.667999999999999</v>
      </c>
      <c r="CA16" s="9">
        <v>5.2709999999999999</v>
      </c>
      <c r="CB16" s="9">
        <v>8.3979999999999997</v>
      </c>
      <c r="CC16" s="9">
        <v>4.8019999999999996</v>
      </c>
      <c r="CD16" s="9">
        <v>2.2370000000000001</v>
      </c>
      <c r="CE16" s="9">
        <v>2.5649999999999999</v>
      </c>
      <c r="CF16" s="9">
        <v>1.3620000000000001</v>
      </c>
      <c r="CG16" s="9">
        <v>0.63700000000000001</v>
      </c>
      <c r="CH16" s="9">
        <v>0.72499999999999998</v>
      </c>
      <c r="CI16" s="9">
        <v>12</v>
      </c>
      <c r="CJ16" s="9">
        <v>12.183999999999999</v>
      </c>
      <c r="CK16" s="9">
        <v>12</v>
      </c>
      <c r="CL16" s="9">
        <v>30.013999999999999</v>
      </c>
      <c r="CM16" s="9">
        <v>11.603999999999999</v>
      </c>
      <c r="CN16" s="9">
        <v>18.41</v>
      </c>
      <c r="CO16" s="9">
        <v>10.308</v>
      </c>
      <c r="CP16" s="9">
        <v>3.585</v>
      </c>
      <c r="CQ16" s="9">
        <v>6.7220000000000004</v>
      </c>
      <c r="CR16" s="9">
        <v>13.542</v>
      </c>
      <c r="CS16" s="9">
        <v>5.1440000000000001</v>
      </c>
      <c r="CT16" s="9">
        <v>8.3979999999999997</v>
      </c>
      <c r="CU16" s="9">
        <v>4.8019999999999996</v>
      </c>
      <c r="CV16" s="9">
        <v>2.2370000000000001</v>
      </c>
      <c r="CW16" s="9">
        <v>2.5649999999999999</v>
      </c>
      <c r="CX16" s="9">
        <v>1.3620000000000001</v>
      </c>
      <c r="CY16" s="9">
        <v>0.63700000000000001</v>
      </c>
      <c r="CZ16" s="9">
        <v>0.72499999999999998</v>
      </c>
      <c r="DA16" s="9">
        <v>12</v>
      </c>
      <c r="DB16" s="9">
        <v>12.153</v>
      </c>
      <c r="DC16" s="9">
        <v>12</v>
      </c>
      <c r="DD16" s="9">
        <v>10.765000000000001</v>
      </c>
      <c r="DE16" s="9">
        <v>4.9779999999999998</v>
      </c>
      <c r="DF16" s="9">
        <v>5.7880000000000003</v>
      </c>
      <c r="DG16" s="9">
        <v>3.5590000000000002</v>
      </c>
      <c r="DH16" s="9">
        <v>1.4510000000000001</v>
      </c>
      <c r="DI16" s="9">
        <v>2.1080000000000001</v>
      </c>
      <c r="DJ16" s="9">
        <v>4.4950000000000001</v>
      </c>
      <c r="DK16" s="9">
        <v>2.1539999999999999</v>
      </c>
      <c r="DL16" s="9">
        <v>2.3420000000000001</v>
      </c>
      <c r="DM16" s="9">
        <v>1.903</v>
      </c>
      <c r="DN16" s="9">
        <v>0.999</v>
      </c>
      <c r="DO16" s="9">
        <v>0.90300000000000002</v>
      </c>
      <c r="DP16" s="9">
        <v>0.80800000000000005</v>
      </c>
      <c r="DQ16" s="9">
        <v>0.374</v>
      </c>
      <c r="DR16" s="9">
        <v>0.435</v>
      </c>
      <c r="DS16" s="9">
        <v>13</v>
      </c>
      <c r="DT16" s="9">
        <v>13</v>
      </c>
      <c r="DU16" s="9">
        <v>12</v>
      </c>
      <c r="DV16" s="9">
        <v>10.394</v>
      </c>
      <c r="DW16" s="9">
        <v>3.6150000000000002</v>
      </c>
      <c r="DX16" s="9">
        <v>6.7789999999999999</v>
      </c>
      <c r="DY16" s="9">
        <v>3.492</v>
      </c>
      <c r="DZ16" s="9">
        <v>1.026</v>
      </c>
      <c r="EA16" s="9">
        <v>2.4660000000000002</v>
      </c>
      <c r="EB16" s="9">
        <v>4.8419999999999996</v>
      </c>
      <c r="EC16" s="9">
        <v>1.92</v>
      </c>
      <c r="ED16" s="9">
        <v>2.9220000000000002</v>
      </c>
      <c r="EE16" s="9">
        <v>1.7749999999999999</v>
      </c>
      <c r="EF16" s="9">
        <v>0.52900000000000003</v>
      </c>
      <c r="EG16" s="9">
        <v>1.246</v>
      </c>
      <c r="EH16" s="9">
        <v>0.28599999999999998</v>
      </c>
      <c r="EI16" s="9">
        <v>0.14000000000000001</v>
      </c>
      <c r="EJ16" s="9">
        <v>0.14599999999999999</v>
      </c>
      <c r="EK16" s="9">
        <v>12</v>
      </c>
      <c r="EL16" s="9">
        <v>12.382999999999999</v>
      </c>
      <c r="EM16" s="9">
        <v>12</v>
      </c>
      <c r="EN16" s="9">
        <v>6.19</v>
      </c>
      <c r="EO16" s="9">
        <v>2.1219999999999999</v>
      </c>
      <c r="EP16" s="9">
        <v>4.0679999999999996</v>
      </c>
      <c r="EQ16" s="9">
        <v>1.6080000000000001</v>
      </c>
      <c r="ER16" s="9">
        <v>0.35299999999999998</v>
      </c>
      <c r="ES16" s="9">
        <v>1.254</v>
      </c>
      <c r="ET16" s="9">
        <v>3.367</v>
      </c>
      <c r="EU16" s="9">
        <v>1.26</v>
      </c>
      <c r="EV16" s="9">
        <v>2.1070000000000002</v>
      </c>
      <c r="EW16" s="9">
        <v>0.93</v>
      </c>
      <c r="EX16" s="9">
        <v>0.36899999999999999</v>
      </c>
      <c r="EY16" s="9">
        <v>0.56100000000000005</v>
      </c>
      <c r="EZ16" s="9">
        <v>0.28599999999999998</v>
      </c>
      <c r="FA16" s="9">
        <v>0.14000000000000001</v>
      </c>
      <c r="FB16" s="9">
        <v>0.14599999999999999</v>
      </c>
      <c r="FC16" s="9">
        <v>13</v>
      </c>
      <c r="FD16" s="9">
        <v>13.198</v>
      </c>
      <c r="FE16" s="9">
        <v>13</v>
      </c>
      <c r="FF16" s="9">
        <v>4.2039999999999997</v>
      </c>
      <c r="FG16" s="9">
        <v>1.4930000000000001</v>
      </c>
      <c r="FH16" s="9">
        <v>2.7109999999999999</v>
      </c>
      <c r="FI16" s="9">
        <v>1.8839999999999999</v>
      </c>
      <c r="FJ16" s="9">
        <v>0.67200000000000004</v>
      </c>
      <c r="FK16" s="9">
        <v>1.212</v>
      </c>
      <c r="FL16" s="9">
        <v>1.4750000000000001</v>
      </c>
      <c r="FM16" s="9">
        <v>0.66</v>
      </c>
      <c r="FN16" s="9">
        <v>0.81499999999999995</v>
      </c>
      <c r="FO16" s="9">
        <v>0.84499999999999997</v>
      </c>
      <c r="FP16" s="9">
        <v>0.16</v>
      </c>
      <c r="FQ16" s="9">
        <v>0.68500000000000005</v>
      </c>
      <c r="FR16" s="9">
        <v>0</v>
      </c>
      <c r="FS16" s="9">
        <v>0</v>
      </c>
      <c r="FT16" s="9">
        <v>0</v>
      </c>
      <c r="FU16" s="9">
        <v>10.039</v>
      </c>
      <c r="FV16" s="9">
        <v>10.242000000000001</v>
      </c>
      <c r="FW16" s="9">
        <v>10.541</v>
      </c>
      <c r="FX16" s="9">
        <v>8.8539999999999992</v>
      </c>
      <c r="FY16" s="9">
        <v>3.0110000000000001</v>
      </c>
      <c r="FZ16" s="9">
        <v>5.843</v>
      </c>
      <c r="GA16" s="9">
        <v>3.2570000000000001</v>
      </c>
      <c r="GB16" s="9">
        <v>1.109</v>
      </c>
      <c r="GC16" s="9">
        <v>2.1480000000000001</v>
      </c>
      <c r="GD16" s="9">
        <v>4.2050000000000001</v>
      </c>
      <c r="GE16" s="9">
        <v>1.07</v>
      </c>
      <c r="GF16" s="9">
        <v>3.1339999999999999</v>
      </c>
      <c r="GG16" s="9">
        <v>1.125</v>
      </c>
      <c r="GH16" s="9">
        <v>0.70899999999999996</v>
      </c>
      <c r="GI16" s="9">
        <v>0.41599999999999998</v>
      </c>
      <c r="GJ16" s="9">
        <v>0.26800000000000002</v>
      </c>
      <c r="GK16" s="9">
        <v>0.123</v>
      </c>
      <c r="GL16" s="9">
        <v>0.14499999999999999</v>
      </c>
      <c r="GM16" s="9">
        <v>10</v>
      </c>
      <c r="GN16" s="9">
        <v>10</v>
      </c>
      <c r="GO16" s="9">
        <v>10</v>
      </c>
      <c r="GP16" s="9">
        <v>5.0549999999999997</v>
      </c>
      <c r="GQ16" s="9">
        <v>1.7829999999999999</v>
      </c>
      <c r="GR16" s="9">
        <v>3.2719999999999998</v>
      </c>
      <c r="GS16" s="9">
        <v>1.6160000000000001</v>
      </c>
      <c r="GT16" s="9">
        <v>0.41499999999999998</v>
      </c>
      <c r="GU16" s="9">
        <v>1.2010000000000001</v>
      </c>
      <c r="GV16" s="9">
        <v>2.5409999999999999</v>
      </c>
      <c r="GW16" s="9">
        <v>0.76400000000000001</v>
      </c>
      <c r="GX16" s="9">
        <v>1.7769999999999999</v>
      </c>
      <c r="GY16" s="9">
        <v>0.89700000000000002</v>
      </c>
      <c r="GZ16" s="9">
        <v>0.60399999999999998</v>
      </c>
      <c r="HA16" s="9">
        <v>0.29399999999999998</v>
      </c>
      <c r="HB16" s="9">
        <v>0</v>
      </c>
      <c r="HC16" s="9">
        <v>0</v>
      </c>
      <c r="HD16" s="9">
        <v>0</v>
      </c>
      <c r="HE16" s="9">
        <v>12.273999999999999</v>
      </c>
      <c r="HF16" s="9">
        <v>17.186</v>
      </c>
      <c r="HG16" s="9">
        <v>10</v>
      </c>
      <c r="HH16" s="9">
        <v>3.8</v>
      </c>
      <c r="HI16" s="9">
        <v>1.228</v>
      </c>
      <c r="HJ16" s="9">
        <v>2.5710000000000002</v>
      </c>
      <c r="HK16" s="9">
        <v>1.641</v>
      </c>
      <c r="HL16" s="9">
        <v>0.69299999999999995</v>
      </c>
      <c r="HM16" s="9">
        <v>0.94799999999999995</v>
      </c>
      <c r="HN16" s="9">
        <v>1.6639999999999999</v>
      </c>
      <c r="HO16" s="9">
        <v>0.307</v>
      </c>
      <c r="HP16" s="9">
        <v>1.357</v>
      </c>
      <c r="HQ16" s="9">
        <v>0.22700000000000001</v>
      </c>
      <c r="HR16" s="9">
        <v>0.105</v>
      </c>
      <c r="HS16" s="9">
        <v>0.122</v>
      </c>
      <c r="HT16" s="9">
        <v>0.26800000000000002</v>
      </c>
      <c r="HU16" s="9">
        <v>0.123</v>
      </c>
      <c r="HV16" s="9">
        <v>0.14499999999999999</v>
      </c>
      <c r="HW16" s="9">
        <v>10</v>
      </c>
      <c r="HX16" s="9">
        <v>8.077</v>
      </c>
      <c r="HY16" s="9">
        <v>10.734999999999999</v>
      </c>
      <c r="HZ16" s="9">
        <v>0.374</v>
      </c>
      <c r="IA16" s="9">
        <v>0.24099999999999999</v>
      </c>
      <c r="IB16" s="9">
        <v>0.13200000000000001</v>
      </c>
      <c r="IC16" s="9">
        <v>0.248</v>
      </c>
      <c r="ID16" s="9">
        <v>0.115</v>
      </c>
      <c r="IE16" s="9">
        <v>0.13200000000000001</v>
      </c>
      <c r="IF16" s="9">
        <v>0.126</v>
      </c>
      <c r="IG16" s="9">
        <v>0.126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6.4119999999999999</v>
      </c>
      <c r="IP16" s="9">
        <v>10.743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23.861000000000001</v>
      </c>
      <c r="BU17" s="9">
        <v>10.521000000000001</v>
      </c>
      <c r="BV17" s="9">
        <v>13.34</v>
      </c>
      <c r="BW17" s="9">
        <v>7.1079999999999997</v>
      </c>
      <c r="BX17" s="9">
        <v>2.3959999999999999</v>
      </c>
      <c r="BY17" s="9">
        <v>4.7119999999999997</v>
      </c>
      <c r="BZ17" s="9">
        <v>9.9450000000000003</v>
      </c>
      <c r="CA17" s="9">
        <v>4.681</v>
      </c>
      <c r="CB17" s="9">
        <v>5.2640000000000002</v>
      </c>
      <c r="CC17" s="9">
        <v>5.5019999999999998</v>
      </c>
      <c r="CD17" s="9">
        <v>2.5990000000000002</v>
      </c>
      <c r="CE17" s="9">
        <v>2.9020000000000001</v>
      </c>
      <c r="CF17" s="9">
        <v>1.306</v>
      </c>
      <c r="CG17" s="9">
        <v>0.84499999999999997</v>
      </c>
      <c r="CH17" s="9">
        <v>0.46200000000000002</v>
      </c>
      <c r="CI17" s="9">
        <v>13</v>
      </c>
      <c r="CJ17" s="9">
        <v>14</v>
      </c>
      <c r="CK17" s="9">
        <v>11.72</v>
      </c>
      <c r="CL17" s="9">
        <v>23.413</v>
      </c>
      <c r="CM17" s="9">
        <v>10.224</v>
      </c>
      <c r="CN17" s="9">
        <v>13.189</v>
      </c>
      <c r="CO17" s="9">
        <v>6.907</v>
      </c>
      <c r="CP17" s="9">
        <v>2.194</v>
      </c>
      <c r="CQ17" s="9">
        <v>4.7119999999999997</v>
      </c>
      <c r="CR17" s="9">
        <v>9.6980000000000004</v>
      </c>
      <c r="CS17" s="9">
        <v>4.5860000000000003</v>
      </c>
      <c r="CT17" s="9">
        <v>5.1120000000000001</v>
      </c>
      <c r="CU17" s="9">
        <v>5.5019999999999998</v>
      </c>
      <c r="CV17" s="9">
        <v>2.5990000000000002</v>
      </c>
      <c r="CW17" s="9">
        <v>2.9020000000000001</v>
      </c>
      <c r="CX17" s="9">
        <v>1.306</v>
      </c>
      <c r="CY17" s="9">
        <v>0.84499999999999997</v>
      </c>
      <c r="CZ17" s="9">
        <v>0.46200000000000002</v>
      </c>
      <c r="DA17" s="9">
        <v>14</v>
      </c>
      <c r="DB17" s="9">
        <v>14</v>
      </c>
      <c r="DC17" s="9">
        <v>12.211</v>
      </c>
      <c r="DD17" s="9">
        <v>7.4930000000000003</v>
      </c>
      <c r="DE17" s="9">
        <v>3.7250000000000001</v>
      </c>
      <c r="DF17" s="9">
        <v>3.7679999999999998</v>
      </c>
      <c r="DG17" s="9">
        <v>2.7709999999999999</v>
      </c>
      <c r="DH17" s="9">
        <v>1.0860000000000001</v>
      </c>
      <c r="DI17" s="9">
        <v>1.6850000000000001</v>
      </c>
      <c r="DJ17" s="9">
        <v>2.669</v>
      </c>
      <c r="DK17" s="9">
        <v>1.534</v>
      </c>
      <c r="DL17" s="9">
        <v>1.135</v>
      </c>
      <c r="DM17" s="9">
        <v>1.768</v>
      </c>
      <c r="DN17" s="9">
        <v>0.98199999999999998</v>
      </c>
      <c r="DO17" s="9">
        <v>0.78600000000000003</v>
      </c>
      <c r="DP17" s="9">
        <v>0.28499999999999998</v>
      </c>
      <c r="DQ17" s="9">
        <v>0.123</v>
      </c>
      <c r="DR17" s="9">
        <v>0.16200000000000001</v>
      </c>
      <c r="DS17" s="9">
        <v>11</v>
      </c>
      <c r="DT17" s="9">
        <v>12.055999999999999</v>
      </c>
      <c r="DU17" s="9">
        <v>10</v>
      </c>
      <c r="DV17" s="9">
        <v>9.36</v>
      </c>
      <c r="DW17" s="9">
        <v>3.8170000000000002</v>
      </c>
      <c r="DX17" s="9">
        <v>5.5430000000000001</v>
      </c>
      <c r="DY17" s="9">
        <v>2.34</v>
      </c>
      <c r="DZ17" s="9">
        <v>0.70199999999999996</v>
      </c>
      <c r="EA17" s="9">
        <v>1.637</v>
      </c>
      <c r="EB17" s="9">
        <v>4.0019999999999998</v>
      </c>
      <c r="EC17" s="9">
        <v>1.9379999999999999</v>
      </c>
      <c r="ED17" s="9">
        <v>2.0640000000000001</v>
      </c>
      <c r="EE17" s="9">
        <v>2.448</v>
      </c>
      <c r="EF17" s="9">
        <v>0.75800000000000001</v>
      </c>
      <c r="EG17" s="9">
        <v>1.69</v>
      </c>
      <c r="EH17" s="9">
        <v>0.56999999999999995</v>
      </c>
      <c r="EI17" s="9">
        <v>0.41899999999999998</v>
      </c>
      <c r="EJ17" s="9">
        <v>0.152</v>
      </c>
      <c r="EK17" s="9">
        <v>15</v>
      </c>
      <c r="EL17" s="9">
        <v>14.461</v>
      </c>
      <c r="EM17" s="9">
        <v>15</v>
      </c>
      <c r="EN17" s="9">
        <v>6.7060000000000004</v>
      </c>
      <c r="EO17" s="9">
        <v>3.3050000000000002</v>
      </c>
      <c r="EP17" s="9">
        <v>3.4</v>
      </c>
      <c r="EQ17" s="9">
        <v>1.871</v>
      </c>
      <c r="ER17" s="9">
        <v>0.70199999999999996</v>
      </c>
      <c r="ES17" s="9">
        <v>1.169</v>
      </c>
      <c r="ET17" s="9">
        <v>2.6909999999999998</v>
      </c>
      <c r="EU17" s="9">
        <v>1.4259999999999999</v>
      </c>
      <c r="EV17" s="9">
        <v>1.264</v>
      </c>
      <c r="EW17" s="9">
        <v>1.573</v>
      </c>
      <c r="EX17" s="9">
        <v>0.75800000000000001</v>
      </c>
      <c r="EY17" s="9">
        <v>0.81499999999999995</v>
      </c>
      <c r="EZ17" s="9">
        <v>0.56999999999999995</v>
      </c>
      <c r="FA17" s="9">
        <v>0.41899999999999998</v>
      </c>
      <c r="FB17" s="9">
        <v>0.152</v>
      </c>
      <c r="FC17" s="9">
        <v>14.614000000000001</v>
      </c>
      <c r="FD17" s="9">
        <v>14.257</v>
      </c>
      <c r="FE17" s="9">
        <v>14.712</v>
      </c>
      <c r="FF17" s="9">
        <v>2.6549999999999998</v>
      </c>
      <c r="FG17" s="9">
        <v>0.51200000000000001</v>
      </c>
      <c r="FH17" s="9">
        <v>2.1429999999999998</v>
      </c>
      <c r="FI17" s="9">
        <v>0.46800000000000003</v>
      </c>
      <c r="FJ17" s="9">
        <v>0</v>
      </c>
      <c r="FK17" s="9">
        <v>0.46800000000000003</v>
      </c>
      <c r="FL17" s="9">
        <v>1.3109999999999999</v>
      </c>
      <c r="FM17" s="9">
        <v>0.51200000000000001</v>
      </c>
      <c r="FN17" s="9">
        <v>0.79900000000000004</v>
      </c>
      <c r="FO17" s="9">
        <v>0.875</v>
      </c>
      <c r="FP17" s="9">
        <v>0</v>
      </c>
      <c r="FQ17" s="9">
        <v>0.875</v>
      </c>
      <c r="FR17" s="9">
        <v>0</v>
      </c>
      <c r="FS17" s="9">
        <v>0</v>
      </c>
      <c r="FT17" s="9">
        <v>0</v>
      </c>
      <c r="FU17" s="9">
        <v>15.785</v>
      </c>
      <c r="FV17" s="9">
        <v>15.382</v>
      </c>
      <c r="FW17" s="9">
        <v>16.324999999999999</v>
      </c>
      <c r="FX17" s="9">
        <v>6.5590000000000002</v>
      </c>
      <c r="FY17" s="9">
        <v>2.6819999999999999</v>
      </c>
      <c r="FZ17" s="9">
        <v>3.8769999999999998</v>
      </c>
      <c r="GA17" s="9">
        <v>1.796</v>
      </c>
      <c r="GB17" s="9">
        <v>0.40600000000000003</v>
      </c>
      <c r="GC17" s="9">
        <v>1.389</v>
      </c>
      <c r="GD17" s="9">
        <v>3.0270000000000001</v>
      </c>
      <c r="GE17" s="9">
        <v>1.1140000000000001</v>
      </c>
      <c r="GF17" s="9">
        <v>1.9139999999999999</v>
      </c>
      <c r="GG17" s="9">
        <v>1.2849999999999999</v>
      </c>
      <c r="GH17" s="9">
        <v>0.86</v>
      </c>
      <c r="GI17" s="9">
        <v>0.42599999999999999</v>
      </c>
      <c r="GJ17" s="9">
        <v>0.45100000000000001</v>
      </c>
      <c r="GK17" s="9">
        <v>0.30299999999999999</v>
      </c>
      <c r="GL17" s="9">
        <v>0.14899999999999999</v>
      </c>
      <c r="GM17" s="9">
        <v>12.885</v>
      </c>
      <c r="GN17" s="9">
        <v>15.749000000000001</v>
      </c>
      <c r="GO17" s="9">
        <v>10</v>
      </c>
      <c r="GP17" s="9">
        <v>4.0629999999999997</v>
      </c>
      <c r="GQ17" s="9">
        <v>1.9450000000000001</v>
      </c>
      <c r="GR17" s="9">
        <v>2.1179999999999999</v>
      </c>
      <c r="GS17" s="9">
        <v>1.22</v>
      </c>
      <c r="GT17" s="9">
        <v>0.28599999999999998</v>
      </c>
      <c r="GU17" s="9">
        <v>0.93400000000000005</v>
      </c>
      <c r="GV17" s="9">
        <v>1.85</v>
      </c>
      <c r="GW17" s="9">
        <v>0.92200000000000004</v>
      </c>
      <c r="GX17" s="9">
        <v>0.92700000000000005</v>
      </c>
      <c r="GY17" s="9">
        <v>0.54300000000000004</v>
      </c>
      <c r="GZ17" s="9">
        <v>0.434</v>
      </c>
      <c r="HA17" s="9">
        <v>0.109</v>
      </c>
      <c r="HB17" s="9">
        <v>0.45100000000000001</v>
      </c>
      <c r="HC17" s="9">
        <v>0.30299999999999999</v>
      </c>
      <c r="HD17" s="9">
        <v>0.14899999999999999</v>
      </c>
      <c r="HE17" s="9">
        <v>14</v>
      </c>
      <c r="HF17" s="9">
        <v>15</v>
      </c>
      <c r="HG17" s="9">
        <v>11.622</v>
      </c>
      <c r="HH17" s="9">
        <v>2.496</v>
      </c>
      <c r="HI17" s="9">
        <v>0.73699999999999999</v>
      </c>
      <c r="HJ17" s="9">
        <v>1.7589999999999999</v>
      </c>
      <c r="HK17" s="9">
        <v>0.57599999999999996</v>
      </c>
      <c r="HL17" s="9">
        <v>0.12</v>
      </c>
      <c r="HM17" s="9">
        <v>0.45600000000000002</v>
      </c>
      <c r="HN17" s="9">
        <v>1.1779999999999999</v>
      </c>
      <c r="HO17" s="9">
        <v>0.191</v>
      </c>
      <c r="HP17" s="9">
        <v>0.98599999999999999</v>
      </c>
      <c r="HQ17" s="9">
        <v>0.74299999999999999</v>
      </c>
      <c r="HR17" s="9">
        <v>0.42499999999999999</v>
      </c>
      <c r="HS17" s="9">
        <v>0.317</v>
      </c>
      <c r="HT17" s="9">
        <v>0</v>
      </c>
      <c r="HU17" s="9">
        <v>0</v>
      </c>
      <c r="HV17" s="9">
        <v>0</v>
      </c>
      <c r="HW17" s="9">
        <v>10</v>
      </c>
      <c r="HX17" s="9">
        <v>20</v>
      </c>
      <c r="HY17" s="9">
        <v>10</v>
      </c>
      <c r="HZ17" s="9">
        <v>0.44900000000000001</v>
      </c>
      <c r="IA17" s="9">
        <v>0.29699999999999999</v>
      </c>
      <c r="IB17" s="9">
        <v>0.152</v>
      </c>
      <c r="IC17" s="9">
        <v>0.20100000000000001</v>
      </c>
      <c r="ID17" s="9">
        <v>0.20100000000000001</v>
      </c>
      <c r="IE17" s="9">
        <v>0</v>
      </c>
      <c r="IF17" s="9">
        <v>0.247</v>
      </c>
      <c r="IG17" s="9">
        <v>9.5000000000000001E-2</v>
      </c>
      <c r="IH17" s="9">
        <v>0.152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10.244</v>
      </c>
      <c r="IP17" s="9">
        <v>7.9240000000000004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19.489999999999998</v>
      </c>
      <c r="BU18" s="9">
        <v>7.3250000000000002</v>
      </c>
      <c r="BV18" s="9">
        <v>12.166</v>
      </c>
      <c r="BW18" s="9">
        <v>6.5640000000000001</v>
      </c>
      <c r="BX18" s="9">
        <v>1.8180000000000001</v>
      </c>
      <c r="BY18" s="9">
        <v>4.7460000000000004</v>
      </c>
      <c r="BZ18" s="9">
        <v>9.048</v>
      </c>
      <c r="CA18" s="9">
        <v>3.4790000000000001</v>
      </c>
      <c r="CB18" s="9">
        <v>5.57</v>
      </c>
      <c r="CC18" s="9">
        <v>2.5779999999999998</v>
      </c>
      <c r="CD18" s="9">
        <v>1.196</v>
      </c>
      <c r="CE18" s="9">
        <v>1.3819999999999999</v>
      </c>
      <c r="CF18" s="9">
        <v>1.3009999999999999</v>
      </c>
      <c r="CG18" s="9">
        <v>0.83299999999999996</v>
      </c>
      <c r="CH18" s="9">
        <v>0.46800000000000003</v>
      </c>
      <c r="CI18" s="9">
        <v>12</v>
      </c>
      <c r="CJ18" s="9">
        <v>14.167</v>
      </c>
      <c r="CK18" s="9">
        <v>10</v>
      </c>
      <c r="CL18" s="9">
        <v>18.905000000000001</v>
      </c>
      <c r="CM18" s="9">
        <v>6.9649999999999999</v>
      </c>
      <c r="CN18" s="9">
        <v>11.941000000000001</v>
      </c>
      <c r="CO18" s="9">
        <v>6.2510000000000003</v>
      </c>
      <c r="CP18" s="9">
        <v>1.7310000000000001</v>
      </c>
      <c r="CQ18" s="9">
        <v>4.5209999999999999</v>
      </c>
      <c r="CR18" s="9">
        <v>8.9610000000000003</v>
      </c>
      <c r="CS18" s="9">
        <v>3.391</v>
      </c>
      <c r="CT18" s="9">
        <v>5.57</v>
      </c>
      <c r="CU18" s="9">
        <v>2.5089999999999999</v>
      </c>
      <c r="CV18" s="9">
        <v>1.127</v>
      </c>
      <c r="CW18" s="9">
        <v>1.3819999999999999</v>
      </c>
      <c r="CX18" s="9">
        <v>1.1830000000000001</v>
      </c>
      <c r="CY18" s="9">
        <v>0.71599999999999997</v>
      </c>
      <c r="CZ18" s="9">
        <v>0.46800000000000003</v>
      </c>
      <c r="DA18" s="9">
        <v>12</v>
      </c>
      <c r="DB18" s="9">
        <v>14.122</v>
      </c>
      <c r="DC18" s="9">
        <v>10</v>
      </c>
      <c r="DD18" s="9">
        <v>4.6420000000000003</v>
      </c>
      <c r="DE18" s="9">
        <v>1.788</v>
      </c>
      <c r="DF18" s="9">
        <v>2.8540000000000001</v>
      </c>
      <c r="DG18" s="9">
        <v>1.244</v>
      </c>
      <c r="DH18" s="9">
        <v>0.23799999999999999</v>
      </c>
      <c r="DI18" s="9">
        <v>1.006</v>
      </c>
      <c r="DJ18" s="9">
        <v>2.1139999999999999</v>
      </c>
      <c r="DK18" s="9">
        <v>0.89</v>
      </c>
      <c r="DL18" s="9">
        <v>1.224</v>
      </c>
      <c r="DM18" s="9">
        <v>1.012</v>
      </c>
      <c r="DN18" s="9">
        <v>0.496</v>
      </c>
      <c r="DO18" s="9">
        <v>0.51700000000000002</v>
      </c>
      <c r="DP18" s="9">
        <v>0.27200000000000002</v>
      </c>
      <c r="DQ18" s="9">
        <v>0.16400000000000001</v>
      </c>
      <c r="DR18" s="9">
        <v>0.108</v>
      </c>
      <c r="DS18" s="9">
        <v>12.63</v>
      </c>
      <c r="DT18" s="9">
        <v>16.669</v>
      </c>
      <c r="DU18" s="9">
        <v>12</v>
      </c>
      <c r="DV18" s="9">
        <v>8.5510000000000002</v>
      </c>
      <c r="DW18" s="9">
        <v>2.806</v>
      </c>
      <c r="DX18" s="9">
        <v>5.7450000000000001</v>
      </c>
      <c r="DY18" s="9">
        <v>2.7189999999999999</v>
      </c>
      <c r="DZ18" s="9">
        <v>0.84399999999999997</v>
      </c>
      <c r="EA18" s="9">
        <v>1.875</v>
      </c>
      <c r="EB18" s="9">
        <v>4.4889999999999999</v>
      </c>
      <c r="EC18" s="9">
        <v>1.4850000000000001</v>
      </c>
      <c r="ED18" s="9">
        <v>3.004</v>
      </c>
      <c r="EE18" s="9">
        <v>1.105</v>
      </c>
      <c r="EF18" s="9">
        <v>0.23899999999999999</v>
      </c>
      <c r="EG18" s="9">
        <v>0.86599999999999999</v>
      </c>
      <c r="EH18" s="9">
        <v>0.23699999999999999</v>
      </c>
      <c r="EI18" s="9">
        <v>0.23699999999999999</v>
      </c>
      <c r="EJ18" s="9">
        <v>0</v>
      </c>
      <c r="EK18" s="9">
        <v>12.298999999999999</v>
      </c>
      <c r="EL18" s="9">
        <v>14</v>
      </c>
      <c r="EM18" s="9">
        <v>10.984999999999999</v>
      </c>
      <c r="EN18" s="9">
        <v>6.2670000000000003</v>
      </c>
      <c r="EO18" s="9">
        <v>2.3730000000000002</v>
      </c>
      <c r="EP18" s="9">
        <v>3.8940000000000001</v>
      </c>
      <c r="EQ18" s="9">
        <v>1.762</v>
      </c>
      <c r="ER18" s="9">
        <v>0.84399999999999997</v>
      </c>
      <c r="ES18" s="9">
        <v>0.91700000000000004</v>
      </c>
      <c r="ET18" s="9">
        <v>3.6619999999999999</v>
      </c>
      <c r="EU18" s="9">
        <v>1.258</v>
      </c>
      <c r="EV18" s="9">
        <v>2.4039999999999999</v>
      </c>
      <c r="EW18" s="9">
        <v>0.70899999999999996</v>
      </c>
      <c r="EX18" s="9">
        <v>0.13700000000000001</v>
      </c>
      <c r="EY18" s="9">
        <v>0.57199999999999995</v>
      </c>
      <c r="EZ18" s="9">
        <v>0.13500000000000001</v>
      </c>
      <c r="FA18" s="9">
        <v>0.13500000000000001</v>
      </c>
      <c r="FB18" s="9">
        <v>0</v>
      </c>
      <c r="FC18" s="9">
        <v>11.817</v>
      </c>
      <c r="FD18" s="9">
        <v>11.802</v>
      </c>
      <c r="FE18" s="9">
        <v>11.423999999999999</v>
      </c>
      <c r="FF18" s="9">
        <v>2.2839999999999998</v>
      </c>
      <c r="FG18" s="9">
        <v>0.433</v>
      </c>
      <c r="FH18" s="9">
        <v>1.851</v>
      </c>
      <c r="FI18" s="9">
        <v>0.95799999999999996</v>
      </c>
      <c r="FJ18" s="9">
        <v>0</v>
      </c>
      <c r="FK18" s="9">
        <v>0.95799999999999996</v>
      </c>
      <c r="FL18" s="9">
        <v>0.82699999999999996</v>
      </c>
      <c r="FM18" s="9">
        <v>0.22700000000000001</v>
      </c>
      <c r="FN18" s="9">
        <v>0.6</v>
      </c>
      <c r="FO18" s="9">
        <v>0.39600000000000002</v>
      </c>
      <c r="FP18" s="9">
        <v>0.10299999999999999</v>
      </c>
      <c r="FQ18" s="9">
        <v>0.29299999999999998</v>
      </c>
      <c r="FR18" s="9">
        <v>0.10299999999999999</v>
      </c>
      <c r="FS18" s="9">
        <v>0.10299999999999999</v>
      </c>
      <c r="FT18" s="9">
        <v>0</v>
      </c>
      <c r="FU18" s="9">
        <v>12.428000000000001</v>
      </c>
      <c r="FV18" s="9">
        <v>18.776</v>
      </c>
      <c r="FW18" s="9">
        <v>9.0389999999999997</v>
      </c>
      <c r="FX18" s="9">
        <v>5.7119999999999997</v>
      </c>
      <c r="FY18" s="9">
        <v>2.371</v>
      </c>
      <c r="FZ18" s="9">
        <v>3.3420000000000001</v>
      </c>
      <c r="GA18" s="9">
        <v>2.2879999999999998</v>
      </c>
      <c r="GB18" s="9">
        <v>0.64900000000000002</v>
      </c>
      <c r="GC18" s="9">
        <v>1.639</v>
      </c>
      <c r="GD18" s="9">
        <v>2.3580000000000001</v>
      </c>
      <c r="GE18" s="9">
        <v>1.016</v>
      </c>
      <c r="GF18" s="9">
        <v>1.3420000000000001</v>
      </c>
      <c r="GG18" s="9">
        <v>0.39200000000000002</v>
      </c>
      <c r="GH18" s="9">
        <v>0.39200000000000002</v>
      </c>
      <c r="GI18" s="9">
        <v>0</v>
      </c>
      <c r="GJ18" s="9">
        <v>0.67400000000000004</v>
      </c>
      <c r="GK18" s="9">
        <v>0.314</v>
      </c>
      <c r="GL18" s="9">
        <v>0.36</v>
      </c>
      <c r="GM18" s="9">
        <v>10</v>
      </c>
      <c r="GN18" s="9">
        <v>14.058</v>
      </c>
      <c r="GO18" s="9">
        <v>9.6319999999999997</v>
      </c>
      <c r="GP18" s="9">
        <v>2.84</v>
      </c>
      <c r="GQ18" s="9">
        <v>1.0129999999999999</v>
      </c>
      <c r="GR18" s="9">
        <v>1.827</v>
      </c>
      <c r="GS18" s="9">
        <v>0.76600000000000001</v>
      </c>
      <c r="GT18" s="9">
        <v>0.187</v>
      </c>
      <c r="GU18" s="9">
        <v>0.57899999999999996</v>
      </c>
      <c r="GV18" s="9">
        <v>1.3520000000000001</v>
      </c>
      <c r="GW18" s="9">
        <v>0.46500000000000002</v>
      </c>
      <c r="GX18" s="9">
        <v>0.88800000000000001</v>
      </c>
      <c r="GY18" s="9">
        <v>0.28199999999999997</v>
      </c>
      <c r="GZ18" s="9">
        <v>0.28199999999999997</v>
      </c>
      <c r="HA18" s="9">
        <v>0</v>
      </c>
      <c r="HB18" s="9">
        <v>0.439</v>
      </c>
      <c r="HC18" s="9">
        <v>7.9000000000000001E-2</v>
      </c>
      <c r="HD18" s="9">
        <v>0.36</v>
      </c>
      <c r="HE18" s="9">
        <v>16.082000000000001</v>
      </c>
      <c r="HF18" s="9">
        <v>15.01</v>
      </c>
      <c r="HG18" s="9">
        <v>16.981999999999999</v>
      </c>
      <c r="HH18" s="9">
        <v>2.8719999999999999</v>
      </c>
      <c r="HI18" s="9">
        <v>1.3580000000000001</v>
      </c>
      <c r="HJ18" s="9">
        <v>1.514</v>
      </c>
      <c r="HK18" s="9">
        <v>1.522</v>
      </c>
      <c r="HL18" s="9">
        <v>0.46200000000000002</v>
      </c>
      <c r="HM18" s="9">
        <v>1.06</v>
      </c>
      <c r="HN18" s="9">
        <v>1.006</v>
      </c>
      <c r="HO18" s="9">
        <v>0.55200000000000005</v>
      </c>
      <c r="HP18" s="9">
        <v>0.45400000000000001</v>
      </c>
      <c r="HQ18" s="9">
        <v>0.11</v>
      </c>
      <c r="HR18" s="9">
        <v>0.11</v>
      </c>
      <c r="HS18" s="9">
        <v>0</v>
      </c>
      <c r="HT18" s="9">
        <v>0.23499999999999999</v>
      </c>
      <c r="HU18" s="9">
        <v>0.23499999999999999</v>
      </c>
      <c r="HV18" s="9">
        <v>0</v>
      </c>
      <c r="HW18" s="9">
        <v>8</v>
      </c>
      <c r="HX18" s="9">
        <v>12.614000000000001</v>
      </c>
      <c r="HY18" s="9">
        <v>7.7460000000000004</v>
      </c>
      <c r="HZ18" s="9">
        <v>0.58499999999999996</v>
      </c>
      <c r="IA18" s="9">
        <v>0.36</v>
      </c>
      <c r="IB18" s="9">
        <v>0.22500000000000001</v>
      </c>
      <c r="IC18" s="9">
        <v>0.312</v>
      </c>
      <c r="ID18" s="9">
        <v>8.6999999999999994E-2</v>
      </c>
      <c r="IE18" s="9">
        <v>0.22500000000000001</v>
      </c>
      <c r="IF18" s="9">
        <v>8.6999999999999994E-2</v>
      </c>
      <c r="IG18" s="9">
        <v>8.6999999999999994E-2</v>
      </c>
      <c r="IH18" s="9">
        <v>0</v>
      </c>
      <c r="II18" s="9">
        <v>6.9000000000000006E-2</v>
      </c>
      <c r="IJ18" s="9">
        <v>6.9000000000000006E-2</v>
      </c>
      <c r="IK18" s="9">
        <v>0</v>
      </c>
      <c r="IL18" s="9">
        <v>0.11700000000000001</v>
      </c>
      <c r="IM18" s="9">
        <v>0.11700000000000001</v>
      </c>
      <c r="IN18" s="9">
        <v>0</v>
      </c>
      <c r="IO18" s="9">
        <v>8.74</v>
      </c>
      <c r="IP18" s="9">
        <v>16.971</v>
      </c>
      <c r="IQ18" s="9">
        <v>4.5259999999999998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20.931000000000001</v>
      </c>
      <c r="BU19" s="9">
        <v>8.5449999999999999</v>
      </c>
      <c r="BV19" s="9">
        <v>12.385</v>
      </c>
      <c r="BW19" s="9">
        <v>8.4849999999999994</v>
      </c>
      <c r="BX19" s="9">
        <v>2.4169999999999998</v>
      </c>
      <c r="BY19" s="9">
        <v>6.0670000000000002</v>
      </c>
      <c r="BZ19" s="9">
        <v>9.202</v>
      </c>
      <c r="CA19" s="9">
        <v>4.5659999999999998</v>
      </c>
      <c r="CB19" s="9">
        <v>4.6360000000000001</v>
      </c>
      <c r="CC19" s="9">
        <v>2.726</v>
      </c>
      <c r="CD19" s="9">
        <v>1.2170000000000001</v>
      </c>
      <c r="CE19" s="9">
        <v>1.5089999999999999</v>
      </c>
      <c r="CF19" s="9">
        <v>0.51800000000000002</v>
      </c>
      <c r="CG19" s="9">
        <v>0.34599999999999997</v>
      </c>
      <c r="CH19" s="9">
        <v>0.17199999999999999</v>
      </c>
      <c r="CI19" s="9">
        <v>10</v>
      </c>
      <c r="CJ19" s="9">
        <v>10</v>
      </c>
      <c r="CK19" s="9">
        <v>10</v>
      </c>
      <c r="CL19" s="9">
        <v>20.474</v>
      </c>
      <c r="CM19" s="9">
        <v>8.2219999999999995</v>
      </c>
      <c r="CN19" s="9">
        <v>12.252000000000001</v>
      </c>
      <c r="CO19" s="9">
        <v>8.3510000000000009</v>
      </c>
      <c r="CP19" s="9">
        <v>2.4169999999999998</v>
      </c>
      <c r="CQ19" s="9">
        <v>5.9329999999999998</v>
      </c>
      <c r="CR19" s="9">
        <v>8.8789999999999996</v>
      </c>
      <c r="CS19" s="9">
        <v>4.2430000000000003</v>
      </c>
      <c r="CT19" s="9">
        <v>4.6360000000000001</v>
      </c>
      <c r="CU19" s="9">
        <v>2.726</v>
      </c>
      <c r="CV19" s="9">
        <v>1.2170000000000001</v>
      </c>
      <c r="CW19" s="9">
        <v>1.5089999999999999</v>
      </c>
      <c r="CX19" s="9">
        <v>0.51800000000000002</v>
      </c>
      <c r="CY19" s="9">
        <v>0.34599999999999997</v>
      </c>
      <c r="CZ19" s="9">
        <v>0.17199999999999999</v>
      </c>
      <c r="DA19" s="9">
        <v>10</v>
      </c>
      <c r="DB19" s="9">
        <v>10.02</v>
      </c>
      <c r="DC19" s="9">
        <v>10</v>
      </c>
      <c r="DD19" s="9">
        <v>6.7969999999999997</v>
      </c>
      <c r="DE19" s="9">
        <v>2.8530000000000002</v>
      </c>
      <c r="DF19" s="9">
        <v>3.9430000000000001</v>
      </c>
      <c r="DG19" s="9">
        <v>3.9870000000000001</v>
      </c>
      <c r="DH19" s="9">
        <v>1.3420000000000001</v>
      </c>
      <c r="DI19" s="9">
        <v>2.645</v>
      </c>
      <c r="DJ19" s="9">
        <v>2.3519999999999999</v>
      </c>
      <c r="DK19" s="9">
        <v>1.216</v>
      </c>
      <c r="DL19" s="9">
        <v>1.137</v>
      </c>
      <c r="DM19" s="9">
        <v>0.29099999999999998</v>
      </c>
      <c r="DN19" s="9">
        <v>0.13</v>
      </c>
      <c r="DO19" s="9">
        <v>0.16200000000000001</v>
      </c>
      <c r="DP19" s="9">
        <v>0.16600000000000001</v>
      </c>
      <c r="DQ19" s="9">
        <v>0.16600000000000001</v>
      </c>
      <c r="DR19" s="9">
        <v>0</v>
      </c>
      <c r="DS19" s="9">
        <v>8</v>
      </c>
      <c r="DT19" s="9">
        <v>9.9719999999999995</v>
      </c>
      <c r="DU19" s="9">
        <v>8</v>
      </c>
      <c r="DV19" s="9">
        <v>8.8650000000000002</v>
      </c>
      <c r="DW19" s="9">
        <v>3.5680000000000001</v>
      </c>
      <c r="DX19" s="9">
        <v>5.2969999999999997</v>
      </c>
      <c r="DY19" s="9">
        <v>2.4550000000000001</v>
      </c>
      <c r="DZ19" s="9">
        <v>1.075</v>
      </c>
      <c r="EA19" s="9">
        <v>1.38</v>
      </c>
      <c r="EB19" s="9">
        <v>4.6870000000000003</v>
      </c>
      <c r="EC19" s="9">
        <v>1.839</v>
      </c>
      <c r="ED19" s="9">
        <v>2.847</v>
      </c>
      <c r="EE19" s="9">
        <v>1.5509999999999999</v>
      </c>
      <c r="EF19" s="9">
        <v>0.65300000000000002</v>
      </c>
      <c r="EG19" s="9">
        <v>0.89800000000000002</v>
      </c>
      <c r="EH19" s="9">
        <v>0.17199999999999999</v>
      </c>
      <c r="EI19" s="9">
        <v>0</v>
      </c>
      <c r="EJ19" s="9">
        <v>0.17199999999999999</v>
      </c>
      <c r="EK19" s="9">
        <v>10.471</v>
      </c>
      <c r="EL19" s="9">
        <v>13.874000000000001</v>
      </c>
      <c r="EM19" s="9">
        <v>10</v>
      </c>
      <c r="EN19" s="9">
        <v>3.9329999999999998</v>
      </c>
      <c r="EO19" s="9">
        <v>1.867</v>
      </c>
      <c r="EP19" s="9">
        <v>2.0659999999999998</v>
      </c>
      <c r="EQ19" s="9">
        <v>0.90800000000000003</v>
      </c>
      <c r="ER19" s="9">
        <v>0.45500000000000002</v>
      </c>
      <c r="ES19" s="9">
        <v>0.45400000000000001</v>
      </c>
      <c r="ET19" s="9">
        <v>2.1040000000000001</v>
      </c>
      <c r="EU19" s="9">
        <v>1.2010000000000001</v>
      </c>
      <c r="EV19" s="9">
        <v>0.90200000000000002</v>
      </c>
      <c r="EW19" s="9">
        <v>0.92100000000000004</v>
      </c>
      <c r="EX19" s="9">
        <v>0.21099999999999999</v>
      </c>
      <c r="EY19" s="9">
        <v>0.71</v>
      </c>
      <c r="EZ19" s="9">
        <v>0</v>
      </c>
      <c r="FA19" s="9">
        <v>0</v>
      </c>
      <c r="FB19" s="9">
        <v>0</v>
      </c>
      <c r="FC19" s="9">
        <v>13.256</v>
      </c>
      <c r="FD19" s="9">
        <v>14.2</v>
      </c>
      <c r="FE19" s="9">
        <v>12.391999999999999</v>
      </c>
      <c r="FF19" s="9">
        <v>4.9320000000000004</v>
      </c>
      <c r="FG19" s="9">
        <v>1.7</v>
      </c>
      <c r="FH19" s="9">
        <v>3.2309999999999999</v>
      </c>
      <c r="FI19" s="9">
        <v>1.5469999999999999</v>
      </c>
      <c r="FJ19" s="9">
        <v>0.621</v>
      </c>
      <c r="FK19" s="9">
        <v>0.92600000000000005</v>
      </c>
      <c r="FL19" s="9">
        <v>2.5830000000000002</v>
      </c>
      <c r="FM19" s="9">
        <v>0.63800000000000001</v>
      </c>
      <c r="FN19" s="9">
        <v>1.9450000000000001</v>
      </c>
      <c r="FO19" s="9">
        <v>0.63</v>
      </c>
      <c r="FP19" s="9">
        <v>0.442</v>
      </c>
      <c r="FQ19" s="9">
        <v>0.188</v>
      </c>
      <c r="FR19" s="9">
        <v>0.17199999999999999</v>
      </c>
      <c r="FS19" s="9">
        <v>0</v>
      </c>
      <c r="FT19" s="9">
        <v>0.17199999999999999</v>
      </c>
      <c r="FU19" s="9">
        <v>10</v>
      </c>
      <c r="FV19" s="9">
        <v>10.454000000000001</v>
      </c>
      <c r="FW19" s="9">
        <v>10</v>
      </c>
      <c r="FX19" s="9">
        <v>4.8120000000000003</v>
      </c>
      <c r="FY19" s="9">
        <v>1.802</v>
      </c>
      <c r="FZ19" s="9">
        <v>3.0110000000000001</v>
      </c>
      <c r="GA19" s="9">
        <v>1.909</v>
      </c>
      <c r="GB19" s="9">
        <v>0</v>
      </c>
      <c r="GC19" s="9">
        <v>1.909</v>
      </c>
      <c r="GD19" s="9">
        <v>1.84</v>
      </c>
      <c r="GE19" s="9">
        <v>1.1879999999999999</v>
      </c>
      <c r="GF19" s="9">
        <v>0.65200000000000002</v>
      </c>
      <c r="GG19" s="9">
        <v>0.88400000000000001</v>
      </c>
      <c r="GH19" s="9">
        <v>0.434</v>
      </c>
      <c r="GI19" s="9">
        <v>0.45</v>
      </c>
      <c r="GJ19" s="9">
        <v>0.18</v>
      </c>
      <c r="GK19" s="9">
        <v>0.18</v>
      </c>
      <c r="GL19" s="9">
        <v>0</v>
      </c>
      <c r="GM19" s="9">
        <v>10</v>
      </c>
      <c r="GN19" s="9">
        <v>14.72</v>
      </c>
      <c r="GO19" s="9">
        <v>8</v>
      </c>
      <c r="GP19" s="9">
        <v>2.2789999999999999</v>
      </c>
      <c r="GQ19" s="9">
        <v>0.79900000000000004</v>
      </c>
      <c r="GR19" s="9">
        <v>1.48</v>
      </c>
      <c r="GS19" s="9">
        <v>0.96699999999999997</v>
      </c>
      <c r="GT19" s="9">
        <v>0</v>
      </c>
      <c r="GU19" s="9">
        <v>0.96699999999999997</v>
      </c>
      <c r="GV19" s="9">
        <v>0.71499999999999997</v>
      </c>
      <c r="GW19" s="9">
        <v>0.36499999999999999</v>
      </c>
      <c r="GX19" s="9">
        <v>0.34899999999999998</v>
      </c>
      <c r="GY19" s="9">
        <v>0.59799999999999998</v>
      </c>
      <c r="GZ19" s="9">
        <v>0.434</v>
      </c>
      <c r="HA19" s="9">
        <v>0.16400000000000001</v>
      </c>
      <c r="HB19" s="9">
        <v>0</v>
      </c>
      <c r="HC19" s="9">
        <v>0</v>
      </c>
      <c r="HD19" s="9">
        <v>0</v>
      </c>
      <c r="HE19" s="9">
        <v>10</v>
      </c>
      <c r="HF19" s="9">
        <v>21.193000000000001</v>
      </c>
      <c r="HG19" s="9">
        <v>8</v>
      </c>
      <c r="HH19" s="9">
        <v>2.5329999999999999</v>
      </c>
      <c r="HI19" s="9">
        <v>1.002</v>
      </c>
      <c r="HJ19" s="9">
        <v>1.5309999999999999</v>
      </c>
      <c r="HK19" s="9">
        <v>0.94199999999999995</v>
      </c>
      <c r="HL19" s="9">
        <v>0</v>
      </c>
      <c r="HM19" s="9">
        <v>0.94199999999999995</v>
      </c>
      <c r="HN19" s="9">
        <v>1.125</v>
      </c>
      <c r="HO19" s="9">
        <v>0.82199999999999995</v>
      </c>
      <c r="HP19" s="9">
        <v>0.30299999999999999</v>
      </c>
      <c r="HQ19" s="9">
        <v>0.28599999999999998</v>
      </c>
      <c r="HR19" s="9">
        <v>0</v>
      </c>
      <c r="HS19" s="9">
        <v>0.28599999999999998</v>
      </c>
      <c r="HT19" s="9">
        <v>0.18</v>
      </c>
      <c r="HU19" s="9">
        <v>0.18</v>
      </c>
      <c r="HV19" s="9">
        <v>0</v>
      </c>
      <c r="HW19" s="9">
        <v>10</v>
      </c>
      <c r="HX19" s="9">
        <v>14.516999999999999</v>
      </c>
      <c r="HY19" s="9">
        <v>8.3849999999999998</v>
      </c>
      <c r="HZ19" s="9">
        <v>0.45700000000000002</v>
      </c>
      <c r="IA19" s="9">
        <v>0.32300000000000001</v>
      </c>
      <c r="IB19" s="9">
        <v>0.13400000000000001</v>
      </c>
      <c r="IC19" s="9">
        <v>0.13400000000000001</v>
      </c>
      <c r="ID19" s="9">
        <v>0</v>
      </c>
      <c r="IE19" s="9">
        <v>0.13400000000000001</v>
      </c>
      <c r="IF19" s="9">
        <v>0.32300000000000001</v>
      </c>
      <c r="IG19" s="9">
        <v>0.32300000000000001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10.125</v>
      </c>
      <c r="IP19" s="9">
        <v>10.952999999999999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19.661000000000001</v>
      </c>
      <c r="BU20" s="9">
        <v>6.8259999999999996</v>
      </c>
      <c r="BV20" s="9">
        <v>12.835000000000001</v>
      </c>
      <c r="BW20" s="9">
        <v>9.4290000000000003</v>
      </c>
      <c r="BX20" s="9">
        <v>2.0960000000000001</v>
      </c>
      <c r="BY20" s="9">
        <v>7.3319999999999999</v>
      </c>
      <c r="BZ20" s="9">
        <v>7.1120000000000001</v>
      </c>
      <c r="CA20" s="9">
        <v>2.6429999999999998</v>
      </c>
      <c r="CB20" s="9">
        <v>4.4690000000000003</v>
      </c>
      <c r="CC20" s="9">
        <v>3.121</v>
      </c>
      <c r="CD20" s="9">
        <v>2.0859999999999999</v>
      </c>
      <c r="CE20" s="9">
        <v>1.034</v>
      </c>
      <c r="CF20" s="9">
        <v>0</v>
      </c>
      <c r="CG20" s="9">
        <v>0</v>
      </c>
      <c r="CH20" s="9">
        <v>0</v>
      </c>
      <c r="CI20" s="9">
        <v>10</v>
      </c>
      <c r="CJ20" s="9">
        <v>12</v>
      </c>
      <c r="CK20" s="9">
        <v>9</v>
      </c>
      <c r="CL20" s="9">
        <v>18.565000000000001</v>
      </c>
      <c r="CM20" s="9">
        <v>5.9379999999999997</v>
      </c>
      <c r="CN20" s="9">
        <v>12.625999999999999</v>
      </c>
      <c r="CO20" s="9">
        <v>8.9529999999999994</v>
      </c>
      <c r="CP20" s="9">
        <v>1.621</v>
      </c>
      <c r="CQ20" s="9">
        <v>7.3319999999999999</v>
      </c>
      <c r="CR20" s="9">
        <v>6.4909999999999997</v>
      </c>
      <c r="CS20" s="9">
        <v>2.2309999999999999</v>
      </c>
      <c r="CT20" s="9">
        <v>4.2590000000000003</v>
      </c>
      <c r="CU20" s="9">
        <v>3.121</v>
      </c>
      <c r="CV20" s="9">
        <v>2.0859999999999999</v>
      </c>
      <c r="CW20" s="9">
        <v>1.034</v>
      </c>
      <c r="CX20" s="9">
        <v>0</v>
      </c>
      <c r="CY20" s="9">
        <v>0</v>
      </c>
      <c r="CZ20" s="9">
        <v>0</v>
      </c>
      <c r="DA20" s="9">
        <v>10</v>
      </c>
      <c r="DB20" s="9">
        <v>12</v>
      </c>
      <c r="DC20" s="9">
        <v>8.7789999999999999</v>
      </c>
      <c r="DD20" s="9">
        <v>7.1890000000000001</v>
      </c>
      <c r="DE20" s="9">
        <v>2.8660000000000001</v>
      </c>
      <c r="DF20" s="9">
        <v>4.3220000000000001</v>
      </c>
      <c r="DG20" s="9">
        <v>3.3439999999999999</v>
      </c>
      <c r="DH20" s="9">
        <v>0.69699999999999995</v>
      </c>
      <c r="DI20" s="9">
        <v>2.6469999999999998</v>
      </c>
      <c r="DJ20" s="9">
        <v>1.611</v>
      </c>
      <c r="DK20" s="9">
        <v>0.82699999999999996</v>
      </c>
      <c r="DL20" s="9">
        <v>0.78400000000000003</v>
      </c>
      <c r="DM20" s="9">
        <v>2.2330000000000001</v>
      </c>
      <c r="DN20" s="9">
        <v>1.3420000000000001</v>
      </c>
      <c r="DO20" s="9">
        <v>0.89100000000000001</v>
      </c>
      <c r="DP20" s="9">
        <v>0</v>
      </c>
      <c r="DQ20" s="9">
        <v>0</v>
      </c>
      <c r="DR20" s="9">
        <v>0</v>
      </c>
      <c r="DS20" s="9">
        <v>10</v>
      </c>
      <c r="DT20" s="9">
        <v>15.598000000000001</v>
      </c>
      <c r="DU20" s="9">
        <v>7</v>
      </c>
      <c r="DV20" s="9">
        <v>6.16</v>
      </c>
      <c r="DW20" s="9">
        <v>1.7</v>
      </c>
      <c r="DX20" s="9">
        <v>4.46</v>
      </c>
      <c r="DY20" s="9">
        <v>3.0720000000000001</v>
      </c>
      <c r="DZ20" s="9">
        <v>0.63300000000000001</v>
      </c>
      <c r="EA20" s="9">
        <v>2.4390000000000001</v>
      </c>
      <c r="EB20" s="9">
        <v>2.508</v>
      </c>
      <c r="EC20" s="9">
        <v>0.63100000000000001</v>
      </c>
      <c r="ED20" s="9">
        <v>1.877</v>
      </c>
      <c r="EE20" s="9">
        <v>0.57899999999999996</v>
      </c>
      <c r="EF20" s="9">
        <v>0.436</v>
      </c>
      <c r="EG20" s="9">
        <v>0.14299999999999999</v>
      </c>
      <c r="EH20" s="9">
        <v>0</v>
      </c>
      <c r="EI20" s="9">
        <v>0</v>
      </c>
      <c r="EJ20" s="9">
        <v>0</v>
      </c>
      <c r="EK20" s="9">
        <v>9.5579999999999998</v>
      </c>
      <c r="EL20" s="9">
        <v>12</v>
      </c>
      <c r="EM20" s="9">
        <v>9</v>
      </c>
      <c r="EN20" s="9">
        <v>3.2559999999999998</v>
      </c>
      <c r="EO20" s="9">
        <v>0.94399999999999995</v>
      </c>
      <c r="EP20" s="9">
        <v>2.3119999999999998</v>
      </c>
      <c r="EQ20" s="9">
        <v>1.8029999999999999</v>
      </c>
      <c r="ER20" s="9">
        <v>0.35199999999999998</v>
      </c>
      <c r="ES20" s="9">
        <v>1.4510000000000001</v>
      </c>
      <c r="ET20" s="9">
        <v>1.002</v>
      </c>
      <c r="EU20" s="9">
        <v>0.28399999999999997</v>
      </c>
      <c r="EV20" s="9">
        <v>0.71799999999999997</v>
      </c>
      <c r="EW20" s="9">
        <v>0.45100000000000001</v>
      </c>
      <c r="EX20" s="9">
        <v>0.308</v>
      </c>
      <c r="EY20" s="9">
        <v>0.14299999999999999</v>
      </c>
      <c r="EZ20" s="9">
        <v>0</v>
      </c>
      <c r="FA20" s="9">
        <v>0</v>
      </c>
      <c r="FB20" s="9">
        <v>0</v>
      </c>
      <c r="FC20" s="9">
        <v>8.5890000000000004</v>
      </c>
      <c r="FD20" s="9">
        <v>12.4</v>
      </c>
      <c r="FE20" s="9">
        <v>8.0020000000000007</v>
      </c>
      <c r="FF20" s="9">
        <v>2.9039999999999999</v>
      </c>
      <c r="FG20" s="9">
        <v>0.75600000000000001</v>
      </c>
      <c r="FH20" s="9">
        <v>2.1480000000000001</v>
      </c>
      <c r="FI20" s="9">
        <v>1.2689999999999999</v>
      </c>
      <c r="FJ20" s="9">
        <v>0.28100000000000003</v>
      </c>
      <c r="FK20" s="9">
        <v>0.98899999999999999</v>
      </c>
      <c r="FL20" s="9">
        <v>1.506</v>
      </c>
      <c r="FM20" s="9">
        <v>0.34699999999999998</v>
      </c>
      <c r="FN20" s="9">
        <v>1.1599999999999999</v>
      </c>
      <c r="FO20" s="9">
        <v>0.129</v>
      </c>
      <c r="FP20" s="9">
        <v>0.129</v>
      </c>
      <c r="FQ20" s="9">
        <v>0</v>
      </c>
      <c r="FR20" s="9">
        <v>0</v>
      </c>
      <c r="FS20" s="9">
        <v>0</v>
      </c>
      <c r="FT20" s="9">
        <v>0</v>
      </c>
      <c r="FU20" s="9">
        <v>12</v>
      </c>
      <c r="FV20" s="9">
        <v>12</v>
      </c>
      <c r="FW20" s="9">
        <v>11.58</v>
      </c>
      <c r="FX20" s="9">
        <v>5.2160000000000002</v>
      </c>
      <c r="FY20" s="9">
        <v>1.373</v>
      </c>
      <c r="FZ20" s="9">
        <v>3.8439999999999999</v>
      </c>
      <c r="GA20" s="9">
        <v>2.5369999999999999</v>
      </c>
      <c r="GB20" s="9">
        <v>0.29099999999999998</v>
      </c>
      <c r="GC20" s="9">
        <v>2.246</v>
      </c>
      <c r="GD20" s="9">
        <v>2.371</v>
      </c>
      <c r="GE20" s="9">
        <v>0.77300000000000002</v>
      </c>
      <c r="GF20" s="9">
        <v>1.5980000000000001</v>
      </c>
      <c r="GG20" s="9">
        <v>0.309</v>
      </c>
      <c r="GH20" s="9">
        <v>0.309</v>
      </c>
      <c r="GI20" s="9">
        <v>0</v>
      </c>
      <c r="GJ20" s="9">
        <v>0</v>
      </c>
      <c r="GK20" s="9">
        <v>0</v>
      </c>
      <c r="GL20" s="9">
        <v>0</v>
      </c>
      <c r="GM20" s="9">
        <v>9.8840000000000003</v>
      </c>
      <c r="GN20" s="9">
        <v>10</v>
      </c>
      <c r="GO20" s="9">
        <v>8.8859999999999992</v>
      </c>
      <c r="GP20" s="9">
        <v>3.3540000000000001</v>
      </c>
      <c r="GQ20" s="9">
        <v>1.026</v>
      </c>
      <c r="GR20" s="9">
        <v>2.3279999999999998</v>
      </c>
      <c r="GS20" s="9">
        <v>1.3939999999999999</v>
      </c>
      <c r="GT20" s="9">
        <v>0.29099999999999998</v>
      </c>
      <c r="GU20" s="9">
        <v>1.103</v>
      </c>
      <c r="GV20" s="9">
        <v>1.6519999999999999</v>
      </c>
      <c r="GW20" s="9">
        <v>0.42699999999999999</v>
      </c>
      <c r="GX20" s="9">
        <v>1.2250000000000001</v>
      </c>
      <c r="GY20" s="9">
        <v>0.309</v>
      </c>
      <c r="GZ20" s="9">
        <v>0.309</v>
      </c>
      <c r="HA20" s="9">
        <v>0</v>
      </c>
      <c r="HB20" s="9">
        <v>0</v>
      </c>
      <c r="HC20" s="9">
        <v>0</v>
      </c>
      <c r="HD20" s="9">
        <v>0</v>
      </c>
      <c r="HE20" s="9">
        <v>10</v>
      </c>
      <c r="HF20" s="9">
        <v>15</v>
      </c>
      <c r="HG20" s="9">
        <v>9.7590000000000003</v>
      </c>
      <c r="HH20" s="9">
        <v>1.8620000000000001</v>
      </c>
      <c r="HI20" s="9">
        <v>0.34599999999999997</v>
      </c>
      <c r="HJ20" s="9">
        <v>1.516</v>
      </c>
      <c r="HK20" s="9">
        <v>1.143</v>
      </c>
      <c r="HL20" s="9">
        <v>0</v>
      </c>
      <c r="HM20" s="9">
        <v>1.143</v>
      </c>
      <c r="HN20" s="9">
        <v>0.71899999999999997</v>
      </c>
      <c r="HO20" s="9">
        <v>0.34599999999999997</v>
      </c>
      <c r="HP20" s="9">
        <v>0.372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8.4540000000000006</v>
      </c>
      <c r="HX20" s="9">
        <v>10</v>
      </c>
      <c r="HY20" s="9">
        <v>7.577</v>
      </c>
      <c r="HZ20" s="9">
        <v>1.097</v>
      </c>
      <c r="IA20" s="9">
        <v>0.88800000000000001</v>
      </c>
      <c r="IB20" s="9">
        <v>0.20899999999999999</v>
      </c>
      <c r="IC20" s="9">
        <v>0.47499999999999998</v>
      </c>
      <c r="ID20" s="9">
        <v>0.47499999999999998</v>
      </c>
      <c r="IE20" s="9">
        <v>0</v>
      </c>
      <c r="IF20" s="9">
        <v>0.621</v>
      </c>
      <c r="IG20" s="9">
        <v>0.41199999999999998</v>
      </c>
      <c r="IH20" s="9">
        <v>0.20899999999999999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9.6</v>
      </c>
      <c r="IP20" s="9">
        <v>8.8849999999999998</v>
      </c>
      <c r="IQ20" s="9">
        <v>0</v>
      </c>
    </row>
    <row r="21" spans="1:251">
      <c r="A21" s="10">
        <v>45689</v>
      </c>
      <c r="B21" s="9">
        <v>1.1619999999999999</v>
      </c>
      <c r="C21" s="9">
        <v>0</v>
      </c>
      <c r="D21" s="9">
        <v>0</v>
      </c>
      <c r="E21" s="9">
        <v>0</v>
      </c>
      <c r="F21" s="9">
        <v>0.42199999999999999</v>
      </c>
      <c r="G21" s="9">
        <v>0.42199999999999999</v>
      </c>
      <c r="H21" s="9">
        <v>0</v>
      </c>
      <c r="I21" s="9">
        <v>0.627</v>
      </c>
      <c r="J21" s="9">
        <v>0</v>
      </c>
      <c r="K21" s="9">
        <v>0.627</v>
      </c>
      <c r="L21" s="9">
        <v>0.53500000000000003</v>
      </c>
      <c r="M21" s="9">
        <v>0</v>
      </c>
      <c r="N21" s="9">
        <v>0.53500000000000003</v>
      </c>
      <c r="O21" s="9">
        <v>20.971</v>
      </c>
      <c r="P21" s="9">
        <v>0</v>
      </c>
      <c r="Q21" s="9">
        <v>24.605</v>
      </c>
      <c r="R21" s="9">
        <v>7.6050000000000004</v>
      </c>
      <c r="S21" s="9">
        <v>2.488</v>
      </c>
      <c r="T21" s="9">
        <v>5.1159999999999997</v>
      </c>
      <c r="U21" s="9">
        <v>2.0009999999999999</v>
      </c>
      <c r="V21" s="9">
        <v>1.22</v>
      </c>
      <c r="W21" s="9">
        <v>0.78100000000000003</v>
      </c>
      <c r="X21" s="9">
        <v>3.8580000000000001</v>
      </c>
      <c r="Y21" s="9">
        <v>1.268</v>
      </c>
      <c r="Z21" s="9">
        <v>2.59</v>
      </c>
      <c r="AA21" s="9">
        <v>1.21</v>
      </c>
      <c r="AB21" s="9">
        <v>0</v>
      </c>
      <c r="AC21" s="9">
        <v>1.21</v>
      </c>
      <c r="AD21" s="9">
        <v>0.53500000000000003</v>
      </c>
      <c r="AE21" s="9">
        <v>0</v>
      </c>
      <c r="AF21" s="9">
        <v>0.53500000000000003</v>
      </c>
      <c r="AG21" s="9">
        <v>11.393000000000001</v>
      </c>
      <c r="AH21" s="9">
        <v>9.1530000000000005</v>
      </c>
      <c r="AI21" s="9">
        <v>17.616</v>
      </c>
      <c r="AJ21" s="9">
        <v>9.0380000000000003</v>
      </c>
      <c r="AK21" s="9">
        <v>3.395</v>
      </c>
      <c r="AL21" s="9">
        <v>5.6429999999999998</v>
      </c>
      <c r="AM21" s="9">
        <v>2.0009999999999999</v>
      </c>
      <c r="AN21" s="9">
        <v>1.22</v>
      </c>
      <c r="AO21" s="9">
        <v>0.78100000000000003</v>
      </c>
      <c r="AP21" s="9">
        <v>4.6689999999999996</v>
      </c>
      <c r="AQ21" s="9">
        <v>0.876</v>
      </c>
      <c r="AR21" s="9">
        <v>3.7930000000000001</v>
      </c>
      <c r="AS21" s="9">
        <v>1.448</v>
      </c>
      <c r="AT21" s="9">
        <v>0.91500000000000004</v>
      </c>
      <c r="AU21" s="9">
        <v>0.53400000000000003</v>
      </c>
      <c r="AV21" s="9">
        <v>0.92</v>
      </c>
      <c r="AW21" s="9">
        <v>0.38400000000000001</v>
      </c>
      <c r="AX21" s="9">
        <v>0.53500000000000003</v>
      </c>
      <c r="AY21" s="9">
        <v>11</v>
      </c>
      <c r="AZ21" s="9">
        <v>11.606</v>
      </c>
      <c r="BA21" s="9">
        <v>10.824</v>
      </c>
      <c r="BB21" s="9">
        <v>4.633</v>
      </c>
      <c r="BC21" s="9">
        <v>1.046</v>
      </c>
      <c r="BD21" s="9">
        <v>3.5870000000000002</v>
      </c>
      <c r="BE21" s="9">
        <v>1.718</v>
      </c>
      <c r="BF21" s="9">
        <v>0.28799999999999998</v>
      </c>
      <c r="BG21" s="9">
        <v>1.43</v>
      </c>
      <c r="BH21" s="9">
        <v>2.5299999999999998</v>
      </c>
      <c r="BI21" s="9">
        <v>0.373</v>
      </c>
      <c r="BJ21" s="9">
        <v>2.1579999999999999</v>
      </c>
      <c r="BK21" s="9">
        <v>0.38500000000000001</v>
      </c>
      <c r="BL21" s="9">
        <v>0.38500000000000001</v>
      </c>
      <c r="BM21" s="9">
        <v>0</v>
      </c>
      <c r="BN21" s="9">
        <v>0</v>
      </c>
      <c r="BO21" s="9">
        <v>0</v>
      </c>
      <c r="BP21" s="9">
        <v>0</v>
      </c>
      <c r="BQ21" s="9">
        <v>10</v>
      </c>
      <c r="BR21" s="9">
        <v>11.667999999999999</v>
      </c>
      <c r="BS21" s="9">
        <v>10</v>
      </c>
      <c r="BT21" s="9">
        <v>21.146999999999998</v>
      </c>
      <c r="BU21" s="9">
        <v>8.7870000000000008</v>
      </c>
      <c r="BV21" s="9">
        <v>12.36</v>
      </c>
      <c r="BW21" s="9">
        <v>9.1940000000000008</v>
      </c>
      <c r="BX21" s="9">
        <v>3.0009999999999999</v>
      </c>
      <c r="BY21" s="9">
        <v>6.1929999999999996</v>
      </c>
      <c r="BZ21" s="9">
        <v>8.7929999999999993</v>
      </c>
      <c r="CA21" s="9">
        <v>3.7069999999999999</v>
      </c>
      <c r="CB21" s="9">
        <v>5.0860000000000003</v>
      </c>
      <c r="CC21" s="9">
        <v>2.2770000000000001</v>
      </c>
      <c r="CD21" s="9">
        <v>1.419</v>
      </c>
      <c r="CE21" s="9">
        <v>0.85699999999999998</v>
      </c>
      <c r="CF21" s="9">
        <v>0.88300000000000001</v>
      </c>
      <c r="CG21" s="9">
        <v>0.65900000000000003</v>
      </c>
      <c r="CH21" s="9">
        <v>0.223</v>
      </c>
      <c r="CI21" s="9">
        <v>10</v>
      </c>
      <c r="CJ21" s="9">
        <v>11</v>
      </c>
      <c r="CK21" s="9">
        <v>9.4250000000000007</v>
      </c>
      <c r="CL21" s="9">
        <v>20.024000000000001</v>
      </c>
      <c r="CM21" s="9">
        <v>8.2309999999999999</v>
      </c>
      <c r="CN21" s="9">
        <v>11.792999999999999</v>
      </c>
      <c r="CO21" s="9">
        <v>8.5380000000000003</v>
      </c>
      <c r="CP21" s="9">
        <v>2.4449999999999998</v>
      </c>
      <c r="CQ21" s="9">
        <v>6.093</v>
      </c>
      <c r="CR21" s="9">
        <v>8.327</v>
      </c>
      <c r="CS21" s="9">
        <v>3.7069999999999999</v>
      </c>
      <c r="CT21" s="9">
        <v>4.62</v>
      </c>
      <c r="CU21" s="9">
        <v>2.2770000000000001</v>
      </c>
      <c r="CV21" s="9">
        <v>1.419</v>
      </c>
      <c r="CW21" s="9">
        <v>0.85699999999999998</v>
      </c>
      <c r="CX21" s="9">
        <v>0.88300000000000001</v>
      </c>
      <c r="CY21" s="9">
        <v>0.65900000000000003</v>
      </c>
      <c r="CZ21" s="9">
        <v>0.223</v>
      </c>
      <c r="DA21" s="9">
        <v>10</v>
      </c>
      <c r="DB21" s="9">
        <v>11.441000000000001</v>
      </c>
      <c r="DC21" s="9">
        <v>8.4979999999999993</v>
      </c>
      <c r="DD21" s="9">
        <v>6.8410000000000002</v>
      </c>
      <c r="DE21" s="9">
        <v>3.1850000000000001</v>
      </c>
      <c r="DF21" s="9">
        <v>3.657</v>
      </c>
      <c r="DG21" s="9">
        <v>2.8159999999999998</v>
      </c>
      <c r="DH21" s="9">
        <v>1.27</v>
      </c>
      <c r="DI21" s="9">
        <v>1.546</v>
      </c>
      <c r="DJ21" s="9">
        <v>2.9689999999999999</v>
      </c>
      <c r="DK21" s="9">
        <v>1.139</v>
      </c>
      <c r="DL21" s="9">
        <v>1.83</v>
      </c>
      <c r="DM21" s="9">
        <v>0.88800000000000001</v>
      </c>
      <c r="DN21" s="9">
        <v>0.60699999999999998</v>
      </c>
      <c r="DO21" s="9">
        <v>0.28100000000000003</v>
      </c>
      <c r="DP21" s="9">
        <v>0.16800000000000001</v>
      </c>
      <c r="DQ21" s="9">
        <v>0.16800000000000001</v>
      </c>
      <c r="DR21" s="9">
        <v>0</v>
      </c>
      <c r="DS21" s="9">
        <v>10.701000000000001</v>
      </c>
      <c r="DT21" s="9">
        <v>10.545</v>
      </c>
      <c r="DU21" s="9">
        <v>11.351000000000001</v>
      </c>
      <c r="DV21" s="9">
        <v>8.9429999999999996</v>
      </c>
      <c r="DW21" s="9">
        <v>3.4750000000000001</v>
      </c>
      <c r="DX21" s="9">
        <v>5.468</v>
      </c>
      <c r="DY21" s="9">
        <v>3.4660000000000002</v>
      </c>
      <c r="DZ21" s="9">
        <v>0.79300000000000004</v>
      </c>
      <c r="EA21" s="9">
        <v>2.673</v>
      </c>
      <c r="EB21" s="9">
        <v>4.2130000000000001</v>
      </c>
      <c r="EC21" s="9">
        <v>1.851</v>
      </c>
      <c r="ED21" s="9">
        <v>2.363</v>
      </c>
      <c r="EE21" s="9">
        <v>0.77200000000000002</v>
      </c>
      <c r="EF21" s="9">
        <v>0.34</v>
      </c>
      <c r="EG21" s="9">
        <v>0.433</v>
      </c>
      <c r="EH21" s="9">
        <v>0.49099999999999999</v>
      </c>
      <c r="EI21" s="9">
        <v>0.49099999999999999</v>
      </c>
      <c r="EJ21" s="9">
        <v>0</v>
      </c>
      <c r="EK21" s="9">
        <v>10</v>
      </c>
      <c r="EL21" s="9">
        <v>12.597</v>
      </c>
      <c r="EM21" s="9">
        <v>9.8420000000000005</v>
      </c>
      <c r="EN21" s="9">
        <v>4.0819999999999999</v>
      </c>
      <c r="EO21" s="9">
        <v>2.17</v>
      </c>
      <c r="EP21" s="9">
        <v>1.9119999999999999</v>
      </c>
      <c r="EQ21" s="9">
        <v>1.643</v>
      </c>
      <c r="ER21" s="9">
        <v>0.48099999999999998</v>
      </c>
      <c r="ES21" s="9">
        <v>1.1619999999999999</v>
      </c>
      <c r="ET21" s="9">
        <v>1.698</v>
      </c>
      <c r="EU21" s="9">
        <v>1.1739999999999999</v>
      </c>
      <c r="EV21" s="9">
        <v>0.52400000000000002</v>
      </c>
      <c r="EW21" s="9">
        <v>0.56499999999999995</v>
      </c>
      <c r="EX21" s="9">
        <v>0.34</v>
      </c>
      <c r="EY21" s="9">
        <v>0.22600000000000001</v>
      </c>
      <c r="EZ21" s="9">
        <v>0.17599999999999999</v>
      </c>
      <c r="FA21" s="9">
        <v>0.17599999999999999</v>
      </c>
      <c r="FB21" s="9">
        <v>0</v>
      </c>
      <c r="FC21" s="9">
        <v>10</v>
      </c>
      <c r="FD21" s="9">
        <v>10</v>
      </c>
      <c r="FE21" s="9">
        <v>5</v>
      </c>
      <c r="FF21" s="9">
        <v>4.8600000000000003</v>
      </c>
      <c r="FG21" s="9">
        <v>1.3049999999999999</v>
      </c>
      <c r="FH21" s="9">
        <v>3.556</v>
      </c>
      <c r="FI21" s="9">
        <v>1.823</v>
      </c>
      <c r="FJ21" s="9">
        <v>0.312</v>
      </c>
      <c r="FK21" s="9">
        <v>1.51</v>
      </c>
      <c r="FL21" s="9">
        <v>2.516</v>
      </c>
      <c r="FM21" s="9">
        <v>0.67700000000000005</v>
      </c>
      <c r="FN21" s="9">
        <v>1.839</v>
      </c>
      <c r="FO21" s="9">
        <v>0.20699999999999999</v>
      </c>
      <c r="FP21" s="9">
        <v>0</v>
      </c>
      <c r="FQ21" s="9">
        <v>0.20699999999999999</v>
      </c>
      <c r="FR21" s="9">
        <v>0.315</v>
      </c>
      <c r="FS21" s="9">
        <v>0.315</v>
      </c>
      <c r="FT21" s="9">
        <v>0</v>
      </c>
      <c r="FU21" s="9">
        <v>10</v>
      </c>
      <c r="FV21" s="9">
        <v>15.287000000000001</v>
      </c>
      <c r="FW21" s="9">
        <v>10</v>
      </c>
      <c r="FX21" s="9">
        <v>4.24</v>
      </c>
      <c r="FY21" s="9">
        <v>1.571</v>
      </c>
      <c r="FZ21" s="9">
        <v>2.669</v>
      </c>
      <c r="GA21" s="9">
        <v>2.2559999999999998</v>
      </c>
      <c r="GB21" s="9">
        <v>0.38200000000000001</v>
      </c>
      <c r="GC21" s="9">
        <v>1.8740000000000001</v>
      </c>
      <c r="GD21" s="9">
        <v>1.145</v>
      </c>
      <c r="GE21" s="9">
        <v>0.71699999999999997</v>
      </c>
      <c r="GF21" s="9">
        <v>0.42699999999999999</v>
      </c>
      <c r="GG21" s="9">
        <v>0.61599999999999999</v>
      </c>
      <c r="GH21" s="9">
        <v>0.47299999999999998</v>
      </c>
      <c r="GI21" s="9">
        <v>0.14399999999999999</v>
      </c>
      <c r="GJ21" s="9">
        <v>0.223</v>
      </c>
      <c r="GK21" s="9">
        <v>0</v>
      </c>
      <c r="GL21" s="9">
        <v>0.223</v>
      </c>
      <c r="GM21" s="9">
        <v>8</v>
      </c>
      <c r="GN21" s="9">
        <v>14.403</v>
      </c>
      <c r="GO21" s="9">
        <v>7.0880000000000001</v>
      </c>
      <c r="GP21" s="9">
        <v>2.7690000000000001</v>
      </c>
      <c r="GQ21" s="9">
        <v>0.96</v>
      </c>
      <c r="GR21" s="9">
        <v>1.8089999999999999</v>
      </c>
      <c r="GS21" s="9">
        <v>1.5429999999999999</v>
      </c>
      <c r="GT21" s="9">
        <v>0.13600000000000001</v>
      </c>
      <c r="GU21" s="9">
        <v>1.407</v>
      </c>
      <c r="GV21" s="9">
        <v>0.66</v>
      </c>
      <c r="GW21" s="9">
        <v>0.48099999999999998</v>
      </c>
      <c r="GX21" s="9">
        <v>0.17899999999999999</v>
      </c>
      <c r="GY21" s="9">
        <v>0.34300000000000003</v>
      </c>
      <c r="GZ21" s="9">
        <v>0.34300000000000003</v>
      </c>
      <c r="HA21" s="9">
        <v>0</v>
      </c>
      <c r="HB21" s="9">
        <v>0.223</v>
      </c>
      <c r="HC21" s="9">
        <v>0</v>
      </c>
      <c r="HD21" s="9">
        <v>0.223</v>
      </c>
      <c r="HE21" s="9">
        <v>8</v>
      </c>
      <c r="HF21" s="9">
        <v>14.8</v>
      </c>
      <c r="HG21" s="9">
        <v>5.766</v>
      </c>
      <c r="HH21" s="9">
        <v>1.4710000000000001</v>
      </c>
      <c r="HI21" s="9">
        <v>0.61099999999999999</v>
      </c>
      <c r="HJ21" s="9">
        <v>0.86</v>
      </c>
      <c r="HK21" s="9">
        <v>0.71299999999999997</v>
      </c>
      <c r="HL21" s="9">
        <v>0.245</v>
      </c>
      <c r="HM21" s="9">
        <v>0.46800000000000003</v>
      </c>
      <c r="HN21" s="9">
        <v>0.48499999999999999</v>
      </c>
      <c r="HO21" s="9">
        <v>0.23599999999999999</v>
      </c>
      <c r="HP21" s="9">
        <v>0.249</v>
      </c>
      <c r="HQ21" s="9">
        <v>0.27400000000000002</v>
      </c>
      <c r="HR21" s="9">
        <v>0.13</v>
      </c>
      <c r="HS21" s="9">
        <v>0.14399999999999999</v>
      </c>
      <c r="HT21" s="9">
        <v>0</v>
      </c>
      <c r="HU21" s="9">
        <v>0</v>
      </c>
      <c r="HV21" s="9">
        <v>0</v>
      </c>
      <c r="HW21" s="9">
        <v>10.244999999999999</v>
      </c>
      <c r="HX21" s="9">
        <v>10.901999999999999</v>
      </c>
      <c r="HY21" s="9">
        <v>10.711</v>
      </c>
      <c r="HZ21" s="9">
        <v>1.1220000000000001</v>
      </c>
      <c r="IA21" s="9">
        <v>0.55600000000000005</v>
      </c>
      <c r="IB21" s="9">
        <v>0.56599999999999995</v>
      </c>
      <c r="IC21" s="9">
        <v>0.65600000000000003</v>
      </c>
      <c r="ID21" s="9">
        <v>0.55600000000000005</v>
      </c>
      <c r="IE21" s="9">
        <v>0.1</v>
      </c>
      <c r="IF21" s="9">
        <v>0.46600000000000003</v>
      </c>
      <c r="IG21" s="9">
        <v>0</v>
      </c>
      <c r="IH21" s="9">
        <v>0.46600000000000003</v>
      </c>
      <c r="II21" s="9">
        <v>0</v>
      </c>
      <c r="IJ21" s="9">
        <v>0</v>
      </c>
      <c r="IK21" s="9">
        <v>0</v>
      </c>
      <c r="IL21" s="9">
        <v>0</v>
      </c>
      <c r="IM21" s="9">
        <v>0</v>
      </c>
      <c r="IN21" s="9">
        <v>0</v>
      </c>
      <c r="IO21" s="9">
        <v>7.6760000000000002</v>
      </c>
      <c r="IP21" s="9">
        <v>5.8710000000000004</v>
      </c>
      <c r="IQ21" s="9">
        <v>10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8041</v>
      </c>
      <c r="C1" s="3" t="s">
        <v>8042</v>
      </c>
      <c r="D1" s="3" t="s">
        <v>8043</v>
      </c>
      <c r="E1" s="3" t="s">
        <v>8044</v>
      </c>
      <c r="F1" s="3" t="s">
        <v>8045</v>
      </c>
      <c r="G1" s="3" t="s">
        <v>8046</v>
      </c>
      <c r="H1" s="3" t="s">
        <v>8047</v>
      </c>
      <c r="I1" s="3" t="s">
        <v>8048</v>
      </c>
      <c r="J1" s="3" t="s">
        <v>8049</v>
      </c>
      <c r="K1" s="3" t="s">
        <v>8050</v>
      </c>
      <c r="L1" s="3" t="s">
        <v>8051</v>
      </c>
      <c r="M1" s="3" t="s">
        <v>8052</v>
      </c>
      <c r="N1" s="3" t="s">
        <v>8053</v>
      </c>
      <c r="O1" s="3" t="s">
        <v>8054</v>
      </c>
      <c r="P1" s="3" t="s">
        <v>8055</v>
      </c>
      <c r="Q1" s="3" t="s">
        <v>8056</v>
      </c>
      <c r="R1" s="3" t="s">
        <v>8057</v>
      </c>
      <c r="S1" s="3" t="s">
        <v>8058</v>
      </c>
      <c r="T1" s="3" t="s">
        <v>8059</v>
      </c>
      <c r="U1" s="3" t="s">
        <v>8060</v>
      </c>
      <c r="V1" s="3" t="s">
        <v>8061</v>
      </c>
      <c r="W1" s="3" t="s">
        <v>8062</v>
      </c>
      <c r="X1" s="3" t="s">
        <v>8063</v>
      </c>
      <c r="Y1" s="3" t="s">
        <v>8064</v>
      </c>
      <c r="Z1" s="3" t="s">
        <v>8065</v>
      </c>
      <c r="AA1" s="3" t="s">
        <v>8066</v>
      </c>
      <c r="AB1" s="3" t="s">
        <v>8067</v>
      </c>
      <c r="AC1" s="3" t="s">
        <v>8068</v>
      </c>
      <c r="AD1" s="3" t="s">
        <v>8069</v>
      </c>
      <c r="AE1" s="3" t="s">
        <v>8070</v>
      </c>
      <c r="AF1" s="3" t="s">
        <v>8071</v>
      </c>
      <c r="AG1" s="3" t="s">
        <v>8072</v>
      </c>
      <c r="AH1" s="3" t="s">
        <v>8073</v>
      </c>
      <c r="AI1" s="3" t="s">
        <v>8074</v>
      </c>
      <c r="AJ1" s="3" t="s">
        <v>8075</v>
      </c>
      <c r="AK1" s="3" t="s">
        <v>8076</v>
      </c>
      <c r="AL1" s="3" t="s">
        <v>8077</v>
      </c>
      <c r="AM1" s="3" t="s">
        <v>8078</v>
      </c>
      <c r="AN1" s="3" t="s">
        <v>8079</v>
      </c>
      <c r="AO1" s="3" t="s">
        <v>8080</v>
      </c>
      <c r="AP1" s="3" t="s">
        <v>8081</v>
      </c>
      <c r="AQ1" s="3" t="s">
        <v>8082</v>
      </c>
      <c r="AR1" s="3" t="s">
        <v>8083</v>
      </c>
      <c r="AS1" s="3" t="s">
        <v>8084</v>
      </c>
      <c r="AT1" s="3" t="s">
        <v>8085</v>
      </c>
      <c r="AU1" s="3" t="s">
        <v>8086</v>
      </c>
      <c r="AV1" s="3" t="s">
        <v>8087</v>
      </c>
      <c r="AW1" s="3" t="s">
        <v>8088</v>
      </c>
      <c r="AX1" s="3" t="s">
        <v>8089</v>
      </c>
      <c r="AY1" s="3" t="s">
        <v>8090</v>
      </c>
      <c r="AZ1" s="3" t="s">
        <v>8091</v>
      </c>
      <c r="BA1" s="3" t="s">
        <v>8092</v>
      </c>
      <c r="BB1" s="3" t="s">
        <v>8093</v>
      </c>
      <c r="BC1" s="3" t="s">
        <v>8094</v>
      </c>
      <c r="BD1" s="3" t="s">
        <v>8095</v>
      </c>
      <c r="BE1" s="3" t="s">
        <v>8096</v>
      </c>
      <c r="BF1" s="3" t="s">
        <v>8097</v>
      </c>
      <c r="BG1" s="3" t="s">
        <v>8098</v>
      </c>
      <c r="BH1" s="3" t="s">
        <v>8099</v>
      </c>
      <c r="BI1" s="3" t="s">
        <v>8100</v>
      </c>
      <c r="BJ1" s="3" t="s">
        <v>8101</v>
      </c>
      <c r="BK1" s="3" t="s">
        <v>8102</v>
      </c>
      <c r="BL1" s="3" t="s">
        <v>8103</v>
      </c>
      <c r="BM1" s="3" t="s">
        <v>8104</v>
      </c>
      <c r="BN1" s="3" t="s">
        <v>8105</v>
      </c>
      <c r="BO1" s="3" t="s">
        <v>8106</v>
      </c>
      <c r="BP1" s="3" t="s">
        <v>8107</v>
      </c>
      <c r="BQ1" s="3" t="s">
        <v>8108</v>
      </c>
      <c r="BR1" s="3" t="s">
        <v>8109</v>
      </c>
      <c r="BS1" s="3" t="s">
        <v>8110</v>
      </c>
      <c r="BT1" s="3" t="s">
        <v>8111</v>
      </c>
      <c r="BU1" s="3" t="s">
        <v>8112</v>
      </c>
      <c r="BV1" s="3" t="s">
        <v>8113</v>
      </c>
      <c r="BW1" s="3" t="s">
        <v>8114</v>
      </c>
      <c r="BX1" s="3" t="s">
        <v>8115</v>
      </c>
      <c r="BY1" s="3" t="s">
        <v>8116</v>
      </c>
      <c r="BZ1" s="3" t="s">
        <v>8117</v>
      </c>
      <c r="CA1" s="3" t="s">
        <v>8118</v>
      </c>
      <c r="CB1" s="3" t="s">
        <v>8119</v>
      </c>
      <c r="CC1" s="3" t="s">
        <v>8120</v>
      </c>
      <c r="CD1" s="3" t="s">
        <v>8121</v>
      </c>
      <c r="CE1" s="3" t="s">
        <v>8122</v>
      </c>
      <c r="CF1" s="3" t="s">
        <v>8123</v>
      </c>
      <c r="CG1" s="3" t="s">
        <v>8124</v>
      </c>
      <c r="CH1" s="3" t="s">
        <v>8125</v>
      </c>
      <c r="CI1" s="3" t="s">
        <v>8126</v>
      </c>
      <c r="CJ1" s="3" t="s">
        <v>8127</v>
      </c>
      <c r="CK1" s="3" t="s">
        <v>8128</v>
      </c>
      <c r="CL1" s="3" t="s">
        <v>8129</v>
      </c>
      <c r="CM1" s="3" t="s">
        <v>8130</v>
      </c>
      <c r="CN1" s="3" t="s">
        <v>8131</v>
      </c>
      <c r="CO1" s="3" t="s">
        <v>8132</v>
      </c>
      <c r="CP1" s="3" t="s">
        <v>8133</v>
      </c>
      <c r="CQ1" s="3" t="s">
        <v>8134</v>
      </c>
      <c r="CR1" s="3" t="s">
        <v>8135</v>
      </c>
      <c r="CS1" s="3" t="s">
        <v>8136</v>
      </c>
      <c r="CT1" s="3" t="s">
        <v>8137</v>
      </c>
      <c r="CU1" s="3" t="s">
        <v>8138</v>
      </c>
      <c r="CV1" s="3" t="s">
        <v>8139</v>
      </c>
      <c r="CW1" s="3" t="s">
        <v>8140</v>
      </c>
      <c r="CX1" s="3" t="s">
        <v>8141</v>
      </c>
      <c r="CY1" s="3" t="s">
        <v>8142</v>
      </c>
      <c r="CZ1" s="3" t="s">
        <v>8143</v>
      </c>
      <c r="DA1" s="3" t="s">
        <v>8144</v>
      </c>
      <c r="DB1" s="3" t="s">
        <v>8145</v>
      </c>
      <c r="DC1" s="3" t="s">
        <v>8146</v>
      </c>
      <c r="DD1" s="3" t="s">
        <v>8147</v>
      </c>
      <c r="DE1" s="3" t="s">
        <v>8148</v>
      </c>
      <c r="DF1" s="3" t="s">
        <v>8149</v>
      </c>
      <c r="DG1" s="3" t="s">
        <v>8150</v>
      </c>
      <c r="DH1" s="3" t="s">
        <v>8151</v>
      </c>
      <c r="DI1" s="3" t="s">
        <v>8152</v>
      </c>
      <c r="DJ1" s="3" t="s">
        <v>8153</v>
      </c>
      <c r="DK1" s="3" t="s">
        <v>8154</v>
      </c>
      <c r="DL1" s="3" t="s">
        <v>8155</v>
      </c>
      <c r="DM1" s="3" t="s">
        <v>8156</v>
      </c>
      <c r="DN1" s="3" t="s">
        <v>8157</v>
      </c>
      <c r="DO1" s="3" t="s">
        <v>8158</v>
      </c>
      <c r="DP1" s="3" t="s">
        <v>8159</v>
      </c>
      <c r="DQ1" s="3" t="s">
        <v>8160</v>
      </c>
      <c r="DR1" s="3" t="s">
        <v>8161</v>
      </c>
      <c r="DS1" s="3" t="s">
        <v>8162</v>
      </c>
      <c r="DT1" s="3" t="s">
        <v>8163</v>
      </c>
      <c r="DU1" s="3" t="s">
        <v>8164</v>
      </c>
      <c r="DV1" s="3" t="s">
        <v>8165</v>
      </c>
      <c r="DW1" s="3" t="s">
        <v>8166</v>
      </c>
      <c r="DX1" s="3" t="s">
        <v>8167</v>
      </c>
      <c r="DY1" s="3" t="s">
        <v>8168</v>
      </c>
      <c r="DZ1" s="3" t="s">
        <v>8169</v>
      </c>
      <c r="EA1" s="3" t="s">
        <v>8170</v>
      </c>
      <c r="EB1" s="3" t="s">
        <v>8171</v>
      </c>
      <c r="EC1" s="3" t="s">
        <v>8172</v>
      </c>
      <c r="ED1" s="3" t="s">
        <v>8173</v>
      </c>
      <c r="EE1" s="3" t="s">
        <v>8174</v>
      </c>
      <c r="EF1" s="3" t="s">
        <v>8175</v>
      </c>
      <c r="EG1" s="3" t="s">
        <v>8176</v>
      </c>
      <c r="EH1" s="3" t="s">
        <v>8177</v>
      </c>
      <c r="EI1" s="3" t="s">
        <v>8178</v>
      </c>
      <c r="EJ1" s="3" t="s">
        <v>8179</v>
      </c>
      <c r="EK1" s="3" t="s">
        <v>8180</v>
      </c>
      <c r="EL1" s="3" t="s">
        <v>8181</v>
      </c>
      <c r="EM1" s="3" t="s">
        <v>8182</v>
      </c>
      <c r="EN1" s="3" t="s">
        <v>8183</v>
      </c>
      <c r="EO1" s="3" t="s">
        <v>8184</v>
      </c>
      <c r="EP1" s="3" t="s">
        <v>8185</v>
      </c>
      <c r="EQ1" s="3" t="s">
        <v>8186</v>
      </c>
      <c r="ER1" s="3" t="s">
        <v>8187</v>
      </c>
      <c r="ES1" s="3" t="s">
        <v>8188</v>
      </c>
      <c r="ET1" s="3" t="s">
        <v>8189</v>
      </c>
      <c r="EU1" s="3" t="s">
        <v>8190</v>
      </c>
      <c r="EV1" s="3" t="s">
        <v>8191</v>
      </c>
      <c r="EW1" s="3" t="s">
        <v>8192</v>
      </c>
      <c r="EX1" s="3" t="s">
        <v>8193</v>
      </c>
      <c r="EY1" s="3" t="s">
        <v>8194</v>
      </c>
      <c r="EZ1" s="3" t="s">
        <v>8195</v>
      </c>
      <c r="FA1" s="3" t="s">
        <v>8196</v>
      </c>
      <c r="FB1" s="3" t="s">
        <v>8197</v>
      </c>
      <c r="FC1" s="3" t="s">
        <v>8198</v>
      </c>
      <c r="FD1" s="3" t="s">
        <v>8199</v>
      </c>
      <c r="FE1" s="3" t="s">
        <v>8200</v>
      </c>
      <c r="FF1" s="3" t="s">
        <v>8201</v>
      </c>
      <c r="FG1" s="3" t="s">
        <v>8202</v>
      </c>
      <c r="FH1" s="3" t="s">
        <v>8203</v>
      </c>
      <c r="FI1" s="3" t="s">
        <v>8204</v>
      </c>
      <c r="FJ1" s="3" t="s">
        <v>8205</v>
      </c>
      <c r="FK1" s="3" t="s">
        <v>8206</v>
      </c>
      <c r="FL1" s="3" t="s">
        <v>8207</v>
      </c>
      <c r="FM1" s="3" t="s">
        <v>8208</v>
      </c>
      <c r="FN1" s="3" t="s">
        <v>8209</v>
      </c>
      <c r="FO1" s="3" t="s">
        <v>8210</v>
      </c>
      <c r="FP1" s="3" t="s">
        <v>8211</v>
      </c>
      <c r="FQ1" s="3" t="s">
        <v>8212</v>
      </c>
      <c r="FR1" s="3" t="s">
        <v>8213</v>
      </c>
      <c r="FS1" s="3" t="s">
        <v>8214</v>
      </c>
      <c r="FT1" s="3" t="s">
        <v>8215</v>
      </c>
      <c r="FU1" s="3" t="s">
        <v>8216</v>
      </c>
      <c r="FV1" s="3" t="s">
        <v>8217</v>
      </c>
      <c r="FW1" s="3" t="s">
        <v>8218</v>
      </c>
      <c r="FX1" s="3" t="s">
        <v>8219</v>
      </c>
      <c r="FY1" s="3" t="s">
        <v>8220</v>
      </c>
      <c r="FZ1" s="3" t="s">
        <v>8221</v>
      </c>
      <c r="GA1" s="3" t="s">
        <v>8222</v>
      </c>
      <c r="GB1" s="3" t="s">
        <v>8223</v>
      </c>
      <c r="GC1" s="3" t="s">
        <v>8224</v>
      </c>
      <c r="GD1" s="3" t="s">
        <v>8225</v>
      </c>
      <c r="GE1" s="3" t="s">
        <v>8226</v>
      </c>
      <c r="GF1" s="3" t="s">
        <v>8227</v>
      </c>
      <c r="GG1" s="3" t="s">
        <v>8228</v>
      </c>
      <c r="GH1" s="3" t="s">
        <v>8229</v>
      </c>
      <c r="GI1" s="3" t="s">
        <v>8230</v>
      </c>
      <c r="GJ1" s="3" t="s">
        <v>8231</v>
      </c>
      <c r="GK1" s="3" t="s">
        <v>8232</v>
      </c>
      <c r="GL1" s="3" t="s">
        <v>8233</v>
      </c>
      <c r="GM1" s="3" t="s">
        <v>8234</v>
      </c>
      <c r="GN1" s="3" t="s">
        <v>8235</v>
      </c>
      <c r="GO1" s="3" t="s">
        <v>8236</v>
      </c>
      <c r="GP1" s="3" t="s">
        <v>8237</v>
      </c>
      <c r="GQ1" s="3" t="s">
        <v>8238</v>
      </c>
      <c r="GR1" s="3" t="s">
        <v>8239</v>
      </c>
      <c r="GS1" s="3" t="s">
        <v>8240</v>
      </c>
      <c r="GT1" s="3" t="s">
        <v>8241</v>
      </c>
      <c r="GU1" s="3" t="s">
        <v>8242</v>
      </c>
      <c r="GV1" s="3" t="s">
        <v>8243</v>
      </c>
      <c r="GW1" s="3" t="s">
        <v>8244</v>
      </c>
      <c r="GX1" s="3" t="s">
        <v>8245</v>
      </c>
      <c r="GY1" s="3" t="s">
        <v>8246</v>
      </c>
      <c r="GZ1" s="3" t="s">
        <v>8247</v>
      </c>
      <c r="HA1" s="3" t="s">
        <v>8248</v>
      </c>
      <c r="HB1" s="3" t="s">
        <v>8249</v>
      </c>
      <c r="HC1" s="3" t="s">
        <v>8250</v>
      </c>
      <c r="HD1" s="3" t="s">
        <v>8251</v>
      </c>
      <c r="HE1" s="3" t="s">
        <v>8252</v>
      </c>
      <c r="HF1" s="3" t="s">
        <v>8253</v>
      </c>
      <c r="HG1" s="3" t="s">
        <v>8254</v>
      </c>
      <c r="HH1" s="3" t="s">
        <v>8255</v>
      </c>
      <c r="HI1" s="3" t="s">
        <v>8256</v>
      </c>
      <c r="HJ1" s="3" t="s">
        <v>8257</v>
      </c>
      <c r="HK1" s="3" t="s">
        <v>8258</v>
      </c>
      <c r="HL1" s="3" t="s">
        <v>8259</v>
      </c>
      <c r="HM1" s="3" t="s">
        <v>8260</v>
      </c>
      <c r="HN1" s="3" t="s">
        <v>8261</v>
      </c>
      <c r="HO1" s="3" t="s">
        <v>8262</v>
      </c>
      <c r="HP1" s="3" t="s">
        <v>8263</v>
      </c>
      <c r="HQ1" s="3" t="s">
        <v>8264</v>
      </c>
      <c r="HR1" s="3" t="s">
        <v>8265</v>
      </c>
      <c r="HS1" s="3" t="s">
        <v>8266</v>
      </c>
      <c r="HT1" s="3" t="s">
        <v>8267</v>
      </c>
      <c r="HU1" s="3" t="s">
        <v>8268</v>
      </c>
      <c r="HV1" s="3" t="s">
        <v>8269</v>
      </c>
      <c r="HW1" s="3" t="s">
        <v>8270</v>
      </c>
      <c r="HX1" s="3" t="s">
        <v>8271</v>
      </c>
      <c r="HY1" s="3" t="s">
        <v>8272</v>
      </c>
      <c r="HZ1" s="3" t="s">
        <v>8273</v>
      </c>
      <c r="IA1" s="3" t="s">
        <v>8274</v>
      </c>
      <c r="IB1" s="3" t="s">
        <v>8275</v>
      </c>
      <c r="IC1" s="3" t="s">
        <v>8276</v>
      </c>
      <c r="ID1" s="3" t="s">
        <v>8277</v>
      </c>
      <c r="IE1" s="3" t="s">
        <v>8278</v>
      </c>
      <c r="IF1" s="3" t="s">
        <v>8279</v>
      </c>
      <c r="IG1" s="3" t="s">
        <v>8280</v>
      </c>
      <c r="IH1" s="3" t="s">
        <v>8281</v>
      </c>
      <c r="II1" s="3" t="s">
        <v>8282</v>
      </c>
      <c r="IJ1" s="3" t="s">
        <v>8283</v>
      </c>
      <c r="IK1" s="3" t="s">
        <v>8284</v>
      </c>
      <c r="IL1" s="3" t="s">
        <v>8285</v>
      </c>
      <c r="IM1" s="3" t="s">
        <v>8286</v>
      </c>
      <c r="IN1" s="3" t="s">
        <v>8287</v>
      </c>
      <c r="IO1" s="3" t="s">
        <v>8288</v>
      </c>
      <c r="IP1" s="3" t="s">
        <v>8289</v>
      </c>
      <c r="IQ1" s="3" t="s">
        <v>8290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8291</v>
      </c>
      <c r="C10" s="8" t="s">
        <v>8292</v>
      </c>
      <c r="D10" s="8" t="s">
        <v>8293</v>
      </c>
      <c r="E10" s="8" t="s">
        <v>8294</v>
      </c>
      <c r="F10" s="8" t="s">
        <v>8295</v>
      </c>
      <c r="G10" s="8" t="s">
        <v>8296</v>
      </c>
      <c r="H10" s="8" t="s">
        <v>8297</v>
      </c>
      <c r="I10" s="8" t="s">
        <v>8298</v>
      </c>
      <c r="J10" s="8" t="s">
        <v>8299</v>
      </c>
      <c r="K10" s="8" t="s">
        <v>8300</v>
      </c>
      <c r="L10" s="8" t="s">
        <v>8301</v>
      </c>
      <c r="M10" s="8" t="s">
        <v>8302</v>
      </c>
      <c r="N10" s="8" t="s">
        <v>8303</v>
      </c>
      <c r="O10" s="8" t="s">
        <v>8304</v>
      </c>
      <c r="P10" s="8" t="s">
        <v>8305</v>
      </c>
      <c r="Q10" s="8" t="s">
        <v>8306</v>
      </c>
      <c r="R10" s="8" t="s">
        <v>8307</v>
      </c>
      <c r="S10" s="8" t="s">
        <v>8308</v>
      </c>
      <c r="T10" s="8" t="s">
        <v>8309</v>
      </c>
      <c r="U10" s="8" t="s">
        <v>8310</v>
      </c>
      <c r="V10" s="8" t="s">
        <v>8311</v>
      </c>
      <c r="W10" s="8" t="s">
        <v>8312</v>
      </c>
      <c r="X10" s="8" t="s">
        <v>8313</v>
      </c>
      <c r="Y10" s="8" t="s">
        <v>8314</v>
      </c>
      <c r="Z10" s="8" t="s">
        <v>8315</v>
      </c>
      <c r="AA10" s="8" t="s">
        <v>8316</v>
      </c>
      <c r="AB10" s="8" t="s">
        <v>8317</v>
      </c>
      <c r="AC10" s="8" t="s">
        <v>8318</v>
      </c>
      <c r="AD10" s="8" t="s">
        <v>8319</v>
      </c>
      <c r="AE10" s="8" t="s">
        <v>8320</v>
      </c>
      <c r="AF10" s="8" t="s">
        <v>8321</v>
      </c>
      <c r="AG10" s="8" t="s">
        <v>8322</v>
      </c>
      <c r="AH10" s="8" t="s">
        <v>8323</v>
      </c>
      <c r="AI10" s="8" t="s">
        <v>8324</v>
      </c>
      <c r="AJ10" s="8" t="s">
        <v>8325</v>
      </c>
      <c r="AK10" s="8" t="s">
        <v>8326</v>
      </c>
      <c r="AL10" s="8" t="s">
        <v>8327</v>
      </c>
      <c r="AM10" s="8" t="s">
        <v>8328</v>
      </c>
      <c r="AN10" s="8" t="s">
        <v>8329</v>
      </c>
      <c r="AO10" s="8" t="s">
        <v>8330</v>
      </c>
      <c r="AP10" s="8" t="s">
        <v>8331</v>
      </c>
      <c r="AQ10" s="8" t="s">
        <v>8332</v>
      </c>
      <c r="AR10" s="8" t="s">
        <v>8333</v>
      </c>
      <c r="AS10" s="8" t="s">
        <v>8334</v>
      </c>
      <c r="AT10" s="8" t="s">
        <v>8335</v>
      </c>
      <c r="AU10" s="8" t="s">
        <v>8336</v>
      </c>
      <c r="AV10" s="8" t="s">
        <v>8337</v>
      </c>
      <c r="AW10" s="8" t="s">
        <v>8338</v>
      </c>
      <c r="AX10" s="8" t="s">
        <v>8339</v>
      </c>
      <c r="AY10" s="8" t="s">
        <v>8340</v>
      </c>
      <c r="AZ10" s="8" t="s">
        <v>8341</v>
      </c>
      <c r="BA10" s="8" t="s">
        <v>8342</v>
      </c>
      <c r="BB10" s="8" t="s">
        <v>8343</v>
      </c>
      <c r="BC10" s="8" t="s">
        <v>8344</v>
      </c>
      <c r="BD10" s="8" t="s">
        <v>8345</v>
      </c>
      <c r="BE10" s="8" t="s">
        <v>8346</v>
      </c>
      <c r="BF10" s="8" t="s">
        <v>8347</v>
      </c>
      <c r="BG10" s="8" t="s">
        <v>8348</v>
      </c>
      <c r="BH10" s="8" t="s">
        <v>8349</v>
      </c>
      <c r="BI10" s="8" t="s">
        <v>8350</v>
      </c>
      <c r="BJ10" s="8" t="s">
        <v>8351</v>
      </c>
      <c r="BK10" s="8" t="s">
        <v>8352</v>
      </c>
      <c r="BL10" s="8" t="s">
        <v>8353</v>
      </c>
      <c r="BM10" s="8" t="s">
        <v>8354</v>
      </c>
      <c r="BN10" s="8" t="s">
        <v>8355</v>
      </c>
      <c r="BO10" s="8" t="s">
        <v>8356</v>
      </c>
      <c r="BP10" s="8" t="s">
        <v>8357</v>
      </c>
      <c r="BQ10" s="8" t="s">
        <v>8358</v>
      </c>
      <c r="BR10" s="8" t="s">
        <v>8359</v>
      </c>
      <c r="BS10" s="8" t="s">
        <v>8360</v>
      </c>
      <c r="BT10" s="8" t="s">
        <v>8361</v>
      </c>
      <c r="BU10" s="8" t="s">
        <v>8362</v>
      </c>
      <c r="BV10" s="8" t="s">
        <v>8363</v>
      </c>
      <c r="BW10" s="8" t="s">
        <v>8364</v>
      </c>
      <c r="BX10" s="8" t="s">
        <v>8365</v>
      </c>
      <c r="BY10" s="8" t="s">
        <v>8366</v>
      </c>
      <c r="BZ10" s="8" t="s">
        <v>8367</v>
      </c>
      <c r="CA10" s="8" t="s">
        <v>8368</v>
      </c>
      <c r="CB10" s="8" t="s">
        <v>8369</v>
      </c>
      <c r="CC10" s="8" t="s">
        <v>8370</v>
      </c>
      <c r="CD10" s="8" t="s">
        <v>8371</v>
      </c>
      <c r="CE10" s="8" t="s">
        <v>8372</v>
      </c>
      <c r="CF10" s="8" t="s">
        <v>8373</v>
      </c>
      <c r="CG10" s="8" t="s">
        <v>8374</v>
      </c>
      <c r="CH10" s="8" t="s">
        <v>8375</v>
      </c>
      <c r="CI10" s="8" t="s">
        <v>8376</v>
      </c>
      <c r="CJ10" s="8" t="s">
        <v>8377</v>
      </c>
      <c r="CK10" s="8" t="s">
        <v>8378</v>
      </c>
      <c r="CL10" s="8" t="s">
        <v>8379</v>
      </c>
      <c r="CM10" s="8" t="s">
        <v>8380</v>
      </c>
      <c r="CN10" s="8" t="s">
        <v>8381</v>
      </c>
      <c r="CO10" s="8" t="s">
        <v>8382</v>
      </c>
      <c r="CP10" s="8" t="s">
        <v>8383</v>
      </c>
      <c r="CQ10" s="8" t="s">
        <v>8384</v>
      </c>
      <c r="CR10" s="8" t="s">
        <v>8385</v>
      </c>
      <c r="CS10" s="8" t="s">
        <v>8386</v>
      </c>
      <c r="CT10" s="8" t="s">
        <v>8387</v>
      </c>
      <c r="CU10" s="8" t="s">
        <v>8388</v>
      </c>
      <c r="CV10" s="8" t="s">
        <v>8389</v>
      </c>
      <c r="CW10" s="8" t="s">
        <v>8390</v>
      </c>
      <c r="CX10" s="8" t="s">
        <v>8391</v>
      </c>
      <c r="CY10" s="8" t="s">
        <v>8392</v>
      </c>
      <c r="CZ10" s="8" t="s">
        <v>8393</v>
      </c>
      <c r="DA10" s="8" t="s">
        <v>8394</v>
      </c>
      <c r="DB10" s="8" t="s">
        <v>8395</v>
      </c>
      <c r="DC10" s="8" t="s">
        <v>8396</v>
      </c>
      <c r="DD10" s="8" t="s">
        <v>8397</v>
      </c>
      <c r="DE10" s="8" t="s">
        <v>8398</v>
      </c>
      <c r="DF10" s="8" t="s">
        <v>8399</v>
      </c>
      <c r="DG10" s="8" t="s">
        <v>8400</v>
      </c>
      <c r="DH10" s="8" t="s">
        <v>8401</v>
      </c>
      <c r="DI10" s="8" t="s">
        <v>8402</v>
      </c>
      <c r="DJ10" s="8" t="s">
        <v>8403</v>
      </c>
      <c r="DK10" s="8" t="s">
        <v>8404</v>
      </c>
      <c r="DL10" s="8" t="s">
        <v>8405</v>
      </c>
      <c r="DM10" s="8" t="s">
        <v>8406</v>
      </c>
      <c r="DN10" s="8" t="s">
        <v>8407</v>
      </c>
      <c r="DO10" s="8" t="s">
        <v>8408</v>
      </c>
      <c r="DP10" s="8" t="s">
        <v>8409</v>
      </c>
      <c r="DQ10" s="8" t="s">
        <v>8410</v>
      </c>
      <c r="DR10" s="8" t="s">
        <v>8411</v>
      </c>
      <c r="DS10" s="8" t="s">
        <v>8412</v>
      </c>
      <c r="DT10" s="8" t="s">
        <v>8413</v>
      </c>
      <c r="DU10" s="8" t="s">
        <v>8414</v>
      </c>
      <c r="DV10" s="8" t="s">
        <v>8415</v>
      </c>
      <c r="DW10" s="8" t="s">
        <v>8416</v>
      </c>
      <c r="DX10" s="8" t="s">
        <v>8417</v>
      </c>
      <c r="DY10" s="8" t="s">
        <v>8418</v>
      </c>
      <c r="DZ10" s="8" t="s">
        <v>8419</v>
      </c>
      <c r="EA10" s="8" t="s">
        <v>8420</v>
      </c>
      <c r="EB10" s="8" t="s">
        <v>8421</v>
      </c>
      <c r="EC10" s="8" t="s">
        <v>8422</v>
      </c>
      <c r="ED10" s="8" t="s">
        <v>8423</v>
      </c>
      <c r="EE10" s="8" t="s">
        <v>8424</v>
      </c>
      <c r="EF10" s="8" t="s">
        <v>8425</v>
      </c>
      <c r="EG10" s="8" t="s">
        <v>8426</v>
      </c>
      <c r="EH10" s="8" t="s">
        <v>8427</v>
      </c>
      <c r="EI10" s="8" t="s">
        <v>8428</v>
      </c>
      <c r="EJ10" s="8" t="s">
        <v>8429</v>
      </c>
      <c r="EK10" s="8" t="s">
        <v>8430</v>
      </c>
      <c r="EL10" s="8" t="s">
        <v>8431</v>
      </c>
      <c r="EM10" s="8" t="s">
        <v>8432</v>
      </c>
      <c r="EN10" s="8" t="s">
        <v>8433</v>
      </c>
      <c r="EO10" s="8" t="s">
        <v>8434</v>
      </c>
      <c r="EP10" s="8" t="s">
        <v>8435</v>
      </c>
      <c r="EQ10" s="8" t="s">
        <v>8436</v>
      </c>
      <c r="ER10" s="8" t="s">
        <v>8437</v>
      </c>
      <c r="ES10" s="8" t="s">
        <v>8438</v>
      </c>
      <c r="ET10" s="8" t="s">
        <v>8439</v>
      </c>
      <c r="EU10" s="8" t="s">
        <v>8440</v>
      </c>
      <c r="EV10" s="8" t="s">
        <v>8441</v>
      </c>
      <c r="EW10" s="8" t="s">
        <v>8442</v>
      </c>
      <c r="EX10" s="8" t="s">
        <v>8443</v>
      </c>
      <c r="EY10" s="8" t="s">
        <v>8444</v>
      </c>
      <c r="EZ10" s="8" t="s">
        <v>8445</v>
      </c>
      <c r="FA10" s="8" t="s">
        <v>8446</v>
      </c>
      <c r="FB10" s="8" t="s">
        <v>8447</v>
      </c>
      <c r="FC10" s="8" t="s">
        <v>8448</v>
      </c>
      <c r="FD10" s="8" t="s">
        <v>8449</v>
      </c>
      <c r="FE10" s="8" t="s">
        <v>8450</v>
      </c>
      <c r="FF10" s="8" t="s">
        <v>8451</v>
      </c>
      <c r="FG10" s="8" t="s">
        <v>8452</v>
      </c>
      <c r="FH10" s="8" t="s">
        <v>8453</v>
      </c>
      <c r="FI10" s="8" t="s">
        <v>8454</v>
      </c>
      <c r="FJ10" s="8" t="s">
        <v>8455</v>
      </c>
      <c r="FK10" s="8" t="s">
        <v>8456</v>
      </c>
      <c r="FL10" s="8" t="s">
        <v>8457</v>
      </c>
      <c r="FM10" s="8" t="s">
        <v>8458</v>
      </c>
      <c r="FN10" s="8" t="s">
        <v>8459</v>
      </c>
      <c r="FO10" s="8" t="s">
        <v>8460</v>
      </c>
      <c r="FP10" s="8" t="s">
        <v>8461</v>
      </c>
      <c r="FQ10" s="8" t="s">
        <v>8462</v>
      </c>
      <c r="FR10" s="8" t="s">
        <v>8463</v>
      </c>
      <c r="FS10" s="8" t="s">
        <v>8464</v>
      </c>
      <c r="FT10" s="8" t="s">
        <v>8465</v>
      </c>
      <c r="FU10" s="8" t="s">
        <v>8466</v>
      </c>
      <c r="FV10" s="8" t="s">
        <v>8467</v>
      </c>
      <c r="FW10" s="8" t="s">
        <v>8468</v>
      </c>
      <c r="FX10" s="8" t="s">
        <v>8469</v>
      </c>
      <c r="FY10" s="8" t="s">
        <v>8470</v>
      </c>
      <c r="FZ10" s="8" t="s">
        <v>8471</v>
      </c>
      <c r="GA10" s="8" t="s">
        <v>8472</v>
      </c>
      <c r="GB10" s="8" t="s">
        <v>8473</v>
      </c>
      <c r="GC10" s="8" t="s">
        <v>8474</v>
      </c>
      <c r="GD10" s="8" t="s">
        <v>8475</v>
      </c>
      <c r="GE10" s="8" t="s">
        <v>8476</v>
      </c>
      <c r="GF10" s="8" t="s">
        <v>8477</v>
      </c>
      <c r="GG10" s="8" t="s">
        <v>8478</v>
      </c>
      <c r="GH10" s="8" t="s">
        <v>8479</v>
      </c>
      <c r="GI10" s="8" t="s">
        <v>8480</v>
      </c>
      <c r="GJ10" s="8" t="s">
        <v>8481</v>
      </c>
      <c r="GK10" s="8" t="s">
        <v>8482</v>
      </c>
      <c r="GL10" s="8" t="s">
        <v>8483</v>
      </c>
      <c r="GM10" s="8" t="s">
        <v>8484</v>
      </c>
      <c r="GN10" s="8" t="s">
        <v>8485</v>
      </c>
      <c r="GO10" s="8" t="s">
        <v>8486</v>
      </c>
      <c r="GP10" s="8" t="s">
        <v>8487</v>
      </c>
      <c r="GQ10" s="8" t="s">
        <v>8488</v>
      </c>
      <c r="GR10" s="8" t="s">
        <v>8489</v>
      </c>
      <c r="GS10" s="8" t="s">
        <v>8490</v>
      </c>
      <c r="GT10" s="8" t="s">
        <v>8491</v>
      </c>
      <c r="GU10" s="8" t="s">
        <v>8492</v>
      </c>
      <c r="GV10" s="8" t="s">
        <v>8493</v>
      </c>
      <c r="GW10" s="8" t="s">
        <v>8494</v>
      </c>
      <c r="GX10" s="8" t="s">
        <v>8495</v>
      </c>
      <c r="GY10" s="8" t="s">
        <v>8496</v>
      </c>
      <c r="GZ10" s="8" t="s">
        <v>8497</v>
      </c>
      <c r="HA10" s="8" t="s">
        <v>8498</v>
      </c>
      <c r="HB10" s="8" t="s">
        <v>8499</v>
      </c>
      <c r="HC10" s="8" t="s">
        <v>8500</v>
      </c>
      <c r="HD10" s="8" t="s">
        <v>8501</v>
      </c>
      <c r="HE10" s="8" t="s">
        <v>8502</v>
      </c>
      <c r="HF10" s="8" t="s">
        <v>8503</v>
      </c>
      <c r="HG10" s="8" t="s">
        <v>8504</v>
      </c>
      <c r="HH10" s="8" t="s">
        <v>8505</v>
      </c>
      <c r="HI10" s="8" t="s">
        <v>8506</v>
      </c>
      <c r="HJ10" s="8" t="s">
        <v>8507</v>
      </c>
      <c r="HK10" s="8" t="s">
        <v>8508</v>
      </c>
      <c r="HL10" s="8" t="s">
        <v>8509</v>
      </c>
      <c r="HM10" s="8" t="s">
        <v>8510</v>
      </c>
      <c r="HN10" s="8" t="s">
        <v>8511</v>
      </c>
      <c r="HO10" s="8" t="s">
        <v>8512</v>
      </c>
      <c r="HP10" s="8" t="s">
        <v>8513</v>
      </c>
      <c r="HQ10" s="8" t="s">
        <v>8514</v>
      </c>
      <c r="HR10" s="8" t="s">
        <v>8515</v>
      </c>
      <c r="HS10" s="8" t="s">
        <v>8516</v>
      </c>
      <c r="HT10" s="8" t="s">
        <v>8517</v>
      </c>
      <c r="HU10" s="8" t="s">
        <v>8518</v>
      </c>
      <c r="HV10" s="8" t="s">
        <v>8519</v>
      </c>
      <c r="HW10" s="8" t="s">
        <v>8520</v>
      </c>
      <c r="HX10" s="8" t="s">
        <v>8521</v>
      </c>
      <c r="HY10" s="8" t="s">
        <v>8522</v>
      </c>
      <c r="HZ10" s="8" t="s">
        <v>8523</v>
      </c>
      <c r="IA10" s="8" t="s">
        <v>8524</v>
      </c>
      <c r="IB10" s="8" t="s">
        <v>8525</v>
      </c>
      <c r="IC10" s="8" t="s">
        <v>8526</v>
      </c>
      <c r="ID10" s="8" t="s">
        <v>8527</v>
      </c>
      <c r="IE10" s="8" t="s">
        <v>8528</v>
      </c>
      <c r="IF10" s="8" t="s">
        <v>8529</v>
      </c>
      <c r="IG10" s="8" t="s">
        <v>8530</v>
      </c>
      <c r="IH10" s="8" t="s">
        <v>8531</v>
      </c>
      <c r="II10" s="8" t="s">
        <v>8532</v>
      </c>
      <c r="IJ10" s="8" t="s">
        <v>8533</v>
      </c>
      <c r="IK10" s="8" t="s">
        <v>8534</v>
      </c>
      <c r="IL10" s="8" t="s">
        <v>8535</v>
      </c>
      <c r="IM10" s="8" t="s">
        <v>8536</v>
      </c>
      <c r="IN10" s="8" t="s">
        <v>8537</v>
      </c>
      <c r="IO10" s="8" t="s">
        <v>8538</v>
      </c>
      <c r="IP10" s="8" t="s">
        <v>8539</v>
      </c>
      <c r="IQ10" s="8" t="s">
        <v>8540</v>
      </c>
    </row>
    <row r="11" spans="1:251">
      <c r="A11" s="10">
        <v>42036</v>
      </c>
      <c r="B11" s="9">
        <v>22.977</v>
      </c>
      <c r="C11" s="9">
        <v>7.9909999999999997</v>
      </c>
      <c r="D11" s="9">
        <v>14.986000000000001</v>
      </c>
      <c r="E11" s="9">
        <v>9.7089999999999996</v>
      </c>
      <c r="F11" s="9">
        <v>2.6720000000000002</v>
      </c>
      <c r="G11" s="9">
        <v>7.0369999999999999</v>
      </c>
      <c r="H11" s="9">
        <v>9.2989999999999995</v>
      </c>
      <c r="I11" s="9">
        <v>3.5270000000000001</v>
      </c>
      <c r="J11" s="9">
        <v>5.7720000000000002</v>
      </c>
      <c r="K11" s="9">
        <v>3.0129999999999999</v>
      </c>
      <c r="L11" s="9">
        <v>1.105</v>
      </c>
      <c r="M11" s="9">
        <v>1.9079999999999999</v>
      </c>
      <c r="N11" s="9">
        <v>0.95499999999999996</v>
      </c>
      <c r="O11" s="9">
        <v>0.68600000000000005</v>
      </c>
      <c r="P11" s="9">
        <v>0.26900000000000002</v>
      </c>
      <c r="Q11" s="9">
        <v>10</v>
      </c>
      <c r="R11" s="9">
        <v>12.867000000000001</v>
      </c>
      <c r="S11" s="9">
        <v>10</v>
      </c>
      <c r="T11" s="9">
        <v>8.4339999999999993</v>
      </c>
      <c r="U11" s="9">
        <v>3.2850000000000001</v>
      </c>
      <c r="V11" s="9">
        <v>5.149</v>
      </c>
      <c r="W11" s="9">
        <v>3.6890000000000001</v>
      </c>
      <c r="X11" s="9">
        <v>1.2310000000000001</v>
      </c>
      <c r="Y11" s="9">
        <v>2.4580000000000002</v>
      </c>
      <c r="Z11" s="9">
        <v>3.7909999999999999</v>
      </c>
      <c r="AA11" s="9">
        <v>1.5940000000000001</v>
      </c>
      <c r="AB11" s="9">
        <v>2.1970000000000001</v>
      </c>
      <c r="AC11" s="9">
        <v>0.81599999999999995</v>
      </c>
      <c r="AD11" s="9">
        <v>0.32200000000000001</v>
      </c>
      <c r="AE11" s="9">
        <v>0.49399999999999999</v>
      </c>
      <c r="AF11" s="9">
        <v>0.13800000000000001</v>
      </c>
      <c r="AG11" s="9">
        <v>0.13800000000000001</v>
      </c>
      <c r="AH11" s="9">
        <v>0</v>
      </c>
      <c r="AI11" s="9">
        <v>10</v>
      </c>
      <c r="AJ11" s="9">
        <v>10</v>
      </c>
      <c r="AK11" s="9">
        <v>10</v>
      </c>
      <c r="AL11" s="9">
        <v>14.542999999999999</v>
      </c>
      <c r="AM11" s="9">
        <v>4.7060000000000004</v>
      </c>
      <c r="AN11" s="9">
        <v>9.8360000000000003</v>
      </c>
      <c r="AO11" s="9">
        <v>6.02</v>
      </c>
      <c r="AP11" s="9">
        <v>1.4419999999999999</v>
      </c>
      <c r="AQ11" s="9">
        <v>4.5789999999999997</v>
      </c>
      <c r="AR11" s="9">
        <v>5.5090000000000003</v>
      </c>
      <c r="AS11" s="9">
        <v>1.9330000000000001</v>
      </c>
      <c r="AT11" s="9">
        <v>3.5760000000000001</v>
      </c>
      <c r="AU11" s="9">
        <v>2.1970000000000001</v>
      </c>
      <c r="AV11" s="9">
        <v>0.78300000000000003</v>
      </c>
      <c r="AW11" s="9">
        <v>1.413</v>
      </c>
      <c r="AX11" s="9">
        <v>0.81699999999999995</v>
      </c>
      <c r="AY11" s="9">
        <v>0.54900000000000004</v>
      </c>
      <c r="AZ11" s="9">
        <v>0.26900000000000002</v>
      </c>
      <c r="BA11" s="9">
        <v>10</v>
      </c>
      <c r="BB11" s="9">
        <v>15</v>
      </c>
      <c r="BC11" s="9">
        <v>10</v>
      </c>
      <c r="BD11" s="9">
        <v>3.1960000000000002</v>
      </c>
      <c r="BE11" s="9">
        <v>1.5429999999999999</v>
      </c>
      <c r="BF11" s="9">
        <v>1.653</v>
      </c>
      <c r="BG11" s="9">
        <v>0.82399999999999995</v>
      </c>
      <c r="BH11" s="9">
        <v>0.193</v>
      </c>
      <c r="BI11" s="9">
        <v>0.63100000000000001</v>
      </c>
      <c r="BJ11" s="9">
        <v>1.4770000000000001</v>
      </c>
      <c r="BK11" s="9">
        <v>0.84399999999999997</v>
      </c>
      <c r="BL11" s="9">
        <v>0.63200000000000001</v>
      </c>
      <c r="BM11" s="9">
        <v>0.66500000000000004</v>
      </c>
      <c r="BN11" s="9">
        <v>0.50600000000000001</v>
      </c>
      <c r="BO11" s="9">
        <v>0.159</v>
      </c>
      <c r="BP11" s="9">
        <v>0.23100000000000001</v>
      </c>
      <c r="BQ11" s="9">
        <v>0</v>
      </c>
      <c r="BR11" s="9">
        <v>0.23100000000000001</v>
      </c>
      <c r="BS11" s="9">
        <v>10</v>
      </c>
      <c r="BT11" s="9">
        <v>13.222</v>
      </c>
      <c r="BU11" s="9">
        <v>10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3.5430000000000001</v>
      </c>
      <c r="CO11" s="9">
        <v>1.004</v>
      </c>
      <c r="CP11" s="9">
        <v>2.5390000000000001</v>
      </c>
      <c r="CQ11" s="9">
        <v>1.5880000000000001</v>
      </c>
      <c r="CR11" s="9">
        <v>0.35199999999999998</v>
      </c>
      <c r="CS11" s="9">
        <v>1.236</v>
      </c>
      <c r="CT11" s="9">
        <v>0.48299999999999998</v>
      </c>
      <c r="CU11" s="9">
        <v>0.10299999999999999</v>
      </c>
      <c r="CV11" s="9">
        <v>0.38</v>
      </c>
      <c r="CW11" s="9">
        <v>0.42399999999999999</v>
      </c>
      <c r="CX11" s="9">
        <v>0</v>
      </c>
      <c r="CY11" s="9">
        <v>0.42399999999999999</v>
      </c>
      <c r="CZ11" s="9">
        <v>1.048</v>
      </c>
      <c r="DA11" s="9">
        <v>0.54900000000000004</v>
      </c>
      <c r="DB11" s="9">
        <v>0.5</v>
      </c>
      <c r="DC11" s="9">
        <v>12.257999999999999</v>
      </c>
      <c r="DD11" s="9">
        <v>30.79</v>
      </c>
      <c r="DE11" s="9">
        <v>9.7959999999999994</v>
      </c>
      <c r="DF11" s="9">
        <v>9.4510000000000005</v>
      </c>
      <c r="DG11" s="9">
        <v>3.214</v>
      </c>
      <c r="DH11" s="9">
        <v>6.2359999999999998</v>
      </c>
      <c r="DI11" s="9">
        <v>3.2080000000000002</v>
      </c>
      <c r="DJ11" s="9">
        <v>0.62</v>
      </c>
      <c r="DK11" s="9">
        <v>2.5880000000000001</v>
      </c>
      <c r="DL11" s="9">
        <v>3.5489999999999999</v>
      </c>
      <c r="DM11" s="9">
        <v>1.2829999999999999</v>
      </c>
      <c r="DN11" s="9">
        <v>2.266</v>
      </c>
      <c r="DO11" s="9">
        <v>2.6930000000000001</v>
      </c>
      <c r="DP11" s="9">
        <v>1.3109999999999999</v>
      </c>
      <c r="DQ11" s="9">
        <v>1.3819999999999999</v>
      </c>
      <c r="DR11" s="9">
        <v>0</v>
      </c>
      <c r="DS11" s="9">
        <v>0</v>
      </c>
      <c r="DT11" s="9">
        <v>0</v>
      </c>
      <c r="DU11" s="9">
        <v>13</v>
      </c>
      <c r="DV11" s="9">
        <v>15</v>
      </c>
      <c r="DW11" s="9">
        <v>10</v>
      </c>
      <c r="DX11" s="9">
        <v>8.4830000000000005</v>
      </c>
      <c r="DY11" s="9">
        <v>3.0459999999999998</v>
      </c>
      <c r="DZ11" s="9">
        <v>5.4379999999999997</v>
      </c>
      <c r="EA11" s="9">
        <v>2.9249999999999998</v>
      </c>
      <c r="EB11" s="9">
        <v>0.66100000000000003</v>
      </c>
      <c r="EC11" s="9">
        <v>2.2629999999999999</v>
      </c>
      <c r="ED11" s="9">
        <v>5.1319999999999997</v>
      </c>
      <c r="EE11" s="9">
        <v>2.218</v>
      </c>
      <c r="EF11" s="9">
        <v>2.9140000000000001</v>
      </c>
      <c r="EG11" s="9">
        <v>0.42699999999999999</v>
      </c>
      <c r="EH11" s="9">
        <v>0.16600000000000001</v>
      </c>
      <c r="EI11" s="9">
        <v>0.26100000000000001</v>
      </c>
      <c r="EJ11" s="9">
        <v>0</v>
      </c>
      <c r="EK11" s="9">
        <v>0</v>
      </c>
      <c r="EL11" s="9">
        <v>0</v>
      </c>
      <c r="EM11" s="9">
        <v>12</v>
      </c>
      <c r="EN11" s="9">
        <v>14</v>
      </c>
      <c r="EO11" s="9">
        <v>10</v>
      </c>
      <c r="EP11" s="9">
        <v>4.6959999999999997</v>
      </c>
      <c r="EQ11" s="9">
        <v>2.2709999999999999</v>
      </c>
      <c r="ER11" s="9">
        <v>2.4249999999999998</v>
      </c>
      <c r="ES11" s="9">
        <v>2.8119999999999998</v>
      </c>
      <c r="ET11" s="9">
        <v>1.232</v>
      </c>
      <c r="EU11" s="9">
        <v>1.58</v>
      </c>
      <c r="EV11" s="9">
        <v>1.6120000000000001</v>
      </c>
      <c r="EW11" s="9">
        <v>0.76700000000000002</v>
      </c>
      <c r="EX11" s="9">
        <v>0.84499999999999997</v>
      </c>
      <c r="EY11" s="9">
        <v>0.13400000000000001</v>
      </c>
      <c r="EZ11" s="9">
        <v>0.13400000000000001</v>
      </c>
      <c r="FA11" s="9">
        <v>0</v>
      </c>
      <c r="FB11" s="9">
        <v>0.13800000000000001</v>
      </c>
      <c r="FC11" s="9">
        <v>0.13800000000000001</v>
      </c>
      <c r="FD11" s="9">
        <v>0</v>
      </c>
      <c r="FE11" s="9">
        <v>8</v>
      </c>
      <c r="FF11" s="9">
        <v>8</v>
      </c>
      <c r="FG11" s="9">
        <v>8</v>
      </c>
      <c r="FH11" s="9">
        <v>6.9420000000000002</v>
      </c>
      <c r="FI11" s="9">
        <v>3.8450000000000002</v>
      </c>
      <c r="FJ11" s="9">
        <v>3.0979999999999999</v>
      </c>
      <c r="FK11" s="9">
        <v>2.6640000000000001</v>
      </c>
      <c r="FL11" s="9">
        <v>1.117</v>
      </c>
      <c r="FM11" s="9">
        <v>1.5469999999999999</v>
      </c>
      <c r="FN11" s="9">
        <v>2.3029999999999999</v>
      </c>
      <c r="FO11" s="9">
        <v>1.5089999999999999</v>
      </c>
      <c r="FP11" s="9">
        <v>0.79400000000000004</v>
      </c>
      <c r="FQ11" s="9">
        <v>1.4279999999999999</v>
      </c>
      <c r="FR11" s="9">
        <v>0.78100000000000003</v>
      </c>
      <c r="FS11" s="9">
        <v>0.64600000000000002</v>
      </c>
      <c r="FT11" s="9">
        <v>0.54800000000000004</v>
      </c>
      <c r="FU11" s="9">
        <v>0.438</v>
      </c>
      <c r="FV11" s="9">
        <v>0.11</v>
      </c>
      <c r="FW11" s="9">
        <v>10.944000000000001</v>
      </c>
      <c r="FX11" s="9">
        <v>13.587</v>
      </c>
      <c r="FY11" s="9">
        <v>9.0990000000000002</v>
      </c>
      <c r="FZ11" s="9">
        <v>15.353</v>
      </c>
      <c r="GA11" s="9">
        <v>3.9590000000000001</v>
      </c>
      <c r="GB11" s="9">
        <v>11.394</v>
      </c>
      <c r="GC11" s="9">
        <v>6.5380000000000003</v>
      </c>
      <c r="GD11" s="9">
        <v>1.3740000000000001</v>
      </c>
      <c r="GE11" s="9">
        <v>5.1639999999999997</v>
      </c>
      <c r="GF11" s="9">
        <v>6.4089999999999998</v>
      </c>
      <c r="GG11" s="9">
        <v>1.603</v>
      </c>
      <c r="GH11" s="9">
        <v>4.8070000000000004</v>
      </c>
      <c r="GI11" s="9">
        <v>1.9259999999999999</v>
      </c>
      <c r="GJ11" s="9">
        <v>0.73299999999999998</v>
      </c>
      <c r="GK11" s="9">
        <v>1.1930000000000001</v>
      </c>
      <c r="GL11" s="9">
        <v>0.48</v>
      </c>
      <c r="GM11" s="9">
        <v>0.249</v>
      </c>
      <c r="GN11" s="9">
        <v>0.23100000000000001</v>
      </c>
      <c r="GO11" s="9">
        <v>10</v>
      </c>
      <c r="GP11" s="9">
        <v>13.952</v>
      </c>
      <c r="GQ11" s="9">
        <v>10</v>
      </c>
      <c r="GR11" s="9">
        <v>2.7469999999999999</v>
      </c>
      <c r="GS11" s="9">
        <v>0.999</v>
      </c>
      <c r="GT11" s="9">
        <v>1.748</v>
      </c>
      <c r="GU11" s="9">
        <v>1.2509999999999999</v>
      </c>
      <c r="GV11" s="9">
        <v>0.29399999999999998</v>
      </c>
      <c r="GW11" s="9">
        <v>0.95699999999999996</v>
      </c>
      <c r="GX11" s="9">
        <v>1.0129999999999999</v>
      </c>
      <c r="GY11" s="9">
        <v>0.60799999999999998</v>
      </c>
      <c r="GZ11" s="9">
        <v>0.40500000000000003</v>
      </c>
      <c r="HA11" s="9">
        <v>0.32400000000000001</v>
      </c>
      <c r="HB11" s="9">
        <v>9.7000000000000003E-2</v>
      </c>
      <c r="HC11" s="9">
        <v>0.22800000000000001</v>
      </c>
      <c r="HD11" s="9">
        <v>0.159</v>
      </c>
      <c r="HE11" s="9">
        <v>0</v>
      </c>
      <c r="HF11" s="9">
        <v>0.159</v>
      </c>
      <c r="HG11" s="9">
        <v>10</v>
      </c>
      <c r="HH11" s="9">
        <v>12.24</v>
      </c>
      <c r="HI11" s="9">
        <v>8</v>
      </c>
      <c r="HJ11" s="9">
        <v>1.131</v>
      </c>
      <c r="HK11" s="9">
        <v>0.73099999999999998</v>
      </c>
      <c r="HL11" s="9">
        <v>0.39900000000000002</v>
      </c>
      <c r="HM11" s="9">
        <v>0.08</v>
      </c>
      <c r="HN11" s="9">
        <v>0.08</v>
      </c>
      <c r="HO11" s="9">
        <v>0</v>
      </c>
      <c r="HP11" s="9">
        <v>1.0509999999999999</v>
      </c>
      <c r="HQ11" s="9">
        <v>0.65200000000000002</v>
      </c>
      <c r="HR11" s="9">
        <v>0.39900000000000002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10</v>
      </c>
      <c r="HZ11" s="9">
        <v>10</v>
      </c>
      <c r="IA11" s="9">
        <v>11.448</v>
      </c>
      <c r="IB11" s="9">
        <v>7.7649999999999997</v>
      </c>
      <c r="IC11" s="9">
        <v>4.3120000000000003</v>
      </c>
      <c r="ID11" s="9">
        <v>3.4529999999999998</v>
      </c>
      <c r="IE11" s="9">
        <v>2.8130000000000002</v>
      </c>
      <c r="IF11" s="9">
        <v>1.331</v>
      </c>
      <c r="IG11" s="9">
        <v>1.482</v>
      </c>
      <c r="IH11" s="9">
        <v>2.5960000000000001</v>
      </c>
      <c r="II11" s="9">
        <v>1.4830000000000001</v>
      </c>
      <c r="IJ11" s="9">
        <v>1.113</v>
      </c>
      <c r="IK11" s="9">
        <v>1.698</v>
      </c>
      <c r="IL11" s="9">
        <v>0.94899999999999995</v>
      </c>
      <c r="IM11" s="9">
        <v>0.748</v>
      </c>
      <c r="IN11" s="9">
        <v>0.65800000000000003</v>
      </c>
      <c r="IO11" s="9">
        <v>0.54900000000000004</v>
      </c>
      <c r="IP11" s="9">
        <v>0.11</v>
      </c>
      <c r="IQ11" s="9">
        <v>10.263</v>
      </c>
    </row>
    <row r="12" spans="1:251">
      <c r="A12" s="10">
        <v>42401</v>
      </c>
      <c r="B12" s="9">
        <v>21.324999999999999</v>
      </c>
      <c r="C12" s="9">
        <v>8.2089999999999996</v>
      </c>
      <c r="D12" s="9">
        <v>13.115</v>
      </c>
      <c r="E12" s="9">
        <v>8.8179999999999996</v>
      </c>
      <c r="F12" s="9">
        <v>2.6989999999999998</v>
      </c>
      <c r="G12" s="9">
        <v>6.1180000000000003</v>
      </c>
      <c r="H12" s="9">
        <v>8.4580000000000002</v>
      </c>
      <c r="I12" s="9">
        <v>3.1</v>
      </c>
      <c r="J12" s="9">
        <v>5.3579999999999997</v>
      </c>
      <c r="K12" s="9">
        <v>3.4239999999999999</v>
      </c>
      <c r="L12" s="9">
        <v>2.41</v>
      </c>
      <c r="M12" s="9">
        <v>1.0129999999999999</v>
      </c>
      <c r="N12" s="9">
        <v>0.626</v>
      </c>
      <c r="O12" s="9">
        <v>0</v>
      </c>
      <c r="P12" s="9">
        <v>0.626</v>
      </c>
      <c r="Q12" s="9">
        <v>10</v>
      </c>
      <c r="R12" s="9">
        <v>13</v>
      </c>
      <c r="S12" s="9">
        <v>10</v>
      </c>
      <c r="T12" s="9">
        <v>6.8559999999999999</v>
      </c>
      <c r="U12" s="9">
        <v>2.593</v>
      </c>
      <c r="V12" s="9">
        <v>4.2640000000000002</v>
      </c>
      <c r="W12" s="9">
        <v>3.0390000000000001</v>
      </c>
      <c r="X12" s="9">
        <v>1.077</v>
      </c>
      <c r="Y12" s="9">
        <v>1.962</v>
      </c>
      <c r="Z12" s="9">
        <v>3.355</v>
      </c>
      <c r="AA12" s="9">
        <v>1.3720000000000001</v>
      </c>
      <c r="AB12" s="9">
        <v>1.982</v>
      </c>
      <c r="AC12" s="9">
        <v>0.46300000000000002</v>
      </c>
      <c r="AD12" s="9">
        <v>0.14399999999999999</v>
      </c>
      <c r="AE12" s="9">
        <v>0.32</v>
      </c>
      <c r="AF12" s="9">
        <v>0</v>
      </c>
      <c r="AG12" s="9">
        <v>0</v>
      </c>
      <c r="AH12" s="9">
        <v>0</v>
      </c>
      <c r="AI12" s="9">
        <v>10</v>
      </c>
      <c r="AJ12" s="9">
        <v>9.9540000000000006</v>
      </c>
      <c r="AK12" s="9">
        <v>10</v>
      </c>
      <c r="AL12" s="9">
        <v>14.468</v>
      </c>
      <c r="AM12" s="9">
        <v>5.617</v>
      </c>
      <c r="AN12" s="9">
        <v>8.8520000000000003</v>
      </c>
      <c r="AO12" s="9">
        <v>5.7789999999999999</v>
      </c>
      <c r="AP12" s="9">
        <v>1.623</v>
      </c>
      <c r="AQ12" s="9">
        <v>4.1559999999999997</v>
      </c>
      <c r="AR12" s="9">
        <v>5.1029999999999998</v>
      </c>
      <c r="AS12" s="9">
        <v>1.7270000000000001</v>
      </c>
      <c r="AT12" s="9">
        <v>3.3759999999999999</v>
      </c>
      <c r="AU12" s="9">
        <v>2.96</v>
      </c>
      <c r="AV12" s="9">
        <v>2.2669999999999999</v>
      </c>
      <c r="AW12" s="9">
        <v>0.69399999999999995</v>
      </c>
      <c r="AX12" s="9">
        <v>0.626</v>
      </c>
      <c r="AY12" s="9">
        <v>0</v>
      </c>
      <c r="AZ12" s="9">
        <v>0.626</v>
      </c>
      <c r="BA12" s="9">
        <v>12</v>
      </c>
      <c r="BB12" s="9">
        <v>14.430999999999999</v>
      </c>
      <c r="BC12" s="9">
        <v>10</v>
      </c>
      <c r="BD12" s="9">
        <v>1.353</v>
      </c>
      <c r="BE12" s="9">
        <v>0.88500000000000001</v>
      </c>
      <c r="BF12" s="9">
        <v>0.46800000000000003</v>
      </c>
      <c r="BG12" s="9">
        <v>0.48699999999999999</v>
      </c>
      <c r="BH12" s="9">
        <v>0.33</v>
      </c>
      <c r="BI12" s="9">
        <v>0.158</v>
      </c>
      <c r="BJ12" s="9">
        <v>0.67100000000000004</v>
      </c>
      <c r="BK12" s="9">
        <v>0.36099999999999999</v>
      </c>
      <c r="BL12" s="9">
        <v>0.311</v>
      </c>
      <c r="BM12" s="9">
        <v>0.19500000000000001</v>
      </c>
      <c r="BN12" s="9">
        <v>0.19500000000000001</v>
      </c>
      <c r="BO12" s="9">
        <v>0</v>
      </c>
      <c r="BP12" s="9">
        <v>0</v>
      </c>
      <c r="BQ12" s="9">
        <v>0</v>
      </c>
      <c r="BR12" s="9">
        <v>0</v>
      </c>
      <c r="BS12" s="9">
        <v>13.555</v>
      </c>
      <c r="BT12" s="9">
        <v>15.193</v>
      </c>
      <c r="BU12" s="9">
        <v>9.9130000000000003</v>
      </c>
      <c r="BV12" s="9">
        <v>0.32100000000000001</v>
      </c>
      <c r="BW12" s="9">
        <v>0</v>
      </c>
      <c r="BX12" s="9">
        <v>0.32100000000000001</v>
      </c>
      <c r="BY12" s="9">
        <v>0.192</v>
      </c>
      <c r="BZ12" s="9">
        <v>0</v>
      </c>
      <c r="CA12" s="9">
        <v>0.192</v>
      </c>
      <c r="CB12" s="9">
        <v>0.128</v>
      </c>
      <c r="CC12" s="9">
        <v>0</v>
      </c>
      <c r="CD12" s="9">
        <v>0.128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9.6010000000000009</v>
      </c>
      <c r="CL12" s="9">
        <v>0</v>
      </c>
      <c r="CM12" s="9">
        <v>9.6010000000000009</v>
      </c>
      <c r="CN12" s="9">
        <v>3.5459999999999998</v>
      </c>
      <c r="CO12" s="9">
        <v>1.583</v>
      </c>
      <c r="CP12" s="9">
        <v>1.9630000000000001</v>
      </c>
      <c r="CQ12" s="9">
        <v>1.1890000000000001</v>
      </c>
      <c r="CR12" s="9">
        <v>0.83399999999999996</v>
      </c>
      <c r="CS12" s="9">
        <v>0.35599999999999998</v>
      </c>
      <c r="CT12" s="9">
        <v>1.4590000000000001</v>
      </c>
      <c r="CU12" s="9">
        <v>0.496</v>
      </c>
      <c r="CV12" s="9">
        <v>0.96399999999999997</v>
      </c>
      <c r="CW12" s="9">
        <v>0.40799999999999997</v>
      </c>
      <c r="CX12" s="9">
        <v>0.253</v>
      </c>
      <c r="CY12" s="9">
        <v>0.155</v>
      </c>
      <c r="CZ12" s="9">
        <v>0.48899999999999999</v>
      </c>
      <c r="DA12" s="9">
        <v>0</v>
      </c>
      <c r="DB12" s="9">
        <v>0.48899999999999999</v>
      </c>
      <c r="DC12" s="9">
        <v>12.063000000000001</v>
      </c>
      <c r="DD12" s="9">
        <v>8.44</v>
      </c>
      <c r="DE12" s="9">
        <v>14</v>
      </c>
      <c r="DF12" s="9">
        <v>8.109</v>
      </c>
      <c r="DG12" s="9">
        <v>2.74</v>
      </c>
      <c r="DH12" s="9">
        <v>5.3689999999999998</v>
      </c>
      <c r="DI12" s="9">
        <v>3.6659999999999999</v>
      </c>
      <c r="DJ12" s="9">
        <v>0.43099999999999999</v>
      </c>
      <c r="DK12" s="9">
        <v>3.2349999999999999</v>
      </c>
      <c r="DL12" s="9">
        <v>1.5209999999999999</v>
      </c>
      <c r="DM12" s="9">
        <v>0.152</v>
      </c>
      <c r="DN12" s="9">
        <v>1.369</v>
      </c>
      <c r="DO12" s="9">
        <v>2.7850000000000001</v>
      </c>
      <c r="DP12" s="9">
        <v>2.157</v>
      </c>
      <c r="DQ12" s="9">
        <v>0.628</v>
      </c>
      <c r="DR12" s="9">
        <v>0.13700000000000001</v>
      </c>
      <c r="DS12" s="9">
        <v>0</v>
      </c>
      <c r="DT12" s="9">
        <v>0.13700000000000001</v>
      </c>
      <c r="DU12" s="9">
        <v>10</v>
      </c>
      <c r="DV12" s="9">
        <v>22</v>
      </c>
      <c r="DW12" s="9">
        <v>8</v>
      </c>
      <c r="DX12" s="9">
        <v>8.7219999999999995</v>
      </c>
      <c r="DY12" s="9">
        <v>3.4710000000000001</v>
      </c>
      <c r="DZ12" s="9">
        <v>5.25</v>
      </c>
      <c r="EA12" s="9">
        <v>2.5750000000000002</v>
      </c>
      <c r="EB12" s="9">
        <v>0.46400000000000002</v>
      </c>
      <c r="EC12" s="9">
        <v>2.1110000000000002</v>
      </c>
      <c r="ED12" s="9">
        <v>5.8630000000000004</v>
      </c>
      <c r="EE12" s="9">
        <v>2.8130000000000002</v>
      </c>
      <c r="EF12" s="9">
        <v>3.05</v>
      </c>
      <c r="EG12" s="9">
        <v>0.28399999999999997</v>
      </c>
      <c r="EH12" s="9">
        <v>0.19500000000000001</v>
      </c>
      <c r="EI12" s="9">
        <v>0.09</v>
      </c>
      <c r="EJ12" s="9">
        <v>0</v>
      </c>
      <c r="EK12" s="9">
        <v>0</v>
      </c>
      <c r="EL12" s="9">
        <v>0</v>
      </c>
      <c r="EM12" s="9">
        <v>10</v>
      </c>
      <c r="EN12" s="9">
        <v>13.121</v>
      </c>
      <c r="EO12" s="9">
        <v>10</v>
      </c>
      <c r="EP12" s="9">
        <v>1.98</v>
      </c>
      <c r="EQ12" s="9">
        <v>1.3</v>
      </c>
      <c r="ER12" s="9">
        <v>0.68</v>
      </c>
      <c r="ES12" s="9">
        <v>1.6819999999999999</v>
      </c>
      <c r="ET12" s="9">
        <v>1.3</v>
      </c>
      <c r="EU12" s="9">
        <v>0.38200000000000001</v>
      </c>
      <c r="EV12" s="9">
        <v>0.157</v>
      </c>
      <c r="EW12" s="9">
        <v>0</v>
      </c>
      <c r="EX12" s="9">
        <v>0.157</v>
      </c>
      <c r="EY12" s="9">
        <v>0.14099999999999999</v>
      </c>
      <c r="EZ12" s="9">
        <v>0</v>
      </c>
      <c r="FA12" s="9">
        <v>0.14099999999999999</v>
      </c>
      <c r="FB12" s="9">
        <v>0</v>
      </c>
      <c r="FC12" s="9">
        <v>0</v>
      </c>
      <c r="FD12" s="9">
        <v>0</v>
      </c>
      <c r="FE12" s="9">
        <v>8</v>
      </c>
      <c r="FF12" s="9">
        <v>6.62</v>
      </c>
      <c r="FG12" s="9">
        <v>8.798</v>
      </c>
      <c r="FH12" s="9">
        <v>3.7250000000000001</v>
      </c>
      <c r="FI12" s="9">
        <v>1.5980000000000001</v>
      </c>
      <c r="FJ12" s="9">
        <v>2.1269999999999998</v>
      </c>
      <c r="FK12" s="9">
        <v>1.5580000000000001</v>
      </c>
      <c r="FL12" s="9">
        <v>0.66800000000000004</v>
      </c>
      <c r="FM12" s="9">
        <v>0.88900000000000001</v>
      </c>
      <c r="FN12" s="9">
        <v>1.5489999999999999</v>
      </c>
      <c r="FO12" s="9">
        <v>0.67600000000000005</v>
      </c>
      <c r="FP12" s="9">
        <v>0.873</v>
      </c>
      <c r="FQ12" s="9">
        <v>0.42299999999999999</v>
      </c>
      <c r="FR12" s="9">
        <v>0.253</v>
      </c>
      <c r="FS12" s="9">
        <v>0.16900000000000001</v>
      </c>
      <c r="FT12" s="9">
        <v>0.19600000000000001</v>
      </c>
      <c r="FU12" s="9">
        <v>0</v>
      </c>
      <c r="FV12" s="9">
        <v>0.19600000000000001</v>
      </c>
      <c r="FW12" s="9">
        <v>10</v>
      </c>
      <c r="FX12" s="9">
        <v>9.6890000000000001</v>
      </c>
      <c r="FY12" s="9">
        <v>10</v>
      </c>
      <c r="FZ12" s="9">
        <v>14.811</v>
      </c>
      <c r="GA12" s="9">
        <v>5.1929999999999996</v>
      </c>
      <c r="GB12" s="9">
        <v>9.6189999999999998</v>
      </c>
      <c r="GC12" s="9">
        <v>6.9939999999999998</v>
      </c>
      <c r="GD12" s="9">
        <v>1.77</v>
      </c>
      <c r="GE12" s="9">
        <v>5.2240000000000002</v>
      </c>
      <c r="GF12" s="9">
        <v>5.6239999999999997</v>
      </c>
      <c r="GG12" s="9">
        <v>2.11</v>
      </c>
      <c r="GH12" s="9">
        <v>3.5139999999999998</v>
      </c>
      <c r="GI12" s="9">
        <v>1.927</v>
      </c>
      <c r="GJ12" s="9">
        <v>1.3129999999999999</v>
      </c>
      <c r="GK12" s="9">
        <v>0.61399999999999999</v>
      </c>
      <c r="GL12" s="9">
        <v>0.26700000000000002</v>
      </c>
      <c r="GM12" s="9">
        <v>0</v>
      </c>
      <c r="GN12" s="9">
        <v>0.26700000000000002</v>
      </c>
      <c r="GO12" s="9">
        <v>10</v>
      </c>
      <c r="GP12" s="9">
        <v>13.382999999999999</v>
      </c>
      <c r="GQ12" s="9">
        <v>8.2119999999999997</v>
      </c>
      <c r="GR12" s="9">
        <v>3.375</v>
      </c>
      <c r="GS12" s="9">
        <v>1.996</v>
      </c>
      <c r="GT12" s="9">
        <v>1.379</v>
      </c>
      <c r="GU12" s="9">
        <v>0.754</v>
      </c>
      <c r="GV12" s="9">
        <v>0.59099999999999997</v>
      </c>
      <c r="GW12" s="9">
        <v>0.16300000000000001</v>
      </c>
      <c r="GX12" s="9">
        <v>1.6379999999999999</v>
      </c>
      <c r="GY12" s="9">
        <v>0.67500000000000004</v>
      </c>
      <c r="GZ12" s="9">
        <v>0.96299999999999997</v>
      </c>
      <c r="HA12" s="9">
        <v>0.82</v>
      </c>
      <c r="HB12" s="9">
        <v>0.73099999999999998</v>
      </c>
      <c r="HC12" s="9">
        <v>0.09</v>
      </c>
      <c r="HD12" s="9">
        <v>0.16300000000000001</v>
      </c>
      <c r="HE12" s="9">
        <v>0</v>
      </c>
      <c r="HF12" s="9">
        <v>0.16300000000000001</v>
      </c>
      <c r="HG12" s="9">
        <v>14.141999999999999</v>
      </c>
      <c r="HH12" s="9">
        <v>16.456</v>
      </c>
      <c r="HI12" s="9">
        <v>12.763</v>
      </c>
      <c r="HJ12" s="9">
        <v>0.76700000000000002</v>
      </c>
      <c r="HK12" s="9">
        <v>0.308</v>
      </c>
      <c r="HL12" s="9">
        <v>0.45900000000000002</v>
      </c>
      <c r="HM12" s="9">
        <v>0</v>
      </c>
      <c r="HN12" s="9">
        <v>0</v>
      </c>
      <c r="HO12" s="9">
        <v>0</v>
      </c>
      <c r="HP12" s="9">
        <v>0.318</v>
      </c>
      <c r="HQ12" s="9">
        <v>0</v>
      </c>
      <c r="HR12" s="9">
        <v>0.318</v>
      </c>
      <c r="HS12" s="9">
        <v>0.44900000000000001</v>
      </c>
      <c r="HT12" s="9">
        <v>0.308</v>
      </c>
      <c r="HU12" s="9">
        <v>0.14099999999999999</v>
      </c>
      <c r="HV12" s="9">
        <v>0</v>
      </c>
      <c r="HW12" s="9">
        <v>0</v>
      </c>
      <c r="HX12" s="9">
        <v>0</v>
      </c>
      <c r="HY12" s="9">
        <v>19.731999999999999</v>
      </c>
      <c r="HZ12" s="9">
        <v>0</v>
      </c>
      <c r="IA12" s="9">
        <v>12.471</v>
      </c>
      <c r="IB12" s="9">
        <v>5.3390000000000004</v>
      </c>
      <c r="IC12" s="9">
        <v>2.2109999999999999</v>
      </c>
      <c r="ID12" s="9">
        <v>3.1280000000000001</v>
      </c>
      <c r="IE12" s="9">
        <v>2.4279999999999999</v>
      </c>
      <c r="IF12" s="9">
        <v>1.1180000000000001</v>
      </c>
      <c r="IG12" s="9">
        <v>1.31</v>
      </c>
      <c r="IH12" s="9">
        <v>2.1509999999999998</v>
      </c>
      <c r="II12" s="9">
        <v>1.0940000000000001</v>
      </c>
      <c r="IJ12" s="9">
        <v>1.0569999999999999</v>
      </c>
      <c r="IK12" s="9">
        <v>0.40100000000000002</v>
      </c>
      <c r="IL12" s="9">
        <v>0</v>
      </c>
      <c r="IM12" s="9">
        <v>0.40100000000000002</v>
      </c>
      <c r="IN12" s="9">
        <v>0.35899999999999999</v>
      </c>
      <c r="IO12" s="9">
        <v>0</v>
      </c>
      <c r="IP12" s="9">
        <v>0.35899999999999999</v>
      </c>
      <c r="IQ12" s="9">
        <v>10</v>
      </c>
    </row>
    <row r="13" spans="1:251">
      <c r="A13" s="10">
        <v>42767</v>
      </c>
      <c r="B13" s="9">
        <v>21.077000000000002</v>
      </c>
      <c r="C13" s="9">
        <v>7.23</v>
      </c>
      <c r="D13" s="9">
        <v>13.847</v>
      </c>
      <c r="E13" s="9">
        <v>7.9370000000000003</v>
      </c>
      <c r="F13" s="9">
        <v>1.87</v>
      </c>
      <c r="G13" s="9">
        <v>6.0670000000000002</v>
      </c>
      <c r="H13" s="9">
        <v>10.377000000000001</v>
      </c>
      <c r="I13" s="9">
        <v>3.9420000000000002</v>
      </c>
      <c r="J13" s="9">
        <v>6.4349999999999996</v>
      </c>
      <c r="K13" s="9">
        <v>2.117</v>
      </c>
      <c r="L13" s="9">
        <v>1.1910000000000001</v>
      </c>
      <c r="M13" s="9">
        <v>0.92600000000000005</v>
      </c>
      <c r="N13" s="9">
        <v>0.64600000000000002</v>
      </c>
      <c r="O13" s="9">
        <v>0.22700000000000001</v>
      </c>
      <c r="P13" s="9">
        <v>0.41899999999999998</v>
      </c>
      <c r="Q13" s="9">
        <v>11</v>
      </c>
      <c r="R13" s="9">
        <v>14</v>
      </c>
      <c r="S13" s="9">
        <v>10</v>
      </c>
      <c r="T13" s="9">
        <v>7.6920000000000002</v>
      </c>
      <c r="U13" s="9">
        <v>1.631</v>
      </c>
      <c r="V13" s="9">
        <v>6.0609999999999999</v>
      </c>
      <c r="W13" s="9">
        <v>3.1389999999999998</v>
      </c>
      <c r="X13" s="9">
        <v>0.53600000000000003</v>
      </c>
      <c r="Y13" s="9">
        <v>2.6030000000000002</v>
      </c>
      <c r="Z13" s="9">
        <v>4.1040000000000001</v>
      </c>
      <c r="AA13" s="9">
        <v>1.0129999999999999</v>
      </c>
      <c r="AB13" s="9">
        <v>3.0910000000000002</v>
      </c>
      <c r="AC13" s="9">
        <v>0.32500000000000001</v>
      </c>
      <c r="AD13" s="9">
        <v>8.2000000000000003E-2</v>
      </c>
      <c r="AE13" s="9">
        <v>0.24399999999999999</v>
      </c>
      <c r="AF13" s="9">
        <v>0.124</v>
      </c>
      <c r="AG13" s="9">
        <v>0</v>
      </c>
      <c r="AH13" s="9">
        <v>0.124</v>
      </c>
      <c r="AI13" s="9">
        <v>10.589</v>
      </c>
      <c r="AJ13" s="9">
        <v>13.708</v>
      </c>
      <c r="AK13" s="9">
        <v>10</v>
      </c>
      <c r="AL13" s="9">
        <v>13.385</v>
      </c>
      <c r="AM13" s="9">
        <v>5.5990000000000002</v>
      </c>
      <c r="AN13" s="9">
        <v>7.7859999999999996</v>
      </c>
      <c r="AO13" s="9">
        <v>4.7990000000000004</v>
      </c>
      <c r="AP13" s="9">
        <v>1.3340000000000001</v>
      </c>
      <c r="AQ13" s="9">
        <v>3.464</v>
      </c>
      <c r="AR13" s="9">
        <v>6.2729999999999997</v>
      </c>
      <c r="AS13" s="9">
        <v>2.9279999999999999</v>
      </c>
      <c r="AT13" s="9">
        <v>3.3439999999999999</v>
      </c>
      <c r="AU13" s="9">
        <v>1.792</v>
      </c>
      <c r="AV13" s="9">
        <v>1.1100000000000001</v>
      </c>
      <c r="AW13" s="9">
        <v>0.68200000000000005</v>
      </c>
      <c r="AX13" s="9">
        <v>0.52200000000000002</v>
      </c>
      <c r="AY13" s="9">
        <v>0.22700000000000001</v>
      </c>
      <c r="AZ13" s="9">
        <v>0.29499999999999998</v>
      </c>
      <c r="BA13" s="9">
        <v>11</v>
      </c>
      <c r="BB13" s="9">
        <v>14</v>
      </c>
      <c r="BC13" s="9">
        <v>10</v>
      </c>
      <c r="BD13" s="9">
        <v>2.5139999999999998</v>
      </c>
      <c r="BE13" s="9">
        <v>1.5249999999999999</v>
      </c>
      <c r="BF13" s="9">
        <v>0.98899999999999999</v>
      </c>
      <c r="BG13" s="9">
        <v>0.90700000000000003</v>
      </c>
      <c r="BH13" s="9">
        <v>0.47499999999999998</v>
      </c>
      <c r="BI13" s="9">
        <v>0.432</v>
      </c>
      <c r="BJ13" s="9">
        <v>1.0149999999999999</v>
      </c>
      <c r="BK13" s="9">
        <v>0.73299999999999998</v>
      </c>
      <c r="BL13" s="9">
        <v>0.28199999999999997</v>
      </c>
      <c r="BM13" s="9">
        <v>0.26600000000000001</v>
      </c>
      <c r="BN13" s="9">
        <v>0.104</v>
      </c>
      <c r="BO13" s="9">
        <v>0.16200000000000001</v>
      </c>
      <c r="BP13" s="9">
        <v>0.32600000000000001</v>
      </c>
      <c r="BQ13" s="9">
        <v>0.21299999999999999</v>
      </c>
      <c r="BR13" s="9">
        <v>0.113</v>
      </c>
      <c r="BS13" s="9">
        <v>10</v>
      </c>
      <c r="BT13" s="9">
        <v>10</v>
      </c>
      <c r="BU13" s="9">
        <v>9.8219999999999992</v>
      </c>
      <c r="BV13" s="9">
        <v>0.51100000000000001</v>
      </c>
      <c r="BW13" s="9">
        <v>0.24399999999999999</v>
      </c>
      <c r="BX13" s="9">
        <v>0.26700000000000002</v>
      </c>
      <c r="BY13" s="9">
        <v>0</v>
      </c>
      <c r="BZ13" s="9">
        <v>0</v>
      </c>
      <c r="CA13" s="9">
        <v>0</v>
      </c>
      <c r="CB13" s="9">
        <v>0.26900000000000002</v>
      </c>
      <c r="CC13" s="9">
        <v>0.158</v>
      </c>
      <c r="CD13" s="9">
        <v>0.11</v>
      </c>
      <c r="CE13" s="9">
        <v>0</v>
      </c>
      <c r="CF13" s="9">
        <v>0</v>
      </c>
      <c r="CG13" s="9">
        <v>0</v>
      </c>
      <c r="CH13" s="9">
        <v>0.24199999999999999</v>
      </c>
      <c r="CI13" s="9">
        <v>8.5999999999999993E-2</v>
      </c>
      <c r="CJ13" s="9">
        <v>0.156</v>
      </c>
      <c r="CK13" s="9">
        <v>22.533000000000001</v>
      </c>
      <c r="CL13" s="9">
        <v>20.527000000000001</v>
      </c>
      <c r="CM13" s="9">
        <v>27.577000000000002</v>
      </c>
      <c r="CN13" s="9">
        <v>4.798</v>
      </c>
      <c r="CO13" s="9">
        <v>2.4860000000000002</v>
      </c>
      <c r="CP13" s="9">
        <v>2.3119999999999998</v>
      </c>
      <c r="CQ13" s="9">
        <v>2.157</v>
      </c>
      <c r="CR13" s="9">
        <v>1.179</v>
      </c>
      <c r="CS13" s="9">
        <v>0.97799999999999998</v>
      </c>
      <c r="CT13" s="9">
        <v>1.8320000000000001</v>
      </c>
      <c r="CU13" s="9">
        <v>0.91100000000000003</v>
      </c>
      <c r="CV13" s="9">
        <v>0.92100000000000004</v>
      </c>
      <c r="CW13" s="9">
        <v>0.43</v>
      </c>
      <c r="CX13" s="9">
        <v>0.26800000000000002</v>
      </c>
      <c r="CY13" s="9">
        <v>0.16200000000000001</v>
      </c>
      <c r="CZ13" s="9">
        <v>0.379</v>
      </c>
      <c r="DA13" s="9">
        <v>0.128</v>
      </c>
      <c r="DB13" s="9">
        <v>0.251</v>
      </c>
      <c r="DC13" s="9">
        <v>11.294</v>
      </c>
      <c r="DD13" s="9">
        <v>11.097</v>
      </c>
      <c r="DE13" s="9">
        <v>11.459</v>
      </c>
      <c r="DF13" s="9">
        <v>6.6619999999999999</v>
      </c>
      <c r="DG13" s="9">
        <v>1.385</v>
      </c>
      <c r="DH13" s="9">
        <v>5.2770000000000001</v>
      </c>
      <c r="DI13" s="9">
        <v>2.5750000000000002</v>
      </c>
      <c r="DJ13" s="9">
        <v>0.24199999999999999</v>
      </c>
      <c r="DK13" s="9">
        <v>2.3340000000000001</v>
      </c>
      <c r="DL13" s="9">
        <v>2.2410000000000001</v>
      </c>
      <c r="DM13" s="9">
        <v>0.23499999999999999</v>
      </c>
      <c r="DN13" s="9">
        <v>2.0059999999999998</v>
      </c>
      <c r="DO13" s="9">
        <v>1.4930000000000001</v>
      </c>
      <c r="DP13" s="9">
        <v>0.68</v>
      </c>
      <c r="DQ13" s="9">
        <v>0.81299999999999994</v>
      </c>
      <c r="DR13" s="9">
        <v>0.35099999999999998</v>
      </c>
      <c r="DS13" s="9">
        <v>0.22700000000000001</v>
      </c>
      <c r="DT13" s="9">
        <v>0.124</v>
      </c>
      <c r="DU13" s="9">
        <v>12</v>
      </c>
      <c r="DV13" s="9">
        <v>24.192</v>
      </c>
      <c r="DW13" s="9">
        <v>10.242000000000001</v>
      </c>
      <c r="DX13" s="9">
        <v>8.8360000000000003</v>
      </c>
      <c r="DY13" s="9">
        <v>3.2610000000000001</v>
      </c>
      <c r="DZ13" s="9">
        <v>5.5759999999999996</v>
      </c>
      <c r="EA13" s="9">
        <v>2.3370000000000002</v>
      </c>
      <c r="EB13" s="9">
        <v>0.32600000000000001</v>
      </c>
      <c r="EC13" s="9">
        <v>2.0110000000000001</v>
      </c>
      <c r="ED13" s="9">
        <v>6.0389999999999997</v>
      </c>
      <c r="EE13" s="9">
        <v>2.5870000000000002</v>
      </c>
      <c r="EF13" s="9">
        <v>3.452</v>
      </c>
      <c r="EG13" s="9">
        <v>0.46</v>
      </c>
      <c r="EH13" s="9">
        <v>0.34699999999999998</v>
      </c>
      <c r="EI13" s="9">
        <v>0.113</v>
      </c>
      <c r="EJ13" s="9">
        <v>0</v>
      </c>
      <c r="EK13" s="9">
        <v>0</v>
      </c>
      <c r="EL13" s="9">
        <v>0</v>
      </c>
      <c r="EM13" s="9">
        <v>13</v>
      </c>
      <c r="EN13" s="9">
        <v>15</v>
      </c>
      <c r="EO13" s="9">
        <v>10</v>
      </c>
      <c r="EP13" s="9">
        <v>2.7839999999999998</v>
      </c>
      <c r="EQ13" s="9">
        <v>1.38</v>
      </c>
      <c r="ER13" s="9">
        <v>1.405</v>
      </c>
      <c r="ES13" s="9">
        <v>1.774</v>
      </c>
      <c r="ET13" s="9">
        <v>0.59799999999999998</v>
      </c>
      <c r="EU13" s="9">
        <v>1.1759999999999999</v>
      </c>
      <c r="EV13" s="9">
        <v>1.01</v>
      </c>
      <c r="EW13" s="9">
        <v>0.78200000000000003</v>
      </c>
      <c r="EX13" s="9">
        <v>0.22800000000000001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8</v>
      </c>
      <c r="FF13" s="9">
        <v>10</v>
      </c>
      <c r="FG13" s="9">
        <v>7</v>
      </c>
      <c r="FH13" s="9">
        <v>4.681</v>
      </c>
      <c r="FI13" s="9">
        <v>2.2810000000000001</v>
      </c>
      <c r="FJ13" s="9">
        <v>2.4</v>
      </c>
      <c r="FK13" s="9">
        <v>1.478</v>
      </c>
      <c r="FL13" s="9">
        <v>0.40500000000000003</v>
      </c>
      <c r="FM13" s="9">
        <v>1.073</v>
      </c>
      <c r="FN13" s="9">
        <v>2.399</v>
      </c>
      <c r="FO13" s="9">
        <v>1.4750000000000001</v>
      </c>
      <c r="FP13" s="9">
        <v>0.92300000000000004</v>
      </c>
      <c r="FQ13" s="9">
        <v>0.438</v>
      </c>
      <c r="FR13" s="9">
        <v>0.315</v>
      </c>
      <c r="FS13" s="9">
        <v>0.123</v>
      </c>
      <c r="FT13" s="9">
        <v>0.36599999999999999</v>
      </c>
      <c r="FU13" s="9">
        <v>8.5999999999999993E-2</v>
      </c>
      <c r="FV13" s="9">
        <v>0.28100000000000003</v>
      </c>
      <c r="FW13" s="9">
        <v>12.43</v>
      </c>
      <c r="FX13" s="9">
        <v>14.746</v>
      </c>
      <c r="FY13" s="9">
        <v>10</v>
      </c>
      <c r="FZ13" s="9">
        <v>15.978999999999999</v>
      </c>
      <c r="GA13" s="9">
        <v>4.907</v>
      </c>
      <c r="GB13" s="9">
        <v>11.071999999999999</v>
      </c>
      <c r="GC13" s="9">
        <v>6.16</v>
      </c>
      <c r="GD13" s="9">
        <v>1.496</v>
      </c>
      <c r="GE13" s="9">
        <v>4.6639999999999997</v>
      </c>
      <c r="GF13" s="9">
        <v>7.9429999999999996</v>
      </c>
      <c r="GG13" s="9">
        <v>2.6219999999999999</v>
      </c>
      <c r="GH13" s="9">
        <v>5.3209999999999997</v>
      </c>
      <c r="GI13" s="9">
        <v>1.496</v>
      </c>
      <c r="GJ13" s="9">
        <v>0.66</v>
      </c>
      <c r="GK13" s="9">
        <v>0.83599999999999997</v>
      </c>
      <c r="GL13" s="9">
        <v>0.379</v>
      </c>
      <c r="GM13" s="9">
        <v>0.128</v>
      </c>
      <c r="GN13" s="9">
        <v>0.251</v>
      </c>
      <c r="GO13" s="9">
        <v>10</v>
      </c>
      <c r="GP13" s="9">
        <v>10.938000000000001</v>
      </c>
      <c r="GQ13" s="9">
        <v>10</v>
      </c>
      <c r="GR13" s="9">
        <v>1.655</v>
      </c>
      <c r="GS13" s="9">
        <v>0.98899999999999999</v>
      </c>
      <c r="GT13" s="9">
        <v>0.66600000000000004</v>
      </c>
      <c r="GU13" s="9">
        <v>0.878</v>
      </c>
      <c r="GV13" s="9">
        <v>0.443</v>
      </c>
      <c r="GW13" s="9">
        <v>0.435</v>
      </c>
      <c r="GX13" s="9">
        <v>0.34699999999999998</v>
      </c>
      <c r="GY13" s="9">
        <v>0.11600000000000001</v>
      </c>
      <c r="GZ13" s="9">
        <v>0.23100000000000001</v>
      </c>
      <c r="HA13" s="9">
        <v>0.20300000000000001</v>
      </c>
      <c r="HB13" s="9">
        <v>0.20300000000000001</v>
      </c>
      <c r="HC13" s="9">
        <v>0</v>
      </c>
      <c r="HD13" s="9">
        <v>0.22700000000000001</v>
      </c>
      <c r="HE13" s="9">
        <v>0.22700000000000001</v>
      </c>
      <c r="HF13" s="9">
        <v>0</v>
      </c>
      <c r="HG13" s="9">
        <v>8.3810000000000002</v>
      </c>
      <c r="HH13" s="9">
        <v>15.565</v>
      </c>
      <c r="HI13" s="9">
        <v>7</v>
      </c>
      <c r="HJ13" s="9">
        <v>1.2769999999999999</v>
      </c>
      <c r="HK13" s="9">
        <v>0.57899999999999996</v>
      </c>
      <c r="HL13" s="9">
        <v>0.69799999999999995</v>
      </c>
      <c r="HM13" s="9">
        <v>0.32800000000000001</v>
      </c>
      <c r="HN13" s="9">
        <v>0</v>
      </c>
      <c r="HO13" s="9">
        <v>0.32800000000000001</v>
      </c>
      <c r="HP13" s="9">
        <v>0.70399999999999996</v>
      </c>
      <c r="HQ13" s="9">
        <v>0.46100000000000002</v>
      </c>
      <c r="HR13" s="9">
        <v>0.24299999999999999</v>
      </c>
      <c r="HS13" s="9">
        <v>0.245</v>
      </c>
      <c r="HT13" s="9">
        <v>0.11799999999999999</v>
      </c>
      <c r="HU13" s="9">
        <v>0.128</v>
      </c>
      <c r="HV13" s="9">
        <v>0</v>
      </c>
      <c r="HW13" s="9">
        <v>0</v>
      </c>
      <c r="HX13" s="9">
        <v>0</v>
      </c>
      <c r="HY13" s="9">
        <v>13.331</v>
      </c>
      <c r="HZ13" s="9">
        <v>13.88</v>
      </c>
      <c r="IA13" s="9">
        <v>9.4529999999999994</v>
      </c>
      <c r="IB13" s="9">
        <v>7.3090000000000002</v>
      </c>
      <c r="IC13" s="9">
        <v>3.0449999999999999</v>
      </c>
      <c r="ID13" s="9">
        <v>4.2640000000000002</v>
      </c>
      <c r="IE13" s="9">
        <v>1.5009999999999999</v>
      </c>
      <c r="IF13" s="9">
        <v>0.42199999999999999</v>
      </c>
      <c r="IG13" s="9">
        <v>1.0780000000000001</v>
      </c>
      <c r="IH13" s="9">
        <v>4.33</v>
      </c>
      <c r="II13" s="9">
        <v>1.8260000000000001</v>
      </c>
      <c r="IJ13" s="9">
        <v>2.504</v>
      </c>
      <c r="IK13" s="9">
        <v>1.1120000000000001</v>
      </c>
      <c r="IL13" s="9">
        <v>0.71099999999999997</v>
      </c>
      <c r="IM13" s="9">
        <v>0.40100000000000002</v>
      </c>
      <c r="IN13" s="9">
        <v>0.36599999999999999</v>
      </c>
      <c r="IO13" s="9">
        <v>8.5999999999999993E-2</v>
      </c>
      <c r="IP13" s="9">
        <v>0.28100000000000003</v>
      </c>
      <c r="IQ13" s="9">
        <v>14</v>
      </c>
    </row>
    <row r="14" spans="1:251">
      <c r="A14" s="10">
        <v>43132</v>
      </c>
      <c r="B14" s="9">
        <v>24.631</v>
      </c>
      <c r="C14" s="9">
        <v>8.9819999999999993</v>
      </c>
      <c r="D14" s="9">
        <v>15.648999999999999</v>
      </c>
      <c r="E14" s="9">
        <v>8.6359999999999992</v>
      </c>
      <c r="F14" s="9">
        <v>2.25</v>
      </c>
      <c r="G14" s="9">
        <v>6.3849999999999998</v>
      </c>
      <c r="H14" s="9">
        <v>10.19</v>
      </c>
      <c r="I14" s="9">
        <v>4.5510000000000002</v>
      </c>
      <c r="J14" s="9">
        <v>5.6390000000000002</v>
      </c>
      <c r="K14" s="9">
        <v>4.1219999999999999</v>
      </c>
      <c r="L14" s="9">
        <v>1.411</v>
      </c>
      <c r="M14" s="9">
        <v>2.7109999999999999</v>
      </c>
      <c r="N14" s="9">
        <v>1.6830000000000001</v>
      </c>
      <c r="O14" s="9">
        <v>0.76900000000000002</v>
      </c>
      <c r="P14" s="9">
        <v>0.91400000000000003</v>
      </c>
      <c r="Q14" s="9">
        <v>10</v>
      </c>
      <c r="R14" s="9">
        <v>13</v>
      </c>
      <c r="S14" s="9">
        <v>10</v>
      </c>
      <c r="T14" s="9">
        <v>8.7279999999999998</v>
      </c>
      <c r="U14" s="9">
        <v>2.242</v>
      </c>
      <c r="V14" s="9">
        <v>6.4850000000000003</v>
      </c>
      <c r="W14" s="9">
        <v>3.903</v>
      </c>
      <c r="X14" s="9">
        <v>0.95199999999999996</v>
      </c>
      <c r="Y14" s="9">
        <v>2.9510000000000001</v>
      </c>
      <c r="Z14" s="9">
        <v>3.9750000000000001</v>
      </c>
      <c r="AA14" s="9">
        <v>1.18</v>
      </c>
      <c r="AB14" s="9">
        <v>2.7949999999999999</v>
      </c>
      <c r="AC14" s="9">
        <v>0.68700000000000006</v>
      </c>
      <c r="AD14" s="9">
        <v>0.111</v>
      </c>
      <c r="AE14" s="9">
        <v>0.57599999999999996</v>
      </c>
      <c r="AF14" s="9">
        <v>0.16300000000000001</v>
      </c>
      <c r="AG14" s="9">
        <v>0</v>
      </c>
      <c r="AH14" s="9">
        <v>0.16300000000000001</v>
      </c>
      <c r="AI14" s="9">
        <v>10</v>
      </c>
      <c r="AJ14" s="9">
        <v>10</v>
      </c>
      <c r="AK14" s="9">
        <v>10</v>
      </c>
      <c r="AL14" s="9">
        <v>15.903</v>
      </c>
      <c r="AM14" s="9">
        <v>6.74</v>
      </c>
      <c r="AN14" s="9">
        <v>9.1639999999999997</v>
      </c>
      <c r="AO14" s="9">
        <v>4.7329999999999997</v>
      </c>
      <c r="AP14" s="9">
        <v>1.2989999999999999</v>
      </c>
      <c r="AQ14" s="9">
        <v>3.4340000000000002</v>
      </c>
      <c r="AR14" s="9">
        <v>6.2149999999999999</v>
      </c>
      <c r="AS14" s="9">
        <v>3.3719999999999999</v>
      </c>
      <c r="AT14" s="9">
        <v>2.8439999999999999</v>
      </c>
      <c r="AU14" s="9">
        <v>3.4350000000000001</v>
      </c>
      <c r="AV14" s="9">
        <v>1.3</v>
      </c>
      <c r="AW14" s="9">
        <v>2.1349999999999998</v>
      </c>
      <c r="AX14" s="9">
        <v>1.52</v>
      </c>
      <c r="AY14" s="9">
        <v>0.76900000000000002</v>
      </c>
      <c r="AZ14" s="9">
        <v>0.751</v>
      </c>
      <c r="BA14" s="9">
        <v>14</v>
      </c>
      <c r="BB14" s="9">
        <v>16</v>
      </c>
      <c r="BC14" s="9">
        <v>10</v>
      </c>
      <c r="BD14" s="9">
        <v>1.798</v>
      </c>
      <c r="BE14" s="9">
        <v>0.46100000000000002</v>
      </c>
      <c r="BF14" s="9">
        <v>1.337</v>
      </c>
      <c r="BG14" s="9">
        <v>0.36399999999999999</v>
      </c>
      <c r="BH14" s="9">
        <v>0.13700000000000001</v>
      </c>
      <c r="BI14" s="9">
        <v>0.22700000000000001</v>
      </c>
      <c r="BJ14" s="9">
        <v>1.331</v>
      </c>
      <c r="BK14" s="9">
        <v>0.32400000000000001</v>
      </c>
      <c r="BL14" s="9">
        <v>1.0069999999999999</v>
      </c>
      <c r="BM14" s="9">
        <v>0.10299999999999999</v>
      </c>
      <c r="BN14" s="9">
        <v>0</v>
      </c>
      <c r="BO14" s="9">
        <v>0.10299999999999999</v>
      </c>
      <c r="BP14" s="9">
        <v>0</v>
      </c>
      <c r="BQ14" s="9">
        <v>0</v>
      </c>
      <c r="BR14" s="9">
        <v>0</v>
      </c>
      <c r="BS14" s="9">
        <v>13.851000000000001</v>
      </c>
      <c r="BT14" s="9">
        <v>15</v>
      </c>
      <c r="BU14" s="9">
        <v>12.826000000000001</v>
      </c>
      <c r="BV14" s="9">
        <v>0.26</v>
      </c>
      <c r="BW14" s="9">
        <v>0.155</v>
      </c>
      <c r="BX14" s="9">
        <v>0.105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0.26</v>
      </c>
      <c r="CI14" s="9">
        <v>0.155</v>
      </c>
      <c r="CJ14" s="9">
        <v>0.105</v>
      </c>
      <c r="CK14" s="9">
        <v>34.045999999999999</v>
      </c>
      <c r="CL14" s="9">
        <v>0</v>
      </c>
      <c r="CM14" s="9">
        <v>0</v>
      </c>
      <c r="CN14" s="9">
        <v>5.5129999999999999</v>
      </c>
      <c r="CO14" s="9">
        <v>2.198</v>
      </c>
      <c r="CP14" s="9">
        <v>3.3149999999999999</v>
      </c>
      <c r="CQ14" s="9">
        <v>1.4550000000000001</v>
      </c>
      <c r="CR14" s="9">
        <v>0.63</v>
      </c>
      <c r="CS14" s="9">
        <v>0.82499999999999996</v>
      </c>
      <c r="CT14" s="9">
        <v>1.869</v>
      </c>
      <c r="CU14" s="9">
        <v>0.70199999999999996</v>
      </c>
      <c r="CV14" s="9">
        <v>1.1659999999999999</v>
      </c>
      <c r="CW14" s="9">
        <v>0.88800000000000001</v>
      </c>
      <c r="CX14" s="9">
        <v>0.373</v>
      </c>
      <c r="CY14" s="9">
        <v>0.51500000000000001</v>
      </c>
      <c r="CZ14" s="9">
        <v>1.3009999999999999</v>
      </c>
      <c r="DA14" s="9">
        <v>0.49199999999999999</v>
      </c>
      <c r="DB14" s="9">
        <v>0.80900000000000005</v>
      </c>
      <c r="DC14" s="9">
        <v>14.753</v>
      </c>
      <c r="DD14" s="9">
        <v>13.032999999999999</v>
      </c>
      <c r="DE14" s="9">
        <v>15.592000000000001</v>
      </c>
      <c r="DF14" s="9">
        <v>8.984</v>
      </c>
      <c r="DG14" s="9">
        <v>3.1989999999999998</v>
      </c>
      <c r="DH14" s="9">
        <v>5.7839999999999998</v>
      </c>
      <c r="DI14" s="9">
        <v>3.5790000000000002</v>
      </c>
      <c r="DJ14" s="9">
        <v>1.0669999999999999</v>
      </c>
      <c r="DK14" s="9">
        <v>2.512</v>
      </c>
      <c r="DL14" s="9">
        <v>2.556</v>
      </c>
      <c r="DM14" s="9">
        <v>1.0940000000000001</v>
      </c>
      <c r="DN14" s="9">
        <v>1.462</v>
      </c>
      <c r="DO14" s="9">
        <v>2.8490000000000002</v>
      </c>
      <c r="DP14" s="9">
        <v>1.038</v>
      </c>
      <c r="DQ14" s="9">
        <v>1.81</v>
      </c>
      <c r="DR14" s="9">
        <v>0</v>
      </c>
      <c r="DS14" s="9">
        <v>0</v>
      </c>
      <c r="DT14" s="9">
        <v>0</v>
      </c>
      <c r="DU14" s="9">
        <v>10.913</v>
      </c>
      <c r="DV14" s="9">
        <v>15</v>
      </c>
      <c r="DW14" s="9">
        <v>10</v>
      </c>
      <c r="DX14" s="9">
        <v>9.2309999999999999</v>
      </c>
      <c r="DY14" s="9">
        <v>3.5289999999999999</v>
      </c>
      <c r="DZ14" s="9">
        <v>5.702</v>
      </c>
      <c r="EA14" s="9">
        <v>2.6030000000000002</v>
      </c>
      <c r="EB14" s="9">
        <v>0.69</v>
      </c>
      <c r="EC14" s="9">
        <v>1.913</v>
      </c>
      <c r="ED14" s="9">
        <v>6.2549999999999999</v>
      </c>
      <c r="EE14" s="9">
        <v>2.7170000000000001</v>
      </c>
      <c r="EF14" s="9">
        <v>3.5369999999999999</v>
      </c>
      <c r="EG14" s="9">
        <v>0.251</v>
      </c>
      <c r="EH14" s="9">
        <v>0</v>
      </c>
      <c r="EI14" s="9">
        <v>0.251</v>
      </c>
      <c r="EJ14" s="9">
        <v>0.122</v>
      </c>
      <c r="EK14" s="9">
        <v>0.122</v>
      </c>
      <c r="EL14" s="9">
        <v>0</v>
      </c>
      <c r="EM14" s="9">
        <v>10</v>
      </c>
      <c r="EN14" s="9">
        <v>13.602</v>
      </c>
      <c r="EO14" s="9">
        <v>10</v>
      </c>
      <c r="EP14" s="9">
        <v>2.4409999999999998</v>
      </c>
      <c r="EQ14" s="9">
        <v>0.36099999999999999</v>
      </c>
      <c r="ER14" s="9">
        <v>2.08</v>
      </c>
      <c r="ES14" s="9">
        <v>1.3620000000000001</v>
      </c>
      <c r="ET14" s="9">
        <v>0</v>
      </c>
      <c r="EU14" s="9">
        <v>1.3620000000000001</v>
      </c>
      <c r="EV14" s="9">
        <v>0.84099999999999997</v>
      </c>
      <c r="EW14" s="9">
        <v>0.36099999999999999</v>
      </c>
      <c r="EX14" s="9">
        <v>0.48</v>
      </c>
      <c r="EY14" s="9">
        <v>0.23799999999999999</v>
      </c>
      <c r="EZ14" s="9">
        <v>0</v>
      </c>
      <c r="FA14" s="9">
        <v>0.23799999999999999</v>
      </c>
      <c r="FB14" s="9">
        <v>0</v>
      </c>
      <c r="FC14" s="9">
        <v>0</v>
      </c>
      <c r="FD14" s="9">
        <v>0</v>
      </c>
      <c r="FE14" s="9">
        <v>8</v>
      </c>
      <c r="FF14" s="9">
        <v>10.8</v>
      </c>
      <c r="FG14" s="9">
        <v>8</v>
      </c>
      <c r="FH14" s="9">
        <v>4.2080000000000002</v>
      </c>
      <c r="FI14" s="9">
        <v>1.609</v>
      </c>
      <c r="FJ14" s="9">
        <v>2.5990000000000002</v>
      </c>
      <c r="FK14" s="9">
        <v>1.2010000000000001</v>
      </c>
      <c r="FL14" s="9">
        <v>0.107</v>
      </c>
      <c r="FM14" s="9">
        <v>1.095</v>
      </c>
      <c r="FN14" s="9">
        <v>1.903</v>
      </c>
      <c r="FO14" s="9">
        <v>1.1319999999999999</v>
      </c>
      <c r="FP14" s="9">
        <v>0.77200000000000002</v>
      </c>
      <c r="FQ14" s="9">
        <v>0.72299999999999998</v>
      </c>
      <c r="FR14" s="9">
        <v>0.216</v>
      </c>
      <c r="FS14" s="9">
        <v>0.50700000000000001</v>
      </c>
      <c r="FT14" s="9">
        <v>0.38100000000000001</v>
      </c>
      <c r="FU14" s="9">
        <v>0.155</v>
      </c>
      <c r="FV14" s="9">
        <v>0.22600000000000001</v>
      </c>
      <c r="FW14" s="9">
        <v>11.538</v>
      </c>
      <c r="FX14" s="9">
        <v>17.141999999999999</v>
      </c>
      <c r="FY14" s="9">
        <v>10</v>
      </c>
      <c r="FZ14" s="9">
        <v>16.170000000000002</v>
      </c>
      <c r="GA14" s="9">
        <v>5.5149999999999997</v>
      </c>
      <c r="GB14" s="9">
        <v>10.654999999999999</v>
      </c>
      <c r="GC14" s="9">
        <v>6.6790000000000003</v>
      </c>
      <c r="GD14" s="9">
        <v>1.907</v>
      </c>
      <c r="GE14" s="9">
        <v>4.7720000000000002</v>
      </c>
      <c r="GF14" s="9">
        <v>6.274</v>
      </c>
      <c r="GG14" s="9">
        <v>2.4980000000000002</v>
      </c>
      <c r="GH14" s="9">
        <v>3.7759999999999998</v>
      </c>
      <c r="GI14" s="9">
        <v>2.4409999999999998</v>
      </c>
      <c r="GJ14" s="9">
        <v>0.77800000000000002</v>
      </c>
      <c r="GK14" s="9">
        <v>1.663</v>
      </c>
      <c r="GL14" s="9">
        <v>0.77500000000000002</v>
      </c>
      <c r="GM14" s="9">
        <v>0.33200000000000002</v>
      </c>
      <c r="GN14" s="9">
        <v>0.44400000000000001</v>
      </c>
      <c r="GO14" s="9">
        <v>10</v>
      </c>
      <c r="GP14" s="9">
        <v>11.659000000000001</v>
      </c>
      <c r="GQ14" s="9">
        <v>10</v>
      </c>
      <c r="GR14" s="9">
        <v>3.6219999999999999</v>
      </c>
      <c r="GS14" s="9">
        <v>1.6739999999999999</v>
      </c>
      <c r="GT14" s="9">
        <v>1.948</v>
      </c>
      <c r="GU14" s="9">
        <v>0.52</v>
      </c>
      <c r="GV14" s="9">
        <v>9.0999999999999998E-2</v>
      </c>
      <c r="GW14" s="9">
        <v>0.42899999999999999</v>
      </c>
      <c r="GX14" s="9">
        <v>1.9690000000000001</v>
      </c>
      <c r="GY14" s="9">
        <v>1.0429999999999999</v>
      </c>
      <c r="GZ14" s="9">
        <v>0.92500000000000004</v>
      </c>
      <c r="HA14" s="9">
        <v>0.76600000000000001</v>
      </c>
      <c r="HB14" s="9">
        <v>0.41799999999999998</v>
      </c>
      <c r="HC14" s="9">
        <v>0.34899999999999998</v>
      </c>
      <c r="HD14" s="9">
        <v>0.36599999999999999</v>
      </c>
      <c r="HE14" s="9">
        <v>0.122</v>
      </c>
      <c r="HF14" s="9">
        <v>0.245</v>
      </c>
      <c r="HG14" s="9">
        <v>15</v>
      </c>
      <c r="HH14" s="9">
        <v>14.941000000000001</v>
      </c>
      <c r="HI14" s="9">
        <v>15.332000000000001</v>
      </c>
      <c r="HJ14" s="9">
        <v>2.4300000000000002</v>
      </c>
      <c r="HK14" s="9">
        <v>0.64500000000000002</v>
      </c>
      <c r="HL14" s="9">
        <v>1.784</v>
      </c>
      <c r="HM14" s="9">
        <v>0.59899999999999998</v>
      </c>
      <c r="HN14" s="9">
        <v>0.28299999999999997</v>
      </c>
      <c r="HO14" s="9">
        <v>0.316</v>
      </c>
      <c r="HP14" s="9">
        <v>1.375</v>
      </c>
      <c r="HQ14" s="9">
        <v>0.20200000000000001</v>
      </c>
      <c r="HR14" s="9">
        <v>1.173</v>
      </c>
      <c r="HS14" s="9">
        <v>0.29499999999999998</v>
      </c>
      <c r="HT14" s="9">
        <v>0</v>
      </c>
      <c r="HU14" s="9">
        <v>0.29499999999999998</v>
      </c>
      <c r="HV14" s="9">
        <v>0.161</v>
      </c>
      <c r="HW14" s="9">
        <v>0.161</v>
      </c>
      <c r="HX14" s="9">
        <v>0</v>
      </c>
      <c r="HY14" s="9">
        <v>14.348000000000001</v>
      </c>
      <c r="HZ14" s="9">
        <v>14.48</v>
      </c>
      <c r="IA14" s="9">
        <v>14.041</v>
      </c>
      <c r="IB14" s="9">
        <v>7.4420000000000002</v>
      </c>
      <c r="IC14" s="9">
        <v>3.1779999999999999</v>
      </c>
      <c r="ID14" s="9">
        <v>4.2649999999999997</v>
      </c>
      <c r="IE14" s="9">
        <v>1.9039999999999999</v>
      </c>
      <c r="IF14" s="9">
        <v>0.54500000000000004</v>
      </c>
      <c r="IG14" s="9">
        <v>1.359</v>
      </c>
      <c r="IH14" s="9">
        <v>3.4780000000000002</v>
      </c>
      <c r="II14" s="9">
        <v>1.865</v>
      </c>
      <c r="IJ14" s="9">
        <v>1.613</v>
      </c>
      <c r="IK14" s="9">
        <v>1.2749999999999999</v>
      </c>
      <c r="IL14" s="9">
        <v>0.33</v>
      </c>
      <c r="IM14" s="9">
        <v>0.94499999999999995</v>
      </c>
      <c r="IN14" s="9">
        <v>0.78500000000000003</v>
      </c>
      <c r="IO14" s="9">
        <v>0.437</v>
      </c>
      <c r="IP14" s="9">
        <v>0.34799999999999998</v>
      </c>
      <c r="IQ14" s="9">
        <v>14</v>
      </c>
    </row>
    <row r="15" spans="1:251">
      <c r="A15" s="10">
        <v>43497</v>
      </c>
      <c r="B15" s="9">
        <v>22.937000000000001</v>
      </c>
      <c r="C15" s="9">
        <v>8.1489999999999991</v>
      </c>
      <c r="D15" s="9">
        <v>14.788</v>
      </c>
      <c r="E15" s="9">
        <v>9.3019999999999996</v>
      </c>
      <c r="F15" s="9">
        <v>2.2189999999999999</v>
      </c>
      <c r="G15" s="9">
        <v>7.0830000000000002</v>
      </c>
      <c r="H15" s="9">
        <v>9.8290000000000006</v>
      </c>
      <c r="I15" s="9">
        <v>3.8439999999999999</v>
      </c>
      <c r="J15" s="9">
        <v>5.9850000000000003</v>
      </c>
      <c r="K15" s="9">
        <v>3.1360000000000001</v>
      </c>
      <c r="L15" s="9">
        <v>1.5840000000000001</v>
      </c>
      <c r="M15" s="9">
        <v>1.552</v>
      </c>
      <c r="N15" s="9">
        <v>0.67</v>
      </c>
      <c r="O15" s="9">
        <v>0.502</v>
      </c>
      <c r="P15" s="9">
        <v>0.16800000000000001</v>
      </c>
      <c r="Q15" s="9">
        <v>10</v>
      </c>
      <c r="R15" s="9">
        <v>14</v>
      </c>
      <c r="S15" s="9">
        <v>10</v>
      </c>
      <c r="T15" s="9">
        <v>8.3930000000000007</v>
      </c>
      <c r="U15" s="9">
        <v>2.056</v>
      </c>
      <c r="V15" s="9">
        <v>6.3369999999999997</v>
      </c>
      <c r="W15" s="9">
        <v>4.0650000000000004</v>
      </c>
      <c r="X15" s="9">
        <v>0.621</v>
      </c>
      <c r="Y15" s="9">
        <v>3.444</v>
      </c>
      <c r="Z15" s="9">
        <v>3.585</v>
      </c>
      <c r="AA15" s="9">
        <v>1.004</v>
      </c>
      <c r="AB15" s="9">
        <v>2.5819999999999999</v>
      </c>
      <c r="AC15" s="9">
        <v>0.57399999999999995</v>
      </c>
      <c r="AD15" s="9">
        <v>0.43099999999999999</v>
      </c>
      <c r="AE15" s="9">
        <v>0.14299999999999999</v>
      </c>
      <c r="AF15" s="9">
        <v>0.16800000000000001</v>
      </c>
      <c r="AG15" s="9">
        <v>0</v>
      </c>
      <c r="AH15" s="9">
        <v>0.16800000000000001</v>
      </c>
      <c r="AI15" s="9">
        <v>10</v>
      </c>
      <c r="AJ15" s="9">
        <v>10</v>
      </c>
      <c r="AK15" s="9">
        <v>8</v>
      </c>
      <c r="AL15" s="9">
        <v>14.544</v>
      </c>
      <c r="AM15" s="9">
        <v>6.093</v>
      </c>
      <c r="AN15" s="9">
        <v>8.4510000000000005</v>
      </c>
      <c r="AO15" s="9">
        <v>5.2370000000000001</v>
      </c>
      <c r="AP15" s="9">
        <v>1.5980000000000001</v>
      </c>
      <c r="AQ15" s="9">
        <v>3.6389999999999998</v>
      </c>
      <c r="AR15" s="9">
        <v>6.2439999999999998</v>
      </c>
      <c r="AS15" s="9">
        <v>2.84</v>
      </c>
      <c r="AT15" s="9">
        <v>3.403</v>
      </c>
      <c r="AU15" s="9">
        <v>2.5609999999999999</v>
      </c>
      <c r="AV15" s="9">
        <v>1.153</v>
      </c>
      <c r="AW15" s="9">
        <v>1.409</v>
      </c>
      <c r="AX15" s="9">
        <v>0.502</v>
      </c>
      <c r="AY15" s="9">
        <v>0.502</v>
      </c>
      <c r="AZ15" s="9">
        <v>0</v>
      </c>
      <c r="BA15" s="9">
        <v>11.576000000000001</v>
      </c>
      <c r="BB15" s="9">
        <v>14.092000000000001</v>
      </c>
      <c r="BC15" s="9">
        <v>10</v>
      </c>
      <c r="BD15" s="9">
        <v>2.7170000000000001</v>
      </c>
      <c r="BE15" s="9">
        <v>1.1659999999999999</v>
      </c>
      <c r="BF15" s="9">
        <v>1.5509999999999999</v>
      </c>
      <c r="BG15" s="9">
        <v>0.58299999999999996</v>
      </c>
      <c r="BH15" s="9">
        <v>0.13</v>
      </c>
      <c r="BI15" s="9">
        <v>0.45300000000000001</v>
      </c>
      <c r="BJ15" s="9">
        <v>1.917</v>
      </c>
      <c r="BK15" s="9">
        <v>0.88900000000000001</v>
      </c>
      <c r="BL15" s="9">
        <v>1.028</v>
      </c>
      <c r="BM15" s="9">
        <v>0.14699999999999999</v>
      </c>
      <c r="BN15" s="9">
        <v>0.14699999999999999</v>
      </c>
      <c r="BO15" s="9">
        <v>0</v>
      </c>
      <c r="BP15" s="9">
        <v>6.9000000000000006E-2</v>
      </c>
      <c r="BQ15" s="9">
        <v>0</v>
      </c>
      <c r="BR15" s="9">
        <v>6.9000000000000006E-2</v>
      </c>
      <c r="BS15" s="9">
        <v>12</v>
      </c>
      <c r="BT15" s="9">
        <v>13</v>
      </c>
      <c r="BU15" s="9">
        <v>10</v>
      </c>
      <c r="BV15" s="9">
        <v>0.193</v>
      </c>
      <c r="BW15" s="9">
        <v>0.193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0.193</v>
      </c>
      <c r="CI15" s="9">
        <v>0.193</v>
      </c>
      <c r="CJ15" s="9">
        <v>0</v>
      </c>
      <c r="CK15" s="9">
        <v>0</v>
      </c>
      <c r="CL15" s="9">
        <v>0</v>
      </c>
      <c r="CM15" s="9">
        <v>0</v>
      </c>
      <c r="CN15" s="9">
        <v>5.7130000000000001</v>
      </c>
      <c r="CO15" s="9">
        <v>2.512</v>
      </c>
      <c r="CP15" s="9">
        <v>3.202</v>
      </c>
      <c r="CQ15" s="9">
        <v>2.3719999999999999</v>
      </c>
      <c r="CR15" s="9">
        <v>1.151</v>
      </c>
      <c r="CS15" s="9">
        <v>1.2210000000000001</v>
      </c>
      <c r="CT15" s="9">
        <v>2.028</v>
      </c>
      <c r="CU15" s="9">
        <v>0.84799999999999998</v>
      </c>
      <c r="CV15" s="9">
        <v>1.18</v>
      </c>
      <c r="CW15" s="9">
        <v>0.76800000000000002</v>
      </c>
      <c r="CX15" s="9">
        <v>0.20399999999999999</v>
      </c>
      <c r="CY15" s="9">
        <v>0.56299999999999994</v>
      </c>
      <c r="CZ15" s="9">
        <v>0.54500000000000004</v>
      </c>
      <c r="DA15" s="9">
        <v>0.308</v>
      </c>
      <c r="DB15" s="9">
        <v>0.23699999999999999</v>
      </c>
      <c r="DC15" s="9">
        <v>11.823</v>
      </c>
      <c r="DD15" s="9">
        <v>12.423999999999999</v>
      </c>
      <c r="DE15" s="9">
        <v>11.337</v>
      </c>
      <c r="DF15" s="9">
        <v>7.16</v>
      </c>
      <c r="DG15" s="9">
        <v>2.6539999999999999</v>
      </c>
      <c r="DH15" s="9">
        <v>4.5069999999999997</v>
      </c>
      <c r="DI15" s="9">
        <v>2.331</v>
      </c>
      <c r="DJ15" s="9">
        <v>0.39400000000000002</v>
      </c>
      <c r="DK15" s="9">
        <v>1.9370000000000001</v>
      </c>
      <c r="DL15" s="9">
        <v>2.9369999999999998</v>
      </c>
      <c r="DM15" s="9">
        <v>1.212</v>
      </c>
      <c r="DN15" s="9">
        <v>1.7250000000000001</v>
      </c>
      <c r="DO15" s="9">
        <v>1.8919999999999999</v>
      </c>
      <c r="DP15" s="9">
        <v>1.0469999999999999</v>
      </c>
      <c r="DQ15" s="9">
        <v>0.84499999999999997</v>
      </c>
      <c r="DR15" s="9">
        <v>0</v>
      </c>
      <c r="DS15" s="9">
        <v>0</v>
      </c>
      <c r="DT15" s="9">
        <v>0</v>
      </c>
      <c r="DU15" s="9">
        <v>10.391999999999999</v>
      </c>
      <c r="DV15" s="9">
        <v>14.638999999999999</v>
      </c>
      <c r="DW15" s="9">
        <v>10</v>
      </c>
      <c r="DX15" s="9">
        <v>9.4450000000000003</v>
      </c>
      <c r="DY15" s="9">
        <v>3.0870000000000002</v>
      </c>
      <c r="DZ15" s="9">
        <v>6.3579999999999997</v>
      </c>
      <c r="EA15" s="9">
        <v>2.96</v>
      </c>
      <c r="EB15" s="9">
        <v>0.46600000000000003</v>
      </c>
      <c r="EC15" s="9">
        <v>2.4940000000000002</v>
      </c>
      <c r="ED15" s="9">
        <v>5.8630000000000004</v>
      </c>
      <c r="EE15" s="9">
        <v>2.1419999999999999</v>
      </c>
      <c r="EF15" s="9">
        <v>3.7210000000000001</v>
      </c>
      <c r="EG15" s="9">
        <v>0.623</v>
      </c>
      <c r="EH15" s="9">
        <v>0.48</v>
      </c>
      <c r="EI15" s="9">
        <v>0.14299999999999999</v>
      </c>
      <c r="EJ15" s="9">
        <v>0</v>
      </c>
      <c r="EK15" s="9">
        <v>0</v>
      </c>
      <c r="EL15" s="9">
        <v>0</v>
      </c>
      <c r="EM15" s="9">
        <v>12.361000000000001</v>
      </c>
      <c r="EN15" s="9">
        <v>14.71</v>
      </c>
      <c r="EO15" s="9">
        <v>10</v>
      </c>
      <c r="EP15" s="9">
        <v>3.141</v>
      </c>
      <c r="EQ15" s="9">
        <v>0.86899999999999999</v>
      </c>
      <c r="ER15" s="9">
        <v>2.2719999999999998</v>
      </c>
      <c r="ES15" s="9">
        <v>2.2229999999999999</v>
      </c>
      <c r="ET15" s="9">
        <v>0.33800000000000002</v>
      </c>
      <c r="EU15" s="9">
        <v>1.8839999999999999</v>
      </c>
      <c r="EV15" s="9">
        <v>0.91900000000000004</v>
      </c>
      <c r="EW15" s="9">
        <v>0.53100000000000003</v>
      </c>
      <c r="EX15" s="9">
        <v>0.38700000000000001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8</v>
      </c>
      <c r="FF15" s="9">
        <v>10</v>
      </c>
      <c r="FG15" s="9">
        <v>8</v>
      </c>
      <c r="FH15" s="9">
        <v>3.2909999999999999</v>
      </c>
      <c r="FI15" s="9">
        <v>1.77</v>
      </c>
      <c r="FJ15" s="9">
        <v>1.52</v>
      </c>
      <c r="FK15" s="9">
        <v>0.35699999999999998</v>
      </c>
      <c r="FL15" s="9">
        <v>0.35699999999999998</v>
      </c>
      <c r="FM15" s="9">
        <v>0</v>
      </c>
      <c r="FN15" s="9">
        <v>2.2530000000000001</v>
      </c>
      <c r="FO15" s="9">
        <v>0.80100000000000005</v>
      </c>
      <c r="FP15" s="9">
        <v>1.4510000000000001</v>
      </c>
      <c r="FQ15" s="9">
        <v>0.61199999999999999</v>
      </c>
      <c r="FR15" s="9">
        <v>0.61199999999999999</v>
      </c>
      <c r="FS15" s="9">
        <v>0</v>
      </c>
      <c r="FT15" s="9">
        <v>6.9000000000000006E-2</v>
      </c>
      <c r="FU15" s="9">
        <v>0</v>
      </c>
      <c r="FV15" s="9">
        <v>6.9000000000000006E-2</v>
      </c>
      <c r="FW15" s="9">
        <v>14.154</v>
      </c>
      <c r="FX15" s="9">
        <v>16</v>
      </c>
      <c r="FY15" s="9">
        <v>11.266999999999999</v>
      </c>
      <c r="FZ15" s="9">
        <v>16.641999999999999</v>
      </c>
      <c r="GA15" s="9">
        <v>5.6550000000000002</v>
      </c>
      <c r="GB15" s="9">
        <v>10.987</v>
      </c>
      <c r="GC15" s="9">
        <v>7.1859999999999999</v>
      </c>
      <c r="GD15" s="9">
        <v>1.5640000000000001</v>
      </c>
      <c r="GE15" s="9">
        <v>5.6219999999999999</v>
      </c>
      <c r="GF15" s="9">
        <v>7.5830000000000002</v>
      </c>
      <c r="GG15" s="9">
        <v>3.258</v>
      </c>
      <c r="GH15" s="9">
        <v>4.3250000000000002</v>
      </c>
      <c r="GI15" s="9">
        <v>1.5489999999999999</v>
      </c>
      <c r="GJ15" s="9">
        <v>0.67700000000000005</v>
      </c>
      <c r="GK15" s="9">
        <v>0.872</v>
      </c>
      <c r="GL15" s="9">
        <v>0.32500000000000001</v>
      </c>
      <c r="GM15" s="9">
        <v>0.157</v>
      </c>
      <c r="GN15" s="9">
        <v>0.16800000000000001</v>
      </c>
      <c r="GO15" s="9">
        <v>10</v>
      </c>
      <c r="GP15" s="9">
        <v>12</v>
      </c>
      <c r="GQ15" s="9">
        <v>9</v>
      </c>
      <c r="GR15" s="9">
        <v>4.4160000000000004</v>
      </c>
      <c r="GS15" s="9">
        <v>1.3819999999999999</v>
      </c>
      <c r="GT15" s="9">
        <v>3.0339999999999998</v>
      </c>
      <c r="GU15" s="9">
        <v>2.02</v>
      </c>
      <c r="GV15" s="9">
        <v>0.33800000000000002</v>
      </c>
      <c r="GW15" s="9">
        <v>1.6819999999999999</v>
      </c>
      <c r="GX15" s="9">
        <v>0.92900000000000005</v>
      </c>
      <c r="GY15" s="9">
        <v>0.25600000000000001</v>
      </c>
      <c r="GZ15" s="9">
        <v>0.67200000000000004</v>
      </c>
      <c r="HA15" s="9">
        <v>1.1220000000000001</v>
      </c>
      <c r="HB15" s="9">
        <v>0.442</v>
      </c>
      <c r="HC15" s="9">
        <v>0.68</v>
      </c>
      <c r="HD15" s="9">
        <v>0.34499999999999997</v>
      </c>
      <c r="HE15" s="9">
        <v>0.34499999999999997</v>
      </c>
      <c r="HF15" s="9">
        <v>0</v>
      </c>
      <c r="HG15" s="9">
        <v>10</v>
      </c>
      <c r="HH15" s="9">
        <v>21.984000000000002</v>
      </c>
      <c r="HI15" s="9">
        <v>8</v>
      </c>
      <c r="HJ15" s="9">
        <v>1.3049999999999999</v>
      </c>
      <c r="HK15" s="9">
        <v>0.50700000000000001</v>
      </c>
      <c r="HL15" s="9">
        <v>0.79700000000000004</v>
      </c>
      <c r="HM15" s="9">
        <v>0.32300000000000001</v>
      </c>
      <c r="HN15" s="9">
        <v>0.09</v>
      </c>
      <c r="HO15" s="9">
        <v>0.23200000000000001</v>
      </c>
      <c r="HP15" s="9">
        <v>0.98199999999999998</v>
      </c>
      <c r="HQ15" s="9">
        <v>0.41699999999999998</v>
      </c>
      <c r="HR15" s="9">
        <v>0.56499999999999995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13.307</v>
      </c>
      <c r="HZ15" s="9">
        <v>12.555</v>
      </c>
      <c r="IA15" s="9">
        <v>16</v>
      </c>
      <c r="IB15" s="9">
        <v>5.5510000000000002</v>
      </c>
      <c r="IC15" s="9">
        <v>2.4660000000000002</v>
      </c>
      <c r="ID15" s="9">
        <v>3.0859999999999999</v>
      </c>
      <c r="IE15" s="9">
        <v>0.97499999999999998</v>
      </c>
      <c r="IF15" s="9">
        <v>0.40300000000000002</v>
      </c>
      <c r="IG15" s="9">
        <v>0.57099999999999995</v>
      </c>
      <c r="IH15" s="9">
        <v>3.52</v>
      </c>
      <c r="II15" s="9">
        <v>1.5109999999999999</v>
      </c>
      <c r="IJ15" s="9">
        <v>2.0089999999999999</v>
      </c>
      <c r="IK15" s="9">
        <v>0.98799999999999999</v>
      </c>
      <c r="IL15" s="9">
        <v>0.55100000000000005</v>
      </c>
      <c r="IM15" s="9">
        <v>0.437</v>
      </c>
      <c r="IN15" s="9">
        <v>6.9000000000000006E-2</v>
      </c>
      <c r="IO15" s="9">
        <v>0</v>
      </c>
      <c r="IP15" s="9">
        <v>6.9000000000000006E-2</v>
      </c>
      <c r="IQ15" s="9">
        <v>14</v>
      </c>
    </row>
    <row r="16" spans="1:251">
      <c r="A16" s="10">
        <v>43862</v>
      </c>
      <c r="B16" s="9">
        <v>27.48</v>
      </c>
      <c r="C16" s="9">
        <v>10.209</v>
      </c>
      <c r="D16" s="9">
        <v>17.271000000000001</v>
      </c>
      <c r="E16" s="9">
        <v>9.7959999999999994</v>
      </c>
      <c r="F16" s="9">
        <v>3.4460000000000002</v>
      </c>
      <c r="G16" s="9">
        <v>6.35</v>
      </c>
      <c r="H16" s="9">
        <v>12.29</v>
      </c>
      <c r="I16" s="9">
        <v>4.516</v>
      </c>
      <c r="J16" s="9">
        <v>7.774</v>
      </c>
      <c r="K16" s="9">
        <v>4.032</v>
      </c>
      <c r="L16" s="9">
        <v>1.61</v>
      </c>
      <c r="M16" s="9">
        <v>2.4220000000000002</v>
      </c>
      <c r="N16" s="9">
        <v>1.3620000000000001</v>
      </c>
      <c r="O16" s="9">
        <v>0.63700000000000001</v>
      </c>
      <c r="P16" s="9">
        <v>0.72499999999999998</v>
      </c>
      <c r="Q16" s="9">
        <v>12</v>
      </c>
      <c r="R16" s="9">
        <v>12</v>
      </c>
      <c r="S16" s="9">
        <v>12</v>
      </c>
      <c r="T16" s="9">
        <v>10.363</v>
      </c>
      <c r="U16" s="9">
        <v>2.6789999999999998</v>
      </c>
      <c r="V16" s="9">
        <v>7.6840000000000002</v>
      </c>
      <c r="W16" s="9">
        <v>5.0209999999999999</v>
      </c>
      <c r="X16" s="9">
        <v>1.742</v>
      </c>
      <c r="Y16" s="9">
        <v>3.2789999999999999</v>
      </c>
      <c r="Z16" s="9">
        <v>3.9470000000000001</v>
      </c>
      <c r="AA16" s="9">
        <v>0.69499999999999995</v>
      </c>
      <c r="AB16" s="9">
        <v>3.2519999999999998</v>
      </c>
      <c r="AC16" s="9">
        <v>1.1160000000000001</v>
      </c>
      <c r="AD16" s="9">
        <v>0.24199999999999999</v>
      </c>
      <c r="AE16" s="9">
        <v>0.875</v>
      </c>
      <c r="AF16" s="9">
        <v>0.27800000000000002</v>
      </c>
      <c r="AG16" s="9">
        <v>0</v>
      </c>
      <c r="AH16" s="9">
        <v>0.27800000000000002</v>
      </c>
      <c r="AI16" s="9">
        <v>10</v>
      </c>
      <c r="AJ16" s="9">
        <v>8</v>
      </c>
      <c r="AK16" s="9">
        <v>10</v>
      </c>
      <c r="AL16" s="9">
        <v>17.117999999999999</v>
      </c>
      <c r="AM16" s="9">
        <v>7.5309999999999997</v>
      </c>
      <c r="AN16" s="9">
        <v>9.5869999999999997</v>
      </c>
      <c r="AO16" s="9">
        <v>4.7750000000000004</v>
      </c>
      <c r="AP16" s="9">
        <v>1.7050000000000001</v>
      </c>
      <c r="AQ16" s="9">
        <v>3.0710000000000002</v>
      </c>
      <c r="AR16" s="9">
        <v>8.343</v>
      </c>
      <c r="AS16" s="9">
        <v>3.8210000000000002</v>
      </c>
      <c r="AT16" s="9">
        <v>4.5220000000000002</v>
      </c>
      <c r="AU16" s="9">
        <v>2.9159999999999999</v>
      </c>
      <c r="AV16" s="9">
        <v>1.3680000000000001</v>
      </c>
      <c r="AW16" s="9">
        <v>1.548</v>
      </c>
      <c r="AX16" s="9">
        <v>1.0840000000000001</v>
      </c>
      <c r="AY16" s="9">
        <v>0.63700000000000001</v>
      </c>
      <c r="AZ16" s="9">
        <v>0.44700000000000001</v>
      </c>
      <c r="BA16" s="9">
        <v>13</v>
      </c>
      <c r="BB16" s="9">
        <v>14.055999999999999</v>
      </c>
      <c r="BC16" s="9">
        <v>13</v>
      </c>
      <c r="BD16" s="9">
        <v>2.907</v>
      </c>
      <c r="BE16" s="9">
        <v>1.6359999999999999</v>
      </c>
      <c r="BF16" s="9">
        <v>1.2709999999999999</v>
      </c>
      <c r="BG16" s="9">
        <v>0.75900000000000001</v>
      </c>
      <c r="BH16" s="9">
        <v>0.254</v>
      </c>
      <c r="BI16" s="9">
        <v>0.505</v>
      </c>
      <c r="BJ16" s="9">
        <v>1.3779999999999999</v>
      </c>
      <c r="BK16" s="9">
        <v>0.754</v>
      </c>
      <c r="BL16" s="9">
        <v>0.624</v>
      </c>
      <c r="BM16" s="9">
        <v>0.77</v>
      </c>
      <c r="BN16" s="9">
        <v>0.627</v>
      </c>
      <c r="BO16" s="9">
        <v>0.14299999999999999</v>
      </c>
      <c r="BP16" s="9">
        <v>0</v>
      </c>
      <c r="BQ16" s="9">
        <v>0</v>
      </c>
      <c r="BR16" s="9">
        <v>0</v>
      </c>
      <c r="BS16" s="9">
        <v>12.625</v>
      </c>
      <c r="BT16" s="9">
        <v>14.641</v>
      </c>
      <c r="BU16" s="9">
        <v>10</v>
      </c>
      <c r="BV16" s="9">
        <v>0.17799999999999999</v>
      </c>
      <c r="BW16" s="9">
        <v>0.17799999999999999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0.17799999999999999</v>
      </c>
      <c r="CF16" s="9">
        <v>0.17799999999999999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5.8049999999999997</v>
      </c>
      <c r="CO16" s="9">
        <v>2.702</v>
      </c>
      <c r="CP16" s="9">
        <v>3.1019999999999999</v>
      </c>
      <c r="CQ16" s="9">
        <v>1.181</v>
      </c>
      <c r="CR16" s="9">
        <v>0.44700000000000001</v>
      </c>
      <c r="CS16" s="9">
        <v>0.73399999999999999</v>
      </c>
      <c r="CT16" s="9">
        <v>2.5990000000000002</v>
      </c>
      <c r="CU16" s="9">
        <v>1.1879999999999999</v>
      </c>
      <c r="CV16" s="9">
        <v>1.411</v>
      </c>
      <c r="CW16" s="9">
        <v>0.83299999999999996</v>
      </c>
      <c r="CX16" s="9">
        <v>0.43099999999999999</v>
      </c>
      <c r="CY16" s="9">
        <v>0.40200000000000002</v>
      </c>
      <c r="CZ16" s="9">
        <v>1.1919999999999999</v>
      </c>
      <c r="DA16" s="9">
        <v>0.63700000000000001</v>
      </c>
      <c r="DB16" s="9">
        <v>0.55500000000000005</v>
      </c>
      <c r="DC16" s="9">
        <v>14</v>
      </c>
      <c r="DD16" s="9">
        <v>15.074999999999999</v>
      </c>
      <c r="DE16" s="9">
        <v>13.553000000000001</v>
      </c>
      <c r="DF16" s="9">
        <v>10.461</v>
      </c>
      <c r="DG16" s="9">
        <v>3.7919999999999998</v>
      </c>
      <c r="DH16" s="9">
        <v>6.6689999999999996</v>
      </c>
      <c r="DI16" s="9">
        <v>3.3180000000000001</v>
      </c>
      <c r="DJ16" s="9">
        <v>0.98899999999999999</v>
      </c>
      <c r="DK16" s="9">
        <v>2.3290000000000002</v>
      </c>
      <c r="DL16" s="9">
        <v>4.2380000000000004</v>
      </c>
      <c r="DM16" s="9">
        <v>1.5189999999999999</v>
      </c>
      <c r="DN16" s="9">
        <v>2.7189999999999999</v>
      </c>
      <c r="DO16" s="9">
        <v>2.7349999999999999</v>
      </c>
      <c r="DP16" s="9">
        <v>1.2829999999999999</v>
      </c>
      <c r="DQ16" s="9">
        <v>1.452</v>
      </c>
      <c r="DR16" s="9">
        <v>0.17</v>
      </c>
      <c r="DS16" s="9">
        <v>0</v>
      </c>
      <c r="DT16" s="9">
        <v>0.17</v>
      </c>
      <c r="DU16" s="9">
        <v>13</v>
      </c>
      <c r="DV16" s="9">
        <v>12.882</v>
      </c>
      <c r="DW16" s="9">
        <v>13</v>
      </c>
      <c r="DX16" s="9">
        <v>10.451000000000001</v>
      </c>
      <c r="DY16" s="9">
        <v>3.468</v>
      </c>
      <c r="DZ16" s="9">
        <v>6.9829999999999997</v>
      </c>
      <c r="EA16" s="9">
        <v>3.4140000000000001</v>
      </c>
      <c r="EB16" s="9">
        <v>0.96499999999999997</v>
      </c>
      <c r="EC16" s="9">
        <v>2.448</v>
      </c>
      <c r="ED16" s="9">
        <v>5.9809999999999999</v>
      </c>
      <c r="EE16" s="9">
        <v>2.1579999999999999</v>
      </c>
      <c r="EF16" s="9">
        <v>3.823</v>
      </c>
      <c r="EG16" s="9">
        <v>1.0569999999999999</v>
      </c>
      <c r="EH16" s="9">
        <v>0.34599999999999997</v>
      </c>
      <c r="EI16" s="9">
        <v>0.71099999999999997</v>
      </c>
      <c r="EJ16" s="9">
        <v>0</v>
      </c>
      <c r="EK16" s="9">
        <v>0</v>
      </c>
      <c r="EL16" s="9">
        <v>0</v>
      </c>
      <c r="EM16" s="9">
        <v>11.956</v>
      </c>
      <c r="EN16" s="9">
        <v>12.284000000000001</v>
      </c>
      <c r="EO16" s="9">
        <v>11.5</v>
      </c>
      <c r="EP16" s="9">
        <v>3.4929999999999999</v>
      </c>
      <c r="EQ16" s="9">
        <v>1.7050000000000001</v>
      </c>
      <c r="ER16" s="9">
        <v>1.788</v>
      </c>
      <c r="ES16" s="9">
        <v>2.6419999999999999</v>
      </c>
      <c r="ET16" s="9">
        <v>1.2989999999999999</v>
      </c>
      <c r="EU16" s="9">
        <v>1.343</v>
      </c>
      <c r="EV16" s="9">
        <v>0.85</v>
      </c>
      <c r="EW16" s="9">
        <v>0.40600000000000003</v>
      </c>
      <c r="EX16" s="9">
        <v>0.44400000000000001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8</v>
      </c>
      <c r="FF16" s="9">
        <v>8</v>
      </c>
      <c r="FG16" s="9">
        <v>8</v>
      </c>
      <c r="FH16" s="9">
        <v>4.1980000000000004</v>
      </c>
      <c r="FI16" s="9">
        <v>1.708</v>
      </c>
      <c r="FJ16" s="9">
        <v>2.4900000000000002</v>
      </c>
      <c r="FK16" s="9">
        <v>0.73699999999999999</v>
      </c>
      <c r="FL16" s="9">
        <v>0.316</v>
      </c>
      <c r="FM16" s="9">
        <v>0.42</v>
      </c>
      <c r="FN16" s="9">
        <v>2.097</v>
      </c>
      <c r="FO16" s="9">
        <v>0.72699999999999998</v>
      </c>
      <c r="FP16" s="9">
        <v>1.37</v>
      </c>
      <c r="FQ16" s="9">
        <v>1.2190000000000001</v>
      </c>
      <c r="FR16" s="9">
        <v>0.66500000000000004</v>
      </c>
      <c r="FS16" s="9">
        <v>0.55400000000000005</v>
      </c>
      <c r="FT16" s="9">
        <v>0.14599999999999999</v>
      </c>
      <c r="FU16" s="9">
        <v>0</v>
      </c>
      <c r="FV16" s="9">
        <v>0.14599999999999999</v>
      </c>
      <c r="FW16" s="9">
        <v>14.324</v>
      </c>
      <c r="FX16" s="9">
        <v>15</v>
      </c>
      <c r="FY16" s="9">
        <v>12.159000000000001</v>
      </c>
      <c r="FZ16" s="9">
        <v>18.175999999999998</v>
      </c>
      <c r="GA16" s="9">
        <v>6.1360000000000001</v>
      </c>
      <c r="GB16" s="9">
        <v>12.04</v>
      </c>
      <c r="GC16" s="9">
        <v>7.4740000000000002</v>
      </c>
      <c r="GD16" s="9">
        <v>2.157</v>
      </c>
      <c r="GE16" s="9">
        <v>5.3170000000000002</v>
      </c>
      <c r="GF16" s="9">
        <v>7.8810000000000002</v>
      </c>
      <c r="GG16" s="9">
        <v>2.7829999999999999</v>
      </c>
      <c r="GH16" s="9">
        <v>5.0979999999999999</v>
      </c>
      <c r="GI16" s="9">
        <v>2.2530000000000001</v>
      </c>
      <c r="GJ16" s="9">
        <v>1.073</v>
      </c>
      <c r="GK16" s="9">
        <v>1.179</v>
      </c>
      <c r="GL16" s="9">
        <v>0.56899999999999995</v>
      </c>
      <c r="GM16" s="9">
        <v>0.123</v>
      </c>
      <c r="GN16" s="9">
        <v>0.44600000000000001</v>
      </c>
      <c r="GO16" s="9">
        <v>10</v>
      </c>
      <c r="GP16" s="9">
        <v>10</v>
      </c>
      <c r="GQ16" s="9">
        <v>10</v>
      </c>
      <c r="GR16" s="9">
        <v>5.4820000000000002</v>
      </c>
      <c r="GS16" s="9">
        <v>3.0169999999999999</v>
      </c>
      <c r="GT16" s="9">
        <v>2.4649999999999999</v>
      </c>
      <c r="GU16" s="9">
        <v>0.89900000000000002</v>
      </c>
      <c r="GV16" s="9">
        <v>0.54900000000000004</v>
      </c>
      <c r="GW16" s="9">
        <v>0.34899999999999998</v>
      </c>
      <c r="GX16" s="9">
        <v>2.911</v>
      </c>
      <c r="GY16" s="9">
        <v>1.4550000000000001</v>
      </c>
      <c r="GZ16" s="9">
        <v>1.456</v>
      </c>
      <c r="HA16" s="9">
        <v>1.0249999999999999</v>
      </c>
      <c r="HB16" s="9">
        <v>0.499</v>
      </c>
      <c r="HC16" s="9">
        <v>0.52500000000000002</v>
      </c>
      <c r="HD16" s="9">
        <v>0.64700000000000002</v>
      </c>
      <c r="HE16" s="9">
        <v>0.51400000000000001</v>
      </c>
      <c r="HF16" s="9">
        <v>0.13400000000000001</v>
      </c>
      <c r="HG16" s="9">
        <v>15.315</v>
      </c>
      <c r="HH16" s="9">
        <v>17.405000000000001</v>
      </c>
      <c r="HI16" s="9">
        <v>15</v>
      </c>
      <c r="HJ16" s="9">
        <v>2.532</v>
      </c>
      <c r="HK16" s="9">
        <v>0.98499999999999999</v>
      </c>
      <c r="HL16" s="9">
        <v>1.5469999999999999</v>
      </c>
      <c r="HM16" s="9">
        <v>1.446</v>
      </c>
      <c r="HN16" s="9">
        <v>0.67800000000000005</v>
      </c>
      <c r="HO16" s="9">
        <v>0.76800000000000002</v>
      </c>
      <c r="HP16" s="9">
        <v>0.77900000000000003</v>
      </c>
      <c r="HQ16" s="9">
        <v>0.30599999999999999</v>
      </c>
      <c r="HR16" s="9">
        <v>0.47299999999999998</v>
      </c>
      <c r="HS16" s="9">
        <v>0.30599999999999999</v>
      </c>
      <c r="HT16" s="9">
        <v>0</v>
      </c>
      <c r="HU16" s="9">
        <v>0.30599999999999999</v>
      </c>
      <c r="HV16" s="9">
        <v>0</v>
      </c>
      <c r="HW16" s="9">
        <v>0</v>
      </c>
      <c r="HX16" s="9">
        <v>0</v>
      </c>
      <c r="HY16" s="9">
        <v>8.1219999999999999</v>
      </c>
      <c r="HZ16" s="9">
        <v>7.9729999999999999</v>
      </c>
      <c r="IA16" s="9">
        <v>9.5719999999999992</v>
      </c>
      <c r="IB16" s="9">
        <v>8.25</v>
      </c>
      <c r="IC16" s="9">
        <v>3.3210000000000002</v>
      </c>
      <c r="ID16" s="9">
        <v>4.9290000000000003</v>
      </c>
      <c r="IE16" s="9">
        <v>1.5029999999999999</v>
      </c>
      <c r="IF16" s="9">
        <v>0.72399999999999998</v>
      </c>
      <c r="IG16" s="9">
        <v>0.77800000000000002</v>
      </c>
      <c r="IH16" s="9">
        <v>4.6029999999999998</v>
      </c>
      <c r="II16" s="9">
        <v>1.792</v>
      </c>
      <c r="IJ16" s="9">
        <v>2.8109999999999999</v>
      </c>
      <c r="IK16" s="9">
        <v>1.8580000000000001</v>
      </c>
      <c r="IL16" s="9">
        <v>0.66500000000000004</v>
      </c>
      <c r="IM16" s="9">
        <v>1.194</v>
      </c>
      <c r="IN16" s="9">
        <v>0.28599999999999998</v>
      </c>
      <c r="IO16" s="9">
        <v>0.14000000000000001</v>
      </c>
      <c r="IP16" s="9">
        <v>0.14599999999999999</v>
      </c>
      <c r="IQ16" s="9">
        <v>15</v>
      </c>
    </row>
    <row r="17" spans="1:251">
      <c r="A17" s="10">
        <v>44228</v>
      </c>
      <c r="B17" s="9">
        <v>20.852</v>
      </c>
      <c r="C17" s="9">
        <v>9.1240000000000006</v>
      </c>
      <c r="D17" s="9">
        <v>11.728</v>
      </c>
      <c r="E17" s="9">
        <v>6.4219999999999997</v>
      </c>
      <c r="F17" s="9">
        <v>2.2349999999999999</v>
      </c>
      <c r="G17" s="9">
        <v>4.1870000000000003</v>
      </c>
      <c r="H17" s="9">
        <v>8.1790000000000003</v>
      </c>
      <c r="I17" s="9">
        <v>3.85</v>
      </c>
      <c r="J17" s="9">
        <v>4.3289999999999997</v>
      </c>
      <c r="K17" s="9">
        <v>5.2469999999999999</v>
      </c>
      <c r="L17" s="9">
        <v>2.3450000000000002</v>
      </c>
      <c r="M17" s="9">
        <v>2.9020000000000001</v>
      </c>
      <c r="N17" s="9">
        <v>1.0049999999999999</v>
      </c>
      <c r="O17" s="9">
        <v>0.69399999999999995</v>
      </c>
      <c r="P17" s="9">
        <v>0.31</v>
      </c>
      <c r="Q17" s="9">
        <v>13.444000000000001</v>
      </c>
      <c r="R17" s="9">
        <v>14</v>
      </c>
      <c r="S17" s="9">
        <v>12.436999999999999</v>
      </c>
      <c r="T17" s="9">
        <v>6.431</v>
      </c>
      <c r="U17" s="9">
        <v>2.4409999999999998</v>
      </c>
      <c r="V17" s="9">
        <v>3.99</v>
      </c>
      <c r="W17" s="9">
        <v>2.508</v>
      </c>
      <c r="X17" s="9">
        <v>0.499</v>
      </c>
      <c r="Y17" s="9">
        <v>2.008</v>
      </c>
      <c r="Z17" s="9">
        <v>2.5209999999999999</v>
      </c>
      <c r="AA17" s="9">
        <v>1.4139999999999999</v>
      </c>
      <c r="AB17" s="9">
        <v>1.107</v>
      </c>
      <c r="AC17" s="9">
        <v>1.403</v>
      </c>
      <c r="AD17" s="9">
        <v>0.52800000000000002</v>
      </c>
      <c r="AE17" s="9">
        <v>0.875</v>
      </c>
      <c r="AF17" s="9">
        <v>0</v>
      </c>
      <c r="AG17" s="9">
        <v>0</v>
      </c>
      <c r="AH17" s="9">
        <v>0</v>
      </c>
      <c r="AI17" s="9">
        <v>11</v>
      </c>
      <c r="AJ17" s="9">
        <v>11.315</v>
      </c>
      <c r="AK17" s="9">
        <v>9.0129999999999999</v>
      </c>
      <c r="AL17" s="9">
        <v>14.420999999999999</v>
      </c>
      <c r="AM17" s="9">
        <v>6.6820000000000004</v>
      </c>
      <c r="AN17" s="9">
        <v>7.7380000000000004</v>
      </c>
      <c r="AO17" s="9">
        <v>3.9140000000000001</v>
      </c>
      <c r="AP17" s="9">
        <v>1.736</v>
      </c>
      <c r="AQ17" s="9">
        <v>2.1789999999999998</v>
      </c>
      <c r="AR17" s="9">
        <v>5.6580000000000004</v>
      </c>
      <c r="AS17" s="9">
        <v>2.4359999999999999</v>
      </c>
      <c r="AT17" s="9">
        <v>3.222</v>
      </c>
      <c r="AU17" s="9">
        <v>3.8439999999999999</v>
      </c>
      <c r="AV17" s="9">
        <v>1.8160000000000001</v>
      </c>
      <c r="AW17" s="9">
        <v>2.0270000000000001</v>
      </c>
      <c r="AX17" s="9">
        <v>1.0049999999999999</v>
      </c>
      <c r="AY17" s="9">
        <v>0.69399999999999995</v>
      </c>
      <c r="AZ17" s="9">
        <v>0.31</v>
      </c>
      <c r="BA17" s="9">
        <v>14.337999999999999</v>
      </c>
      <c r="BB17" s="9">
        <v>14.287000000000001</v>
      </c>
      <c r="BC17" s="9">
        <v>14.503</v>
      </c>
      <c r="BD17" s="9">
        <v>3.0089999999999999</v>
      </c>
      <c r="BE17" s="9">
        <v>1.397</v>
      </c>
      <c r="BF17" s="9">
        <v>1.6120000000000001</v>
      </c>
      <c r="BG17" s="9">
        <v>0.68600000000000005</v>
      </c>
      <c r="BH17" s="9">
        <v>0.161</v>
      </c>
      <c r="BI17" s="9">
        <v>0.52500000000000002</v>
      </c>
      <c r="BJ17" s="9">
        <v>1.7669999999999999</v>
      </c>
      <c r="BK17" s="9">
        <v>0.83099999999999996</v>
      </c>
      <c r="BL17" s="9">
        <v>0.93600000000000005</v>
      </c>
      <c r="BM17" s="9">
        <v>0.255</v>
      </c>
      <c r="BN17" s="9">
        <v>0.255</v>
      </c>
      <c r="BO17" s="9">
        <v>0</v>
      </c>
      <c r="BP17" s="9">
        <v>0.30199999999999999</v>
      </c>
      <c r="BQ17" s="9">
        <v>0.15</v>
      </c>
      <c r="BR17" s="9">
        <v>0.152</v>
      </c>
      <c r="BS17" s="9">
        <v>11.53</v>
      </c>
      <c r="BT17" s="9">
        <v>15</v>
      </c>
      <c r="BU17" s="9">
        <v>10</v>
      </c>
      <c r="BV17" s="9">
        <v>0.45300000000000001</v>
      </c>
      <c r="BW17" s="9">
        <v>0</v>
      </c>
      <c r="BX17" s="9">
        <v>0.45300000000000001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0.30399999999999999</v>
      </c>
      <c r="CF17" s="9">
        <v>0</v>
      </c>
      <c r="CG17" s="9">
        <v>0.30399999999999999</v>
      </c>
      <c r="CH17" s="9">
        <v>0.14899999999999999</v>
      </c>
      <c r="CI17" s="9">
        <v>0</v>
      </c>
      <c r="CJ17" s="9">
        <v>0.14899999999999999</v>
      </c>
      <c r="CK17" s="9">
        <v>24.942</v>
      </c>
      <c r="CL17" s="9">
        <v>0</v>
      </c>
      <c r="CM17" s="9">
        <v>24.942</v>
      </c>
      <c r="CN17" s="9">
        <v>4.7080000000000002</v>
      </c>
      <c r="CO17" s="9">
        <v>1.7310000000000001</v>
      </c>
      <c r="CP17" s="9">
        <v>2.9769999999999999</v>
      </c>
      <c r="CQ17" s="9">
        <v>1.631</v>
      </c>
      <c r="CR17" s="9">
        <v>0.32</v>
      </c>
      <c r="CS17" s="9">
        <v>1.3109999999999999</v>
      </c>
      <c r="CT17" s="9">
        <v>1.68</v>
      </c>
      <c r="CU17" s="9">
        <v>0.61199999999999999</v>
      </c>
      <c r="CV17" s="9">
        <v>1.0669999999999999</v>
      </c>
      <c r="CW17" s="9">
        <v>0.54100000000000004</v>
      </c>
      <c r="CX17" s="9">
        <v>0.104</v>
      </c>
      <c r="CY17" s="9">
        <v>0.437</v>
      </c>
      <c r="CZ17" s="9">
        <v>0.85599999999999998</v>
      </c>
      <c r="DA17" s="9">
        <v>0.69399999999999995</v>
      </c>
      <c r="DB17" s="9">
        <v>0.16200000000000001</v>
      </c>
      <c r="DC17" s="9">
        <v>12</v>
      </c>
      <c r="DD17" s="9">
        <v>13.981</v>
      </c>
      <c r="DE17" s="9">
        <v>10</v>
      </c>
      <c r="DF17" s="9">
        <v>8.6219999999999999</v>
      </c>
      <c r="DG17" s="9">
        <v>3.8109999999999999</v>
      </c>
      <c r="DH17" s="9">
        <v>4.8109999999999999</v>
      </c>
      <c r="DI17" s="9">
        <v>2.3839999999999999</v>
      </c>
      <c r="DJ17" s="9">
        <v>0.97599999999999998</v>
      </c>
      <c r="DK17" s="9">
        <v>1.4079999999999999</v>
      </c>
      <c r="DL17" s="9">
        <v>2.5030000000000001</v>
      </c>
      <c r="DM17" s="9">
        <v>0.96899999999999997</v>
      </c>
      <c r="DN17" s="9">
        <v>1.534</v>
      </c>
      <c r="DO17" s="9">
        <v>3.4329999999999998</v>
      </c>
      <c r="DP17" s="9">
        <v>1.716</v>
      </c>
      <c r="DQ17" s="9">
        <v>1.718</v>
      </c>
      <c r="DR17" s="9">
        <v>0.30199999999999999</v>
      </c>
      <c r="DS17" s="9">
        <v>0.15</v>
      </c>
      <c r="DT17" s="9">
        <v>0.152</v>
      </c>
      <c r="DU17" s="9">
        <v>15</v>
      </c>
      <c r="DV17" s="9">
        <v>18.265999999999998</v>
      </c>
      <c r="DW17" s="9">
        <v>14.648999999999999</v>
      </c>
      <c r="DX17" s="9">
        <v>8.2050000000000001</v>
      </c>
      <c r="DY17" s="9">
        <v>4.3559999999999999</v>
      </c>
      <c r="DZ17" s="9">
        <v>3.8479999999999999</v>
      </c>
      <c r="EA17" s="9">
        <v>1.5980000000000001</v>
      </c>
      <c r="EB17" s="9">
        <v>0.73399999999999999</v>
      </c>
      <c r="EC17" s="9">
        <v>0.86399999999999999</v>
      </c>
      <c r="ED17" s="9">
        <v>5.3840000000000003</v>
      </c>
      <c r="EE17" s="9">
        <v>2.8420000000000001</v>
      </c>
      <c r="EF17" s="9">
        <v>2.5419999999999998</v>
      </c>
      <c r="EG17" s="9">
        <v>1.222</v>
      </c>
      <c r="EH17" s="9">
        <v>0.78</v>
      </c>
      <c r="EI17" s="9">
        <v>0.443</v>
      </c>
      <c r="EJ17" s="9">
        <v>0</v>
      </c>
      <c r="EK17" s="9">
        <v>0</v>
      </c>
      <c r="EL17" s="9">
        <v>0</v>
      </c>
      <c r="EM17" s="9">
        <v>14</v>
      </c>
      <c r="EN17" s="9">
        <v>14.236000000000001</v>
      </c>
      <c r="EO17" s="9">
        <v>12.936999999999999</v>
      </c>
      <c r="EP17" s="9">
        <v>1.8740000000000001</v>
      </c>
      <c r="EQ17" s="9">
        <v>0.623</v>
      </c>
      <c r="ER17" s="9">
        <v>1.25</v>
      </c>
      <c r="ES17" s="9">
        <v>1.4950000000000001</v>
      </c>
      <c r="ET17" s="9">
        <v>0.36599999999999999</v>
      </c>
      <c r="EU17" s="9">
        <v>1.129</v>
      </c>
      <c r="EV17" s="9">
        <v>0.379</v>
      </c>
      <c r="EW17" s="9">
        <v>0.25800000000000001</v>
      </c>
      <c r="EX17" s="9">
        <v>0.121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8</v>
      </c>
      <c r="FF17" s="9">
        <v>8.4</v>
      </c>
      <c r="FG17" s="9">
        <v>8</v>
      </c>
      <c r="FH17" s="9">
        <v>3.2069999999999999</v>
      </c>
      <c r="FI17" s="9">
        <v>2.3130000000000002</v>
      </c>
      <c r="FJ17" s="9">
        <v>0.89400000000000002</v>
      </c>
      <c r="FK17" s="9">
        <v>0.38500000000000001</v>
      </c>
      <c r="FL17" s="9">
        <v>0.24</v>
      </c>
      <c r="FM17" s="9">
        <v>0.14499999999999999</v>
      </c>
      <c r="FN17" s="9">
        <v>1.4159999999999999</v>
      </c>
      <c r="FO17" s="9">
        <v>1.4159999999999999</v>
      </c>
      <c r="FP17" s="9">
        <v>0</v>
      </c>
      <c r="FQ17" s="9">
        <v>0.98799999999999999</v>
      </c>
      <c r="FR17" s="9">
        <v>0.23899999999999999</v>
      </c>
      <c r="FS17" s="9">
        <v>0.749</v>
      </c>
      <c r="FT17" s="9">
        <v>0.41799999999999998</v>
      </c>
      <c r="FU17" s="9">
        <v>0.41799999999999998</v>
      </c>
      <c r="FV17" s="9">
        <v>0</v>
      </c>
      <c r="FW17" s="9">
        <v>16</v>
      </c>
      <c r="FX17" s="9">
        <v>15.005000000000001</v>
      </c>
      <c r="FY17" s="9">
        <v>24.122</v>
      </c>
      <c r="FZ17" s="9">
        <v>14.798</v>
      </c>
      <c r="GA17" s="9">
        <v>5.7809999999999997</v>
      </c>
      <c r="GB17" s="9">
        <v>9.0169999999999995</v>
      </c>
      <c r="GC17" s="9">
        <v>4.4770000000000003</v>
      </c>
      <c r="GD17" s="9">
        <v>1.3129999999999999</v>
      </c>
      <c r="GE17" s="9">
        <v>3.1640000000000001</v>
      </c>
      <c r="GF17" s="9">
        <v>6.5529999999999999</v>
      </c>
      <c r="GG17" s="9">
        <v>2.7029999999999998</v>
      </c>
      <c r="GH17" s="9">
        <v>3.851</v>
      </c>
      <c r="GI17" s="9">
        <v>3.0409999999999999</v>
      </c>
      <c r="GJ17" s="9">
        <v>1.339</v>
      </c>
      <c r="GK17" s="9">
        <v>1.702</v>
      </c>
      <c r="GL17" s="9">
        <v>0.72599999999999998</v>
      </c>
      <c r="GM17" s="9">
        <v>0.42599999999999999</v>
      </c>
      <c r="GN17" s="9">
        <v>0.3</v>
      </c>
      <c r="GO17" s="9">
        <v>13</v>
      </c>
      <c r="GP17" s="9">
        <v>13.66</v>
      </c>
      <c r="GQ17" s="9">
        <v>12.525</v>
      </c>
      <c r="GR17" s="9">
        <v>4.423</v>
      </c>
      <c r="GS17" s="9">
        <v>1.9239999999999999</v>
      </c>
      <c r="GT17" s="9">
        <v>2.4980000000000002</v>
      </c>
      <c r="GU17" s="9">
        <v>1.77</v>
      </c>
      <c r="GV17" s="9">
        <v>0.68600000000000005</v>
      </c>
      <c r="GW17" s="9">
        <v>1.0840000000000001</v>
      </c>
      <c r="GX17" s="9">
        <v>1.6759999999999999</v>
      </c>
      <c r="GY17" s="9">
        <v>0.56200000000000006</v>
      </c>
      <c r="GZ17" s="9">
        <v>1.1140000000000001</v>
      </c>
      <c r="HA17" s="9">
        <v>0.81499999999999995</v>
      </c>
      <c r="HB17" s="9">
        <v>0.67600000000000005</v>
      </c>
      <c r="HC17" s="9">
        <v>0.13800000000000001</v>
      </c>
      <c r="HD17" s="9">
        <v>0.16200000000000001</v>
      </c>
      <c r="HE17" s="9">
        <v>0</v>
      </c>
      <c r="HF17" s="9">
        <v>0.16200000000000001</v>
      </c>
      <c r="HG17" s="9">
        <v>10</v>
      </c>
      <c r="HH17" s="9">
        <v>10</v>
      </c>
      <c r="HI17" s="9">
        <v>10</v>
      </c>
      <c r="HJ17" s="9">
        <v>1.4330000000000001</v>
      </c>
      <c r="HK17" s="9">
        <v>0.503</v>
      </c>
      <c r="HL17" s="9">
        <v>0.93100000000000005</v>
      </c>
      <c r="HM17" s="9">
        <v>0.47499999999999998</v>
      </c>
      <c r="HN17" s="9">
        <v>0.157</v>
      </c>
      <c r="HO17" s="9">
        <v>0.31900000000000001</v>
      </c>
      <c r="HP17" s="9">
        <v>0.3</v>
      </c>
      <c r="HQ17" s="9">
        <v>0</v>
      </c>
      <c r="HR17" s="9">
        <v>0.3</v>
      </c>
      <c r="HS17" s="9">
        <v>0.65800000000000003</v>
      </c>
      <c r="HT17" s="9">
        <v>0.34599999999999997</v>
      </c>
      <c r="HU17" s="9">
        <v>0.313</v>
      </c>
      <c r="HV17" s="9">
        <v>0</v>
      </c>
      <c r="HW17" s="9">
        <v>0</v>
      </c>
      <c r="HX17" s="9">
        <v>0</v>
      </c>
      <c r="HY17" s="9">
        <v>15.891999999999999</v>
      </c>
      <c r="HZ17" s="9">
        <v>20</v>
      </c>
      <c r="IA17" s="9">
        <v>14.12</v>
      </c>
      <c r="IB17" s="9">
        <v>6.234</v>
      </c>
      <c r="IC17" s="9">
        <v>3.3820000000000001</v>
      </c>
      <c r="ID17" s="9">
        <v>2.8519999999999999</v>
      </c>
      <c r="IE17" s="9">
        <v>1.4490000000000001</v>
      </c>
      <c r="IF17" s="9">
        <v>0.52700000000000002</v>
      </c>
      <c r="IG17" s="9">
        <v>0.92200000000000004</v>
      </c>
      <c r="IH17" s="9">
        <v>2.6139999999999999</v>
      </c>
      <c r="II17" s="9">
        <v>1.6930000000000001</v>
      </c>
      <c r="IJ17" s="9">
        <v>0.92100000000000004</v>
      </c>
      <c r="IK17" s="9">
        <v>1.7529999999999999</v>
      </c>
      <c r="IL17" s="9">
        <v>0.74399999999999999</v>
      </c>
      <c r="IM17" s="9">
        <v>1.0089999999999999</v>
      </c>
      <c r="IN17" s="9">
        <v>0.41799999999999998</v>
      </c>
      <c r="IO17" s="9">
        <v>0.41799999999999998</v>
      </c>
      <c r="IP17" s="9">
        <v>0</v>
      </c>
      <c r="IQ17" s="9">
        <v>14</v>
      </c>
    </row>
    <row r="18" spans="1:251">
      <c r="A18" s="10">
        <v>44593</v>
      </c>
      <c r="B18" s="9">
        <v>16.751000000000001</v>
      </c>
      <c r="C18" s="9">
        <v>6.1520000000000001</v>
      </c>
      <c r="D18" s="9">
        <v>10.599</v>
      </c>
      <c r="E18" s="9">
        <v>5.7960000000000003</v>
      </c>
      <c r="F18" s="9">
        <v>1.6619999999999999</v>
      </c>
      <c r="G18" s="9">
        <v>4.1340000000000003</v>
      </c>
      <c r="H18" s="9">
        <v>8.0850000000000009</v>
      </c>
      <c r="I18" s="9">
        <v>2.9860000000000002</v>
      </c>
      <c r="J18" s="9">
        <v>5.0990000000000002</v>
      </c>
      <c r="K18" s="9">
        <v>1.9219999999999999</v>
      </c>
      <c r="L18" s="9">
        <v>1.024</v>
      </c>
      <c r="M18" s="9">
        <v>0.89800000000000002</v>
      </c>
      <c r="N18" s="9">
        <v>0.94699999999999995</v>
      </c>
      <c r="O18" s="9">
        <v>0.48</v>
      </c>
      <c r="P18" s="9">
        <v>0.46800000000000003</v>
      </c>
      <c r="Q18" s="9">
        <v>12</v>
      </c>
      <c r="R18" s="9">
        <v>14</v>
      </c>
      <c r="S18" s="9">
        <v>10</v>
      </c>
      <c r="T18" s="9">
        <v>5.71</v>
      </c>
      <c r="U18" s="9">
        <v>1.387</v>
      </c>
      <c r="V18" s="9">
        <v>4.3239999999999998</v>
      </c>
      <c r="W18" s="9">
        <v>2.4449999999999998</v>
      </c>
      <c r="X18" s="9">
        <v>0.246</v>
      </c>
      <c r="Y18" s="9">
        <v>2.1989999999999998</v>
      </c>
      <c r="Z18" s="9">
        <v>2.5579999999999998</v>
      </c>
      <c r="AA18" s="9">
        <v>0.91400000000000003</v>
      </c>
      <c r="AB18" s="9">
        <v>1.6439999999999999</v>
      </c>
      <c r="AC18" s="9">
        <v>0.59499999999999997</v>
      </c>
      <c r="AD18" s="9">
        <v>0.22700000000000001</v>
      </c>
      <c r="AE18" s="9">
        <v>0.36799999999999999</v>
      </c>
      <c r="AF18" s="9">
        <v>0.112</v>
      </c>
      <c r="AG18" s="9">
        <v>0</v>
      </c>
      <c r="AH18" s="9">
        <v>0.112</v>
      </c>
      <c r="AI18" s="9">
        <v>10</v>
      </c>
      <c r="AJ18" s="9">
        <v>15.32</v>
      </c>
      <c r="AK18" s="9">
        <v>9.2070000000000007</v>
      </c>
      <c r="AL18" s="9">
        <v>11.041</v>
      </c>
      <c r="AM18" s="9">
        <v>4.7649999999999997</v>
      </c>
      <c r="AN18" s="9">
        <v>6.2759999999999998</v>
      </c>
      <c r="AO18" s="9">
        <v>3.351</v>
      </c>
      <c r="AP18" s="9">
        <v>1.4159999999999999</v>
      </c>
      <c r="AQ18" s="9">
        <v>1.9350000000000001</v>
      </c>
      <c r="AR18" s="9">
        <v>5.5270000000000001</v>
      </c>
      <c r="AS18" s="9">
        <v>2.0720000000000001</v>
      </c>
      <c r="AT18" s="9">
        <v>3.4550000000000001</v>
      </c>
      <c r="AU18" s="9">
        <v>1.327</v>
      </c>
      <c r="AV18" s="9">
        <v>0.79700000000000004</v>
      </c>
      <c r="AW18" s="9">
        <v>0.53</v>
      </c>
      <c r="AX18" s="9">
        <v>0.83499999999999996</v>
      </c>
      <c r="AY18" s="9">
        <v>0.48</v>
      </c>
      <c r="AZ18" s="9">
        <v>0.35499999999999998</v>
      </c>
      <c r="BA18" s="9">
        <v>12</v>
      </c>
      <c r="BB18" s="9">
        <v>14</v>
      </c>
      <c r="BC18" s="9">
        <v>11.987</v>
      </c>
      <c r="BD18" s="9">
        <v>2.74</v>
      </c>
      <c r="BE18" s="9">
        <v>1.173</v>
      </c>
      <c r="BF18" s="9">
        <v>1.5660000000000001</v>
      </c>
      <c r="BG18" s="9">
        <v>0.76700000000000002</v>
      </c>
      <c r="BH18" s="9">
        <v>0.156</v>
      </c>
      <c r="BI18" s="9">
        <v>0.61199999999999999</v>
      </c>
      <c r="BJ18" s="9">
        <v>0.96399999999999997</v>
      </c>
      <c r="BK18" s="9">
        <v>0.49299999999999999</v>
      </c>
      <c r="BL18" s="9">
        <v>0.47099999999999997</v>
      </c>
      <c r="BM18" s="9">
        <v>0.65600000000000003</v>
      </c>
      <c r="BN18" s="9">
        <v>0.17100000000000001</v>
      </c>
      <c r="BO18" s="9">
        <v>0.48399999999999999</v>
      </c>
      <c r="BP18" s="9">
        <v>0.35299999999999998</v>
      </c>
      <c r="BQ18" s="9">
        <v>0.35299999999999998</v>
      </c>
      <c r="BR18" s="9">
        <v>0</v>
      </c>
      <c r="BS18" s="9">
        <v>15.381</v>
      </c>
      <c r="BT18" s="9">
        <v>17.890999999999998</v>
      </c>
      <c r="BU18" s="9">
        <v>10</v>
      </c>
      <c r="BV18" s="9">
        <v>0.89300000000000002</v>
      </c>
      <c r="BW18" s="9">
        <v>0.64500000000000002</v>
      </c>
      <c r="BX18" s="9">
        <v>0.248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0.14199999999999999</v>
      </c>
      <c r="CF18" s="9">
        <v>0.14199999999999999</v>
      </c>
      <c r="CG18" s="9">
        <v>0</v>
      </c>
      <c r="CH18" s="9">
        <v>0.751</v>
      </c>
      <c r="CI18" s="9">
        <v>0.503</v>
      </c>
      <c r="CJ18" s="9">
        <v>0.248</v>
      </c>
      <c r="CK18" s="9">
        <v>38.356999999999999</v>
      </c>
      <c r="CL18" s="9">
        <v>40</v>
      </c>
      <c r="CM18" s="9">
        <v>0</v>
      </c>
      <c r="CN18" s="9">
        <v>2.109</v>
      </c>
      <c r="CO18" s="9">
        <v>0.63800000000000001</v>
      </c>
      <c r="CP18" s="9">
        <v>1.4710000000000001</v>
      </c>
      <c r="CQ18" s="9">
        <v>0.45100000000000001</v>
      </c>
      <c r="CR18" s="9">
        <v>8.6999999999999994E-2</v>
      </c>
      <c r="CS18" s="9">
        <v>0.36399999999999999</v>
      </c>
      <c r="CT18" s="9">
        <v>1.04</v>
      </c>
      <c r="CU18" s="9">
        <v>0.35399999999999998</v>
      </c>
      <c r="CV18" s="9">
        <v>0.68600000000000005</v>
      </c>
      <c r="CW18" s="9">
        <v>0.313</v>
      </c>
      <c r="CX18" s="9">
        <v>0</v>
      </c>
      <c r="CY18" s="9">
        <v>0.313</v>
      </c>
      <c r="CZ18" s="9">
        <v>0.30399999999999999</v>
      </c>
      <c r="DA18" s="9">
        <v>0.19700000000000001</v>
      </c>
      <c r="DB18" s="9">
        <v>0.108</v>
      </c>
      <c r="DC18" s="9">
        <v>17</v>
      </c>
      <c r="DD18" s="9">
        <v>16.315999999999999</v>
      </c>
      <c r="DE18" s="9">
        <v>17</v>
      </c>
      <c r="DF18" s="9">
        <v>5.81</v>
      </c>
      <c r="DG18" s="9">
        <v>1.581</v>
      </c>
      <c r="DH18" s="9">
        <v>4.2290000000000001</v>
      </c>
      <c r="DI18" s="9">
        <v>2.1190000000000002</v>
      </c>
      <c r="DJ18" s="9">
        <v>0.44800000000000001</v>
      </c>
      <c r="DK18" s="9">
        <v>1.6719999999999999</v>
      </c>
      <c r="DL18" s="9">
        <v>2.294</v>
      </c>
      <c r="DM18" s="9">
        <v>0.51200000000000001</v>
      </c>
      <c r="DN18" s="9">
        <v>1.782</v>
      </c>
      <c r="DO18" s="9">
        <v>1.264</v>
      </c>
      <c r="DP18" s="9">
        <v>0.48799999999999999</v>
      </c>
      <c r="DQ18" s="9">
        <v>0.77600000000000002</v>
      </c>
      <c r="DR18" s="9">
        <v>0.13300000000000001</v>
      </c>
      <c r="DS18" s="9">
        <v>0.13300000000000001</v>
      </c>
      <c r="DT18" s="9">
        <v>0</v>
      </c>
      <c r="DU18" s="9">
        <v>11.914999999999999</v>
      </c>
      <c r="DV18" s="9">
        <v>15</v>
      </c>
      <c r="DW18" s="9">
        <v>10</v>
      </c>
      <c r="DX18" s="9">
        <v>8.1720000000000006</v>
      </c>
      <c r="DY18" s="9">
        <v>3.3450000000000002</v>
      </c>
      <c r="DZ18" s="9">
        <v>4.827</v>
      </c>
      <c r="EA18" s="9">
        <v>2.573</v>
      </c>
      <c r="EB18" s="9">
        <v>0.79200000000000004</v>
      </c>
      <c r="EC18" s="9">
        <v>1.7809999999999999</v>
      </c>
      <c r="ED18" s="9">
        <v>4.8869999999999996</v>
      </c>
      <c r="EE18" s="9">
        <v>2.1349999999999998</v>
      </c>
      <c r="EF18" s="9">
        <v>2.7519999999999998</v>
      </c>
      <c r="EG18" s="9">
        <v>0.71099999999999997</v>
      </c>
      <c r="EH18" s="9">
        <v>0.41799999999999998</v>
      </c>
      <c r="EI18" s="9">
        <v>0.29299999999999998</v>
      </c>
      <c r="EJ18" s="9">
        <v>0</v>
      </c>
      <c r="EK18" s="9">
        <v>0</v>
      </c>
      <c r="EL18" s="9">
        <v>0</v>
      </c>
      <c r="EM18" s="9">
        <v>10</v>
      </c>
      <c r="EN18" s="9">
        <v>14</v>
      </c>
      <c r="EO18" s="9">
        <v>10</v>
      </c>
      <c r="EP18" s="9">
        <v>2.5070000000000001</v>
      </c>
      <c r="EQ18" s="9">
        <v>1.1160000000000001</v>
      </c>
      <c r="ER18" s="9">
        <v>1.391</v>
      </c>
      <c r="ES18" s="9">
        <v>1.42</v>
      </c>
      <c r="ET18" s="9">
        <v>0.49099999999999999</v>
      </c>
      <c r="EU18" s="9">
        <v>0.92900000000000005</v>
      </c>
      <c r="EV18" s="9">
        <v>0.82799999999999996</v>
      </c>
      <c r="EW18" s="9">
        <v>0.47799999999999998</v>
      </c>
      <c r="EX18" s="9">
        <v>0.35</v>
      </c>
      <c r="EY18" s="9">
        <v>0.14699999999999999</v>
      </c>
      <c r="EZ18" s="9">
        <v>0.14699999999999999</v>
      </c>
      <c r="FA18" s="9">
        <v>0</v>
      </c>
      <c r="FB18" s="9">
        <v>0.112</v>
      </c>
      <c r="FC18" s="9">
        <v>0</v>
      </c>
      <c r="FD18" s="9">
        <v>0.112</v>
      </c>
      <c r="FE18" s="9">
        <v>8</v>
      </c>
      <c r="FF18" s="9">
        <v>10</v>
      </c>
      <c r="FG18" s="9">
        <v>8</v>
      </c>
      <c r="FH18" s="9">
        <v>2.766</v>
      </c>
      <c r="FI18" s="9">
        <v>1.5269999999999999</v>
      </c>
      <c r="FJ18" s="9">
        <v>1.2390000000000001</v>
      </c>
      <c r="FK18" s="9">
        <v>0.83199999999999996</v>
      </c>
      <c r="FL18" s="9">
        <v>0.24</v>
      </c>
      <c r="FM18" s="9">
        <v>0.59199999999999997</v>
      </c>
      <c r="FN18" s="9">
        <v>1.3320000000000001</v>
      </c>
      <c r="FO18" s="9">
        <v>1.0820000000000001</v>
      </c>
      <c r="FP18" s="9">
        <v>0.25</v>
      </c>
      <c r="FQ18" s="9">
        <v>0.35399999999999998</v>
      </c>
      <c r="FR18" s="9">
        <v>0.20499999999999999</v>
      </c>
      <c r="FS18" s="9">
        <v>0.14899999999999999</v>
      </c>
      <c r="FT18" s="9">
        <v>0.248</v>
      </c>
      <c r="FU18" s="9">
        <v>0</v>
      </c>
      <c r="FV18" s="9">
        <v>0.248</v>
      </c>
      <c r="FW18" s="9">
        <v>14.814</v>
      </c>
      <c r="FX18" s="9">
        <v>15</v>
      </c>
      <c r="FY18" s="9">
        <v>9.6440000000000001</v>
      </c>
      <c r="FZ18" s="9">
        <v>12.526</v>
      </c>
      <c r="GA18" s="9">
        <v>4.2610000000000001</v>
      </c>
      <c r="GB18" s="9">
        <v>8.266</v>
      </c>
      <c r="GC18" s="9">
        <v>5.12</v>
      </c>
      <c r="GD18" s="9">
        <v>1.234</v>
      </c>
      <c r="GE18" s="9">
        <v>3.8860000000000001</v>
      </c>
      <c r="GF18" s="9">
        <v>5.81</v>
      </c>
      <c r="GG18" s="9">
        <v>2.0209999999999999</v>
      </c>
      <c r="GH18" s="9">
        <v>3.7879999999999998</v>
      </c>
      <c r="GI18" s="9">
        <v>0.87</v>
      </c>
      <c r="GJ18" s="9">
        <v>0.38600000000000001</v>
      </c>
      <c r="GK18" s="9">
        <v>0.48399999999999999</v>
      </c>
      <c r="GL18" s="9">
        <v>0.72599999999999998</v>
      </c>
      <c r="GM18" s="9">
        <v>0.61899999999999999</v>
      </c>
      <c r="GN18" s="9">
        <v>0.108</v>
      </c>
      <c r="GO18" s="9">
        <v>10</v>
      </c>
      <c r="GP18" s="9">
        <v>13.103999999999999</v>
      </c>
      <c r="GQ18" s="9">
        <v>10</v>
      </c>
      <c r="GR18" s="9">
        <v>3.1030000000000002</v>
      </c>
      <c r="GS18" s="9">
        <v>1.1739999999999999</v>
      </c>
      <c r="GT18" s="9">
        <v>1.929</v>
      </c>
      <c r="GU18" s="9">
        <v>0.249</v>
      </c>
      <c r="GV18" s="9">
        <v>0.249</v>
      </c>
      <c r="GW18" s="9">
        <v>0</v>
      </c>
      <c r="GX18" s="9">
        <v>1.512</v>
      </c>
      <c r="GY18" s="9">
        <v>0.28000000000000003</v>
      </c>
      <c r="GZ18" s="9">
        <v>1.232</v>
      </c>
      <c r="HA18" s="9">
        <v>1.0960000000000001</v>
      </c>
      <c r="HB18" s="9">
        <v>0.51100000000000001</v>
      </c>
      <c r="HC18" s="9">
        <v>0.58499999999999996</v>
      </c>
      <c r="HD18" s="9">
        <v>0.247</v>
      </c>
      <c r="HE18" s="9">
        <v>0.13500000000000001</v>
      </c>
      <c r="HF18" s="9">
        <v>0.112</v>
      </c>
      <c r="HG18" s="9">
        <v>17.452999999999999</v>
      </c>
      <c r="HH18" s="9">
        <v>20</v>
      </c>
      <c r="HI18" s="9">
        <v>17.170000000000002</v>
      </c>
      <c r="HJ18" s="9">
        <v>1.0940000000000001</v>
      </c>
      <c r="HK18" s="9">
        <v>0.36299999999999999</v>
      </c>
      <c r="HL18" s="9">
        <v>0.73199999999999998</v>
      </c>
      <c r="HM18" s="9">
        <v>0.36299999999999999</v>
      </c>
      <c r="HN18" s="9">
        <v>9.5000000000000001E-2</v>
      </c>
      <c r="HO18" s="9">
        <v>0.26800000000000002</v>
      </c>
      <c r="HP18" s="9">
        <v>0.39500000000000002</v>
      </c>
      <c r="HQ18" s="9">
        <v>9.5000000000000001E-2</v>
      </c>
      <c r="HR18" s="9">
        <v>0.3</v>
      </c>
      <c r="HS18" s="9">
        <v>0.25700000000000001</v>
      </c>
      <c r="HT18" s="9">
        <v>9.2999999999999999E-2</v>
      </c>
      <c r="HU18" s="9">
        <v>0.16400000000000001</v>
      </c>
      <c r="HV18" s="9">
        <v>7.9000000000000001E-2</v>
      </c>
      <c r="HW18" s="9">
        <v>7.9000000000000001E-2</v>
      </c>
      <c r="HX18" s="9">
        <v>0</v>
      </c>
      <c r="HY18" s="9">
        <v>10</v>
      </c>
      <c r="HZ18" s="9">
        <v>17.059999999999999</v>
      </c>
      <c r="IA18" s="9">
        <v>10</v>
      </c>
      <c r="IB18" s="9">
        <v>5</v>
      </c>
      <c r="IC18" s="9">
        <v>2.5870000000000002</v>
      </c>
      <c r="ID18" s="9">
        <v>2.4119999999999999</v>
      </c>
      <c r="IE18" s="9">
        <v>1.1599999999999999</v>
      </c>
      <c r="IF18" s="9">
        <v>0.377</v>
      </c>
      <c r="IG18" s="9">
        <v>0.78300000000000003</v>
      </c>
      <c r="IH18" s="9">
        <v>2.63</v>
      </c>
      <c r="II18" s="9">
        <v>1.7130000000000001</v>
      </c>
      <c r="IJ18" s="9">
        <v>0.91700000000000004</v>
      </c>
      <c r="IK18" s="9">
        <v>0.61199999999999999</v>
      </c>
      <c r="IL18" s="9">
        <v>0.26</v>
      </c>
      <c r="IM18" s="9">
        <v>0.35299999999999998</v>
      </c>
      <c r="IN18" s="9">
        <v>0.59699999999999998</v>
      </c>
      <c r="IO18" s="9">
        <v>0.23699999999999999</v>
      </c>
      <c r="IP18" s="9">
        <v>0.36</v>
      </c>
      <c r="IQ18" s="9">
        <v>14.006</v>
      </c>
    </row>
    <row r="19" spans="1:251">
      <c r="A19" s="10">
        <v>44958</v>
      </c>
      <c r="B19" s="9">
        <v>18.34</v>
      </c>
      <c r="C19" s="9">
        <v>6.952</v>
      </c>
      <c r="D19" s="9">
        <v>11.388</v>
      </c>
      <c r="E19" s="9">
        <v>7.7859999999999996</v>
      </c>
      <c r="F19" s="9">
        <v>2.044</v>
      </c>
      <c r="G19" s="9">
        <v>5.742</v>
      </c>
      <c r="H19" s="9">
        <v>8.0470000000000006</v>
      </c>
      <c r="I19" s="9">
        <v>3.91</v>
      </c>
      <c r="J19" s="9">
        <v>4.1369999999999996</v>
      </c>
      <c r="K19" s="9">
        <v>2.1619999999999999</v>
      </c>
      <c r="L19" s="9">
        <v>0.65300000000000002</v>
      </c>
      <c r="M19" s="9">
        <v>1.5089999999999999</v>
      </c>
      <c r="N19" s="9">
        <v>0.34599999999999997</v>
      </c>
      <c r="O19" s="9">
        <v>0.34599999999999997</v>
      </c>
      <c r="P19" s="9">
        <v>0</v>
      </c>
      <c r="Q19" s="9">
        <v>10</v>
      </c>
      <c r="R19" s="9">
        <v>11.287000000000001</v>
      </c>
      <c r="S19" s="9">
        <v>9.1609999999999996</v>
      </c>
      <c r="T19" s="9">
        <v>7.8860000000000001</v>
      </c>
      <c r="U19" s="9">
        <v>2.718</v>
      </c>
      <c r="V19" s="9">
        <v>5.1669999999999998</v>
      </c>
      <c r="W19" s="9">
        <v>3.5680000000000001</v>
      </c>
      <c r="X19" s="9">
        <v>0.79600000000000004</v>
      </c>
      <c r="Y19" s="9">
        <v>2.7730000000000001</v>
      </c>
      <c r="Z19" s="9">
        <v>3.81</v>
      </c>
      <c r="AA19" s="9">
        <v>1.6160000000000001</v>
      </c>
      <c r="AB19" s="9">
        <v>2.194</v>
      </c>
      <c r="AC19" s="9">
        <v>0.50700000000000001</v>
      </c>
      <c r="AD19" s="9">
        <v>0.30599999999999999</v>
      </c>
      <c r="AE19" s="9">
        <v>0.20100000000000001</v>
      </c>
      <c r="AF19" s="9">
        <v>0</v>
      </c>
      <c r="AG19" s="9">
        <v>0</v>
      </c>
      <c r="AH19" s="9">
        <v>0</v>
      </c>
      <c r="AI19" s="9">
        <v>10</v>
      </c>
      <c r="AJ19" s="9">
        <v>10</v>
      </c>
      <c r="AK19" s="9">
        <v>8</v>
      </c>
      <c r="AL19" s="9">
        <v>10.454000000000001</v>
      </c>
      <c r="AM19" s="9">
        <v>4.234</v>
      </c>
      <c r="AN19" s="9">
        <v>6.2210000000000001</v>
      </c>
      <c r="AO19" s="9">
        <v>4.2169999999999996</v>
      </c>
      <c r="AP19" s="9">
        <v>1.248</v>
      </c>
      <c r="AQ19" s="9">
        <v>2.9689999999999999</v>
      </c>
      <c r="AR19" s="9">
        <v>4.2370000000000001</v>
      </c>
      <c r="AS19" s="9">
        <v>2.2930000000000001</v>
      </c>
      <c r="AT19" s="9">
        <v>1.9430000000000001</v>
      </c>
      <c r="AU19" s="9">
        <v>1.655</v>
      </c>
      <c r="AV19" s="9">
        <v>0.34699999999999998</v>
      </c>
      <c r="AW19" s="9">
        <v>1.3080000000000001</v>
      </c>
      <c r="AX19" s="9">
        <v>0.34599999999999997</v>
      </c>
      <c r="AY19" s="9">
        <v>0.34599999999999997</v>
      </c>
      <c r="AZ19" s="9">
        <v>0</v>
      </c>
      <c r="BA19" s="9">
        <v>11.779</v>
      </c>
      <c r="BB19" s="9">
        <v>13.688000000000001</v>
      </c>
      <c r="BC19" s="9">
        <v>10.236000000000001</v>
      </c>
      <c r="BD19" s="9">
        <v>2.5910000000000002</v>
      </c>
      <c r="BE19" s="9">
        <v>1.5940000000000001</v>
      </c>
      <c r="BF19" s="9">
        <v>0.997</v>
      </c>
      <c r="BG19" s="9">
        <v>0.69899999999999995</v>
      </c>
      <c r="BH19" s="9">
        <v>0.374</v>
      </c>
      <c r="BI19" s="9">
        <v>0.32500000000000001</v>
      </c>
      <c r="BJ19" s="9">
        <v>1.1559999999999999</v>
      </c>
      <c r="BK19" s="9">
        <v>0.65600000000000003</v>
      </c>
      <c r="BL19" s="9">
        <v>0.5</v>
      </c>
      <c r="BM19" s="9">
        <v>0.56399999999999995</v>
      </c>
      <c r="BN19" s="9">
        <v>0.56399999999999995</v>
      </c>
      <c r="BO19" s="9">
        <v>0</v>
      </c>
      <c r="BP19" s="9">
        <v>0.17199999999999999</v>
      </c>
      <c r="BQ19" s="9">
        <v>0</v>
      </c>
      <c r="BR19" s="9">
        <v>0.17199999999999999</v>
      </c>
      <c r="BS19" s="9">
        <v>10</v>
      </c>
      <c r="BT19" s="9">
        <v>10</v>
      </c>
      <c r="BU19" s="9">
        <v>10</v>
      </c>
      <c r="BV19" s="9">
        <v>0.14899999999999999</v>
      </c>
      <c r="BW19" s="9">
        <v>0</v>
      </c>
      <c r="BX19" s="9">
        <v>0.14899999999999999</v>
      </c>
      <c r="BY19" s="9">
        <v>0.14899999999999999</v>
      </c>
      <c r="BZ19" s="9">
        <v>0</v>
      </c>
      <c r="CA19" s="9">
        <v>0.14899999999999999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5.0540000000000003</v>
      </c>
      <c r="CO19" s="9">
        <v>2.3460000000000001</v>
      </c>
      <c r="CP19" s="9">
        <v>2.7080000000000002</v>
      </c>
      <c r="CQ19" s="9">
        <v>2.625</v>
      </c>
      <c r="CR19" s="9">
        <v>0.68700000000000006</v>
      </c>
      <c r="CS19" s="9">
        <v>1.9379999999999999</v>
      </c>
      <c r="CT19" s="9">
        <v>1.1990000000000001</v>
      </c>
      <c r="CU19" s="9">
        <v>0.92900000000000005</v>
      </c>
      <c r="CV19" s="9">
        <v>0.27</v>
      </c>
      <c r="CW19" s="9">
        <v>0.71199999999999997</v>
      </c>
      <c r="CX19" s="9">
        <v>0.38400000000000001</v>
      </c>
      <c r="CY19" s="9">
        <v>0.32900000000000001</v>
      </c>
      <c r="CZ19" s="9">
        <v>0.51800000000000002</v>
      </c>
      <c r="DA19" s="9">
        <v>0.34599999999999997</v>
      </c>
      <c r="DB19" s="9">
        <v>0.17199999999999999</v>
      </c>
      <c r="DC19" s="9">
        <v>8.8670000000000009</v>
      </c>
      <c r="DD19" s="9">
        <v>14.786</v>
      </c>
      <c r="DE19" s="9">
        <v>8</v>
      </c>
      <c r="DF19" s="9">
        <v>4.6779999999999999</v>
      </c>
      <c r="DG19" s="9">
        <v>1.0389999999999999</v>
      </c>
      <c r="DH19" s="9">
        <v>3.6389999999999998</v>
      </c>
      <c r="DI19" s="9">
        <v>1.796</v>
      </c>
      <c r="DJ19" s="9">
        <v>0.14199999999999999</v>
      </c>
      <c r="DK19" s="9">
        <v>1.6539999999999999</v>
      </c>
      <c r="DL19" s="9">
        <v>1.6759999999999999</v>
      </c>
      <c r="DM19" s="9">
        <v>0.55100000000000005</v>
      </c>
      <c r="DN19" s="9">
        <v>1.125</v>
      </c>
      <c r="DO19" s="9">
        <v>1.206</v>
      </c>
      <c r="DP19" s="9">
        <v>0.34699999999999998</v>
      </c>
      <c r="DQ19" s="9">
        <v>0.85899999999999999</v>
      </c>
      <c r="DR19" s="9">
        <v>0</v>
      </c>
      <c r="DS19" s="9">
        <v>0</v>
      </c>
      <c r="DT19" s="9">
        <v>0</v>
      </c>
      <c r="DU19" s="9">
        <v>10</v>
      </c>
      <c r="DV19" s="9">
        <v>11.792999999999999</v>
      </c>
      <c r="DW19" s="9">
        <v>10</v>
      </c>
      <c r="DX19" s="9">
        <v>6.8659999999999997</v>
      </c>
      <c r="DY19" s="9">
        <v>2.6080000000000001</v>
      </c>
      <c r="DZ19" s="9">
        <v>4.258</v>
      </c>
      <c r="EA19" s="9">
        <v>1.5509999999999999</v>
      </c>
      <c r="EB19" s="9">
        <v>0.48899999999999999</v>
      </c>
      <c r="EC19" s="9">
        <v>1.0620000000000001</v>
      </c>
      <c r="ED19" s="9">
        <v>4.508</v>
      </c>
      <c r="EE19" s="9">
        <v>1.6319999999999999</v>
      </c>
      <c r="EF19" s="9">
        <v>2.875</v>
      </c>
      <c r="EG19" s="9">
        <v>0.80800000000000005</v>
      </c>
      <c r="EH19" s="9">
        <v>0.48599999999999999</v>
      </c>
      <c r="EI19" s="9">
        <v>0.32100000000000001</v>
      </c>
      <c r="EJ19" s="9">
        <v>0</v>
      </c>
      <c r="EK19" s="9">
        <v>0</v>
      </c>
      <c r="EL19" s="9">
        <v>0</v>
      </c>
      <c r="EM19" s="9">
        <v>10.081</v>
      </c>
      <c r="EN19" s="9">
        <v>12.335000000000001</v>
      </c>
      <c r="EO19" s="9">
        <v>10</v>
      </c>
      <c r="EP19" s="9">
        <v>4.1840000000000002</v>
      </c>
      <c r="EQ19" s="9">
        <v>2.5529999999999999</v>
      </c>
      <c r="ER19" s="9">
        <v>1.6319999999999999</v>
      </c>
      <c r="ES19" s="9">
        <v>2.3639999999999999</v>
      </c>
      <c r="ET19" s="9">
        <v>1.1000000000000001</v>
      </c>
      <c r="EU19" s="9">
        <v>1.2649999999999999</v>
      </c>
      <c r="EV19" s="9">
        <v>1.82</v>
      </c>
      <c r="EW19" s="9">
        <v>1.4530000000000001</v>
      </c>
      <c r="EX19" s="9">
        <v>0.36699999999999999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8</v>
      </c>
      <c r="FF19" s="9">
        <v>10</v>
      </c>
      <c r="FG19" s="9">
        <v>7.8109999999999999</v>
      </c>
      <c r="FH19" s="9">
        <v>2.9169999999999998</v>
      </c>
      <c r="FI19" s="9">
        <v>1.0469999999999999</v>
      </c>
      <c r="FJ19" s="9">
        <v>1.87</v>
      </c>
      <c r="FK19" s="9">
        <v>0.74299999999999999</v>
      </c>
      <c r="FL19" s="9">
        <v>0.38100000000000001</v>
      </c>
      <c r="FM19" s="9">
        <v>0.36199999999999999</v>
      </c>
      <c r="FN19" s="9">
        <v>1.365</v>
      </c>
      <c r="FO19" s="9">
        <v>0.45500000000000002</v>
      </c>
      <c r="FP19" s="9">
        <v>0.91</v>
      </c>
      <c r="FQ19" s="9">
        <v>0.80900000000000005</v>
      </c>
      <c r="FR19" s="9">
        <v>0.21099999999999999</v>
      </c>
      <c r="FS19" s="9">
        <v>0.59799999999999998</v>
      </c>
      <c r="FT19" s="9">
        <v>0</v>
      </c>
      <c r="FU19" s="9">
        <v>0</v>
      </c>
      <c r="FV19" s="9">
        <v>0</v>
      </c>
      <c r="FW19" s="9">
        <v>13.961</v>
      </c>
      <c r="FX19" s="9">
        <v>15</v>
      </c>
      <c r="FY19" s="9">
        <v>13</v>
      </c>
      <c r="FZ19" s="9">
        <v>13.69</v>
      </c>
      <c r="GA19" s="9">
        <v>4.9969999999999999</v>
      </c>
      <c r="GB19" s="9">
        <v>8.6920000000000002</v>
      </c>
      <c r="GC19" s="9">
        <v>5.5339999999999998</v>
      </c>
      <c r="GD19" s="9">
        <v>0.91800000000000004</v>
      </c>
      <c r="GE19" s="9">
        <v>4.6159999999999997</v>
      </c>
      <c r="GF19" s="9">
        <v>6.1559999999999997</v>
      </c>
      <c r="GG19" s="9">
        <v>3.0230000000000001</v>
      </c>
      <c r="GH19" s="9">
        <v>3.133</v>
      </c>
      <c r="GI19" s="9">
        <v>1.647</v>
      </c>
      <c r="GJ19" s="9">
        <v>0.876</v>
      </c>
      <c r="GK19" s="9">
        <v>0.77100000000000002</v>
      </c>
      <c r="GL19" s="9">
        <v>0.35199999999999998</v>
      </c>
      <c r="GM19" s="9">
        <v>0.18</v>
      </c>
      <c r="GN19" s="9">
        <v>0.17199999999999999</v>
      </c>
      <c r="GO19" s="9">
        <v>10</v>
      </c>
      <c r="GP19" s="9">
        <v>12.493</v>
      </c>
      <c r="GQ19" s="9">
        <v>8</v>
      </c>
      <c r="GR19" s="9">
        <v>2.8879999999999999</v>
      </c>
      <c r="GS19" s="9">
        <v>1.583</v>
      </c>
      <c r="GT19" s="9">
        <v>1.3049999999999999</v>
      </c>
      <c r="GU19" s="9">
        <v>1.1870000000000001</v>
      </c>
      <c r="GV19" s="9">
        <v>0.61599999999999999</v>
      </c>
      <c r="GW19" s="9">
        <v>0.57099999999999995</v>
      </c>
      <c r="GX19" s="9">
        <v>1.2649999999999999</v>
      </c>
      <c r="GY19" s="9">
        <v>0.67200000000000004</v>
      </c>
      <c r="GZ19" s="9">
        <v>0.59399999999999997</v>
      </c>
      <c r="HA19" s="9">
        <v>0.27</v>
      </c>
      <c r="HB19" s="9">
        <v>0.13</v>
      </c>
      <c r="HC19" s="9">
        <v>0.14099999999999999</v>
      </c>
      <c r="HD19" s="9">
        <v>0.16600000000000001</v>
      </c>
      <c r="HE19" s="9">
        <v>0.16600000000000001</v>
      </c>
      <c r="HF19" s="9">
        <v>0</v>
      </c>
      <c r="HG19" s="9">
        <v>10</v>
      </c>
      <c r="HH19" s="9">
        <v>10</v>
      </c>
      <c r="HI19" s="9">
        <v>9.9499999999999993</v>
      </c>
      <c r="HJ19" s="9">
        <v>1.4359999999999999</v>
      </c>
      <c r="HK19" s="9">
        <v>0.91800000000000004</v>
      </c>
      <c r="HL19" s="9">
        <v>0.51800000000000002</v>
      </c>
      <c r="HM19" s="9">
        <v>1.02</v>
      </c>
      <c r="HN19" s="9">
        <v>0.502</v>
      </c>
      <c r="HO19" s="9">
        <v>0.51800000000000002</v>
      </c>
      <c r="HP19" s="9">
        <v>0.41599999999999998</v>
      </c>
      <c r="HQ19" s="9">
        <v>0.41599999999999998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7</v>
      </c>
      <c r="HZ19" s="9">
        <v>9.907</v>
      </c>
      <c r="IA19" s="9">
        <v>5.3860000000000001</v>
      </c>
      <c r="IB19" s="9">
        <v>3.867</v>
      </c>
      <c r="IC19" s="9">
        <v>1.1950000000000001</v>
      </c>
      <c r="ID19" s="9">
        <v>2.6720000000000002</v>
      </c>
      <c r="IE19" s="9">
        <v>0.73099999999999998</v>
      </c>
      <c r="IF19" s="9">
        <v>0.219</v>
      </c>
      <c r="IG19" s="9">
        <v>0.51200000000000001</v>
      </c>
      <c r="IH19" s="9">
        <v>2.2370000000000001</v>
      </c>
      <c r="II19" s="9">
        <v>0.84699999999999998</v>
      </c>
      <c r="IJ19" s="9">
        <v>1.39</v>
      </c>
      <c r="IK19" s="9">
        <v>0.72699999999999998</v>
      </c>
      <c r="IL19" s="9">
        <v>0.13</v>
      </c>
      <c r="IM19" s="9">
        <v>0.59799999999999998</v>
      </c>
      <c r="IN19" s="9">
        <v>0.17199999999999999</v>
      </c>
      <c r="IO19" s="9">
        <v>0</v>
      </c>
      <c r="IP19" s="9">
        <v>0.17199999999999999</v>
      </c>
      <c r="IQ19" s="9">
        <v>15</v>
      </c>
    </row>
    <row r="20" spans="1:251">
      <c r="A20" s="10">
        <v>45323</v>
      </c>
      <c r="B20" s="9">
        <v>17.891999999999999</v>
      </c>
      <c r="C20" s="9">
        <v>5.8079999999999998</v>
      </c>
      <c r="D20" s="9">
        <v>12.084</v>
      </c>
      <c r="E20" s="9">
        <v>8.8030000000000008</v>
      </c>
      <c r="F20" s="9">
        <v>1.673</v>
      </c>
      <c r="G20" s="9">
        <v>7.13</v>
      </c>
      <c r="H20" s="9">
        <v>6.4050000000000002</v>
      </c>
      <c r="I20" s="9">
        <v>2.4849999999999999</v>
      </c>
      <c r="J20" s="9">
        <v>3.92</v>
      </c>
      <c r="K20" s="9">
        <v>2.6840000000000002</v>
      </c>
      <c r="L20" s="9">
        <v>1.65</v>
      </c>
      <c r="M20" s="9">
        <v>1.034</v>
      </c>
      <c r="N20" s="9">
        <v>0</v>
      </c>
      <c r="O20" s="9">
        <v>0</v>
      </c>
      <c r="P20" s="9">
        <v>0</v>
      </c>
      <c r="Q20" s="9">
        <v>10</v>
      </c>
      <c r="R20" s="9">
        <v>12</v>
      </c>
      <c r="S20" s="9">
        <v>8.3789999999999996</v>
      </c>
      <c r="T20" s="9">
        <v>6.7359999999999998</v>
      </c>
      <c r="U20" s="9">
        <v>1.278</v>
      </c>
      <c r="V20" s="9">
        <v>5.4580000000000002</v>
      </c>
      <c r="W20" s="9">
        <v>3.923</v>
      </c>
      <c r="X20" s="9">
        <v>0.57199999999999995</v>
      </c>
      <c r="Y20" s="9">
        <v>3.35</v>
      </c>
      <c r="Z20" s="9">
        <v>2.282</v>
      </c>
      <c r="AA20" s="9">
        <v>0.44800000000000001</v>
      </c>
      <c r="AB20" s="9">
        <v>1.8340000000000001</v>
      </c>
      <c r="AC20" s="9">
        <v>0.53100000000000003</v>
      </c>
      <c r="AD20" s="9">
        <v>0.25800000000000001</v>
      </c>
      <c r="AE20" s="9">
        <v>0.27300000000000002</v>
      </c>
      <c r="AF20" s="9">
        <v>0</v>
      </c>
      <c r="AG20" s="9">
        <v>0</v>
      </c>
      <c r="AH20" s="9">
        <v>0</v>
      </c>
      <c r="AI20" s="9">
        <v>9</v>
      </c>
      <c r="AJ20" s="9">
        <v>10.192</v>
      </c>
      <c r="AK20" s="9">
        <v>9</v>
      </c>
      <c r="AL20" s="9">
        <v>11.156000000000001</v>
      </c>
      <c r="AM20" s="9">
        <v>4.5289999999999999</v>
      </c>
      <c r="AN20" s="9">
        <v>6.6269999999999998</v>
      </c>
      <c r="AO20" s="9">
        <v>4.88</v>
      </c>
      <c r="AP20" s="9">
        <v>1.101</v>
      </c>
      <c r="AQ20" s="9">
        <v>3.7789999999999999</v>
      </c>
      <c r="AR20" s="9">
        <v>4.1230000000000002</v>
      </c>
      <c r="AS20" s="9">
        <v>2.0369999999999999</v>
      </c>
      <c r="AT20" s="9">
        <v>2.0859999999999999</v>
      </c>
      <c r="AU20" s="9">
        <v>2.153</v>
      </c>
      <c r="AV20" s="9">
        <v>1.391</v>
      </c>
      <c r="AW20" s="9">
        <v>0.76100000000000001</v>
      </c>
      <c r="AX20" s="9">
        <v>0</v>
      </c>
      <c r="AY20" s="9">
        <v>0</v>
      </c>
      <c r="AZ20" s="9">
        <v>0</v>
      </c>
      <c r="BA20" s="9">
        <v>10</v>
      </c>
      <c r="BB20" s="9">
        <v>12.611000000000001</v>
      </c>
      <c r="BC20" s="9">
        <v>8</v>
      </c>
      <c r="BD20" s="9">
        <v>1.7689999999999999</v>
      </c>
      <c r="BE20" s="9">
        <v>1.018</v>
      </c>
      <c r="BF20" s="9">
        <v>0.751</v>
      </c>
      <c r="BG20" s="9">
        <v>0.626</v>
      </c>
      <c r="BH20" s="9">
        <v>0.42299999999999999</v>
      </c>
      <c r="BI20" s="9">
        <v>0.20200000000000001</v>
      </c>
      <c r="BJ20" s="9">
        <v>0.70699999999999996</v>
      </c>
      <c r="BK20" s="9">
        <v>0.158</v>
      </c>
      <c r="BL20" s="9">
        <v>0.54800000000000004</v>
      </c>
      <c r="BM20" s="9">
        <v>0.436</v>
      </c>
      <c r="BN20" s="9">
        <v>0.436</v>
      </c>
      <c r="BO20" s="9">
        <v>0</v>
      </c>
      <c r="BP20" s="9">
        <v>0</v>
      </c>
      <c r="BQ20" s="9">
        <v>0</v>
      </c>
      <c r="BR20" s="9">
        <v>0</v>
      </c>
      <c r="BS20" s="9">
        <v>13.051</v>
      </c>
      <c r="BT20" s="9">
        <v>10.367000000000001</v>
      </c>
      <c r="BU20" s="9">
        <v>15.09</v>
      </c>
      <c r="BV20" s="9">
        <v>0.158</v>
      </c>
      <c r="BW20" s="9">
        <v>0.158</v>
      </c>
      <c r="BX20" s="9">
        <v>0</v>
      </c>
      <c r="BY20" s="9">
        <v>0</v>
      </c>
      <c r="BZ20" s="9">
        <v>0</v>
      </c>
      <c r="CA20" s="9">
        <v>0</v>
      </c>
      <c r="CB20" s="9">
        <v>0.158</v>
      </c>
      <c r="CC20" s="9">
        <v>0.158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5.22</v>
      </c>
      <c r="CO20" s="9">
        <v>1.974</v>
      </c>
      <c r="CP20" s="9">
        <v>3.246</v>
      </c>
      <c r="CQ20" s="9">
        <v>2.8319999999999999</v>
      </c>
      <c r="CR20" s="9">
        <v>0.79</v>
      </c>
      <c r="CS20" s="9">
        <v>2.0419999999999998</v>
      </c>
      <c r="CT20" s="9">
        <v>1.2929999999999999</v>
      </c>
      <c r="CU20" s="9">
        <v>0.52400000000000002</v>
      </c>
      <c r="CV20" s="9">
        <v>0.76800000000000002</v>
      </c>
      <c r="CW20" s="9">
        <v>1.0960000000000001</v>
      </c>
      <c r="CX20" s="9">
        <v>0.65900000000000003</v>
      </c>
      <c r="CY20" s="9">
        <v>0.436</v>
      </c>
      <c r="CZ20" s="9">
        <v>0</v>
      </c>
      <c r="DA20" s="9">
        <v>0</v>
      </c>
      <c r="DB20" s="9">
        <v>0</v>
      </c>
      <c r="DC20" s="9">
        <v>9</v>
      </c>
      <c r="DD20" s="9">
        <v>13</v>
      </c>
      <c r="DE20" s="9">
        <v>7</v>
      </c>
      <c r="DF20" s="9">
        <v>6.6689999999999996</v>
      </c>
      <c r="DG20" s="9">
        <v>2.2389999999999999</v>
      </c>
      <c r="DH20" s="9">
        <v>4.43</v>
      </c>
      <c r="DI20" s="9">
        <v>2.7629999999999999</v>
      </c>
      <c r="DJ20" s="9">
        <v>0.29099999999999998</v>
      </c>
      <c r="DK20" s="9">
        <v>2.472</v>
      </c>
      <c r="DL20" s="9">
        <v>2.1269999999999998</v>
      </c>
      <c r="DM20" s="9">
        <v>0.76700000000000002</v>
      </c>
      <c r="DN20" s="9">
        <v>1.36</v>
      </c>
      <c r="DO20" s="9">
        <v>1.7789999999999999</v>
      </c>
      <c r="DP20" s="9">
        <v>1.181</v>
      </c>
      <c r="DQ20" s="9">
        <v>0.59799999999999998</v>
      </c>
      <c r="DR20" s="9">
        <v>0</v>
      </c>
      <c r="DS20" s="9">
        <v>0</v>
      </c>
      <c r="DT20" s="9">
        <v>0</v>
      </c>
      <c r="DU20" s="9">
        <v>10</v>
      </c>
      <c r="DV20" s="9">
        <v>19.338000000000001</v>
      </c>
      <c r="DW20" s="9">
        <v>9</v>
      </c>
      <c r="DX20" s="9">
        <v>5.6449999999999996</v>
      </c>
      <c r="DY20" s="9">
        <v>1.831</v>
      </c>
      <c r="DZ20" s="9">
        <v>3.8140000000000001</v>
      </c>
      <c r="EA20" s="9">
        <v>2.609</v>
      </c>
      <c r="EB20" s="9">
        <v>0.57899999999999996</v>
      </c>
      <c r="EC20" s="9">
        <v>2.0299999999999998</v>
      </c>
      <c r="ED20" s="9">
        <v>2.79</v>
      </c>
      <c r="EE20" s="9">
        <v>1.006</v>
      </c>
      <c r="EF20" s="9">
        <v>1.784</v>
      </c>
      <c r="EG20" s="9">
        <v>0.245</v>
      </c>
      <c r="EH20" s="9">
        <v>0.245</v>
      </c>
      <c r="EI20" s="9">
        <v>0</v>
      </c>
      <c r="EJ20" s="9">
        <v>0</v>
      </c>
      <c r="EK20" s="9">
        <v>0</v>
      </c>
      <c r="EL20" s="9">
        <v>0</v>
      </c>
      <c r="EM20" s="9">
        <v>10</v>
      </c>
      <c r="EN20" s="9">
        <v>11.827</v>
      </c>
      <c r="EO20" s="9">
        <v>9</v>
      </c>
      <c r="EP20" s="9">
        <v>1.9690000000000001</v>
      </c>
      <c r="EQ20" s="9">
        <v>0.624</v>
      </c>
      <c r="ER20" s="9">
        <v>1.3440000000000001</v>
      </c>
      <c r="ES20" s="9">
        <v>1.2250000000000001</v>
      </c>
      <c r="ET20" s="9">
        <v>0.436</v>
      </c>
      <c r="EU20" s="9">
        <v>0.78900000000000003</v>
      </c>
      <c r="EV20" s="9">
        <v>0.74399999999999999</v>
      </c>
      <c r="EW20" s="9">
        <v>0.188</v>
      </c>
      <c r="EX20" s="9">
        <v>0.55600000000000005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7.9509999999999996</v>
      </c>
      <c r="FF20" s="9">
        <v>7.2619999999999996</v>
      </c>
      <c r="FG20" s="9">
        <v>7.84</v>
      </c>
      <c r="FH20" s="9">
        <v>2.7519999999999998</v>
      </c>
      <c r="FI20" s="9">
        <v>0.91700000000000004</v>
      </c>
      <c r="FJ20" s="9">
        <v>1.835</v>
      </c>
      <c r="FK20" s="9">
        <v>1.272</v>
      </c>
      <c r="FL20" s="9">
        <v>0</v>
      </c>
      <c r="FM20" s="9">
        <v>1.272</v>
      </c>
      <c r="FN20" s="9">
        <v>0.76600000000000001</v>
      </c>
      <c r="FO20" s="9">
        <v>0.45500000000000002</v>
      </c>
      <c r="FP20" s="9">
        <v>0.311</v>
      </c>
      <c r="FQ20" s="9">
        <v>0.71399999999999997</v>
      </c>
      <c r="FR20" s="9">
        <v>0.46100000000000002</v>
      </c>
      <c r="FS20" s="9">
        <v>0.252</v>
      </c>
      <c r="FT20" s="9">
        <v>0</v>
      </c>
      <c r="FU20" s="9">
        <v>0</v>
      </c>
      <c r="FV20" s="9">
        <v>0</v>
      </c>
      <c r="FW20" s="9">
        <v>10</v>
      </c>
      <c r="FX20" s="9">
        <v>17.849</v>
      </c>
      <c r="FY20" s="9">
        <v>8</v>
      </c>
      <c r="FZ20" s="9">
        <v>12.795999999999999</v>
      </c>
      <c r="GA20" s="9">
        <v>3.78</v>
      </c>
      <c r="GB20" s="9">
        <v>9.016</v>
      </c>
      <c r="GC20" s="9">
        <v>6.6769999999999996</v>
      </c>
      <c r="GD20" s="9">
        <v>1.2030000000000001</v>
      </c>
      <c r="GE20" s="9">
        <v>5.4740000000000002</v>
      </c>
      <c r="GF20" s="9">
        <v>4.3120000000000003</v>
      </c>
      <c r="GG20" s="9">
        <v>1.2789999999999999</v>
      </c>
      <c r="GH20" s="9">
        <v>3.0329999999999999</v>
      </c>
      <c r="GI20" s="9">
        <v>1.8069999999999999</v>
      </c>
      <c r="GJ20" s="9">
        <v>1.298</v>
      </c>
      <c r="GK20" s="9">
        <v>0.50900000000000001</v>
      </c>
      <c r="GL20" s="9">
        <v>0</v>
      </c>
      <c r="GM20" s="9">
        <v>0</v>
      </c>
      <c r="GN20" s="9">
        <v>0</v>
      </c>
      <c r="GO20" s="9">
        <v>9</v>
      </c>
      <c r="GP20" s="9">
        <v>13</v>
      </c>
      <c r="GQ20" s="9">
        <v>9</v>
      </c>
      <c r="GR20" s="9">
        <v>2.8180000000000001</v>
      </c>
      <c r="GS20" s="9">
        <v>1.2450000000000001</v>
      </c>
      <c r="GT20" s="9">
        <v>1.573</v>
      </c>
      <c r="GU20" s="9">
        <v>0.753</v>
      </c>
      <c r="GV20" s="9">
        <v>0.40899999999999997</v>
      </c>
      <c r="GW20" s="9">
        <v>0.34399999999999997</v>
      </c>
      <c r="GX20" s="9">
        <v>1.4650000000000001</v>
      </c>
      <c r="GY20" s="9">
        <v>0.50900000000000001</v>
      </c>
      <c r="GZ20" s="9">
        <v>0.95599999999999996</v>
      </c>
      <c r="HA20" s="9">
        <v>0.6</v>
      </c>
      <c r="HB20" s="9">
        <v>0.32700000000000001</v>
      </c>
      <c r="HC20" s="9">
        <v>0.27300000000000002</v>
      </c>
      <c r="HD20" s="9">
        <v>0</v>
      </c>
      <c r="HE20" s="9">
        <v>0</v>
      </c>
      <c r="HF20" s="9">
        <v>0</v>
      </c>
      <c r="HG20" s="9">
        <v>11.315</v>
      </c>
      <c r="HH20" s="9">
        <v>10.590999999999999</v>
      </c>
      <c r="HI20" s="9">
        <v>11.433</v>
      </c>
      <c r="HJ20" s="9">
        <v>1.296</v>
      </c>
      <c r="HK20" s="9">
        <v>0.88500000000000001</v>
      </c>
      <c r="HL20" s="9">
        <v>0.41099999999999998</v>
      </c>
      <c r="HM20" s="9">
        <v>0.72699999999999998</v>
      </c>
      <c r="HN20" s="9">
        <v>0.48499999999999999</v>
      </c>
      <c r="HO20" s="9">
        <v>0.24199999999999999</v>
      </c>
      <c r="HP20" s="9">
        <v>0.56899999999999995</v>
      </c>
      <c r="HQ20" s="9">
        <v>0.4</v>
      </c>
      <c r="HR20" s="9">
        <v>0.16900000000000001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9.2579999999999991</v>
      </c>
      <c r="HZ20" s="9">
        <v>9.3550000000000004</v>
      </c>
      <c r="IA20" s="9">
        <v>10.055999999999999</v>
      </c>
      <c r="IB20" s="9">
        <v>2.968</v>
      </c>
      <c r="IC20" s="9">
        <v>1.0449999999999999</v>
      </c>
      <c r="ID20" s="9">
        <v>1.923</v>
      </c>
      <c r="IE20" s="9">
        <v>1.0069999999999999</v>
      </c>
      <c r="IF20" s="9">
        <v>0</v>
      </c>
      <c r="IG20" s="9">
        <v>1.0069999999999999</v>
      </c>
      <c r="IH20" s="9">
        <v>0.79400000000000004</v>
      </c>
      <c r="II20" s="9">
        <v>0.45500000000000002</v>
      </c>
      <c r="IJ20" s="9">
        <v>0.33900000000000002</v>
      </c>
      <c r="IK20" s="9">
        <v>1.167</v>
      </c>
      <c r="IL20" s="9">
        <v>0.58899999999999997</v>
      </c>
      <c r="IM20" s="9">
        <v>0.57699999999999996</v>
      </c>
      <c r="IN20" s="9">
        <v>0</v>
      </c>
      <c r="IO20" s="9">
        <v>0</v>
      </c>
      <c r="IP20" s="9">
        <v>0</v>
      </c>
      <c r="IQ20" s="9">
        <v>11.135999999999999</v>
      </c>
    </row>
    <row r="21" spans="1:251">
      <c r="A21" s="10">
        <v>45689</v>
      </c>
      <c r="B21" s="9">
        <v>17.716000000000001</v>
      </c>
      <c r="C21" s="9">
        <v>6.976</v>
      </c>
      <c r="D21" s="9">
        <v>10.74</v>
      </c>
      <c r="E21" s="9">
        <v>7.9249999999999998</v>
      </c>
      <c r="F21" s="9">
        <v>2.29</v>
      </c>
      <c r="G21" s="9">
        <v>5.6349999999999998</v>
      </c>
      <c r="H21" s="9">
        <v>7.6420000000000003</v>
      </c>
      <c r="I21" s="9">
        <v>3.3929999999999998</v>
      </c>
      <c r="J21" s="9">
        <v>4.2480000000000002</v>
      </c>
      <c r="K21" s="9">
        <v>1.9810000000000001</v>
      </c>
      <c r="L21" s="9">
        <v>1.1240000000000001</v>
      </c>
      <c r="M21" s="9">
        <v>0.85699999999999998</v>
      </c>
      <c r="N21" s="9">
        <v>0.16800000000000001</v>
      </c>
      <c r="O21" s="9">
        <v>0.16800000000000001</v>
      </c>
      <c r="P21" s="9">
        <v>0</v>
      </c>
      <c r="Q21" s="9">
        <v>10</v>
      </c>
      <c r="R21" s="9">
        <v>10.754</v>
      </c>
      <c r="S21" s="9">
        <v>8.1790000000000003</v>
      </c>
      <c r="T21" s="9">
        <v>6.0519999999999996</v>
      </c>
      <c r="U21" s="9">
        <v>1.6890000000000001</v>
      </c>
      <c r="V21" s="9">
        <v>4.3630000000000004</v>
      </c>
      <c r="W21" s="9">
        <v>2.44</v>
      </c>
      <c r="X21" s="9">
        <v>0.76600000000000001</v>
      </c>
      <c r="Y21" s="9">
        <v>1.673</v>
      </c>
      <c r="Z21" s="9">
        <v>3.1059999999999999</v>
      </c>
      <c r="AA21" s="9">
        <v>0.92200000000000004</v>
      </c>
      <c r="AB21" s="9">
        <v>2.1829999999999998</v>
      </c>
      <c r="AC21" s="9">
        <v>0.50600000000000001</v>
      </c>
      <c r="AD21" s="9">
        <v>0</v>
      </c>
      <c r="AE21" s="9">
        <v>0.50600000000000001</v>
      </c>
      <c r="AF21" s="9">
        <v>0</v>
      </c>
      <c r="AG21" s="9">
        <v>0</v>
      </c>
      <c r="AH21" s="9">
        <v>0</v>
      </c>
      <c r="AI21" s="9">
        <v>11.198</v>
      </c>
      <c r="AJ21" s="9">
        <v>9.83</v>
      </c>
      <c r="AK21" s="9">
        <v>12</v>
      </c>
      <c r="AL21" s="9">
        <v>11.664</v>
      </c>
      <c r="AM21" s="9">
        <v>5.2869999999999999</v>
      </c>
      <c r="AN21" s="9">
        <v>6.3769999999999998</v>
      </c>
      <c r="AO21" s="9">
        <v>5.4859999999999998</v>
      </c>
      <c r="AP21" s="9">
        <v>1.524</v>
      </c>
      <c r="AQ21" s="9">
        <v>3.9609999999999999</v>
      </c>
      <c r="AR21" s="9">
        <v>4.5359999999999996</v>
      </c>
      <c r="AS21" s="9">
        <v>2.4710000000000001</v>
      </c>
      <c r="AT21" s="9">
        <v>2.0649999999999999</v>
      </c>
      <c r="AU21" s="9">
        <v>1.4750000000000001</v>
      </c>
      <c r="AV21" s="9">
        <v>1.1240000000000001</v>
      </c>
      <c r="AW21" s="9">
        <v>0.35099999999999998</v>
      </c>
      <c r="AX21" s="9">
        <v>0.16800000000000001</v>
      </c>
      <c r="AY21" s="9">
        <v>0.16800000000000001</v>
      </c>
      <c r="AZ21" s="9">
        <v>0</v>
      </c>
      <c r="BA21" s="9">
        <v>10</v>
      </c>
      <c r="BB21" s="9">
        <v>11</v>
      </c>
      <c r="BC21" s="9">
        <v>7.1849999999999996</v>
      </c>
      <c r="BD21" s="9">
        <v>3.43</v>
      </c>
      <c r="BE21" s="9">
        <v>1.8109999999999999</v>
      </c>
      <c r="BF21" s="9">
        <v>1.619</v>
      </c>
      <c r="BG21" s="9">
        <v>1.2689999999999999</v>
      </c>
      <c r="BH21" s="9">
        <v>0.71099999999999997</v>
      </c>
      <c r="BI21" s="9">
        <v>0.55800000000000005</v>
      </c>
      <c r="BJ21" s="9">
        <v>1.1519999999999999</v>
      </c>
      <c r="BK21" s="9">
        <v>0.314</v>
      </c>
      <c r="BL21" s="9">
        <v>0.83799999999999997</v>
      </c>
      <c r="BM21" s="9">
        <v>0.29499999999999998</v>
      </c>
      <c r="BN21" s="9">
        <v>0.29499999999999998</v>
      </c>
      <c r="BO21" s="9">
        <v>0</v>
      </c>
      <c r="BP21" s="9">
        <v>0.71399999999999997</v>
      </c>
      <c r="BQ21" s="9">
        <v>0.49099999999999999</v>
      </c>
      <c r="BR21" s="9">
        <v>0.223</v>
      </c>
      <c r="BS21" s="9">
        <v>10</v>
      </c>
      <c r="BT21" s="9">
        <v>15.584</v>
      </c>
      <c r="BU21" s="9">
        <v>10</v>
      </c>
      <c r="BV21" s="9">
        <v>0.108</v>
      </c>
      <c r="BW21" s="9">
        <v>0.108</v>
      </c>
      <c r="BX21" s="9">
        <v>0</v>
      </c>
      <c r="BY21" s="9">
        <v>0.108</v>
      </c>
      <c r="BZ21" s="9">
        <v>0.108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4.6399999999999997</v>
      </c>
      <c r="CO21" s="9">
        <v>2.4449999999999998</v>
      </c>
      <c r="CP21" s="9">
        <v>2.1949999999999998</v>
      </c>
      <c r="CQ21" s="9">
        <v>2.4470000000000001</v>
      </c>
      <c r="CR21" s="9">
        <v>1.284</v>
      </c>
      <c r="CS21" s="9">
        <v>1.163</v>
      </c>
      <c r="CT21" s="9">
        <v>0.82699999999999996</v>
      </c>
      <c r="CU21" s="9">
        <v>0.38800000000000001</v>
      </c>
      <c r="CV21" s="9">
        <v>0.44</v>
      </c>
      <c r="CW21" s="9">
        <v>0.65900000000000003</v>
      </c>
      <c r="CX21" s="9">
        <v>0.28899999999999998</v>
      </c>
      <c r="CY21" s="9">
        <v>0.36899999999999999</v>
      </c>
      <c r="CZ21" s="9">
        <v>0.70699999999999996</v>
      </c>
      <c r="DA21" s="9">
        <v>0.48299999999999998</v>
      </c>
      <c r="DB21" s="9">
        <v>0.223</v>
      </c>
      <c r="DC21" s="9">
        <v>8.75</v>
      </c>
      <c r="DD21" s="9">
        <v>8.1590000000000007</v>
      </c>
      <c r="DE21" s="9">
        <v>9.6129999999999995</v>
      </c>
      <c r="DF21" s="9">
        <v>4.7720000000000002</v>
      </c>
      <c r="DG21" s="9">
        <v>2.0710000000000002</v>
      </c>
      <c r="DH21" s="9">
        <v>2.7010000000000001</v>
      </c>
      <c r="DI21" s="9">
        <v>1.3979999999999999</v>
      </c>
      <c r="DJ21" s="9">
        <v>0.71499999999999997</v>
      </c>
      <c r="DK21" s="9">
        <v>0.68300000000000005</v>
      </c>
      <c r="DL21" s="9">
        <v>2.0990000000000002</v>
      </c>
      <c r="DM21" s="9">
        <v>0.56899999999999995</v>
      </c>
      <c r="DN21" s="9">
        <v>1.53</v>
      </c>
      <c r="DO21" s="9">
        <v>1.2749999999999999</v>
      </c>
      <c r="DP21" s="9">
        <v>0.78800000000000003</v>
      </c>
      <c r="DQ21" s="9">
        <v>0.48799999999999999</v>
      </c>
      <c r="DR21" s="9">
        <v>0</v>
      </c>
      <c r="DS21" s="9">
        <v>0</v>
      </c>
      <c r="DT21" s="9">
        <v>0</v>
      </c>
      <c r="DU21" s="9">
        <v>12.473000000000001</v>
      </c>
      <c r="DV21" s="9">
        <v>13.808</v>
      </c>
      <c r="DW21" s="9">
        <v>12</v>
      </c>
      <c r="DX21" s="9">
        <v>9.3580000000000005</v>
      </c>
      <c r="DY21" s="9">
        <v>3.069</v>
      </c>
      <c r="DZ21" s="9">
        <v>6.2889999999999997</v>
      </c>
      <c r="EA21" s="9">
        <v>3.5379999999999998</v>
      </c>
      <c r="EB21" s="9">
        <v>0</v>
      </c>
      <c r="EC21" s="9">
        <v>3.5379999999999998</v>
      </c>
      <c r="ED21" s="9">
        <v>5.3010000000000002</v>
      </c>
      <c r="EE21" s="9">
        <v>2.5510000000000002</v>
      </c>
      <c r="EF21" s="9">
        <v>2.75</v>
      </c>
      <c r="EG21" s="9">
        <v>0.34300000000000003</v>
      </c>
      <c r="EH21" s="9">
        <v>0.34300000000000003</v>
      </c>
      <c r="EI21" s="9">
        <v>0</v>
      </c>
      <c r="EJ21" s="9">
        <v>0.17599999999999999</v>
      </c>
      <c r="EK21" s="9">
        <v>0.17599999999999999</v>
      </c>
      <c r="EL21" s="9">
        <v>0</v>
      </c>
      <c r="EM21" s="9">
        <v>10</v>
      </c>
      <c r="EN21" s="9">
        <v>13</v>
      </c>
      <c r="EO21" s="9">
        <v>8</v>
      </c>
      <c r="EP21" s="9">
        <v>2.2690000000000001</v>
      </c>
      <c r="EQ21" s="9">
        <v>1.0940000000000001</v>
      </c>
      <c r="ER21" s="9">
        <v>1.175</v>
      </c>
      <c r="ES21" s="9">
        <v>1.704</v>
      </c>
      <c r="ET21" s="9">
        <v>0.89400000000000002</v>
      </c>
      <c r="EU21" s="9">
        <v>0.80900000000000005</v>
      </c>
      <c r="EV21" s="9">
        <v>0.56499999999999995</v>
      </c>
      <c r="EW21" s="9">
        <v>0.19900000000000001</v>
      </c>
      <c r="EX21" s="9">
        <v>0.36599999999999999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8</v>
      </c>
      <c r="FF21" s="9">
        <v>8</v>
      </c>
      <c r="FG21" s="9">
        <v>7.13</v>
      </c>
      <c r="FH21" s="9">
        <v>1.3280000000000001</v>
      </c>
      <c r="FI21" s="9">
        <v>0.48899999999999999</v>
      </c>
      <c r="FJ21" s="9">
        <v>0.84</v>
      </c>
      <c r="FK21" s="9">
        <v>0.374</v>
      </c>
      <c r="FL21" s="9">
        <v>0</v>
      </c>
      <c r="FM21" s="9">
        <v>0.374</v>
      </c>
      <c r="FN21" s="9">
        <v>0.67300000000000004</v>
      </c>
      <c r="FO21" s="9">
        <v>0.48899999999999999</v>
      </c>
      <c r="FP21" s="9">
        <v>0.185</v>
      </c>
      <c r="FQ21" s="9">
        <v>0.28100000000000003</v>
      </c>
      <c r="FR21" s="9">
        <v>0</v>
      </c>
      <c r="FS21" s="9">
        <v>0.28100000000000003</v>
      </c>
      <c r="FT21" s="9">
        <v>0</v>
      </c>
      <c r="FU21" s="9">
        <v>0</v>
      </c>
      <c r="FV21" s="9">
        <v>0</v>
      </c>
      <c r="FW21" s="9">
        <v>12.214</v>
      </c>
      <c r="FX21" s="9">
        <v>13.887</v>
      </c>
      <c r="FY21" s="9">
        <v>11.029</v>
      </c>
      <c r="FZ21" s="9">
        <v>16.029</v>
      </c>
      <c r="GA21" s="9">
        <v>6.68</v>
      </c>
      <c r="GB21" s="9">
        <v>9.3490000000000002</v>
      </c>
      <c r="GC21" s="9">
        <v>7.7</v>
      </c>
      <c r="GD21" s="9">
        <v>2.5230000000000001</v>
      </c>
      <c r="GE21" s="9">
        <v>5.1779999999999999</v>
      </c>
      <c r="GF21" s="9">
        <v>5.9779999999999998</v>
      </c>
      <c r="GG21" s="9">
        <v>2.383</v>
      </c>
      <c r="GH21" s="9">
        <v>3.5950000000000002</v>
      </c>
      <c r="GI21" s="9">
        <v>1.86</v>
      </c>
      <c r="GJ21" s="9">
        <v>1.2829999999999999</v>
      </c>
      <c r="GK21" s="9">
        <v>0.57599999999999996</v>
      </c>
      <c r="GL21" s="9">
        <v>0.49099999999999999</v>
      </c>
      <c r="GM21" s="9">
        <v>0.49099999999999999</v>
      </c>
      <c r="GN21" s="9">
        <v>0</v>
      </c>
      <c r="GO21" s="9">
        <v>10</v>
      </c>
      <c r="GP21" s="9">
        <v>11</v>
      </c>
      <c r="GQ21" s="9">
        <v>8</v>
      </c>
      <c r="GR21" s="9">
        <v>2.3919999999999999</v>
      </c>
      <c r="GS21" s="9">
        <v>0.996</v>
      </c>
      <c r="GT21" s="9">
        <v>1.395</v>
      </c>
      <c r="GU21" s="9">
        <v>0.53100000000000003</v>
      </c>
      <c r="GV21" s="9">
        <v>0.17599999999999999</v>
      </c>
      <c r="GW21" s="9">
        <v>0.35499999999999998</v>
      </c>
      <c r="GX21" s="9">
        <v>1.4690000000000001</v>
      </c>
      <c r="GY21" s="9">
        <v>0.65200000000000002</v>
      </c>
      <c r="GZ21" s="9">
        <v>0.81699999999999995</v>
      </c>
      <c r="HA21" s="9">
        <v>0</v>
      </c>
      <c r="HB21" s="9">
        <v>0</v>
      </c>
      <c r="HC21" s="9">
        <v>0</v>
      </c>
      <c r="HD21" s="9">
        <v>0.39200000000000002</v>
      </c>
      <c r="HE21" s="9">
        <v>0.16800000000000001</v>
      </c>
      <c r="HF21" s="9">
        <v>0.223</v>
      </c>
      <c r="HG21" s="9">
        <v>13</v>
      </c>
      <c r="HH21" s="9">
        <v>10.263999999999999</v>
      </c>
      <c r="HI21" s="9">
        <v>14.045999999999999</v>
      </c>
      <c r="HJ21" s="9">
        <v>1.3979999999999999</v>
      </c>
      <c r="HK21" s="9">
        <v>0.622</v>
      </c>
      <c r="HL21" s="9">
        <v>0.77600000000000002</v>
      </c>
      <c r="HM21" s="9">
        <v>0.58899999999999997</v>
      </c>
      <c r="HN21" s="9">
        <v>0.30199999999999999</v>
      </c>
      <c r="HO21" s="9">
        <v>0.28599999999999998</v>
      </c>
      <c r="HP21" s="9">
        <v>0.67300000000000004</v>
      </c>
      <c r="HQ21" s="9">
        <v>0.183</v>
      </c>
      <c r="HR21" s="9">
        <v>0.49</v>
      </c>
      <c r="HS21" s="9">
        <v>0.13600000000000001</v>
      </c>
      <c r="HT21" s="9">
        <v>0.13600000000000001</v>
      </c>
      <c r="HU21" s="9">
        <v>0</v>
      </c>
      <c r="HV21" s="9">
        <v>0</v>
      </c>
      <c r="HW21" s="9">
        <v>0</v>
      </c>
      <c r="HX21" s="9">
        <v>0</v>
      </c>
      <c r="HY21" s="9">
        <v>9.625</v>
      </c>
      <c r="HZ21" s="9">
        <v>8.9990000000000006</v>
      </c>
      <c r="IA21" s="9">
        <v>9.3190000000000008</v>
      </c>
      <c r="IB21" s="9">
        <v>1.966</v>
      </c>
      <c r="IC21" s="9">
        <v>0.97399999999999998</v>
      </c>
      <c r="ID21" s="9">
        <v>0.99199999999999999</v>
      </c>
      <c r="IE21" s="9">
        <v>0.52600000000000002</v>
      </c>
      <c r="IF21" s="9">
        <v>0</v>
      </c>
      <c r="IG21" s="9">
        <v>0.52600000000000002</v>
      </c>
      <c r="IH21" s="9">
        <v>1.272</v>
      </c>
      <c r="II21" s="9">
        <v>0.80500000000000005</v>
      </c>
      <c r="IJ21" s="9">
        <v>0.46700000000000003</v>
      </c>
      <c r="IK21" s="9">
        <v>0</v>
      </c>
      <c r="IL21" s="9">
        <v>0</v>
      </c>
      <c r="IM21" s="9">
        <v>0</v>
      </c>
      <c r="IN21" s="9">
        <v>0.16800000000000001</v>
      </c>
      <c r="IO21" s="9">
        <v>0.16800000000000001</v>
      </c>
      <c r="IP21" s="9">
        <v>0</v>
      </c>
      <c r="IQ21" s="9">
        <v>11.183999999999999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8541</v>
      </c>
      <c r="C1" s="3" t="s">
        <v>8542</v>
      </c>
      <c r="D1" s="3" t="s">
        <v>8543</v>
      </c>
      <c r="E1" s="3" t="s">
        <v>8544</v>
      </c>
      <c r="F1" s="3" t="s">
        <v>8545</v>
      </c>
      <c r="G1" s="3" t="s">
        <v>8546</v>
      </c>
      <c r="H1" s="3" t="s">
        <v>8547</v>
      </c>
      <c r="I1" s="3" t="s">
        <v>8548</v>
      </c>
      <c r="J1" s="3" t="s">
        <v>8549</v>
      </c>
      <c r="K1" s="3" t="s">
        <v>8550</v>
      </c>
      <c r="L1" s="3" t="s">
        <v>8551</v>
      </c>
      <c r="M1" s="3" t="s">
        <v>8552</v>
      </c>
      <c r="N1" s="3" t="s">
        <v>8553</v>
      </c>
      <c r="O1" s="3" t="s">
        <v>8554</v>
      </c>
      <c r="P1" s="3" t="s">
        <v>8555</v>
      </c>
      <c r="Q1" s="3" t="s">
        <v>8556</v>
      </c>
      <c r="R1" s="3" t="s">
        <v>8557</v>
      </c>
      <c r="S1" s="3" t="s">
        <v>8558</v>
      </c>
      <c r="T1" s="3" t="s">
        <v>8559</v>
      </c>
      <c r="U1" s="3" t="s">
        <v>8560</v>
      </c>
      <c r="V1" s="3" t="s">
        <v>8561</v>
      </c>
      <c r="W1" s="3" t="s">
        <v>8562</v>
      </c>
      <c r="X1" s="3" t="s">
        <v>8563</v>
      </c>
      <c r="Y1" s="3" t="s">
        <v>8564</v>
      </c>
      <c r="Z1" s="3" t="s">
        <v>8565</v>
      </c>
      <c r="AA1" s="3" t="s">
        <v>8566</v>
      </c>
      <c r="AB1" s="3" t="s">
        <v>8567</v>
      </c>
      <c r="AC1" s="3" t="s">
        <v>8568</v>
      </c>
      <c r="AD1" s="3" t="s">
        <v>8569</v>
      </c>
      <c r="AE1" s="3" t="s">
        <v>8570</v>
      </c>
      <c r="AF1" s="3" t="s">
        <v>8571</v>
      </c>
      <c r="AG1" s="3" t="s">
        <v>8572</v>
      </c>
      <c r="AH1" s="3" t="s">
        <v>8573</v>
      </c>
      <c r="AI1" s="3" t="s">
        <v>8574</v>
      </c>
      <c r="AJ1" s="3" t="s">
        <v>8575</v>
      </c>
      <c r="AK1" s="3" t="s">
        <v>8576</v>
      </c>
      <c r="AL1" s="3" t="s">
        <v>8577</v>
      </c>
      <c r="AM1" s="3" t="s">
        <v>8578</v>
      </c>
      <c r="AN1" s="3" t="s">
        <v>8579</v>
      </c>
      <c r="AO1" s="3" t="s">
        <v>8580</v>
      </c>
      <c r="AP1" s="3" t="s">
        <v>8581</v>
      </c>
      <c r="AQ1" s="3" t="s">
        <v>8582</v>
      </c>
      <c r="AR1" s="3" t="s">
        <v>8583</v>
      </c>
      <c r="AS1" s="3" t="s">
        <v>8584</v>
      </c>
      <c r="AT1" s="3" t="s">
        <v>8585</v>
      </c>
      <c r="AU1" s="3" t="s">
        <v>8586</v>
      </c>
      <c r="AV1" s="3" t="s">
        <v>8587</v>
      </c>
      <c r="AW1" s="3" t="s">
        <v>8588</v>
      </c>
      <c r="AX1" s="3" t="s">
        <v>8589</v>
      </c>
      <c r="AY1" s="3" t="s">
        <v>8590</v>
      </c>
      <c r="AZ1" s="3" t="s">
        <v>8591</v>
      </c>
      <c r="BA1" s="3" t="s">
        <v>8592</v>
      </c>
      <c r="BB1" s="3" t="s">
        <v>8593</v>
      </c>
      <c r="BC1" s="3" t="s">
        <v>8594</v>
      </c>
      <c r="BD1" s="3" t="s">
        <v>8595</v>
      </c>
      <c r="BE1" s="3" t="s">
        <v>8596</v>
      </c>
      <c r="BF1" s="3" t="s">
        <v>11713</v>
      </c>
      <c r="BG1" s="3" t="s">
        <v>11714</v>
      </c>
      <c r="BH1" s="3" t="s">
        <v>11715</v>
      </c>
      <c r="BI1" s="3" t="s">
        <v>11716</v>
      </c>
      <c r="BJ1" s="3" t="s">
        <v>11717</v>
      </c>
      <c r="BK1" s="3" t="s">
        <v>11718</v>
      </c>
      <c r="BL1" s="3" t="s">
        <v>11719</v>
      </c>
      <c r="BM1" s="3" t="s">
        <v>11720</v>
      </c>
      <c r="BN1" s="3" t="s">
        <v>11721</v>
      </c>
      <c r="BO1" s="3" t="s">
        <v>11722</v>
      </c>
      <c r="BP1" s="3" t="s">
        <v>11723</v>
      </c>
      <c r="BQ1" s="3" t="s">
        <v>11724</v>
      </c>
      <c r="BR1" s="3" t="s">
        <v>11725</v>
      </c>
      <c r="BS1" s="3" t="s">
        <v>11726</v>
      </c>
      <c r="BT1" s="3" t="s">
        <v>11727</v>
      </c>
      <c r="BU1" s="3" t="s">
        <v>11728</v>
      </c>
      <c r="BV1" s="3" t="s">
        <v>11729</v>
      </c>
      <c r="BW1" s="3" t="s">
        <v>11730</v>
      </c>
      <c r="BX1" s="3" t="s">
        <v>8597</v>
      </c>
      <c r="BY1" s="3" t="s">
        <v>8598</v>
      </c>
      <c r="BZ1" s="3" t="s">
        <v>8599</v>
      </c>
      <c r="CA1" s="3" t="s">
        <v>8600</v>
      </c>
      <c r="CB1" s="3" t="s">
        <v>8601</v>
      </c>
      <c r="CC1" s="3" t="s">
        <v>8602</v>
      </c>
      <c r="CD1" s="3" t="s">
        <v>8603</v>
      </c>
      <c r="CE1" s="3" t="s">
        <v>8604</v>
      </c>
      <c r="CF1" s="3" t="s">
        <v>8605</v>
      </c>
      <c r="CG1" s="3" t="s">
        <v>8606</v>
      </c>
      <c r="CH1" s="3" t="s">
        <v>8607</v>
      </c>
      <c r="CI1" s="3" t="s">
        <v>8608</v>
      </c>
      <c r="CJ1" s="3" t="s">
        <v>8609</v>
      </c>
      <c r="CK1" s="3" t="s">
        <v>8610</v>
      </c>
      <c r="CL1" s="3" t="s">
        <v>8611</v>
      </c>
      <c r="CM1" s="3" t="s">
        <v>8612</v>
      </c>
      <c r="CN1" s="3" t="s">
        <v>8613</v>
      </c>
      <c r="CO1" s="3" t="s">
        <v>8614</v>
      </c>
      <c r="CP1" s="3" t="s">
        <v>12199</v>
      </c>
      <c r="CQ1" s="3" t="s">
        <v>12200</v>
      </c>
      <c r="CR1" s="3" t="s">
        <v>12201</v>
      </c>
      <c r="CS1" s="3" t="s">
        <v>12202</v>
      </c>
      <c r="CT1" s="3" t="s">
        <v>12203</v>
      </c>
      <c r="CU1" s="3" t="s">
        <v>12204</v>
      </c>
      <c r="CV1" s="3" t="s">
        <v>12205</v>
      </c>
      <c r="CW1" s="3" t="s">
        <v>12206</v>
      </c>
      <c r="CX1" s="3" t="s">
        <v>12207</v>
      </c>
      <c r="CY1" s="3" t="s">
        <v>12208</v>
      </c>
      <c r="CZ1" s="3" t="s">
        <v>12209</v>
      </c>
      <c r="DA1" s="3" t="s">
        <v>12210</v>
      </c>
      <c r="DB1" s="3" t="s">
        <v>12211</v>
      </c>
      <c r="DC1" s="3" t="s">
        <v>12212</v>
      </c>
      <c r="DD1" s="3" t="s">
        <v>12213</v>
      </c>
      <c r="DE1" s="3" t="s">
        <v>12214</v>
      </c>
      <c r="DF1" s="3" t="s">
        <v>12215</v>
      </c>
      <c r="DG1" s="3" t="s">
        <v>12216</v>
      </c>
      <c r="DH1" s="3" t="s">
        <v>12037</v>
      </c>
      <c r="DI1" s="3" t="s">
        <v>12038</v>
      </c>
      <c r="DJ1" s="3" t="s">
        <v>12039</v>
      </c>
      <c r="DK1" s="3" t="s">
        <v>12040</v>
      </c>
      <c r="DL1" s="3" t="s">
        <v>12041</v>
      </c>
      <c r="DM1" s="3" t="s">
        <v>12042</v>
      </c>
      <c r="DN1" s="3" t="s">
        <v>12043</v>
      </c>
      <c r="DO1" s="3" t="s">
        <v>12044</v>
      </c>
      <c r="DP1" s="3" t="s">
        <v>12045</v>
      </c>
      <c r="DQ1" s="3" t="s">
        <v>12046</v>
      </c>
      <c r="DR1" s="3" t="s">
        <v>12047</v>
      </c>
      <c r="DS1" s="3" t="s">
        <v>12048</v>
      </c>
      <c r="DT1" s="3" t="s">
        <v>12049</v>
      </c>
      <c r="DU1" s="3" t="s">
        <v>12050</v>
      </c>
      <c r="DV1" s="3" t="s">
        <v>12051</v>
      </c>
      <c r="DW1" s="3" t="s">
        <v>12052</v>
      </c>
      <c r="DX1" s="3" t="s">
        <v>12053</v>
      </c>
      <c r="DY1" s="3" t="s">
        <v>12054</v>
      </c>
      <c r="DZ1" s="3" t="s">
        <v>11875</v>
      </c>
      <c r="EA1" s="3" t="s">
        <v>11876</v>
      </c>
      <c r="EB1" s="3" t="s">
        <v>11877</v>
      </c>
      <c r="EC1" s="3" t="s">
        <v>11878</v>
      </c>
      <c r="ED1" s="3" t="s">
        <v>11879</v>
      </c>
      <c r="EE1" s="3" t="s">
        <v>11880</v>
      </c>
      <c r="EF1" s="3" t="s">
        <v>11881</v>
      </c>
      <c r="EG1" s="3" t="s">
        <v>11882</v>
      </c>
      <c r="EH1" s="3" t="s">
        <v>11883</v>
      </c>
      <c r="EI1" s="3" t="s">
        <v>11884</v>
      </c>
      <c r="EJ1" s="3" t="s">
        <v>11885</v>
      </c>
      <c r="EK1" s="3" t="s">
        <v>11886</v>
      </c>
      <c r="EL1" s="3" t="s">
        <v>11887</v>
      </c>
      <c r="EM1" s="3" t="s">
        <v>11888</v>
      </c>
      <c r="EN1" s="3" t="s">
        <v>11889</v>
      </c>
      <c r="EO1" s="3" t="s">
        <v>11890</v>
      </c>
      <c r="EP1" s="3" t="s">
        <v>11891</v>
      </c>
      <c r="EQ1" s="3" t="s">
        <v>11892</v>
      </c>
      <c r="ER1" s="3" t="s">
        <v>12361</v>
      </c>
      <c r="ES1" s="3" t="s">
        <v>12362</v>
      </c>
      <c r="ET1" s="3" t="s">
        <v>12363</v>
      </c>
      <c r="EU1" s="3" t="s">
        <v>12364</v>
      </c>
      <c r="EV1" s="3" t="s">
        <v>12365</v>
      </c>
      <c r="EW1" s="3" t="s">
        <v>12366</v>
      </c>
      <c r="EX1" s="3" t="s">
        <v>12367</v>
      </c>
      <c r="EY1" s="3" t="s">
        <v>12368</v>
      </c>
      <c r="EZ1" s="3" t="s">
        <v>12369</v>
      </c>
      <c r="FA1" s="3" t="s">
        <v>12370</v>
      </c>
      <c r="FB1" s="3" t="s">
        <v>12371</v>
      </c>
      <c r="FC1" s="3" t="s">
        <v>12372</v>
      </c>
      <c r="FD1" s="3" t="s">
        <v>12373</v>
      </c>
      <c r="FE1" s="3" t="s">
        <v>12374</v>
      </c>
      <c r="FF1" s="3" t="s">
        <v>12375</v>
      </c>
      <c r="FG1" s="3" t="s">
        <v>12376</v>
      </c>
      <c r="FH1" s="3" t="s">
        <v>12377</v>
      </c>
      <c r="FI1" s="3" t="s">
        <v>12378</v>
      </c>
      <c r="FJ1" s="3" t="s">
        <v>12685</v>
      </c>
      <c r="FK1" s="3" t="s">
        <v>12686</v>
      </c>
      <c r="FL1" s="3" t="s">
        <v>12687</v>
      </c>
      <c r="FM1" s="3" t="s">
        <v>12688</v>
      </c>
      <c r="FN1" s="3" t="s">
        <v>12689</v>
      </c>
      <c r="FO1" s="3" t="s">
        <v>12690</v>
      </c>
      <c r="FP1" s="3" t="s">
        <v>12691</v>
      </c>
      <c r="FQ1" s="3" t="s">
        <v>12692</v>
      </c>
      <c r="FR1" s="3" t="s">
        <v>12693</v>
      </c>
      <c r="FS1" s="3" t="s">
        <v>12694</v>
      </c>
      <c r="FT1" s="3" t="s">
        <v>12695</v>
      </c>
      <c r="FU1" s="3" t="s">
        <v>12696</v>
      </c>
      <c r="FV1" s="3" t="s">
        <v>12697</v>
      </c>
      <c r="FW1" s="3" t="s">
        <v>12698</v>
      </c>
      <c r="FX1" s="3" t="s">
        <v>12699</v>
      </c>
      <c r="FY1" s="3" t="s">
        <v>12700</v>
      </c>
      <c r="FZ1" s="3" t="s">
        <v>12701</v>
      </c>
      <c r="GA1" s="3" t="s">
        <v>12702</v>
      </c>
      <c r="GB1" s="3" t="s">
        <v>12523</v>
      </c>
      <c r="GC1" s="3" t="s">
        <v>12524</v>
      </c>
      <c r="GD1" s="3" t="s">
        <v>12525</v>
      </c>
      <c r="GE1" s="3" t="s">
        <v>12526</v>
      </c>
      <c r="GF1" s="3" t="s">
        <v>12527</v>
      </c>
      <c r="GG1" s="3" t="s">
        <v>12528</v>
      </c>
      <c r="GH1" s="3" t="s">
        <v>12529</v>
      </c>
      <c r="GI1" s="3" t="s">
        <v>12530</v>
      </c>
      <c r="GJ1" s="3" t="s">
        <v>12531</v>
      </c>
      <c r="GK1" s="3" t="s">
        <v>12532</v>
      </c>
      <c r="GL1" s="3" t="s">
        <v>12533</v>
      </c>
      <c r="GM1" s="3" t="s">
        <v>12534</v>
      </c>
      <c r="GN1" s="3" t="s">
        <v>12535</v>
      </c>
      <c r="GO1" s="3" t="s">
        <v>12536</v>
      </c>
      <c r="GP1" s="3" t="s">
        <v>12537</v>
      </c>
      <c r="GQ1" s="3" t="s">
        <v>12538</v>
      </c>
      <c r="GR1" s="3" t="s">
        <v>12539</v>
      </c>
      <c r="GS1" s="3" t="s">
        <v>12540</v>
      </c>
      <c r="GT1" s="3" t="s">
        <v>8633</v>
      </c>
      <c r="GU1" s="3" t="s">
        <v>8634</v>
      </c>
      <c r="GV1" s="3" t="s">
        <v>8635</v>
      </c>
      <c r="GW1" s="3" t="s">
        <v>8636</v>
      </c>
      <c r="GX1" s="3" t="s">
        <v>8637</v>
      </c>
      <c r="GY1" s="3" t="s">
        <v>8638</v>
      </c>
      <c r="GZ1" s="3" t="s">
        <v>8639</v>
      </c>
      <c r="HA1" s="3" t="s">
        <v>8640</v>
      </c>
      <c r="HB1" s="3" t="s">
        <v>8641</v>
      </c>
      <c r="HC1" s="3" t="s">
        <v>8642</v>
      </c>
      <c r="HD1" s="3" t="s">
        <v>8643</v>
      </c>
      <c r="HE1" s="3" t="s">
        <v>8644</v>
      </c>
      <c r="HF1" s="3" t="s">
        <v>8645</v>
      </c>
      <c r="HG1" s="3" t="s">
        <v>8646</v>
      </c>
      <c r="HH1" s="3" t="s">
        <v>8647</v>
      </c>
      <c r="HI1" s="3" t="s">
        <v>8648</v>
      </c>
      <c r="HJ1" s="3" t="s">
        <v>8649</v>
      </c>
      <c r="HK1" s="3" t="s">
        <v>8650</v>
      </c>
      <c r="HL1" s="3" t="s">
        <v>8651</v>
      </c>
      <c r="HM1" s="3" t="s">
        <v>8652</v>
      </c>
      <c r="HN1" s="3" t="s">
        <v>8653</v>
      </c>
      <c r="HO1" s="3" t="s">
        <v>8654</v>
      </c>
      <c r="HP1" s="3" t="s">
        <v>8655</v>
      </c>
      <c r="HQ1" s="3" t="s">
        <v>8656</v>
      </c>
      <c r="HR1" s="3" t="s">
        <v>8657</v>
      </c>
      <c r="HS1" s="3" t="s">
        <v>8658</v>
      </c>
      <c r="HT1" s="3" t="s">
        <v>8659</v>
      </c>
      <c r="HU1" s="3" t="s">
        <v>8660</v>
      </c>
      <c r="HV1" s="3" t="s">
        <v>8661</v>
      </c>
      <c r="HW1" s="3" t="s">
        <v>8662</v>
      </c>
      <c r="HX1" s="3" t="s">
        <v>8663</v>
      </c>
      <c r="HY1" s="3" t="s">
        <v>8664</v>
      </c>
      <c r="HZ1" s="3" t="s">
        <v>8665</v>
      </c>
      <c r="IA1" s="3" t="s">
        <v>8666</v>
      </c>
      <c r="IB1" s="3" t="s">
        <v>8667</v>
      </c>
      <c r="IC1" s="3" t="s">
        <v>8668</v>
      </c>
      <c r="ID1" s="3" t="s">
        <v>12847</v>
      </c>
      <c r="IE1" s="3" t="s">
        <v>12848</v>
      </c>
      <c r="IF1" s="3" t="s">
        <v>12849</v>
      </c>
      <c r="IG1" s="3" t="s">
        <v>12850</v>
      </c>
      <c r="IH1" s="3" t="s">
        <v>12851</v>
      </c>
      <c r="II1" s="3" t="s">
        <v>12852</v>
      </c>
      <c r="IJ1" s="3" t="s">
        <v>12853</v>
      </c>
      <c r="IK1" s="3" t="s">
        <v>12854</v>
      </c>
      <c r="IL1" s="3" t="s">
        <v>12855</v>
      </c>
      <c r="IM1" s="3" t="s">
        <v>12856</v>
      </c>
      <c r="IN1" s="3" t="s">
        <v>12857</v>
      </c>
      <c r="IO1" s="3" t="s">
        <v>12858</v>
      </c>
      <c r="IP1" s="3" t="s">
        <v>12859</v>
      </c>
      <c r="IQ1" s="3" t="s">
        <v>12860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8669</v>
      </c>
      <c r="C10" s="8" t="s">
        <v>8670</v>
      </c>
      <c r="D10" s="8" t="s">
        <v>8671</v>
      </c>
      <c r="E10" s="8" t="s">
        <v>8672</v>
      </c>
      <c r="F10" s="8" t="s">
        <v>8673</v>
      </c>
      <c r="G10" s="8" t="s">
        <v>8674</v>
      </c>
      <c r="H10" s="8" t="s">
        <v>8675</v>
      </c>
      <c r="I10" s="8" t="s">
        <v>8676</v>
      </c>
      <c r="J10" s="8" t="s">
        <v>8677</v>
      </c>
      <c r="K10" s="8" t="s">
        <v>8678</v>
      </c>
      <c r="L10" s="8" t="s">
        <v>8679</v>
      </c>
      <c r="M10" s="8" t="s">
        <v>8680</v>
      </c>
      <c r="N10" s="8" t="s">
        <v>8681</v>
      </c>
      <c r="O10" s="8" t="s">
        <v>8682</v>
      </c>
      <c r="P10" s="8" t="s">
        <v>8683</v>
      </c>
      <c r="Q10" s="8" t="s">
        <v>8684</v>
      </c>
      <c r="R10" s="8" t="s">
        <v>8685</v>
      </c>
      <c r="S10" s="8" t="s">
        <v>8686</v>
      </c>
      <c r="T10" s="8" t="s">
        <v>8687</v>
      </c>
      <c r="U10" s="8" t="s">
        <v>8688</v>
      </c>
      <c r="V10" s="8" t="s">
        <v>8689</v>
      </c>
      <c r="W10" s="8" t="s">
        <v>8690</v>
      </c>
      <c r="X10" s="8" t="s">
        <v>8691</v>
      </c>
      <c r="Y10" s="8" t="s">
        <v>8692</v>
      </c>
      <c r="Z10" s="8" t="s">
        <v>8693</v>
      </c>
      <c r="AA10" s="8" t="s">
        <v>8694</v>
      </c>
      <c r="AB10" s="8" t="s">
        <v>8695</v>
      </c>
      <c r="AC10" s="8" t="s">
        <v>8696</v>
      </c>
      <c r="AD10" s="8" t="s">
        <v>8697</v>
      </c>
      <c r="AE10" s="8" t="s">
        <v>8698</v>
      </c>
      <c r="AF10" s="8" t="s">
        <v>8699</v>
      </c>
      <c r="AG10" s="8" t="s">
        <v>8700</v>
      </c>
      <c r="AH10" s="8" t="s">
        <v>8701</v>
      </c>
      <c r="AI10" s="8" t="s">
        <v>8702</v>
      </c>
      <c r="AJ10" s="8" t="s">
        <v>8703</v>
      </c>
      <c r="AK10" s="8" t="s">
        <v>8704</v>
      </c>
      <c r="AL10" s="8" t="s">
        <v>8705</v>
      </c>
      <c r="AM10" s="8" t="s">
        <v>8706</v>
      </c>
      <c r="AN10" s="8" t="s">
        <v>8707</v>
      </c>
      <c r="AO10" s="8" t="s">
        <v>8708</v>
      </c>
      <c r="AP10" s="8" t="s">
        <v>8709</v>
      </c>
      <c r="AQ10" s="8" t="s">
        <v>8710</v>
      </c>
      <c r="AR10" s="8" t="s">
        <v>8711</v>
      </c>
      <c r="AS10" s="8" t="s">
        <v>8712</v>
      </c>
      <c r="AT10" s="8" t="s">
        <v>8713</v>
      </c>
      <c r="AU10" s="8" t="s">
        <v>8714</v>
      </c>
      <c r="AV10" s="8" t="s">
        <v>8715</v>
      </c>
      <c r="AW10" s="8" t="s">
        <v>8716</v>
      </c>
      <c r="AX10" s="8" t="s">
        <v>8717</v>
      </c>
      <c r="AY10" s="8" t="s">
        <v>8718</v>
      </c>
      <c r="AZ10" s="8" t="s">
        <v>8719</v>
      </c>
      <c r="BA10" s="8" t="s">
        <v>8720</v>
      </c>
      <c r="BB10" s="8" t="s">
        <v>8721</v>
      </c>
      <c r="BC10" s="8" t="s">
        <v>8722</v>
      </c>
      <c r="BD10" s="8" t="s">
        <v>8723</v>
      </c>
      <c r="BE10" s="8" t="s">
        <v>8724</v>
      </c>
      <c r="BF10" s="8" t="s">
        <v>8725</v>
      </c>
      <c r="BG10" s="8" t="s">
        <v>8726</v>
      </c>
      <c r="BH10" s="8" t="s">
        <v>8727</v>
      </c>
      <c r="BI10" s="8" t="s">
        <v>8728</v>
      </c>
      <c r="BJ10" s="8" t="s">
        <v>8729</v>
      </c>
      <c r="BK10" s="8" t="s">
        <v>8730</v>
      </c>
      <c r="BL10" s="8" t="s">
        <v>8731</v>
      </c>
      <c r="BM10" s="8" t="s">
        <v>8732</v>
      </c>
      <c r="BN10" s="8" t="s">
        <v>8733</v>
      </c>
      <c r="BO10" s="8" t="s">
        <v>8734</v>
      </c>
      <c r="BP10" s="8" t="s">
        <v>8735</v>
      </c>
      <c r="BQ10" s="8" t="s">
        <v>8736</v>
      </c>
      <c r="BR10" s="8" t="s">
        <v>8737</v>
      </c>
      <c r="BS10" s="8" t="s">
        <v>8738</v>
      </c>
      <c r="BT10" s="8" t="s">
        <v>8739</v>
      </c>
      <c r="BU10" s="8" t="s">
        <v>8740</v>
      </c>
      <c r="BV10" s="8" t="s">
        <v>8741</v>
      </c>
      <c r="BW10" s="8" t="s">
        <v>8742</v>
      </c>
      <c r="BX10" s="8" t="s">
        <v>8743</v>
      </c>
      <c r="BY10" s="8" t="s">
        <v>8744</v>
      </c>
      <c r="BZ10" s="8" t="s">
        <v>8745</v>
      </c>
      <c r="CA10" s="8" t="s">
        <v>8746</v>
      </c>
      <c r="CB10" s="8" t="s">
        <v>8747</v>
      </c>
      <c r="CC10" s="8" t="s">
        <v>8748</v>
      </c>
      <c r="CD10" s="8" t="s">
        <v>8749</v>
      </c>
      <c r="CE10" s="8" t="s">
        <v>8750</v>
      </c>
      <c r="CF10" s="8" t="s">
        <v>8751</v>
      </c>
      <c r="CG10" s="8" t="s">
        <v>8752</v>
      </c>
      <c r="CH10" s="8" t="s">
        <v>8753</v>
      </c>
      <c r="CI10" s="8" t="s">
        <v>8754</v>
      </c>
      <c r="CJ10" s="8" t="s">
        <v>8755</v>
      </c>
      <c r="CK10" s="8" t="s">
        <v>8756</v>
      </c>
      <c r="CL10" s="8" t="s">
        <v>8757</v>
      </c>
      <c r="CM10" s="8" t="s">
        <v>8758</v>
      </c>
      <c r="CN10" s="8" t="s">
        <v>8759</v>
      </c>
      <c r="CO10" s="8" t="s">
        <v>8760</v>
      </c>
      <c r="CP10" s="8" t="s">
        <v>8761</v>
      </c>
      <c r="CQ10" s="8" t="s">
        <v>8762</v>
      </c>
      <c r="CR10" s="8" t="s">
        <v>8763</v>
      </c>
      <c r="CS10" s="8" t="s">
        <v>8764</v>
      </c>
      <c r="CT10" s="8" t="s">
        <v>8765</v>
      </c>
      <c r="CU10" s="8" t="s">
        <v>8766</v>
      </c>
      <c r="CV10" s="8" t="s">
        <v>8767</v>
      </c>
      <c r="CW10" s="8" t="s">
        <v>8768</v>
      </c>
      <c r="CX10" s="8" t="s">
        <v>8769</v>
      </c>
      <c r="CY10" s="8" t="s">
        <v>8770</v>
      </c>
      <c r="CZ10" s="8" t="s">
        <v>8771</v>
      </c>
      <c r="DA10" s="8" t="s">
        <v>8772</v>
      </c>
      <c r="DB10" s="8" t="s">
        <v>8773</v>
      </c>
      <c r="DC10" s="8" t="s">
        <v>8774</v>
      </c>
      <c r="DD10" s="8" t="s">
        <v>8775</v>
      </c>
      <c r="DE10" s="8" t="s">
        <v>8776</v>
      </c>
      <c r="DF10" s="8" t="s">
        <v>8777</v>
      </c>
      <c r="DG10" s="8" t="s">
        <v>8778</v>
      </c>
      <c r="DH10" s="8" t="s">
        <v>8779</v>
      </c>
      <c r="DI10" s="8" t="s">
        <v>8780</v>
      </c>
      <c r="DJ10" s="8" t="s">
        <v>8781</v>
      </c>
      <c r="DK10" s="8" t="s">
        <v>8782</v>
      </c>
      <c r="DL10" s="8" t="s">
        <v>8783</v>
      </c>
      <c r="DM10" s="8" t="s">
        <v>8784</v>
      </c>
      <c r="DN10" s="8" t="s">
        <v>8785</v>
      </c>
      <c r="DO10" s="8" t="s">
        <v>8786</v>
      </c>
      <c r="DP10" s="8" t="s">
        <v>8787</v>
      </c>
      <c r="DQ10" s="8" t="s">
        <v>8788</v>
      </c>
      <c r="DR10" s="8" t="s">
        <v>8789</v>
      </c>
      <c r="DS10" s="8" t="s">
        <v>8790</v>
      </c>
      <c r="DT10" s="8" t="s">
        <v>8791</v>
      </c>
      <c r="DU10" s="8" t="s">
        <v>8792</v>
      </c>
      <c r="DV10" s="8" t="s">
        <v>8793</v>
      </c>
      <c r="DW10" s="8" t="s">
        <v>8794</v>
      </c>
      <c r="DX10" s="8" t="s">
        <v>8795</v>
      </c>
      <c r="DY10" s="8" t="s">
        <v>8796</v>
      </c>
      <c r="DZ10" s="8" t="s">
        <v>8797</v>
      </c>
      <c r="EA10" s="8" t="s">
        <v>8798</v>
      </c>
      <c r="EB10" s="8" t="s">
        <v>8799</v>
      </c>
      <c r="EC10" s="8" t="s">
        <v>8800</v>
      </c>
      <c r="ED10" s="8" t="s">
        <v>8801</v>
      </c>
      <c r="EE10" s="8" t="s">
        <v>8802</v>
      </c>
      <c r="EF10" s="8" t="s">
        <v>8803</v>
      </c>
      <c r="EG10" s="8" t="s">
        <v>8804</v>
      </c>
      <c r="EH10" s="8" t="s">
        <v>8805</v>
      </c>
      <c r="EI10" s="8" t="s">
        <v>8806</v>
      </c>
      <c r="EJ10" s="8" t="s">
        <v>8807</v>
      </c>
      <c r="EK10" s="8" t="s">
        <v>8808</v>
      </c>
      <c r="EL10" s="8" t="s">
        <v>8809</v>
      </c>
      <c r="EM10" s="8" t="s">
        <v>8810</v>
      </c>
      <c r="EN10" s="8" t="s">
        <v>8811</v>
      </c>
      <c r="EO10" s="8" t="s">
        <v>8812</v>
      </c>
      <c r="EP10" s="8" t="s">
        <v>8813</v>
      </c>
      <c r="EQ10" s="8" t="s">
        <v>8814</v>
      </c>
      <c r="ER10" s="8" t="s">
        <v>8815</v>
      </c>
      <c r="ES10" s="8" t="s">
        <v>8816</v>
      </c>
      <c r="ET10" s="8" t="s">
        <v>8817</v>
      </c>
      <c r="EU10" s="8" t="s">
        <v>8818</v>
      </c>
      <c r="EV10" s="8" t="s">
        <v>8819</v>
      </c>
      <c r="EW10" s="8" t="s">
        <v>8820</v>
      </c>
      <c r="EX10" s="8" t="s">
        <v>8821</v>
      </c>
      <c r="EY10" s="8" t="s">
        <v>8822</v>
      </c>
      <c r="EZ10" s="8" t="s">
        <v>8823</v>
      </c>
      <c r="FA10" s="8" t="s">
        <v>8824</v>
      </c>
      <c r="FB10" s="8" t="s">
        <v>8825</v>
      </c>
      <c r="FC10" s="8" t="s">
        <v>8826</v>
      </c>
      <c r="FD10" s="8" t="s">
        <v>8827</v>
      </c>
      <c r="FE10" s="8" t="s">
        <v>8828</v>
      </c>
      <c r="FF10" s="8" t="s">
        <v>8829</v>
      </c>
      <c r="FG10" s="8" t="s">
        <v>8830</v>
      </c>
      <c r="FH10" s="8" t="s">
        <v>8831</v>
      </c>
      <c r="FI10" s="8" t="s">
        <v>8832</v>
      </c>
      <c r="FJ10" s="8" t="s">
        <v>8833</v>
      </c>
      <c r="FK10" s="8" t="s">
        <v>8834</v>
      </c>
      <c r="FL10" s="8" t="s">
        <v>8835</v>
      </c>
      <c r="FM10" s="8" t="s">
        <v>8836</v>
      </c>
      <c r="FN10" s="8" t="s">
        <v>8837</v>
      </c>
      <c r="FO10" s="8" t="s">
        <v>8838</v>
      </c>
      <c r="FP10" s="8" t="s">
        <v>8839</v>
      </c>
      <c r="FQ10" s="8" t="s">
        <v>8840</v>
      </c>
      <c r="FR10" s="8" t="s">
        <v>8841</v>
      </c>
      <c r="FS10" s="8" t="s">
        <v>8842</v>
      </c>
      <c r="FT10" s="8" t="s">
        <v>8843</v>
      </c>
      <c r="FU10" s="8" t="s">
        <v>8844</v>
      </c>
      <c r="FV10" s="8" t="s">
        <v>8845</v>
      </c>
      <c r="FW10" s="8" t="s">
        <v>8846</v>
      </c>
      <c r="FX10" s="8" t="s">
        <v>8847</v>
      </c>
      <c r="FY10" s="8" t="s">
        <v>8848</v>
      </c>
      <c r="FZ10" s="8" t="s">
        <v>8849</v>
      </c>
      <c r="GA10" s="8" t="s">
        <v>8850</v>
      </c>
      <c r="GB10" s="8" t="s">
        <v>8851</v>
      </c>
      <c r="GC10" s="8" t="s">
        <v>8852</v>
      </c>
      <c r="GD10" s="8" t="s">
        <v>8853</v>
      </c>
      <c r="GE10" s="8" t="s">
        <v>8854</v>
      </c>
      <c r="GF10" s="8" t="s">
        <v>8855</v>
      </c>
      <c r="GG10" s="8" t="s">
        <v>8856</v>
      </c>
      <c r="GH10" s="8" t="s">
        <v>8857</v>
      </c>
      <c r="GI10" s="8" t="s">
        <v>8858</v>
      </c>
      <c r="GJ10" s="8" t="s">
        <v>8859</v>
      </c>
      <c r="GK10" s="8" t="s">
        <v>8860</v>
      </c>
      <c r="GL10" s="8" t="s">
        <v>8861</v>
      </c>
      <c r="GM10" s="8" t="s">
        <v>8862</v>
      </c>
      <c r="GN10" s="8" t="s">
        <v>8863</v>
      </c>
      <c r="GO10" s="8" t="s">
        <v>8864</v>
      </c>
      <c r="GP10" s="8" t="s">
        <v>8865</v>
      </c>
      <c r="GQ10" s="8" t="s">
        <v>8866</v>
      </c>
      <c r="GR10" s="8" t="s">
        <v>8867</v>
      </c>
      <c r="GS10" s="8" t="s">
        <v>8868</v>
      </c>
      <c r="GT10" s="8" t="s">
        <v>8869</v>
      </c>
      <c r="GU10" s="8" t="s">
        <v>8870</v>
      </c>
      <c r="GV10" s="8" t="s">
        <v>8871</v>
      </c>
      <c r="GW10" s="8" t="s">
        <v>8872</v>
      </c>
      <c r="GX10" s="8" t="s">
        <v>8873</v>
      </c>
      <c r="GY10" s="8" t="s">
        <v>8874</v>
      </c>
      <c r="GZ10" s="8" t="s">
        <v>8875</v>
      </c>
      <c r="HA10" s="8" t="s">
        <v>8876</v>
      </c>
      <c r="HB10" s="8" t="s">
        <v>8877</v>
      </c>
      <c r="HC10" s="8" t="s">
        <v>8878</v>
      </c>
      <c r="HD10" s="8" t="s">
        <v>8879</v>
      </c>
      <c r="HE10" s="8" t="s">
        <v>8880</v>
      </c>
      <c r="HF10" s="8" t="s">
        <v>8881</v>
      </c>
      <c r="HG10" s="8" t="s">
        <v>8882</v>
      </c>
      <c r="HH10" s="8" t="s">
        <v>8883</v>
      </c>
      <c r="HI10" s="8" t="s">
        <v>8884</v>
      </c>
      <c r="HJ10" s="8" t="s">
        <v>8885</v>
      </c>
      <c r="HK10" s="8" t="s">
        <v>8886</v>
      </c>
      <c r="HL10" s="8" t="s">
        <v>8887</v>
      </c>
      <c r="HM10" s="8" t="s">
        <v>8888</v>
      </c>
      <c r="HN10" s="8" t="s">
        <v>8889</v>
      </c>
      <c r="HO10" s="8" t="s">
        <v>8890</v>
      </c>
      <c r="HP10" s="8" t="s">
        <v>8891</v>
      </c>
      <c r="HQ10" s="8" t="s">
        <v>8892</v>
      </c>
      <c r="HR10" s="8" t="s">
        <v>8893</v>
      </c>
      <c r="HS10" s="8" t="s">
        <v>8894</v>
      </c>
      <c r="HT10" s="8" t="s">
        <v>8895</v>
      </c>
      <c r="HU10" s="8" t="s">
        <v>8896</v>
      </c>
      <c r="HV10" s="8" t="s">
        <v>8897</v>
      </c>
      <c r="HW10" s="8" t="s">
        <v>8898</v>
      </c>
      <c r="HX10" s="8" t="s">
        <v>8899</v>
      </c>
      <c r="HY10" s="8" t="s">
        <v>8900</v>
      </c>
      <c r="HZ10" s="8" t="s">
        <v>8901</v>
      </c>
      <c r="IA10" s="8" t="s">
        <v>8902</v>
      </c>
      <c r="IB10" s="8" t="s">
        <v>8903</v>
      </c>
      <c r="IC10" s="8" t="s">
        <v>8904</v>
      </c>
      <c r="ID10" s="8" t="s">
        <v>8905</v>
      </c>
      <c r="IE10" s="8" t="s">
        <v>8906</v>
      </c>
      <c r="IF10" s="8" t="s">
        <v>8907</v>
      </c>
      <c r="IG10" s="8" t="s">
        <v>8908</v>
      </c>
      <c r="IH10" s="8" t="s">
        <v>8909</v>
      </c>
      <c r="II10" s="8" t="s">
        <v>8910</v>
      </c>
      <c r="IJ10" s="8" t="s">
        <v>8911</v>
      </c>
      <c r="IK10" s="8" t="s">
        <v>8912</v>
      </c>
      <c r="IL10" s="8" t="s">
        <v>8913</v>
      </c>
      <c r="IM10" s="8" t="s">
        <v>8914</v>
      </c>
      <c r="IN10" s="8" t="s">
        <v>8915</v>
      </c>
      <c r="IO10" s="8" t="s">
        <v>8916</v>
      </c>
      <c r="IP10" s="8" t="s">
        <v>8917</v>
      </c>
      <c r="IQ10" s="8" t="s">
        <v>8918</v>
      </c>
    </row>
    <row r="11" spans="1:251">
      <c r="A11" s="10">
        <v>42036</v>
      </c>
      <c r="B11" s="9">
        <v>14.69</v>
      </c>
      <c r="C11" s="9">
        <v>10</v>
      </c>
      <c r="D11" s="9">
        <v>14.058999999999999</v>
      </c>
      <c r="E11" s="9">
        <v>3.7389999999999999</v>
      </c>
      <c r="F11" s="9">
        <v>10.32</v>
      </c>
      <c r="G11" s="9">
        <v>6.1509999999999998</v>
      </c>
      <c r="H11" s="9">
        <v>1.1599999999999999</v>
      </c>
      <c r="I11" s="9">
        <v>4.99</v>
      </c>
      <c r="J11" s="9">
        <v>6.1749999999999998</v>
      </c>
      <c r="K11" s="9">
        <v>1.9570000000000001</v>
      </c>
      <c r="L11" s="9">
        <v>4.218</v>
      </c>
      <c r="M11" s="9">
        <v>1.365</v>
      </c>
      <c r="N11" s="9">
        <v>0.48399999999999999</v>
      </c>
      <c r="O11" s="9">
        <v>0.88100000000000001</v>
      </c>
      <c r="P11" s="9">
        <v>0.36899999999999999</v>
      </c>
      <c r="Q11" s="9">
        <v>0.13800000000000001</v>
      </c>
      <c r="R11" s="9">
        <v>0.23100000000000001</v>
      </c>
      <c r="S11" s="9">
        <v>10</v>
      </c>
      <c r="T11" s="9">
        <v>10</v>
      </c>
      <c r="U11" s="9">
        <v>10</v>
      </c>
      <c r="V11" s="9">
        <v>3.081</v>
      </c>
      <c r="W11" s="9">
        <v>0.751</v>
      </c>
      <c r="X11" s="9">
        <v>2.33</v>
      </c>
      <c r="Y11" s="9">
        <v>1.4890000000000001</v>
      </c>
      <c r="Z11" s="9">
        <v>0.29399999999999998</v>
      </c>
      <c r="AA11" s="9">
        <v>1.196</v>
      </c>
      <c r="AB11" s="9">
        <v>0.81799999999999995</v>
      </c>
      <c r="AC11" s="9">
        <v>0.28000000000000003</v>
      </c>
      <c r="AD11" s="9">
        <v>0.53800000000000003</v>
      </c>
      <c r="AE11" s="9">
        <v>0.61499999999999999</v>
      </c>
      <c r="AF11" s="9">
        <v>0.17799999999999999</v>
      </c>
      <c r="AG11" s="9">
        <v>0.438</v>
      </c>
      <c r="AH11" s="9">
        <v>0.159</v>
      </c>
      <c r="AI11" s="9">
        <v>0</v>
      </c>
      <c r="AJ11" s="9">
        <v>0.159</v>
      </c>
      <c r="AK11" s="9">
        <v>9.8840000000000003</v>
      </c>
      <c r="AL11" s="9">
        <v>13.362</v>
      </c>
      <c r="AM11" s="9">
        <v>8.6229999999999993</v>
      </c>
      <c r="AN11" s="9">
        <v>1.2669999999999999</v>
      </c>
      <c r="AO11" s="9">
        <v>0.73199999999999998</v>
      </c>
      <c r="AP11" s="9">
        <v>0.53500000000000003</v>
      </c>
      <c r="AQ11" s="9">
        <v>0.08</v>
      </c>
      <c r="AR11" s="9">
        <v>0.08</v>
      </c>
      <c r="AS11" s="9">
        <v>0</v>
      </c>
      <c r="AT11" s="9">
        <v>1.1870000000000001</v>
      </c>
      <c r="AU11" s="9">
        <v>0.65200000000000002</v>
      </c>
      <c r="AV11" s="9">
        <v>0.53500000000000003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11.981999999999999</v>
      </c>
      <c r="BD11" s="9">
        <v>12.205</v>
      </c>
      <c r="BE11" s="9">
        <v>12.154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9.266</v>
      </c>
      <c r="C12" s="9">
        <v>10</v>
      </c>
      <c r="D12" s="9">
        <v>12.661</v>
      </c>
      <c r="E12" s="9">
        <v>4.4390000000000001</v>
      </c>
      <c r="F12" s="9">
        <v>8.2219999999999995</v>
      </c>
      <c r="G12" s="9">
        <v>5.9530000000000003</v>
      </c>
      <c r="H12" s="9">
        <v>1.4219999999999999</v>
      </c>
      <c r="I12" s="9">
        <v>4.5309999999999997</v>
      </c>
      <c r="J12" s="9">
        <v>4.8869999999999996</v>
      </c>
      <c r="K12" s="9">
        <v>1.704</v>
      </c>
      <c r="L12" s="9">
        <v>3.1829999999999998</v>
      </c>
      <c r="M12" s="9">
        <v>1.554</v>
      </c>
      <c r="N12" s="9">
        <v>1.3129999999999999</v>
      </c>
      <c r="O12" s="9">
        <v>0.24199999999999999</v>
      </c>
      <c r="P12" s="9">
        <v>0.26700000000000002</v>
      </c>
      <c r="Q12" s="9">
        <v>0</v>
      </c>
      <c r="R12" s="9">
        <v>0.26700000000000002</v>
      </c>
      <c r="S12" s="9">
        <v>10</v>
      </c>
      <c r="T12" s="9">
        <v>14.624000000000001</v>
      </c>
      <c r="U12" s="9">
        <v>8.1829999999999998</v>
      </c>
      <c r="V12" s="9">
        <v>3.911</v>
      </c>
      <c r="W12" s="9">
        <v>2.1360000000000001</v>
      </c>
      <c r="X12" s="9">
        <v>1.7749999999999999</v>
      </c>
      <c r="Y12" s="9">
        <v>0.92400000000000004</v>
      </c>
      <c r="Z12" s="9">
        <v>0.48899999999999999</v>
      </c>
      <c r="AA12" s="9">
        <v>0.435</v>
      </c>
      <c r="AB12" s="9">
        <v>1.7729999999999999</v>
      </c>
      <c r="AC12" s="9">
        <v>0.66300000000000003</v>
      </c>
      <c r="AD12" s="9">
        <v>1.1100000000000001</v>
      </c>
      <c r="AE12" s="9">
        <v>1.214</v>
      </c>
      <c r="AF12" s="9">
        <v>0.98399999999999999</v>
      </c>
      <c r="AG12" s="9">
        <v>0.23</v>
      </c>
      <c r="AH12" s="9">
        <v>0</v>
      </c>
      <c r="AI12" s="9">
        <v>0</v>
      </c>
      <c r="AJ12" s="9">
        <v>0</v>
      </c>
      <c r="AK12" s="9">
        <v>13</v>
      </c>
      <c r="AL12" s="9">
        <v>17.013999999999999</v>
      </c>
      <c r="AM12" s="9">
        <v>12.224</v>
      </c>
      <c r="AN12" s="9">
        <v>0.76700000000000002</v>
      </c>
      <c r="AO12" s="9">
        <v>0.308</v>
      </c>
      <c r="AP12" s="9">
        <v>0.45900000000000002</v>
      </c>
      <c r="AQ12" s="9">
        <v>0</v>
      </c>
      <c r="AR12" s="9">
        <v>0</v>
      </c>
      <c r="AS12" s="9">
        <v>0</v>
      </c>
      <c r="AT12" s="9">
        <v>0.318</v>
      </c>
      <c r="AU12" s="9">
        <v>0</v>
      </c>
      <c r="AV12" s="9">
        <v>0.318</v>
      </c>
      <c r="AW12" s="9">
        <v>0.44900000000000001</v>
      </c>
      <c r="AX12" s="9">
        <v>0.308</v>
      </c>
      <c r="AY12" s="9">
        <v>0.14099999999999999</v>
      </c>
      <c r="AZ12" s="9">
        <v>0</v>
      </c>
      <c r="BA12" s="9">
        <v>0</v>
      </c>
      <c r="BB12" s="9">
        <v>0</v>
      </c>
      <c r="BC12" s="9">
        <v>19.731999999999999</v>
      </c>
      <c r="BD12" s="9">
        <v>0</v>
      </c>
      <c r="BE12" s="9">
        <v>12.471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14.535</v>
      </c>
      <c r="C13" s="9">
        <v>12.907999999999999</v>
      </c>
      <c r="D13" s="9">
        <v>12.167999999999999</v>
      </c>
      <c r="E13" s="9">
        <v>3.5670000000000002</v>
      </c>
      <c r="F13" s="9">
        <v>8.6010000000000009</v>
      </c>
      <c r="G13" s="9">
        <v>5.1459999999999999</v>
      </c>
      <c r="H13" s="9">
        <v>0.91600000000000004</v>
      </c>
      <c r="I13" s="9">
        <v>4.2300000000000004</v>
      </c>
      <c r="J13" s="9">
        <v>5.9020000000000001</v>
      </c>
      <c r="K13" s="9">
        <v>2.177</v>
      </c>
      <c r="L13" s="9">
        <v>3.7250000000000001</v>
      </c>
      <c r="M13" s="9">
        <v>0.74</v>
      </c>
      <c r="N13" s="9">
        <v>0.34599999999999997</v>
      </c>
      <c r="O13" s="9">
        <v>0.39400000000000002</v>
      </c>
      <c r="P13" s="9">
        <v>0.379</v>
      </c>
      <c r="Q13" s="9">
        <v>0.128</v>
      </c>
      <c r="R13" s="9">
        <v>0.251</v>
      </c>
      <c r="S13" s="9">
        <v>10</v>
      </c>
      <c r="T13" s="9">
        <v>10.834</v>
      </c>
      <c r="U13" s="9">
        <v>9.9890000000000008</v>
      </c>
      <c r="V13" s="9">
        <v>3.5009999999999999</v>
      </c>
      <c r="W13" s="9">
        <v>1.897</v>
      </c>
      <c r="X13" s="9">
        <v>1.605</v>
      </c>
      <c r="Y13" s="9">
        <v>1.9419999999999999</v>
      </c>
      <c r="Z13" s="9">
        <v>0.90600000000000003</v>
      </c>
      <c r="AA13" s="9">
        <v>1.0369999999999999</v>
      </c>
      <c r="AB13" s="9">
        <v>0.92900000000000005</v>
      </c>
      <c r="AC13" s="9">
        <v>0.52500000000000002</v>
      </c>
      <c r="AD13" s="9">
        <v>0.40400000000000003</v>
      </c>
      <c r="AE13" s="9">
        <v>0.40300000000000002</v>
      </c>
      <c r="AF13" s="9">
        <v>0.23899999999999999</v>
      </c>
      <c r="AG13" s="9">
        <v>0.16400000000000001</v>
      </c>
      <c r="AH13" s="9">
        <v>0.22700000000000001</v>
      </c>
      <c r="AI13" s="9">
        <v>0.22700000000000001</v>
      </c>
      <c r="AJ13" s="9">
        <v>0</v>
      </c>
      <c r="AK13" s="9">
        <v>8</v>
      </c>
      <c r="AL13" s="9">
        <v>9.85</v>
      </c>
      <c r="AM13" s="9">
        <v>7</v>
      </c>
      <c r="AN13" s="9">
        <v>0.61299999999999999</v>
      </c>
      <c r="AO13" s="9">
        <v>0.247</v>
      </c>
      <c r="AP13" s="9">
        <v>0.36599999999999999</v>
      </c>
      <c r="AQ13" s="9">
        <v>0.255</v>
      </c>
      <c r="AR13" s="9">
        <v>0.1</v>
      </c>
      <c r="AS13" s="9">
        <v>0.154</v>
      </c>
      <c r="AT13" s="9">
        <v>0.23100000000000001</v>
      </c>
      <c r="AU13" s="9">
        <v>0.14599999999999999</v>
      </c>
      <c r="AV13" s="9">
        <v>8.5000000000000006E-2</v>
      </c>
      <c r="AW13" s="9">
        <v>0.128</v>
      </c>
      <c r="AX13" s="9">
        <v>0</v>
      </c>
      <c r="AY13" s="9">
        <v>0.128</v>
      </c>
      <c r="AZ13" s="9">
        <v>0</v>
      </c>
      <c r="BA13" s="9">
        <v>0</v>
      </c>
      <c r="BB13" s="9">
        <v>0</v>
      </c>
      <c r="BC13" s="9">
        <v>10.42</v>
      </c>
      <c r="BD13" s="9">
        <v>12.151999999999999</v>
      </c>
      <c r="BE13" s="9">
        <v>9.4429999999999996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16.622</v>
      </c>
      <c r="C14" s="9">
        <v>10</v>
      </c>
      <c r="D14" s="9">
        <v>12.378</v>
      </c>
      <c r="E14" s="9">
        <v>4.0759999999999996</v>
      </c>
      <c r="F14" s="9">
        <v>8.3030000000000008</v>
      </c>
      <c r="G14" s="9">
        <v>5.7089999999999996</v>
      </c>
      <c r="H14" s="9">
        <v>1.7050000000000001</v>
      </c>
      <c r="I14" s="9">
        <v>4.0039999999999996</v>
      </c>
      <c r="J14" s="9">
        <v>4.8209999999999997</v>
      </c>
      <c r="K14" s="9">
        <v>1.9850000000000001</v>
      </c>
      <c r="L14" s="9">
        <v>2.8359999999999999</v>
      </c>
      <c r="M14" s="9">
        <v>1.405</v>
      </c>
      <c r="N14" s="9">
        <v>0.38600000000000001</v>
      </c>
      <c r="O14" s="9">
        <v>1.0189999999999999</v>
      </c>
      <c r="P14" s="9">
        <v>0.44400000000000001</v>
      </c>
      <c r="Q14" s="9">
        <v>0</v>
      </c>
      <c r="R14" s="9">
        <v>0.44400000000000001</v>
      </c>
      <c r="S14" s="9">
        <v>10</v>
      </c>
      <c r="T14" s="9">
        <v>10</v>
      </c>
      <c r="U14" s="9">
        <v>10</v>
      </c>
      <c r="V14" s="9">
        <v>4.2809999999999997</v>
      </c>
      <c r="W14" s="9">
        <v>1.1399999999999999</v>
      </c>
      <c r="X14" s="9">
        <v>3.141</v>
      </c>
      <c r="Y14" s="9">
        <v>0.93300000000000005</v>
      </c>
      <c r="Z14" s="9">
        <v>0</v>
      </c>
      <c r="AA14" s="9">
        <v>0.93300000000000005</v>
      </c>
      <c r="AB14" s="9">
        <v>2.0019999999999998</v>
      </c>
      <c r="AC14" s="9">
        <v>0.47199999999999998</v>
      </c>
      <c r="AD14" s="9">
        <v>1.53</v>
      </c>
      <c r="AE14" s="9">
        <v>0.89100000000000001</v>
      </c>
      <c r="AF14" s="9">
        <v>0.33600000000000002</v>
      </c>
      <c r="AG14" s="9">
        <v>0.55500000000000005</v>
      </c>
      <c r="AH14" s="9">
        <v>0.45400000000000001</v>
      </c>
      <c r="AI14" s="9">
        <v>0.33200000000000002</v>
      </c>
      <c r="AJ14" s="9">
        <v>0.122</v>
      </c>
      <c r="AK14" s="9">
        <v>14.276</v>
      </c>
      <c r="AL14" s="9">
        <v>28.016999999999999</v>
      </c>
      <c r="AM14" s="9">
        <v>13</v>
      </c>
      <c r="AN14" s="9">
        <v>2.3279999999999998</v>
      </c>
      <c r="AO14" s="9">
        <v>1.0489999999999999</v>
      </c>
      <c r="AP14" s="9">
        <v>1.278</v>
      </c>
      <c r="AQ14" s="9">
        <v>0.45300000000000001</v>
      </c>
      <c r="AR14" s="9">
        <v>0.13700000000000001</v>
      </c>
      <c r="AS14" s="9">
        <v>0.316</v>
      </c>
      <c r="AT14" s="9">
        <v>1.22</v>
      </c>
      <c r="AU14" s="9">
        <v>0.55300000000000005</v>
      </c>
      <c r="AV14" s="9">
        <v>0.66700000000000004</v>
      </c>
      <c r="AW14" s="9">
        <v>0.65500000000000003</v>
      </c>
      <c r="AX14" s="9">
        <v>0.35899999999999999</v>
      </c>
      <c r="AY14" s="9">
        <v>0.29499999999999998</v>
      </c>
      <c r="AZ14" s="9">
        <v>0</v>
      </c>
      <c r="BA14" s="9">
        <v>0</v>
      </c>
      <c r="BB14" s="9">
        <v>0</v>
      </c>
      <c r="BC14" s="9">
        <v>16</v>
      </c>
      <c r="BD14" s="9">
        <v>17.361999999999998</v>
      </c>
      <c r="BE14" s="9">
        <v>15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14</v>
      </c>
      <c r="C15" s="9">
        <v>13.647</v>
      </c>
      <c r="D15" s="9">
        <v>14.223000000000001</v>
      </c>
      <c r="E15" s="9">
        <v>4.0620000000000003</v>
      </c>
      <c r="F15" s="9">
        <v>10.161</v>
      </c>
      <c r="G15" s="9">
        <v>6.7519999999999998</v>
      </c>
      <c r="H15" s="9">
        <v>1.008</v>
      </c>
      <c r="I15" s="9">
        <v>5.7439999999999998</v>
      </c>
      <c r="J15" s="9">
        <v>5.9870000000000001</v>
      </c>
      <c r="K15" s="9">
        <v>2.4660000000000002</v>
      </c>
      <c r="L15" s="9">
        <v>3.52</v>
      </c>
      <c r="M15" s="9">
        <v>1.159</v>
      </c>
      <c r="N15" s="9">
        <v>0.43099999999999999</v>
      </c>
      <c r="O15" s="9">
        <v>0.72899999999999998</v>
      </c>
      <c r="P15" s="9">
        <v>0.32500000000000001</v>
      </c>
      <c r="Q15" s="9">
        <v>0.157</v>
      </c>
      <c r="R15" s="9">
        <v>0.16800000000000001</v>
      </c>
      <c r="S15" s="9">
        <v>10</v>
      </c>
      <c r="T15" s="9">
        <v>12</v>
      </c>
      <c r="U15" s="9">
        <v>8</v>
      </c>
      <c r="V15" s="9">
        <v>4.33</v>
      </c>
      <c r="W15" s="9">
        <v>2.266</v>
      </c>
      <c r="X15" s="9">
        <v>2.0640000000000001</v>
      </c>
      <c r="Y15" s="9">
        <v>1.619</v>
      </c>
      <c r="Z15" s="9">
        <v>0.76</v>
      </c>
      <c r="AA15" s="9">
        <v>0.85899999999999999</v>
      </c>
      <c r="AB15" s="9">
        <v>1.3089999999999999</v>
      </c>
      <c r="AC15" s="9">
        <v>0.49</v>
      </c>
      <c r="AD15" s="9">
        <v>0.81899999999999995</v>
      </c>
      <c r="AE15" s="9">
        <v>1.0569999999999999</v>
      </c>
      <c r="AF15" s="9">
        <v>0.67100000000000004</v>
      </c>
      <c r="AG15" s="9">
        <v>0.38700000000000001</v>
      </c>
      <c r="AH15" s="9">
        <v>0.34499999999999997</v>
      </c>
      <c r="AI15" s="9">
        <v>0.34499999999999997</v>
      </c>
      <c r="AJ15" s="9">
        <v>0</v>
      </c>
      <c r="AK15" s="9">
        <v>12.704000000000001</v>
      </c>
      <c r="AL15" s="9">
        <v>18</v>
      </c>
      <c r="AM15" s="9">
        <v>10</v>
      </c>
      <c r="AN15" s="9">
        <v>1.5489999999999999</v>
      </c>
      <c r="AO15" s="9">
        <v>0.52100000000000002</v>
      </c>
      <c r="AP15" s="9">
        <v>1.028</v>
      </c>
      <c r="AQ15" s="9">
        <v>0.54</v>
      </c>
      <c r="AR15" s="9">
        <v>0.17799999999999999</v>
      </c>
      <c r="AS15" s="9">
        <v>0.36199999999999999</v>
      </c>
      <c r="AT15" s="9">
        <v>0.93100000000000005</v>
      </c>
      <c r="AU15" s="9">
        <v>0.26500000000000001</v>
      </c>
      <c r="AV15" s="9">
        <v>0.66500000000000004</v>
      </c>
      <c r="AW15" s="9">
        <v>7.8E-2</v>
      </c>
      <c r="AX15" s="9">
        <v>7.8E-2</v>
      </c>
      <c r="AY15" s="9">
        <v>0</v>
      </c>
      <c r="AZ15" s="9">
        <v>0</v>
      </c>
      <c r="BA15" s="9">
        <v>0</v>
      </c>
      <c r="BB15" s="9">
        <v>0</v>
      </c>
      <c r="BC15" s="9">
        <v>11.738</v>
      </c>
      <c r="BD15" s="9">
        <v>13.032999999999999</v>
      </c>
      <c r="BE15" s="9">
        <v>10.31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14.488</v>
      </c>
      <c r="C16" s="9">
        <v>15</v>
      </c>
      <c r="D16" s="9">
        <v>14.68</v>
      </c>
      <c r="E16" s="9">
        <v>4.8899999999999997</v>
      </c>
      <c r="F16" s="9">
        <v>9.7899999999999991</v>
      </c>
      <c r="G16" s="9">
        <v>6.2119999999999997</v>
      </c>
      <c r="H16" s="9">
        <v>1.571</v>
      </c>
      <c r="I16" s="9">
        <v>4.641</v>
      </c>
      <c r="J16" s="9">
        <v>6.4930000000000003</v>
      </c>
      <c r="K16" s="9">
        <v>2.2919999999999998</v>
      </c>
      <c r="L16" s="9">
        <v>4.2009999999999996</v>
      </c>
      <c r="M16" s="9">
        <v>1.286</v>
      </c>
      <c r="N16" s="9">
        <v>0.65200000000000002</v>
      </c>
      <c r="O16" s="9">
        <v>0.63300000000000001</v>
      </c>
      <c r="P16" s="9">
        <v>0.68899999999999995</v>
      </c>
      <c r="Q16" s="9">
        <v>0.374</v>
      </c>
      <c r="R16" s="9">
        <v>0.315</v>
      </c>
      <c r="S16" s="9">
        <v>10</v>
      </c>
      <c r="T16" s="9">
        <v>10</v>
      </c>
      <c r="U16" s="9">
        <v>10</v>
      </c>
      <c r="V16" s="9">
        <v>5.4219999999999997</v>
      </c>
      <c r="W16" s="9">
        <v>2.673</v>
      </c>
      <c r="X16" s="9">
        <v>2.7490000000000001</v>
      </c>
      <c r="Y16" s="9">
        <v>1.6990000000000001</v>
      </c>
      <c r="Z16" s="9">
        <v>0.84699999999999998</v>
      </c>
      <c r="AA16" s="9">
        <v>0.85199999999999998</v>
      </c>
      <c r="AB16" s="9">
        <v>1.677</v>
      </c>
      <c r="AC16" s="9">
        <v>0.78300000000000003</v>
      </c>
      <c r="AD16" s="9">
        <v>0.89500000000000002</v>
      </c>
      <c r="AE16" s="9">
        <v>1.6579999999999999</v>
      </c>
      <c r="AF16" s="9">
        <v>0.92</v>
      </c>
      <c r="AG16" s="9">
        <v>0.73799999999999999</v>
      </c>
      <c r="AH16" s="9">
        <v>0.38800000000000001</v>
      </c>
      <c r="AI16" s="9">
        <v>0.123</v>
      </c>
      <c r="AJ16" s="9">
        <v>0.26500000000000001</v>
      </c>
      <c r="AK16" s="9">
        <v>13</v>
      </c>
      <c r="AL16" s="9">
        <v>15.609</v>
      </c>
      <c r="AM16" s="9">
        <v>13</v>
      </c>
      <c r="AN16" s="9">
        <v>2.036</v>
      </c>
      <c r="AO16" s="9">
        <v>0.96199999999999997</v>
      </c>
      <c r="AP16" s="9">
        <v>1.0740000000000001</v>
      </c>
      <c r="AQ16" s="9">
        <v>1.1419999999999999</v>
      </c>
      <c r="AR16" s="9">
        <v>0.55900000000000005</v>
      </c>
      <c r="AS16" s="9">
        <v>0.58299999999999996</v>
      </c>
      <c r="AT16" s="9">
        <v>0.89500000000000002</v>
      </c>
      <c r="AU16" s="9">
        <v>0.40300000000000002</v>
      </c>
      <c r="AV16" s="9">
        <v>0.49099999999999999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8.2089999999999996</v>
      </c>
      <c r="BD16" s="9">
        <v>6.8040000000000003</v>
      </c>
      <c r="BE16" s="9">
        <v>9.1850000000000005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15.722</v>
      </c>
      <c r="C17" s="9">
        <v>12.961</v>
      </c>
      <c r="D17" s="9">
        <v>12.991</v>
      </c>
      <c r="E17" s="9">
        <v>4.9130000000000003</v>
      </c>
      <c r="F17" s="9">
        <v>8.0779999999999994</v>
      </c>
      <c r="G17" s="9">
        <v>4.3239999999999998</v>
      </c>
      <c r="H17" s="9">
        <v>1.2689999999999999</v>
      </c>
      <c r="I17" s="9">
        <v>3.0550000000000002</v>
      </c>
      <c r="J17" s="9">
        <v>5.0330000000000004</v>
      </c>
      <c r="K17" s="9">
        <v>1.909</v>
      </c>
      <c r="L17" s="9">
        <v>3.1240000000000001</v>
      </c>
      <c r="M17" s="9">
        <v>3.056</v>
      </c>
      <c r="N17" s="9">
        <v>1.3089999999999999</v>
      </c>
      <c r="O17" s="9">
        <v>1.7470000000000001</v>
      </c>
      <c r="P17" s="9">
        <v>0.57799999999999996</v>
      </c>
      <c r="Q17" s="9">
        <v>0.42599999999999999</v>
      </c>
      <c r="R17" s="9">
        <v>0.152</v>
      </c>
      <c r="S17" s="9">
        <v>13.090999999999999</v>
      </c>
      <c r="T17" s="9">
        <v>14.946999999999999</v>
      </c>
      <c r="U17" s="9">
        <v>11.611000000000001</v>
      </c>
      <c r="V17" s="9">
        <v>3.4649999999999999</v>
      </c>
      <c r="W17" s="9">
        <v>1.8420000000000001</v>
      </c>
      <c r="X17" s="9">
        <v>1.623</v>
      </c>
      <c r="Y17" s="9">
        <v>0.90200000000000002</v>
      </c>
      <c r="Z17" s="9">
        <v>0.48499999999999999</v>
      </c>
      <c r="AA17" s="9">
        <v>0.41699999999999998</v>
      </c>
      <c r="AB17" s="9">
        <v>2.1240000000000001</v>
      </c>
      <c r="AC17" s="9">
        <v>1.08</v>
      </c>
      <c r="AD17" s="9">
        <v>1.0449999999999999</v>
      </c>
      <c r="AE17" s="9">
        <v>0.27700000000000002</v>
      </c>
      <c r="AF17" s="9">
        <v>0.27700000000000002</v>
      </c>
      <c r="AG17" s="9">
        <v>0</v>
      </c>
      <c r="AH17" s="9">
        <v>0.16200000000000001</v>
      </c>
      <c r="AI17" s="9">
        <v>0</v>
      </c>
      <c r="AJ17" s="9">
        <v>0.16200000000000001</v>
      </c>
      <c r="AK17" s="9">
        <v>10</v>
      </c>
      <c r="AL17" s="9">
        <v>10</v>
      </c>
      <c r="AM17" s="9">
        <v>10</v>
      </c>
      <c r="AN17" s="9">
        <v>1.171</v>
      </c>
      <c r="AO17" s="9">
        <v>0.38300000000000001</v>
      </c>
      <c r="AP17" s="9">
        <v>0.78800000000000003</v>
      </c>
      <c r="AQ17" s="9">
        <v>0.433</v>
      </c>
      <c r="AR17" s="9">
        <v>0.115</v>
      </c>
      <c r="AS17" s="9">
        <v>0.31900000000000001</v>
      </c>
      <c r="AT17" s="9">
        <v>0.17399999999999999</v>
      </c>
      <c r="AU17" s="9">
        <v>0</v>
      </c>
      <c r="AV17" s="9">
        <v>0.17399999999999999</v>
      </c>
      <c r="AW17" s="9">
        <v>0.41499999999999998</v>
      </c>
      <c r="AX17" s="9">
        <v>0.26900000000000002</v>
      </c>
      <c r="AY17" s="9">
        <v>0.14699999999999999</v>
      </c>
      <c r="AZ17" s="9">
        <v>0.14899999999999999</v>
      </c>
      <c r="BA17" s="9">
        <v>0</v>
      </c>
      <c r="BB17" s="9">
        <v>0.14899999999999999</v>
      </c>
      <c r="BC17" s="9">
        <v>17.033000000000001</v>
      </c>
      <c r="BD17" s="9">
        <v>19.425000000000001</v>
      </c>
      <c r="BE17" s="9">
        <v>14.493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14.204000000000001</v>
      </c>
      <c r="C18" s="9">
        <v>13.378</v>
      </c>
      <c r="D18" s="9">
        <v>9.4689999999999994</v>
      </c>
      <c r="E18" s="9">
        <v>2.9220000000000002</v>
      </c>
      <c r="F18" s="9">
        <v>6.5469999999999997</v>
      </c>
      <c r="G18" s="9">
        <v>3.65</v>
      </c>
      <c r="H18" s="9">
        <v>0.85699999999999998</v>
      </c>
      <c r="I18" s="9">
        <v>2.7930000000000001</v>
      </c>
      <c r="J18" s="9">
        <v>4.4829999999999997</v>
      </c>
      <c r="K18" s="9">
        <v>1.169</v>
      </c>
      <c r="L18" s="9">
        <v>3.3130000000000002</v>
      </c>
      <c r="M18" s="9">
        <v>0.71199999999999997</v>
      </c>
      <c r="N18" s="9">
        <v>0.379</v>
      </c>
      <c r="O18" s="9">
        <v>0.33300000000000002</v>
      </c>
      <c r="P18" s="9">
        <v>0.624</v>
      </c>
      <c r="Q18" s="9">
        <v>0.51600000000000001</v>
      </c>
      <c r="R18" s="9">
        <v>0.108</v>
      </c>
      <c r="S18" s="9">
        <v>10</v>
      </c>
      <c r="T18" s="9">
        <v>14.7</v>
      </c>
      <c r="U18" s="9">
        <v>10</v>
      </c>
      <c r="V18" s="9">
        <v>3.8</v>
      </c>
      <c r="W18" s="9">
        <v>1.5329999999999999</v>
      </c>
      <c r="X18" s="9">
        <v>2.2679999999999998</v>
      </c>
      <c r="Y18" s="9">
        <v>1.2130000000000001</v>
      </c>
      <c r="Z18" s="9">
        <v>0.48899999999999999</v>
      </c>
      <c r="AA18" s="9">
        <v>0.72399999999999998</v>
      </c>
      <c r="AB18" s="9">
        <v>1.512</v>
      </c>
      <c r="AC18" s="9">
        <v>0.501</v>
      </c>
      <c r="AD18" s="9">
        <v>1.0109999999999999</v>
      </c>
      <c r="AE18" s="9">
        <v>0.996</v>
      </c>
      <c r="AF18" s="9">
        <v>0.46400000000000002</v>
      </c>
      <c r="AG18" s="9">
        <v>0.53200000000000003</v>
      </c>
      <c r="AH18" s="9">
        <v>7.9000000000000001E-2</v>
      </c>
      <c r="AI18" s="9">
        <v>7.9000000000000001E-2</v>
      </c>
      <c r="AJ18" s="9">
        <v>0</v>
      </c>
      <c r="AK18" s="9">
        <v>13</v>
      </c>
      <c r="AL18" s="9">
        <v>13.523999999999999</v>
      </c>
      <c r="AM18" s="9">
        <v>12.847</v>
      </c>
      <c r="AN18" s="9">
        <v>1.222</v>
      </c>
      <c r="AO18" s="9">
        <v>0.28299999999999997</v>
      </c>
      <c r="AP18" s="9">
        <v>0.93899999999999995</v>
      </c>
      <c r="AQ18" s="9">
        <v>0.54100000000000004</v>
      </c>
      <c r="AR18" s="9">
        <v>9.5000000000000001E-2</v>
      </c>
      <c r="AS18" s="9">
        <v>0.44600000000000001</v>
      </c>
      <c r="AT18" s="9">
        <v>0.42399999999999999</v>
      </c>
      <c r="AU18" s="9">
        <v>9.5000000000000001E-2</v>
      </c>
      <c r="AV18" s="9">
        <v>0.32800000000000001</v>
      </c>
      <c r="AW18" s="9">
        <v>0.25700000000000001</v>
      </c>
      <c r="AX18" s="9">
        <v>9.2999999999999999E-2</v>
      </c>
      <c r="AY18" s="9">
        <v>0.16400000000000001</v>
      </c>
      <c r="AZ18" s="9">
        <v>0</v>
      </c>
      <c r="BA18" s="9">
        <v>0</v>
      </c>
      <c r="BB18" s="9">
        <v>0</v>
      </c>
      <c r="BC18" s="9">
        <v>9.7390000000000008</v>
      </c>
      <c r="BD18" s="9">
        <v>14.912000000000001</v>
      </c>
      <c r="BE18" s="9">
        <v>9.2279999999999998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15</v>
      </c>
      <c r="C19" s="9">
        <v>13.458</v>
      </c>
      <c r="D19" s="9">
        <v>12.12</v>
      </c>
      <c r="E19" s="9">
        <v>4.3650000000000002</v>
      </c>
      <c r="F19" s="9">
        <v>7.7549999999999999</v>
      </c>
      <c r="G19" s="9">
        <v>5.5259999999999998</v>
      </c>
      <c r="H19" s="9">
        <v>0.91800000000000004</v>
      </c>
      <c r="I19" s="9">
        <v>4.6070000000000002</v>
      </c>
      <c r="J19" s="9">
        <v>4.9130000000000003</v>
      </c>
      <c r="K19" s="9">
        <v>2.536</v>
      </c>
      <c r="L19" s="9">
        <v>2.3769999999999998</v>
      </c>
      <c r="M19" s="9">
        <v>1.502</v>
      </c>
      <c r="N19" s="9">
        <v>0.73099999999999998</v>
      </c>
      <c r="O19" s="9">
        <v>0.77100000000000002</v>
      </c>
      <c r="P19" s="9">
        <v>0.18</v>
      </c>
      <c r="Q19" s="9">
        <v>0.18</v>
      </c>
      <c r="R19" s="9">
        <v>0</v>
      </c>
      <c r="S19" s="9">
        <v>10</v>
      </c>
      <c r="T19" s="9">
        <v>10.426</v>
      </c>
      <c r="U19" s="9">
        <v>8</v>
      </c>
      <c r="V19" s="9">
        <v>4.0590000000000002</v>
      </c>
      <c r="W19" s="9">
        <v>2.3069999999999999</v>
      </c>
      <c r="X19" s="9">
        <v>1.7509999999999999</v>
      </c>
      <c r="Y19" s="9">
        <v>1.7110000000000001</v>
      </c>
      <c r="Z19" s="9">
        <v>0.97</v>
      </c>
      <c r="AA19" s="9">
        <v>0.74099999999999999</v>
      </c>
      <c r="AB19" s="9">
        <v>1.6850000000000001</v>
      </c>
      <c r="AC19" s="9">
        <v>0.81499999999999995</v>
      </c>
      <c r="AD19" s="9">
        <v>0.86899999999999999</v>
      </c>
      <c r="AE19" s="9">
        <v>0.497</v>
      </c>
      <c r="AF19" s="9">
        <v>0.35599999999999998</v>
      </c>
      <c r="AG19" s="9">
        <v>0.14099999999999999</v>
      </c>
      <c r="AH19" s="9">
        <v>0.16600000000000001</v>
      </c>
      <c r="AI19" s="9">
        <v>0.16600000000000001</v>
      </c>
      <c r="AJ19" s="9">
        <v>0</v>
      </c>
      <c r="AK19" s="9">
        <v>10</v>
      </c>
      <c r="AL19" s="9">
        <v>10</v>
      </c>
      <c r="AM19" s="9">
        <v>13.744</v>
      </c>
      <c r="AN19" s="9">
        <v>0.88400000000000001</v>
      </c>
      <c r="AO19" s="9">
        <v>0.67800000000000005</v>
      </c>
      <c r="AP19" s="9">
        <v>0.20599999999999999</v>
      </c>
      <c r="AQ19" s="9">
        <v>0.51700000000000002</v>
      </c>
      <c r="AR19" s="9">
        <v>0.311</v>
      </c>
      <c r="AS19" s="9">
        <v>0.20599999999999999</v>
      </c>
      <c r="AT19" s="9">
        <v>0.36699999999999999</v>
      </c>
      <c r="AU19" s="9">
        <v>0.36699999999999999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9.0619999999999994</v>
      </c>
      <c r="BD19" s="9">
        <v>9.7110000000000003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20</v>
      </c>
      <c r="C20" s="9">
        <v>8.4719999999999995</v>
      </c>
      <c r="D20" s="9">
        <v>10.884</v>
      </c>
      <c r="E20" s="9">
        <v>3.4049999999999998</v>
      </c>
      <c r="F20" s="9">
        <v>7.4790000000000001</v>
      </c>
      <c r="G20" s="9">
        <v>5.7489999999999997</v>
      </c>
      <c r="H20" s="9">
        <v>1.097</v>
      </c>
      <c r="I20" s="9">
        <v>4.6520000000000001</v>
      </c>
      <c r="J20" s="9">
        <v>3.653</v>
      </c>
      <c r="K20" s="9">
        <v>1.0109999999999999</v>
      </c>
      <c r="L20" s="9">
        <v>2.6429999999999998</v>
      </c>
      <c r="M20" s="9">
        <v>1.482</v>
      </c>
      <c r="N20" s="9">
        <v>1.298</v>
      </c>
      <c r="O20" s="9">
        <v>0.184</v>
      </c>
      <c r="P20" s="9">
        <v>0</v>
      </c>
      <c r="Q20" s="9">
        <v>0</v>
      </c>
      <c r="R20" s="9">
        <v>0</v>
      </c>
      <c r="S20" s="9">
        <v>9</v>
      </c>
      <c r="T20" s="9">
        <v>12.672000000000001</v>
      </c>
      <c r="U20" s="9">
        <v>8</v>
      </c>
      <c r="V20" s="9">
        <v>4.3769999999999998</v>
      </c>
      <c r="W20" s="9">
        <v>1.7969999999999999</v>
      </c>
      <c r="X20" s="9">
        <v>2.58</v>
      </c>
      <c r="Y20" s="9">
        <v>1.5149999999999999</v>
      </c>
      <c r="Z20" s="9">
        <v>0.51500000000000001</v>
      </c>
      <c r="AA20" s="9">
        <v>1</v>
      </c>
      <c r="AB20" s="9">
        <v>2.391</v>
      </c>
      <c r="AC20" s="9">
        <v>1.0840000000000001</v>
      </c>
      <c r="AD20" s="9">
        <v>1.3069999999999999</v>
      </c>
      <c r="AE20" s="9">
        <v>0.47199999999999998</v>
      </c>
      <c r="AF20" s="9">
        <v>0.19900000000000001</v>
      </c>
      <c r="AG20" s="9">
        <v>0.27300000000000002</v>
      </c>
      <c r="AH20" s="9">
        <v>0</v>
      </c>
      <c r="AI20" s="9">
        <v>0</v>
      </c>
      <c r="AJ20" s="9">
        <v>0</v>
      </c>
      <c r="AK20" s="9">
        <v>10</v>
      </c>
      <c r="AL20" s="9">
        <v>10</v>
      </c>
      <c r="AM20" s="9">
        <v>10</v>
      </c>
      <c r="AN20" s="9">
        <v>1.4319999999999999</v>
      </c>
      <c r="AO20" s="9">
        <v>0.57899999999999996</v>
      </c>
      <c r="AP20" s="9">
        <v>0.85299999999999998</v>
      </c>
      <c r="AQ20" s="9">
        <v>1.1579999999999999</v>
      </c>
      <c r="AR20" s="9">
        <v>0.48499999999999999</v>
      </c>
      <c r="AS20" s="9">
        <v>0.67300000000000004</v>
      </c>
      <c r="AT20" s="9">
        <v>0.27400000000000002</v>
      </c>
      <c r="AU20" s="9">
        <v>9.4E-2</v>
      </c>
      <c r="AV20" s="9">
        <v>0.18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9</v>
      </c>
      <c r="BD20" s="9">
        <v>8.7620000000000005</v>
      </c>
      <c r="BE20" s="9">
        <v>8.2669999999999995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12.288</v>
      </c>
      <c r="C21" s="9">
        <v>6.4320000000000004</v>
      </c>
      <c r="D21" s="9">
        <v>14.391</v>
      </c>
      <c r="E21" s="9">
        <v>6.4359999999999999</v>
      </c>
      <c r="F21" s="9">
        <v>7.9550000000000001</v>
      </c>
      <c r="G21" s="9">
        <v>6.8769999999999998</v>
      </c>
      <c r="H21" s="9">
        <v>2.476</v>
      </c>
      <c r="I21" s="9">
        <v>4.4009999999999998</v>
      </c>
      <c r="J21" s="9">
        <v>5.165</v>
      </c>
      <c r="K21" s="9">
        <v>2.1859999999999999</v>
      </c>
      <c r="L21" s="9">
        <v>2.9790000000000001</v>
      </c>
      <c r="M21" s="9">
        <v>1.6339999999999999</v>
      </c>
      <c r="N21" s="9">
        <v>1.2829999999999999</v>
      </c>
      <c r="O21" s="9">
        <v>0.35099999999999998</v>
      </c>
      <c r="P21" s="9">
        <v>0.71399999999999997</v>
      </c>
      <c r="Q21" s="9">
        <v>0.49099999999999999</v>
      </c>
      <c r="R21" s="9">
        <v>0.223</v>
      </c>
      <c r="S21" s="9">
        <v>10</v>
      </c>
      <c r="T21" s="9">
        <v>11</v>
      </c>
      <c r="U21" s="9">
        <v>8</v>
      </c>
      <c r="V21" s="9">
        <v>3.11</v>
      </c>
      <c r="W21" s="9">
        <v>0.69899999999999995</v>
      </c>
      <c r="X21" s="9">
        <v>2.411</v>
      </c>
      <c r="Y21" s="9">
        <v>1.3520000000000001</v>
      </c>
      <c r="Z21" s="9">
        <v>0.372</v>
      </c>
      <c r="AA21" s="9">
        <v>0.98</v>
      </c>
      <c r="AB21" s="9">
        <v>1.4770000000000001</v>
      </c>
      <c r="AC21" s="9">
        <v>0.32700000000000001</v>
      </c>
      <c r="AD21" s="9">
        <v>1.1499999999999999</v>
      </c>
      <c r="AE21" s="9">
        <v>0.28100000000000003</v>
      </c>
      <c r="AF21" s="9">
        <v>0</v>
      </c>
      <c r="AG21" s="9">
        <v>0.28100000000000003</v>
      </c>
      <c r="AH21" s="9">
        <v>0</v>
      </c>
      <c r="AI21" s="9">
        <v>0</v>
      </c>
      <c r="AJ21" s="9">
        <v>0</v>
      </c>
      <c r="AK21" s="9">
        <v>10</v>
      </c>
      <c r="AL21" s="9">
        <v>8.8390000000000004</v>
      </c>
      <c r="AM21" s="9">
        <v>10</v>
      </c>
      <c r="AN21" s="9">
        <v>1.68</v>
      </c>
      <c r="AO21" s="9">
        <v>0.67900000000000005</v>
      </c>
      <c r="AP21" s="9">
        <v>1.002</v>
      </c>
      <c r="AQ21" s="9">
        <v>0.439</v>
      </c>
      <c r="AR21" s="9">
        <v>0.153</v>
      </c>
      <c r="AS21" s="9">
        <v>0.28599999999999998</v>
      </c>
      <c r="AT21" s="9">
        <v>0.879</v>
      </c>
      <c r="AU21" s="9">
        <v>0.39</v>
      </c>
      <c r="AV21" s="9">
        <v>0.49</v>
      </c>
      <c r="AW21" s="9">
        <v>0.36199999999999999</v>
      </c>
      <c r="AX21" s="9">
        <v>0.13600000000000001</v>
      </c>
      <c r="AY21" s="9">
        <v>0.22600000000000001</v>
      </c>
      <c r="AZ21" s="9">
        <v>0</v>
      </c>
      <c r="BA21" s="9">
        <v>0</v>
      </c>
      <c r="BB21" s="9">
        <v>0</v>
      </c>
      <c r="BC21" s="9">
        <v>12.733000000000001</v>
      </c>
      <c r="BD21" s="9">
        <v>13.458</v>
      </c>
      <c r="BE21" s="9">
        <v>11.741</v>
      </c>
      <c r="BF21" s="9">
        <v>3.7040000000000002</v>
      </c>
      <c r="BG21" s="9">
        <v>1.4790000000000001</v>
      </c>
      <c r="BH21" s="9">
        <v>2.226</v>
      </c>
      <c r="BI21" s="9">
        <v>1.488</v>
      </c>
      <c r="BJ21" s="9">
        <v>0.223</v>
      </c>
      <c r="BK21" s="9">
        <v>1.2649999999999999</v>
      </c>
      <c r="BL21" s="9">
        <v>1.671</v>
      </c>
      <c r="BM21" s="9">
        <v>0.71</v>
      </c>
      <c r="BN21" s="9">
        <v>0.96099999999999997</v>
      </c>
      <c r="BO21" s="9">
        <v>0.377</v>
      </c>
      <c r="BP21" s="9">
        <v>0.377</v>
      </c>
      <c r="BQ21" s="9">
        <v>0</v>
      </c>
      <c r="BR21" s="9">
        <v>0.16800000000000001</v>
      </c>
      <c r="BS21" s="9">
        <v>0.16800000000000001</v>
      </c>
      <c r="BT21" s="9">
        <v>0</v>
      </c>
      <c r="BU21" s="9">
        <v>10</v>
      </c>
      <c r="BV21" s="9">
        <v>17.302</v>
      </c>
      <c r="BW21" s="9">
        <v>8.5820000000000007</v>
      </c>
      <c r="BX21" s="9">
        <v>2.3820000000000001</v>
      </c>
      <c r="BY21" s="9">
        <v>1.218</v>
      </c>
      <c r="BZ21" s="9">
        <v>1.1639999999999999</v>
      </c>
      <c r="CA21" s="9">
        <v>0.81899999999999995</v>
      </c>
      <c r="CB21" s="9">
        <v>0.159</v>
      </c>
      <c r="CC21" s="9">
        <v>0.66</v>
      </c>
      <c r="CD21" s="9">
        <v>1.2310000000000001</v>
      </c>
      <c r="CE21" s="9">
        <v>0.72599999999999998</v>
      </c>
      <c r="CF21" s="9">
        <v>0.504</v>
      </c>
      <c r="CG21" s="9">
        <v>0.16400000000000001</v>
      </c>
      <c r="CH21" s="9">
        <v>0.16400000000000001</v>
      </c>
      <c r="CI21" s="9">
        <v>0</v>
      </c>
      <c r="CJ21" s="9">
        <v>0.16800000000000001</v>
      </c>
      <c r="CK21" s="9">
        <v>0.16800000000000001</v>
      </c>
      <c r="CL21" s="9">
        <v>0</v>
      </c>
      <c r="CM21" s="9">
        <v>11.529</v>
      </c>
      <c r="CN21" s="9">
        <v>13.577999999999999</v>
      </c>
      <c r="CO21" s="9">
        <v>9.0660000000000007</v>
      </c>
      <c r="CP21" s="9">
        <v>3.5350000000000001</v>
      </c>
      <c r="CQ21" s="9">
        <v>1.268</v>
      </c>
      <c r="CR21" s="9">
        <v>2.266</v>
      </c>
      <c r="CS21" s="9">
        <v>0.99</v>
      </c>
      <c r="CT21" s="9">
        <v>0</v>
      </c>
      <c r="CU21" s="9">
        <v>0.99</v>
      </c>
      <c r="CV21" s="9">
        <v>1.7989999999999999</v>
      </c>
      <c r="CW21" s="9">
        <v>1.0269999999999999</v>
      </c>
      <c r="CX21" s="9">
        <v>0.77200000000000002</v>
      </c>
      <c r="CY21" s="9">
        <v>0.52200000000000002</v>
      </c>
      <c r="CZ21" s="9">
        <v>0.24099999999999999</v>
      </c>
      <c r="DA21" s="9">
        <v>0.28100000000000003</v>
      </c>
      <c r="DB21" s="9">
        <v>0.223</v>
      </c>
      <c r="DC21" s="9">
        <v>0</v>
      </c>
      <c r="DD21" s="9">
        <v>0.223</v>
      </c>
      <c r="DE21" s="9">
        <v>11.807</v>
      </c>
      <c r="DF21" s="9">
        <v>12.364000000000001</v>
      </c>
      <c r="DG21" s="9">
        <v>10.722</v>
      </c>
      <c r="DH21" s="9">
        <v>6.7119999999999997</v>
      </c>
      <c r="DI21" s="9">
        <v>2.66</v>
      </c>
      <c r="DJ21" s="9">
        <v>4.0529999999999999</v>
      </c>
      <c r="DK21" s="9">
        <v>2.6429999999999998</v>
      </c>
      <c r="DL21" s="9">
        <v>0.55800000000000005</v>
      </c>
      <c r="DM21" s="9">
        <v>2.0859999999999999</v>
      </c>
      <c r="DN21" s="9">
        <v>3.2879999999999998</v>
      </c>
      <c r="DO21" s="9">
        <v>1.544</v>
      </c>
      <c r="DP21" s="9">
        <v>1.744</v>
      </c>
      <c r="DQ21" s="9">
        <v>0.55700000000000005</v>
      </c>
      <c r="DR21" s="9">
        <v>0.55700000000000005</v>
      </c>
      <c r="DS21" s="9">
        <v>0</v>
      </c>
      <c r="DT21" s="9">
        <v>0.223</v>
      </c>
      <c r="DU21" s="9">
        <v>0</v>
      </c>
      <c r="DV21" s="9">
        <v>0.223</v>
      </c>
      <c r="DW21" s="9">
        <v>10.414</v>
      </c>
      <c r="DX21" s="9">
        <v>12.349</v>
      </c>
      <c r="DY21" s="9">
        <v>9.1690000000000005</v>
      </c>
      <c r="DZ21" s="9">
        <v>2.581</v>
      </c>
      <c r="EA21" s="9">
        <v>1.1910000000000001</v>
      </c>
      <c r="EB21" s="9">
        <v>1.39</v>
      </c>
      <c r="EC21" s="9">
        <v>0.95599999999999996</v>
      </c>
      <c r="ED21" s="9">
        <v>0.223</v>
      </c>
      <c r="EE21" s="9">
        <v>0.73299999999999998</v>
      </c>
      <c r="EF21" s="9">
        <v>1.3839999999999999</v>
      </c>
      <c r="EG21" s="9">
        <v>0.72699999999999998</v>
      </c>
      <c r="EH21" s="9">
        <v>0.65700000000000003</v>
      </c>
      <c r="EI21" s="9">
        <v>0.24099999999999999</v>
      </c>
      <c r="EJ21" s="9">
        <v>0.24099999999999999</v>
      </c>
      <c r="EK21" s="9">
        <v>0</v>
      </c>
      <c r="EL21" s="9">
        <v>0</v>
      </c>
      <c r="EM21" s="9">
        <v>0</v>
      </c>
      <c r="EN21" s="9">
        <v>0</v>
      </c>
      <c r="EO21" s="9">
        <v>10</v>
      </c>
      <c r="EP21" s="9">
        <v>11.862</v>
      </c>
      <c r="EQ21" s="9">
        <v>8.5549999999999997</v>
      </c>
      <c r="ER21" s="9">
        <v>1.577</v>
      </c>
      <c r="ES21" s="9">
        <v>0.88200000000000001</v>
      </c>
      <c r="ET21" s="9">
        <v>0.69499999999999995</v>
      </c>
      <c r="EU21" s="9">
        <v>0</v>
      </c>
      <c r="EV21" s="9">
        <v>0</v>
      </c>
      <c r="EW21" s="9">
        <v>0</v>
      </c>
      <c r="EX21" s="9">
        <v>1.101</v>
      </c>
      <c r="EY21" s="9">
        <v>0.40600000000000003</v>
      </c>
      <c r="EZ21" s="9">
        <v>0.69499999999999995</v>
      </c>
      <c r="FA21" s="9">
        <v>0.3</v>
      </c>
      <c r="FB21" s="9">
        <v>0.3</v>
      </c>
      <c r="FC21" s="9">
        <v>0</v>
      </c>
      <c r="FD21" s="9">
        <v>0.17599999999999999</v>
      </c>
      <c r="FE21" s="9">
        <v>0.17599999999999999</v>
      </c>
      <c r="FF21" s="9">
        <v>0</v>
      </c>
      <c r="FG21" s="9">
        <v>13.238</v>
      </c>
      <c r="FH21" s="9">
        <v>19.042000000000002</v>
      </c>
      <c r="FI21" s="9">
        <v>10.518000000000001</v>
      </c>
      <c r="FJ21" s="9">
        <v>0.70199999999999996</v>
      </c>
      <c r="FK21" s="9">
        <v>0.18</v>
      </c>
      <c r="FL21" s="9">
        <v>0.52200000000000002</v>
      </c>
      <c r="FM21" s="9">
        <v>0.254</v>
      </c>
      <c r="FN21" s="9">
        <v>0</v>
      </c>
      <c r="FO21" s="9">
        <v>0.254</v>
      </c>
      <c r="FP21" s="9">
        <v>0.44800000000000001</v>
      </c>
      <c r="FQ21" s="9">
        <v>0.18</v>
      </c>
      <c r="FR21" s="9">
        <v>0.26800000000000002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10.095000000000001</v>
      </c>
      <c r="FZ21" s="9">
        <v>0</v>
      </c>
      <c r="GA21" s="9">
        <v>9.109</v>
      </c>
      <c r="GB21" s="9">
        <v>0.874</v>
      </c>
      <c r="GC21" s="9">
        <v>0.32200000000000001</v>
      </c>
      <c r="GD21" s="9">
        <v>0.55200000000000005</v>
      </c>
      <c r="GE21" s="9">
        <v>0.40600000000000003</v>
      </c>
      <c r="GF21" s="9">
        <v>0</v>
      </c>
      <c r="GG21" s="9">
        <v>0.40600000000000003</v>
      </c>
      <c r="GH21" s="9">
        <v>0.46800000000000003</v>
      </c>
      <c r="GI21" s="9">
        <v>0.32200000000000001</v>
      </c>
      <c r="GJ21" s="9">
        <v>0.14599999999999999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8.6319999999999997</v>
      </c>
      <c r="GR21" s="9">
        <v>13.518000000000001</v>
      </c>
      <c r="GS21" s="9">
        <v>4.984</v>
      </c>
      <c r="GT21" s="9">
        <v>0.46800000000000003</v>
      </c>
      <c r="GU21" s="9">
        <v>0.28999999999999998</v>
      </c>
      <c r="GV21" s="9">
        <v>0.17899999999999999</v>
      </c>
      <c r="GW21" s="9">
        <v>0.17899999999999999</v>
      </c>
      <c r="GX21" s="9">
        <v>0</v>
      </c>
      <c r="GY21" s="9">
        <v>0.17899999999999999</v>
      </c>
      <c r="GZ21" s="9">
        <v>0.153</v>
      </c>
      <c r="HA21" s="9">
        <v>0.153</v>
      </c>
      <c r="HB21" s="9">
        <v>0</v>
      </c>
      <c r="HC21" s="9">
        <v>0.13600000000000001</v>
      </c>
      <c r="HD21" s="9">
        <v>0.13600000000000001</v>
      </c>
      <c r="HE21" s="9">
        <v>0</v>
      </c>
      <c r="HF21" s="9">
        <v>0</v>
      </c>
      <c r="HG21" s="9">
        <v>0</v>
      </c>
      <c r="HH21" s="9">
        <v>0</v>
      </c>
      <c r="HI21" s="9">
        <v>12.487</v>
      </c>
      <c r="HJ21" s="9">
        <v>16.29</v>
      </c>
      <c r="HK21" s="9">
        <v>0</v>
      </c>
      <c r="HL21" s="9">
        <v>1.002</v>
      </c>
      <c r="HM21" s="9">
        <v>0.35199999999999998</v>
      </c>
      <c r="HN21" s="9">
        <v>0.65</v>
      </c>
      <c r="HO21" s="9">
        <v>0.14599999999999999</v>
      </c>
      <c r="HP21" s="9">
        <v>0.14599999999999999</v>
      </c>
      <c r="HQ21" s="9">
        <v>0</v>
      </c>
      <c r="HR21" s="9">
        <v>0.63300000000000001</v>
      </c>
      <c r="HS21" s="9">
        <v>0.20599999999999999</v>
      </c>
      <c r="HT21" s="9">
        <v>0.42699999999999999</v>
      </c>
      <c r="HU21" s="9">
        <v>0</v>
      </c>
      <c r="HV21" s="9">
        <v>0</v>
      </c>
      <c r="HW21" s="9">
        <v>0</v>
      </c>
      <c r="HX21" s="9">
        <v>0.223</v>
      </c>
      <c r="HY21" s="9">
        <v>0</v>
      </c>
      <c r="HZ21" s="9">
        <v>0.223</v>
      </c>
      <c r="IA21" s="9">
        <v>11.156000000000001</v>
      </c>
      <c r="IB21" s="9">
        <v>12.102</v>
      </c>
      <c r="IC21" s="9">
        <v>11.984</v>
      </c>
      <c r="ID21" s="9">
        <v>1.615</v>
      </c>
      <c r="IE21" s="9">
        <v>0.73699999999999999</v>
      </c>
      <c r="IF21" s="9">
        <v>0.878</v>
      </c>
      <c r="IG21" s="9">
        <v>0.218</v>
      </c>
      <c r="IH21" s="9">
        <v>0</v>
      </c>
      <c r="II21" s="9">
        <v>0.218</v>
      </c>
      <c r="IJ21" s="9">
        <v>0.995</v>
      </c>
      <c r="IK21" s="9">
        <v>0.55800000000000005</v>
      </c>
      <c r="IL21" s="9">
        <v>0.437</v>
      </c>
      <c r="IM21" s="9">
        <v>0.18</v>
      </c>
      <c r="IN21" s="9">
        <v>0.18</v>
      </c>
      <c r="IO21" s="9">
        <v>0</v>
      </c>
      <c r="IP21" s="9">
        <v>0.223</v>
      </c>
      <c r="IQ21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12861</v>
      </c>
      <c r="C1" s="3" t="s">
        <v>12862</v>
      </c>
      <c r="D1" s="3" t="s">
        <v>12863</v>
      </c>
      <c r="E1" s="3" t="s">
        <v>12864</v>
      </c>
      <c r="F1" s="3" t="s">
        <v>8615</v>
      </c>
      <c r="G1" s="3" t="s">
        <v>8616</v>
      </c>
      <c r="H1" s="3" t="s">
        <v>8617</v>
      </c>
      <c r="I1" s="3" t="s">
        <v>8618</v>
      </c>
      <c r="J1" s="3" t="s">
        <v>8619</v>
      </c>
      <c r="K1" s="3" t="s">
        <v>8620</v>
      </c>
      <c r="L1" s="3" t="s">
        <v>8621</v>
      </c>
      <c r="M1" s="3" t="s">
        <v>8622</v>
      </c>
      <c r="N1" s="3" t="s">
        <v>8623</v>
      </c>
      <c r="O1" s="3" t="s">
        <v>8624</v>
      </c>
      <c r="P1" s="3" t="s">
        <v>8625</v>
      </c>
      <c r="Q1" s="3" t="s">
        <v>8626</v>
      </c>
      <c r="R1" s="3" t="s">
        <v>8627</v>
      </c>
      <c r="S1" s="3" t="s">
        <v>8628</v>
      </c>
      <c r="T1" s="3" t="s">
        <v>8629</v>
      </c>
      <c r="U1" s="3" t="s">
        <v>8630</v>
      </c>
      <c r="V1" s="3" t="s">
        <v>8631</v>
      </c>
      <c r="W1" s="3" t="s">
        <v>8632</v>
      </c>
      <c r="X1" s="3" t="s">
        <v>13009</v>
      </c>
      <c r="Y1" s="3" t="s">
        <v>13010</v>
      </c>
      <c r="Z1" s="3" t="s">
        <v>13011</v>
      </c>
      <c r="AA1" s="3" t="s">
        <v>13012</v>
      </c>
      <c r="AB1" s="3" t="s">
        <v>13013</v>
      </c>
      <c r="AC1" s="3" t="s">
        <v>13014</v>
      </c>
      <c r="AD1" s="3" t="s">
        <v>13015</v>
      </c>
      <c r="AE1" s="3" t="s">
        <v>13016</v>
      </c>
      <c r="AF1" s="3" t="s">
        <v>13017</v>
      </c>
      <c r="AG1" s="3" t="s">
        <v>13018</v>
      </c>
      <c r="AH1" s="3" t="s">
        <v>13019</v>
      </c>
      <c r="AI1" s="3" t="s">
        <v>13020</v>
      </c>
      <c r="AJ1" s="3" t="s">
        <v>13021</v>
      </c>
      <c r="AK1" s="3" t="s">
        <v>13022</v>
      </c>
      <c r="AL1" s="3" t="s">
        <v>13023</v>
      </c>
      <c r="AM1" s="3" t="s">
        <v>13024</v>
      </c>
      <c r="AN1" s="3" t="s">
        <v>13025</v>
      </c>
      <c r="AO1" s="3" t="s">
        <v>13026</v>
      </c>
      <c r="AP1" s="3" t="s">
        <v>8919</v>
      </c>
      <c r="AQ1" s="3" t="s">
        <v>8920</v>
      </c>
      <c r="AR1" s="3" t="s">
        <v>8921</v>
      </c>
      <c r="AS1" s="3" t="s">
        <v>8922</v>
      </c>
      <c r="AT1" s="3" t="s">
        <v>8923</v>
      </c>
      <c r="AU1" s="3" t="s">
        <v>8924</v>
      </c>
      <c r="AV1" s="3" t="s">
        <v>8925</v>
      </c>
      <c r="AW1" s="3" t="s">
        <v>8926</v>
      </c>
      <c r="AX1" s="3" t="s">
        <v>8927</v>
      </c>
      <c r="AY1" s="3" t="s">
        <v>8928</v>
      </c>
      <c r="AZ1" s="3" t="s">
        <v>8929</v>
      </c>
      <c r="BA1" s="3" t="s">
        <v>8930</v>
      </c>
      <c r="BB1" s="3" t="s">
        <v>8931</v>
      </c>
      <c r="BC1" s="3" t="s">
        <v>8932</v>
      </c>
      <c r="BD1" s="3" t="s">
        <v>8933</v>
      </c>
      <c r="BE1" s="3" t="s">
        <v>8934</v>
      </c>
      <c r="BF1" s="3" t="s">
        <v>8935</v>
      </c>
      <c r="BG1" s="3" t="s">
        <v>8936</v>
      </c>
      <c r="BH1" s="3" t="s">
        <v>8937</v>
      </c>
      <c r="BI1" s="3" t="s">
        <v>8938</v>
      </c>
      <c r="BJ1" s="3" t="s">
        <v>8939</v>
      </c>
      <c r="BK1" s="3" t="s">
        <v>8940</v>
      </c>
      <c r="BL1" s="3" t="s">
        <v>8941</v>
      </c>
      <c r="BM1" s="3" t="s">
        <v>8942</v>
      </c>
      <c r="BN1" s="3" t="s">
        <v>8943</v>
      </c>
      <c r="BO1" s="3" t="s">
        <v>8944</v>
      </c>
      <c r="BP1" s="3" t="s">
        <v>8945</v>
      </c>
      <c r="BQ1" s="3" t="s">
        <v>8946</v>
      </c>
      <c r="BR1" s="3" t="s">
        <v>8947</v>
      </c>
      <c r="BS1" s="3" t="s">
        <v>8948</v>
      </c>
      <c r="BT1" s="3" t="s">
        <v>8949</v>
      </c>
      <c r="BU1" s="3" t="s">
        <v>8950</v>
      </c>
      <c r="BV1" s="3" t="s">
        <v>8951</v>
      </c>
      <c r="BW1" s="3" t="s">
        <v>8952</v>
      </c>
      <c r="BX1" s="3" t="s">
        <v>8953</v>
      </c>
      <c r="BY1" s="3" t="s">
        <v>8954</v>
      </c>
      <c r="BZ1" s="3" t="s">
        <v>8955</v>
      </c>
      <c r="CA1" s="3" t="s">
        <v>8956</v>
      </c>
      <c r="CB1" s="3" t="s">
        <v>8957</v>
      </c>
      <c r="CC1" s="3" t="s">
        <v>8958</v>
      </c>
      <c r="CD1" s="3" t="s">
        <v>8959</v>
      </c>
      <c r="CE1" s="3" t="s">
        <v>8960</v>
      </c>
      <c r="CF1" s="3" t="s">
        <v>8961</v>
      </c>
      <c r="CG1" s="3" t="s">
        <v>8962</v>
      </c>
      <c r="CH1" s="3" t="s">
        <v>8963</v>
      </c>
      <c r="CI1" s="3" t="s">
        <v>8964</v>
      </c>
      <c r="CJ1" s="3" t="s">
        <v>8965</v>
      </c>
      <c r="CK1" s="3" t="s">
        <v>8966</v>
      </c>
      <c r="CL1" s="3" t="s">
        <v>8967</v>
      </c>
      <c r="CM1" s="3" t="s">
        <v>8968</v>
      </c>
      <c r="CN1" s="3" t="s">
        <v>8969</v>
      </c>
      <c r="CO1" s="3" t="s">
        <v>8970</v>
      </c>
      <c r="CP1" s="3" t="s">
        <v>8971</v>
      </c>
      <c r="CQ1" s="3" t="s">
        <v>8972</v>
      </c>
      <c r="CR1" s="3" t="s">
        <v>8973</v>
      </c>
      <c r="CS1" s="3" t="s">
        <v>8974</v>
      </c>
      <c r="CT1" s="3" t="s">
        <v>8975</v>
      </c>
      <c r="CU1" s="3" t="s">
        <v>8976</v>
      </c>
      <c r="CV1" s="3" t="s">
        <v>8977</v>
      </c>
      <c r="CW1" s="3" t="s">
        <v>8978</v>
      </c>
      <c r="CX1" s="3" t="s">
        <v>8979</v>
      </c>
      <c r="CY1" s="3" t="s">
        <v>8980</v>
      </c>
      <c r="CZ1" s="3" t="s">
        <v>8981</v>
      </c>
      <c r="DA1" s="3" t="s">
        <v>8982</v>
      </c>
      <c r="DB1" s="3" t="s">
        <v>8983</v>
      </c>
      <c r="DC1" s="3" t="s">
        <v>8984</v>
      </c>
      <c r="DD1" s="3" t="s">
        <v>8985</v>
      </c>
      <c r="DE1" s="3" t="s">
        <v>8986</v>
      </c>
      <c r="DF1" s="3" t="s">
        <v>8987</v>
      </c>
      <c r="DG1" s="3" t="s">
        <v>8988</v>
      </c>
      <c r="DH1" s="3" t="s">
        <v>8989</v>
      </c>
      <c r="DI1" s="3" t="s">
        <v>8990</v>
      </c>
      <c r="DJ1" s="3" t="s">
        <v>8991</v>
      </c>
      <c r="DK1" s="3" t="s">
        <v>8992</v>
      </c>
      <c r="DL1" s="3" t="s">
        <v>8993</v>
      </c>
      <c r="DM1" s="3" t="s">
        <v>8994</v>
      </c>
      <c r="DN1" s="3" t="s">
        <v>8995</v>
      </c>
      <c r="DO1" s="3" t="s">
        <v>8996</v>
      </c>
      <c r="DP1" s="3" t="s">
        <v>8997</v>
      </c>
      <c r="DQ1" s="3" t="s">
        <v>8998</v>
      </c>
      <c r="DR1" s="3" t="s">
        <v>8999</v>
      </c>
      <c r="DS1" s="3" t="s">
        <v>9000</v>
      </c>
      <c r="DT1" s="3" t="s">
        <v>9001</v>
      </c>
      <c r="DU1" s="3" t="s">
        <v>9002</v>
      </c>
      <c r="DV1" s="3" t="s">
        <v>9003</v>
      </c>
      <c r="DW1" s="3" t="s">
        <v>9004</v>
      </c>
      <c r="DX1" s="3" t="s">
        <v>9005</v>
      </c>
      <c r="DY1" s="3" t="s">
        <v>9006</v>
      </c>
      <c r="DZ1" s="3" t="s">
        <v>9007</v>
      </c>
      <c r="EA1" s="3" t="s">
        <v>9008</v>
      </c>
      <c r="EB1" s="3" t="s">
        <v>9009</v>
      </c>
      <c r="EC1" s="3" t="s">
        <v>9010</v>
      </c>
      <c r="ED1" s="3" t="s">
        <v>9011</v>
      </c>
      <c r="EE1" s="3" t="s">
        <v>9012</v>
      </c>
      <c r="EF1" s="3" t="s">
        <v>9013</v>
      </c>
      <c r="EG1" s="3" t="s">
        <v>9014</v>
      </c>
      <c r="EH1" s="3" t="s">
        <v>9015</v>
      </c>
      <c r="EI1" s="3" t="s">
        <v>9016</v>
      </c>
      <c r="EJ1" s="3" t="s">
        <v>9017</v>
      </c>
      <c r="EK1" s="3" t="s">
        <v>9018</v>
      </c>
      <c r="EL1" s="3" t="s">
        <v>9019</v>
      </c>
      <c r="EM1" s="3" t="s">
        <v>9020</v>
      </c>
      <c r="EN1" s="3" t="s">
        <v>9021</v>
      </c>
      <c r="EO1" s="3" t="s">
        <v>9022</v>
      </c>
      <c r="EP1" s="3" t="s">
        <v>9023</v>
      </c>
      <c r="EQ1" s="3" t="s">
        <v>9024</v>
      </c>
      <c r="ER1" s="3" t="s">
        <v>9025</v>
      </c>
      <c r="ES1" s="3" t="s">
        <v>9026</v>
      </c>
      <c r="ET1" s="3" t="s">
        <v>9027</v>
      </c>
      <c r="EU1" s="3" t="s">
        <v>9028</v>
      </c>
      <c r="EV1" s="3" t="s">
        <v>9029</v>
      </c>
      <c r="EW1" s="3" t="s">
        <v>9030</v>
      </c>
      <c r="EX1" s="3" t="s">
        <v>9031</v>
      </c>
      <c r="EY1" s="3" t="s">
        <v>9032</v>
      </c>
      <c r="EZ1" s="3" t="s">
        <v>9033</v>
      </c>
      <c r="FA1" s="3" t="s">
        <v>9034</v>
      </c>
      <c r="FB1" s="3" t="s">
        <v>9035</v>
      </c>
      <c r="FC1" s="3" t="s">
        <v>9036</v>
      </c>
      <c r="FD1" s="3" t="s">
        <v>9037</v>
      </c>
      <c r="FE1" s="3" t="s">
        <v>9038</v>
      </c>
      <c r="FF1" s="3" t="s">
        <v>9039</v>
      </c>
      <c r="FG1" s="3" t="s">
        <v>9040</v>
      </c>
      <c r="FH1" s="3" t="s">
        <v>9041</v>
      </c>
      <c r="FI1" s="3" t="s">
        <v>9042</v>
      </c>
      <c r="FJ1" s="3" t="s">
        <v>9043</v>
      </c>
      <c r="FK1" s="3" t="s">
        <v>9044</v>
      </c>
      <c r="FL1" s="3" t="s">
        <v>9045</v>
      </c>
      <c r="FM1" s="3" t="s">
        <v>9046</v>
      </c>
      <c r="FN1" s="3" t="s">
        <v>9047</v>
      </c>
      <c r="FO1" s="3" t="s">
        <v>9048</v>
      </c>
      <c r="FP1" s="3" t="s">
        <v>9049</v>
      </c>
      <c r="FQ1" s="3" t="s">
        <v>9050</v>
      </c>
      <c r="FR1" s="3" t="s">
        <v>9051</v>
      </c>
      <c r="FS1" s="3" t="s">
        <v>9052</v>
      </c>
      <c r="FT1" s="3" t="s">
        <v>9053</v>
      </c>
      <c r="FU1" s="3" t="s">
        <v>9054</v>
      </c>
      <c r="FV1" s="3" t="s">
        <v>9055</v>
      </c>
      <c r="FW1" s="3" t="s">
        <v>9056</v>
      </c>
      <c r="FX1" s="3" t="s">
        <v>9057</v>
      </c>
      <c r="FY1" s="3" t="s">
        <v>9058</v>
      </c>
      <c r="FZ1" s="3" t="s">
        <v>9059</v>
      </c>
      <c r="GA1" s="3" t="s">
        <v>9060</v>
      </c>
      <c r="GB1" s="3" t="s">
        <v>9061</v>
      </c>
      <c r="GC1" s="3" t="s">
        <v>9062</v>
      </c>
      <c r="GD1" s="3" t="s">
        <v>9063</v>
      </c>
      <c r="GE1" s="3" t="s">
        <v>9064</v>
      </c>
      <c r="GF1" s="3" t="s">
        <v>9065</v>
      </c>
      <c r="GG1" s="3" t="s">
        <v>9066</v>
      </c>
      <c r="GH1" s="3" t="s">
        <v>9067</v>
      </c>
      <c r="GI1" s="3" t="s">
        <v>9068</v>
      </c>
      <c r="GJ1" s="3" t="s">
        <v>9069</v>
      </c>
      <c r="GK1" s="3" t="s">
        <v>9070</v>
      </c>
      <c r="GL1" s="3" t="s">
        <v>9071</v>
      </c>
      <c r="GM1" s="3" t="s">
        <v>9072</v>
      </c>
      <c r="GN1" s="3" t="s">
        <v>9073</v>
      </c>
      <c r="GO1" s="3" t="s">
        <v>9074</v>
      </c>
      <c r="GP1" s="3" t="s">
        <v>9075</v>
      </c>
      <c r="GQ1" s="3" t="s">
        <v>9076</v>
      </c>
      <c r="GR1" s="3" t="s">
        <v>9077</v>
      </c>
      <c r="GS1" s="3" t="s">
        <v>9078</v>
      </c>
      <c r="GT1" s="3" t="s">
        <v>9079</v>
      </c>
      <c r="GU1" s="3" t="s">
        <v>9080</v>
      </c>
      <c r="GV1" s="3" t="s">
        <v>9081</v>
      </c>
      <c r="GW1" s="3" t="s">
        <v>9082</v>
      </c>
      <c r="GX1" s="3" t="s">
        <v>9083</v>
      </c>
      <c r="GY1" s="3" t="s">
        <v>9084</v>
      </c>
      <c r="GZ1" s="3" t="s">
        <v>9085</v>
      </c>
      <c r="HA1" s="3" t="s">
        <v>9086</v>
      </c>
      <c r="HB1" s="3" t="s">
        <v>9087</v>
      </c>
      <c r="HC1" s="3" t="s">
        <v>9088</v>
      </c>
      <c r="HD1" s="3" t="s">
        <v>9089</v>
      </c>
      <c r="HE1" s="3" t="s">
        <v>9090</v>
      </c>
      <c r="HF1" s="3" t="s">
        <v>9091</v>
      </c>
      <c r="HG1" s="3" t="s">
        <v>9092</v>
      </c>
      <c r="HH1" s="3" t="s">
        <v>9093</v>
      </c>
      <c r="HI1" s="3" t="s">
        <v>9094</v>
      </c>
      <c r="HJ1" s="3" t="s">
        <v>9095</v>
      </c>
      <c r="HK1" s="3" t="s">
        <v>9096</v>
      </c>
      <c r="HL1" s="3" t="s">
        <v>9097</v>
      </c>
      <c r="HM1" s="3" t="s">
        <v>9098</v>
      </c>
      <c r="HN1" s="3" t="s">
        <v>9099</v>
      </c>
      <c r="HO1" s="3" t="s">
        <v>9100</v>
      </c>
      <c r="HP1" s="3" t="s">
        <v>9101</v>
      </c>
      <c r="HQ1" s="3" t="s">
        <v>9102</v>
      </c>
      <c r="HR1" s="3" t="s">
        <v>9103</v>
      </c>
      <c r="HS1" s="3" t="s">
        <v>9104</v>
      </c>
      <c r="HT1" s="3" t="s">
        <v>9105</v>
      </c>
      <c r="HU1" s="3" t="s">
        <v>9106</v>
      </c>
      <c r="HV1" s="3" t="s">
        <v>9107</v>
      </c>
      <c r="HW1" s="3" t="s">
        <v>9108</v>
      </c>
      <c r="HX1" s="3" t="s">
        <v>9109</v>
      </c>
      <c r="HY1" s="3" t="s">
        <v>9110</v>
      </c>
      <c r="HZ1" s="3" t="s">
        <v>9111</v>
      </c>
      <c r="IA1" s="3" t="s">
        <v>9112</v>
      </c>
      <c r="IB1" s="3" t="s">
        <v>9113</v>
      </c>
      <c r="IC1" s="3" t="s">
        <v>9114</v>
      </c>
      <c r="ID1" s="3" t="s">
        <v>9115</v>
      </c>
      <c r="IE1" s="3" t="s">
        <v>9116</v>
      </c>
      <c r="IF1" s="3" t="s">
        <v>9117</v>
      </c>
      <c r="IG1" s="3" t="s">
        <v>9118</v>
      </c>
      <c r="IH1" s="3" t="s">
        <v>9119</v>
      </c>
      <c r="II1" s="3" t="s">
        <v>9120</v>
      </c>
      <c r="IJ1" s="3" t="s">
        <v>9121</v>
      </c>
      <c r="IK1" s="3" t="s">
        <v>9122</v>
      </c>
      <c r="IL1" s="3" t="s">
        <v>9123</v>
      </c>
      <c r="IM1" s="3" t="s">
        <v>9124</v>
      </c>
      <c r="IN1" s="3" t="s">
        <v>9125</v>
      </c>
      <c r="IO1" s="3" t="s">
        <v>9126</v>
      </c>
      <c r="IP1" s="3" t="s">
        <v>9127</v>
      </c>
      <c r="IQ1" s="3" t="s">
        <v>9128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9129</v>
      </c>
      <c r="C10" s="8" t="s">
        <v>9130</v>
      </c>
      <c r="D10" s="8" t="s">
        <v>9131</v>
      </c>
      <c r="E10" s="8" t="s">
        <v>9132</v>
      </c>
      <c r="F10" s="8" t="s">
        <v>9133</v>
      </c>
      <c r="G10" s="8" t="s">
        <v>9134</v>
      </c>
      <c r="H10" s="8" t="s">
        <v>9135</v>
      </c>
      <c r="I10" s="8" t="s">
        <v>9136</v>
      </c>
      <c r="J10" s="8" t="s">
        <v>9137</v>
      </c>
      <c r="K10" s="8" t="s">
        <v>9138</v>
      </c>
      <c r="L10" s="8" t="s">
        <v>9139</v>
      </c>
      <c r="M10" s="8" t="s">
        <v>9140</v>
      </c>
      <c r="N10" s="8" t="s">
        <v>9141</v>
      </c>
      <c r="O10" s="8" t="s">
        <v>9142</v>
      </c>
      <c r="P10" s="8" t="s">
        <v>9143</v>
      </c>
      <c r="Q10" s="8" t="s">
        <v>9144</v>
      </c>
      <c r="R10" s="8" t="s">
        <v>9145</v>
      </c>
      <c r="S10" s="8" t="s">
        <v>9146</v>
      </c>
      <c r="T10" s="8" t="s">
        <v>9147</v>
      </c>
      <c r="U10" s="8" t="s">
        <v>9148</v>
      </c>
      <c r="V10" s="8" t="s">
        <v>9149</v>
      </c>
      <c r="W10" s="8" t="s">
        <v>9150</v>
      </c>
      <c r="X10" s="8" t="s">
        <v>9151</v>
      </c>
      <c r="Y10" s="8" t="s">
        <v>9152</v>
      </c>
      <c r="Z10" s="8" t="s">
        <v>9153</v>
      </c>
      <c r="AA10" s="8" t="s">
        <v>9154</v>
      </c>
      <c r="AB10" s="8" t="s">
        <v>9155</v>
      </c>
      <c r="AC10" s="8" t="s">
        <v>9156</v>
      </c>
      <c r="AD10" s="8" t="s">
        <v>9157</v>
      </c>
      <c r="AE10" s="8" t="s">
        <v>9158</v>
      </c>
      <c r="AF10" s="8" t="s">
        <v>9159</v>
      </c>
      <c r="AG10" s="8" t="s">
        <v>9160</v>
      </c>
      <c r="AH10" s="8" t="s">
        <v>9161</v>
      </c>
      <c r="AI10" s="8" t="s">
        <v>9162</v>
      </c>
      <c r="AJ10" s="8" t="s">
        <v>9163</v>
      </c>
      <c r="AK10" s="8" t="s">
        <v>9164</v>
      </c>
      <c r="AL10" s="8" t="s">
        <v>9165</v>
      </c>
      <c r="AM10" s="8" t="s">
        <v>9166</v>
      </c>
      <c r="AN10" s="8" t="s">
        <v>9167</v>
      </c>
      <c r="AO10" s="8" t="s">
        <v>9168</v>
      </c>
      <c r="AP10" s="8" t="s">
        <v>9169</v>
      </c>
      <c r="AQ10" s="8" t="s">
        <v>9170</v>
      </c>
      <c r="AR10" s="8" t="s">
        <v>9171</v>
      </c>
      <c r="AS10" s="8" t="s">
        <v>9172</v>
      </c>
      <c r="AT10" s="8" t="s">
        <v>9173</v>
      </c>
      <c r="AU10" s="8" t="s">
        <v>9174</v>
      </c>
      <c r="AV10" s="8" t="s">
        <v>9175</v>
      </c>
      <c r="AW10" s="8" t="s">
        <v>9176</v>
      </c>
      <c r="AX10" s="8" t="s">
        <v>9177</v>
      </c>
      <c r="AY10" s="8" t="s">
        <v>9178</v>
      </c>
      <c r="AZ10" s="8" t="s">
        <v>9179</v>
      </c>
      <c r="BA10" s="8" t="s">
        <v>9180</v>
      </c>
      <c r="BB10" s="8" t="s">
        <v>9181</v>
      </c>
      <c r="BC10" s="8" t="s">
        <v>9182</v>
      </c>
      <c r="BD10" s="8" t="s">
        <v>9183</v>
      </c>
      <c r="BE10" s="8" t="s">
        <v>9184</v>
      </c>
      <c r="BF10" s="8" t="s">
        <v>9185</v>
      </c>
      <c r="BG10" s="8" t="s">
        <v>9186</v>
      </c>
      <c r="BH10" s="8" t="s">
        <v>9187</v>
      </c>
      <c r="BI10" s="8" t="s">
        <v>9188</v>
      </c>
      <c r="BJ10" s="8" t="s">
        <v>9189</v>
      </c>
      <c r="BK10" s="8" t="s">
        <v>9190</v>
      </c>
      <c r="BL10" s="8" t="s">
        <v>9191</v>
      </c>
      <c r="BM10" s="8" t="s">
        <v>9192</v>
      </c>
      <c r="BN10" s="8" t="s">
        <v>9193</v>
      </c>
      <c r="BO10" s="8" t="s">
        <v>9194</v>
      </c>
      <c r="BP10" s="8" t="s">
        <v>9195</v>
      </c>
      <c r="BQ10" s="8" t="s">
        <v>9196</v>
      </c>
      <c r="BR10" s="8" t="s">
        <v>9197</v>
      </c>
      <c r="BS10" s="8" t="s">
        <v>9198</v>
      </c>
      <c r="BT10" s="8" t="s">
        <v>9199</v>
      </c>
      <c r="BU10" s="8" t="s">
        <v>9200</v>
      </c>
      <c r="BV10" s="8" t="s">
        <v>9201</v>
      </c>
      <c r="BW10" s="8" t="s">
        <v>9202</v>
      </c>
      <c r="BX10" s="8" t="s">
        <v>9203</v>
      </c>
      <c r="BY10" s="8" t="s">
        <v>9204</v>
      </c>
      <c r="BZ10" s="8" t="s">
        <v>9205</v>
      </c>
      <c r="CA10" s="8" t="s">
        <v>9206</v>
      </c>
      <c r="CB10" s="8" t="s">
        <v>9207</v>
      </c>
      <c r="CC10" s="8" t="s">
        <v>9208</v>
      </c>
      <c r="CD10" s="8" t="s">
        <v>9209</v>
      </c>
      <c r="CE10" s="8" t="s">
        <v>9210</v>
      </c>
      <c r="CF10" s="8" t="s">
        <v>9211</v>
      </c>
      <c r="CG10" s="8" t="s">
        <v>9212</v>
      </c>
      <c r="CH10" s="8" t="s">
        <v>9213</v>
      </c>
      <c r="CI10" s="8" t="s">
        <v>9214</v>
      </c>
      <c r="CJ10" s="8" t="s">
        <v>9215</v>
      </c>
      <c r="CK10" s="8" t="s">
        <v>9216</v>
      </c>
      <c r="CL10" s="8" t="s">
        <v>9217</v>
      </c>
      <c r="CM10" s="8" t="s">
        <v>9218</v>
      </c>
      <c r="CN10" s="8" t="s">
        <v>9219</v>
      </c>
      <c r="CO10" s="8" t="s">
        <v>9220</v>
      </c>
      <c r="CP10" s="8" t="s">
        <v>9221</v>
      </c>
      <c r="CQ10" s="8" t="s">
        <v>9222</v>
      </c>
      <c r="CR10" s="8" t="s">
        <v>9223</v>
      </c>
      <c r="CS10" s="8" t="s">
        <v>9224</v>
      </c>
      <c r="CT10" s="8" t="s">
        <v>9225</v>
      </c>
      <c r="CU10" s="8" t="s">
        <v>9226</v>
      </c>
      <c r="CV10" s="8" t="s">
        <v>9227</v>
      </c>
      <c r="CW10" s="8" t="s">
        <v>9228</v>
      </c>
      <c r="CX10" s="8" t="s">
        <v>9229</v>
      </c>
      <c r="CY10" s="8" t="s">
        <v>9230</v>
      </c>
      <c r="CZ10" s="8" t="s">
        <v>9231</v>
      </c>
      <c r="DA10" s="8" t="s">
        <v>9232</v>
      </c>
      <c r="DB10" s="8" t="s">
        <v>9233</v>
      </c>
      <c r="DC10" s="8" t="s">
        <v>9234</v>
      </c>
      <c r="DD10" s="8" t="s">
        <v>9235</v>
      </c>
      <c r="DE10" s="8" t="s">
        <v>9236</v>
      </c>
      <c r="DF10" s="8" t="s">
        <v>9237</v>
      </c>
      <c r="DG10" s="8" t="s">
        <v>9238</v>
      </c>
      <c r="DH10" s="8" t="s">
        <v>9239</v>
      </c>
      <c r="DI10" s="8" t="s">
        <v>9240</v>
      </c>
      <c r="DJ10" s="8" t="s">
        <v>9241</v>
      </c>
      <c r="DK10" s="8" t="s">
        <v>9242</v>
      </c>
      <c r="DL10" s="8" t="s">
        <v>9243</v>
      </c>
      <c r="DM10" s="8" t="s">
        <v>9244</v>
      </c>
      <c r="DN10" s="8" t="s">
        <v>9245</v>
      </c>
      <c r="DO10" s="8" t="s">
        <v>9246</v>
      </c>
      <c r="DP10" s="8" t="s">
        <v>9247</v>
      </c>
      <c r="DQ10" s="8" t="s">
        <v>9248</v>
      </c>
      <c r="DR10" s="8" t="s">
        <v>9249</v>
      </c>
      <c r="DS10" s="8" t="s">
        <v>9250</v>
      </c>
      <c r="DT10" s="8" t="s">
        <v>9251</v>
      </c>
      <c r="DU10" s="8" t="s">
        <v>9252</v>
      </c>
      <c r="DV10" s="8" t="s">
        <v>9253</v>
      </c>
      <c r="DW10" s="8" t="s">
        <v>9254</v>
      </c>
      <c r="DX10" s="8" t="s">
        <v>9255</v>
      </c>
      <c r="DY10" s="8" t="s">
        <v>9256</v>
      </c>
      <c r="DZ10" s="8" t="s">
        <v>9257</v>
      </c>
      <c r="EA10" s="8" t="s">
        <v>9258</v>
      </c>
      <c r="EB10" s="8" t="s">
        <v>9259</v>
      </c>
      <c r="EC10" s="8" t="s">
        <v>9260</v>
      </c>
      <c r="ED10" s="8" t="s">
        <v>9261</v>
      </c>
      <c r="EE10" s="8" t="s">
        <v>9262</v>
      </c>
      <c r="EF10" s="8" t="s">
        <v>9263</v>
      </c>
      <c r="EG10" s="8" t="s">
        <v>9264</v>
      </c>
      <c r="EH10" s="8" t="s">
        <v>9265</v>
      </c>
      <c r="EI10" s="8" t="s">
        <v>9266</v>
      </c>
      <c r="EJ10" s="8" t="s">
        <v>9267</v>
      </c>
      <c r="EK10" s="8" t="s">
        <v>9268</v>
      </c>
      <c r="EL10" s="8" t="s">
        <v>9269</v>
      </c>
      <c r="EM10" s="8" t="s">
        <v>9270</v>
      </c>
      <c r="EN10" s="8" t="s">
        <v>9271</v>
      </c>
      <c r="EO10" s="8" t="s">
        <v>9272</v>
      </c>
      <c r="EP10" s="8" t="s">
        <v>9273</v>
      </c>
      <c r="EQ10" s="8" t="s">
        <v>9274</v>
      </c>
      <c r="ER10" s="8" t="s">
        <v>9275</v>
      </c>
      <c r="ES10" s="8" t="s">
        <v>9276</v>
      </c>
      <c r="ET10" s="8" t="s">
        <v>9277</v>
      </c>
      <c r="EU10" s="8" t="s">
        <v>9278</v>
      </c>
      <c r="EV10" s="8" t="s">
        <v>9279</v>
      </c>
      <c r="EW10" s="8" t="s">
        <v>9280</v>
      </c>
      <c r="EX10" s="8" t="s">
        <v>9281</v>
      </c>
      <c r="EY10" s="8" t="s">
        <v>9282</v>
      </c>
      <c r="EZ10" s="8" t="s">
        <v>9283</v>
      </c>
      <c r="FA10" s="8" t="s">
        <v>9284</v>
      </c>
      <c r="FB10" s="8" t="s">
        <v>9285</v>
      </c>
      <c r="FC10" s="8" t="s">
        <v>9286</v>
      </c>
      <c r="FD10" s="8" t="s">
        <v>9287</v>
      </c>
      <c r="FE10" s="8" t="s">
        <v>9288</v>
      </c>
      <c r="FF10" s="8" t="s">
        <v>9289</v>
      </c>
      <c r="FG10" s="8" t="s">
        <v>9290</v>
      </c>
      <c r="FH10" s="8" t="s">
        <v>9291</v>
      </c>
      <c r="FI10" s="8" t="s">
        <v>9292</v>
      </c>
      <c r="FJ10" s="8" t="s">
        <v>9293</v>
      </c>
      <c r="FK10" s="8" t="s">
        <v>9294</v>
      </c>
      <c r="FL10" s="8" t="s">
        <v>9295</v>
      </c>
      <c r="FM10" s="8" t="s">
        <v>9296</v>
      </c>
      <c r="FN10" s="8" t="s">
        <v>9297</v>
      </c>
      <c r="FO10" s="8" t="s">
        <v>9298</v>
      </c>
      <c r="FP10" s="8" t="s">
        <v>9299</v>
      </c>
      <c r="FQ10" s="8" t="s">
        <v>9300</v>
      </c>
      <c r="FR10" s="8" t="s">
        <v>9301</v>
      </c>
      <c r="FS10" s="8" t="s">
        <v>9302</v>
      </c>
      <c r="FT10" s="8" t="s">
        <v>9303</v>
      </c>
      <c r="FU10" s="8" t="s">
        <v>9304</v>
      </c>
      <c r="FV10" s="8" t="s">
        <v>9305</v>
      </c>
      <c r="FW10" s="8" t="s">
        <v>9306</v>
      </c>
      <c r="FX10" s="8" t="s">
        <v>9307</v>
      </c>
      <c r="FY10" s="8" t="s">
        <v>9308</v>
      </c>
      <c r="FZ10" s="8" t="s">
        <v>9309</v>
      </c>
      <c r="GA10" s="8" t="s">
        <v>9310</v>
      </c>
      <c r="GB10" s="8" t="s">
        <v>9311</v>
      </c>
      <c r="GC10" s="8" t="s">
        <v>9312</v>
      </c>
      <c r="GD10" s="8" t="s">
        <v>9313</v>
      </c>
      <c r="GE10" s="8" t="s">
        <v>9314</v>
      </c>
      <c r="GF10" s="8" t="s">
        <v>9315</v>
      </c>
      <c r="GG10" s="8" t="s">
        <v>9316</v>
      </c>
      <c r="GH10" s="8" t="s">
        <v>9317</v>
      </c>
      <c r="GI10" s="8" t="s">
        <v>9318</v>
      </c>
      <c r="GJ10" s="8" t="s">
        <v>9319</v>
      </c>
      <c r="GK10" s="8" t="s">
        <v>9320</v>
      </c>
      <c r="GL10" s="8" t="s">
        <v>9321</v>
      </c>
      <c r="GM10" s="8" t="s">
        <v>9322</v>
      </c>
      <c r="GN10" s="8" t="s">
        <v>9323</v>
      </c>
      <c r="GO10" s="8" t="s">
        <v>9324</v>
      </c>
      <c r="GP10" s="8" t="s">
        <v>9325</v>
      </c>
      <c r="GQ10" s="8" t="s">
        <v>9326</v>
      </c>
      <c r="GR10" s="8" t="s">
        <v>9327</v>
      </c>
      <c r="GS10" s="8" t="s">
        <v>9328</v>
      </c>
      <c r="GT10" s="8" t="s">
        <v>9329</v>
      </c>
      <c r="GU10" s="8" t="s">
        <v>9330</v>
      </c>
      <c r="GV10" s="8" t="s">
        <v>9331</v>
      </c>
      <c r="GW10" s="8" t="s">
        <v>9332</v>
      </c>
      <c r="GX10" s="8" t="s">
        <v>9333</v>
      </c>
      <c r="GY10" s="8" t="s">
        <v>9334</v>
      </c>
      <c r="GZ10" s="8" t="s">
        <v>9335</v>
      </c>
      <c r="HA10" s="8" t="s">
        <v>9336</v>
      </c>
      <c r="HB10" s="8" t="s">
        <v>9337</v>
      </c>
      <c r="HC10" s="8" t="s">
        <v>9338</v>
      </c>
      <c r="HD10" s="8" t="s">
        <v>9339</v>
      </c>
      <c r="HE10" s="8" t="s">
        <v>9340</v>
      </c>
      <c r="HF10" s="8" t="s">
        <v>9341</v>
      </c>
      <c r="HG10" s="8" t="s">
        <v>9342</v>
      </c>
      <c r="HH10" s="8" t="s">
        <v>9343</v>
      </c>
      <c r="HI10" s="8" t="s">
        <v>9344</v>
      </c>
      <c r="HJ10" s="8" t="s">
        <v>9345</v>
      </c>
      <c r="HK10" s="8" t="s">
        <v>9346</v>
      </c>
      <c r="HL10" s="8" t="s">
        <v>9347</v>
      </c>
      <c r="HM10" s="8" t="s">
        <v>9348</v>
      </c>
      <c r="HN10" s="8" t="s">
        <v>9349</v>
      </c>
      <c r="HO10" s="8" t="s">
        <v>9350</v>
      </c>
      <c r="HP10" s="8" t="s">
        <v>9351</v>
      </c>
      <c r="HQ10" s="8" t="s">
        <v>9352</v>
      </c>
      <c r="HR10" s="8" t="s">
        <v>9353</v>
      </c>
      <c r="HS10" s="8" t="s">
        <v>9354</v>
      </c>
      <c r="HT10" s="8" t="s">
        <v>9355</v>
      </c>
      <c r="HU10" s="8" t="s">
        <v>9356</v>
      </c>
      <c r="HV10" s="8" t="s">
        <v>9357</v>
      </c>
      <c r="HW10" s="8" t="s">
        <v>9358</v>
      </c>
      <c r="HX10" s="8" t="s">
        <v>9359</v>
      </c>
      <c r="HY10" s="8" t="s">
        <v>9360</v>
      </c>
      <c r="HZ10" s="8" t="s">
        <v>9361</v>
      </c>
      <c r="IA10" s="8" t="s">
        <v>9362</v>
      </c>
      <c r="IB10" s="8" t="s">
        <v>9363</v>
      </c>
      <c r="IC10" s="8" t="s">
        <v>9364</v>
      </c>
      <c r="ID10" s="8" t="s">
        <v>9365</v>
      </c>
      <c r="IE10" s="8" t="s">
        <v>9366</v>
      </c>
      <c r="IF10" s="8" t="s">
        <v>9367</v>
      </c>
      <c r="IG10" s="8" t="s">
        <v>9368</v>
      </c>
      <c r="IH10" s="8" t="s">
        <v>9369</v>
      </c>
      <c r="II10" s="8" t="s">
        <v>9370</v>
      </c>
      <c r="IJ10" s="8" t="s">
        <v>9371</v>
      </c>
      <c r="IK10" s="8" t="s">
        <v>9372</v>
      </c>
      <c r="IL10" s="8" t="s">
        <v>9373</v>
      </c>
      <c r="IM10" s="8" t="s">
        <v>9374</v>
      </c>
      <c r="IN10" s="8" t="s">
        <v>9375</v>
      </c>
      <c r="IO10" s="8" t="s">
        <v>9376</v>
      </c>
      <c r="IP10" s="8" t="s">
        <v>9377</v>
      </c>
      <c r="IQ10" s="8" t="s">
        <v>9378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4.7009999999999996</v>
      </c>
      <c r="AQ11" s="9">
        <v>1.782</v>
      </c>
      <c r="AR11" s="9">
        <v>2.919</v>
      </c>
      <c r="AS11" s="9">
        <v>1.177</v>
      </c>
      <c r="AT11" s="9">
        <v>0.30399999999999999</v>
      </c>
      <c r="AU11" s="9">
        <v>0.874</v>
      </c>
      <c r="AV11" s="9">
        <v>1.6870000000000001</v>
      </c>
      <c r="AW11" s="9">
        <v>0.63</v>
      </c>
      <c r="AX11" s="9">
        <v>1.056</v>
      </c>
      <c r="AY11" s="9">
        <v>1.6279999999999999</v>
      </c>
      <c r="AZ11" s="9">
        <v>0.78200000000000003</v>
      </c>
      <c r="BA11" s="9">
        <v>0.84599999999999997</v>
      </c>
      <c r="BB11" s="9">
        <v>0.20799999999999999</v>
      </c>
      <c r="BC11" s="9">
        <v>6.6000000000000003E-2</v>
      </c>
      <c r="BD11" s="9">
        <v>0.14299999999999999</v>
      </c>
      <c r="BE11" s="9">
        <v>14.98</v>
      </c>
      <c r="BF11" s="9">
        <v>15.787000000000001</v>
      </c>
      <c r="BG11" s="9">
        <v>12.484999999999999</v>
      </c>
      <c r="BH11" s="9">
        <v>4.6369999999999996</v>
      </c>
      <c r="BI11" s="9">
        <v>1.782</v>
      </c>
      <c r="BJ11" s="9">
        <v>2.855</v>
      </c>
      <c r="BK11" s="9">
        <v>1.177</v>
      </c>
      <c r="BL11" s="9">
        <v>0.30399999999999999</v>
      </c>
      <c r="BM11" s="9">
        <v>0.874</v>
      </c>
      <c r="BN11" s="9">
        <v>1.623</v>
      </c>
      <c r="BO11" s="9">
        <v>0.63</v>
      </c>
      <c r="BP11" s="9">
        <v>0.99299999999999999</v>
      </c>
      <c r="BQ11" s="9">
        <v>1.6279999999999999</v>
      </c>
      <c r="BR11" s="9">
        <v>0.78200000000000003</v>
      </c>
      <c r="BS11" s="9">
        <v>0.84599999999999997</v>
      </c>
      <c r="BT11" s="9">
        <v>0.20799999999999999</v>
      </c>
      <c r="BU11" s="9">
        <v>6.6000000000000003E-2</v>
      </c>
      <c r="BV11" s="9">
        <v>0.14299999999999999</v>
      </c>
      <c r="BW11" s="9">
        <v>15.702</v>
      </c>
      <c r="BX11" s="9">
        <v>15.787000000000001</v>
      </c>
      <c r="BY11" s="9">
        <v>13.215999999999999</v>
      </c>
      <c r="BZ11" s="9">
        <v>1.7470000000000001</v>
      </c>
      <c r="CA11" s="9">
        <v>0.71699999999999997</v>
      </c>
      <c r="CB11" s="9">
        <v>1.0289999999999999</v>
      </c>
      <c r="CC11" s="9">
        <v>0.28699999999999998</v>
      </c>
      <c r="CD11" s="9">
        <v>0.20599999999999999</v>
      </c>
      <c r="CE11" s="9">
        <v>8.1000000000000003E-2</v>
      </c>
      <c r="CF11" s="9">
        <v>0.83399999999999996</v>
      </c>
      <c r="CG11" s="9">
        <v>0.19900000000000001</v>
      </c>
      <c r="CH11" s="9">
        <v>0.63500000000000001</v>
      </c>
      <c r="CI11" s="9">
        <v>0.48099999999999998</v>
      </c>
      <c r="CJ11" s="9">
        <v>0.247</v>
      </c>
      <c r="CK11" s="9">
        <v>0.23400000000000001</v>
      </c>
      <c r="CL11" s="9">
        <v>0.14499999999999999</v>
      </c>
      <c r="CM11" s="9">
        <v>6.6000000000000003E-2</v>
      </c>
      <c r="CN11" s="9">
        <v>7.9000000000000001E-2</v>
      </c>
      <c r="CO11" s="9">
        <v>16.439</v>
      </c>
      <c r="CP11" s="9">
        <v>15.238</v>
      </c>
      <c r="CQ11" s="9">
        <v>16.728000000000002</v>
      </c>
      <c r="CR11" s="9">
        <v>1.7230000000000001</v>
      </c>
      <c r="CS11" s="9">
        <v>0.46500000000000002</v>
      </c>
      <c r="CT11" s="9">
        <v>1.258</v>
      </c>
      <c r="CU11" s="9">
        <v>0.58499999999999996</v>
      </c>
      <c r="CV11" s="9">
        <v>9.8000000000000004E-2</v>
      </c>
      <c r="CW11" s="9">
        <v>0.48699999999999999</v>
      </c>
      <c r="CX11" s="9">
        <v>0.27400000000000002</v>
      </c>
      <c r="CY11" s="9">
        <v>9.8000000000000004E-2</v>
      </c>
      <c r="CZ11" s="9">
        <v>0.17699999999999999</v>
      </c>
      <c r="DA11" s="9">
        <v>0.8</v>
      </c>
      <c r="DB11" s="9">
        <v>0.27</v>
      </c>
      <c r="DC11" s="9">
        <v>0.53100000000000003</v>
      </c>
      <c r="DD11" s="9">
        <v>6.3E-2</v>
      </c>
      <c r="DE11" s="9">
        <v>0</v>
      </c>
      <c r="DF11" s="9">
        <v>6.3E-2</v>
      </c>
      <c r="DG11" s="9">
        <v>17.504000000000001</v>
      </c>
      <c r="DH11" s="9">
        <v>19.876000000000001</v>
      </c>
      <c r="DI11" s="9">
        <v>13.388</v>
      </c>
      <c r="DJ11" s="9">
        <v>0.58499999999999996</v>
      </c>
      <c r="DK11" s="9">
        <v>0.19600000000000001</v>
      </c>
      <c r="DL11" s="9">
        <v>0.38900000000000001</v>
      </c>
      <c r="DM11" s="9">
        <v>9.8000000000000004E-2</v>
      </c>
      <c r="DN11" s="9">
        <v>9.8000000000000004E-2</v>
      </c>
      <c r="DO11" s="9">
        <v>0</v>
      </c>
      <c r="DP11" s="9">
        <v>9.8000000000000004E-2</v>
      </c>
      <c r="DQ11" s="9">
        <v>9.8000000000000004E-2</v>
      </c>
      <c r="DR11" s="9">
        <v>0</v>
      </c>
      <c r="DS11" s="9">
        <v>0.38900000000000001</v>
      </c>
      <c r="DT11" s="9">
        <v>0</v>
      </c>
      <c r="DU11" s="9">
        <v>0.38900000000000001</v>
      </c>
      <c r="DV11" s="9">
        <v>0</v>
      </c>
      <c r="DW11" s="9">
        <v>0</v>
      </c>
      <c r="DX11" s="9">
        <v>0</v>
      </c>
      <c r="DY11" s="9">
        <v>20</v>
      </c>
      <c r="DZ11" s="9">
        <v>10</v>
      </c>
      <c r="EA11" s="9">
        <v>20</v>
      </c>
      <c r="EB11" s="9">
        <v>1.1379999999999999</v>
      </c>
      <c r="EC11" s="9">
        <v>0.27</v>
      </c>
      <c r="ED11" s="9">
        <v>0.86899999999999999</v>
      </c>
      <c r="EE11" s="9">
        <v>0.48699999999999999</v>
      </c>
      <c r="EF11" s="9">
        <v>0</v>
      </c>
      <c r="EG11" s="9">
        <v>0.48699999999999999</v>
      </c>
      <c r="EH11" s="9">
        <v>0.17699999999999999</v>
      </c>
      <c r="EI11" s="9">
        <v>0</v>
      </c>
      <c r="EJ11" s="9">
        <v>0.17699999999999999</v>
      </c>
      <c r="EK11" s="9">
        <v>0.41099999999999998</v>
      </c>
      <c r="EL11" s="9">
        <v>0.27</v>
      </c>
      <c r="EM11" s="9">
        <v>0.14099999999999999</v>
      </c>
      <c r="EN11" s="9">
        <v>6.3E-2</v>
      </c>
      <c r="EO11" s="9">
        <v>0</v>
      </c>
      <c r="EP11" s="9">
        <v>6.3E-2</v>
      </c>
      <c r="EQ11" s="9">
        <v>11.137</v>
      </c>
      <c r="ER11" s="9">
        <v>20</v>
      </c>
      <c r="ES11" s="9">
        <v>8.7010000000000005</v>
      </c>
      <c r="ET11" s="9">
        <v>1.167</v>
      </c>
      <c r="EU11" s="9">
        <v>0.59899999999999998</v>
      </c>
      <c r="EV11" s="9">
        <v>0.56799999999999995</v>
      </c>
      <c r="EW11" s="9">
        <v>0.30599999999999999</v>
      </c>
      <c r="EX11" s="9">
        <v>0</v>
      </c>
      <c r="EY11" s="9">
        <v>0.30599999999999999</v>
      </c>
      <c r="EZ11" s="9">
        <v>0.51400000000000001</v>
      </c>
      <c r="FA11" s="9">
        <v>0.33300000000000002</v>
      </c>
      <c r="FB11" s="9">
        <v>0.18099999999999999</v>
      </c>
      <c r="FC11" s="9">
        <v>0.34699999999999998</v>
      </c>
      <c r="FD11" s="9">
        <v>0.26600000000000001</v>
      </c>
      <c r="FE11" s="9">
        <v>8.1000000000000003E-2</v>
      </c>
      <c r="FF11" s="9">
        <v>0</v>
      </c>
      <c r="FG11" s="9">
        <v>0</v>
      </c>
      <c r="FH11" s="9">
        <v>0</v>
      </c>
      <c r="FI11" s="9">
        <v>10</v>
      </c>
      <c r="FJ11" s="9">
        <v>15.364000000000001</v>
      </c>
      <c r="FK11" s="9">
        <v>9.157</v>
      </c>
      <c r="FL11" s="9">
        <v>0.79100000000000004</v>
      </c>
      <c r="FM11" s="9">
        <v>0.39300000000000002</v>
      </c>
      <c r="FN11" s="9">
        <v>0.39900000000000002</v>
      </c>
      <c r="FO11" s="9">
        <v>0.23599999999999999</v>
      </c>
      <c r="FP11" s="9">
        <v>0</v>
      </c>
      <c r="FQ11" s="9">
        <v>0.23599999999999999</v>
      </c>
      <c r="FR11" s="9">
        <v>0.41399999999999998</v>
      </c>
      <c r="FS11" s="9">
        <v>0.33300000000000002</v>
      </c>
      <c r="FT11" s="9">
        <v>8.1000000000000003E-2</v>
      </c>
      <c r="FU11" s="9">
        <v>0.14099999999999999</v>
      </c>
      <c r="FV11" s="9">
        <v>0.06</v>
      </c>
      <c r="FW11" s="9">
        <v>8.1000000000000003E-2</v>
      </c>
      <c r="FX11" s="9">
        <v>0</v>
      </c>
      <c r="FY11" s="9">
        <v>0</v>
      </c>
      <c r="FZ11" s="9">
        <v>0</v>
      </c>
      <c r="GA11" s="9">
        <v>10</v>
      </c>
      <c r="GB11" s="9">
        <v>11.067</v>
      </c>
      <c r="GC11" s="9">
        <v>8.9559999999999995</v>
      </c>
      <c r="GD11" s="9">
        <v>0.376</v>
      </c>
      <c r="GE11" s="9">
        <v>0.20599999999999999</v>
      </c>
      <c r="GF11" s="9">
        <v>0.17</v>
      </c>
      <c r="GG11" s="9">
        <v>6.9000000000000006E-2</v>
      </c>
      <c r="GH11" s="9">
        <v>0</v>
      </c>
      <c r="GI11" s="9">
        <v>6.9000000000000006E-2</v>
      </c>
      <c r="GJ11" s="9">
        <v>0.1</v>
      </c>
      <c r="GK11" s="9">
        <v>0</v>
      </c>
      <c r="GL11" s="9">
        <v>0.1</v>
      </c>
      <c r="GM11" s="9">
        <v>0.20599999999999999</v>
      </c>
      <c r="GN11" s="9">
        <v>0.20599999999999999</v>
      </c>
      <c r="GO11" s="9">
        <v>0</v>
      </c>
      <c r="GP11" s="9">
        <v>0</v>
      </c>
      <c r="GQ11" s="9">
        <v>0</v>
      </c>
      <c r="GR11" s="9">
        <v>0</v>
      </c>
      <c r="GS11" s="9">
        <v>17.800999999999998</v>
      </c>
      <c r="GT11" s="9">
        <v>20</v>
      </c>
      <c r="GU11" s="9">
        <v>8.3629999999999995</v>
      </c>
      <c r="GV11" s="9">
        <v>6.3E-2</v>
      </c>
      <c r="GW11" s="9">
        <v>0</v>
      </c>
      <c r="GX11" s="9">
        <v>6.3E-2</v>
      </c>
      <c r="GY11" s="9">
        <v>0</v>
      </c>
      <c r="GZ11" s="9">
        <v>0</v>
      </c>
      <c r="HA11" s="9">
        <v>0</v>
      </c>
      <c r="HB11" s="9">
        <v>6.3E-2</v>
      </c>
      <c r="HC11" s="9">
        <v>0</v>
      </c>
      <c r="HD11" s="9">
        <v>6.3E-2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4.1109999999999998</v>
      </c>
      <c r="HO11" s="9">
        <v>1.5</v>
      </c>
      <c r="HP11" s="9">
        <v>2.61</v>
      </c>
      <c r="HQ11" s="9">
        <v>1.079</v>
      </c>
      <c r="HR11" s="9">
        <v>0.20599999999999999</v>
      </c>
      <c r="HS11" s="9">
        <v>0.874</v>
      </c>
      <c r="HT11" s="9">
        <v>1.351</v>
      </c>
      <c r="HU11" s="9">
        <v>0.52200000000000002</v>
      </c>
      <c r="HV11" s="9">
        <v>0.82899999999999996</v>
      </c>
      <c r="HW11" s="9">
        <v>1.472</v>
      </c>
      <c r="HX11" s="9">
        <v>0.70699999999999996</v>
      </c>
      <c r="HY11" s="9">
        <v>0.76500000000000001</v>
      </c>
      <c r="HZ11" s="9">
        <v>0.20799999999999999</v>
      </c>
      <c r="IA11" s="9">
        <v>6.6000000000000003E-2</v>
      </c>
      <c r="IB11" s="9">
        <v>0.14299999999999999</v>
      </c>
      <c r="IC11" s="9">
        <v>16</v>
      </c>
      <c r="ID11" s="9">
        <v>19.111999999999998</v>
      </c>
      <c r="IE11" s="9">
        <v>14.167999999999999</v>
      </c>
      <c r="IF11" s="9">
        <v>1.169</v>
      </c>
      <c r="IG11" s="9">
        <v>0.14399999999999999</v>
      </c>
      <c r="IH11" s="9">
        <v>1.024</v>
      </c>
      <c r="II11" s="9">
        <v>0.219</v>
      </c>
      <c r="IJ11" s="9">
        <v>0</v>
      </c>
      <c r="IK11" s="9">
        <v>0.219</v>
      </c>
      <c r="IL11" s="9">
        <v>0.34599999999999997</v>
      </c>
      <c r="IM11" s="9">
        <v>6.7000000000000004E-2</v>
      </c>
      <c r="IN11" s="9">
        <v>0.27900000000000003</v>
      </c>
      <c r="IO11" s="9">
        <v>0.60399999999999998</v>
      </c>
      <c r="IP11" s="9">
        <v>7.6999999999999999E-2</v>
      </c>
      <c r="IQ11" s="9">
        <v>0.52600000000000002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5.0810000000000004</v>
      </c>
      <c r="AQ12" s="9">
        <v>1.679</v>
      </c>
      <c r="AR12" s="9">
        <v>3.403</v>
      </c>
      <c r="AS12" s="9">
        <v>0.57499999999999996</v>
      </c>
      <c r="AT12" s="9">
        <v>0.158</v>
      </c>
      <c r="AU12" s="9">
        <v>0.41699999999999998</v>
      </c>
      <c r="AV12" s="9">
        <v>2.9359999999999999</v>
      </c>
      <c r="AW12" s="9">
        <v>0.84399999999999997</v>
      </c>
      <c r="AX12" s="9">
        <v>2.0920000000000001</v>
      </c>
      <c r="AY12" s="9">
        <v>1.129</v>
      </c>
      <c r="AZ12" s="9">
        <v>0.48299999999999998</v>
      </c>
      <c r="BA12" s="9">
        <v>0.64700000000000002</v>
      </c>
      <c r="BB12" s="9">
        <v>0.442</v>
      </c>
      <c r="BC12" s="9">
        <v>0.19400000000000001</v>
      </c>
      <c r="BD12" s="9">
        <v>0.248</v>
      </c>
      <c r="BE12" s="9">
        <v>15</v>
      </c>
      <c r="BF12" s="9">
        <v>15</v>
      </c>
      <c r="BG12" s="9">
        <v>15</v>
      </c>
      <c r="BH12" s="9">
        <v>5.0810000000000004</v>
      </c>
      <c r="BI12" s="9">
        <v>1.679</v>
      </c>
      <c r="BJ12" s="9">
        <v>3.403</v>
      </c>
      <c r="BK12" s="9">
        <v>0.57499999999999996</v>
      </c>
      <c r="BL12" s="9">
        <v>0.158</v>
      </c>
      <c r="BM12" s="9">
        <v>0.41699999999999998</v>
      </c>
      <c r="BN12" s="9">
        <v>2.9359999999999999</v>
      </c>
      <c r="BO12" s="9">
        <v>0.84399999999999997</v>
      </c>
      <c r="BP12" s="9">
        <v>2.0920000000000001</v>
      </c>
      <c r="BQ12" s="9">
        <v>1.129</v>
      </c>
      <c r="BR12" s="9">
        <v>0.48299999999999998</v>
      </c>
      <c r="BS12" s="9">
        <v>0.64700000000000002</v>
      </c>
      <c r="BT12" s="9">
        <v>0.442</v>
      </c>
      <c r="BU12" s="9">
        <v>0.19400000000000001</v>
      </c>
      <c r="BV12" s="9">
        <v>0.248</v>
      </c>
      <c r="BW12" s="9">
        <v>15</v>
      </c>
      <c r="BX12" s="9">
        <v>15</v>
      </c>
      <c r="BY12" s="9">
        <v>15</v>
      </c>
      <c r="BZ12" s="9">
        <v>1.6990000000000001</v>
      </c>
      <c r="CA12" s="9">
        <v>0.36899999999999999</v>
      </c>
      <c r="CB12" s="9">
        <v>1.33</v>
      </c>
      <c r="CC12" s="9">
        <v>0.184</v>
      </c>
      <c r="CD12" s="9">
        <v>8.1000000000000003E-2</v>
      </c>
      <c r="CE12" s="9">
        <v>0.10199999999999999</v>
      </c>
      <c r="CF12" s="9">
        <v>0.878</v>
      </c>
      <c r="CG12" s="9">
        <v>0.23899999999999999</v>
      </c>
      <c r="CH12" s="9">
        <v>0.63800000000000001</v>
      </c>
      <c r="CI12" s="9">
        <v>0.45700000000000002</v>
      </c>
      <c r="CJ12" s="9">
        <v>4.9000000000000002E-2</v>
      </c>
      <c r="CK12" s="9">
        <v>0.40799999999999997</v>
      </c>
      <c r="CL12" s="9">
        <v>0.18099999999999999</v>
      </c>
      <c r="CM12" s="9">
        <v>0</v>
      </c>
      <c r="CN12" s="9">
        <v>0.18099999999999999</v>
      </c>
      <c r="CO12" s="9">
        <v>16.437000000000001</v>
      </c>
      <c r="CP12" s="9">
        <v>13.986000000000001</v>
      </c>
      <c r="CQ12" s="9">
        <v>18.866</v>
      </c>
      <c r="CR12" s="9">
        <v>1.6579999999999999</v>
      </c>
      <c r="CS12" s="9">
        <v>0.84599999999999997</v>
      </c>
      <c r="CT12" s="9">
        <v>0.81200000000000006</v>
      </c>
      <c r="CU12" s="9">
        <v>0.14499999999999999</v>
      </c>
      <c r="CV12" s="9">
        <v>7.6999999999999999E-2</v>
      </c>
      <c r="CW12" s="9">
        <v>6.8000000000000005E-2</v>
      </c>
      <c r="CX12" s="9">
        <v>0.83099999999999996</v>
      </c>
      <c r="CY12" s="9">
        <v>0.25800000000000001</v>
      </c>
      <c r="CZ12" s="9">
        <v>0.57199999999999995</v>
      </c>
      <c r="DA12" s="9">
        <v>0.60499999999999998</v>
      </c>
      <c r="DB12" s="9">
        <v>0.434</v>
      </c>
      <c r="DC12" s="9">
        <v>0.17199999999999999</v>
      </c>
      <c r="DD12" s="9">
        <v>7.6999999999999999E-2</v>
      </c>
      <c r="DE12" s="9">
        <v>7.6999999999999999E-2</v>
      </c>
      <c r="DF12" s="9">
        <v>0</v>
      </c>
      <c r="DG12" s="9">
        <v>15.109</v>
      </c>
      <c r="DH12" s="9">
        <v>20</v>
      </c>
      <c r="DI12" s="9">
        <v>13.317</v>
      </c>
      <c r="DJ12" s="9">
        <v>0.77200000000000002</v>
      </c>
      <c r="DK12" s="9">
        <v>0.29899999999999999</v>
      </c>
      <c r="DL12" s="9">
        <v>0.47399999999999998</v>
      </c>
      <c r="DM12" s="9">
        <v>7.6999999999999999E-2</v>
      </c>
      <c r="DN12" s="9">
        <v>7.6999999999999999E-2</v>
      </c>
      <c r="DO12" s="9">
        <v>0</v>
      </c>
      <c r="DP12" s="9">
        <v>0.52300000000000002</v>
      </c>
      <c r="DQ12" s="9">
        <v>0.14499999999999999</v>
      </c>
      <c r="DR12" s="9">
        <v>0.378</v>
      </c>
      <c r="DS12" s="9">
        <v>9.5000000000000001E-2</v>
      </c>
      <c r="DT12" s="9">
        <v>0</v>
      </c>
      <c r="DU12" s="9">
        <v>9.5000000000000001E-2</v>
      </c>
      <c r="DV12" s="9">
        <v>7.6999999999999999E-2</v>
      </c>
      <c r="DW12" s="9">
        <v>7.6999999999999999E-2</v>
      </c>
      <c r="DX12" s="9">
        <v>0</v>
      </c>
      <c r="DY12" s="9">
        <v>12.161</v>
      </c>
      <c r="DZ12" s="9">
        <v>10</v>
      </c>
      <c r="EA12" s="9">
        <v>12.917</v>
      </c>
      <c r="EB12" s="9">
        <v>0.88600000000000001</v>
      </c>
      <c r="EC12" s="9">
        <v>0.54700000000000004</v>
      </c>
      <c r="ED12" s="9">
        <v>0.33900000000000002</v>
      </c>
      <c r="EE12" s="9">
        <v>6.8000000000000005E-2</v>
      </c>
      <c r="EF12" s="9">
        <v>0</v>
      </c>
      <c r="EG12" s="9">
        <v>6.8000000000000005E-2</v>
      </c>
      <c r="EH12" s="9">
        <v>0.308</v>
      </c>
      <c r="EI12" s="9">
        <v>0.114</v>
      </c>
      <c r="EJ12" s="9">
        <v>0.19400000000000001</v>
      </c>
      <c r="EK12" s="9">
        <v>0.51</v>
      </c>
      <c r="EL12" s="9">
        <v>0.434</v>
      </c>
      <c r="EM12" s="9">
        <v>7.6999999999999999E-2</v>
      </c>
      <c r="EN12" s="9">
        <v>0</v>
      </c>
      <c r="EO12" s="9">
        <v>0</v>
      </c>
      <c r="EP12" s="9">
        <v>0</v>
      </c>
      <c r="EQ12" s="9">
        <v>20</v>
      </c>
      <c r="ER12" s="9">
        <v>20</v>
      </c>
      <c r="ES12" s="9">
        <v>14.427</v>
      </c>
      <c r="ET12" s="9">
        <v>1.724</v>
      </c>
      <c r="EU12" s="9">
        <v>0.46300000000000002</v>
      </c>
      <c r="EV12" s="9">
        <v>1.2609999999999999</v>
      </c>
      <c r="EW12" s="9">
        <v>0.246</v>
      </c>
      <c r="EX12" s="9">
        <v>0</v>
      </c>
      <c r="EY12" s="9">
        <v>0.246</v>
      </c>
      <c r="EZ12" s="9">
        <v>1.2270000000000001</v>
      </c>
      <c r="FA12" s="9">
        <v>0.34599999999999997</v>
      </c>
      <c r="FB12" s="9">
        <v>0.88100000000000001</v>
      </c>
      <c r="FC12" s="9">
        <v>6.7000000000000004E-2</v>
      </c>
      <c r="FD12" s="9">
        <v>0</v>
      </c>
      <c r="FE12" s="9">
        <v>6.7000000000000004E-2</v>
      </c>
      <c r="FF12" s="9">
        <v>0.184</v>
      </c>
      <c r="FG12" s="9">
        <v>0.11700000000000001</v>
      </c>
      <c r="FH12" s="9">
        <v>6.7000000000000004E-2</v>
      </c>
      <c r="FI12" s="9">
        <v>13</v>
      </c>
      <c r="FJ12" s="9">
        <v>10.986000000000001</v>
      </c>
      <c r="FK12" s="9">
        <v>13</v>
      </c>
      <c r="FL12" s="9">
        <v>0.69299999999999995</v>
      </c>
      <c r="FM12" s="9">
        <v>0.189</v>
      </c>
      <c r="FN12" s="9">
        <v>0.504</v>
      </c>
      <c r="FO12" s="9">
        <v>0</v>
      </c>
      <c r="FP12" s="9">
        <v>0</v>
      </c>
      <c r="FQ12" s="9">
        <v>0</v>
      </c>
      <c r="FR12" s="9">
        <v>0.57599999999999996</v>
      </c>
      <c r="FS12" s="9">
        <v>7.1999999999999995E-2</v>
      </c>
      <c r="FT12" s="9">
        <v>0.504</v>
      </c>
      <c r="FU12" s="9">
        <v>0</v>
      </c>
      <c r="FV12" s="9">
        <v>0</v>
      </c>
      <c r="FW12" s="9">
        <v>0</v>
      </c>
      <c r="FX12" s="9">
        <v>0.11700000000000001</v>
      </c>
      <c r="FY12" s="9">
        <v>0.11700000000000001</v>
      </c>
      <c r="FZ12" s="9">
        <v>0</v>
      </c>
      <c r="GA12" s="9">
        <v>13.811999999999999</v>
      </c>
      <c r="GB12" s="9">
        <v>28.547999999999998</v>
      </c>
      <c r="GC12" s="9">
        <v>13.423</v>
      </c>
      <c r="GD12" s="9">
        <v>1.0309999999999999</v>
      </c>
      <c r="GE12" s="9">
        <v>0.27400000000000002</v>
      </c>
      <c r="GF12" s="9">
        <v>0.75700000000000001</v>
      </c>
      <c r="GG12" s="9">
        <v>0.246</v>
      </c>
      <c r="GH12" s="9">
        <v>0</v>
      </c>
      <c r="GI12" s="9">
        <v>0.246</v>
      </c>
      <c r="GJ12" s="9">
        <v>0.65100000000000002</v>
      </c>
      <c r="GK12" s="9">
        <v>0.27400000000000002</v>
      </c>
      <c r="GL12" s="9">
        <v>0.377</v>
      </c>
      <c r="GM12" s="9">
        <v>6.7000000000000004E-2</v>
      </c>
      <c r="GN12" s="9">
        <v>0</v>
      </c>
      <c r="GO12" s="9">
        <v>6.7000000000000004E-2</v>
      </c>
      <c r="GP12" s="9">
        <v>6.7000000000000004E-2</v>
      </c>
      <c r="GQ12" s="9">
        <v>0</v>
      </c>
      <c r="GR12" s="9">
        <v>6.7000000000000004E-2</v>
      </c>
      <c r="GS12" s="9">
        <v>10.791</v>
      </c>
      <c r="GT12" s="9">
        <v>10.352</v>
      </c>
      <c r="GU12" s="9">
        <v>12.391999999999999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4.2329999999999997</v>
      </c>
      <c r="HO12" s="9">
        <v>1.3580000000000001</v>
      </c>
      <c r="HP12" s="9">
        <v>2.875</v>
      </c>
      <c r="HQ12" s="9">
        <v>0.57499999999999996</v>
      </c>
      <c r="HR12" s="9">
        <v>0.158</v>
      </c>
      <c r="HS12" s="9">
        <v>0.41699999999999998</v>
      </c>
      <c r="HT12" s="9">
        <v>2.2810000000000001</v>
      </c>
      <c r="HU12" s="9">
        <v>0.622</v>
      </c>
      <c r="HV12" s="9">
        <v>1.659</v>
      </c>
      <c r="HW12" s="9">
        <v>0.93600000000000005</v>
      </c>
      <c r="HX12" s="9">
        <v>0.38400000000000001</v>
      </c>
      <c r="HY12" s="9">
        <v>0.55100000000000005</v>
      </c>
      <c r="HZ12" s="9">
        <v>0.442</v>
      </c>
      <c r="IA12" s="9">
        <v>0.19400000000000001</v>
      </c>
      <c r="IB12" s="9">
        <v>0.248</v>
      </c>
      <c r="IC12" s="9">
        <v>15</v>
      </c>
      <c r="ID12" s="9">
        <v>15</v>
      </c>
      <c r="IE12" s="9">
        <v>13</v>
      </c>
      <c r="IF12" s="9">
        <v>0.92400000000000004</v>
      </c>
      <c r="IG12" s="9">
        <v>0.315</v>
      </c>
      <c r="IH12" s="9">
        <v>0.60899999999999999</v>
      </c>
      <c r="II12" s="9">
        <v>7.6999999999999999E-2</v>
      </c>
      <c r="IJ12" s="9">
        <v>7.6999999999999999E-2</v>
      </c>
      <c r="IK12" s="9">
        <v>0</v>
      </c>
      <c r="IL12" s="9">
        <v>0.67700000000000005</v>
      </c>
      <c r="IM12" s="9">
        <v>0.23799999999999999</v>
      </c>
      <c r="IN12" s="9">
        <v>0.439</v>
      </c>
      <c r="IO12" s="9">
        <v>0.17</v>
      </c>
      <c r="IP12" s="9">
        <v>0</v>
      </c>
      <c r="IQ12" s="9">
        <v>0.17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4.84</v>
      </c>
      <c r="AQ13" s="9">
        <v>2.0539999999999998</v>
      </c>
      <c r="AR13" s="9">
        <v>2.786</v>
      </c>
      <c r="AS13" s="9">
        <v>1.3959999999999999</v>
      </c>
      <c r="AT13" s="9">
        <v>0.51700000000000002</v>
      </c>
      <c r="AU13" s="9">
        <v>0.878</v>
      </c>
      <c r="AV13" s="9">
        <v>1.7849999999999999</v>
      </c>
      <c r="AW13" s="9">
        <v>0.80200000000000005</v>
      </c>
      <c r="AX13" s="9">
        <v>0.98199999999999998</v>
      </c>
      <c r="AY13" s="9">
        <v>1.5489999999999999</v>
      </c>
      <c r="AZ13" s="9">
        <v>0.73399999999999999</v>
      </c>
      <c r="BA13" s="9">
        <v>0.81499999999999995</v>
      </c>
      <c r="BB13" s="9">
        <v>0.11</v>
      </c>
      <c r="BC13" s="9">
        <v>0</v>
      </c>
      <c r="BD13" s="9">
        <v>0.11</v>
      </c>
      <c r="BE13" s="9">
        <v>14.977</v>
      </c>
      <c r="BF13" s="9">
        <v>15</v>
      </c>
      <c r="BG13" s="9">
        <v>12</v>
      </c>
      <c r="BH13" s="9">
        <v>4.7880000000000003</v>
      </c>
      <c r="BI13" s="9">
        <v>2.0539999999999998</v>
      </c>
      <c r="BJ13" s="9">
        <v>2.7349999999999999</v>
      </c>
      <c r="BK13" s="9">
        <v>1.3959999999999999</v>
      </c>
      <c r="BL13" s="9">
        <v>0.51700000000000002</v>
      </c>
      <c r="BM13" s="9">
        <v>0.878</v>
      </c>
      <c r="BN13" s="9">
        <v>1.7330000000000001</v>
      </c>
      <c r="BO13" s="9">
        <v>0.80200000000000005</v>
      </c>
      <c r="BP13" s="9">
        <v>0.93100000000000005</v>
      </c>
      <c r="BQ13" s="9">
        <v>1.5489999999999999</v>
      </c>
      <c r="BR13" s="9">
        <v>0.73399999999999999</v>
      </c>
      <c r="BS13" s="9">
        <v>0.81499999999999995</v>
      </c>
      <c r="BT13" s="9">
        <v>0.11</v>
      </c>
      <c r="BU13" s="9">
        <v>0</v>
      </c>
      <c r="BV13" s="9">
        <v>0.11</v>
      </c>
      <c r="BW13" s="9">
        <v>15</v>
      </c>
      <c r="BX13" s="9">
        <v>15</v>
      </c>
      <c r="BY13" s="9">
        <v>12</v>
      </c>
      <c r="BZ13" s="9">
        <v>1.5820000000000001</v>
      </c>
      <c r="CA13" s="9">
        <v>0.69899999999999995</v>
      </c>
      <c r="CB13" s="9">
        <v>0.88300000000000001</v>
      </c>
      <c r="CC13" s="9">
        <v>0.57699999999999996</v>
      </c>
      <c r="CD13" s="9">
        <v>0.25800000000000001</v>
      </c>
      <c r="CE13" s="9">
        <v>0.31900000000000001</v>
      </c>
      <c r="CF13" s="9">
        <v>0.36199999999999999</v>
      </c>
      <c r="CG13" s="9">
        <v>0.188</v>
      </c>
      <c r="CH13" s="9">
        <v>0.17299999999999999</v>
      </c>
      <c r="CI13" s="9">
        <v>0.64400000000000002</v>
      </c>
      <c r="CJ13" s="9">
        <v>0.253</v>
      </c>
      <c r="CK13" s="9">
        <v>0.39100000000000001</v>
      </c>
      <c r="CL13" s="9">
        <v>0</v>
      </c>
      <c r="CM13" s="9">
        <v>0</v>
      </c>
      <c r="CN13" s="9">
        <v>0</v>
      </c>
      <c r="CO13" s="9">
        <v>13.82</v>
      </c>
      <c r="CP13" s="9">
        <v>10</v>
      </c>
      <c r="CQ13" s="9">
        <v>19.181000000000001</v>
      </c>
      <c r="CR13" s="9">
        <v>2.3759999999999999</v>
      </c>
      <c r="CS13" s="9">
        <v>0.95899999999999996</v>
      </c>
      <c r="CT13" s="9">
        <v>1.4159999999999999</v>
      </c>
      <c r="CU13" s="9">
        <v>0.58699999999999997</v>
      </c>
      <c r="CV13" s="9">
        <v>0.113</v>
      </c>
      <c r="CW13" s="9">
        <v>0.47399999999999998</v>
      </c>
      <c r="CX13" s="9">
        <v>1.1299999999999999</v>
      </c>
      <c r="CY13" s="9">
        <v>0.53400000000000003</v>
      </c>
      <c r="CZ13" s="9">
        <v>0.59599999999999997</v>
      </c>
      <c r="DA13" s="9">
        <v>0.54800000000000004</v>
      </c>
      <c r="DB13" s="9">
        <v>0.312</v>
      </c>
      <c r="DC13" s="9">
        <v>0.23599999999999999</v>
      </c>
      <c r="DD13" s="9">
        <v>0.11</v>
      </c>
      <c r="DE13" s="9">
        <v>0</v>
      </c>
      <c r="DF13" s="9">
        <v>0.11</v>
      </c>
      <c r="DG13" s="9">
        <v>14.375</v>
      </c>
      <c r="DH13" s="9">
        <v>16.738</v>
      </c>
      <c r="DI13" s="9">
        <v>10.926</v>
      </c>
      <c r="DJ13" s="9">
        <v>1.571</v>
      </c>
      <c r="DK13" s="9">
        <v>0.84599999999999997</v>
      </c>
      <c r="DL13" s="9">
        <v>0.72499999999999998</v>
      </c>
      <c r="DM13" s="9">
        <v>0.246</v>
      </c>
      <c r="DN13" s="9">
        <v>0.113</v>
      </c>
      <c r="DO13" s="9">
        <v>0.13200000000000001</v>
      </c>
      <c r="DP13" s="9">
        <v>0.66700000000000004</v>
      </c>
      <c r="DQ13" s="9">
        <v>0.42099999999999999</v>
      </c>
      <c r="DR13" s="9">
        <v>0.246</v>
      </c>
      <c r="DS13" s="9">
        <v>0.54800000000000004</v>
      </c>
      <c r="DT13" s="9">
        <v>0.312</v>
      </c>
      <c r="DU13" s="9">
        <v>0.23599999999999999</v>
      </c>
      <c r="DV13" s="9">
        <v>0.11</v>
      </c>
      <c r="DW13" s="9">
        <v>0</v>
      </c>
      <c r="DX13" s="9">
        <v>0.11</v>
      </c>
      <c r="DY13" s="9">
        <v>18</v>
      </c>
      <c r="DZ13" s="9">
        <v>17.417999999999999</v>
      </c>
      <c r="EA13" s="9">
        <v>18.780999999999999</v>
      </c>
      <c r="EB13" s="9">
        <v>0.80500000000000005</v>
      </c>
      <c r="EC13" s="9">
        <v>0.114</v>
      </c>
      <c r="ED13" s="9">
        <v>0.69099999999999995</v>
      </c>
      <c r="EE13" s="9">
        <v>0.34200000000000003</v>
      </c>
      <c r="EF13" s="9">
        <v>0</v>
      </c>
      <c r="EG13" s="9">
        <v>0.34200000000000003</v>
      </c>
      <c r="EH13" s="9">
        <v>0.46300000000000002</v>
      </c>
      <c r="EI13" s="9">
        <v>0.114</v>
      </c>
      <c r="EJ13" s="9">
        <v>0.34899999999999998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9.8759999999999994</v>
      </c>
      <c r="ER13" s="9">
        <v>0</v>
      </c>
      <c r="ES13" s="9">
        <v>9.0350000000000001</v>
      </c>
      <c r="ET13" s="9">
        <v>0.83099999999999996</v>
      </c>
      <c r="EU13" s="9">
        <v>0.39500000000000002</v>
      </c>
      <c r="EV13" s="9">
        <v>0.435</v>
      </c>
      <c r="EW13" s="9">
        <v>0.23100000000000001</v>
      </c>
      <c r="EX13" s="9">
        <v>0.14699999999999999</v>
      </c>
      <c r="EY13" s="9">
        <v>8.5000000000000006E-2</v>
      </c>
      <c r="EZ13" s="9">
        <v>0.24199999999999999</v>
      </c>
      <c r="FA13" s="9">
        <v>0.08</v>
      </c>
      <c r="FB13" s="9">
        <v>0.16200000000000001</v>
      </c>
      <c r="FC13" s="9">
        <v>0.35699999999999998</v>
      </c>
      <c r="FD13" s="9">
        <v>0.16900000000000001</v>
      </c>
      <c r="FE13" s="9">
        <v>0.188</v>
      </c>
      <c r="FF13" s="9">
        <v>0</v>
      </c>
      <c r="FG13" s="9">
        <v>0</v>
      </c>
      <c r="FH13" s="9">
        <v>0</v>
      </c>
      <c r="FI13" s="9">
        <v>13.903</v>
      </c>
      <c r="FJ13" s="9">
        <v>15.736000000000001</v>
      </c>
      <c r="FK13" s="9">
        <v>11.555</v>
      </c>
      <c r="FL13" s="9">
        <v>0.60599999999999998</v>
      </c>
      <c r="FM13" s="9">
        <v>0.249</v>
      </c>
      <c r="FN13" s="9">
        <v>0.35799999999999998</v>
      </c>
      <c r="FO13" s="9">
        <v>8.5000000000000006E-2</v>
      </c>
      <c r="FP13" s="9">
        <v>0</v>
      </c>
      <c r="FQ13" s="9">
        <v>8.5000000000000006E-2</v>
      </c>
      <c r="FR13" s="9">
        <v>0.16400000000000001</v>
      </c>
      <c r="FS13" s="9">
        <v>0.08</v>
      </c>
      <c r="FT13" s="9">
        <v>8.5000000000000006E-2</v>
      </c>
      <c r="FU13" s="9">
        <v>0.35699999999999998</v>
      </c>
      <c r="FV13" s="9">
        <v>0.16900000000000001</v>
      </c>
      <c r="FW13" s="9">
        <v>0.188</v>
      </c>
      <c r="FX13" s="9">
        <v>0</v>
      </c>
      <c r="FY13" s="9">
        <v>0</v>
      </c>
      <c r="FZ13" s="9">
        <v>0</v>
      </c>
      <c r="GA13" s="9">
        <v>20</v>
      </c>
      <c r="GB13" s="9">
        <v>20.216000000000001</v>
      </c>
      <c r="GC13" s="9">
        <v>16.149999999999999</v>
      </c>
      <c r="GD13" s="9">
        <v>0.224</v>
      </c>
      <c r="GE13" s="9">
        <v>0.14699999999999999</v>
      </c>
      <c r="GF13" s="9">
        <v>7.8E-2</v>
      </c>
      <c r="GG13" s="9">
        <v>0.14699999999999999</v>
      </c>
      <c r="GH13" s="9">
        <v>0.14699999999999999</v>
      </c>
      <c r="GI13" s="9">
        <v>0</v>
      </c>
      <c r="GJ13" s="9">
        <v>7.8E-2</v>
      </c>
      <c r="GK13" s="9">
        <v>0</v>
      </c>
      <c r="GL13" s="9">
        <v>7.8E-2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8.18</v>
      </c>
      <c r="GT13" s="9">
        <v>6.7080000000000002</v>
      </c>
      <c r="GU13" s="9">
        <v>0</v>
      </c>
      <c r="GV13" s="9">
        <v>5.0999999999999997E-2</v>
      </c>
      <c r="GW13" s="9">
        <v>0</v>
      </c>
      <c r="GX13" s="9">
        <v>5.0999999999999997E-2</v>
      </c>
      <c r="GY13" s="9">
        <v>0</v>
      </c>
      <c r="GZ13" s="9">
        <v>0</v>
      </c>
      <c r="HA13" s="9">
        <v>0</v>
      </c>
      <c r="HB13" s="9">
        <v>5.0999999999999997E-2</v>
      </c>
      <c r="HC13" s="9">
        <v>0</v>
      </c>
      <c r="HD13" s="9">
        <v>5.0999999999999997E-2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4.13</v>
      </c>
      <c r="HO13" s="9">
        <v>1.6579999999999999</v>
      </c>
      <c r="HP13" s="9">
        <v>2.472</v>
      </c>
      <c r="HQ13" s="9">
        <v>1.296</v>
      </c>
      <c r="HR13" s="9">
        <v>0.51700000000000002</v>
      </c>
      <c r="HS13" s="9">
        <v>0.77800000000000002</v>
      </c>
      <c r="HT13" s="9">
        <v>1.591</v>
      </c>
      <c r="HU13" s="9">
        <v>0.60899999999999999</v>
      </c>
      <c r="HV13" s="9">
        <v>0.98199999999999998</v>
      </c>
      <c r="HW13" s="9">
        <v>1.2430000000000001</v>
      </c>
      <c r="HX13" s="9">
        <v>0.53100000000000003</v>
      </c>
      <c r="HY13" s="9">
        <v>0.71099999999999997</v>
      </c>
      <c r="HZ13" s="9">
        <v>0</v>
      </c>
      <c r="IA13" s="9">
        <v>0</v>
      </c>
      <c r="IB13" s="9">
        <v>0</v>
      </c>
      <c r="IC13" s="9">
        <v>12</v>
      </c>
      <c r="ID13" s="9">
        <v>13.843999999999999</v>
      </c>
      <c r="IE13" s="9">
        <v>11.093</v>
      </c>
      <c r="IF13" s="9">
        <v>0.94499999999999995</v>
      </c>
      <c r="IG13" s="9">
        <v>0.113</v>
      </c>
      <c r="IH13" s="9">
        <v>0.83199999999999996</v>
      </c>
      <c r="II13" s="9">
        <v>0.40799999999999997</v>
      </c>
      <c r="IJ13" s="9">
        <v>0.113</v>
      </c>
      <c r="IK13" s="9">
        <v>0.29499999999999998</v>
      </c>
      <c r="IL13" s="9">
        <v>0.40400000000000003</v>
      </c>
      <c r="IM13" s="9">
        <v>0</v>
      </c>
      <c r="IN13" s="9">
        <v>0.40400000000000003</v>
      </c>
      <c r="IO13" s="9">
        <v>0.13200000000000001</v>
      </c>
      <c r="IP13" s="9">
        <v>0</v>
      </c>
      <c r="IQ13" s="9">
        <v>0.13200000000000001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4.9980000000000002</v>
      </c>
      <c r="AQ14" s="9">
        <v>1.9059999999999999</v>
      </c>
      <c r="AR14" s="9">
        <v>3.0920000000000001</v>
      </c>
      <c r="AS14" s="9">
        <v>1.8069999999999999</v>
      </c>
      <c r="AT14" s="9">
        <v>0.66600000000000004</v>
      </c>
      <c r="AU14" s="9">
        <v>1.141</v>
      </c>
      <c r="AV14" s="9">
        <v>1.7450000000000001</v>
      </c>
      <c r="AW14" s="9">
        <v>0.55100000000000005</v>
      </c>
      <c r="AX14" s="9">
        <v>1.194</v>
      </c>
      <c r="AY14" s="9">
        <v>1.393</v>
      </c>
      <c r="AZ14" s="9">
        <v>0.68799999999999994</v>
      </c>
      <c r="BA14" s="9">
        <v>0.70399999999999996</v>
      </c>
      <c r="BB14" s="9">
        <v>5.2999999999999999E-2</v>
      </c>
      <c r="BC14" s="9">
        <v>0</v>
      </c>
      <c r="BD14" s="9">
        <v>5.2999999999999999E-2</v>
      </c>
      <c r="BE14" s="9">
        <v>11</v>
      </c>
      <c r="BF14" s="9">
        <v>12</v>
      </c>
      <c r="BG14" s="9">
        <v>10.429</v>
      </c>
      <c r="BH14" s="9">
        <v>4.8129999999999997</v>
      </c>
      <c r="BI14" s="9">
        <v>1.7210000000000001</v>
      </c>
      <c r="BJ14" s="9">
        <v>3.0920000000000001</v>
      </c>
      <c r="BK14" s="9">
        <v>1.6220000000000001</v>
      </c>
      <c r="BL14" s="9">
        <v>0.48199999999999998</v>
      </c>
      <c r="BM14" s="9">
        <v>1.141</v>
      </c>
      <c r="BN14" s="9">
        <v>1.7450000000000001</v>
      </c>
      <c r="BO14" s="9">
        <v>0.55100000000000005</v>
      </c>
      <c r="BP14" s="9">
        <v>1.194</v>
      </c>
      <c r="BQ14" s="9">
        <v>1.393</v>
      </c>
      <c r="BR14" s="9">
        <v>0.68799999999999994</v>
      </c>
      <c r="BS14" s="9">
        <v>0.70399999999999996</v>
      </c>
      <c r="BT14" s="9">
        <v>5.2999999999999999E-2</v>
      </c>
      <c r="BU14" s="9">
        <v>0</v>
      </c>
      <c r="BV14" s="9">
        <v>5.2999999999999999E-2</v>
      </c>
      <c r="BW14" s="9">
        <v>12</v>
      </c>
      <c r="BX14" s="9">
        <v>12.295</v>
      </c>
      <c r="BY14" s="9">
        <v>10.429</v>
      </c>
      <c r="BZ14" s="9">
        <v>0.92900000000000005</v>
      </c>
      <c r="CA14" s="9">
        <v>0.36799999999999999</v>
      </c>
      <c r="CB14" s="9">
        <v>0.56100000000000005</v>
      </c>
      <c r="CC14" s="9">
        <v>0.159</v>
      </c>
      <c r="CD14" s="9">
        <v>7.8E-2</v>
      </c>
      <c r="CE14" s="9">
        <v>0.08</v>
      </c>
      <c r="CF14" s="9">
        <v>0.53300000000000003</v>
      </c>
      <c r="CG14" s="9">
        <v>0.14299999999999999</v>
      </c>
      <c r="CH14" s="9">
        <v>0.39</v>
      </c>
      <c r="CI14" s="9">
        <v>0.23699999999999999</v>
      </c>
      <c r="CJ14" s="9">
        <v>0.14699999999999999</v>
      </c>
      <c r="CK14" s="9">
        <v>9.0999999999999998E-2</v>
      </c>
      <c r="CL14" s="9">
        <v>0</v>
      </c>
      <c r="CM14" s="9">
        <v>0</v>
      </c>
      <c r="CN14" s="9">
        <v>0</v>
      </c>
      <c r="CO14" s="9">
        <v>13.627000000000001</v>
      </c>
      <c r="CP14" s="9">
        <v>18.736999999999998</v>
      </c>
      <c r="CQ14" s="9">
        <v>12.253</v>
      </c>
      <c r="CR14" s="9">
        <v>2.5880000000000001</v>
      </c>
      <c r="CS14" s="9">
        <v>0.65400000000000003</v>
      </c>
      <c r="CT14" s="9">
        <v>1.9339999999999999</v>
      </c>
      <c r="CU14" s="9">
        <v>0.879</v>
      </c>
      <c r="CV14" s="9">
        <v>8.7999999999999995E-2</v>
      </c>
      <c r="CW14" s="9">
        <v>0.79100000000000004</v>
      </c>
      <c r="CX14" s="9">
        <v>0.97499999999999998</v>
      </c>
      <c r="CY14" s="9">
        <v>0.32700000000000001</v>
      </c>
      <c r="CZ14" s="9">
        <v>0.64800000000000002</v>
      </c>
      <c r="DA14" s="9">
        <v>0.73399999999999999</v>
      </c>
      <c r="DB14" s="9">
        <v>0.23799999999999999</v>
      </c>
      <c r="DC14" s="9">
        <v>0.496</v>
      </c>
      <c r="DD14" s="9">
        <v>0</v>
      </c>
      <c r="DE14" s="9">
        <v>0</v>
      </c>
      <c r="DF14" s="9">
        <v>0</v>
      </c>
      <c r="DG14" s="9">
        <v>10.688000000000001</v>
      </c>
      <c r="DH14" s="9">
        <v>11.461</v>
      </c>
      <c r="DI14" s="9">
        <v>10</v>
      </c>
      <c r="DJ14" s="9">
        <v>1.5169999999999999</v>
      </c>
      <c r="DK14" s="9">
        <v>0.30199999999999999</v>
      </c>
      <c r="DL14" s="9">
        <v>1.2150000000000001</v>
      </c>
      <c r="DM14" s="9">
        <v>0.44</v>
      </c>
      <c r="DN14" s="9">
        <v>0</v>
      </c>
      <c r="DO14" s="9">
        <v>0.44</v>
      </c>
      <c r="DP14" s="9">
        <v>0.57299999999999995</v>
      </c>
      <c r="DQ14" s="9">
        <v>0.151</v>
      </c>
      <c r="DR14" s="9">
        <v>0.42199999999999999</v>
      </c>
      <c r="DS14" s="9">
        <v>0.504</v>
      </c>
      <c r="DT14" s="9">
        <v>0.151</v>
      </c>
      <c r="DU14" s="9">
        <v>0.35299999999999998</v>
      </c>
      <c r="DV14" s="9">
        <v>0</v>
      </c>
      <c r="DW14" s="9">
        <v>0</v>
      </c>
      <c r="DX14" s="9">
        <v>0</v>
      </c>
      <c r="DY14" s="9">
        <v>12.234</v>
      </c>
      <c r="DZ14" s="9">
        <v>18.010999999999999</v>
      </c>
      <c r="EA14" s="9">
        <v>12.471</v>
      </c>
      <c r="EB14" s="9">
        <v>1.071</v>
      </c>
      <c r="EC14" s="9">
        <v>0.35199999999999998</v>
      </c>
      <c r="ED14" s="9">
        <v>0.71899999999999997</v>
      </c>
      <c r="EE14" s="9">
        <v>0.439</v>
      </c>
      <c r="EF14" s="9">
        <v>8.7999999999999995E-2</v>
      </c>
      <c r="EG14" s="9">
        <v>0.35099999999999998</v>
      </c>
      <c r="EH14" s="9">
        <v>0.40200000000000002</v>
      </c>
      <c r="EI14" s="9">
        <v>0.17599999999999999</v>
      </c>
      <c r="EJ14" s="9">
        <v>0.22600000000000001</v>
      </c>
      <c r="EK14" s="9">
        <v>0.23</v>
      </c>
      <c r="EL14" s="9">
        <v>8.6999999999999994E-2</v>
      </c>
      <c r="EM14" s="9">
        <v>0.14299999999999999</v>
      </c>
      <c r="EN14" s="9">
        <v>0</v>
      </c>
      <c r="EO14" s="9">
        <v>0</v>
      </c>
      <c r="EP14" s="9">
        <v>0</v>
      </c>
      <c r="EQ14" s="9">
        <v>10</v>
      </c>
      <c r="ER14" s="9">
        <v>10.994999999999999</v>
      </c>
      <c r="ES14" s="9">
        <v>9.6210000000000004</v>
      </c>
      <c r="ET14" s="9">
        <v>1.296</v>
      </c>
      <c r="EU14" s="9">
        <v>0.7</v>
      </c>
      <c r="EV14" s="9">
        <v>0.59599999999999997</v>
      </c>
      <c r="EW14" s="9">
        <v>0.58399999999999996</v>
      </c>
      <c r="EX14" s="9">
        <v>0.315</v>
      </c>
      <c r="EY14" s="9">
        <v>0.26900000000000002</v>
      </c>
      <c r="EZ14" s="9">
        <v>0.23799999999999999</v>
      </c>
      <c r="FA14" s="9">
        <v>8.1000000000000003E-2</v>
      </c>
      <c r="FB14" s="9">
        <v>0.157</v>
      </c>
      <c r="FC14" s="9">
        <v>0.42099999999999999</v>
      </c>
      <c r="FD14" s="9">
        <v>0.30399999999999999</v>
      </c>
      <c r="FE14" s="9">
        <v>0.11799999999999999</v>
      </c>
      <c r="FF14" s="9">
        <v>5.2999999999999999E-2</v>
      </c>
      <c r="FG14" s="9">
        <v>0</v>
      </c>
      <c r="FH14" s="9">
        <v>5.2999999999999999E-2</v>
      </c>
      <c r="FI14" s="9">
        <v>13.781000000000001</v>
      </c>
      <c r="FJ14" s="9">
        <v>11.704000000000001</v>
      </c>
      <c r="FK14" s="9">
        <v>16.829000000000001</v>
      </c>
      <c r="FL14" s="9">
        <v>0.86799999999999999</v>
      </c>
      <c r="FM14" s="9">
        <v>0.41599999999999998</v>
      </c>
      <c r="FN14" s="9">
        <v>0.45200000000000001</v>
      </c>
      <c r="FO14" s="9">
        <v>0.44700000000000001</v>
      </c>
      <c r="FP14" s="9">
        <v>0.248</v>
      </c>
      <c r="FQ14" s="9">
        <v>0.19900000000000001</v>
      </c>
      <c r="FR14" s="9">
        <v>8.2000000000000003E-2</v>
      </c>
      <c r="FS14" s="9">
        <v>0</v>
      </c>
      <c r="FT14" s="9">
        <v>8.2000000000000003E-2</v>
      </c>
      <c r="FU14" s="9">
        <v>0.28499999999999998</v>
      </c>
      <c r="FV14" s="9">
        <v>0.16800000000000001</v>
      </c>
      <c r="FW14" s="9">
        <v>0.11799999999999999</v>
      </c>
      <c r="FX14" s="9">
        <v>5.2999999999999999E-2</v>
      </c>
      <c r="FY14" s="9">
        <v>0</v>
      </c>
      <c r="FZ14" s="9">
        <v>5.2999999999999999E-2</v>
      </c>
      <c r="GA14" s="9">
        <v>11.061999999999999</v>
      </c>
      <c r="GB14" s="9">
        <v>8</v>
      </c>
      <c r="GC14" s="9">
        <v>16.067</v>
      </c>
      <c r="GD14" s="9">
        <v>0.42799999999999999</v>
      </c>
      <c r="GE14" s="9">
        <v>0.28399999999999997</v>
      </c>
      <c r="GF14" s="9">
        <v>0.14399999999999999</v>
      </c>
      <c r="GG14" s="9">
        <v>0.13700000000000001</v>
      </c>
      <c r="GH14" s="9">
        <v>6.7000000000000004E-2</v>
      </c>
      <c r="GI14" s="9">
        <v>7.0000000000000007E-2</v>
      </c>
      <c r="GJ14" s="9">
        <v>0.155</v>
      </c>
      <c r="GK14" s="9">
        <v>8.1000000000000003E-2</v>
      </c>
      <c r="GL14" s="9">
        <v>7.3999999999999996E-2</v>
      </c>
      <c r="GM14" s="9">
        <v>0.13600000000000001</v>
      </c>
      <c r="GN14" s="9">
        <v>0.13600000000000001</v>
      </c>
      <c r="GO14" s="9">
        <v>0</v>
      </c>
      <c r="GP14" s="9">
        <v>0</v>
      </c>
      <c r="GQ14" s="9">
        <v>0</v>
      </c>
      <c r="GR14" s="9">
        <v>0</v>
      </c>
      <c r="GS14" s="9">
        <v>14.817</v>
      </c>
      <c r="GT14" s="9">
        <v>15.693</v>
      </c>
      <c r="GU14" s="9">
        <v>11.683</v>
      </c>
      <c r="GV14" s="9">
        <v>0.184</v>
      </c>
      <c r="GW14" s="9">
        <v>0.184</v>
      </c>
      <c r="GX14" s="9">
        <v>0</v>
      </c>
      <c r="GY14" s="9">
        <v>0.184</v>
      </c>
      <c r="GZ14" s="9">
        <v>0.184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7.1440000000000001</v>
      </c>
      <c r="HL14" s="9">
        <v>7.1440000000000001</v>
      </c>
      <c r="HM14" s="9">
        <v>0</v>
      </c>
      <c r="HN14" s="9">
        <v>4.2640000000000002</v>
      </c>
      <c r="HO14" s="9">
        <v>1.5489999999999999</v>
      </c>
      <c r="HP14" s="9">
        <v>2.7149999999999999</v>
      </c>
      <c r="HQ14" s="9">
        <v>1.6220000000000001</v>
      </c>
      <c r="HR14" s="9">
        <v>0.55200000000000005</v>
      </c>
      <c r="HS14" s="9">
        <v>1.07</v>
      </c>
      <c r="HT14" s="9">
        <v>1.589</v>
      </c>
      <c r="HU14" s="9">
        <v>0.46400000000000002</v>
      </c>
      <c r="HV14" s="9">
        <v>1.1259999999999999</v>
      </c>
      <c r="HW14" s="9">
        <v>1.0529999999999999</v>
      </c>
      <c r="HX14" s="9">
        <v>0.53300000000000003</v>
      </c>
      <c r="HY14" s="9">
        <v>0.52</v>
      </c>
      <c r="HZ14" s="9">
        <v>0</v>
      </c>
      <c r="IA14" s="9">
        <v>0</v>
      </c>
      <c r="IB14" s="9">
        <v>0</v>
      </c>
      <c r="IC14" s="9">
        <v>11</v>
      </c>
      <c r="ID14" s="9">
        <v>12</v>
      </c>
      <c r="IE14" s="9">
        <v>10</v>
      </c>
      <c r="IF14" s="9">
        <v>1.353</v>
      </c>
      <c r="IG14" s="9">
        <v>0.23899999999999999</v>
      </c>
      <c r="IH14" s="9">
        <v>1.1140000000000001</v>
      </c>
      <c r="II14" s="9">
        <v>0.505</v>
      </c>
      <c r="IJ14" s="9">
        <v>8.7999999999999995E-2</v>
      </c>
      <c r="IK14" s="9">
        <v>0.41699999999999998</v>
      </c>
      <c r="IL14" s="9">
        <v>0.48199999999999998</v>
      </c>
      <c r="IM14" s="9">
        <v>0</v>
      </c>
      <c r="IN14" s="9">
        <v>0.48199999999999998</v>
      </c>
      <c r="IO14" s="9">
        <v>0.36599999999999999</v>
      </c>
      <c r="IP14" s="9">
        <v>0.151</v>
      </c>
      <c r="IQ14" s="9">
        <v>0.215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4.9029999999999996</v>
      </c>
      <c r="AQ15" s="9">
        <v>2.004</v>
      </c>
      <c r="AR15" s="9">
        <v>2.899</v>
      </c>
      <c r="AS15" s="9">
        <v>1.353</v>
      </c>
      <c r="AT15" s="9">
        <v>0.61</v>
      </c>
      <c r="AU15" s="9">
        <v>0.74299999999999999</v>
      </c>
      <c r="AV15" s="9">
        <v>1.891</v>
      </c>
      <c r="AW15" s="9">
        <v>0.52700000000000002</v>
      </c>
      <c r="AX15" s="9">
        <v>1.3640000000000001</v>
      </c>
      <c r="AY15" s="9">
        <v>1.034</v>
      </c>
      <c r="AZ15" s="9">
        <v>0.32700000000000001</v>
      </c>
      <c r="BA15" s="9">
        <v>0.70699999999999996</v>
      </c>
      <c r="BB15" s="9">
        <v>0.625</v>
      </c>
      <c r="BC15" s="9">
        <v>0.54</v>
      </c>
      <c r="BD15" s="9">
        <v>8.5000000000000006E-2</v>
      </c>
      <c r="BE15" s="9">
        <v>15</v>
      </c>
      <c r="BF15" s="9">
        <v>18</v>
      </c>
      <c r="BG15" s="9">
        <v>15</v>
      </c>
      <c r="BH15" s="9">
        <v>4.7510000000000003</v>
      </c>
      <c r="BI15" s="9">
        <v>2.004</v>
      </c>
      <c r="BJ15" s="9">
        <v>2.7469999999999999</v>
      </c>
      <c r="BK15" s="9">
        <v>1.252</v>
      </c>
      <c r="BL15" s="9">
        <v>0.61</v>
      </c>
      <c r="BM15" s="9">
        <v>0.64200000000000002</v>
      </c>
      <c r="BN15" s="9">
        <v>1.841</v>
      </c>
      <c r="BO15" s="9">
        <v>0.52700000000000002</v>
      </c>
      <c r="BP15" s="9">
        <v>1.3129999999999999</v>
      </c>
      <c r="BQ15" s="9">
        <v>1.034</v>
      </c>
      <c r="BR15" s="9">
        <v>0.32700000000000001</v>
      </c>
      <c r="BS15" s="9">
        <v>0.70699999999999996</v>
      </c>
      <c r="BT15" s="9">
        <v>0.625</v>
      </c>
      <c r="BU15" s="9">
        <v>0.54</v>
      </c>
      <c r="BV15" s="9">
        <v>8.5000000000000006E-2</v>
      </c>
      <c r="BW15" s="9">
        <v>15.526</v>
      </c>
      <c r="BX15" s="9">
        <v>18</v>
      </c>
      <c r="BY15" s="9">
        <v>15</v>
      </c>
      <c r="BZ15" s="9">
        <v>1.5860000000000001</v>
      </c>
      <c r="CA15" s="9">
        <v>0.82299999999999995</v>
      </c>
      <c r="CB15" s="9">
        <v>0.76300000000000001</v>
      </c>
      <c r="CC15" s="9">
        <v>0.496</v>
      </c>
      <c r="CD15" s="9">
        <v>0.25600000000000001</v>
      </c>
      <c r="CE15" s="9">
        <v>0.24</v>
      </c>
      <c r="CF15" s="9">
        <v>0.49299999999999999</v>
      </c>
      <c r="CG15" s="9">
        <v>0.221</v>
      </c>
      <c r="CH15" s="9">
        <v>0.27200000000000002</v>
      </c>
      <c r="CI15" s="9">
        <v>0.376</v>
      </c>
      <c r="CJ15" s="9">
        <v>0.126</v>
      </c>
      <c r="CK15" s="9">
        <v>0.251</v>
      </c>
      <c r="CL15" s="9">
        <v>0.22</v>
      </c>
      <c r="CM15" s="9">
        <v>0.22</v>
      </c>
      <c r="CN15" s="9">
        <v>0</v>
      </c>
      <c r="CO15" s="9">
        <v>13.161</v>
      </c>
      <c r="CP15" s="9">
        <v>13.33</v>
      </c>
      <c r="CQ15" s="9">
        <v>13.997</v>
      </c>
      <c r="CR15" s="9">
        <v>1.7989999999999999</v>
      </c>
      <c r="CS15" s="9">
        <v>0.65900000000000003</v>
      </c>
      <c r="CT15" s="9">
        <v>1.1399999999999999</v>
      </c>
      <c r="CU15" s="9">
        <v>0.39400000000000002</v>
      </c>
      <c r="CV15" s="9">
        <v>0.23899999999999999</v>
      </c>
      <c r="CW15" s="9">
        <v>0.155</v>
      </c>
      <c r="CX15" s="9">
        <v>0.63600000000000001</v>
      </c>
      <c r="CY15" s="9">
        <v>0</v>
      </c>
      <c r="CZ15" s="9">
        <v>0.63600000000000001</v>
      </c>
      <c r="DA15" s="9">
        <v>0.46500000000000002</v>
      </c>
      <c r="DB15" s="9">
        <v>0.20100000000000001</v>
      </c>
      <c r="DC15" s="9">
        <v>0.26400000000000001</v>
      </c>
      <c r="DD15" s="9">
        <v>0.30299999999999999</v>
      </c>
      <c r="DE15" s="9">
        <v>0.219</v>
      </c>
      <c r="DF15" s="9">
        <v>8.5000000000000006E-2</v>
      </c>
      <c r="DG15" s="9">
        <v>16</v>
      </c>
      <c r="DH15" s="9">
        <v>19.215</v>
      </c>
      <c r="DI15" s="9">
        <v>15.608000000000001</v>
      </c>
      <c r="DJ15" s="9">
        <v>1.228</v>
      </c>
      <c r="DK15" s="9">
        <v>0.53500000000000003</v>
      </c>
      <c r="DL15" s="9">
        <v>0.69299999999999995</v>
      </c>
      <c r="DM15" s="9">
        <v>0.185</v>
      </c>
      <c r="DN15" s="9">
        <v>0.115</v>
      </c>
      <c r="DO15" s="9">
        <v>6.9000000000000006E-2</v>
      </c>
      <c r="DP15" s="9">
        <v>0.45</v>
      </c>
      <c r="DQ15" s="9">
        <v>0</v>
      </c>
      <c r="DR15" s="9">
        <v>0.45</v>
      </c>
      <c r="DS15" s="9">
        <v>0.28999999999999998</v>
      </c>
      <c r="DT15" s="9">
        <v>0.20100000000000001</v>
      </c>
      <c r="DU15" s="9">
        <v>8.8999999999999996E-2</v>
      </c>
      <c r="DV15" s="9">
        <v>0.30299999999999999</v>
      </c>
      <c r="DW15" s="9">
        <v>0.219</v>
      </c>
      <c r="DX15" s="9">
        <v>8.5000000000000006E-2</v>
      </c>
      <c r="DY15" s="9">
        <v>18.539000000000001</v>
      </c>
      <c r="DZ15" s="9">
        <v>24.050999999999998</v>
      </c>
      <c r="EA15" s="9">
        <v>16</v>
      </c>
      <c r="EB15" s="9">
        <v>0.57099999999999995</v>
      </c>
      <c r="EC15" s="9">
        <v>0.124</v>
      </c>
      <c r="ED15" s="9">
        <v>0.44700000000000001</v>
      </c>
      <c r="EE15" s="9">
        <v>0.21</v>
      </c>
      <c r="EF15" s="9">
        <v>0.124</v>
      </c>
      <c r="EG15" s="9">
        <v>8.5999999999999993E-2</v>
      </c>
      <c r="EH15" s="9">
        <v>0.186</v>
      </c>
      <c r="EI15" s="9">
        <v>0</v>
      </c>
      <c r="EJ15" s="9">
        <v>0.186</v>
      </c>
      <c r="EK15" s="9">
        <v>0.17499999999999999</v>
      </c>
      <c r="EL15" s="9">
        <v>0</v>
      </c>
      <c r="EM15" s="9">
        <v>0.17499999999999999</v>
      </c>
      <c r="EN15" s="9">
        <v>0</v>
      </c>
      <c r="EO15" s="9">
        <v>0</v>
      </c>
      <c r="EP15" s="9">
        <v>0</v>
      </c>
      <c r="EQ15" s="9">
        <v>10.313000000000001</v>
      </c>
      <c r="ER15" s="9">
        <v>0</v>
      </c>
      <c r="ES15" s="9">
        <v>10.978999999999999</v>
      </c>
      <c r="ET15" s="9">
        <v>1.367</v>
      </c>
      <c r="EU15" s="9">
        <v>0.52200000000000002</v>
      </c>
      <c r="EV15" s="9">
        <v>0.84399999999999997</v>
      </c>
      <c r="EW15" s="9">
        <v>0.36099999999999999</v>
      </c>
      <c r="EX15" s="9">
        <v>0.114</v>
      </c>
      <c r="EY15" s="9">
        <v>0.247</v>
      </c>
      <c r="EZ15" s="9">
        <v>0.71199999999999997</v>
      </c>
      <c r="FA15" s="9">
        <v>0.30599999999999999</v>
      </c>
      <c r="FB15" s="9">
        <v>0.40500000000000003</v>
      </c>
      <c r="FC15" s="9">
        <v>0.192</v>
      </c>
      <c r="FD15" s="9">
        <v>0</v>
      </c>
      <c r="FE15" s="9">
        <v>0.192</v>
      </c>
      <c r="FF15" s="9">
        <v>0.10100000000000001</v>
      </c>
      <c r="FG15" s="9">
        <v>0.10100000000000001</v>
      </c>
      <c r="FH15" s="9">
        <v>0</v>
      </c>
      <c r="FI15" s="9">
        <v>15</v>
      </c>
      <c r="FJ15" s="9">
        <v>17.818000000000001</v>
      </c>
      <c r="FK15" s="9">
        <v>12.446999999999999</v>
      </c>
      <c r="FL15" s="9">
        <v>1.0960000000000001</v>
      </c>
      <c r="FM15" s="9">
        <v>0.40699999999999997</v>
      </c>
      <c r="FN15" s="9">
        <v>0.69</v>
      </c>
      <c r="FO15" s="9">
        <v>0.20599999999999999</v>
      </c>
      <c r="FP15" s="9">
        <v>0.114</v>
      </c>
      <c r="FQ15" s="9">
        <v>9.1999999999999998E-2</v>
      </c>
      <c r="FR15" s="9">
        <v>0.59599999999999997</v>
      </c>
      <c r="FS15" s="9">
        <v>0.191</v>
      </c>
      <c r="FT15" s="9">
        <v>0.40500000000000003</v>
      </c>
      <c r="FU15" s="9">
        <v>0.192</v>
      </c>
      <c r="FV15" s="9">
        <v>0</v>
      </c>
      <c r="FW15" s="9">
        <v>0.192</v>
      </c>
      <c r="FX15" s="9">
        <v>0.10100000000000001</v>
      </c>
      <c r="FY15" s="9">
        <v>0.10100000000000001</v>
      </c>
      <c r="FZ15" s="9">
        <v>0</v>
      </c>
      <c r="GA15" s="9">
        <v>15.111000000000001</v>
      </c>
      <c r="GB15" s="9">
        <v>16.298999999999999</v>
      </c>
      <c r="GC15" s="9">
        <v>15.164</v>
      </c>
      <c r="GD15" s="9">
        <v>0.27</v>
      </c>
      <c r="GE15" s="9">
        <v>0.115</v>
      </c>
      <c r="GF15" s="9">
        <v>0.155</v>
      </c>
      <c r="GG15" s="9">
        <v>0.155</v>
      </c>
      <c r="GH15" s="9">
        <v>0</v>
      </c>
      <c r="GI15" s="9">
        <v>0.155</v>
      </c>
      <c r="GJ15" s="9">
        <v>0.115</v>
      </c>
      <c r="GK15" s="9">
        <v>0.115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12.268000000000001</v>
      </c>
      <c r="GT15" s="9">
        <v>0</v>
      </c>
      <c r="GU15" s="9">
        <v>0</v>
      </c>
      <c r="GV15" s="9">
        <v>0.151</v>
      </c>
      <c r="GW15" s="9">
        <v>0</v>
      </c>
      <c r="GX15" s="9">
        <v>0.151</v>
      </c>
      <c r="GY15" s="9">
        <v>0.10100000000000001</v>
      </c>
      <c r="GZ15" s="9">
        <v>0</v>
      </c>
      <c r="HA15" s="9">
        <v>0.10100000000000001</v>
      </c>
      <c r="HB15" s="9">
        <v>0.05</v>
      </c>
      <c r="HC15" s="9">
        <v>0</v>
      </c>
      <c r="HD15" s="9">
        <v>0.05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7.3330000000000002</v>
      </c>
      <c r="HL15" s="9">
        <v>0</v>
      </c>
      <c r="HM15" s="9">
        <v>7.3330000000000002</v>
      </c>
      <c r="HN15" s="9">
        <v>4.4880000000000004</v>
      </c>
      <c r="HO15" s="9">
        <v>1.903</v>
      </c>
      <c r="HP15" s="9">
        <v>2.5859999999999999</v>
      </c>
      <c r="HQ15" s="9">
        <v>1.1599999999999999</v>
      </c>
      <c r="HR15" s="9">
        <v>0.61</v>
      </c>
      <c r="HS15" s="9">
        <v>0.55000000000000004</v>
      </c>
      <c r="HT15" s="9">
        <v>1.7709999999999999</v>
      </c>
      <c r="HU15" s="9">
        <v>0.52700000000000002</v>
      </c>
      <c r="HV15" s="9">
        <v>1.244</v>
      </c>
      <c r="HW15" s="9">
        <v>1.034</v>
      </c>
      <c r="HX15" s="9">
        <v>0.32700000000000001</v>
      </c>
      <c r="HY15" s="9">
        <v>0.70699999999999996</v>
      </c>
      <c r="HZ15" s="9">
        <v>0.52400000000000002</v>
      </c>
      <c r="IA15" s="9">
        <v>0.439</v>
      </c>
      <c r="IB15" s="9">
        <v>8.5000000000000006E-2</v>
      </c>
      <c r="IC15" s="9">
        <v>15.77</v>
      </c>
      <c r="ID15" s="9">
        <v>17.077000000000002</v>
      </c>
      <c r="IE15" s="9">
        <v>15.564</v>
      </c>
      <c r="IF15" s="9">
        <v>1.413</v>
      </c>
      <c r="IG15" s="9">
        <v>0.55500000000000005</v>
      </c>
      <c r="IH15" s="9">
        <v>0.85799999999999998</v>
      </c>
      <c r="II15" s="9">
        <v>0.51</v>
      </c>
      <c r="IJ15" s="9">
        <v>0.35499999999999998</v>
      </c>
      <c r="IK15" s="9">
        <v>0.155</v>
      </c>
      <c r="IL15" s="9">
        <v>0.625</v>
      </c>
      <c r="IM15" s="9">
        <v>9.5000000000000001E-2</v>
      </c>
      <c r="IN15" s="9">
        <v>0.52900000000000003</v>
      </c>
      <c r="IO15" s="9">
        <v>8.8999999999999996E-2</v>
      </c>
      <c r="IP15" s="9">
        <v>0</v>
      </c>
      <c r="IQ15" s="9">
        <v>8.8999999999999996E-2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6.1639999999999997</v>
      </c>
      <c r="AQ16" s="9">
        <v>2.1379999999999999</v>
      </c>
      <c r="AR16" s="9">
        <v>4.0259999999999998</v>
      </c>
      <c r="AS16" s="9">
        <v>1.6319999999999999</v>
      </c>
      <c r="AT16" s="9">
        <v>0.71</v>
      </c>
      <c r="AU16" s="9">
        <v>0.92200000000000004</v>
      </c>
      <c r="AV16" s="9">
        <v>2.3439999999999999</v>
      </c>
      <c r="AW16" s="9">
        <v>0.85599999999999998</v>
      </c>
      <c r="AX16" s="9">
        <v>1.488</v>
      </c>
      <c r="AY16" s="9">
        <v>1.7689999999999999</v>
      </c>
      <c r="AZ16" s="9">
        <v>0.45500000000000002</v>
      </c>
      <c r="BA16" s="9">
        <v>1.3129999999999999</v>
      </c>
      <c r="BB16" s="9">
        <v>0.42</v>
      </c>
      <c r="BC16" s="9">
        <v>0.11700000000000001</v>
      </c>
      <c r="BD16" s="9">
        <v>0.30299999999999999</v>
      </c>
      <c r="BE16" s="9">
        <v>15</v>
      </c>
      <c r="BF16" s="9">
        <v>15</v>
      </c>
      <c r="BG16" s="9">
        <v>15</v>
      </c>
      <c r="BH16" s="9">
        <v>5.9790000000000001</v>
      </c>
      <c r="BI16" s="9">
        <v>1.9950000000000001</v>
      </c>
      <c r="BJ16" s="9">
        <v>3.984</v>
      </c>
      <c r="BK16" s="9">
        <v>1.5609999999999999</v>
      </c>
      <c r="BL16" s="9">
        <v>0.63900000000000001</v>
      </c>
      <c r="BM16" s="9">
        <v>0.92200000000000004</v>
      </c>
      <c r="BN16" s="9">
        <v>2.23</v>
      </c>
      <c r="BO16" s="9">
        <v>0.78400000000000003</v>
      </c>
      <c r="BP16" s="9">
        <v>1.446</v>
      </c>
      <c r="BQ16" s="9">
        <v>1.7689999999999999</v>
      </c>
      <c r="BR16" s="9">
        <v>0.45500000000000002</v>
      </c>
      <c r="BS16" s="9">
        <v>1.3129999999999999</v>
      </c>
      <c r="BT16" s="9">
        <v>0.42</v>
      </c>
      <c r="BU16" s="9">
        <v>0.11700000000000001</v>
      </c>
      <c r="BV16" s="9">
        <v>0.30299999999999999</v>
      </c>
      <c r="BW16" s="9">
        <v>15</v>
      </c>
      <c r="BX16" s="9">
        <v>15</v>
      </c>
      <c r="BY16" s="9">
        <v>15</v>
      </c>
      <c r="BZ16" s="9">
        <v>2.3839999999999999</v>
      </c>
      <c r="CA16" s="9">
        <v>0.749</v>
      </c>
      <c r="CB16" s="9">
        <v>1.635</v>
      </c>
      <c r="CC16" s="9">
        <v>0.93300000000000005</v>
      </c>
      <c r="CD16" s="9">
        <v>0.36399999999999999</v>
      </c>
      <c r="CE16" s="9">
        <v>0.56899999999999995</v>
      </c>
      <c r="CF16" s="9">
        <v>0.91700000000000004</v>
      </c>
      <c r="CG16" s="9">
        <v>0.38500000000000001</v>
      </c>
      <c r="CH16" s="9">
        <v>0.53200000000000003</v>
      </c>
      <c r="CI16" s="9">
        <v>0.32200000000000001</v>
      </c>
      <c r="CJ16" s="9">
        <v>0</v>
      </c>
      <c r="CK16" s="9">
        <v>0.32200000000000001</v>
      </c>
      <c r="CL16" s="9">
        <v>0.21199999999999999</v>
      </c>
      <c r="CM16" s="9">
        <v>0</v>
      </c>
      <c r="CN16" s="9">
        <v>0.21199999999999999</v>
      </c>
      <c r="CO16" s="9">
        <v>13</v>
      </c>
      <c r="CP16" s="9">
        <v>12.249000000000001</v>
      </c>
      <c r="CQ16" s="9">
        <v>13</v>
      </c>
      <c r="CR16" s="9">
        <v>2.2080000000000002</v>
      </c>
      <c r="CS16" s="9">
        <v>0.878</v>
      </c>
      <c r="CT16" s="9">
        <v>1.33</v>
      </c>
      <c r="CU16" s="9">
        <v>0.247</v>
      </c>
      <c r="CV16" s="9">
        <v>0.158</v>
      </c>
      <c r="CW16" s="9">
        <v>8.8999999999999996E-2</v>
      </c>
      <c r="CX16" s="9">
        <v>0.82599999999999996</v>
      </c>
      <c r="CY16" s="9">
        <v>0.32700000000000001</v>
      </c>
      <c r="CZ16" s="9">
        <v>0.5</v>
      </c>
      <c r="DA16" s="9">
        <v>1.018</v>
      </c>
      <c r="DB16" s="9">
        <v>0.27600000000000002</v>
      </c>
      <c r="DC16" s="9">
        <v>0.74199999999999999</v>
      </c>
      <c r="DD16" s="9">
        <v>0.11700000000000001</v>
      </c>
      <c r="DE16" s="9">
        <v>0.11700000000000001</v>
      </c>
      <c r="DF16" s="9">
        <v>0</v>
      </c>
      <c r="DG16" s="9">
        <v>18.52</v>
      </c>
      <c r="DH16" s="9">
        <v>16.21</v>
      </c>
      <c r="DI16" s="9">
        <v>20</v>
      </c>
      <c r="DJ16" s="9">
        <v>1.161</v>
      </c>
      <c r="DK16" s="9">
        <v>0.498</v>
      </c>
      <c r="DL16" s="9">
        <v>0.66200000000000003</v>
      </c>
      <c r="DM16" s="9">
        <v>0.158</v>
      </c>
      <c r="DN16" s="9">
        <v>0.158</v>
      </c>
      <c r="DO16" s="9">
        <v>0</v>
      </c>
      <c r="DP16" s="9">
        <v>0.31900000000000001</v>
      </c>
      <c r="DQ16" s="9">
        <v>0.106</v>
      </c>
      <c r="DR16" s="9">
        <v>0.21199999999999999</v>
      </c>
      <c r="DS16" s="9">
        <v>0.56699999999999995</v>
      </c>
      <c r="DT16" s="9">
        <v>0.11700000000000001</v>
      </c>
      <c r="DU16" s="9">
        <v>0.45</v>
      </c>
      <c r="DV16" s="9">
        <v>0.11700000000000001</v>
      </c>
      <c r="DW16" s="9">
        <v>0.11700000000000001</v>
      </c>
      <c r="DX16" s="9">
        <v>0</v>
      </c>
      <c r="DY16" s="9">
        <v>20</v>
      </c>
      <c r="DZ16" s="9">
        <v>17.341999999999999</v>
      </c>
      <c r="EA16" s="9">
        <v>20.849</v>
      </c>
      <c r="EB16" s="9">
        <v>1.048</v>
      </c>
      <c r="EC16" s="9">
        <v>0.38</v>
      </c>
      <c r="ED16" s="9">
        <v>0.66800000000000004</v>
      </c>
      <c r="EE16" s="9">
        <v>8.8999999999999996E-2</v>
      </c>
      <c r="EF16" s="9">
        <v>0</v>
      </c>
      <c r="EG16" s="9">
        <v>8.8999999999999996E-2</v>
      </c>
      <c r="EH16" s="9">
        <v>0.50800000000000001</v>
      </c>
      <c r="EI16" s="9">
        <v>0.22</v>
      </c>
      <c r="EJ16" s="9">
        <v>0.28699999999999998</v>
      </c>
      <c r="EK16" s="9">
        <v>0.45100000000000001</v>
      </c>
      <c r="EL16" s="9">
        <v>0.159</v>
      </c>
      <c r="EM16" s="9">
        <v>0.29199999999999998</v>
      </c>
      <c r="EN16" s="9">
        <v>0</v>
      </c>
      <c r="EO16" s="9">
        <v>0</v>
      </c>
      <c r="EP16" s="9">
        <v>0</v>
      </c>
      <c r="EQ16" s="9">
        <v>14.72</v>
      </c>
      <c r="ER16" s="9">
        <v>11.993</v>
      </c>
      <c r="ES16" s="9">
        <v>15.124000000000001</v>
      </c>
      <c r="ET16" s="9">
        <v>1.387</v>
      </c>
      <c r="EU16" s="9">
        <v>0.36799999999999999</v>
      </c>
      <c r="EV16" s="9">
        <v>1.0189999999999999</v>
      </c>
      <c r="EW16" s="9">
        <v>0.38100000000000001</v>
      </c>
      <c r="EX16" s="9">
        <v>0.11700000000000001</v>
      </c>
      <c r="EY16" s="9">
        <v>0.26400000000000001</v>
      </c>
      <c r="EZ16" s="9">
        <v>0.48599999999999999</v>
      </c>
      <c r="FA16" s="9">
        <v>7.1999999999999995E-2</v>
      </c>
      <c r="FB16" s="9">
        <v>0.41399999999999998</v>
      </c>
      <c r="FC16" s="9">
        <v>0.42899999999999999</v>
      </c>
      <c r="FD16" s="9">
        <v>0.17899999999999999</v>
      </c>
      <c r="FE16" s="9">
        <v>0.25</v>
      </c>
      <c r="FF16" s="9">
        <v>9.0999999999999998E-2</v>
      </c>
      <c r="FG16" s="9">
        <v>0</v>
      </c>
      <c r="FH16" s="9">
        <v>9.0999999999999998E-2</v>
      </c>
      <c r="FI16" s="9">
        <v>13.157999999999999</v>
      </c>
      <c r="FJ16" s="9">
        <v>17.628</v>
      </c>
      <c r="FK16" s="9">
        <v>11.342000000000001</v>
      </c>
      <c r="FL16" s="9">
        <v>0.86599999999999999</v>
      </c>
      <c r="FM16" s="9">
        <v>0.215</v>
      </c>
      <c r="FN16" s="9">
        <v>0.65100000000000002</v>
      </c>
      <c r="FO16" s="9">
        <v>0.312</v>
      </c>
      <c r="FP16" s="9">
        <v>0.11700000000000001</v>
      </c>
      <c r="FQ16" s="9">
        <v>0.19600000000000001</v>
      </c>
      <c r="FR16" s="9">
        <v>0.27300000000000002</v>
      </c>
      <c r="FS16" s="9">
        <v>0</v>
      </c>
      <c r="FT16" s="9">
        <v>0.27300000000000002</v>
      </c>
      <c r="FU16" s="9">
        <v>0.28100000000000003</v>
      </c>
      <c r="FV16" s="9">
        <v>9.8000000000000004E-2</v>
      </c>
      <c r="FW16" s="9">
        <v>0.183</v>
      </c>
      <c r="FX16" s="9">
        <v>0</v>
      </c>
      <c r="FY16" s="9">
        <v>0</v>
      </c>
      <c r="FZ16" s="9">
        <v>0</v>
      </c>
      <c r="GA16" s="9">
        <v>10</v>
      </c>
      <c r="GB16" s="9">
        <v>13.473000000000001</v>
      </c>
      <c r="GC16" s="9">
        <v>10</v>
      </c>
      <c r="GD16" s="9">
        <v>0.52100000000000002</v>
      </c>
      <c r="GE16" s="9">
        <v>0.153</v>
      </c>
      <c r="GF16" s="9">
        <v>0.36799999999999999</v>
      </c>
      <c r="GG16" s="9">
        <v>6.9000000000000006E-2</v>
      </c>
      <c r="GH16" s="9">
        <v>0</v>
      </c>
      <c r="GI16" s="9">
        <v>6.9000000000000006E-2</v>
      </c>
      <c r="GJ16" s="9">
        <v>0.21299999999999999</v>
      </c>
      <c r="GK16" s="9">
        <v>7.1999999999999995E-2</v>
      </c>
      <c r="GL16" s="9">
        <v>0.14099999999999999</v>
      </c>
      <c r="GM16" s="9">
        <v>0.14799999999999999</v>
      </c>
      <c r="GN16" s="9">
        <v>8.1000000000000003E-2</v>
      </c>
      <c r="GO16" s="9">
        <v>6.6000000000000003E-2</v>
      </c>
      <c r="GP16" s="9">
        <v>9.0999999999999998E-2</v>
      </c>
      <c r="GQ16" s="9">
        <v>0</v>
      </c>
      <c r="GR16" s="9">
        <v>9.0999999999999998E-2</v>
      </c>
      <c r="GS16" s="9">
        <v>16.757000000000001</v>
      </c>
      <c r="GT16" s="9">
        <v>18.120999999999999</v>
      </c>
      <c r="GU16" s="9">
        <v>14.02</v>
      </c>
      <c r="GV16" s="9">
        <v>0.185</v>
      </c>
      <c r="GW16" s="9">
        <v>0.14299999999999999</v>
      </c>
      <c r="GX16" s="9">
        <v>4.2000000000000003E-2</v>
      </c>
      <c r="GY16" s="9">
        <v>7.0999999999999994E-2</v>
      </c>
      <c r="GZ16" s="9">
        <v>7.0999999999999994E-2</v>
      </c>
      <c r="HA16" s="9">
        <v>0</v>
      </c>
      <c r="HB16" s="9">
        <v>0.114</v>
      </c>
      <c r="HC16" s="9">
        <v>7.1999999999999995E-2</v>
      </c>
      <c r="HD16" s="9">
        <v>4.2000000000000003E-2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10.079000000000001</v>
      </c>
      <c r="HL16" s="9">
        <v>12.047000000000001</v>
      </c>
      <c r="HM16" s="9">
        <v>0</v>
      </c>
      <c r="HN16" s="9">
        <v>5.6219999999999999</v>
      </c>
      <c r="HO16" s="9">
        <v>1.7709999999999999</v>
      </c>
      <c r="HP16" s="9">
        <v>3.851</v>
      </c>
      <c r="HQ16" s="9">
        <v>1.6319999999999999</v>
      </c>
      <c r="HR16" s="9">
        <v>0.71</v>
      </c>
      <c r="HS16" s="9">
        <v>0.92200000000000004</v>
      </c>
      <c r="HT16" s="9">
        <v>2.0670000000000002</v>
      </c>
      <c r="HU16" s="9">
        <v>0.66800000000000004</v>
      </c>
      <c r="HV16" s="9">
        <v>1.399</v>
      </c>
      <c r="HW16" s="9">
        <v>1.5029999999999999</v>
      </c>
      <c r="HX16" s="9">
        <v>0.27600000000000002</v>
      </c>
      <c r="HY16" s="9">
        <v>1.226</v>
      </c>
      <c r="HZ16" s="9">
        <v>0.42</v>
      </c>
      <c r="IA16" s="9">
        <v>0.11700000000000001</v>
      </c>
      <c r="IB16" s="9">
        <v>0.30299999999999999</v>
      </c>
      <c r="IC16" s="9">
        <v>15</v>
      </c>
      <c r="ID16" s="9">
        <v>15</v>
      </c>
      <c r="IE16" s="9">
        <v>14.808999999999999</v>
      </c>
      <c r="IF16" s="9">
        <v>1.6819999999999999</v>
      </c>
      <c r="IG16" s="9">
        <v>0.71099999999999997</v>
      </c>
      <c r="IH16" s="9">
        <v>0.97099999999999997</v>
      </c>
      <c r="II16" s="9">
        <v>0.78300000000000003</v>
      </c>
      <c r="IJ16" s="9">
        <v>0.435</v>
      </c>
      <c r="IK16" s="9">
        <v>0.34899999999999998</v>
      </c>
      <c r="IL16" s="9">
        <v>0.46</v>
      </c>
      <c r="IM16" s="9">
        <v>0</v>
      </c>
      <c r="IN16" s="9">
        <v>0.46</v>
      </c>
      <c r="IO16" s="9">
        <v>0.38100000000000001</v>
      </c>
      <c r="IP16" s="9">
        <v>0.27600000000000002</v>
      </c>
      <c r="IQ16" s="9">
        <v>0.105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5.2960000000000003</v>
      </c>
      <c r="AQ17" s="9">
        <v>2.6059999999999999</v>
      </c>
      <c r="AR17" s="9">
        <v>2.69</v>
      </c>
      <c r="AS17" s="9">
        <v>0.999</v>
      </c>
      <c r="AT17" s="9">
        <v>0.52100000000000002</v>
      </c>
      <c r="AU17" s="9">
        <v>0.47699999999999998</v>
      </c>
      <c r="AV17" s="9">
        <v>2.2090000000000001</v>
      </c>
      <c r="AW17" s="9">
        <v>0.96599999999999997</v>
      </c>
      <c r="AX17" s="9">
        <v>1.2430000000000001</v>
      </c>
      <c r="AY17" s="9">
        <v>1.274</v>
      </c>
      <c r="AZ17" s="9">
        <v>0.68500000000000005</v>
      </c>
      <c r="BA17" s="9">
        <v>0.58899999999999997</v>
      </c>
      <c r="BB17" s="9">
        <v>0.81399999999999995</v>
      </c>
      <c r="BC17" s="9">
        <v>0.434</v>
      </c>
      <c r="BD17" s="9">
        <v>0.38</v>
      </c>
      <c r="BE17" s="9">
        <v>16.693000000000001</v>
      </c>
      <c r="BF17" s="9">
        <v>15.911</v>
      </c>
      <c r="BG17" s="9">
        <v>17.204000000000001</v>
      </c>
      <c r="BH17" s="9">
        <v>5.1189999999999998</v>
      </c>
      <c r="BI17" s="9">
        <v>2.488</v>
      </c>
      <c r="BJ17" s="9">
        <v>2.6309999999999998</v>
      </c>
      <c r="BK17" s="9">
        <v>0.999</v>
      </c>
      <c r="BL17" s="9">
        <v>0.52100000000000002</v>
      </c>
      <c r="BM17" s="9">
        <v>0.47699999999999998</v>
      </c>
      <c r="BN17" s="9">
        <v>2.1509999999999998</v>
      </c>
      <c r="BO17" s="9">
        <v>0.90800000000000003</v>
      </c>
      <c r="BP17" s="9">
        <v>1.2430000000000001</v>
      </c>
      <c r="BQ17" s="9">
        <v>1.155</v>
      </c>
      <c r="BR17" s="9">
        <v>0.625</v>
      </c>
      <c r="BS17" s="9">
        <v>0.53</v>
      </c>
      <c r="BT17" s="9">
        <v>0.81399999999999995</v>
      </c>
      <c r="BU17" s="9">
        <v>0.434</v>
      </c>
      <c r="BV17" s="9">
        <v>0.38</v>
      </c>
      <c r="BW17" s="9">
        <v>16.311</v>
      </c>
      <c r="BX17" s="9">
        <v>15.903</v>
      </c>
      <c r="BY17" s="9">
        <v>16.905999999999999</v>
      </c>
      <c r="BZ17" s="9">
        <v>1.744</v>
      </c>
      <c r="CA17" s="9">
        <v>0.98899999999999999</v>
      </c>
      <c r="CB17" s="9">
        <v>0.755</v>
      </c>
      <c r="CC17" s="9">
        <v>0.39700000000000002</v>
      </c>
      <c r="CD17" s="9">
        <v>7.0000000000000007E-2</v>
      </c>
      <c r="CE17" s="9">
        <v>0.32700000000000001</v>
      </c>
      <c r="CF17" s="9">
        <v>0.52400000000000002</v>
      </c>
      <c r="CG17" s="9">
        <v>0.36099999999999999</v>
      </c>
      <c r="CH17" s="9">
        <v>0.16300000000000001</v>
      </c>
      <c r="CI17" s="9">
        <v>0.52800000000000002</v>
      </c>
      <c r="CJ17" s="9">
        <v>0.36299999999999999</v>
      </c>
      <c r="CK17" s="9">
        <v>0.16500000000000001</v>
      </c>
      <c r="CL17" s="9">
        <v>0.29599999999999999</v>
      </c>
      <c r="CM17" s="9">
        <v>0.19500000000000001</v>
      </c>
      <c r="CN17" s="9">
        <v>0.1</v>
      </c>
      <c r="CO17" s="9">
        <v>18.890999999999998</v>
      </c>
      <c r="CP17" s="9">
        <v>20</v>
      </c>
      <c r="CQ17" s="9">
        <v>12.708</v>
      </c>
      <c r="CR17" s="9">
        <v>2.09</v>
      </c>
      <c r="CS17" s="9">
        <v>0.81499999999999995</v>
      </c>
      <c r="CT17" s="9">
        <v>1.2749999999999999</v>
      </c>
      <c r="CU17" s="9">
        <v>0.34</v>
      </c>
      <c r="CV17" s="9">
        <v>0.25600000000000001</v>
      </c>
      <c r="CW17" s="9">
        <v>8.4000000000000005E-2</v>
      </c>
      <c r="CX17" s="9">
        <v>0.97</v>
      </c>
      <c r="CY17" s="9">
        <v>0.35699999999999998</v>
      </c>
      <c r="CZ17" s="9">
        <v>0.61299999999999999</v>
      </c>
      <c r="DA17" s="9">
        <v>0.48299999999999998</v>
      </c>
      <c r="DB17" s="9">
        <v>0.11799999999999999</v>
      </c>
      <c r="DC17" s="9">
        <v>0.36499999999999999</v>
      </c>
      <c r="DD17" s="9">
        <v>0.29699999999999999</v>
      </c>
      <c r="DE17" s="9">
        <v>8.4000000000000005E-2</v>
      </c>
      <c r="DF17" s="9">
        <v>0.21299999999999999</v>
      </c>
      <c r="DG17" s="9">
        <v>18</v>
      </c>
      <c r="DH17" s="9">
        <v>14</v>
      </c>
      <c r="DI17" s="9">
        <v>18</v>
      </c>
      <c r="DJ17" s="9">
        <v>1.3049999999999999</v>
      </c>
      <c r="DK17" s="9">
        <v>0.39500000000000002</v>
      </c>
      <c r="DL17" s="9">
        <v>0.91</v>
      </c>
      <c r="DM17" s="9">
        <v>8.4000000000000005E-2</v>
      </c>
      <c r="DN17" s="9">
        <v>0</v>
      </c>
      <c r="DO17" s="9">
        <v>8.4000000000000005E-2</v>
      </c>
      <c r="DP17" s="9">
        <v>0.63</v>
      </c>
      <c r="DQ17" s="9">
        <v>0.192</v>
      </c>
      <c r="DR17" s="9">
        <v>0.437</v>
      </c>
      <c r="DS17" s="9">
        <v>0.38900000000000001</v>
      </c>
      <c r="DT17" s="9">
        <v>0.11799999999999999</v>
      </c>
      <c r="DU17" s="9">
        <v>0.27</v>
      </c>
      <c r="DV17" s="9">
        <v>0.20200000000000001</v>
      </c>
      <c r="DW17" s="9">
        <v>8.4000000000000005E-2</v>
      </c>
      <c r="DX17" s="9">
        <v>0.11799999999999999</v>
      </c>
      <c r="DY17" s="9">
        <v>18</v>
      </c>
      <c r="DZ17" s="9">
        <v>23.084</v>
      </c>
      <c r="EA17" s="9">
        <v>18</v>
      </c>
      <c r="EB17" s="9">
        <v>0.78600000000000003</v>
      </c>
      <c r="EC17" s="9">
        <v>0.42099999999999999</v>
      </c>
      <c r="ED17" s="9">
        <v>0.36499999999999999</v>
      </c>
      <c r="EE17" s="9">
        <v>0.25600000000000001</v>
      </c>
      <c r="EF17" s="9">
        <v>0.25600000000000001</v>
      </c>
      <c r="EG17" s="9">
        <v>0</v>
      </c>
      <c r="EH17" s="9">
        <v>0.34</v>
      </c>
      <c r="EI17" s="9">
        <v>0.16500000000000001</v>
      </c>
      <c r="EJ17" s="9">
        <v>0.17599999999999999</v>
      </c>
      <c r="EK17" s="9">
        <v>9.5000000000000001E-2</v>
      </c>
      <c r="EL17" s="9">
        <v>0</v>
      </c>
      <c r="EM17" s="9">
        <v>9.5000000000000001E-2</v>
      </c>
      <c r="EN17" s="9">
        <v>9.5000000000000001E-2</v>
      </c>
      <c r="EO17" s="9">
        <v>0</v>
      </c>
      <c r="EP17" s="9">
        <v>9.5000000000000001E-2</v>
      </c>
      <c r="EQ17" s="9">
        <v>15</v>
      </c>
      <c r="ER17" s="9">
        <v>7.99</v>
      </c>
      <c r="ES17" s="9">
        <v>17.797000000000001</v>
      </c>
      <c r="ET17" s="9">
        <v>1.284</v>
      </c>
      <c r="EU17" s="9">
        <v>0.68300000000000005</v>
      </c>
      <c r="EV17" s="9">
        <v>0.60099999999999998</v>
      </c>
      <c r="EW17" s="9">
        <v>0.26200000000000001</v>
      </c>
      <c r="EX17" s="9">
        <v>0.19600000000000001</v>
      </c>
      <c r="EY17" s="9">
        <v>6.6000000000000003E-2</v>
      </c>
      <c r="EZ17" s="9">
        <v>0.65700000000000003</v>
      </c>
      <c r="FA17" s="9">
        <v>0.19</v>
      </c>
      <c r="FB17" s="9">
        <v>0.46800000000000003</v>
      </c>
      <c r="FC17" s="9">
        <v>0.14399999999999999</v>
      </c>
      <c r="FD17" s="9">
        <v>0.14399999999999999</v>
      </c>
      <c r="FE17" s="9">
        <v>0</v>
      </c>
      <c r="FF17" s="9">
        <v>0.221</v>
      </c>
      <c r="FG17" s="9">
        <v>0.154</v>
      </c>
      <c r="FH17" s="9">
        <v>6.7000000000000004E-2</v>
      </c>
      <c r="FI17" s="9">
        <v>15</v>
      </c>
      <c r="FJ17" s="9">
        <v>14.464</v>
      </c>
      <c r="FK17" s="9">
        <v>15</v>
      </c>
      <c r="FL17" s="9">
        <v>0.95299999999999996</v>
      </c>
      <c r="FM17" s="9">
        <v>0.52400000000000002</v>
      </c>
      <c r="FN17" s="9">
        <v>0.42899999999999999</v>
      </c>
      <c r="FO17" s="9">
        <v>0.19600000000000001</v>
      </c>
      <c r="FP17" s="9">
        <v>0.19600000000000001</v>
      </c>
      <c r="FQ17" s="9">
        <v>0</v>
      </c>
      <c r="FR17" s="9">
        <v>0.47899999999999998</v>
      </c>
      <c r="FS17" s="9">
        <v>0.11600000000000001</v>
      </c>
      <c r="FT17" s="9">
        <v>0.36199999999999999</v>
      </c>
      <c r="FU17" s="9">
        <v>5.8000000000000003E-2</v>
      </c>
      <c r="FV17" s="9">
        <v>5.8000000000000003E-2</v>
      </c>
      <c r="FW17" s="9">
        <v>0</v>
      </c>
      <c r="FX17" s="9">
        <v>0.221</v>
      </c>
      <c r="FY17" s="9">
        <v>0.154</v>
      </c>
      <c r="FZ17" s="9">
        <v>6.7000000000000004E-2</v>
      </c>
      <c r="GA17" s="9">
        <v>15</v>
      </c>
      <c r="GB17" s="9">
        <v>13.795</v>
      </c>
      <c r="GC17" s="9">
        <v>15</v>
      </c>
      <c r="GD17" s="9">
        <v>0.33100000000000002</v>
      </c>
      <c r="GE17" s="9">
        <v>0.159</v>
      </c>
      <c r="GF17" s="9">
        <v>0.17199999999999999</v>
      </c>
      <c r="GG17" s="9">
        <v>6.6000000000000003E-2</v>
      </c>
      <c r="GH17" s="9">
        <v>0</v>
      </c>
      <c r="GI17" s="9">
        <v>6.6000000000000003E-2</v>
      </c>
      <c r="GJ17" s="9">
        <v>0.17899999999999999</v>
      </c>
      <c r="GK17" s="9">
        <v>7.2999999999999995E-2</v>
      </c>
      <c r="GL17" s="9">
        <v>0.106</v>
      </c>
      <c r="GM17" s="9">
        <v>8.5999999999999993E-2</v>
      </c>
      <c r="GN17" s="9">
        <v>8.5999999999999993E-2</v>
      </c>
      <c r="GO17" s="9">
        <v>0</v>
      </c>
      <c r="GP17" s="9">
        <v>0</v>
      </c>
      <c r="GQ17" s="9">
        <v>0</v>
      </c>
      <c r="GR17" s="9">
        <v>0</v>
      </c>
      <c r="GS17" s="9">
        <v>14.996</v>
      </c>
      <c r="GT17" s="9">
        <v>19.488</v>
      </c>
      <c r="GU17" s="9">
        <v>14.111000000000001</v>
      </c>
      <c r="GV17" s="9">
        <v>0.17699999999999999</v>
      </c>
      <c r="GW17" s="9">
        <v>0.11799999999999999</v>
      </c>
      <c r="GX17" s="9">
        <v>5.8999999999999997E-2</v>
      </c>
      <c r="GY17" s="9">
        <v>0</v>
      </c>
      <c r="GZ17" s="9">
        <v>0</v>
      </c>
      <c r="HA17" s="9">
        <v>0</v>
      </c>
      <c r="HB17" s="9">
        <v>5.8000000000000003E-2</v>
      </c>
      <c r="HC17" s="9">
        <v>5.8000000000000003E-2</v>
      </c>
      <c r="HD17" s="9">
        <v>0</v>
      </c>
      <c r="HE17" s="9">
        <v>0.11899999999999999</v>
      </c>
      <c r="HF17" s="9">
        <v>0.06</v>
      </c>
      <c r="HG17" s="9">
        <v>5.8999999999999997E-2</v>
      </c>
      <c r="HH17" s="9">
        <v>0</v>
      </c>
      <c r="HI17" s="9">
        <v>0</v>
      </c>
      <c r="HJ17" s="9">
        <v>0</v>
      </c>
      <c r="HK17" s="9">
        <v>20.015000000000001</v>
      </c>
      <c r="HL17" s="9">
        <v>15.583</v>
      </c>
      <c r="HM17" s="9">
        <v>0</v>
      </c>
      <c r="HN17" s="9">
        <v>4.2320000000000002</v>
      </c>
      <c r="HO17" s="9">
        <v>1.9159999999999999</v>
      </c>
      <c r="HP17" s="9">
        <v>2.3159999999999998</v>
      </c>
      <c r="HQ17" s="9">
        <v>0.92300000000000004</v>
      </c>
      <c r="HR17" s="9">
        <v>0.44600000000000001</v>
      </c>
      <c r="HS17" s="9">
        <v>0.47699999999999998</v>
      </c>
      <c r="HT17" s="9">
        <v>1.8069999999999999</v>
      </c>
      <c r="HU17" s="9">
        <v>0.71699999999999997</v>
      </c>
      <c r="HV17" s="9">
        <v>1.0900000000000001</v>
      </c>
      <c r="HW17" s="9">
        <v>1.004</v>
      </c>
      <c r="HX17" s="9">
        <v>0.47299999999999998</v>
      </c>
      <c r="HY17" s="9">
        <v>0.53</v>
      </c>
      <c r="HZ17" s="9">
        <v>0.498</v>
      </c>
      <c r="IA17" s="9">
        <v>0.28000000000000003</v>
      </c>
      <c r="IB17" s="9">
        <v>0.218</v>
      </c>
      <c r="IC17" s="9">
        <v>15.472</v>
      </c>
      <c r="ID17" s="9">
        <v>15.32</v>
      </c>
      <c r="IE17" s="9">
        <v>16</v>
      </c>
      <c r="IF17" s="9">
        <v>0.92200000000000004</v>
      </c>
      <c r="IG17" s="9">
        <v>0.254</v>
      </c>
      <c r="IH17" s="9">
        <v>0.66800000000000004</v>
      </c>
      <c r="II17" s="9">
        <v>0.24099999999999999</v>
      </c>
      <c r="IJ17" s="9">
        <v>0.09</v>
      </c>
      <c r="IK17" s="9">
        <v>0.15</v>
      </c>
      <c r="IL17" s="9">
        <v>0.68100000000000005</v>
      </c>
      <c r="IM17" s="9">
        <v>0.16400000000000001</v>
      </c>
      <c r="IN17" s="9">
        <v>0.51700000000000002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5.8639999999999999</v>
      </c>
      <c r="AQ18" s="9">
        <v>2.5390000000000001</v>
      </c>
      <c r="AR18" s="9">
        <v>3.3250000000000002</v>
      </c>
      <c r="AS18" s="9">
        <v>1.617</v>
      </c>
      <c r="AT18" s="9">
        <v>0.71699999999999997</v>
      </c>
      <c r="AU18" s="9">
        <v>0.9</v>
      </c>
      <c r="AV18" s="9">
        <v>2.8650000000000002</v>
      </c>
      <c r="AW18" s="9">
        <v>1.046</v>
      </c>
      <c r="AX18" s="9">
        <v>1.819</v>
      </c>
      <c r="AY18" s="9">
        <v>0.98499999999999999</v>
      </c>
      <c r="AZ18" s="9">
        <v>0.56100000000000005</v>
      </c>
      <c r="BA18" s="9">
        <v>0.42499999999999999</v>
      </c>
      <c r="BB18" s="9">
        <v>0.39600000000000002</v>
      </c>
      <c r="BC18" s="9">
        <v>0.216</v>
      </c>
      <c r="BD18" s="9">
        <v>0.18099999999999999</v>
      </c>
      <c r="BE18" s="9">
        <v>15</v>
      </c>
      <c r="BF18" s="9">
        <v>15.385999999999999</v>
      </c>
      <c r="BG18" s="9">
        <v>15</v>
      </c>
      <c r="BH18" s="9">
        <v>5.8639999999999999</v>
      </c>
      <c r="BI18" s="9">
        <v>2.5390000000000001</v>
      </c>
      <c r="BJ18" s="9">
        <v>3.3250000000000002</v>
      </c>
      <c r="BK18" s="9">
        <v>1.617</v>
      </c>
      <c r="BL18" s="9">
        <v>0.71699999999999997</v>
      </c>
      <c r="BM18" s="9">
        <v>0.9</v>
      </c>
      <c r="BN18" s="9">
        <v>2.8650000000000002</v>
      </c>
      <c r="BO18" s="9">
        <v>1.046</v>
      </c>
      <c r="BP18" s="9">
        <v>1.819</v>
      </c>
      <c r="BQ18" s="9">
        <v>0.98499999999999999</v>
      </c>
      <c r="BR18" s="9">
        <v>0.56100000000000005</v>
      </c>
      <c r="BS18" s="9">
        <v>0.42499999999999999</v>
      </c>
      <c r="BT18" s="9">
        <v>0.39600000000000002</v>
      </c>
      <c r="BU18" s="9">
        <v>0.216</v>
      </c>
      <c r="BV18" s="9">
        <v>0.18099999999999999</v>
      </c>
      <c r="BW18" s="9">
        <v>15</v>
      </c>
      <c r="BX18" s="9">
        <v>15.385999999999999</v>
      </c>
      <c r="BY18" s="9">
        <v>15</v>
      </c>
      <c r="BZ18" s="9">
        <v>2.1469999999999998</v>
      </c>
      <c r="CA18" s="9">
        <v>0.98</v>
      </c>
      <c r="CB18" s="9">
        <v>1.167</v>
      </c>
      <c r="CC18" s="9">
        <v>0.88500000000000001</v>
      </c>
      <c r="CD18" s="9">
        <v>0.33600000000000002</v>
      </c>
      <c r="CE18" s="9">
        <v>0.54900000000000004</v>
      </c>
      <c r="CF18" s="9">
        <v>1.093</v>
      </c>
      <c r="CG18" s="9">
        <v>0.54500000000000004</v>
      </c>
      <c r="CH18" s="9">
        <v>0.54700000000000004</v>
      </c>
      <c r="CI18" s="9">
        <v>9.9000000000000005E-2</v>
      </c>
      <c r="CJ18" s="9">
        <v>9.9000000000000005E-2</v>
      </c>
      <c r="CK18" s="9">
        <v>0</v>
      </c>
      <c r="CL18" s="9">
        <v>7.0999999999999994E-2</v>
      </c>
      <c r="CM18" s="9">
        <v>0</v>
      </c>
      <c r="CN18" s="9">
        <v>7.0999999999999994E-2</v>
      </c>
      <c r="CO18" s="9">
        <v>10</v>
      </c>
      <c r="CP18" s="9">
        <v>10</v>
      </c>
      <c r="CQ18" s="9">
        <v>10.769</v>
      </c>
      <c r="CR18" s="9">
        <v>2.6280000000000001</v>
      </c>
      <c r="CS18" s="9">
        <v>1.101</v>
      </c>
      <c r="CT18" s="9">
        <v>1.526</v>
      </c>
      <c r="CU18" s="9">
        <v>0.47</v>
      </c>
      <c r="CV18" s="9">
        <v>0.23300000000000001</v>
      </c>
      <c r="CW18" s="9">
        <v>0.23599999999999999</v>
      </c>
      <c r="CX18" s="9">
        <v>1.1439999999999999</v>
      </c>
      <c r="CY18" s="9">
        <v>0.191</v>
      </c>
      <c r="CZ18" s="9">
        <v>0.95399999999999996</v>
      </c>
      <c r="DA18" s="9">
        <v>0.79800000000000004</v>
      </c>
      <c r="DB18" s="9">
        <v>0.46200000000000002</v>
      </c>
      <c r="DC18" s="9">
        <v>0.33600000000000002</v>
      </c>
      <c r="DD18" s="9">
        <v>0.216</v>
      </c>
      <c r="DE18" s="9">
        <v>0.216</v>
      </c>
      <c r="DF18" s="9">
        <v>0</v>
      </c>
      <c r="DG18" s="9">
        <v>16.068000000000001</v>
      </c>
      <c r="DH18" s="9">
        <v>20.516999999999999</v>
      </c>
      <c r="DI18" s="9">
        <v>15</v>
      </c>
      <c r="DJ18" s="9">
        <v>1.516</v>
      </c>
      <c r="DK18" s="9">
        <v>0.78100000000000003</v>
      </c>
      <c r="DL18" s="9">
        <v>0.73599999999999999</v>
      </c>
      <c r="DM18" s="9">
        <v>0</v>
      </c>
      <c r="DN18" s="9">
        <v>0</v>
      </c>
      <c r="DO18" s="9">
        <v>0</v>
      </c>
      <c r="DP18" s="9">
        <v>0.59899999999999998</v>
      </c>
      <c r="DQ18" s="9">
        <v>0.10299999999999999</v>
      </c>
      <c r="DR18" s="9">
        <v>0.496</v>
      </c>
      <c r="DS18" s="9">
        <v>0.70199999999999996</v>
      </c>
      <c r="DT18" s="9">
        <v>0.46200000000000002</v>
      </c>
      <c r="DU18" s="9">
        <v>0.24</v>
      </c>
      <c r="DV18" s="9">
        <v>0.216</v>
      </c>
      <c r="DW18" s="9">
        <v>0.216</v>
      </c>
      <c r="DX18" s="9">
        <v>0</v>
      </c>
      <c r="DY18" s="9">
        <v>20</v>
      </c>
      <c r="DZ18" s="9">
        <v>24.741</v>
      </c>
      <c r="EA18" s="9">
        <v>18</v>
      </c>
      <c r="EB18" s="9">
        <v>1.111</v>
      </c>
      <c r="EC18" s="9">
        <v>0.32100000000000001</v>
      </c>
      <c r="ED18" s="9">
        <v>0.79100000000000004</v>
      </c>
      <c r="EE18" s="9">
        <v>0.47</v>
      </c>
      <c r="EF18" s="9">
        <v>0.23300000000000001</v>
      </c>
      <c r="EG18" s="9">
        <v>0.23599999999999999</v>
      </c>
      <c r="EH18" s="9">
        <v>0.54600000000000004</v>
      </c>
      <c r="EI18" s="9">
        <v>8.6999999999999994E-2</v>
      </c>
      <c r="EJ18" s="9">
        <v>0.45800000000000002</v>
      </c>
      <c r="EK18" s="9">
        <v>9.6000000000000002E-2</v>
      </c>
      <c r="EL18" s="9">
        <v>0</v>
      </c>
      <c r="EM18" s="9">
        <v>9.6000000000000002E-2</v>
      </c>
      <c r="EN18" s="9">
        <v>0</v>
      </c>
      <c r="EO18" s="9">
        <v>0</v>
      </c>
      <c r="EP18" s="9">
        <v>0</v>
      </c>
      <c r="EQ18" s="9">
        <v>10</v>
      </c>
      <c r="ER18" s="9">
        <v>8.0609999999999999</v>
      </c>
      <c r="ES18" s="9">
        <v>11.427</v>
      </c>
      <c r="ET18" s="9">
        <v>1.089</v>
      </c>
      <c r="EU18" s="9">
        <v>0.45800000000000002</v>
      </c>
      <c r="EV18" s="9">
        <v>0.63200000000000001</v>
      </c>
      <c r="EW18" s="9">
        <v>0.26200000000000001</v>
      </c>
      <c r="EX18" s="9">
        <v>0.14799999999999999</v>
      </c>
      <c r="EY18" s="9">
        <v>0.115</v>
      </c>
      <c r="EZ18" s="9">
        <v>0.628</v>
      </c>
      <c r="FA18" s="9">
        <v>0.31</v>
      </c>
      <c r="FB18" s="9">
        <v>0.318</v>
      </c>
      <c r="FC18" s="9">
        <v>8.8999999999999996E-2</v>
      </c>
      <c r="FD18" s="9">
        <v>0</v>
      </c>
      <c r="FE18" s="9">
        <v>8.8999999999999996E-2</v>
      </c>
      <c r="FF18" s="9">
        <v>0.11</v>
      </c>
      <c r="FG18" s="9">
        <v>0</v>
      </c>
      <c r="FH18" s="9">
        <v>0.11</v>
      </c>
      <c r="FI18" s="9">
        <v>13.275</v>
      </c>
      <c r="FJ18" s="9">
        <v>11.302</v>
      </c>
      <c r="FK18" s="9">
        <v>15.06</v>
      </c>
      <c r="FL18" s="9">
        <v>0.86499999999999999</v>
      </c>
      <c r="FM18" s="9">
        <v>0.36</v>
      </c>
      <c r="FN18" s="9">
        <v>0.505</v>
      </c>
      <c r="FO18" s="9">
        <v>0.26200000000000001</v>
      </c>
      <c r="FP18" s="9">
        <v>0.14799999999999999</v>
      </c>
      <c r="FQ18" s="9">
        <v>0.115</v>
      </c>
      <c r="FR18" s="9">
        <v>0.40400000000000003</v>
      </c>
      <c r="FS18" s="9">
        <v>0.21199999999999999</v>
      </c>
      <c r="FT18" s="9">
        <v>0.192</v>
      </c>
      <c r="FU18" s="9">
        <v>8.8999999999999996E-2</v>
      </c>
      <c r="FV18" s="9">
        <v>0</v>
      </c>
      <c r="FW18" s="9">
        <v>8.8999999999999996E-2</v>
      </c>
      <c r="FX18" s="9">
        <v>0.11</v>
      </c>
      <c r="FY18" s="9">
        <v>0</v>
      </c>
      <c r="FZ18" s="9">
        <v>0.11</v>
      </c>
      <c r="GA18" s="9">
        <v>10.384</v>
      </c>
      <c r="GB18" s="9">
        <v>9.6120000000000001</v>
      </c>
      <c r="GC18" s="9">
        <v>14.737</v>
      </c>
      <c r="GD18" s="9">
        <v>0.224</v>
      </c>
      <c r="GE18" s="9">
        <v>9.7000000000000003E-2</v>
      </c>
      <c r="GF18" s="9">
        <v>0.127</v>
      </c>
      <c r="GG18" s="9">
        <v>0</v>
      </c>
      <c r="GH18" s="9">
        <v>0</v>
      </c>
      <c r="GI18" s="9">
        <v>0</v>
      </c>
      <c r="GJ18" s="9">
        <v>0.224</v>
      </c>
      <c r="GK18" s="9">
        <v>9.7000000000000003E-2</v>
      </c>
      <c r="GL18" s="9">
        <v>0.127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16.161000000000001</v>
      </c>
      <c r="GT18" s="9">
        <v>0</v>
      </c>
      <c r="GU18" s="9">
        <v>14.426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4.5060000000000002</v>
      </c>
      <c r="HO18" s="9">
        <v>1.7989999999999999</v>
      </c>
      <c r="HP18" s="9">
        <v>2.7069999999999999</v>
      </c>
      <c r="HQ18" s="9">
        <v>1.202</v>
      </c>
      <c r="HR18" s="9">
        <v>0.41599999999999998</v>
      </c>
      <c r="HS18" s="9">
        <v>0.78600000000000003</v>
      </c>
      <c r="HT18" s="9">
        <v>2.492</v>
      </c>
      <c r="HU18" s="9">
        <v>0.94899999999999995</v>
      </c>
      <c r="HV18" s="9">
        <v>1.5429999999999999</v>
      </c>
      <c r="HW18" s="9">
        <v>0.64600000000000002</v>
      </c>
      <c r="HX18" s="9">
        <v>0.33800000000000002</v>
      </c>
      <c r="HY18" s="9">
        <v>0.307</v>
      </c>
      <c r="HZ18" s="9">
        <v>0.16700000000000001</v>
      </c>
      <c r="IA18" s="9">
        <v>9.6000000000000002E-2</v>
      </c>
      <c r="IB18" s="9">
        <v>7.0999999999999994E-2</v>
      </c>
      <c r="IC18" s="9">
        <v>13.875999999999999</v>
      </c>
      <c r="ID18" s="9">
        <v>13.786</v>
      </c>
      <c r="IE18" s="9">
        <v>13.429</v>
      </c>
      <c r="IF18" s="9">
        <v>1.3109999999999999</v>
      </c>
      <c r="IG18" s="9">
        <v>0.62</v>
      </c>
      <c r="IH18" s="9">
        <v>0.69099999999999995</v>
      </c>
      <c r="II18" s="9">
        <v>0.307</v>
      </c>
      <c r="IJ18" s="9">
        <v>0</v>
      </c>
      <c r="IK18" s="9">
        <v>0.307</v>
      </c>
      <c r="IL18" s="9">
        <v>0.66600000000000004</v>
      </c>
      <c r="IM18" s="9">
        <v>0.501</v>
      </c>
      <c r="IN18" s="9">
        <v>0.16500000000000001</v>
      </c>
      <c r="IO18" s="9">
        <v>0.33900000000000002</v>
      </c>
      <c r="IP18" s="9">
        <v>0.12</v>
      </c>
      <c r="IQ18" s="9">
        <v>0.219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3.9350000000000001</v>
      </c>
      <c r="AQ19" s="9">
        <v>1.333</v>
      </c>
      <c r="AR19" s="9">
        <v>2.6019999999999999</v>
      </c>
      <c r="AS19" s="9">
        <v>1.548</v>
      </c>
      <c r="AT19" s="9">
        <v>0.53600000000000003</v>
      </c>
      <c r="AU19" s="9">
        <v>1.012</v>
      </c>
      <c r="AV19" s="9">
        <v>1.5680000000000001</v>
      </c>
      <c r="AW19" s="9">
        <v>0.58199999999999996</v>
      </c>
      <c r="AX19" s="9">
        <v>0.98599999999999999</v>
      </c>
      <c r="AY19" s="9">
        <v>0.70899999999999996</v>
      </c>
      <c r="AZ19" s="9">
        <v>0.215</v>
      </c>
      <c r="BA19" s="9">
        <v>0.49399999999999999</v>
      </c>
      <c r="BB19" s="9">
        <v>0.11</v>
      </c>
      <c r="BC19" s="9">
        <v>0</v>
      </c>
      <c r="BD19" s="9">
        <v>0.11</v>
      </c>
      <c r="BE19" s="9">
        <v>14.06</v>
      </c>
      <c r="BF19" s="9">
        <v>12.747</v>
      </c>
      <c r="BG19" s="9">
        <v>14.569000000000001</v>
      </c>
      <c r="BH19" s="9">
        <v>3.9350000000000001</v>
      </c>
      <c r="BI19" s="9">
        <v>1.333</v>
      </c>
      <c r="BJ19" s="9">
        <v>2.6019999999999999</v>
      </c>
      <c r="BK19" s="9">
        <v>1.548</v>
      </c>
      <c r="BL19" s="9">
        <v>0.53600000000000003</v>
      </c>
      <c r="BM19" s="9">
        <v>1.012</v>
      </c>
      <c r="BN19" s="9">
        <v>1.5680000000000001</v>
      </c>
      <c r="BO19" s="9">
        <v>0.58199999999999996</v>
      </c>
      <c r="BP19" s="9">
        <v>0.98599999999999999</v>
      </c>
      <c r="BQ19" s="9">
        <v>0.70899999999999996</v>
      </c>
      <c r="BR19" s="9">
        <v>0.215</v>
      </c>
      <c r="BS19" s="9">
        <v>0.49399999999999999</v>
      </c>
      <c r="BT19" s="9">
        <v>0.11</v>
      </c>
      <c r="BU19" s="9">
        <v>0</v>
      </c>
      <c r="BV19" s="9">
        <v>0.11</v>
      </c>
      <c r="BW19" s="9">
        <v>14.06</v>
      </c>
      <c r="BX19" s="9">
        <v>12.747</v>
      </c>
      <c r="BY19" s="9">
        <v>14.569000000000001</v>
      </c>
      <c r="BZ19" s="9">
        <v>1.296</v>
      </c>
      <c r="CA19" s="9">
        <v>0.39500000000000002</v>
      </c>
      <c r="CB19" s="9">
        <v>0.90100000000000002</v>
      </c>
      <c r="CC19" s="9">
        <v>0.46600000000000003</v>
      </c>
      <c r="CD19" s="9">
        <v>0.105</v>
      </c>
      <c r="CE19" s="9">
        <v>0.36099999999999999</v>
      </c>
      <c r="CF19" s="9">
        <v>0.51100000000000001</v>
      </c>
      <c r="CG19" s="9">
        <v>0.186</v>
      </c>
      <c r="CH19" s="9">
        <v>0.32500000000000001</v>
      </c>
      <c r="CI19" s="9">
        <v>0.31900000000000001</v>
      </c>
      <c r="CJ19" s="9">
        <v>0.105</v>
      </c>
      <c r="CK19" s="9">
        <v>0.214</v>
      </c>
      <c r="CL19" s="9">
        <v>0</v>
      </c>
      <c r="CM19" s="9">
        <v>0</v>
      </c>
      <c r="CN19" s="9">
        <v>0</v>
      </c>
      <c r="CO19" s="9">
        <v>13.428000000000001</v>
      </c>
      <c r="CP19" s="9">
        <v>11.531000000000001</v>
      </c>
      <c r="CQ19" s="9">
        <v>14.321</v>
      </c>
      <c r="CR19" s="9">
        <v>1.7769999999999999</v>
      </c>
      <c r="CS19" s="9">
        <v>0.77900000000000003</v>
      </c>
      <c r="CT19" s="9">
        <v>0.998</v>
      </c>
      <c r="CU19" s="9">
        <v>0.54300000000000004</v>
      </c>
      <c r="CV19" s="9">
        <v>0.27200000000000002</v>
      </c>
      <c r="CW19" s="9">
        <v>0.27100000000000002</v>
      </c>
      <c r="CX19" s="9">
        <v>0.84399999999999997</v>
      </c>
      <c r="CY19" s="9">
        <v>0.39600000000000002</v>
      </c>
      <c r="CZ19" s="9">
        <v>0.44800000000000001</v>
      </c>
      <c r="DA19" s="9">
        <v>0.39</v>
      </c>
      <c r="DB19" s="9">
        <v>0.11</v>
      </c>
      <c r="DC19" s="9">
        <v>0.27900000000000003</v>
      </c>
      <c r="DD19" s="9">
        <v>0</v>
      </c>
      <c r="DE19" s="9">
        <v>0</v>
      </c>
      <c r="DF19" s="9">
        <v>0</v>
      </c>
      <c r="DG19" s="9">
        <v>16</v>
      </c>
      <c r="DH19" s="9">
        <v>15.467000000000001</v>
      </c>
      <c r="DI19" s="9">
        <v>17.041</v>
      </c>
      <c r="DJ19" s="9">
        <v>0.91</v>
      </c>
      <c r="DK19" s="9">
        <v>0.185</v>
      </c>
      <c r="DL19" s="9">
        <v>0.72599999999999998</v>
      </c>
      <c r="DM19" s="9">
        <v>0.20599999999999999</v>
      </c>
      <c r="DN19" s="9">
        <v>0</v>
      </c>
      <c r="DO19" s="9">
        <v>0.20599999999999999</v>
      </c>
      <c r="DP19" s="9">
        <v>0.48899999999999999</v>
      </c>
      <c r="DQ19" s="9">
        <v>0.185</v>
      </c>
      <c r="DR19" s="9">
        <v>0.30399999999999999</v>
      </c>
      <c r="DS19" s="9">
        <v>0.215</v>
      </c>
      <c r="DT19" s="9">
        <v>0</v>
      </c>
      <c r="DU19" s="9">
        <v>0.215</v>
      </c>
      <c r="DV19" s="9">
        <v>0</v>
      </c>
      <c r="DW19" s="9">
        <v>0</v>
      </c>
      <c r="DX19" s="9">
        <v>0</v>
      </c>
      <c r="DY19" s="9">
        <v>17.105</v>
      </c>
      <c r="DZ19" s="9">
        <v>0</v>
      </c>
      <c r="EA19" s="9">
        <v>18</v>
      </c>
      <c r="EB19" s="9">
        <v>0.86599999999999999</v>
      </c>
      <c r="EC19" s="9">
        <v>0.59399999999999997</v>
      </c>
      <c r="ED19" s="9">
        <v>0.27200000000000002</v>
      </c>
      <c r="EE19" s="9">
        <v>0.33700000000000002</v>
      </c>
      <c r="EF19" s="9">
        <v>0.27200000000000002</v>
      </c>
      <c r="EG19" s="9">
        <v>6.4000000000000001E-2</v>
      </c>
      <c r="EH19" s="9">
        <v>0.35499999999999998</v>
      </c>
      <c r="EI19" s="9">
        <v>0.21099999999999999</v>
      </c>
      <c r="EJ19" s="9">
        <v>0.14399999999999999</v>
      </c>
      <c r="EK19" s="9">
        <v>0.17499999999999999</v>
      </c>
      <c r="EL19" s="9">
        <v>0.11</v>
      </c>
      <c r="EM19" s="9">
        <v>6.4000000000000001E-2</v>
      </c>
      <c r="EN19" s="9">
        <v>0</v>
      </c>
      <c r="EO19" s="9">
        <v>0</v>
      </c>
      <c r="EP19" s="9">
        <v>0</v>
      </c>
      <c r="EQ19" s="9">
        <v>13.893000000000001</v>
      </c>
      <c r="ER19" s="9">
        <v>13.678000000000001</v>
      </c>
      <c r="ES19" s="9">
        <v>12.756</v>
      </c>
      <c r="ET19" s="9">
        <v>0.86199999999999999</v>
      </c>
      <c r="EU19" s="9">
        <v>0.159</v>
      </c>
      <c r="EV19" s="9">
        <v>0.70299999999999996</v>
      </c>
      <c r="EW19" s="9">
        <v>0.53900000000000003</v>
      </c>
      <c r="EX19" s="9">
        <v>0.159</v>
      </c>
      <c r="EY19" s="9">
        <v>0.38</v>
      </c>
      <c r="EZ19" s="9">
        <v>0.21299999999999999</v>
      </c>
      <c r="FA19" s="9">
        <v>0</v>
      </c>
      <c r="FB19" s="9">
        <v>0.21299999999999999</v>
      </c>
      <c r="FC19" s="9">
        <v>0</v>
      </c>
      <c r="FD19" s="9">
        <v>0</v>
      </c>
      <c r="FE19" s="9">
        <v>0</v>
      </c>
      <c r="FF19" s="9">
        <v>0.11</v>
      </c>
      <c r="FG19" s="9">
        <v>0</v>
      </c>
      <c r="FH19" s="9">
        <v>0.11</v>
      </c>
      <c r="FI19" s="9">
        <v>6.4240000000000004</v>
      </c>
      <c r="FJ19" s="9">
        <v>0</v>
      </c>
      <c r="FK19" s="9">
        <v>7.7030000000000003</v>
      </c>
      <c r="FL19" s="9">
        <v>0.28899999999999998</v>
      </c>
      <c r="FM19" s="9">
        <v>0</v>
      </c>
      <c r="FN19" s="9">
        <v>0.28899999999999998</v>
      </c>
      <c r="FO19" s="9">
        <v>0.17899999999999999</v>
      </c>
      <c r="FP19" s="9">
        <v>0</v>
      </c>
      <c r="FQ19" s="9">
        <v>0.17899999999999999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0.11</v>
      </c>
      <c r="FY19" s="9">
        <v>0</v>
      </c>
      <c r="FZ19" s="9">
        <v>0.11</v>
      </c>
      <c r="GA19" s="9">
        <v>8.2230000000000008</v>
      </c>
      <c r="GB19" s="9">
        <v>0</v>
      </c>
      <c r="GC19" s="9">
        <v>8.2230000000000008</v>
      </c>
      <c r="GD19" s="9">
        <v>0.57299999999999995</v>
      </c>
      <c r="GE19" s="9">
        <v>0.159</v>
      </c>
      <c r="GF19" s="9">
        <v>0.41399999999999998</v>
      </c>
      <c r="GG19" s="9">
        <v>0.36</v>
      </c>
      <c r="GH19" s="9">
        <v>0.159</v>
      </c>
      <c r="GI19" s="9">
        <v>0.20100000000000001</v>
      </c>
      <c r="GJ19" s="9">
        <v>0.21299999999999999</v>
      </c>
      <c r="GK19" s="9">
        <v>0</v>
      </c>
      <c r="GL19" s="9">
        <v>0.21299999999999999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6.3330000000000002</v>
      </c>
      <c r="GT19" s="9">
        <v>0</v>
      </c>
      <c r="GU19" s="9">
        <v>9.25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3.6749999999999998</v>
      </c>
      <c r="HO19" s="9">
        <v>1.173</v>
      </c>
      <c r="HP19" s="9">
        <v>2.5019999999999998</v>
      </c>
      <c r="HQ19" s="9">
        <v>1.2889999999999999</v>
      </c>
      <c r="HR19" s="9">
        <v>0.377</v>
      </c>
      <c r="HS19" s="9">
        <v>0.91200000000000003</v>
      </c>
      <c r="HT19" s="9">
        <v>1.5680000000000001</v>
      </c>
      <c r="HU19" s="9">
        <v>0.58199999999999996</v>
      </c>
      <c r="HV19" s="9">
        <v>0.98599999999999999</v>
      </c>
      <c r="HW19" s="9">
        <v>0.70899999999999996</v>
      </c>
      <c r="HX19" s="9">
        <v>0.215</v>
      </c>
      <c r="HY19" s="9">
        <v>0.49399999999999999</v>
      </c>
      <c r="HZ19" s="9">
        <v>0.11</v>
      </c>
      <c r="IA19" s="9">
        <v>0</v>
      </c>
      <c r="IB19" s="9">
        <v>0.11</v>
      </c>
      <c r="IC19" s="9">
        <v>15</v>
      </c>
      <c r="ID19" s="9">
        <v>14.465</v>
      </c>
      <c r="IE19" s="9">
        <v>15</v>
      </c>
      <c r="IF19" s="9">
        <v>1.194</v>
      </c>
      <c r="IG19" s="9">
        <v>0.45800000000000002</v>
      </c>
      <c r="IH19" s="9">
        <v>0.73599999999999999</v>
      </c>
      <c r="II19" s="9">
        <v>0.17100000000000001</v>
      </c>
      <c r="IJ19" s="9">
        <v>0.17100000000000001</v>
      </c>
      <c r="IK19" s="9">
        <v>0</v>
      </c>
      <c r="IL19" s="9">
        <v>0.65400000000000003</v>
      </c>
      <c r="IM19" s="9">
        <v>0.28699999999999998</v>
      </c>
      <c r="IN19" s="9">
        <v>0.36699999999999999</v>
      </c>
      <c r="IO19" s="9">
        <v>0.26</v>
      </c>
      <c r="IP19" s="9">
        <v>0</v>
      </c>
      <c r="IQ19" s="9">
        <v>0.26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4.6420000000000003</v>
      </c>
      <c r="AQ20" s="9">
        <v>1.8660000000000001</v>
      </c>
      <c r="AR20" s="9">
        <v>2.7749999999999999</v>
      </c>
      <c r="AS20" s="9">
        <v>1.8149999999999999</v>
      </c>
      <c r="AT20" s="9">
        <v>0.65200000000000002</v>
      </c>
      <c r="AU20" s="9">
        <v>1.163</v>
      </c>
      <c r="AV20" s="9">
        <v>1.5940000000000001</v>
      </c>
      <c r="AW20" s="9">
        <v>0.70099999999999996</v>
      </c>
      <c r="AX20" s="9">
        <v>0.89300000000000002</v>
      </c>
      <c r="AY20" s="9">
        <v>0.79900000000000004</v>
      </c>
      <c r="AZ20" s="9">
        <v>0.51300000000000001</v>
      </c>
      <c r="BA20" s="9">
        <v>0.28599999999999998</v>
      </c>
      <c r="BB20" s="9">
        <v>0.434</v>
      </c>
      <c r="BC20" s="9">
        <v>0</v>
      </c>
      <c r="BD20" s="9">
        <v>0.434</v>
      </c>
      <c r="BE20" s="9">
        <v>13</v>
      </c>
      <c r="BF20" s="9">
        <v>16</v>
      </c>
      <c r="BG20" s="9">
        <v>12.019</v>
      </c>
      <c r="BH20" s="9">
        <v>4.58</v>
      </c>
      <c r="BI20" s="9">
        <v>1.8049999999999999</v>
      </c>
      <c r="BJ20" s="9">
        <v>2.7749999999999999</v>
      </c>
      <c r="BK20" s="9">
        <v>1.8149999999999999</v>
      </c>
      <c r="BL20" s="9">
        <v>0.65200000000000002</v>
      </c>
      <c r="BM20" s="9">
        <v>1.163</v>
      </c>
      <c r="BN20" s="9">
        <v>1.5329999999999999</v>
      </c>
      <c r="BO20" s="9">
        <v>0.63900000000000001</v>
      </c>
      <c r="BP20" s="9">
        <v>0.89300000000000002</v>
      </c>
      <c r="BQ20" s="9">
        <v>0.79900000000000004</v>
      </c>
      <c r="BR20" s="9">
        <v>0.51300000000000001</v>
      </c>
      <c r="BS20" s="9">
        <v>0.28599999999999998</v>
      </c>
      <c r="BT20" s="9">
        <v>0.434</v>
      </c>
      <c r="BU20" s="9">
        <v>0</v>
      </c>
      <c r="BV20" s="9">
        <v>0.434</v>
      </c>
      <c r="BW20" s="9">
        <v>13</v>
      </c>
      <c r="BX20" s="9">
        <v>16</v>
      </c>
      <c r="BY20" s="9">
        <v>12.019</v>
      </c>
      <c r="BZ20" s="9">
        <v>2.1659999999999999</v>
      </c>
      <c r="CA20" s="9">
        <v>0.90700000000000003</v>
      </c>
      <c r="CB20" s="9">
        <v>1.2589999999999999</v>
      </c>
      <c r="CC20" s="9">
        <v>0.94799999999999995</v>
      </c>
      <c r="CD20" s="9">
        <v>0.30499999999999999</v>
      </c>
      <c r="CE20" s="9">
        <v>0.64300000000000002</v>
      </c>
      <c r="CF20" s="9">
        <v>0.69399999999999995</v>
      </c>
      <c r="CG20" s="9">
        <v>0.50600000000000001</v>
      </c>
      <c r="CH20" s="9">
        <v>0.188</v>
      </c>
      <c r="CI20" s="9">
        <v>0.38100000000000001</v>
      </c>
      <c r="CJ20" s="9">
        <v>9.6000000000000002E-2</v>
      </c>
      <c r="CK20" s="9">
        <v>0.28599999999999998</v>
      </c>
      <c r="CL20" s="9">
        <v>0.14199999999999999</v>
      </c>
      <c r="CM20" s="9">
        <v>0</v>
      </c>
      <c r="CN20" s="9">
        <v>0.14199999999999999</v>
      </c>
      <c r="CO20" s="9">
        <v>13.387</v>
      </c>
      <c r="CP20" s="9">
        <v>15.627000000000001</v>
      </c>
      <c r="CQ20" s="9">
        <v>10.057</v>
      </c>
      <c r="CR20" s="9">
        <v>1.722</v>
      </c>
      <c r="CS20" s="9">
        <v>0.59899999999999998</v>
      </c>
      <c r="CT20" s="9">
        <v>1.123</v>
      </c>
      <c r="CU20" s="9">
        <v>0.621</v>
      </c>
      <c r="CV20" s="9">
        <v>0.25700000000000001</v>
      </c>
      <c r="CW20" s="9">
        <v>0.36399999999999999</v>
      </c>
      <c r="CX20" s="9">
        <v>0.60099999999999998</v>
      </c>
      <c r="CY20" s="9">
        <v>0.13300000000000001</v>
      </c>
      <c r="CZ20" s="9">
        <v>0.46800000000000003</v>
      </c>
      <c r="DA20" s="9">
        <v>0.20799999999999999</v>
      </c>
      <c r="DB20" s="9">
        <v>0.20799999999999999</v>
      </c>
      <c r="DC20" s="9">
        <v>0</v>
      </c>
      <c r="DD20" s="9">
        <v>0.29099999999999998</v>
      </c>
      <c r="DE20" s="9">
        <v>0</v>
      </c>
      <c r="DF20" s="9">
        <v>0.29099999999999998</v>
      </c>
      <c r="DG20" s="9">
        <v>13.728999999999999</v>
      </c>
      <c r="DH20" s="9">
        <v>12.526</v>
      </c>
      <c r="DI20" s="9">
        <v>14.262</v>
      </c>
      <c r="DJ20" s="9">
        <v>1.2569999999999999</v>
      </c>
      <c r="DK20" s="9">
        <v>0.312</v>
      </c>
      <c r="DL20" s="9">
        <v>0.94499999999999995</v>
      </c>
      <c r="DM20" s="9">
        <v>0.46700000000000003</v>
      </c>
      <c r="DN20" s="9">
        <v>0.104</v>
      </c>
      <c r="DO20" s="9">
        <v>0.36399999999999999</v>
      </c>
      <c r="DP20" s="9">
        <v>0.28999999999999998</v>
      </c>
      <c r="DQ20" s="9">
        <v>0</v>
      </c>
      <c r="DR20" s="9">
        <v>0.28999999999999998</v>
      </c>
      <c r="DS20" s="9">
        <v>0.20799999999999999</v>
      </c>
      <c r="DT20" s="9">
        <v>0.20799999999999999</v>
      </c>
      <c r="DU20" s="9">
        <v>0</v>
      </c>
      <c r="DV20" s="9">
        <v>0.29099999999999998</v>
      </c>
      <c r="DW20" s="9">
        <v>0</v>
      </c>
      <c r="DX20" s="9">
        <v>0.29099999999999998</v>
      </c>
      <c r="DY20" s="9">
        <v>15.182</v>
      </c>
      <c r="DZ20" s="9">
        <v>21.012</v>
      </c>
      <c r="EA20" s="9">
        <v>13.91</v>
      </c>
      <c r="EB20" s="9">
        <v>0.46500000000000002</v>
      </c>
      <c r="EC20" s="9">
        <v>0.28699999999999998</v>
      </c>
      <c r="ED20" s="9">
        <v>0.17799999999999999</v>
      </c>
      <c r="EE20" s="9">
        <v>0.154</v>
      </c>
      <c r="EF20" s="9">
        <v>0.154</v>
      </c>
      <c r="EG20" s="9">
        <v>0</v>
      </c>
      <c r="EH20" s="9">
        <v>0.311</v>
      </c>
      <c r="EI20" s="9">
        <v>0.13300000000000001</v>
      </c>
      <c r="EJ20" s="9">
        <v>0.17799999999999999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12.586</v>
      </c>
      <c r="ER20" s="9">
        <v>9.73</v>
      </c>
      <c r="ES20" s="9">
        <v>15.523999999999999</v>
      </c>
      <c r="ET20" s="9">
        <v>0.69299999999999995</v>
      </c>
      <c r="EU20" s="9">
        <v>0.29899999999999999</v>
      </c>
      <c r="EV20" s="9">
        <v>0.39400000000000002</v>
      </c>
      <c r="EW20" s="9">
        <v>0.246</v>
      </c>
      <c r="EX20" s="9">
        <v>0.09</v>
      </c>
      <c r="EY20" s="9">
        <v>0.156</v>
      </c>
      <c r="EZ20" s="9">
        <v>0.23799999999999999</v>
      </c>
      <c r="FA20" s="9">
        <v>0</v>
      </c>
      <c r="FB20" s="9">
        <v>0.23799999999999999</v>
      </c>
      <c r="FC20" s="9">
        <v>0.20899999999999999</v>
      </c>
      <c r="FD20" s="9">
        <v>0.20899999999999999</v>
      </c>
      <c r="FE20" s="9">
        <v>0</v>
      </c>
      <c r="FF20" s="9">
        <v>0</v>
      </c>
      <c r="FG20" s="9">
        <v>0</v>
      </c>
      <c r="FH20" s="9">
        <v>0</v>
      </c>
      <c r="FI20" s="9">
        <v>12.468999999999999</v>
      </c>
      <c r="FJ20" s="9">
        <v>20.170999999999999</v>
      </c>
      <c r="FK20" s="9">
        <v>11.009</v>
      </c>
      <c r="FL20" s="9">
        <v>0.40899999999999997</v>
      </c>
      <c r="FM20" s="9">
        <v>0.09</v>
      </c>
      <c r="FN20" s="9">
        <v>0.31900000000000001</v>
      </c>
      <c r="FO20" s="9">
        <v>0.17100000000000001</v>
      </c>
      <c r="FP20" s="9">
        <v>0.09</v>
      </c>
      <c r="FQ20" s="9">
        <v>8.1000000000000003E-2</v>
      </c>
      <c r="FR20" s="9">
        <v>0.23799999999999999</v>
      </c>
      <c r="FS20" s="9">
        <v>0</v>
      </c>
      <c r="FT20" s="9">
        <v>0.23799999999999999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10.74</v>
      </c>
      <c r="GB20" s="9">
        <v>0</v>
      </c>
      <c r="GC20" s="9">
        <v>11.926</v>
      </c>
      <c r="GD20" s="9">
        <v>0.28399999999999997</v>
      </c>
      <c r="GE20" s="9">
        <v>0.20899999999999999</v>
      </c>
      <c r="GF20" s="9">
        <v>7.4999999999999997E-2</v>
      </c>
      <c r="GG20" s="9">
        <v>7.4999999999999997E-2</v>
      </c>
      <c r="GH20" s="9">
        <v>0</v>
      </c>
      <c r="GI20" s="9">
        <v>7.4999999999999997E-2</v>
      </c>
      <c r="GJ20" s="9">
        <v>0</v>
      </c>
      <c r="GK20" s="9">
        <v>0</v>
      </c>
      <c r="GL20" s="9">
        <v>0</v>
      </c>
      <c r="GM20" s="9">
        <v>0.20899999999999999</v>
      </c>
      <c r="GN20" s="9">
        <v>0.20899999999999999</v>
      </c>
      <c r="GO20" s="9">
        <v>0</v>
      </c>
      <c r="GP20" s="9">
        <v>0</v>
      </c>
      <c r="GQ20" s="9">
        <v>0</v>
      </c>
      <c r="GR20" s="9">
        <v>0</v>
      </c>
      <c r="GS20" s="9">
        <v>20.393999999999998</v>
      </c>
      <c r="GT20" s="9">
        <v>21.465</v>
      </c>
      <c r="GU20" s="9">
        <v>0</v>
      </c>
      <c r="GV20" s="9">
        <v>6.0999999999999999E-2</v>
      </c>
      <c r="GW20" s="9">
        <v>6.0999999999999999E-2</v>
      </c>
      <c r="GX20" s="9">
        <v>0</v>
      </c>
      <c r="GY20" s="9">
        <v>0</v>
      </c>
      <c r="GZ20" s="9">
        <v>0</v>
      </c>
      <c r="HA20" s="9">
        <v>0</v>
      </c>
      <c r="HB20" s="9">
        <v>6.0999999999999999E-2</v>
      </c>
      <c r="HC20" s="9">
        <v>6.0999999999999999E-2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4.2670000000000003</v>
      </c>
      <c r="HO20" s="9">
        <v>1.6579999999999999</v>
      </c>
      <c r="HP20" s="9">
        <v>2.609</v>
      </c>
      <c r="HQ20" s="9">
        <v>1.8149999999999999</v>
      </c>
      <c r="HR20" s="9">
        <v>0.65200000000000002</v>
      </c>
      <c r="HS20" s="9">
        <v>1.163</v>
      </c>
      <c r="HT20" s="9">
        <v>1.391</v>
      </c>
      <c r="HU20" s="9">
        <v>0.59599999999999997</v>
      </c>
      <c r="HV20" s="9">
        <v>0.79500000000000004</v>
      </c>
      <c r="HW20" s="9">
        <v>0.627</v>
      </c>
      <c r="HX20" s="9">
        <v>0.41</v>
      </c>
      <c r="HY20" s="9">
        <v>0.218</v>
      </c>
      <c r="HZ20" s="9">
        <v>0.434</v>
      </c>
      <c r="IA20" s="9">
        <v>0</v>
      </c>
      <c r="IB20" s="9">
        <v>0.434</v>
      </c>
      <c r="IC20" s="9">
        <v>12.223000000000001</v>
      </c>
      <c r="ID20" s="9">
        <v>15.35</v>
      </c>
      <c r="IE20" s="9">
        <v>12</v>
      </c>
      <c r="IF20" s="9">
        <v>1.036</v>
      </c>
      <c r="IG20" s="9">
        <v>0.42699999999999999</v>
      </c>
      <c r="IH20" s="9">
        <v>0.60899999999999999</v>
      </c>
      <c r="II20" s="9">
        <v>0.70299999999999996</v>
      </c>
      <c r="IJ20" s="9">
        <v>0.36</v>
      </c>
      <c r="IK20" s="9">
        <v>0.34300000000000003</v>
      </c>
      <c r="IL20" s="9">
        <v>0.14099999999999999</v>
      </c>
      <c r="IM20" s="9">
        <v>6.7000000000000004E-2</v>
      </c>
      <c r="IN20" s="9">
        <v>7.4999999999999997E-2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0.223</v>
      </c>
      <c r="C21" s="9">
        <v>12.875</v>
      </c>
      <c r="D21" s="9">
        <v>13.164</v>
      </c>
      <c r="E21" s="9">
        <v>12.954000000000001</v>
      </c>
      <c r="F21" s="9">
        <v>2.198</v>
      </c>
      <c r="G21" s="9">
        <v>1.643</v>
      </c>
      <c r="H21" s="9">
        <v>0.55600000000000005</v>
      </c>
      <c r="I21" s="9">
        <v>0.503</v>
      </c>
      <c r="J21" s="9">
        <v>0.38200000000000001</v>
      </c>
      <c r="K21" s="9">
        <v>0.121</v>
      </c>
      <c r="L21" s="9">
        <v>1.1279999999999999</v>
      </c>
      <c r="M21" s="9">
        <v>0.91700000000000004</v>
      </c>
      <c r="N21" s="9">
        <v>0.21099999999999999</v>
      </c>
      <c r="O21" s="9">
        <v>0.34399999999999997</v>
      </c>
      <c r="P21" s="9">
        <v>0.34399999999999997</v>
      </c>
      <c r="Q21" s="9">
        <v>0</v>
      </c>
      <c r="R21" s="9">
        <v>0.223</v>
      </c>
      <c r="S21" s="9">
        <v>0</v>
      </c>
      <c r="T21" s="9">
        <v>0.223</v>
      </c>
      <c r="U21" s="9">
        <v>10.551</v>
      </c>
      <c r="V21" s="9">
        <v>10.762</v>
      </c>
      <c r="W21" s="9">
        <v>14.927</v>
      </c>
      <c r="X21" s="9">
        <v>2.141</v>
      </c>
      <c r="Y21" s="9">
        <v>0.67100000000000004</v>
      </c>
      <c r="Z21" s="9">
        <v>1.47</v>
      </c>
      <c r="AA21" s="9">
        <v>1.5129999999999999</v>
      </c>
      <c r="AB21" s="9">
        <v>0.40500000000000003</v>
      </c>
      <c r="AC21" s="9">
        <v>1.1080000000000001</v>
      </c>
      <c r="AD21" s="9">
        <v>0.628</v>
      </c>
      <c r="AE21" s="9">
        <v>0.26600000000000001</v>
      </c>
      <c r="AF21" s="9">
        <v>0.36199999999999999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5.7210000000000001</v>
      </c>
      <c r="AN21" s="9">
        <v>8</v>
      </c>
      <c r="AO21" s="9">
        <v>5</v>
      </c>
      <c r="AP21" s="9">
        <v>3.052</v>
      </c>
      <c r="AQ21" s="9">
        <v>0.753</v>
      </c>
      <c r="AR21" s="9">
        <v>2.2989999999999999</v>
      </c>
      <c r="AS21" s="9">
        <v>1.3959999999999999</v>
      </c>
      <c r="AT21" s="9">
        <v>0.47299999999999998</v>
      </c>
      <c r="AU21" s="9">
        <v>0.92200000000000004</v>
      </c>
      <c r="AV21" s="9">
        <v>0.86</v>
      </c>
      <c r="AW21" s="9">
        <v>0.19400000000000001</v>
      </c>
      <c r="AX21" s="9">
        <v>0.66600000000000004</v>
      </c>
      <c r="AY21" s="9">
        <v>0.79600000000000004</v>
      </c>
      <c r="AZ21" s="9">
        <v>8.5000000000000006E-2</v>
      </c>
      <c r="BA21" s="9">
        <v>0.71099999999999997</v>
      </c>
      <c r="BB21" s="9">
        <v>0</v>
      </c>
      <c r="BC21" s="9">
        <v>0</v>
      </c>
      <c r="BD21" s="9">
        <v>0</v>
      </c>
      <c r="BE21" s="9">
        <v>11.201000000000001</v>
      </c>
      <c r="BF21" s="9">
        <v>6.8689999999999998</v>
      </c>
      <c r="BG21" s="9">
        <v>12.394</v>
      </c>
      <c r="BH21" s="9">
        <v>3.052</v>
      </c>
      <c r="BI21" s="9">
        <v>0.753</v>
      </c>
      <c r="BJ21" s="9">
        <v>2.2989999999999999</v>
      </c>
      <c r="BK21" s="9">
        <v>1.3959999999999999</v>
      </c>
      <c r="BL21" s="9">
        <v>0.47299999999999998</v>
      </c>
      <c r="BM21" s="9">
        <v>0.92200000000000004</v>
      </c>
      <c r="BN21" s="9">
        <v>0.86</v>
      </c>
      <c r="BO21" s="9">
        <v>0.19400000000000001</v>
      </c>
      <c r="BP21" s="9">
        <v>0.66600000000000004</v>
      </c>
      <c r="BQ21" s="9">
        <v>0.79600000000000004</v>
      </c>
      <c r="BR21" s="9">
        <v>8.5000000000000006E-2</v>
      </c>
      <c r="BS21" s="9">
        <v>0.71099999999999997</v>
      </c>
      <c r="BT21" s="9">
        <v>0</v>
      </c>
      <c r="BU21" s="9">
        <v>0</v>
      </c>
      <c r="BV21" s="9">
        <v>0</v>
      </c>
      <c r="BW21" s="9">
        <v>11.201000000000001</v>
      </c>
      <c r="BX21" s="9">
        <v>6.8689999999999998</v>
      </c>
      <c r="BY21" s="9">
        <v>12.394</v>
      </c>
      <c r="BZ21" s="9">
        <v>1.5269999999999999</v>
      </c>
      <c r="CA21" s="9">
        <v>0.59299999999999997</v>
      </c>
      <c r="CB21" s="9">
        <v>0.93400000000000005</v>
      </c>
      <c r="CC21" s="9">
        <v>0.64</v>
      </c>
      <c r="CD21" s="9">
        <v>0.314</v>
      </c>
      <c r="CE21" s="9">
        <v>0.32600000000000001</v>
      </c>
      <c r="CF21" s="9">
        <v>0.53800000000000003</v>
      </c>
      <c r="CG21" s="9">
        <v>0.19400000000000001</v>
      </c>
      <c r="CH21" s="9">
        <v>0.34399999999999997</v>
      </c>
      <c r="CI21" s="9">
        <v>0.34899999999999998</v>
      </c>
      <c r="CJ21" s="9">
        <v>8.5000000000000006E-2</v>
      </c>
      <c r="CK21" s="9">
        <v>0.26300000000000001</v>
      </c>
      <c r="CL21" s="9">
        <v>0</v>
      </c>
      <c r="CM21" s="9">
        <v>0</v>
      </c>
      <c r="CN21" s="9">
        <v>0</v>
      </c>
      <c r="CO21" s="9">
        <v>12.519</v>
      </c>
      <c r="CP21" s="9">
        <v>10.754</v>
      </c>
      <c r="CQ21" s="9">
        <v>12.654</v>
      </c>
      <c r="CR21" s="9">
        <v>1.4019999999999999</v>
      </c>
      <c r="CS21" s="9">
        <v>0.16</v>
      </c>
      <c r="CT21" s="9">
        <v>1.242</v>
      </c>
      <c r="CU21" s="9">
        <v>0.63200000000000001</v>
      </c>
      <c r="CV21" s="9">
        <v>0.16</v>
      </c>
      <c r="CW21" s="9">
        <v>0.47299999999999998</v>
      </c>
      <c r="CX21" s="9">
        <v>0.32200000000000001</v>
      </c>
      <c r="CY21" s="9">
        <v>0</v>
      </c>
      <c r="CZ21" s="9">
        <v>0.32200000000000001</v>
      </c>
      <c r="DA21" s="9">
        <v>0.44700000000000001</v>
      </c>
      <c r="DB21" s="9">
        <v>0</v>
      </c>
      <c r="DC21" s="9">
        <v>0.44700000000000001</v>
      </c>
      <c r="DD21" s="9">
        <v>0</v>
      </c>
      <c r="DE21" s="9">
        <v>0</v>
      </c>
      <c r="DF21" s="9">
        <v>0</v>
      </c>
      <c r="DG21" s="9">
        <v>10.305999999999999</v>
      </c>
      <c r="DH21" s="9">
        <v>0</v>
      </c>
      <c r="DI21" s="9">
        <v>13.177</v>
      </c>
      <c r="DJ21" s="9">
        <v>0.57799999999999996</v>
      </c>
      <c r="DK21" s="9">
        <v>0</v>
      </c>
      <c r="DL21" s="9">
        <v>0.57799999999999996</v>
      </c>
      <c r="DM21" s="9">
        <v>0.22900000000000001</v>
      </c>
      <c r="DN21" s="9">
        <v>0</v>
      </c>
      <c r="DO21" s="9">
        <v>0.22900000000000001</v>
      </c>
      <c r="DP21" s="9">
        <v>0.12</v>
      </c>
      <c r="DQ21" s="9">
        <v>0</v>
      </c>
      <c r="DR21" s="9">
        <v>0.12</v>
      </c>
      <c r="DS21" s="9">
        <v>0.22900000000000001</v>
      </c>
      <c r="DT21" s="9">
        <v>0</v>
      </c>
      <c r="DU21" s="9">
        <v>0.22900000000000001</v>
      </c>
      <c r="DV21" s="9">
        <v>0</v>
      </c>
      <c r="DW21" s="9">
        <v>0</v>
      </c>
      <c r="DX21" s="9">
        <v>0</v>
      </c>
      <c r="DY21" s="9">
        <v>10</v>
      </c>
      <c r="DZ21" s="9">
        <v>0</v>
      </c>
      <c r="EA21" s="9">
        <v>10</v>
      </c>
      <c r="EB21" s="9">
        <v>0.82299999999999995</v>
      </c>
      <c r="EC21" s="9">
        <v>0.16</v>
      </c>
      <c r="ED21" s="9">
        <v>0.66400000000000003</v>
      </c>
      <c r="EE21" s="9">
        <v>0.40300000000000002</v>
      </c>
      <c r="EF21" s="9">
        <v>0.16</v>
      </c>
      <c r="EG21" s="9">
        <v>0.24399999999999999</v>
      </c>
      <c r="EH21" s="9">
        <v>0.20200000000000001</v>
      </c>
      <c r="EI21" s="9">
        <v>0</v>
      </c>
      <c r="EJ21" s="9">
        <v>0.20200000000000001</v>
      </c>
      <c r="EK21" s="9">
        <v>0.218</v>
      </c>
      <c r="EL21" s="9">
        <v>0</v>
      </c>
      <c r="EM21" s="9">
        <v>0.218</v>
      </c>
      <c r="EN21" s="9">
        <v>0</v>
      </c>
      <c r="EO21" s="9">
        <v>0</v>
      </c>
      <c r="EP21" s="9">
        <v>0</v>
      </c>
      <c r="EQ21" s="9">
        <v>11.712999999999999</v>
      </c>
      <c r="ER21" s="9">
        <v>0</v>
      </c>
      <c r="ES21" s="9">
        <v>15.835000000000001</v>
      </c>
      <c r="ET21" s="9">
        <v>0.123</v>
      </c>
      <c r="EU21" s="9">
        <v>0</v>
      </c>
      <c r="EV21" s="9">
        <v>0.123</v>
      </c>
      <c r="EW21" s="9">
        <v>0.123</v>
      </c>
      <c r="EX21" s="9">
        <v>0</v>
      </c>
      <c r="EY21" s="9">
        <v>0.123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0.123</v>
      </c>
      <c r="FM21" s="9">
        <v>0</v>
      </c>
      <c r="FN21" s="9">
        <v>0.123</v>
      </c>
      <c r="FO21" s="9">
        <v>0.123</v>
      </c>
      <c r="FP21" s="9">
        <v>0</v>
      </c>
      <c r="FQ21" s="9">
        <v>0.123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9">
        <v>3.052</v>
      </c>
      <c r="HO21" s="9">
        <v>0.753</v>
      </c>
      <c r="HP21" s="9">
        <v>2.2989999999999999</v>
      </c>
      <c r="HQ21" s="9">
        <v>1.3959999999999999</v>
      </c>
      <c r="HR21" s="9">
        <v>0.47299999999999998</v>
      </c>
      <c r="HS21" s="9">
        <v>0.92200000000000004</v>
      </c>
      <c r="HT21" s="9">
        <v>0.86</v>
      </c>
      <c r="HU21" s="9">
        <v>0.19400000000000001</v>
      </c>
      <c r="HV21" s="9">
        <v>0.66600000000000004</v>
      </c>
      <c r="HW21" s="9">
        <v>0.79600000000000004</v>
      </c>
      <c r="HX21" s="9">
        <v>8.5000000000000006E-2</v>
      </c>
      <c r="HY21" s="9">
        <v>0.71099999999999997</v>
      </c>
      <c r="HZ21" s="9">
        <v>0</v>
      </c>
      <c r="IA21" s="9">
        <v>0</v>
      </c>
      <c r="IB21" s="9">
        <v>0</v>
      </c>
      <c r="IC21" s="9">
        <v>11.201000000000001</v>
      </c>
      <c r="ID21" s="9">
        <v>6.8689999999999998</v>
      </c>
      <c r="IE21" s="9">
        <v>12.394</v>
      </c>
      <c r="IF21" s="9">
        <v>0.84499999999999997</v>
      </c>
      <c r="IG21" s="9">
        <v>0.32100000000000001</v>
      </c>
      <c r="IH21" s="9">
        <v>0.52400000000000002</v>
      </c>
      <c r="II21" s="9">
        <v>0.50700000000000001</v>
      </c>
      <c r="IJ21" s="9">
        <v>0.32100000000000001</v>
      </c>
      <c r="IK21" s="9">
        <v>0.186</v>
      </c>
      <c r="IL21" s="9">
        <v>0.12</v>
      </c>
      <c r="IM21" s="9">
        <v>0</v>
      </c>
      <c r="IN21" s="9">
        <v>0.12</v>
      </c>
      <c r="IO21" s="9">
        <v>0.218</v>
      </c>
      <c r="IP21" s="9">
        <v>0</v>
      </c>
      <c r="IQ21" s="9">
        <v>0.218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9379</v>
      </c>
      <c r="C1" s="3" t="s">
        <v>9380</v>
      </c>
      <c r="D1" s="3" t="s">
        <v>9381</v>
      </c>
      <c r="E1" s="3" t="s">
        <v>9382</v>
      </c>
      <c r="F1" s="3" t="s">
        <v>9383</v>
      </c>
      <c r="G1" s="3" t="s">
        <v>9384</v>
      </c>
      <c r="H1" s="3" t="s">
        <v>9385</v>
      </c>
      <c r="I1" s="3" t="s">
        <v>9386</v>
      </c>
      <c r="J1" s="3" t="s">
        <v>9387</v>
      </c>
      <c r="K1" s="3" t="s">
        <v>9388</v>
      </c>
      <c r="L1" s="3" t="s">
        <v>9389</v>
      </c>
      <c r="M1" s="3" t="s">
        <v>9390</v>
      </c>
      <c r="N1" s="3" t="s">
        <v>9391</v>
      </c>
      <c r="O1" s="3" t="s">
        <v>9392</v>
      </c>
      <c r="P1" s="3" t="s">
        <v>9393</v>
      </c>
      <c r="Q1" s="3" t="s">
        <v>9394</v>
      </c>
      <c r="R1" s="3" t="s">
        <v>9395</v>
      </c>
      <c r="S1" s="3" t="s">
        <v>9396</v>
      </c>
      <c r="T1" s="3" t="s">
        <v>9397</v>
      </c>
      <c r="U1" s="3" t="s">
        <v>9398</v>
      </c>
      <c r="V1" s="3" t="s">
        <v>9399</v>
      </c>
      <c r="W1" s="3" t="s">
        <v>9400</v>
      </c>
      <c r="X1" s="3" t="s">
        <v>9401</v>
      </c>
      <c r="Y1" s="3" t="s">
        <v>9402</v>
      </c>
      <c r="Z1" s="3" t="s">
        <v>9403</v>
      </c>
      <c r="AA1" s="3" t="s">
        <v>9404</v>
      </c>
      <c r="AB1" s="3" t="s">
        <v>9405</v>
      </c>
      <c r="AC1" s="3" t="s">
        <v>9406</v>
      </c>
      <c r="AD1" s="3" t="s">
        <v>9407</v>
      </c>
      <c r="AE1" s="3" t="s">
        <v>9408</v>
      </c>
      <c r="AF1" s="3" t="s">
        <v>9409</v>
      </c>
      <c r="AG1" s="3" t="s">
        <v>9410</v>
      </c>
      <c r="AH1" s="3" t="s">
        <v>9411</v>
      </c>
      <c r="AI1" s="3" t="s">
        <v>9412</v>
      </c>
      <c r="AJ1" s="3" t="s">
        <v>9413</v>
      </c>
      <c r="AK1" s="3" t="s">
        <v>9414</v>
      </c>
      <c r="AL1" s="3" t="s">
        <v>9415</v>
      </c>
      <c r="AM1" s="3" t="s">
        <v>9416</v>
      </c>
      <c r="AN1" s="3" t="s">
        <v>9417</v>
      </c>
      <c r="AO1" s="3" t="s">
        <v>9418</v>
      </c>
      <c r="AP1" s="3" t="s">
        <v>9419</v>
      </c>
      <c r="AQ1" s="3" t="s">
        <v>9420</v>
      </c>
      <c r="AR1" s="3" t="s">
        <v>9421</v>
      </c>
      <c r="AS1" s="3" t="s">
        <v>9422</v>
      </c>
      <c r="AT1" s="3" t="s">
        <v>9423</v>
      </c>
      <c r="AU1" s="3" t="s">
        <v>9424</v>
      </c>
      <c r="AV1" s="3" t="s">
        <v>9425</v>
      </c>
      <c r="AW1" s="3" t="s">
        <v>9426</v>
      </c>
      <c r="AX1" s="3" t="s">
        <v>9427</v>
      </c>
      <c r="AY1" s="3" t="s">
        <v>9428</v>
      </c>
      <c r="AZ1" s="3" t="s">
        <v>9429</v>
      </c>
      <c r="BA1" s="3" t="s">
        <v>9430</v>
      </c>
      <c r="BB1" s="3" t="s">
        <v>9431</v>
      </c>
      <c r="BC1" s="3" t="s">
        <v>9432</v>
      </c>
      <c r="BD1" s="3" t="s">
        <v>9433</v>
      </c>
      <c r="BE1" s="3" t="s">
        <v>9434</v>
      </c>
      <c r="BF1" s="3" t="s">
        <v>9435</v>
      </c>
      <c r="BG1" s="3" t="s">
        <v>9436</v>
      </c>
      <c r="BH1" s="3" t="s">
        <v>9437</v>
      </c>
      <c r="BI1" s="3" t="s">
        <v>9438</v>
      </c>
      <c r="BJ1" s="3" t="s">
        <v>9439</v>
      </c>
      <c r="BK1" s="3" t="s">
        <v>9440</v>
      </c>
      <c r="BL1" s="3" t="s">
        <v>9441</v>
      </c>
      <c r="BM1" s="3" t="s">
        <v>9442</v>
      </c>
      <c r="BN1" s="3" t="s">
        <v>9443</v>
      </c>
      <c r="BO1" s="3" t="s">
        <v>9444</v>
      </c>
      <c r="BP1" s="3" t="s">
        <v>9445</v>
      </c>
      <c r="BQ1" s="3" t="s">
        <v>9446</v>
      </c>
      <c r="BR1" s="3" t="s">
        <v>9447</v>
      </c>
      <c r="BS1" s="3" t="s">
        <v>9448</v>
      </c>
      <c r="BT1" s="3" t="s">
        <v>9449</v>
      </c>
      <c r="BU1" s="3" t="s">
        <v>9450</v>
      </c>
      <c r="BV1" s="3" t="s">
        <v>9451</v>
      </c>
      <c r="BW1" s="3" t="s">
        <v>9452</v>
      </c>
      <c r="BX1" s="3" t="s">
        <v>9453</v>
      </c>
      <c r="BY1" s="3" t="s">
        <v>9454</v>
      </c>
      <c r="BZ1" s="3" t="s">
        <v>9455</v>
      </c>
      <c r="CA1" s="3" t="s">
        <v>9456</v>
      </c>
      <c r="CB1" s="3" t="s">
        <v>9457</v>
      </c>
      <c r="CC1" s="3" t="s">
        <v>9458</v>
      </c>
      <c r="CD1" s="3" t="s">
        <v>9459</v>
      </c>
      <c r="CE1" s="3" t="s">
        <v>9460</v>
      </c>
      <c r="CF1" s="3" t="s">
        <v>9461</v>
      </c>
      <c r="CG1" s="3" t="s">
        <v>9462</v>
      </c>
      <c r="CH1" s="3" t="s">
        <v>9463</v>
      </c>
      <c r="CI1" s="3" t="s">
        <v>9464</v>
      </c>
      <c r="CJ1" s="3" t="s">
        <v>9465</v>
      </c>
      <c r="CK1" s="3" t="s">
        <v>9466</v>
      </c>
      <c r="CL1" s="3" t="s">
        <v>9467</v>
      </c>
      <c r="CM1" s="3" t="s">
        <v>9468</v>
      </c>
      <c r="CN1" s="3" t="s">
        <v>9469</v>
      </c>
      <c r="CO1" s="3" t="s">
        <v>9470</v>
      </c>
      <c r="CP1" s="3" t="s">
        <v>9471</v>
      </c>
      <c r="CQ1" s="3" t="s">
        <v>9472</v>
      </c>
      <c r="CR1" s="3" t="s">
        <v>9473</v>
      </c>
      <c r="CS1" s="3" t="s">
        <v>9474</v>
      </c>
      <c r="CT1" s="3" t="s">
        <v>9475</v>
      </c>
      <c r="CU1" s="3" t="s">
        <v>9476</v>
      </c>
      <c r="CV1" s="3" t="s">
        <v>9477</v>
      </c>
      <c r="CW1" s="3" t="s">
        <v>9478</v>
      </c>
      <c r="CX1" s="3" t="s">
        <v>9479</v>
      </c>
      <c r="CY1" s="3" t="s">
        <v>9480</v>
      </c>
      <c r="CZ1" s="3" t="s">
        <v>9481</v>
      </c>
      <c r="DA1" s="3" t="s">
        <v>9482</v>
      </c>
      <c r="DB1" s="3" t="s">
        <v>9483</v>
      </c>
      <c r="DC1" s="3" t="s">
        <v>9484</v>
      </c>
      <c r="DD1" s="3" t="s">
        <v>9485</v>
      </c>
      <c r="DE1" s="3" t="s">
        <v>9486</v>
      </c>
      <c r="DF1" s="3" t="s">
        <v>9487</v>
      </c>
      <c r="DG1" s="3" t="s">
        <v>9488</v>
      </c>
      <c r="DH1" s="3" t="s">
        <v>9489</v>
      </c>
      <c r="DI1" s="3" t="s">
        <v>9490</v>
      </c>
      <c r="DJ1" s="3" t="s">
        <v>9491</v>
      </c>
      <c r="DK1" s="3" t="s">
        <v>9492</v>
      </c>
      <c r="DL1" s="3" t="s">
        <v>9493</v>
      </c>
      <c r="DM1" s="3" t="s">
        <v>9494</v>
      </c>
      <c r="DN1" s="3" t="s">
        <v>9495</v>
      </c>
      <c r="DO1" s="3" t="s">
        <v>9496</v>
      </c>
      <c r="DP1" s="3" t="s">
        <v>9497</v>
      </c>
      <c r="DQ1" s="3" t="s">
        <v>9498</v>
      </c>
      <c r="DR1" s="3" t="s">
        <v>9499</v>
      </c>
      <c r="DS1" s="3" t="s">
        <v>9500</v>
      </c>
      <c r="DT1" s="3" t="s">
        <v>9501</v>
      </c>
      <c r="DU1" s="3" t="s">
        <v>9502</v>
      </c>
      <c r="DV1" s="3" t="s">
        <v>9503</v>
      </c>
      <c r="DW1" s="3" t="s">
        <v>9504</v>
      </c>
      <c r="DX1" s="3" t="s">
        <v>9505</v>
      </c>
      <c r="DY1" s="3" t="s">
        <v>9506</v>
      </c>
      <c r="DZ1" s="3" t="s">
        <v>9507</v>
      </c>
      <c r="EA1" s="3" t="s">
        <v>9508</v>
      </c>
      <c r="EB1" s="3" t="s">
        <v>9509</v>
      </c>
      <c r="EC1" s="3" t="s">
        <v>9510</v>
      </c>
      <c r="ED1" s="3" t="s">
        <v>9511</v>
      </c>
      <c r="EE1" s="3" t="s">
        <v>9512</v>
      </c>
      <c r="EF1" s="3" t="s">
        <v>9513</v>
      </c>
      <c r="EG1" s="3" t="s">
        <v>9514</v>
      </c>
      <c r="EH1" s="3" t="s">
        <v>9515</v>
      </c>
      <c r="EI1" s="3" t="s">
        <v>9516</v>
      </c>
      <c r="EJ1" s="3" t="s">
        <v>9517</v>
      </c>
      <c r="EK1" s="3" t="s">
        <v>9518</v>
      </c>
      <c r="EL1" s="3" t="s">
        <v>9519</v>
      </c>
      <c r="EM1" s="3" t="s">
        <v>9520</v>
      </c>
      <c r="EN1" s="3" t="s">
        <v>9521</v>
      </c>
      <c r="EO1" s="3" t="s">
        <v>9522</v>
      </c>
      <c r="EP1" s="3" t="s">
        <v>9523</v>
      </c>
      <c r="EQ1" s="3" t="s">
        <v>9524</v>
      </c>
      <c r="ER1" s="3" t="s">
        <v>9525</v>
      </c>
      <c r="ES1" s="3" t="s">
        <v>9526</v>
      </c>
      <c r="ET1" s="3" t="s">
        <v>9527</v>
      </c>
      <c r="EU1" s="3" t="s">
        <v>9528</v>
      </c>
      <c r="EV1" s="3" t="s">
        <v>9529</v>
      </c>
      <c r="EW1" s="3" t="s">
        <v>9530</v>
      </c>
      <c r="EX1" s="3" t="s">
        <v>9531</v>
      </c>
      <c r="EY1" s="3" t="s">
        <v>9532</v>
      </c>
      <c r="EZ1" s="3" t="s">
        <v>9533</v>
      </c>
      <c r="FA1" s="3" t="s">
        <v>9534</v>
      </c>
      <c r="FB1" s="3" t="s">
        <v>9535</v>
      </c>
      <c r="FC1" s="3" t="s">
        <v>9536</v>
      </c>
      <c r="FD1" s="3" t="s">
        <v>9537</v>
      </c>
      <c r="FE1" s="3" t="s">
        <v>9538</v>
      </c>
      <c r="FF1" s="3" t="s">
        <v>9539</v>
      </c>
      <c r="FG1" s="3" t="s">
        <v>9540</v>
      </c>
      <c r="FH1" s="3" t="s">
        <v>9541</v>
      </c>
      <c r="FI1" s="3" t="s">
        <v>9542</v>
      </c>
      <c r="FJ1" s="3" t="s">
        <v>9543</v>
      </c>
      <c r="FK1" s="3" t="s">
        <v>9544</v>
      </c>
      <c r="FL1" s="3" t="s">
        <v>9545</v>
      </c>
      <c r="FM1" s="3" t="s">
        <v>9546</v>
      </c>
      <c r="FN1" s="3" t="s">
        <v>9547</v>
      </c>
      <c r="FO1" s="3" t="s">
        <v>9548</v>
      </c>
      <c r="FP1" s="3" t="s">
        <v>9549</v>
      </c>
      <c r="FQ1" s="3" t="s">
        <v>9550</v>
      </c>
      <c r="FR1" s="3" t="s">
        <v>9551</v>
      </c>
      <c r="FS1" s="3" t="s">
        <v>9552</v>
      </c>
      <c r="FT1" s="3" t="s">
        <v>9553</v>
      </c>
      <c r="FU1" s="3" t="s">
        <v>9554</v>
      </c>
      <c r="FV1" s="3" t="s">
        <v>9555</v>
      </c>
      <c r="FW1" s="3" t="s">
        <v>9556</v>
      </c>
      <c r="FX1" s="3" t="s">
        <v>9557</v>
      </c>
      <c r="FY1" s="3" t="s">
        <v>9558</v>
      </c>
      <c r="FZ1" s="3" t="s">
        <v>9559</v>
      </c>
      <c r="GA1" s="3" t="s">
        <v>9560</v>
      </c>
      <c r="GB1" s="3" t="s">
        <v>9561</v>
      </c>
      <c r="GC1" s="3" t="s">
        <v>9562</v>
      </c>
      <c r="GD1" s="3" t="s">
        <v>9563</v>
      </c>
      <c r="GE1" s="3" t="s">
        <v>9564</v>
      </c>
      <c r="GF1" s="3" t="s">
        <v>9565</v>
      </c>
      <c r="GG1" s="3" t="s">
        <v>9566</v>
      </c>
      <c r="GH1" s="3" t="s">
        <v>9567</v>
      </c>
      <c r="GI1" s="3" t="s">
        <v>9568</v>
      </c>
      <c r="GJ1" s="3" t="s">
        <v>9569</v>
      </c>
      <c r="GK1" s="3" t="s">
        <v>9570</v>
      </c>
      <c r="GL1" s="3" t="s">
        <v>9571</v>
      </c>
      <c r="GM1" s="3" t="s">
        <v>9572</v>
      </c>
      <c r="GN1" s="3" t="s">
        <v>9573</v>
      </c>
      <c r="GO1" s="3" t="s">
        <v>9574</v>
      </c>
      <c r="GP1" s="3" t="s">
        <v>9575</v>
      </c>
      <c r="GQ1" s="3" t="s">
        <v>9576</v>
      </c>
      <c r="GR1" s="3" t="s">
        <v>9577</v>
      </c>
      <c r="GS1" s="3" t="s">
        <v>9578</v>
      </c>
      <c r="GT1" s="3" t="s">
        <v>9579</v>
      </c>
      <c r="GU1" s="3" t="s">
        <v>9580</v>
      </c>
      <c r="GV1" s="3" t="s">
        <v>9581</v>
      </c>
      <c r="GW1" s="3" t="s">
        <v>9582</v>
      </c>
      <c r="GX1" s="3" t="s">
        <v>9583</v>
      </c>
      <c r="GY1" s="3" t="s">
        <v>9584</v>
      </c>
      <c r="GZ1" s="3" t="s">
        <v>9585</v>
      </c>
      <c r="HA1" s="3" t="s">
        <v>9586</v>
      </c>
      <c r="HB1" s="3" t="s">
        <v>9587</v>
      </c>
      <c r="HC1" s="3" t="s">
        <v>9588</v>
      </c>
      <c r="HD1" s="3" t="s">
        <v>9589</v>
      </c>
      <c r="HE1" s="3" t="s">
        <v>9590</v>
      </c>
      <c r="HF1" s="3" t="s">
        <v>9591</v>
      </c>
      <c r="HG1" s="3" t="s">
        <v>9592</v>
      </c>
      <c r="HH1" s="3" t="s">
        <v>9593</v>
      </c>
      <c r="HI1" s="3" t="s">
        <v>9594</v>
      </c>
      <c r="HJ1" s="3" t="s">
        <v>9595</v>
      </c>
      <c r="HK1" s="3" t="s">
        <v>9596</v>
      </c>
      <c r="HL1" s="3" t="s">
        <v>9597</v>
      </c>
      <c r="HM1" s="3" t="s">
        <v>9598</v>
      </c>
      <c r="HN1" s="3" t="s">
        <v>9599</v>
      </c>
      <c r="HO1" s="3" t="s">
        <v>9600</v>
      </c>
      <c r="HP1" s="3" t="s">
        <v>9601</v>
      </c>
      <c r="HQ1" s="3" t="s">
        <v>9602</v>
      </c>
      <c r="HR1" s="3" t="s">
        <v>9603</v>
      </c>
      <c r="HS1" s="3" t="s">
        <v>9604</v>
      </c>
      <c r="HT1" s="3" t="s">
        <v>9605</v>
      </c>
      <c r="HU1" s="3" t="s">
        <v>9606</v>
      </c>
      <c r="HV1" s="3" t="s">
        <v>9607</v>
      </c>
      <c r="HW1" s="3" t="s">
        <v>9608</v>
      </c>
      <c r="HX1" s="3" t="s">
        <v>9609</v>
      </c>
      <c r="HY1" s="3" t="s">
        <v>9610</v>
      </c>
      <c r="HZ1" s="3" t="s">
        <v>9611</v>
      </c>
      <c r="IA1" s="3" t="s">
        <v>9612</v>
      </c>
      <c r="IB1" s="3" t="s">
        <v>9613</v>
      </c>
      <c r="IC1" s="3" t="s">
        <v>9614</v>
      </c>
      <c r="ID1" s="3" t="s">
        <v>9615</v>
      </c>
      <c r="IE1" s="3" t="s">
        <v>9616</v>
      </c>
      <c r="IF1" s="3" t="s">
        <v>9617</v>
      </c>
      <c r="IG1" s="3" t="s">
        <v>9618</v>
      </c>
      <c r="IH1" s="3" t="s">
        <v>9619</v>
      </c>
      <c r="II1" s="3" t="s">
        <v>9620</v>
      </c>
      <c r="IJ1" s="3" t="s">
        <v>9621</v>
      </c>
      <c r="IK1" s="3" t="s">
        <v>9622</v>
      </c>
      <c r="IL1" s="3" t="s">
        <v>9623</v>
      </c>
      <c r="IM1" s="3" t="s">
        <v>9624</v>
      </c>
      <c r="IN1" s="3" t="s">
        <v>9625</v>
      </c>
      <c r="IO1" s="3" t="s">
        <v>9626</v>
      </c>
      <c r="IP1" s="3" t="s">
        <v>9627</v>
      </c>
      <c r="IQ1" s="3" t="s">
        <v>9628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9629</v>
      </c>
      <c r="C10" s="8" t="s">
        <v>9630</v>
      </c>
      <c r="D10" s="8" t="s">
        <v>9631</v>
      </c>
      <c r="E10" s="8" t="s">
        <v>9632</v>
      </c>
      <c r="F10" s="8" t="s">
        <v>9633</v>
      </c>
      <c r="G10" s="8" t="s">
        <v>9634</v>
      </c>
      <c r="H10" s="8" t="s">
        <v>9635</v>
      </c>
      <c r="I10" s="8" t="s">
        <v>9636</v>
      </c>
      <c r="J10" s="8" t="s">
        <v>9637</v>
      </c>
      <c r="K10" s="8" t="s">
        <v>9638</v>
      </c>
      <c r="L10" s="8" t="s">
        <v>9639</v>
      </c>
      <c r="M10" s="8" t="s">
        <v>9640</v>
      </c>
      <c r="N10" s="8" t="s">
        <v>9641</v>
      </c>
      <c r="O10" s="8" t="s">
        <v>9642</v>
      </c>
      <c r="P10" s="8" t="s">
        <v>9643</v>
      </c>
      <c r="Q10" s="8" t="s">
        <v>9644</v>
      </c>
      <c r="R10" s="8" t="s">
        <v>9645</v>
      </c>
      <c r="S10" s="8" t="s">
        <v>9646</v>
      </c>
      <c r="T10" s="8" t="s">
        <v>9647</v>
      </c>
      <c r="U10" s="8" t="s">
        <v>9648</v>
      </c>
      <c r="V10" s="8" t="s">
        <v>9649</v>
      </c>
      <c r="W10" s="8" t="s">
        <v>9650</v>
      </c>
      <c r="X10" s="8" t="s">
        <v>9651</v>
      </c>
      <c r="Y10" s="8" t="s">
        <v>9652</v>
      </c>
      <c r="Z10" s="8" t="s">
        <v>9653</v>
      </c>
      <c r="AA10" s="8" t="s">
        <v>9654</v>
      </c>
      <c r="AB10" s="8" t="s">
        <v>9655</v>
      </c>
      <c r="AC10" s="8" t="s">
        <v>9656</v>
      </c>
      <c r="AD10" s="8" t="s">
        <v>9657</v>
      </c>
      <c r="AE10" s="8" t="s">
        <v>9658</v>
      </c>
      <c r="AF10" s="8" t="s">
        <v>9659</v>
      </c>
      <c r="AG10" s="8" t="s">
        <v>9660</v>
      </c>
      <c r="AH10" s="8" t="s">
        <v>9661</v>
      </c>
      <c r="AI10" s="8" t="s">
        <v>9662</v>
      </c>
      <c r="AJ10" s="8" t="s">
        <v>9663</v>
      </c>
      <c r="AK10" s="8" t="s">
        <v>9664</v>
      </c>
      <c r="AL10" s="8" t="s">
        <v>9665</v>
      </c>
      <c r="AM10" s="8" t="s">
        <v>9666</v>
      </c>
      <c r="AN10" s="8" t="s">
        <v>9667</v>
      </c>
      <c r="AO10" s="8" t="s">
        <v>9668</v>
      </c>
      <c r="AP10" s="8" t="s">
        <v>9669</v>
      </c>
      <c r="AQ10" s="8" t="s">
        <v>9670</v>
      </c>
      <c r="AR10" s="8" t="s">
        <v>9671</v>
      </c>
      <c r="AS10" s="8" t="s">
        <v>9672</v>
      </c>
      <c r="AT10" s="8" t="s">
        <v>9673</v>
      </c>
      <c r="AU10" s="8" t="s">
        <v>9674</v>
      </c>
      <c r="AV10" s="8" t="s">
        <v>9675</v>
      </c>
      <c r="AW10" s="8" t="s">
        <v>9676</v>
      </c>
      <c r="AX10" s="8" t="s">
        <v>9677</v>
      </c>
      <c r="AY10" s="8" t="s">
        <v>9678</v>
      </c>
      <c r="AZ10" s="8" t="s">
        <v>9679</v>
      </c>
      <c r="BA10" s="8" t="s">
        <v>9680</v>
      </c>
      <c r="BB10" s="8" t="s">
        <v>9681</v>
      </c>
      <c r="BC10" s="8" t="s">
        <v>9682</v>
      </c>
      <c r="BD10" s="8" t="s">
        <v>9683</v>
      </c>
      <c r="BE10" s="8" t="s">
        <v>9684</v>
      </c>
      <c r="BF10" s="8" t="s">
        <v>9685</v>
      </c>
      <c r="BG10" s="8" t="s">
        <v>9686</v>
      </c>
      <c r="BH10" s="8" t="s">
        <v>9687</v>
      </c>
      <c r="BI10" s="8" t="s">
        <v>9688</v>
      </c>
      <c r="BJ10" s="8" t="s">
        <v>9689</v>
      </c>
      <c r="BK10" s="8" t="s">
        <v>9690</v>
      </c>
      <c r="BL10" s="8" t="s">
        <v>9691</v>
      </c>
      <c r="BM10" s="8" t="s">
        <v>9692</v>
      </c>
      <c r="BN10" s="8" t="s">
        <v>9693</v>
      </c>
      <c r="BO10" s="8" t="s">
        <v>9694</v>
      </c>
      <c r="BP10" s="8" t="s">
        <v>9695</v>
      </c>
      <c r="BQ10" s="8" t="s">
        <v>9696</v>
      </c>
      <c r="BR10" s="8" t="s">
        <v>9697</v>
      </c>
      <c r="BS10" s="8" t="s">
        <v>9698</v>
      </c>
      <c r="BT10" s="8" t="s">
        <v>9699</v>
      </c>
      <c r="BU10" s="8" t="s">
        <v>9700</v>
      </c>
      <c r="BV10" s="8" t="s">
        <v>9701</v>
      </c>
      <c r="BW10" s="8" t="s">
        <v>9702</v>
      </c>
      <c r="BX10" s="8" t="s">
        <v>9703</v>
      </c>
      <c r="BY10" s="8" t="s">
        <v>9704</v>
      </c>
      <c r="BZ10" s="8" t="s">
        <v>9705</v>
      </c>
      <c r="CA10" s="8" t="s">
        <v>9706</v>
      </c>
      <c r="CB10" s="8" t="s">
        <v>9707</v>
      </c>
      <c r="CC10" s="8" t="s">
        <v>9708</v>
      </c>
      <c r="CD10" s="8" t="s">
        <v>9709</v>
      </c>
      <c r="CE10" s="8" t="s">
        <v>9710</v>
      </c>
      <c r="CF10" s="8" t="s">
        <v>9711</v>
      </c>
      <c r="CG10" s="8" t="s">
        <v>9712</v>
      </c>
      <c r="CH10" s="8" t="s">
        <v>9713</v>
      </c>
      <c r="CI10" s="8" t="s">
        <v>9714</v>
      </c>
      <c r="CJ10" s="8" t="s">
        <v>9715</v>
      </c>
      <c r="CK10" s="8" t="s">
        <v>9716</v>
      </c>
      <c r="CL10" s="8" t="s">
        <v>9717</v>
      </c>
      <c r="CM10" s="8" t="s">
        <v>9718</v>
      </c>
      <c r="CN10" s="8" t="s">
        <v>9719</v>
      </c>
      <c r="CO10" s="8" t="s">
        <v>9720</v>
      </c>
      <c r="CP10" s="8" t="s">
        <v>9721</v>
      </c>
      <c r="CQ10" s="8" t="s">
        <v>9722</v>
      </c>
      <c r="CR10" s="8" t="s">
        <v>9723</v>
      </c>
      <c r="CS10" s="8" t="s">
        <v>9724</v>
      </c>
      <c r="CT10" s="8" t="s">
        <v>9725</v>
      </c>
      <c r="CU10" s="8" t="s">
        <v>9726</v>
      </c>
      <c r="CV10" s="8" t="s">
        <v>9727</v>
      </c>
      <c r="CW10" s="8" t="s">
        <v>9728</v>
      </c>
      <c r="CX10" s="8" t="s">
        <v>9729</v>
      </c>
      <c r="CY10" s="8" t="s">
        <v>9730</v>
      </c>
      <c r="CZ10" s="8" t="s">
        <v>9731</v>
      </c>
      <c r="DA10" s="8" t="s">
        <v>9732</v>
      </c>
      <c r="DB10" s="8" t="s">
        <v>9733</v>
      </c>
      <c r="DC10" s="8" t="s">
        <v>9734</v>
      </c>
      <c r="DD10" s="8" t="s">
        <v>9735</v>
      </c>
      <c r="DE10" s="8" t="s">
        <v>9736</v>
      </c>
      <c r="DF10" s="8" t="s">
        <v>9737</v>
      </c>
      <c r="DG10" s="8" t="s">
        <v>9738</v>
      </c>
      <c r="DH10" s="8" t="s">
        <v>9739</v>
      </c>
      <c r="DI10" s="8" t="s">
        <v>9740</v>
      </c>
      <c r="DJ10" s="8" t="s">
        <v>9741</v>
      </c>
      <c r="DK10" s="8" t="s">
        <v>9742</v>
      </c>
      <c r="DL10" s="8" t="s">
        <v>9743</v>
      </c>
      <c r="DM10" s="8" t="s">
        <v>9744</v>
      </c>
      <c r="DN10" s="8" t="s">
        <v>9745</v>
      </c>
      <c r="DO10" s="8" t="s">
        <v>9746</v>
      </c>
      <c r="DP10" s="8" t="s">
        <v>9747</v>
      </c>
      <c r="DQ10" s="8" t="s">
        <v>9748</v>
      </c>
      <c r="DR10" s="8" t="s">
        <v>9749</v>
      </c>
      <c r="DS10" s="8" t="s">
        <v>9750</v>
      </c>
      <c r="DT10" s="8" t="s">
        <v>9751</v>
      </c>
      <c r="DU10" s="8" t="s">
        <v>9752</v>
      </c>
      <c r="DV10" s="8" t="s">
        <v>9753</v>
      </c>
      <c r="DW10" s="8" t="s">
        <v>9754</v>
      </c>
      <c r="DX10" s="8" t="s">
        <v>9755</v>
      </c>
      <c r="DY10" s="8" t="s">
        <v>9756</v>
      </c>
      <c r="DZ10" s="8" t="s">
        <v>9757</v>
      </c>
      <c r="EA10" s="8" t="s">
        <v>9758</v>
      </c>
      <c r="EB10" s="8" t="s">
        <v>9759</v>
      </c>
      <c r="EC10" s="8" t="s">
        <v>9760</v>
      </c>
      <c r="ED10" s="8" t="s">
        <v>9761</v>
      </c>
      <c r="EE10" s="8" t="s">
        <v>9762</v>
      </c>
      <c r="EF10" s="8" t="s">
        <v>9763</v>
      </c>
      <c r="EG10" s="8" t="s">
        <v>9764</v>
      </c>
      <c r="EH10" s="8" t="s">
        <v>9765</v>
      </c>
      <c r="EI10" s="8" t="s">
        <v>9766</v>
      </c>
      <c r="EJ10" s="8" t="s">
        <v>9767</v>
      </c>
      <c r="EK10" s="8" t="s">
        <v>9768</v>
      </c>
      <c r="EL10" s="8" t="s">
        <v>9769</v>
      </c>
      <c r="EM10" s="8" t="s">
        <v>9770</v>
      </c>
      <c r="EN10" s="8" t="s">
        <v>9771</v>
      </c>
      <c r="EO10" s="8" t="s">
        <v>9772</v>
      </c>
      <c r="EP10" s="8" t="s">
        <v>9773</v>
      </c>
      <c r="EQ10" s="8" t="s">
        <v>9774</v>
      </c>
      <c r="ER10" s="8" t="s">
        <v>9775</v>
      </c>
      <c r="ES10" s="8" t="s">
        <v>9776</v>
      </c>
      <c r="ET10" s="8" t="s">
        <v>9777</v>
      </c>
      <c r="EU10" s="8" t="s">
        <v>9778</v>
      </c>
      <c r="EV10" s="8" t="s">
        <v>9779</v>
      </c>
      <c r="EW10" s="8" t="s">
        <v>9780</v>
      </c>
      <c r="EX10" s="8" t="s">
        <v>9781</v>
      </c>
      <c r="EY10" s="8" t="s">
        <v>9782</v>
      </c>
      <c r="EZ10" s="8" t="s">
        <v>9783</v>
      </c>
      <c r="FA10" s="8" t="s">
        <v>9784</v>
      </c>
      <c r="FB10" s="8" t="s">
        <v>9785</v>
      </c>
      <c r="FC10" s="8" t="s">
        <v>9786</v>
      </c>
      <c r="FD10" s="8" t="s">
        <v>9787</v>
      </c>
      <c r="FE10" s="8" t="s">
        <v>9788</v>
      </c>
      <c r="FF10" s="8" t="s">
        <v>9789</v>
      </c>
      <c r="FG10" s="8" t="s">
        <v>9790</v>
      </c>
      <c r="FH10" s="8" t="s">
        <v>9791</v>
      </c>
      <c r="FI10" s="8" t="s">
        <v>9792</v>
      </c>
      <c r="FJ10" s="8" t="s">
        <v>9793</v>
      </c>
      <c r="FK10" s="8" t="s">
        <v>9794</v>
      </c>
      <c r="FL10" s="8" t="s">
        <v>9795</v>
      </c>
      <c r="FM10" s="8" t="s">
        <v>9796</v>
      </c>
      <c r="FN10" s="8" t="s">
        <v>9797</v>
      </c>
      <c r="FO10" s="8" t="s">
        <v>9798</v>
      </c>
      <c r="FP10" s="8" t="s">
        <v>9799</v>
      </c>
      <c r="FQ10" s="8" t="s">
        <v>9800</v>
      </c>
      <c r="FR10" s="8" t="s">
        <v>9801</v>
      </c>
      <c r="FS10" s="8" t="s">
        <v>9802</v>
      </c>
      <c r="FT10" s="8" t="s">
        <v>9803</v>
      </c>
      <c r="FU10" s="8" t="s">
        <v>9804</v>
      </c>
      <c r="FV10" s="8" t="s">
        <v>9805</v>
      </c>
      <c r="FW10" s="8" t="s">
        <v>9806</v>
      </c>
      <c r="FX10" s="8" t="s">
        <v>9807</v>
      </c>
      <c r="FY10" s="8" t="s">
        <v>9808</v>
      </c>
      <c r="FZ10" s="8" t="s">
        <v>9809</v>
      </c>
      <c r="GA10" s="8" t="s">
        <v>9810</v>
      </c>
      <c r="GB10" s="8" t="s">
        <v>9811</v>
      </c>
      <c r="GC10" s="8" t="s">
        <v>9812</v>
      </c>
      <c r="GD10" s="8" t="s">
        <v>9813</v>
      </c>
      <c r="GE10" s="8" t="s">
        <v>9814</v>
      </c>
      <c r="GF10" s="8" t="s">
        <v>9815</v>
      </c>
      <c r="GG10" s="8" t="s">
        <v>9816</v>
      </c>
      <c r="GH10" s="8" t="s">
        <v>9817</v>
      </c>
      <c r="GI10" s="8" t="s">
        <v>9818</v>
      </c>
      <c r="GJ10" s="8" t="s">
        <v>9819</v>
      </c>
      <c r="GK10" s="8" t="s">
        <v>9820</v>
      </c>
      <c r="GL10" s="8" t="s">
        <v>9821</v>
      </c>
      <c r="GM10" s="8" t="s">
        <v>9822</v>
      </c>
      <c r="GN10" s="8" t="s">
        <v>9823</v>
      </c>
      <c r="GO10" s="8" t="s">
        <v>9824</v>
      </c>
      <c r="GP10" s="8" t="s">
        <v>9825</v>
      </c>
      <c r="GQ10" s="8" t="s">
        <v>9826</v>
      </c>
      <c r="GR10" s="8" t="s">
        <v>9827</v>
      </c>
      <c r="GS10" s="8" t="s">
        <v>9828</v>
      </c>
      <c r="GT10" s="8" t="s">
        <v>9829</v>
      </c>
      <c r="GU10" s="8" t="s">
        <v>9830</v>
      </c>
      <c r="GV10" s="8" t="s">
        <v>9831</v>
      </c>
      <c r="GW10" s="8" t="s">
        <v>9832</v>
      </c>
      <c r="GX10" s="8" t="s">
        <v>9833</v>
      </c>
      <c r="GY10" s="8" t="s">
        <v>9834</v>
      </c>
      <c r="GZ10" s="8" t="s">
        <v>9835</v>
      </c>
      <c r="HA10" s="8" t="s">
        <v>9836</v>
      </c>
      <c r="HB10" s="8" t="s">
        <v>9837</v>
      </c>
      <c r="HC10" s="8" t="s">
        <v>9838</v>
      </c>
      <c r="HD10" s="8" t="s">
        <v>9839</v>
      </c>
      <c r="HE10" s="8" t="s">
        <v>9840</v>
      </c>
      <c r="HF10" s="8" t="s">
        <v>9841</v>
      </c>
      <c r="HG10" s="8" t="s">
        <v>9842</v>
      </c>
      <c r="HH10" s="8" t="s">
        <v>9843</v>
      </c>
      <c r="HI10" s="8" t="s">
        <v>9844</v>
      </c>
      <c r="HJ10" s="8" t="s">
        <v>9845</v>
      </c>
      <c r="HK10" s="8" t="s">
        <v>9846</v>
      </c>
      <c r="HL10" s="8" t="s">
        <v>9847</v>
      </c>
      <c r="HM10" s="8" t="s">
        <v>9848</v>
      </c>
      <c r="HN10" s="8" t="s">
        <v>9849</v>
      </c>
      <c r="HO10" s="8" t="s">
        <v>9850</v>
      </c>
      <c r="HP10" s="8" t="s">
        <v>9851</v>
      </c>
      <c r="HQ10" s="8" t="s">
        <v>9852</v>
      </c>
      <c r="HR10" s="8" t="s">
        <v>9853</v>
      </c>
      <c r="HS10" s="8" t="s">
        <v>9854</v>
      </c>
      <c r="HT10" s="8" t="s">
        <v>9855</v>
      </c>
      <c r="HU10" s="8" t="s">
        <v>9856</v>
      </c>
      <c r="HV10" s="8" t="s">
        <v>9857</v>
      </c>
      <c r="HW10" s="8" t="s">
        <v>9858</v>
      </c>
      <c r="HX10" s="8" t="s">
        <v>9859</v>
      </c>
      <c r="HY10" s="8" t="s">
        <v>9860</v>
      </c>
      <c r="HZ10" s="8" t="s">
        <v>9861</v>
      </c>
      <c r="IA10" s="8" t="s">
        <v>9862</v>
      </c>
      <c r="IB10" s="8" t="s">
        <v>9863</v>
      </c>
      <c r="IC10" s="8" t="s">
        <v>9864</v>
      </c>
      <c r="ID10" s="8" t="s">
        <v>9865</v>
      </c>
      <c r="IE10" s="8" t="s">
        <v>9866</v>
      </c>
      <c r="IF10" s="8" t="s">
        <v>9867</v>
      </c>
      <c r="IG10" s="8" t="s">
        <v>9868</v>
      </c>
      <c r="IH10" s="8" t="s">
        <v>9869</v>
      </c>
      <c r="II10" s="8" t="s">
        <v>9870</v>
      </c>
      <c r="IJ10" s="8" t="s">
        <v>9871</v>
      </c>
      <c r="IK10" s="8" t="s">
        <v>9872</v>
      </c>
      <c r="IL10" s="8" t="s">
        <v>9873</v>
      </c>
      <c r="IM10" s="8" t="s">
        <v>9874</v>
      </c>
      <c r="IN10" s="8" t="s">
        <v>9875</v>
      </c>
      <c r="IO10" s="8" t="s">
        <v>9876</v>
      </c>
      <c r="IP10" s="8" t="s">
        <v>9877</v>
      </c>
      <c r="IQ10" s="8" t="s">
        <v>9878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19.292999999999999</v>
      </c>
      <c r="F11" s="9">
        <v>16.279</v>
      </c>
      <c r="G11" s="9">
        <v>18.530999999999999</v>
      </c>
      <c r="H11" s="9">
        <v>2.9420000000000002</v>
      </c>
      <c r="I11" s="9">
        <v>1.3560000000000001</v>
      </c>
      <c r="J11" s="9">
        <v>1.5860000000000001</v>
      </c>
      <c r="K11" s="9">
        <v>0.86</v>
      </c>
      <c r="L11" s="9">
        <v>0.20599999999999999</v>
      </c>
      <c r="M11" s="9">
        <v>0.65500000000000003</v>
      </c>
      <c r="N11" s="9">
        <v>1.0049999999999999</v>
      </c>
      <c r="O11" s="9">
        <v>0.45500000000000002</v>
      </c>
      <c r="P11" s="9">
        <v>0.55000000000000004</v>
      </c>
      <c r="Q11" s="9">
        <v>0.86799999999999999</v>
      </c>
      <c r="R11" s="9">
        <v>0.63</v>
      </c>
      <c r="S11" s="9">
        <v>0.23799999999999999</v>
      </c>
      <c r="T11" s="9">
        <v>0.20799999999999999</v>
      </c>
      <c r="U11" s="9">
        <v>6.6000000000000003E-2</v>
      </c>
      <c r="V11" s="9">
        <v>0.14299999999999999</v>
      </c>
      <c r="W11" s="9">
        <v>15.72</v>
      </c>
      <c r="X11" s="9">
        <v>18.984999999999999</v>
      </c>
      <c r="Y11" s="9">
        <v>10</v>
      </c>
      <c r="Z11" s="9">
        <v>0.59</v>
      </c>
      <c r="AA11" s="9">
        <v>0.28199999999999997</v>
      </c>
      <c r="AB11" s="9">
        <v>0.308</v>
      </c>
      <c r="AC11" s="9">
        <v>9.8000000000000004E-2</v>
      </c>
      <c r="AD11" s="9">
        <v>9.8000000000000004E-2</v>
      </c>
      <c r="AE11" s="9">
        <v>0</v>
      </c>
      <c r="AF11" s="9">
        <v>0.33600000000000002</v>
      </c>
      <c r="AG11" s="9">
        <v>0.109</v>
      </c>
      <c r="AH11" s="9">
        <v>0.22700000000000001</v>
      </c>
      <c r="AI11" s="9">
        <v>0.157</v>
      </c>
      <c r="AJ11" s="9">
        <v>7.4999999999999997E-2</v>
      </c>
      <c r="AK11" s="9">
        <v>8.1000000000000003E-2</v>
      </c>
      <c r="AL11" s="9">
        <v>0</v>
      </c>
      <c r="AM11" s="9">
        <v>0</v>
      </c>
      <c r="AN11" s="9">
        <v>0</v>
      </c>
      <c r="AO11" s="9">
        <v>10</v>
      </c>
      <c r="AP11" s="9">
        <v>9.5649999999999995</v>
      </c>
      <c r="AQ11" s="9">
        <v>10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0.34399999999999997</v>
      </c>
      <c r="BK11" s="9">
        <v>0</v>
      </c>
      <c r="BL11" s="9">
        <v>0.34399999999999997</v>
      </c>
      <c r="BM11" s="9">
        <v>0.184</v>
      </c>
      <c r="BN11" s="9">
        <v>0</v>
      </c>
      <c r="BO11" s="9">
        <v>0.184</v>
      </c>
      <c r="BP11" s="9">
        <v>0</v>
      </c>
      <c r="BQ11" s="9">
        <v>0</v>
      </c>
      <c r="BR11" s="9">
        <v>0</v>
      </c>
      <c r="BS11" s="9">
        <v>8.1000000000000003E-2</v>
      </c>
      <c r="BT11" s="9">
        <v>0</v>
      </c>
      <c r="BU11" s="9">
        <v>8.1000000000000003E-2</v>
      </c>
      <c r="BV11" s="9">
        <v>7.9000000000000001E-2</v>
      </c>
      <c r="BW11" s="9">
        <v>0</v>
      </c>
      <c r="BX11" s="9">
        <v>7.9000000000000001E-2</v>
      </c>
      <c r="BY11" s="9">
        <v>17.055</v>
      </c>
      <c r="BZ11" s="9">
        <v>0</v>
      </c>
      <c r="CA11" s="9">
        <v>17.055</v>
      </c>
      <c r="CB11" s="9">
        <v>1.6419999999999999</v>
      </c>
      <c r="CC11" s="9">
        <v>0.49399999999999999</v>
      </c>
      <c r="CD11" s="9">
        <v>1.1479999999999999</v>
      </c>
      <c r="CE11" s="9">
        <v>0.14499999999999999</v>
      </c>
      <c r="CF11" s="9">
        <v>0</v>
      </c>
      <c r="CG11" s="9">
        <v>0.14499999999999999</v>
      </c>
      <c r="CH11" s="9">
        <v>0.38600000000000001</v>
      </c>
      <c r="CI11" s="9">
        <v>6.5000000000000002E-2</v>
      </c>
      <c r="CJ11" s="9">
        <v>0.32100000000000001</v>
      </c>
      <c r="CK11" s="9">
        <v>1.0469999999999999</v>
      </c>
      <c r="CL11" s="9">
        <v>0.42899999999999999</v>
      </c>
      <c r="CM11" s="9">
        <v>0.61899999999999999</v>
      </c>
      <c r="CN11" s="9">
        <v>6.3E-2</v>
      </c>
      <c r="CO11" s="9">
        <v>0</v>
      </c>
      <c r="CP11" s="9">
        <v>6.3E-2</v>
      </c>
      <c r="CQ11" s="9">
        <v>20</v>
      </c>
      <c r="CR11" s="9">
        <v>23.004999999999999</v>
      </c>
      <c r="CS11" s="9">
        <v>20</v>
      </c>
      <c r="CT11" s="9">
        <v>2.1960000000000002</v>
      </c>
      <c r="CU11" s="9">
        <v>0.83299999999999996</v>
      </c>
      <c r="CV11" s="9">
        <v>1.3640000000000001</v>
      </c>
      <c r="CW11" s="9">
        <v>0.58599999999999997</v>
      </c>
      <c r="CX11" s="9">
        <v>0.104</v>
      </c>
      <c r="CY11" s="9">
        <v>0.48199999999999998</v>
      </c>
      <c r="CZ11" s="9">
        <v>1.1919999999999999</v>
      </c>
      <c r="DA11" s="9">
        <v>0.45700000000000002</v>
      </c>
      <c r="DB11" s="9">
        <v>0.73499999999999999</v>
      </c>
      <c r="DC11" s="9">
        <v>0.35299999999999998</v>
      </c>
      <c r="DD11" s="9">
        <v>0.20599999999999999</v>
      </c>
      <c r="DE11" s="9">
        <v>0.14599999999999999</v>
      </c>
      <c r="DF11" s="9">
        <v>6.6000000000000003E-2</v>
      </c>
      <c r="DG11" s="9">
        <v>6.6000000000000003E-2</v>
      </c>
      <c r="DH11" s="9">
        <v>0</v>
      </c>
      <c r="DI11" s="9">
        <v>13.526999999999999</v>
      </c>
      <c r="DJ11" s="9">
        <v>14</v>
      </c>
      <c r="DK11" s="9">
        <v>10</v>
      </c>
      <c r="DL11" s="9">
        <v>0.51900000000000002</v>
      </c>
      <c r="DM11" s="9">
        <v>0.45600000000000002</v>
      </c>
      <c r="DN11" s="9">
        <v>6.3E-2</v>
      </c>
      <c r="DO11" s="9">
        <v>0.26300000000000001</v>
      </c>
      <c r="DP11" s="9">
        <v>0.2</v>
      </c>
      <c r="DQ11" s="9">
        <v>6.3E-2</v>
      </c>
      <c r="DR11" s="9">
        <v>0.109</v>
      </c>
      <c r="DS11" s="9">
        <v>0.109</v>
      </c>
      <c r="DT11" s="9">
        <v>0</v>
      </c>
      <c r="DU11" s="9">
        <v>0.14699999999999999</v>
      </c>
      <c r="DV11" s="9">
        <v>0.14699999999999999</v>
      </c>
      <c r="DW11" s="9">
        <v>0</v>
      </c>
      <c r="DX11" s="9">
        <v>0</v>
      </c>
      <c r="DY11" s="9">
        <v>0</v>
      </c>
      <c r="DZ11" s="9">
        <v>0</v>
      </c>
      <c r="EA11" s="9">
        <v>8.8960000000000008</v>
      </c>
      <c r="EB11" s="9">
        <v>9.4979999999999993</v>
      </c>
      <c r="EC11" s="9">
        <v>0</v>
      </c>
      <c r="ED11" s="9">
        <v>1.117</v>
      </c>
      <c r="EE11" s="9">
        <v>0.44500000000000001</v>
      </c>
      <c r="EF11" s="9">
        <v>0.67200000000000004</v>
      </c>
      <c r="EG11" s="9">
        <v>0.14499999999999999</v>
      </c>
      <c r="EH11" s="9">
        <v>0</v>
      </c>
      <c r="EI11" s="9">
        <v>0.14499999999999999</v>
      </c>
      <c r="EJ11" s="9">
        <v>0.33900000000000002</v>
      </c>
      <c r="EK11" s="9">
        <v>0.17599999999999999</v>
      </c>
      <c r="EL11" s="9">
        <v>0.16400000000000001</v>
      </c>
      <c r="EM11" s="9">
        <v>0.63300000000000001</v>
      </c>
      <c r="EN11" s="9">
        <v>0.26900000000000002</v>
      </c>
      <c r="EO11" s="9">
        <v>0.36299999999999999</v>
      </c>
      <c r="EP11" s="9">
        <v>0</v>
      </c>
      <c r="EQ11" s="9">
        <v>0</v>
      </c>
      <c r="ER11" s="9">
        <v>0</v>
      </c>
      <c r="ES11" s="9">
        <v>20</v>
      </c>
      <c r="ET11" s="9">
        <v>20</v>
      </c>
      <c r="EU11" s="9">
        <v>16.498999999999999</v>
      </c>
      <c r="EV11" s="9">
        <v>2.681</v>
      </c>
      <c r="EW11" s="9">
        <v>1.0580000000000001</v>
      </c>
      <c r="EX11" s="9">
        <v>1.623</v>
      </c>
      <c r="EY11" s="9">
        <v>0.78300000000000003</v>
      </c>
      <c r="EZ11" s="9">
        <v>0.30399999999999999</v>
      </c>
      <c r="FA11" s="9">
        <v>0.47899999999999998</v>
      </c>
      <c r="FB11" s="9">
        <v>0.85899999999999999</v>
      </c>
      <c r="FC11" s="9">
        <v>0.24099999999999999</v>
      </c>
      <c r="FD11" s="9">
        <v>0.61799999999999999</v>
      </c>
      <c r="FE11" s="9">
        <v>0.83</v>
      </c>
      <c r="FF11" s="9">
        <v>0.44700000000000001</v>
      </c>
      <c r="FG11" s="9">
        <v>0.38300000000000001</v>
      </c>
      <c r="FH11" s="9">
        <v>0.20799999999999999</v>
      </c>
      <c r="FI11" s="9">
        <v>6.6000000000000003E-2</v>
      </c>
      <c r="FJ11" s="9">
        <v>0.14299999999999999</v>
      </c>
      <c r="FK11" s="9">
        <v>16</v>
      </c>
      <c r="FL11" s="9">
        <v>17.006</v>
      </c>
      <c r="FM11" s="9">
        <v>14.113</v>
      </c>
      <c r="FN11" s="9">
        <v>0.73399999999999999</v>
      </c>
      <c r="FO11" s="9">
        <v>0.27900000000000003</v>
      </c>
      <c r="FP11" s="9">
        <v>0.45500000000000002</v>
      </c>
      <c r="FQ11" s="9">
        <v>0.18099999999999999</v>
      </c>
      <c r="FR11" s="9">
        <v>0</v>
      </c>
      <c r="FS11" s="9">
        <v>0.18099999999999999</v>
      </c>
      <c r="FT11" s="9">
        <v>0.48799999999999999</v>
      </c>
      <c r="FU11" s="9">
        <v>0.214</v>
      </c>
      <c r="FV11" s="9">
        <v>0.27400000000000002</v>
      </c>
      <c r="FW11" s="9">
        <v>6.6000000000000003E-2</v>
      </c>
      <c r="FX11" s="9">
        <v>6.6000000000000003E-2</v>
      </c>
      <c r="FY11" s="9">
        <v>0</v>
      </c>
      <c r="FZ11" s="9">
        <v>0</v>
      </c>
      <c r="GA11" s="9">
        <v>0</v>
      </c>
      <c r="GB11" s="9">
        <v>0</v>
      </c>
      <c r="GC11" s="9">
        <v>10</v>
      </c>
      <c r="GD11" s="9">
        <v>13.06</v>
      </c>
      <c r="GE11" s="9">
        <v>10</v>
      </c>
      <c r="GF11" s="9">
        <v>0.16900000000000001</v>
      </c>
      <c r="GG11" s="9">
        <v>0</v>
      </c>
      <c r="GH11" s="9">
        <v>0.16900000000000001</v>
      </c>
      <c r="GI11" s="9">
        <v>6.9000000000000006E-2</v>
      </c>
      <c r="GJ11" s="9">
        <v>0</v>
      </c>
      <c r="GK11" s="9">
        <v>6.9000000000000006E-2</v>
      </c>
      <c r="GL11" s="9">
        <v>0</v>
      </c>
      <c r="GM11" s="9">
        <v>0</v>
      </c>
      <c r="GN11" s="9">
        <v>0</v>
      </c>
      <c r="GO11" s="9">
        <v>0.1</v>
      </c>
      <c r="GP11" s="9">
        <v>0</v>
      </c>
      <c r="GQ11" s="9">
        <v>0.1</v>
      </c>
      <c r="GR11" s="9">
        <v>0</v>
      </c>
      <c r="GS11" s="9">
        <v>0</v>
      </c>
      <c r="GT11" s="9">
        <v>0</v>
      </c>
      <c r="GU11" s="9">
        <v>17.783999999999999</v>
      </c>
      <c r="GV11" s="9">
        <v>0</v>
      </c>
      <c r="GW11" s="9">
        <v>17.783999999999999</v>
      </c>
      <c r="GX11" s="9">
        <v>0.75700000000000001</v>
      </c>
      <c r="GY11" s="9">
        <v>0.36799999999999999</v>
      </c>
      <c r="GZ11" s="9">
        <v>0.38900000000000001</v>
      </c>
      <c r="HA11" s="9">
        <v>0.14699999999999999</v>
      </c>
      <c r="HB11" s="9">
        <v>0</v>
      </c>
      <c r="HC11" s="9">
        <v>0.14699999999999999</v>
      </c>
      <c r="HD11" s="9">
        <v>0.33900000000000002</v>
      </c>
      <c r="HE11" s="9">
        <v>0.17599999999999999</v>
      </c>
      <c r="HF11" s="9">
        <v>0.16400000000000001</v>
      </c>
      <c r="HG11" s="9">
        <v>0.27</v>
      </c>
      <c r="HH11" s="9">
        <v>0.192</v>
      </c>
      <c r="HI11" s="9">
        <v>7.8E-2</v>
      </c>
      <c r="HJ11" s="9">
        <v>0</v>
      </c>
      <c r="HK11" s="9">
        <v>0</v>
      </c>
      <c r="HL11" s="9">
        <v>0</v>
      </c>
      <c r="HM11" s="9">
        <v>12.771000000000001</v>
      </c>
      <c r="HN11" s="9">
        <v>18.199000000000002</v>
      </c>
      <c r="HO11" s="9">
        <v>10</v>
      </c>
      <c r="HP11" s="9">
        <v>2.89</v>
      </c>
      <c r="HQ11" s="9">
        <v>1.135</v>
      </c>
      <c r="HR11" s="9">
        <v>1.7549999999999999</v>
      </c>
      <c r="HS11" s="9">
        <v>0.84899999999999998</v>
      </c>
      <c r="HT11" s="9">
        <v>0.30399999999999999</v>
      </c>
      <c r="HU11" s="9">
        <v>0.54600000000000004</v>
      </c>
      <c r="HV11" s="9">
        <v>0.85899999999999999</v>
      </c>
      <c r="HW11" s="9">
        <v>0.24099999999999999</v>
      </c>
      <c r="HX11" s="9">
        <v>0.61799999999999999</v>
      </c>
      <c r="HY11" s="9">
        <v>0.97299999999999998</v>
      </c>
      <c r="HZ11" s="9">
        <v>0.52500000000000002</v>
      </c>
      <c r="IA11" s="9">
        <v>0.44800000000000001</v>
      </c>
      <c r="IB11" s="9">
        <v>0.20799999999999999</v>
      </c>
      <c r="IC11" s="9">
        <v>6.6000000000000003E-2</v>
      </c>
      <c r="ID11" s="9">
        <v>0.14299999999999999</v>
      </c>
      <c r="IE11" s="9">
        <v>16</v>
      </c>
      <c r="IF11" s="9">
        <v>19.172999999999998</v>
      </c>
      <c r="IG11" s="9">
        <v>14.097</v>
      </c>
      <c r="IH11" s="9">
        <v>0.95499999999999996</v>
      </c>
      <c r="II11" s="9">
        <v>0.27900000000000003</v>
      </c>
      <c r="IJ11" s="9">
        <v>0.67500000000000004</v>
      </c>
      <c r="IK11" s="9">
        <v>0.18099999999999999</v>
      </c>
      <c r="IL11" s="9">
        <v>0</v>
      </c>
      <c r="IM11" s="9">
        <v>0.18099999999999999</v>
      </c>
      <c r="IN11" s="9">
        <v>0.48799999999999999</v>
      </c>
      <c r="IO11" s="9">
        <v>0.214</v>
      </c>
      <c r="IP11" s="9">
        <v>0.27400000000000002</v>
      </c>
      <c r="IQ11" s="9">
        <v>0.28599999999999998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13</v>
      </c>
      <c r="F12" s="9">
        <v>10.771000000000001</v>
      </c>
      <c r="G12" s="9">
        <v>13</v>
      </c>
      <c r="H12" s="9">
        <v>3.3090000000000002</v>
      </c>
      <c r="I12" s="9">
        <v>1.0429999999999999</v>
      </c>
      <c r="J12" s="9">
        <v>2.266</v>
      </c>
      <c r="K12" s="9">
        <v>0.498</v>
      </c>
      <c r="L12" s="9">
        <v>8.1000000000000003E-2</v>
      </c>
      <c r="M12" s="9">
        <v>0.41699999999999998</v>
      </c>
      <c r="N12" s="9">
        <v>1.6040000000000001</v>
      </c>
      <c r="O12" s="9">
        <v>0.38400000000000001</v>
      </c>
      <c r="P12" s="9">
        <v>1.22</v>
      </c>
      <c r="Q12" s="9">
        <v>0.76500000000000001</v>
      </c>
      <c r="R12" s="9">
        <v>0.38400000000000001</v>
      </c>
      <c r="S12" s="9">
        <v>0.38100000000000001</v>
      </c>
      <c r="T12" s="9">
        <v>0.442</v>
      </c>
      <c r="U12" s="9">
        <v>0.19400000000000001</v>
      </c>
      <c r="V12" s="9">
        <v>0.248</v>
      </c>
      <c r="W12" s="9">
        <v>15</v>
      </c>
      <c r="X12" s="9">
        <v>20</v>
      </c>
      <c r="Y12" s="9">
        <v>14.771000000000001</v>
      </c>
      <c r="Z12" s="9">
        <v>0.84799999999999998</v>
      </c>
      <c r="AA12" s="9">
        <v>0.32</v>
      </c>
      <c r="AB12" s="9">
        <v>0.52800000000000002</v>
      </c>
      <c r="AC12" s="9">
        <v>0</v>
      </c>
      <c r="AD12" s="9">
        <v>0</v>
      </c>
      <c r="AE12" s="9">
        <v>0</v>
      </c>
      <c r="AF12" s="9">
        <v>0.65500000000000003</v>
      </c>
      <c r="AG12" s="9">
        <v>0.222</v>
      </c>
      <c r="AH12" s="9">
        <v>0.433</v>
      </c>
      <c r="AI12" s="9">
        <v>0.19400000000000001</v>
      </c>
      <c r="AJ12" s="9">
        <v>9.8000000000000004E-2</v>
      </c>
      <c r="AK12" s="9">
        <v>9.5000000000000001E-2</v>
      </c>
      <c r="AL12" s="9">
        <v>0</v>
      </c>
      <c r="AM12" s="9">
        <v>0</v>
      </c>
      <c r="AN12" s="9">
        <v>0</v>
      </c>
      <c r="AO12" s="9">
        <v>16</v>
      </c>
      <c r="AP12" s="9">
        <v>12.273999999999999</v>
      </c>
      <c r="AQ12" s="9">
        <v>16</v>
      </c>
      <c r="AR12" s="9">
        <v>0.11700000000000001</v>
      </c>
      <c r="AS12" s="9">
        <v>0.11700000000000001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0.11700000000000001</v>
      </c>
      <c r="BE12" s="9">
        <v>0.11700000000000001</v>
      </c>
      <c r="BF12" s="9">
        <v>0</v>
      </c>
      <c r="BG12" s="9">
        <v>0</v>
      </c>
      <c r="BH12" s="9">
        <v>0</v>
      </c>
      <c r="BI12" s="9">
        <v>0</v>
      </c>
      <c r="BJ12" s="9">
        <v>1.0529999999999999</v>
      </c>
      <c r="BK12" s="9">
        <v>0.16400000000000001</v>
      </c>
      <c r="BL12" s="9">
        <v>0.88900000000000001</v>
      </c>
      <c r="BM12" s="9">
        <v>0.06</v>
      </c>
      <c r="BN12" s="9">
        <v>0</v>
      </c>
      <c r="BO12" s="9">
        <v>0.06</v>
      </c>
      <c r="BP12" s="9">
        <v>0.46899999999999997</v>
      </c>
      <c r="BQ12" s="9">
        <v>8.6999999999999994E-2</v>
      </c>
      <c r="BR12" s="9">
        <v>0.38200000000000001</v>
      </c>
      <c r="BS12" s="9">
        <v>0.19900000000000001</v>
      </c>
      <c r="BT12" s="9">
        <v>0</v>
      </c>
      <c r="BU12" s="9">
        <v>0.19900000000000001</v>
      </c>
      <c r="BV12" s="9">
        <v>0.32500000000000001</v>
      </c>
      <c r="BW12" s="9">
        <v>7.6999999999999999E-2</v>
      </c>
      <c r="BX12" s="9">
        <v>0.248</v>
      </c>
      <c r="BY12" s="9">
        <v>19.228999999999999</v>
      </c>
      <c r="BZ12" s="9">
        <v>22.378</v>
      </c>
      <c r="CA12" s="9">
        <v>19.507999999999999</v>
      </c>
      <c r="CB12" s="9">
        <v>1.069</v>
      </c>
      <c r="CC12" s="9">
        <v>0.27500000000000002</v>
      </c>
      <c r="CD12" s="9">
        <v>0.79400000000000004</v>
      </c>
      <c r="CE12" s="9">
        <v>0.10199999999999999</v>
      </c>
      <c r="CF12" s="9">
        <v>0</v>
      </c>
      <c r="CG12" s="9">
        <v>0.10199999999999999</v>
      </c>
      <c r="CH12" s="9">
        <v>0.39300000000000002</v>
      </c>
      <c r="CI12" s="9">
        <v>8.2000000000000003E-2</v>
      </c>
      <c r="CJ12" s="9">
        <v>0.311</v>
      </c>
      <c r="CK12" s="9">
        <v>0.57399999999999995</v>
      </c>
      <c r="CL12" s="9">
        <v>0.193</v>
      </c>
      <c r="CM12" s="9">
        <v>0.38100000000000001</v>
      </c>
      <c r="CN12" s="9">
        <v>0</v>
      </c>
      <c r="CO12" s="9">
        <v>0</v>
      </c>
      <c r="CP12" s="9">
        <v>0</v>
      </c>
      <c r="CQ12" s="9">
        <v>19.658000000000001</v>
      </c>
      <c r="CR12" s="9">
        <v>20.425999999999998</v>
      </c>
      <c r="CS12" s="9">
        <v>17.359000000000002</v>
      </c>
      <c r="CT12" s="9">
        <v>1.3859999999999999</v>
      </c>
      <c r="CU12" s="9">
        <v>0.32400000000000001</v>
      </c>
      <c r="CV12" s="9">
        <v>1.0629999999999999</v>
      </c>
      <c r="CW12" s="9">
        <v>0.184</v>
      </c>
      <c r="CX12" s="9">
        <v>0</v>
      </c>
      <c r="CY12" s="9">
        <v>0.184</v>
      </c>
      <c r="CZ12" s="9">
        <v>0.94699999999999995</v>
      </c>
      <c r="DA12" s="9">
        <v>0.13500000000000001</v>
      </c>
      <c r="DB12" s="9">
        <v>0.81200000000000006</v>
      </c>
      <c r="DC12" s="9">
        <v>0.25600000000000001</v>
      </c>
      <c r="DD12" s="9">
        <v>0.189</v>
      </c>
      <c r="DE12" s="9">
        <v>6.7000000000000004E-2</v>
      </c>
      <c r="DF12" s="9">
        <v>0</v>
      </c>
      <c r="DG12" s="9">
        <v>0</v>
      </c>
      <c r="DH12" s="9">
        <v>0</v>
      </c>
      <c r="DI12" s="9">
        <v>13</v>
      </c>
      <c r="DJ12" s="9">
        <v>20</v>
      </c>
      <c r="DK12" s="9">
        <v>13</v>
      </c>
      <c r="DL12" s="9">
        <v>1.456</v>
      </c>
      <c r="DM12" s="9">
        <v>0.79900000000000004</v>
      </c>
      <c r="DN12" s="9">
        <v>0.65700000000000003</v>
      </c>
      <c r="DO12" s="9">
        <v>0.22900000000000001</v>
      </c>
      <c r="DP12" s="9">
        <v>0.158</v>
      </c>
      <c r="DQ12" s="9">
        <v>7.0999999999999994E-2</v>
      </c>
      <c r="DR12" s="9">
        <v>1.1259999999999999</v>
      </c>
      <c r="DS12" s="9">
        <v>0.54</v>
      </c>
      <c r="DT12" s="9">
        <v>0.58599999999999997</v>
      </c>
      <c r="DU12" s="9">
        <v>0.10100000000000001</v>
      </c>
      <c r="DV12" s="9">
        <v>0.10100000000000001</v>
      </c>
      <c r="DW12" s="9">
        <v>0</v>
      </c>
      <c r="DX12" s="9">
        <v>0</v>
      </c>
      <c r="DY12" s="9">
        <v>0</v>
      </c>
      <c r="DZ12" s="9">
        <v>0</v>
      </c>
      <c r="EA12" s="9">
        <v>10</v>
      </c>
      <c r="EB12" s="9">
        <v>10</v>
      </c>
      <c r="EC12" s="9">
        <v>10</v>
      </c>
      <c r="ED12" s="9">
        <v>1.752</v>
      </c>
      <c r="EE12" s="9">
        <v>0.73899999999999999</v>
      </c>
      <c r="EF12" s="9">
        <v>1.0129999999999999</v>
      </c>
      <c r="EG12" s="9">
        <v>0.46</v>
      </c>
      <c r="EH12" s="9">
        <v>0.158</v>
      </c>
      <c r="EI12" s="9">
        <v>0.30099999999999999</v>
      </c>
      <c r="EJ12" s="9">
        <v>1.048</v>
      </c>
      <c r="EK12" s="9">
        <v>0.33700000000000002</v>
      </c>
      <c r="EL12" s="9">
        <v>0.71099999999999997</v>
      </c>
      <c r="EM12" s="9">
        <v>0.24399999999999999</v>
      </c>
      <c r="EN12" s="9">
        <v>0.24399999999999999</v>
      </c>
      <c r="EO12" s="9">
        <v>0</v>
      </c>
      <c r="EP12" s="9">
        <v>0</v>
      </c>
      <c r="EQ12" s="9">
        <v>0</v>
      </c>
      <c r="ER12" s="9">
        <v>0</v>
      </c>
      <c r="ES12" s="9">
        <v>11.775</v>
      </c>
      <c r="ET12" s="9">
        <v>15</v>
      </c>
      <c r="EU12" s="9">
        <v>10.792</v>
      </c>
      <c r="EV12" s="9">
        <v>2.3140000000000001</v>
      </c>
      <c r="EW12" s="9">
        <v>0.66700000000000004</v>
      </c>
      <c r="EX12" s="9">
        <v>1.647</v>
      </c>
      <c r="EY12" s="9">
        <v>0</v>
      </c>
      <c r="EZ12" s="9">
        <v>0</v>
      </c>
      <c r="FA12" s="9">
        <v>0</v>
      </c>
      <c r="FB12" s="9">
        <v>1.5229999999999999</v>
      </c>
      <c r="FC12" s="9">
        <v>0.42799999999999999</v>
      </c>
      <c r="FD12" s="9">
        <v>1.095</v>
      </c>
      <c r="FE12" s="9">
        <v>0.54300000000000004</v>
      </c>
      <c r="FF12" s="9">
        <v>0.23799999999999999</v>
      </c>
      <c r="FG12" s="9">
        <v>0.30499999999999999</v>
      </c>
      <c r="FH12" s="9">
        <v>0.248</v>
      </c>
      <c r="FI12" s="9">
        <v>0</v>
      </c>
      <c r="FJ12" s="9">
        <v>0.248</v>
      </c>
      <c r="FK12" s="9">
        <v>16.155000000000001</v>
      </c>
      <c r="FL12" s="9">
        <v>13.727</v>
      </c>
      <c r="FM12" s="9">
        <v>17.065999999999999</v>
      </c>
      <c r="FN12" s="9">
        <v>1.016</v>
      </c>
      <c r="FO12" s="9">
        <v>0.27300000000000002</v>
      </c>
      <c r="FP12" s="9">
        <v>0.74299999999999999</v>
      </c>
      <c r="FQ12" s="9">
        <v>0.115</v>
      </c>
      <c r="FR12" s="9">
        <v>0</v>
      </c>
      <c r="FS12" s="9">
        <v>0.115</v>
      </c>
      <c r="FT12" s="9">
        <v>0.36399999999999999</v>
      </c>
      <c r="FU12" s="9">
        <v>7.9000000000000001E-2</v>
      </c>
      <c r="FV12" s="9">
        <v>0.28599999999999998</v>
      </c>
      <c r="FW12" s="9">
        <v>0.34200000000000003</v>
      </c>
      <c r="FX12" s="9">
        <v>0</v>
      </c>
      <c r="FY12" s="9">
        <v>0.34200000000000003</v>
      </c>
      <c r="FZ12" s="9">
        <v>0.19400000000000001</v>
      </c>
      <c r="GA12" s="9">
        <v>0.19400000000000001</v>
      </c>
      <c r="GB12" s="9">
        <v>0</v>
      </c>
      <c r="GC12" s="9">
        <v>20.702999999999999</v>
      </c>
      <c r="GD12" s="9">
        <v>34.371000000000002</v>
      </c>
      <c r="GE12" s="9">
        <v>16.878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1.7450000000000001</v>
      </c>
      <c r="GY12" s="9">
        <v>0.73899999999999999</v>
      </c>
      <c r="GZ12" s="9">
        <v>1.006</v>
      </c>
      <c r="HA12" s="9">
        <v>0.39200000000000002</v>
      </c>
      <c r="HB12" s="9">
        <v>0.158</v>
      </c>
      <c r="HC12" s="9">
        <v>0.23300000000000001</v>
      </c>
      <c r="HD12" s="9">
        <v>0.84499999999999997</v>
      </c>
      <c r="HE12" s="9">
        <v>0.33700000000000002</v>
      </c>
      <c r="HF12" s="9">
        <v>0.50800000000000001</v>
      </c>
      <c r="HG12" s="9">
        <v>0.50900000000000001</v>
      </c>
      <c r="HH12" s="9">
        <v>0.24399999999999999</v>
      </c>
      <c r="HI12" s="9">
        <v>0.26500000000000001</v>
      </c>
      <c r="HJ12" s="9">
        <v>0</v>
      </c>
      <c r="HK12" s="9">
        <v>0</v>
      </c>
      <c r="HL12" s="9">
        <v>0</v>
      </c>
      <c r="HM12" s="9">
        <v>13.051</v>
      </c>
      <c r="HN12" s="9">
        <v>15</v>
      </c>
      <c r="HO12" s="9">
        <v>13</v>
      </c>
      <c r="HP12" s="9">
        <v>2.13</v>
      </c>
      <c r="HQ12" s="9">
        <v>0.66700000000000004</v>
      </c>
      <c r="HR12" s="9">
        <v>1.464</v>
      </c>
      <c r="HS12" s="9">
        <v>0.184</v>
      </c>
      <c r="HT12" s="9">
        <v>0</v>
      </c>
      <c r="HU12" s="9">
        <v>0.184</v>
      </c>
      <c r="HV12" s="9">
        <v>1.3839999999999999</v>
      </c>
      <c r="HW12" s="9">
        <v>0.42799999999999999</v>
      </c>
      <c r="HX12" s="9">
        <v>0.95599999999999996</v>
      </c>
      <c r="HY12" s="9">
        <v>0.38200000000000001</v>
      </c>
      <c r="HZ12" s="9">
        <v>0.23799999999999999</v>
      </c>
      <c r="IA12" s="9">
        <v>0.14299999999999999</v>
      </c>
      <c r="IB12" s="9">
        <v>0.18099999999999999</v>
      </c>
      <c r="IC12" s="9">
        <v>0</v>
      </c>
      <c r="ID12" s="9">
        <v>0.18099999999999999</v>
      </c>
      <c r="IE12" s="9">
        <v>13.872</v>
      </c>
      <c r="IF12" s="9">
        <v>13.727</v>
      </c>
      <c r="IG12" s="9">
        <v>13.913</v>
      </c>
      <c r="IH12" s="9">
        <v>1.0620000000000001</v>
      </c>
      <c r="II12" s="9">
        <v>0.27300000000000002</v>
      </c>
      <c r="IJ12" s="9">
        <v>0.79</v>
      </c>
      <c r="IK12" s="9">
        <v>0</v>
      </c>
      <c r="IL12" s="9">
        <v>0</v>
      </c>
      <c r="IM12" s="9">
        <v>0</v>
      </c>
      <c r="IN12" s="9">
        <v>0.70599999999999996</v>
      </c>
      <c r="IO12" s="9">
        <v>7.9000000000000001E-2</v>
      </c>
      <c r="IP12" s="9">
        <v>0.628</v>
      </c>
      <c r="IQ12" s="9">
        <v>9.5000000000000001E-2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10</v>
      </c>
      <c r="F13" s="9">
        <v>0</v>
      </c>
      <c r="G13" s="9">
        <v>10.273999999999999</v>
      </c>
      <c r="H13" s="9">
        <v>3.1840000000000002</v>
      </c>
      <c r="I13" s="9">
        <v>1.5449999999999999</v>
      </c>
      <c r="J13" s="9">
        <v>1.64</v>
      </c>
      <c r="K13" s="9">
        <v>0.88700000000000001</v>
      </c>
      <c r="L13" s="9">
        <v>0.40400000000000003</v>
      </c>
      <c r="M13" s="9">
        <v>0.48299999999999998</v>
      </c>
      <c r="N13" s="9">
        <v>1.1870000000000001</v>
      </c>
      <c r="O13" s="9">
        <v>0.60899999999999999</v>
      </c>
      <c r="P13" s="9">
        <v>0.57799999999999996</v>
      </c>
      <c r="Q13" s="9">
        <v>1.1100000000000001</v>
      </c>
      <c r="R13" s="9">
        <v>0.53100000000000003</v>
      </c>
      <c r="S13" s="9">
        <v>0.57899999999999996</v>
      </c>
      <c r="T13" s="9">
        <v>0</v>
      </c>
      <c r="U13" s="9">
        <v>0</v>
      </c>
      <c r="V13" s="9">
        <v>0</v>
      </c>
      <c r="W13" s="9">
        <v>13.532999999999999</v>
      </c>
      <c r="X13" s="9">
        <v>15.292999999999999</v>
      </c>
      <c r="Y13" s="9">
        <v>11.747999999999999</v>
      </c>
      <c r="Z13" s="9">
        <v>0.71</v>
      </c>
      <c r="AA13" s="9">
        <v>0.39600000000000002</v>
      </c>
      <c r="AB13" s="9">
        <v>0.314</v>
      </c>
      <c r="AC13" s="9">
        <v>0.1</v>
      </c>
      <c r="AD13" s="9">
        <v>0</v>
      </c>
      <c r="AE13" s="9">
        <v>0.1</v>
      </c>
      <c r="AF13" s="9">
        <v>0.193</v>
      </c>
      <c r="AG13" s="9">
        <v>0.193</v>
      </c>
      <c r="AH13" s="9">
        <v>0</v>
      </c>
      <c r="AI13" s="9">
        <v>0.307</v>
      </c>
      <c r="AJ13" s="9">
        <v>0.20200000000000001</v>
      </c>
      <c r="AK13" s="9">
        <v>0.104</v>
      </c>
      <c r="AL13" s="9">
        <v>0.11</v>
      </c>
      <c r="AM13" s="9">
        <v>0</v>
      </c>
      <c r="AN13" s="9">
        <v>0.11</v>
      </c>
      <c r="AO13" s="9">
        <v>22</v>
      </c>
      <c r="AP13" s="9">
        <v>18.501999999999999</v>
      </c>
      <c r="AQ13" s="9">
        <v>22.568999999999999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0.58599999999999997</v>
      </c>
      <c r="BK13" s="9">
        <v>0.23899999999999999</v>
      </c>
      <c r="BL13" s="9">
        <v>0.34699999999999998</v>
      </c>
      <c r="BM13" s="9">
        <v>0.26900000000000002</v>
      </c>
      <c r="BN13" s="9">
        <v>0.13600000000000001</v>
      </c>
      <c r="BO13" s="9">
        <v>0.13300000000000001</v>
      </c>
      <c r="BP13" s="9">
        <v>0</v>
      </c>
      <c r="BQ13" s="9">
        <v>0</v>
      </c>
      <c r="BR13" s="9">
        <v>0</v>
      </c>
      <c r="BS13" s="9">
        <v>0.20699999999999999</v>
      </c>
      <c r="BT13" s="9">
        <v>0.10299999999999999</v>
      </c>
      <c r="BU13" s="9">
        <v>0.104</v>
      </c>
      <c r="BV13" s="9">
        <v>0.11</v>
      </c>
      <c r="BW13" s="9">
        <v>0</v>
      </c>
      <c r="BX13" s="9">
        <v>0.11</v>
      </c>
      <c r="BY13" s="9">
        <v>18.765999999999998</v>
      </c>
      <c r="BZ13" s="9">
        <v>12.887</v>
      </c>
      <c r="CA13" s="9">
        <v>20.681999999999999</v>
      </c>
      <c r="CB13" s="9">
        <v>1.524</v>
      </c>
      <c r="CC13" s="9">
        <v>0.66100000000000003</v>
      </c>
      <c r="CD13" s="9">
        <v>0.86299999999999999</v>
      </c>
      <c r="CE13" s="9">
        <v>0.248</v>
      </c>
      <c r="CF13" s="9">
        <v>6.3E-2</v>
      </c>
      <c r="CG13" s="9">
        <v>0.185</v>
      </c>
      <c r="CH13" s="9">
        <v>0.16500000000000001</v>
      </c>
      <c r="CI13" s="9">
        <v>0.114</v>
      </c>
      <c r="CJ13" s="9">
        <v>5.0999999999999997E-2</v>
      </c>
      <c r="CK13" s="9">
        <v>1.111</v>
      </c>
      <c r="CL13" s="9">
        <v>0.48399999999999999</v>
      </c>
      <c r="CM13" s="9">
        <v>0.627</v>
      </c>
      <c r="CN13" s="9">
        <v>0</v>
      </c>
      <c r="CO13" s="9">
        <v>0</v>
      </c>
      <c r="CP13" s="9">
        <v>0</v>
      </c>
      <c r="CQ13" s="9">
        <v>22.798999999999999</v>
      </c>
      <c r="CR13" s="9">
        <v>22.809000000000001</v>
      </c>
      <c r="CS13" s="9">
        <v>22.975999999999999</v>
      </c>
      <c r="CT13" s="9">
        <v>2.1829999999999998</v>
      </c>
      <c r="CU13" s="9">
        <v>1.0229999999999999</v>
      </c>
      <c r="CV13" s="9">
        <v>1.1599999999999999</v>
      </c>
      <c r="CW13" s="9">
        <v>0.64900000000000002</v>
      </c>
      <c r="CX13" s="9">
        <v>0.318</v>
      </c>
      <c r="CY13" s="9">
        <v>0.33100000000000002</v>
      </c>
      <c r="CZ13" s="9">
        <v>1.373</v>
      </c>
      <c r="DA13" s="9">
        <v>0.629</v>
      </c>
      <c r="DB13" s="9">
        <v>0.74399999999999999</v>
      </c>
      <c r="DC13" s="9">
        <v>0.16</v>
      </c>
      <c r="DD13" s="9">
        <v>7.5999999999999998E-2</v>
      </c>
      <c r="DE13" s="9">
        <v>8.5000000000000006E-2</v>
      </c>
      <c r="DF13" s="9">
        <v>0</v>
      </c>
      <c r="DG13" s="9">
        <v>0</v>
      </c>
      <c r="DH13" s="9">
        <v>0</v>
      </c>
      <c r="DI13" s="9">
        <v>12</v>
      </c>
      <c r="DJ13" s="9">
        <v>12.228999999999999</v>
      </c>
      <c r="DK13" s="9">
        <v>11.571</v>
      </c>
      <c r="DL13" s="9">
        <v>0.54700000000000004</v>
      </c>
      <c r="DM13" s="9">
        <v>0.13100000000000001</v>
      </c>
      <c r="DN13" s="9">
        <v>0.41599999999999998</v>
      </c>
      <c r="DO13" s="9">
        <v>0.23</v>
      </c>
      <c r="DP13" s="9">
        <v>0</v>
      </c>
      <c r="DQ13" s="9">
        <v>0.23</v>
      </c>
      <c r="DR13" s="9">
        <v>0.247</v>
      </c>
      <c r="DS13" s="9">
        <v>0.06</v>
      </c>
      <c r="DT13" s="9">
        <v>0.187</v>
      </c>
      <c r="DU13" s="9">
        <v>7.0999999999999994E-2</v>
      </c>
      <c r="DV13" s="9">
        <v>7.0999999999999994E-2</v>
      </c>
      <c r="DW13" s="9">
        <v>0</v>
      </c>
      <c r="DX13" s="9">
        <v>0</v>
      </c>
      <c r="DY13" s="9">
        <v>0</v>
      </c>
      <c r="DZ13" s="9">
        <v>0</v>
      </c>
      <c r="EA13" s="9">
        <v>10</v>
      </c>
      <c r="EB13" s="9">
        <v>15.414999999999999</v>
      </c>
      <c r="EC13" s="9">
        <v>8.8290000000000006</v>
      </c>
      <c r="ED13" s="9">
        <v>1.7170000000000001</v>
      </c>
      <c r="EE13" s="9">
        <v>0.59099999999999997</v>
      </c>
      <c r="EF13" s="9">
        <v>1.1259999999999999</v>
      </c>
      <c r="EG13" s="9">
        <v>0.36199999999999999</v>
      </c>
      <c r="EH13" s="9">
        <v>0</v>
      </c>
      <c r="EI13" s="9">
        <v>0.36199999999999999</v>
      </c>
      <c r="EJ13" s="9">
        <v>0.48199999999999998</v>
      </c>
      <c r="EK13" s="9">
        <v>0.34399999999999997</v>
      </c>
      <c r="EL13" s="9">
        <v>0.13800000000000001</v>
      </c>
      <c r="EM13" s="9">
        <v>0.874</v>
      </c>
      <c r="EN13" s="9">
        <v>0.247</v>
      </c>
      <c r="EO13" s="9">
        <v>0.627</v>
      </c>
      <c r="EP13" s="9">
        <v>0</v>
      </c>
      <c r="EQ13" s="9">
        <v>0</v>
      </c>
      <c r="ER13" s="9">
        <v>0</v>
      </c>
      <c r="ES13" s="9">
        <v>19.486000000000001</v>
      </c>
      <c r="ET13" s="9">
        <v>18.061</v>
      </c>
      <c r="EU13" s="9">
        <v>19.82</v>
      </c>
      <c r="EV13" s="9">
        <v>2.4329999999999998</v>
      </c>
      <c r="EW13" s="9">
        <v>1.1599999999999999</v>
      </c>
      <c r="EX13" s="9">
        <v>1.272</v>
      </c>
      <c r="EY13" s="9">
        <v>0.82899999999999996</v>
      </c>
      <c r="EZ13" s="9">
        <v>0.313</v>
      </c>
      <c r="FA13" s="9">
        <v>0.51600000000000001</v>
      </c>
      <c r="FB13" s="9">
        <v>1.1299999999999999</v>
      </c>
      <c r="FC13" s="9">
        <v>0.45800000000000002</v>
      </c>
      <c r="FD13" s="9">
        <v>0.67200000000000004</v>
      </c>
      <c r="FE13" s="9">
        <v>0.47399999999999998</v>
      </c>
      <c r="FF13" s="9">
        <v>0.38900000000000001</v>
      </c>
      <c r="FG13" s="9">
        <v>8.5000000000000006E-2</v>
      </c>
      <c r="FH13" s="9">
        <v>0</v>
      </c>
      <c r="FI13" s="9">
        <v>0</v>
      </c>
      <c r="FJ13" s="9">
        <v>0</v>
      </c>
      <c r="FK13" s="9">
        <v>10</v>
      </c>
      <c r="FL13" s="9">
        <v>14.289</v>
      </c>
      <c r="FM13" s="9">
        <v>10</v>
      </c>
      <c r="FN13" s="9">
        <v>0.19400000000000001</v>
      </c>
      <c r="FO13" s="9">
        <v>8.4000000000000005E-2</v>
      </c>
      <c r="FP13" s="9">
        <v>0.11</v>
      </c>
      <c r="FQ13" s="9">
        <v>8.4000000000000005E-2</v>
      </c>
      <c r="FR13" s="9">
        <v>8.4000000000000005E-2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0.11</v>
      </c>
      <c r="GA13" s="9">
        <v>0</v>
      </c>
      <c r="GB13" s="9">
        <v>0.11</v>
      </c>
      <c r="GC13" s="9">
        <v>22.794</v>
      </c>
      <c r="GD13" s="9">
        <v>0</v>
      </c>
      <c r="GE13" s="9">
        <v>0</v>
      </c>
      <c r="GF13" s="9">
        <v>0.496</v>
      </c>
      <c r="GG13" s="9">
        <v>0.219</v>
      </c>
      <c r="GH13" s="9">
        <v>0.27700000000000002</v>
      </c>
      <c r="GI13" s="9">
        <v>0.121</v>
      </c>
      <c r="GJ13" s="9">
        <v>0.121</v>
      </c>
      <c r="GK13" s="9">
        <v>0</v>
      </c>
      <c r="GL13" s="9">
        <v>0.17299999999999999</v>
      </c>
      <c r="GM13" s="9">
        <v>0</v>
      </c>
      <c r="GN13" s="9">
        <v>0.17299999999999999</v>
      </c>
      <c r="GO13" s="9">
        <v>0.20200000000000001</v>
      </c>
      <c r="GP13" s="9">
        <v>9.8000000000000004E-2</v>
      </c>
      <c r="GQ13" s="9">
        <v>0.104</v>
      </c>
      <c r="GR13" s="9">
        <v>0</v>
      </c>
      <c r="GS13" s="9">
        <v>0</v>
      </c>
      <c r="GT13" s="9">
        <v>0</v>
      </c>
      <c r="GU13" s="9">
        <v>19.189</v>
      </c>
      <c r="GV13" s="9">
        <v>12.593</v>
      </c>
      <c r="GW13" s="9">
        <v>19.876000000000001</v>
      </c>
      <c r="GX13" s="9">
        <v>1.151</v>
      </c>
      <c r="GY13" s="9">
        <v>0.41499999999999998</v>
      </c>
      <c r="GZ13" s="9">
        <v>0.73599999999999999</v>
      </c>
      <c r="HA13" s="9">
        <v>0.23400000000000001</v>
      </c>
      <c r="HB13" s="9">
        <v>0</v>
      </c>
      <c r="HC13" s="9">
        <v>0.23400000000000001</v>
      </c>
      <c r="HD13" s="9">
        <v>0.48199999999999998</v>
      </c>
      <c r="HE13" s="9">
        <v>0.34399999999999997</v>
      </c>
      <c r="HF13" s="9">
        <v>0.13800000000000001</v>
      </c>
      <c r="HG13" s="9">
        <v>0.436</v>
      </c>
      <c r="HH13" s="9">
        <v>7.0999999999999994E-2</v>
      </c>
      <c r="HI13" s="9">
        <v>0.36499999999999999</v>
      </c>
      <c r="HJ13" s="9">
        <v>0</v>
      </c>
      <c r="HK13" s="9">
        <v>0</v>
      </c>
      <c r="HL13" s="9">
        <v>0</v>
      </c>
      <c r="HM13" s="9">
        <v>17.135000000000002</v>
      </c>
      <c r="HN13" s="9">
        <v>17.167000000000002</v>
      </c>
      <c r="HO13" s="9">
        <v>14.85</v>
      </c>
      <c r="HP13" s="9">
        <v>2.7360000000000002</v>
      </c>
      <c r="HQ13" s="9">
        <v>1.3360000000000001</v>
      </c>
      <c r="HR13" s="9">
        <v>1.401</v>
      </c>
      <c r="HS13" s="9">
        <v>0.95699999999999996</v>
      </c>
      <c r="HT13" s="9">
        <v>0.313</v>
      </c>
      <c r="HU13" s="9">
        <v>0.64400000000000002</v>
      </c>
      <c r="HV13" s="9">
        <v>1.1299999999999999</v>
      </c>
      <c r="HW13" s="9">
        <v>0.45800000000000002</v>
      </c>
      <c r="HX13" s="9">
        <v>0.67200000000000004</v>
      </c>
      <c r="HY13" s="9">
        <v>0.65</v>
      </c>
      <c r="HZ13" s="9">
        <v>0.56499999999999995</v>
      </c>
      <c r="IA13" s="9">
        <v>8.5000000000000006E-2</v>
      </c>
      <c r="IB13" s="9">
        <v>0</v>
      </c>
      <c r="IC13" s="9">
        <v>0</v>
      </c>
      <c r="ID13" s="9">
        <v>0</v>
      </c>
      <c r="IE13" s="9">
        <v>10.273</v>
      </c>
      <c r="IF13" s="9">
        <v>15</v>
      </c>
      <c r="IG13" s="9">
        <v>10</v>
      </c>
      <c r="IH13" s="9">
        <v>0.45600000000000002</v>
      </c>
      <c r="II13" s="9">
        <v>8.4000000000000005E-2</v>
      </c>
      <c r="IJ13" s="9">
        <v>0.373</v>
      </c>
      <c r="IK13" s="9">
        <v>8.4000000000000005E-2</v>
      </c>
      <c r="IL13" s="9">
        <v>8.4000000000000005E-2</v>
      </c>
      <c r="IM13" s="9">
        <v>0</v>
      </c>
      <c r="IN13" s="9">
        <v>0</v>
      </c>
      <c r="IO13" s="9">
        <v>0</v>
      </c>
      <c r="IP13" s="9">
        <v>0</v>
      </c>
      <c r="IQ13" s="9">
        <v>0.26200000000000001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13.015000000000001</v>
      </c>
      <c r="F14" s="9">
        <v>23.577999999999999</v>
      </c>
      <c r="G14" s="9">
        <v>11.246</v>
      </c>
      <c r="H14" s="9">
        <v>2.911</v>
      </c>
      <c r="I14" s="9">
        <v>1.31</v>
      </c>
      <c r="J14" s="9">
        <v>1.601</v>
      </c>
      <c r="K14" s="9">
        <v>1.117</v>
      </c>
      <c r="L14" s="9">
        <v>0.46400000000000002</v>
      </c>
      <c r="M14" s="9">
        <v>0.65300000000000002</v>
      </c>
      <c r="N14" s="9">
        <v>1.107</v>
      </c>
      <c r="O14" s="9">
        <v>0.46400000000000002</v>
      </c>
      <c r="P14" s="9">
        <v>0.64300000000000002</v>
      </c>
      <c r="Q14" s="9">
        <v>0.68600000000000005</v>
      </c>
      <c r="R14" s="9">
        <v>0.38200000000000001</v>
      </c>
      <c r="S14" s="9">
        <v>0.30399999999999999</v>
      </c>
      <c r="T14" s="9">
        <v>0</v>
      </c>
      <c r="U14" s="9">
        <v>0</v>
      </c>
      <c r="V14" s="9">
        <v>0</v>
      </c>
      <c r="W14" s="9">
        <v>11</v>
      </c>
      <c r="X14" s="9">
        <v>11.951000000000001</v>
      </c>
      <c r="Y14" s="9">
        <v>10.462999999999999</v>
      </c>
      <c r="Z14" s="9">
        <v>0.73399999999999999</v>
      </c>
      <c r="AA14" s="9">
        <v>0.35699999999999998</v>
      </c>
      <c r="AB14" s="9">
        <v>0.377</v>
      </c>
      <c r="AC14" s="9">
        <v>0.185</v>
      </c>
      <c r="AD14" s="9">
        <v>0.114</v>
      </c>
      <c r="AE14" s="9">
        <v>7.0000000000000007E-2</v>
      </c>
      <c r="AF14" s="9">
        <v>0.156</v>
      </c>
      <c r="AG14" s="9">
        <v>8.6999999999999994E-2</v>
      </c>
      <c r="AH14" s="9">
        <v>6.9000000000000006E-2</v>
      </c>
      <c r="AI14" s="9">
        <v>0.34</v>
      </c>
      <c r="AJ14" s="9">
        <v>0.155</v>
      </c>
      <c r="AK14" s="9">
        <v>0.185</v>
      </c>
      <c r="AL14" s="9">
        <v>5.2999999999999999E-2</v>
      </c>
      <c r="AM14" s="9">
        <v>0</v>
      </c>
      <c r="AN14" s="9">
        <v>5.2999999999999999E-2</v>
      </c>
      <c r="AO14" s="9">
        <v>18.332000000000001</v>
      </c>
      <c r="AP14" s="9">
        <v>12.363</v>
      </c>
      <c r="AQ14" s="9">
        <v>20.831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0.627</v>
      </c>
      <c r="BK14" s="9">
        <v>0.34100000000000003</v>
      </c>
      <c r="BL14" s="9">
        <v>0.28599999999999998</v>
      </c>
      <c r="BM14" s="9">
        <v>0.27400000000000002</v>
      </c>
      <c r="BN14" s="9">
        <v>0.184</v>
      </c>
      <c r="BO14" s="9">
        <v>0.09</v>
      </c>
      <c r="BP14" s="9">
        <v>0.247</v>
      </c>
      <c r="BQ14" s="9">
        <v>0.157</v>
      </c>
      <c r="BR14" s="9">
        <v>0.09</v>
      </c>
      <c r="BS14" s="9">
        <v>5.2999999999999999E-2</v>
      </c>
      <c r="BT14" s="9">
        <v>0</v>
      </c>
      <c r="BU14" s="9">
        <v>5.2999999999999999E-2</v>
      </c>
      <c r="BV14" s="9">
        <v>5.2999999999999999E-2</v>
      </c>
      <c r="BW14" s="9">
        <v>0</v>
      </c>
      <c r="BX14" s="9">
        <v>5.2999999999999999E-2</v>
      </c>
      <c r="BY14" s="9">
        <v>10.856</v>
      </c>
      <c r="BZ14" s="9">
        <v>9.8490000000000002</v>
      </c>
      <c r="CA14" s="9">
        <v>12.114000000000001</v>
      </c>
      <c r="CB14" s="9">
        <v>1.5509999999999999</v>
      </c>
      <c r="CC14" s="9">
        <v>0.61</v>
      </c>
      <c r="CD14" s="9">
        <v>0.94099999999999995</v>
      </c>
      <c r="CE14" s="9">
        <v>0.56499999999999995</v>
      </c>
      <c r="CF14" s="9">
        <v>0.22</v>
      </c>
      <c r="CG14" s="9">
        <v>0.34499999999999997</v>
      </c>
      <c r="CH14" s="9">
        <v>0.23400000000000001</v>
      </c>
      <c r="CI14" s="9">
        <v>7.4999999999999997E-2</v>
      </c>
      <c r="CJ14" s="9">
        <v>0.159</v>
      </c>
      <c r="CK14" s="9">
        <v>0.752</v>
      </c>
      <c r="CL14" s="9">
        <v>0.314</v>
      </c>
      <c r="CM14" s="9">
        <v>0.438</v>
      </c>
      <c r="CN14" s="9">
        <v>0</v>
      </c>
      <c r="CO14" s="9">
        <v>0</v>
      </c>
      <c r="CP14" s="9">
        <v>0</v>
      </c>
      <c r="CQ14" s="9">
        <v>18.93</v>
      </c>
      <c r="CR14" s="9">
        <v>18.632999999999999</v>
      </c>
      <c r="CS14" s="9">
        <v>18.280999999999999</v>
      </c>
      <c r="CT14" s="9">
        <v>1.431</v>
      </c>
      <c r="CU14" s="9">
        <v>0.61699999999999999</v>
      </c>
      <c r="CV14" s="9">
        <v>0.81299999999999994</v>
      </c>
      <c r="CW14" s="9">
        <v>0.13700000000000001</v>
      </c>
      <c r="CX14" s="9">
        <v>0</v>
      </c>
      <c r="CY14" s="9">
        <v>0.13700000000000001</v>
      </c>
      <c r="CZ14" s="9">
        <v>0.78300000000000003</v>
      </c>
      <c r="DA14" s="9">
        <v>0.24299999999999999</v>
      </c>
      <c r="DB14" s="9">
        <v>0.54</v>
      </c>
      <c r="DC14" s="9">
        <v>0.51100000000000001</v>
      </c>
      <c r="DD14" s="9">
        <v>0.374</v>
      </c>
      <c r="DE14" s="9">
        <v>0.13700000000000001</v>
      </c>
      <c r="DF14" s="9">
        <v>0</v>
      </c>
      <c r="DG14" s="9">
        <v>0</v>
      </c>
      <c r="DH14" s="9">
        <v>0</v>
      </c>
      <c r="DI14" s="9">
        <v>18</v>
      </c>
      <c r="DJ14" s="9">
        <v>20</v>
      </c>
      <c r="DK14" s="9">
        <v>15.584</v>
      </c>
      <c r="DL14" s="9">
        <v>1.389</v>
      </c>
      <c r="DM14" s="9">
        <v>0.33700000000000002</v>
      </c>
      <c r="DN14" s="9">
        <v>1.052</v>
      </c>
      <c r="DO14" s="9">
        <v>0.83099999999999996</v>
      </c>
      <c r="DP14" s="9">
        <v>0.26100000000000001</v>
      </c>
      <c r="DQ14" s="9">
        <v>0.56999999999999995</v>
      </c>
      <c r="DR14" s="9">
        <v>0.48099999999999998</v>
      </c>
      <c r="DS14" s="9">
        <v>7.4999999999999997E-2</v>
      </c>
      <c r="DT14" s="9">
        <v>0.40600000000000003</v>
      </c>
      <c r="DU14" s="9">
        <v>7.6999999999999999E-2</v>
      </c>
      <c r="DV14" s="9">
        <v>0</v>
      </c>
      <c r="DW14" s="9">
        <v>7.6999999999999999E-2</v>
      </c>
      <c r="DX14" s="9">
        <v>0</v>
      </c>
      <c r="DY14" s="9">
        <v>0</v>
      </c>
      <c r="DZ14" s="9">
        <v>0</v>
      </c>
      <c r="EA14" s="9">
        <v>8</v>
      </c>
      <c r="EB14" s="9">
        <v>8</v>
      </c>
      <c r="EC14" s="9">
        <v>8</v>
      </c>
      <c r="ED14" s="9">
        <v>0.91900000000000004</v>
      </c>
      <c r="EE14" s="9">
        <v>0.151</v>
      </c>
      <c r="EF14" s="9">
        <v>0.76800000000000002</v>
      </c>
      <c r="EG14" s="9">
        <v>0.313</v>
      </c>
      <c r="EH14" s="9">
        <v>0</v>
      </c>
      <c r="EI14" s="9">
        <v>0.313</v>
      </c>
      <c r="EJ14" s="9">
        <v>0.23300000000000001</v>
      </c>
      <c r="EK14" s="9">
        <v>7.4999999999999997E-2</v>
      </c>
      <c r="EL14" s="9">
        <v>0.157</v>
      </c>
      <c r="EM14" s="9">
        <v>0.374</v>
      </c>
      <c r="EN14" s="9">
        <v>7.4999999999999997E-2</v>
      </c>
      <c r="EO14" s="9">
        <v>0.29799999999999999</v>
      </c>
      <c r="EP14" s="9">
        <v>0</v>
      </c>
      <c r="EQ14" s="9">
        <v>0</v>
      </c>
      <c r="ER14" s="9">
        <v>0</v>
      </c>
      <c r="ES14" s="9">
        <v>12.832000000000001</v>
      </c>
      <c r="ET14" s="9">
        <v>18.5</v>
      </c>
      <c r="EU14" s="9">
        <v>12.237</v>
      </c>
      <c r="EV14" s="9">
        <v>2.96</v>
      </c>
      <c r="EW14" s="9">
        <v>1.1910000000000001</v>
      </c>
      <c r="EX14" s="9">
        <v>1.7689999999999999</v>
      </c>
      <c r="EY14" s="9">
        <v>1.0960000000000001</v>
      </c>
      <c r="EZ14" s="9">
        <v>0.40500000000000003</v>
      </c>
      <c r="FA14" s="9">
        <v>0.69099999999999995</v>
      </c>
      <c r="FB14" s="9">
        <v>1.153</v>
      </c>
      <c r="FC14" s="9">
        <v>0.32</v>
      </c>
      <c r="FD14" s="9">
        <v>0.83299999999999996</v>
      </c>
      <c r="FE14" s="9">
        <v>0.71099999999999997</v>
      </c>
      <c r="FF14" s="9">
        <v>0.46600000000000003</v>
      </c>
      <c r="FG14" s="9">
        <v>0.245</v>
      </c>
      <c r="FH14" s="9">
        <v>0</v>
      </c>
      <c r="FI14" s="9">
        <v>0</v>
      </c>
      <c r="FJ14" s="9">
        <v>0</v>
      </c>
      <c r="FK14" s="9">
        <v>10</v>
      </c>
      <c r="FL14" s="9">
        <v>11.676</v>
      </c>
      <c r="FM14" s="9">
        <v>10</v>
      </c>
      <c r="FN14" s="9">
        <v>1.052</v>
      </c>
      <c r="FO14" s="9">
        <v>0.497</v>
      </c>
      <c r="FP14" s="9">
        <v>0.55500000000000005</v>
      </c>
      <c r="FQ14" s="9">
        <v>0.39800000000000002</v>
      </c>
      <c r="FR14" s="9">
        <v>0.26100000000000001</v>
      </c>
      <c r="FS14" s="9">
        <v>0.13700000000000001</v>
      </c>
      <c r="FT14" s="9">
        <v>0.36</v>
      </c>
      <c r="FU14" s="9">
        <v>0.156</v>
      </c>
      <c r="FV14" s="9">
        <v>0.20399999999999999</v>
      </c>
      <c r="FW14" s="9">
        <v>0.24099999999999999</v>
      </c>
      <c r="FX14" s="9">
        <v>0.08</v>
      </c>
      <c r="FY14" s="9">
        <v>0.161</v>
      </c>
      <c r="FZ14" s="9">
        <v>5.2999999999999999E-2</v>
      </c>
      <c r="GA14" s="9">
        <v>0</v>
      </c>
      <c r="GB14" s="9">
        <v>5.2999999999999999E-2</v>
      </c>
      <c r="GC14" s="9">
        <v>12.766</v>
      </c>
      <c r="GD14" s="9">
        <v>9.5570000000000004</v>
      </c>
      <c r="GE14" s="9">
        <v>16.71</v>
      </c>
      <c r="GF14" s="9">
        <v>6.6000000000000003E-2</v>
      </c>
      <c r="GG14" s="9">
        <v>6.6000000000000003E-2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6.6000000000000003E-2</v>
      </c>
      <c r="GP14" s="9">
        <v>6.6000000000000003E-2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0.88300000000000001</v>
      </c>
      <c r="GY14" s="9">
        <v>0.22600000000000001</v>
      </c>
      <c r="GZ14" s="9">
        <v>0.65700000000000003</v>
      </c>
      <c r="HA14" s="9">
        <v>0.22600000000000001</v>
      </c>
      <c r="HB14" s="9">
        <v>7.4999999999999997E-2</v>
      </c>
      <c r="HC14" s="9">
        <v>0.151</v>
      </c>
      <c r="HD14" s="9">
        <v>0.39200000000000002</v>
      </c>
      <c r="HE14" s="9">
        <v>7.4999999999999997E-2</v>
      </c>
      <c r="HF14" s="9">
        <v>0.316</v>
      </c>
      <c r="HG14" s="9">
        <v>0.26600000000000001</v>
      </c>
      <c r="HH14" s="9">
        <v>7.4999999999999997E-2</v>
      </c>
      <c r="HI14" s="9">
        <v>0.19</v>
      </c>
      <c r="HJ14" s="9">
        <v>0</v>
      </c>
      <c r="HK14" s="9">
        <v>0</v>
      </c>
      <c r="HL14" s="9">
        <v>0</v>
      </c>
      <c r="HM14" s="9">
        <v>15.942</v>
      </c>
      <c r="HN14" s="9">
        <v>11.045999999999999</v>
      </c>
      <c r="HO14" s="9">
        <v>17.335999999999999</v>
      </c>
      <c r="HP14" s="9">
        <v>3.073</v>
      </c>
      <c r="HQ14" s="9">
        <v>1.355</v>
      </c>
      <c r="HR14" s="9">
        <v>1.718</v>
      </c>
      <c r="HS14" s="9">
        <v>1.492</v>
      </c>
      <c r="HT14" s="9">
        <v>0.503</v>
      </c>
      <c r="HU14" s="9">
        <v>0.99</v>
      </c>
      <c r="HV14" s="9">
        <v>0.96299999999999997</v>
      </c>
      <c r="HW14" s="9">
        <v>0.38700000000000001</v>
      </c>
      <c r="HX14" s="9">
        <v>0.57499999999999996</v>
      </c>
      <c r="HY14" s="9">
        <v>0.61799999999999999</v>
      </c>
      <c r="HZ14" s="9">
        <v>0.46500000000000002</v>
      </c>
      <c r="IA14" s="9">
        <v>0.153</v>
      </c>
      <c r="IB14" s="9">
        <v>0</v>
      </c>
      <c r="IC14" s="9">
        <v>0</v>
      </c>
      <c r="ID14" s="9">
        <v>0</v>
      </c>
      <c r="IE14" s="9">
        <v>10</v>
      </c>
      <c r="IF14" s="9">
        <v>11.265000000000001</v>
      </c>
      <c r="IG14" s="9">
        <v>8</v>
      </c>
      <c r="IH14" s="9">
        <v>1.042</v>
      </c>
      <c r="II14" s="9">
        <v>0.32500000000000001</v>
      </c>
      <c r="IJ14" s="9">
        <v>0.71699999999999997</v>
      </c>
      <c r="IK14" s="9">
        <v>8.7999999999999995E-2</v>
      </c>
      <c r="IL14" s="9">
        <v>8.7999999999999995E-2</v>
      </c>
      <c r="IM14" s="9">
        <v>0</v>
      </c>
      <c r="IN14" s="9">
        <v>0.39100000000000001</v>
      </c>
      <c r="IO14" s="9">
        <v>8.7999999999999995E-2</v>
      </c>
      <c r="IP14" s="9">
        <v>0.30299999999999999</v>
      </c>
      <c r="IQ14" s="9">
        <v>0.50900000000000001</v>
      </c>
    </row>
    <row r="15" spans="1:251">
      <c r="A15" s="10">
        <v>43497</v>
      </c>
      <c r="B15" s="9">
        <v>0.19</v>
      </c>
      <c r="C15" s="9">
        <v>0.105</v>
      </c>
      <c r="D15" s="9">
        <v>8.5000000000000006E-2</v>
      </c>
      <c r="E15" s="9">
        <v>13.191000000000001</v>
      </c>
      <c r="F15" s="9">
        <v>7.8339999999999996</v>
      </c>
      <c r="G15" s="9">
        <v>14.55</v>
      </c>
      <c r="H15" s="9">
        <v>3.0750000000000002</v>
      </c>
      <c r="I15" s="9">
        <v>1.347</v>
      </c>
      <c r="J15" s="9">
        <v>1.728</v>
      </c>
      <c r="K15" s="9">
        <v>0.65</v>
      </c>
      <c r="L15" s="9">
        <v>0.254</v>
      </c>
      <c r="M15" s="9">
        <v>0.39500000000000002</v>
      </c>
      <c r="N15" s="9">
        <v>1.147</v>
      </c>
      <c r="O15" s="9">
        <v>0.432</v>
      </c>
      <c r="P15" s="9">
        <v>0.71499999999999997</v>
      </c>
      <c r="Q15" s="9">
        <v>0.94499999999999995</v>
      </c>
      <c r="R15" s="9">
        <v>0.32700000000000001</v>
      </c>
      <c r="S15" s="9">
        <v>0.61799999999999999</v>
      </c>
      <c r="T15" s="9">
        <v>0.33400000000000002</v>
      </c>
      <c r="U15" s="9">
        <v>0.33400000000000002</v>
      </c>
      <c r="V15" s="9">
        <v>0</v>
      </c>
      <c r="W15" s="9">
        <v>16.524000000000001</v>
      </c>
      <c r="X15" s="9">
        <v>18.635000000000002</v>
      </c>
      <c r="Y15" s="9">
        <v>16</v>
      </c>
      <c r="Z15" s="9">
        <v>0.41399999999999998</v>
      </c>
      <c r="AA15" s="9">
        <v>0.10100000000000001</v>
      </c>
      <c r="AB15" s="9">
        <v>0.313</v>
      </c>
      <c r="AC15" s="9">
        <v>0.193</v>
      </c>
      <c r="AD15" s="9">
        <v>0</v>
      </c>
      <c r="AE15" s="9">
        <v>0.193</v>
      </c>
      <c r="AF15" s="9">
        <v>0.12</v>
      </c>
      <c r="AG15" s="9">
        <v>0</v>
      </c>
      <c r="AH15" s="9">
        <v>0.12</v>
      </c>
      <c r="AI15" s="9">
        <v>0</v>
      </c>
      <c r="AJ15" s="9">
        <v>0</v>
      </c>
      <c r="AK15" s="9">
        <v>0</v>
      </c>
      <c r="AL15" s="9">
        <v>0.10100000000000001</v>
      </c>
      <c r="AM15" s="9">
        <v>0.10100000000000001</v>
      </c>
      <c r="AN15" s="9">
        <v>0</v>
      </c>
      <c r="AO15" s="9">
        <v>10.975</v>
      </c>
      <c r="AP15" s="9">
        <v>0</v>
      </c>
      <c r="AQ15" s="9">
        <v>6.28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1.1619999999999999</v>
      </c>
      <c r="BK15" s="9">
        <v>0.64700000000000002</v>
      </c>
      <c r="BL15" s="9">
        <v>0.51500000000000001</v>
      </c>
      <c r="BM15" s="9">
        <v>0.08</v>
      </c>
      <c r="BN15" s="9">
        <v>0</v>
      </c>
      <c r="BO15" s="9">
        <v>0.08</v>
      </c>
      <c r="BP15" s="9">
        <v>0.47899999999999998</v>
      </c>
      <c r="BQ15" s="9">
        <v>0.221</v>
      </c>
      <c r="BR15" s="9">
        <v>0.25800000000000001</v>
      </c>
      <c r="BS15" s="9">
        <v>9.1999999999999998E-2</v>
      </c>
      <c r="BT15" s="9">
        <v>0</v>
      </c>
      <c r="BU15" s="9">
        <v>9.1999999999999998E-2</v>
      </c>
      <c r="BV15" s="9">
        <v>0.51100000000000001</v>
      </c>
      <c r="BW15" s="9">
        <v>0.42599999999999999</v>
      </c>
      <c r="BX15" s="9">
        <v>8.5000000000000006E-2</v>
      </c>
      <c r="BY15" s="9">
        <v>23.03</v>
      </c>
      <c r="BZ15" s="9">
        <v>29.355</v>
      </c>
      <c r="CA15" s="9">
        <v>16</v>
      </c>
      <c r="CB15" s="9">
        <v>0.93</v>
      </c>
      <c r="CC15" s="9">
        <v>0.42899999999999999</v>
      </c>
      <c r="CD15" s="9">
        <v>0.5</v>
      </c>
      <c r="CE15" s="9">
        <v>0.307</v>
      </c>
      <c r="CF15" s="9">
        <v>0.114</v>
      </c>
      <c r="CG15" s="9">
        <v>0.193</v>
      </c>
      <c r="CH15" s="9">
        <v>0.14499999999999999</v>
      </c>
      <c r="CI15" s="9">
        <v>0</v>
      </c>
      <c r="CJ15" s="9">
        <v>0.14499999999999999</v>
      </c>
      <c r="CK15" s="9">
        <v>0.36299999999999999</v>
      </c>
      <c r="CL15" s="9">
        <v>0.20100000000000001</v>
      </c>
      <c r="CM15" s="9">
        <v>0.16200000000000001</v>
      </c>
      <c r="CN15" s="9">
        <v>0.114</v>
      </c>
      <c r="CO15" s="9">
        <v>0.114</v>
      </c>
      <c r="CP15" s="9">
        <v>0</v>
      </c>
      <c r="CQ15" s="9">
        <v>18.780999999999999</v>
      </c>
      <c r="CR15" s="9">
        <v>19.984999999999999</v>
      </c>
      <c r="CS15" s="9">
        <v>13.778</v>
      </c>
      <c r="CT15" s="9">
        <v>2.431</v>
      </c>
      <c r="CU15" s="9">
        <v>0.68799999999999994</v>
      </c>
      <c r="CV15" s="9">
        <v>1.7430000000000001</v>
      </c>
      <c r="CW15" s="9">
        <v>0.58699999999999997</v>
      </c>
      <c r="CX15" s="9">
        <v>0.25600000000000001</v>
      </c>
      <c r="CY15" s="9">
        <v>0.33100000000000002</v>
      </c>
      <c r="CZ15" s="9">
        <v>1.266</v>
      </c>
      <c r="DA15" s="9">
        <v>0.30599999999999999</v>
      </c>
      <c r="DB15" s="9">
        <v>0.96</v>
      </c>
      <c r="DC15" s="9">
        <v>0.57799999999999996</v>
      </c>
      <c r="DD15" s="9">
        <v>0.126</v>
      </c>
      <c r="DE15" s="9">
        <v>0.45200000000000001</v>
      </c>
      <c r="DF15" s="9">
        <v>0</v>
      </c>
      <c r="DG15" s="9">
        <v>0</v>
      </c>
      <c r="DH15" s="9">
        <v>0</v>
      </c>
      <c r="DI15" s="9">
        <v>15</v>
      </c>
      <c r="DJ15" s="9">
        <v>16.146000000000001</v>
      </c>
      <c r="DK15" s="9">
        <v>15</v>
      </c>
      <c r="DL15" s="9">
        <v>0.379</v>
      </c>
      <c r="DM15" s="9">
        <v>0.23899999999999999</v>
      </c>
      <c r="DN15" s="9">
        <v>0.14000000000000001</v>
      </c>
      <c r="DO15" s="9">
        <v>0.379</v>
      </c>
      <c r="DP15" s="9">
        <v>0.23899999999999999</v>
      </c>
      <c r="DQ15" s="9">
        <v>0.14000000000000001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7.35</v>
      </c>
      <c r="EB15" s="9">
        <v>7.4820000000000002</v>
      </c>
      <c r="EC15" s="9">
        <v>6.1609999999999996</v>
      </c>
      <c r="ED15" s="9">
        <v>1.732</v>
      </c>
      <c r="EE15" s="9">
        <v>1.093</v>
      </c>
      <c r="EF15" s="9">
        <v>0.63900000000000001</v>
      </c>
      <c r="EG15" s="9">
        <v>0.27100000000000002</v>
      </c>
      <c r="EH15" s="9">
        <v>0.11600000000000001</v>
      </c>
      <c r="EI15" s="9">
        <v>0.155</v>
      </c>
      <c r="EJ15" s="9">
        <v>0.91600000000000004</v>
      </c>
      <c r="EK15" s="9">
        <v>0.432</v>
      </c>
      <c r="EL15" s="9">
        <v>0.48399999999999999</v>
      </c>
      <c r="EM15" s="9">
        <v>0.32700000000000001</v>
      </c>
      <c r="EN15" s="9">
        <v>0.32700000000000001</v>
      </c>
      <c r="EO15" s="9">
        <v>0</v>
      </c>
      <c r="EP15" s="9">
        <v>0.219</v>
      </c>
      <c r="EQ15" s="9">
        <v>0.219</v>
      </c>
      <c r="ER15" s="9">
        <v>0</v>
      </c>
      <c r="ES15" s="9">
        <v>16.896999999999998</v>
      </c>
      <c r="ET15" s="9">
        <v>18.843</v>
      </c>
      <c r="EU15" s="9">
        <v>15.077</v>
      </c>
      <c r="EV15" s="9">
        <v>2.0750000000000002</v>
      </c>
      <c r="EW15" s="9">
        <v>0.254</v>
      </c>
      <c r="EX15" s="9">
        <v>1.821</v>
      </c>
      <c r="EY15" s="9">
        <v>0.69599999999999995</v>
      </c>
      <c r="EZ15" s="9">
        <v>0.254</v>
      </c>
      <c r="FA15" s="9">
        <v>0.442</v>
      </c>
      <c r="FB15" s="9">
        <v>0.67200000000000004</v>
      </c>
      <c r="FC15" s="9">
        <v>0</v>
      </c>
      <c r="FD15" s="9">
        <v>0.67200000000000004</v>
      </c>
      <c r="FE15" s="9">
        <v>0.70699999999999996</v>
      </c>
      <c r="FF15" s="9">
        <v>0</v>
      </c>
      <c r="FG15" s="9">
        <v>0.70699999999999996</v>
      </c>
      <c r="FH15" s="9">
        <v>0</v>
      </c>
      <c r="FI15" s="9">
        <v>0</v>
      </c>
      <c r="FJ15" s="9">
        <v>0</v>
      </c>
      <c r="FK15" s="9">
        <v>12.805999999999999</v>
      </c>
      <c r="FL15" s="9">
        <v>5.5510000000000002</v>
      </c>
      <c r="FM15" s="9">
        <v>15</v>
      </c>
      <c r="FN15" s="9">
        <v>0.70499999999999996</v>
      </c>
      <c r="FO15" s="9">
        <v>0.32100000000000001</v>
      </c>
      <c r="FP15" s="9">
        <v>0.38400000000000001</v>
      </c>
      <c r="FQ15" s="9">
        <v>0.216</v>
      </c>
      <c r="FR15" s="9">
        <v>0.124</v>
      </c>
      <c r="FS15" s="9">
        <v>9.1999999999999998E-2</v>
      </c>
      <c r="FT15" s="9">
        <v>0.30299999999999999</v>
      </c>
      <c r="FU15" s="9">
        <v>9.5000000000000001E-2</v>
      </c>
      <c r="FV15" s="9">
        <v>0.20699999999999999</v>
      </c>
      <c r="FW15" s="9">
        <v>0</v>
      </c>
      <c r="FX15" s="9">
        <v>0</v>
      </c>
      <c r="FY15" s="9">
        <v>0</v>
      </c>
      <c r="FZ15" s="9">
        <v>0.186</v>
      </c>
      <c r="GA15" s="9">
        <v>0.10100000000000001</v>
      </c>
      <c r="GB15" s="9">
        <v>8.5000000000000006E-2</v>
      </c>
      <c r="GC15" s="9">
        <v>14.246</v>
      </c>
      <c r="GD15" s="9">
        <v>14.18</v>
      </c>
      <c r="GE15" s="9">
        <v>12.962999999999999</v>
      </c>
      <c r="GF15" s="9">
        <v>0.39</v>
      </c>
      <c r="GG15" s="9">
        <v>0.33500000000000002</v>
      </c>
      <c r="GH15" s="9">
        <v>5.3999999999999999E-2</v>
      </c>
      <c r="GI15" s="9">
        <v>0.17</v>
      </c>
      <c r="GJ15" s="9">
        <v>0.115</v>
      </c>
      <c r="GK15" s="9">
        <v>5.3999999999999999E-2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0.22</v>
      </c>
      <c r="GS15" s="9">
        <v>0.22</v>
      </c>
      <c r="GT15" s="9">
        <v>0</v>
      </c>
      <c r="GU15" s="9">
        <v>16.408000000000001</v>
      </c>
      <c r="GV15" s="9">
        <v>22.439</v>
      </c>
      <c r="GW15" s="9">
        <v>0</v>
      </c>
      <c r="GX15" s="9">
        <v>1.222</v>
      </c>
      <c r="GY15" s="9">
        <v>0.66300000000000003</v>
      </c>
      <c r="GZ15" s="9">
        <v>0.55900000000000005</v>
      </c>
      <c r="HA15" s="9">
        <v>0.27100000000000002</v>
      </c>
      <c r="HB15" s="9">
        <v>0.11600000000000001</v>
      </c>
      <c r="HC15" s="9">
        <v>0.155</v>
      </c>
      <c r="HD15" s="9">
        <v>0.51900000000000002</v>
      </c>
      <c r="HE15" s="9">
        <v>0.115</v>
      </c>
      <c r="HF15" s="9">
        <v>0.40400000000000003</v>
      </c>
      <c r="HG15" s="9">
        <v>0.32700000000000001</v>
      </c>
      <c r="HH15" s="9">
        <v>0.32700000000000001</v>
      </c>
      <c r="HI15" s="9">
        <v>0</v>
      </c>
      <c r="HJ15" s="9">
        <v>0.105</v>
      </c>
      <c r="HK15" s="9">
        <v>0.105</v>
      </c>
      <c r="HL15" s="9">
        <v>0</v>
      </c>
      <c r="HM15" s="9">
        <v>17.539000000000001</v>
      </c>
      <c r="HN15" s="9">
        <v>20</v>
      </c>
      <c r="HO15" s="9">
        <v>15.331</v>
      </c>
      <c r="HP15" s="9">
        <v>2.4319999999999999</v>
      </c>
      <c r="HQ15" s="9">
        <v>0.35</v>
      </c>
      <c r="HR15" s="9">
        <v>2.0819999999999999</v>
      </c>
      <c r="HS15" s="9">
        <v>0.84299999999999997</v>
      </c>
      <c r="HT15" s="9">
        <v>0.254</v>
      </c>
      <c r="HU15" s="9">
        <v>0.58799999999999997</v>
      </c>
      <c r="HV15" s="9">
        <v>0.89800000000000002</v>
      </c>
      <c r="HW15" s="9">
        <v>9.5000000000000001E-2</v>
      </c>
      <c r="HX15" s="9">
        <v>0.80300000000000005</v>
      </c>
      <c r="HY15" s="9">
        <v>0.60599999999999998</v>
      </c>
      <c r="HZ15" s="9">
        <v>0</v>
      </c>
      <c r="IA15" s="9">
        <v>0.60599999999999998</v>
      </c>
      <c r="IB15" s="9">
        <v>8.5000000000000006E-2</v>
      </c>
      <c r="IC15" s="9">
        <v>0</v>
      </c>
      <c r="ID15" s="9">
        <v>8.5000000000000006E-2</v>
      </c>
      <c r="IE15" s="9">
        <v>11.401</v>
      </c>
      <c r="IF15" s="9">
        <v>5.9260000000000002</v>
      </c>
      <c r="IG15" s="9">
        <v>12.574</v>
      </c>
      <c r="IH15" s="9">
        <v>0.81200000000000006</v>
      </c>
      <c r="II15" s="9">
        <v>0.55400000000000005</v>
      </c>
      <c r="IJ15" s="9">
        <v>0.25700000000000001</v>
      </c>
      <c r="IK15" s="9">
        <v>0.124</v>
      </c>
      <c r="IL15" s="9">
        <v>0.124</v>
      </c>
      <c r="IM15" s="9">
        <v>0</v>
      </c>
      <c r="IN15" s="9">
        <v>0.47299999999999998</v>
      </c>
      <c r="IO15" s="9">
        <v>0.316</v>
      </c>
      <c r="IP15" s="9">
        <v>0.157</v>
      </c>
      <c r="IQ15" s="9">
        <v>0.1</v>
      </c>
    </row>
    <row r="16" spans="1:251">
      <c r="A16" s="10">
        <v>43862</v>
      </c>
      <c r="B16" s="9">
        <v>5.7000000000000002E-2</v>
      </c>
      <c r="C16" s="9">
        <v>0</v>
      </c>
      <c r="D16" s="9">
        <v>5.7000000000000002E-2</v>
      </c>
      <c r="E16" s="9">
        <v>10.994</v>
      </c>
      <c r="F16" s="9">
        <v>7.8689999999999998</v>
      </c>
      <c r="G16" s="9">
        <v>12.521000000000001</v>
      </c>
      <c r="H16" s="9">
        <v>3.94</v>
      </c>
      <c r="I16" s="9">
        <v>1.06</v>
      </c>
      <c r="J16" s="9">
        <v>2.88</v>
      </c>
      <c r="K16" s="9">
        <v>0.84899999999999998</v>
      </c>
      <c r="L16" s="9">
        <v>0.27500000000000002</v>
      </c>
      <c r="M16" s="9">
        <v>0.57299999999999995</v>
      </c>
      <c r="N16" s="9">
        <v>1.607</v>
      </c>
      <c r="O16" s="9">
        <v>0.66800000000000004</v>
      </c>
      <c r="P16" s="9">
        <v>0.93899999999999995</v>
      </c>
      <c r="Q16" s="9">
        <v>1.1220000000000001</v>
      </c>
      <c r="R16" s="9">
        <v>0</v>
      </c>
      <c r="S16" s="9">
        <v>1.1220000000000001</v>
      </c>
      <c r="T16" s="9">
        <v>0.36199999999999999</v>
      </c>
      <c r="U16" s="9">
        <v>0.11700000000000001</v>
      </c>
      <c r="V16" s="9">
        <v>0.246</v>
      </c>
      <c r="W16" s="9">
        <v>16</v>
      </c>
      <c r="X16" s="9">
        <v>15</v>
      </c>
      <c r="Y16" s="9">
        <v>17.927</v>
      </c>
      <c r="Z16" s="9">
        <v>0.54200000000000004</v>
      </c>
      <c r="AA16" s="9">
        <v>0.36699999999999999</v>
      </c>
      <c r="AB16" s="9">
        <v>0.17599999999999999</v>
      </c>
      <c r="AC16" s="9">
        <v>0</v>
      </c>
      <c r="AD16" s="9">
        <v>0</v>
      </c>
      <c r="AE16" s="9">
        <v>0</v>
      </c>
      <c r="AF16" s="9">
        <v>0.27600000000000002</v>
      </c>
      <c r="AG16" s="9">
        <v>0.188</v>
      </c>
      <c r="AH16" s="9">
        <v>8.8999999999999996E-2</v>
      </c>
      <c r="AI16" s="9">
        <v>0.26600000000000001</v>
      </c>
      <c r="AJ16" s="9">
        <v>0.17899999999999999</v>
      </c>
      <c r="AK16" s="9">
        <v>8.6999999999999994E-2</v>
      </c>
      <c r="AL16" s="9">
        <v>0</v>
      </c>
      <c r="AM16" s="9">
        <v>0</v>
      </c>
      <c r="AN16" s="9">
        <v>0</v>
      </c>
      <c r="AO16" s="9">
        <v>17.55</v>
      </c>
      <c r="AP16" s="9">
        <v>17.657</v>
      </c>
      <c r="AQ16" s="9">
        <v>17.472000000000001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0.85299999999999998</v>
      </c>
      <c r="BK16" s="9">
        <v>7.1999999999999995E-2</v>
      </c>
      <c r="BL16" s="9">
        <v>0.78100000000000003</v>
      </c>
      <c r="BM16" s="9">
        <v>0.218</v>
      </c>
      <c r="BN16" s="9">
        <v>0</v>
      </c>
      <c r="BO16" s="9">
        <v>0.218</v>
      </c>
      <c r="BP16" s="9">
        <v>7.1999999999999995E-2</v>
      </c>
      <c r="BQ16" s="9">
        <v>7.1999999999999995E-2</v>
      </c>
      <c r="BR16" s="9">
        <v>0</v>
      </c>
      <c r="BS16" s="9">
        <v>0.317</v>
      </c>
      <c r="BT16" s="9">
        <v>0</v>
      </c>
      <c r="BU16" s="9">
        <v>0.317</v>
      </c>
      <c r="BV16" s="9">
        <v>0.246</v>
      </c>
      <c r="BW16" s="9">
        <v>0</v>
      </c>
      <c r="BX16" s="9">
        <v>0.246</v>
      </c>
      <c r="BY16" s="9">
        <v>27.193000000000001</v>
      </c>
      <c r="BZ16" s="9">
        <v>0</v>
      </c>
      <c r="CA16" s="9">
        <v>27.613</v>
      </c>
      <c r="CB16" s="9">
        <v>1.653</v>
      </c>
      <c r="CC16" s="9">
        <v>0.30299999999999999</v>
      </c>
      <c r="CD16" s="9">
        <v>1.35</v>
      </c>
      <c r="CE16" s="9">
        <v>0.58599999999999997</v>
      </c>
      <c r="CF16" s="9">
        <v>0.186</v>
      </c>
      <c r="CG16" s="9">
        <v>0.4</v>
      </c>
      <c r="CH16" s="9">
        <v>0.22700000000000001</v>
      </c>
      <c r="CI16" s="9">
        <v>0</v>
      </c>
      <c r="CJ16" s="9">
        <v>0.22700000000000001</v>
      </c>
      <c r="CK16" s="9">
        <v>0.72299999999999998</v>
      </c>
      <c r="CL16" s="9">
        <v>0</v>
      </c>
      <c r="CM16" s="9">
        <v>0.72299999999999998</v>
      </c>
      <c r="CN16" s="9">
        <v>0.11700000000000001</v>
      </c>
      <c r="CO16" s="9">
        <v>0.11700000000000001</v>
      </c>
      <c r="CP16" s="9">
        <v>0</v>
      </c>
      <c r="CQ16" s="9">
        <v>17.033999999999999</v>
      </c>
      <c r="CR16" s="9">
        <v>6.2119999999999997</v>
      </c>
      <c r="CS16" s="9">
        <v>18.927</v>
      </c>
      <c r="CT16" s="9">
        <v>2.4630000000000001</v>
      </c>
      <c r="CU16" s="9">
        <v>1.0469999999999999</v>
      </c>
      <c r="CV16" s="9">
        <v>1.4159999999999999</v>
      </c>
      <c r="CW16" s="9">
        <v>0.126</v>
      </c>
      <c r="CX16" s="9">
        <v>0.126</v>
      </c>
      <c r="CY16" s="9">
        <v>0</v>
      </c>
      <c r="CZ16" s="9">
        <v>1.649</v>
      </c>
      <c r="DA16" s="9">
        <v>0.56399999999999995</v>
      </c>
      <c r="DB16" s="9">
        <v>1.085</v>
      </c>
      <c r="DC16" s="9">
        <v>0.63100000000000001</v>
      </c>
      <c r="DD16" s="9">
        <v>0.35699999999999998</v>
      </c>
      <c r="DE16" s="9">
        <v>0.27400000000000002</v>
      </c>
      <c r="DF16" s="9">
        <v>5.7000000000000002E-2</v>
      </c>
      <c r="DG16" s="9">
        <v>0</v>
      </c>
      <c r="DH16" s="9">
        <v>5.7000000000000002E-2</v>
      </c>
      <c r="DI16" s="9">
        <v>16</v>
      </c>
      <c r="DJ16" s="9">
        <v>17.631</v>
      </c>
      <c r="DK16" s="9">
        <v>14.977</v>
      </c>
      <c r="DL16" s="9">
        <v>1.1950000000000001</v>
      </c>
      <c r="DM16" s="9">
        <v>0.71599999999999997</v>
      </c>
      <c r="DN16" s="9">
        <v>0.47899999999999998</v>
      </c>
      <c r="DO16" s="9">
        <v>0.70099999999999996</v>
      </c>
      <c r="DP16" s="9">
        <v>0.39800000000000002</v>
      </c>
      <c r="DQ16" s="9">
        <v>0.30399999999999999</v>
      </c>
      <c r="DR16" s="9">
        <v>0.39600000000000002</v>
      </c>
      <c r="DS16" s="9">
        <v>0.22</v>
      </c>
      <c r="DT16" s="9">
        <v>0.17599999999999999</v>
      </c>
      <c r="DU16" s="9">
        <v>9.8000000000000004E-2</v>
      </c>
      <c r="DV16" s="9">
        <v>9.8000000000000004E-2</v>
      </c>
      <c r="DW16" s="9">
        <v>0</v>
      </c>
      <c r="DX16" s="9">
        <v>0</v>
      </c>
      <c r="DY16" s="9">
        <v>0</v>
      </c>
      <c r="DZ16" s="9">
        <v>0</v>
      </c>
      <c r="EA16" s="9">
        <v>8</v>
      </c>
      <c r="EB16" s="9">
        <v>8.6020000000000003</v>
      </c>
      <c r="EC16" s="9">
        <v>8</v>
      </c>
      <c r="ED16" s="9">
        <v>1.365</v>
      </c>
      <c r="EE16" s="9">
        <v>0.27600000000000002</v>
      </c>
      <c r="EF16" s="9">
        <v>1.0880000000000001</v>
      </c>
      <c r="EG16" s="9">
        <v>0.23300000000000001</v>
      </c>
      <c r="EH16" s="9">
        <v>0</v>
      </c>
      <c r="EI16" s="9">
        <v>0.23300000000000001</v>
      </c>
      <c r="EJ16" s="9">
        <v>0.60199999999999998</v>
      </c>
      <c r="EK16" s="9">
        <v>0.11700000000000001</v>
      </c>
      <c r="EL16" s="9">
        <v>0.48499999999999999</v>
      </c>
      <c r="EM16" s="9">
        <v>0.47099999999999997</v>
      </c>
      <c r="EN16" s="9">
        <v>0.159</v>
      </c>
      <c r="EO16" s="9">
        <v>0.311</v>
      </c>
      <c r="EP16" s="9">
        <v>5.8999999999999997E-2</v>
      </c>
      <c r="EQ16" s="9">
        <v>0</v>
      </c>
      <c r="ER16" s="9">
        <v>5.8999999999999997E-2</v>
      </c>
      <c r="ES16" s="9">
        <v>15</v>
      </c>
      <c r="ET16" s="9">
        <v>17.884</v>
      </c>
      <c r="EU16" s="9">
        <v>14.801</v>
      </c>
      <c r="EV16" s="9">
        <v>3.0680000000000001</v>
      </c>
      <c r="EW16" s="9">
        <v>0.96299999999999997</v>
      </c>
      <c r="EX16" s="9">
        <v>2.105</v>
      </c>
      <c r="EY16" s="9">
        <v>0.90100000000000002</v>
      </c>
      <c r="EZ16" s="9">
        <v>0.30299999999999999</v>
      </c>
      <c r="FA16" s="9">
        <v>0.59699999999999998</v>
      </c>
      <c r="FB16" s="9">
        <v>1.28</v>
      </c>
      <c r="FC16" s="9">
        <v>0.36399999999999999</v>
      </c>
      <c r="FD16" s="9">
        <v>0.91600000000000004</v>
      </c>
      <c r="FE16" s="9">
        <v>0.58499999999999996</v>
      </c>
      <c r="FF16" s="9">
        <v>0.17899999999999999</v>
      </c>
      <c r="FG16" s="9">
        <v>0.40500000000000003</v>
      </c>
      <c r="FH16" s="9">
        <v>0.30299999999999999</v>
      </c>
      <c r="FI16" s="9">
        <v>0.11700000000000001</v>
      </c>
      <c r="FJ16" s="9">
        <v>0.187</v>
      </c>
      <c r="FK16" s="9">
        <v>10.77</v>
      </c>
      <c r="FL16" s="9">
        <v>11.016999999999999</v>
      </c>
      <c r="FM16" s="9">
        <v>11.188000000000001</v>
      </c>
      <c r="FN16" s="9">
        <v>1.395</v>
      </c>
      <c r="FO16" s="9">
        <v>0.75600000000000001</v>
      </c>
      <c r="FP16" s="9">
        <v>0.64</v>
      </c>
      <c r="FQ16" s="9">
        <v>0.499</v>
      </c>
      <c r="FR16" s="9">
        <v>0.40699999999999997</v>
      </c>
      <c r="FS16" s="9">
        <v>9.1999999999999998E-2</v>
      </c>
      <c r="FT16" s="9">
        <v>0.31900000000000001</v>
      </c>
      <c r="FU16" s="9">
        <v>0.23200000000000001</v>
      </c>
      <c r="FV16" s="9">
        <v>8.6999999999999994E-2</v>
      </c>
      <c r="FW16" s="9">
        <v>0.57699999999999996</v>
      </c>
      <c r="FX16" s="9">
        <v>0.11700000000000001</v>
      </c>
      <c r="FY16" s="9">
        <v>0.46100000000000002</v>
      </c>
      <c r="FZ16" s="9">
        <v>0</v>
      </c>
      <c r="GA16" s="9">
        <v>0</v>
      </c>
      <c r="GB16" s="9">
        <v>0</v>
      </c>
      <c r="GC16" s="9">
        <v>16</v>
      </c>
      <c r="GD16" s="9">
        <v>10.481999999999999</v>
      </c>
      <c r="GE16" s="9">
        <v>22.038</v>
      </c>
      <c r="GF16" s="9">
        <v>0.33600000000000002</v>
      </c>
      <c r="GG16" s="9">
        <v>0.14199999999999999</v>
      </c>
      <c r="GH16" s="9">
        <v>0.193</v>
      </c>
      <c r="GI16" s="9">
        <v>0</v>
      </c>
      <c r="GJ16" s="9">
        <v>0</v>
      </c>
      <c r="GK16" s="9">
        <v>0</v>
      </c>
      <c r="GL16" s="9">
        <v>0.14199999999999999</v>
      </c>
      <c r="GM16" s="9">
        <v>0.14199999999999999</v>
      </c>
      <c r="GN16" s="9">
        <v>0</v>
      </c>
      <c r="GO16" s="9">
        <v>0.13600000000000001</v>
      </c>
      <c r="GP16" s="9">
        <v>0</v>
      </c>
      <c r="GQ16" s="9">
        <v>0.13600000000000001</v>
      </c>
      <c r="GR16" s="9">
        <v>5.7000000000000002E-2</v>
      </c>
      <c r="GS16" s="9">
        <v>0</v>
      </c>
      <c r="GT16" s="9">
        <v>5.7000000000000002E-2</v>
      </c>
      <c r="GU16" s="9">
        <v>19.388000000000002</v>
      </c>
      <c r="GV16" s="9">
        <v>0</v>
      </c>
      <c r="GW16" s="9">
        <v>25.939</v>
      </c>
      <c r="GX16" s="9">
        <v>1.39</v>
      </c>
      <c r="GY16" s="9">
        <v>0.27600000000000002</v>
      </c>
      <c r="GZ16" s="9">
        <v>1.1140000000000001</v>
      </c>
      <c r="HA16" s="9">
        <v>0.23300000000000001</v>
      </c>
      <c r="HB16" s="9">
        <v>0</v>
      </c>
      <c r="HC16" s="9">
        <v>0.23300000000000001</v>
      </c>
      <c r="HD16" s="9">
        <v>0.51400000000000001</v>
      </c>
      <c r="HE16" s="9">
        <v>0</v>
      </c>
      <c r="HF16" s="9">
        <v>0.51400000000000001</v>
      </c>
      <c r="HG16" s="9">
        <v>0.48899999999999999</v>
      </c>
      <c r="HH16" s="9">
        <v>0.27600000000000002</v>
      </c>
      <c r="HI16" s="9">
        <v>0.21299999999999999</v>
      </c>
      <c r="HJ16" s="9">
        <v>0.155</v>
      </c>
      <c r="HK16" s="9">
        <v>0</v>
      </c>
      <c r="HL16" s="9">
        <v>0.155</v>
      </c>
      <c r="HM16" s="9">
        <v>18.225000000000001</v>
      </c>
      <c r="HN16" s="9">
        <v>20</v>
      </c>
      <c r="HO16" s="9">
        <v>15.919</v>
      </c>
      <c r="HP16" s="9">
        <v>3.19</v>
      </c>
      <c r="HQ16" s="9">
        <v>1.2509999999999999</v>
      </c>
      <c r="HR16" s="9">
        <v>1.9390000000000001</v>
      </c>
      <c r="HS16" s="9">
        <v>1.026</v>
      </c>
      <c r="HT16" s="9">
        <v>0.42899999999999999</v>
      </c>
      <c r="HU16" s="9">
        <v>0.59699999999999998</v>
      </c>
      <c r="HV16" s="9">
        <v>1.3149999999999999</v>
      </c>
      <c r="HW16" s="9">
        <v>0.60699999999999998</v>
      </c>
      <c r="HX16" s="9">
        <v>0.70799999999999996</v>
      </c>
      <c r="HY16" s="9">
        <v>0.64</v>
      </c>
      <c r="HZ16" s="9">
        <v>9.8000000000000004E-2</v>
      </c>
      <c r="IA16" s="9">
        <v>0.54200000000000004</v>
      </c>
      <c r="IB16" s="9">
        <v>0.20799999999999999</v>
      </c>
      <c r="IC16" s="9">
        <v>0.11700000000000001</v>
      </c>
      <c r="ID16" s="9">
        <v>9.0999999999999998E-2</v>
      </c>
      <c r="IE16" s="9">
        <v>12.218</v>
      </c>
      <c r="IF16" s="9">
        <v>11.452</v>
      </c>
      <c r="IG16" s="9">
        <v>12.593999999999999</v>
      </c>
      <c r="IH16" s="9">
        <v>1.248</v>
      </c>
      <c r="II16" s="9">
        <v>0.46800000000000003</v>
      </c>
      <c r="IJ16" s="9">
        <v>0.78</v>
      </c>
      <c r="IK16" s="9">
        <v>0.373</v>
      </c>
      <c r="IL16" s="9">
        <v>0.28100000000000003</v>
      </c>
      <c r="IM16" s="9">
        <v>9.1999999999999998E-2</v>
      </c>
      <c r="IN16" s="9">
        <v>0.372</v>
      </c>
      <c r="IO16" s="9">
        <v>0.106</v>
      </c>
      <c r="IP16" s="9">
        <v>0.26500000000000001</v>
      </c>
      <c r="IQ16" s="9">
        <v>0.504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10.928000000000001</v>
      </c>
      <c r="F17" s="9">
        <v>9.1920000000000002</v>
      </c>
      <c r="G17" s="9">
        <v>13.571</v>
      </c>
      <c r="H17" s="9">
        <v>3.31</v>
      </c>
      <c r="I17" s="9">
        <v>1.6619999999999999</v>
      </c>
      <c r="J17" s="9">
        <v>1.6479999999999999</v>
      </c>
      <c r="K17" s="9">
        <v>0.68300000000000005</v>
      </c>
      <c r="L17" s="9">
        <v>0.35599999999999998</v>
      </c>
      <c r="M17" s="9">
        <v>0.32700000000000001</v>
      </c>
      <c r="N17" s="9">
        <v>1.125</v>
      </c>
      <c r="O17" s="9">
        <v>0.55300000000000005</v>
      </c>
      <c r="P17" s="9">
        <v>0.57199999999999995</v>
      </c>
      <c r="Q17" s="9">
        <v>1.004</v>
      </c>
      <c r="R17" s="9">
        <v>0.47299999999999998</v>
      </c>
      <c r="S17" s="9">
        <v>0.53</v>
      </c>
      <c r="T17" s="9">
        <v>0.498</v>
      </c>
      <c r="U17" s="9">
        <v>0.28000000000000003</v>
      </c>
      <c r="V17" s="9">
        <v>0.218</v>
      </c>
      <c r="W17" s="9">
        <v>17.960999999999999</v>
      </c>
      <c r="X17" s="9">
        <v>17.899000000000001</v>
      </c>
      <c r="Y17" s="9">
        <v>17.864000000000001</v>
      </c>
      <c r="Z17" s="9">
        <v>1.0640000000000001</v>
      </c>
      <c r="AA17" s="9">
        <v>0.69</v>
      </c>
      <c r="AB17" s="9">
        <v>0.374</v>
      </c>
      <c r="AC17" s="9">
        <v>7.4999999999999997E-2</v>
      </c>
      <c r="AD17" s="9">
        <v>7.4999999999999997E-2</v>
      </c>
      <c r="AE17" s="9">
        <v>0</v>
      </c>
      <c r="AF17" s="9">
        <v>0.40300000000000002</v>
      </c>
      <c r="AG17" s="9">
        <v>0.249</v>
      </c>
      <c r="AH17" s="9">
        <v>0.154</v>
      </c>
      <c r="AI17" s="9">
        <v>0.27</v>
      </c>
      <c r="AJ17" s="9">
        <v>0.21099999999999999</v>
      </c>
      <c r="AK17" s="9">
        <v>5.8999999999999997E-2</v>
      </c>
      <c r="AL17" s="9">
        <v>0.316</v>
      </c>
      <c r="AM17" s="9">
        <v>0.154</v>
      </c>
      <c r="AN17" s="9">
        <v>0.16200000000000001</v>
      </c>
      <c r="AO17" s="9">
        <v>20</v>
      </c>
      <c r="AP17" s="9">
        <v>19.497</v>
      </c>
      <c r="AQ17" s="9">
        <v>20.620999999999999</v>
      </c>
      <c r="AR17" s="9">
        <v>0.16200000000000001</v>
      </c>
      <c r="AS17" s="9">
        <v>6.7000000000000004E-2</v>
      </c>
      <c r="AT17" s="9">
        <v>9.5000000000000001E-2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9.5000000000000001E-2</v>
      </c>
      <c r="BB17" s="9">
        <v>0</v>
      </c>
      <c r="BC17" s="9">
        <v>9.5000000000000001E-2</v>
      </c>
      <c r="BD17" s="9">
        <v>6.7000000000000004E-2</v>
      </c>
      <c r="BE17" s="9">
        <v>6.7000000000000004E-2</v>
      </c>
      <c r="BF17" s="9">
        <v>0</v>
      </c>
      <c r="BG17" s="9">
        <v>28.309000000000001</v>
      </c>
      <c r="BH17" s="9">
        <v>0</v>
      </c>
      <c r="BI17" s="9">
        <v>0</v>
      </c>
      <c r="BJ17" s="9">
        <v>0.90200000000000002</v>
      </c>
      <c r="BK17" s="9">
        <v>0.21099999999999999</v>
      </c>
      <c r="BL17" s="9">
        <v>0.69099999999999995</v>
      </c>
      <c r="BM17" s="9">
        <v>0.221</v>
      </c>
      <c r="BN17" s="9">
        <v>0</v>
      </c>
      <c r="BO17" s="9">
        <v>0.221</v>
      </c>
      <c r="BP17" s="9">
        <v>0.34</v>
      </c>
      <c r="BQ17" s="9">
        <v>8.7999999999999995E-2</v>
      </c>
      <c r="BR17" s="9">
        <v>0.252</v>
      </c>
      <c r="BS17" s="9">
        <v>0.06</v>
      </c>
      <c r="BT17" s="9">
        <v>0.06</v>
      </c>
      <c r="BU17" s="9">
        <v>0</v>
      </c>
      <c r="BV17" s="9">
        <v>0.28100000000000003</v>
      </c>
      <c r="BW17" s="9">
        <v>6.3E-2</v>
      </c>
      <c r="BX17" s="9">
        <v>0.218</v>
      </c>
      <c r="BY17" s="9">
        <v>18.27</v>
      </c>
      <c r="BZ17" s="9">
        <v>20.667000000000002</v>
      </c>
      <c r="CA17" s="9">
        <v>17.082999999999998</v>
      </c>
      <c r="CB17" s="9">
        <v>1.0049999999999999</v>
      </c>
      <c r="CC17" s="9">
        <v>0.52800000000000002</v>
      </c>
      <c r="CD17" s="9">
        <v>0.47799999999999998</v>
      </c>
      <c r="CE17" s="9">
        <v>0.26500000000000001</v>
      </c>
      <c r="CF17" s="9">
        <v>0.26500000000000001</v>
      </c>
      <c r="CG17" s="9">
        <v>0</v>
      </c>
      <c r="CH17" s="9">
        <v>0.128</v>
      </c>
      <c r="CI17" s="9">
        <v>5.8000000000000003E-2</v>
      </c>
      <c r="CJ17" s="9">
        <v>7.0000000000000007E-2</v>
      </c>
      <c r="CK17" s="9">
        <v>0.51700000000000002</v>
      </c>
      <c r="CL17" s="9">
        <v>0.20399999999999999</v>
      </c>
      <c r="CM17" s="9">
        <v>0.313</v>
      </c>
      <c r="CN17" s="9">
        <v>9.5000000000000001E-2</v>
      </c>
      <c r="CO17" s="9">
        <v>0</v>
      </c>
      <c r="CP17" s="9">
        <v>9.5000000000000001E-2</v>
      </c>
      <c r="CQ17" s="9">
        <v>24.169</v>
      </c>
      <c r="CR17" s="9">
        <v>9.76</v>
      </c>
      <c r="CS17" s="9">
        <v>24.548999999999999</v>
      </c>
      <c r="CT17" s="9">
        <v>2.84</v>
      </c>
      <c r="CU17" s="9">
        <v>1.546</v>
      </c>
      <c r="CV17" s="9">
        <v>1.294</v>
      </c>
      <c r="CW17" s="9">
        <v>0.26600000000000001</v>
      </c>
      <c r="CX17" s="9">
        <v>7.4999999999999997E-2</v>
      </c>
      <c r="CY17" s="9">
        <v>0.19</v>
      </c>
      <c r="CZ17" s="9">
        <v>1.6679999999999999</v>
      </c>
      <c r="DA17" s="9">
        <v>0.747</v>
      </c>
      <c r="DB17" s="9">
        <v>0.92100000000000004</v>
      </c>
      <c r="DC17" s="9">
        <v>0.60299999999999998</v>
      </c>
      <c r="DD17" s="9">
        <v>0.42099999999999999</v>
      </c>
      <c r="DE17" s="9">
        <v>0.182</v>
      </c>
      <c r="DF17" s="9">
        <v>0.30299999999999999</v>
      </c>
      <c r="DG17" s="9">
        <v>0.30299999999999999</v>
      </c>
      <c r="DH17" s="9">
        <v>0</v>
      </c>
      <c r="DI17" s="9">
        <v>15.053000000000001</v>
      </c>
      <c r="DJ17" s="9">
        <v>17.199000000000002</v>
      </c>
      <c r="DK17" s="9">
        <v>15</v>
      </c>
      <c r="DL17" s="9">
        <v>0.38700000000000001</v>
      </c>
      <c r="DM17" s="9">
        <v>0.254</v>
      </c>
      <c r="DN17" s="9">
        <v>0.13300000000000001</v>
      </c>
      <c r="DO17" s="9">
        <v>0.247</v>
      </c>
      <c r="DP17" s="9">
        <v>0.18099999999999999</v>
      </c>
      <c r="DQ17" s="9">
        <v>6.6000000000000003E-2</v>
      </c>
      <c r="DR17" s="9">
        <v>7.2999999999999995E-2</v>
      </c>
      <c r="DS17" s="9">
        <v>7.2999999999999995E-2</v>
      </c>
      <c r="DT17" s="9">
        <v>0</v>
      </c>
      <c r="DU17" s="9">
        <v>0</v>
      </c>
      <c r="DV17" s="9">
        <v>0</v>
      </c>
      <c r="DW17" s="9">
        <v>0</v>
      </c>
      <c r="DX17" s="9">
        <v>6.7000000000000004E-2</v>
      </c>
      <c r="DY17" s="9">
        <v>0</v>
      </c>
      <c r="DZ17" s="9">
        <v>6.7000000000000004E-2</v>
      </c>
      <c r="EA17" s="9">
        <v>7.8949999999999996</v>
      </c>
      <c r="EB17" s="9">
        <v>7.8090000000000002</v>
      </c>
      <c r="EC17" s="9">
        <v>18.576000000000001</v>
      </c>
      <c r="ED17" s="9">
        <v>1.427</v>
      </c>
      <c r="EE17" s="9">
        <v>0.66900000000000004</v>
      </c>
      <c r="EF17" s="9">
        <v>0.75800000000000001</v>
      </c>
      <c r="EG17" s="9">
        <v>0.34699999999999998</v>
      </c>
      <c r="EH17" s="9">
        <v>0.09</v>
      </c>
      <c r="EI17" s="9">
        <v>0.25600000000000001</v>
      </c>
      <c r="EJ17" s="9">
        <v>0.32600000000000001</v>
      </c>
      <c r="EK17" s="9">
        <v>0.32600000000000001</v>
      </c>
      <c r="EL17" s="9">
        <v>0</v>
      </c>
      <c r="EM17" s="9">
        <v>0.502</v>
      </c>
      <c r="EN17" s="9">
        <v>9.5000000000000001E-2</v>
      </c>
      <c r="EO17" s="9">
        <v>0.40699999999999997</v>
      </c>
      <c r="EP17" s="9">
        <v>0.253</v>
      </c>
      <c r="EQ17" s="9">
        <v>0.158</v>
      </c>
      <c r="ER17" s="9">
        <v>9.5000000000000001E-2</v>
      </c>
      <c r="ES17" s="9">
        <v>19.933</v>
      </c>
      <c r="ET17" s="9">
        <v>17.602</v>
      </c>
      <c r="EU17" s="9">
        <v>22.326000000000001</v>
      </c>
      <c r="EV17" s="9">
        <v>2.8439999999999999</v>
      </c>
      <c r="EW17" s="9">
        <v>1.345</v>
      </c>
      <c r="EX17" s="9">
        <v>1.4990000000000001</v>
      </c>
      <c r="EY17" s="9">
        <v>0.56200000000000006</v>
      </c>
      <c r="EZ17" s="9">
        <v>0.34100000000000003</v>
      </c>
      <c r="FA17" s="9">
        <v>0.221</v>
      </c>
      <c r="FB17" s="9">
        <v>1.347</v>
      </c>
      <c r="FC17" s="9">
        <v>0.41799999999999998</v>
      </c>
      <c r="FD17" s="9">
        <v>0.92900000000000005</v>
      </c>
      <c r="FE17" s="9">
        <v>0.70499999999999996</v>
      </c>
      <c r="FF17" s="9">
        <v>0.52300000000000002</v>
      </c>
      <c r="FG17" s="9">
        <v>0.182</v>
      </c>
      <c r="FH17" s="9">
        <v>0.23</v>
      </c>
      <c r="FI17" s="9">
        <v>6.3E-2</v>
      </c>
      <c r="FJ17" s="9">
        <v>0.16700000000000001</v>
      </c>
      <c r="FK17" s="9">
        <v>15</v>
      </c>
      <c r="FL17" s="9">
        <v>14.823</v>
      </c>
      <c r="FM17" s="9">
        <v>15</v>
      </c>
      <c r="FN17" s="9">
        <v>0.80900000000000005</v>
      </c>
      <c r="FO17" s="9">
        <v>0.377</v>
      </c>
      <c r="FP17" s="9">
        <v>0.432</v>
      </c>
      <c r="FQ17" s="9">
        <v>0.09</v>
      </c>
      <c r="FR17" s="9">
        <v>0.09</v>
      </c>
      <c r="FS17" s="9">
        <v>0</v>
      </c>
      <c r="FT17" s="9">
        <v>0.47299999999999998</v>
      </c>
      <c r="FU17" s="9">
        <v>0.158</v>
      </c>
      <c r="FV17" s="9">
        <v>0.314</v>
      </c>
      <c r="FW17" s="9">
        <v>0</v>
      </c>
      <c r="FX17" s="9">
        <v>0</v>
      </c>
      <c r="FY17" s="9">
        <v>0</v>
      </c>
      <c r="FZ17" s="9">
        <v>0.246</v>
      </c>
      <c r="GA17" s="9">
        <v>0.128</v>
      </c>
      <c r="GB17" s="9">
        <v>0.11799999999999999</v>
      </c>
      <c r="GC17" s="9">
        <v>18</v>
      </c>
      <c r="GD17" s="9">
        <v>16.981000000000002</v>
      </c>
      <c r="GE17" s="9">
        <v>18</v>
      </c>
      <c r="GF17" s="9">
        <v>0.215</v>
      </c>
      <c r="GG17" s="9">
        <v>0.215</v>
      </c>
      <c r="GH17" s="9">
        <v>0</v>
      </c>
      <c r="GI17" s="9">
        <v>0</v>
      </c>
      <c r="GJ17" s="9">
        <v>0</v>
      </c>
      <c r="GK17" s="9">
        <v>0</v>
      </c>
      <c r="GL17" s="9">
        <v>6.3E-2</v>
      </c>
      <c r="GM17" s="9">
        <v>6.3E-2</v>
      </c>
      <c r="GN17" s="9">
        <v>0</v>
      </c>
      <c r="GO17" s="9">
        <v>6.7000000000000004E-2</v>
      </c>
      <c r="GP17" s="9">
        <v>6.7000000000000004E-2</v>
      </c>
      <c r="GQ17" s="9">
        <v>0</v>
      </c>
      <c r="GR17" s="9">
        <v>8.4000000000000005E-2</v>
      </c>
      <c r="GS17" s="9">
        <v>8.4000000000000005E-2</v>
      </c>
      <c r="GT17" s="9">
        <v>0</v>
      </c>
      <c r="GU17" s="9">
        <v>28.276</v>
      </c>
      <c r="GV17" s="9">
        <v>28.276</v>
      </c>
      <c r="GW17" s="9">
        <v>0</v>
      </c>
      <c r="GX17" s="9">
        <v>1.42</v>
      </c>
      <c r="GY17" s="9">
        <v>0.58099999999999996</v>
      </c>
      <c r="GZ17" s="9">
        <v>0.83899999999999997</v>
      </c>
      <c r="HA17" s="9">
        <v>0.34699999999999998</v>
      </c>
      <c r="HB17" s="9">
        <v>0.09</v>
      </c>
      <c r="HC17" s="9">
        <v>0.25600000000000001</v>
      </c>
      <c r="HD17" s="9">
        <v>0.41399999999999998</v>
      </c>
      <c r="HE17" s="9">
        <v>0.23799999999999999</v>
      </c>
      <c r="HF17" s="9">
        <v>0.17599999999999999</v>
      </c>
      <c r="HG17" s="9">
        <v>0.40699999999999997</v>
      </c>
      <c r="HH17" s="9">
        <v>9.5000000000000001E-2</v>
      </c>
      <c r="HI17" s="9">
        <v>0.313</v>
      </c>
      <c r="HJ17" s="9">
        <v>0.253</v>
      </c>
      <c r="HK17" s="9">
        <v>0.158</v>
      </c>
      <c r="HL17" s="9">
        <v>9.5000000000000001E-2</v>
      </c>
      <c r="HM17" s="9">
        <v>18.209</v>
      </c>
      <c r="HN17" s="9">
        <v>15.984</v>
      </c>
      <c r="HO17" s="9">
        <v>20.045999999999999</v>
      </c>
      <c r="HP17" s="9">
        <v>2.181</v>
      </c>
      <c r="HQ17" s="9">
        <v>1.0529999999999999</v>
      </c>
      <c r="HR17" s="9">
        <v>1.129</v>
      </c>
      <c r="HS17" s="9">
        <v>0.29599999999999999</v>
      </c>
      <c r="HT17" s="9">
        <v>7.4999999999999997E-2</v>
      </c>
      <c r="HU17" s="9">
        <v>0.221</v>
      </c>
      <c r="HV17" s="9">
        <v>0.91400000000000003</v>
      </c>
      <c r="HW17" s="9">
        <v>0.39100000000000001</v>
      </c>
      <c r="HX17" s="9">
        <v>0.52300000000000002</v>
      </c>
      <c r="HY17" s="9">
        <v>0.74</v>
      </c>
      <c r="HZ17" s="9">
        <v>0.52300000000000002</v>
      </c>
      <c r="IA17" s="9">
        <v>0.218</v>
      </c>
      <c r="IB17" s="9">
        <v>0.23</v>
      </c>
      <c r="IC17" s="9">
        <v>6.3E-2</v>
      </c>
      <c r="ID17" s="9">
        <v>0.16700000000000001</v>
      </c>
      <c r="IE17" s="9">
        <v>17.885000000000002</v>
      </c>
      <c r="IF17" s="9">
        <v>20</v>
      </c>
      <c r="IG17" s="9">
        <v>15</v>
      </c>
      <c r="IH17" s="9">
        <v>1.4750000000000001</v>
      </c>
      <c r="II17" s="9">
        <v>0.90900000000000003</v>
      </c>
      <c r="IJ17" s="9">
        <v>0.56599999999999995</v>
      </c>
      <c r="IK17" s="9">
        <v>0.35599999999999998</v>
      </c>
      <c r="IL17" s="9">
        <v>0.35599999999999998</v>
      </c>
      <c r="IM17" s="9">
        <v>0</v>
      </c>
      <c r="IN17" s="9">
        <v>0.66200000000000003</v>
      </c>
      <c r="IO17" s="9">
        <v>0.27300000000000002</v>
      </c>
      <c r="IP17" s="9">
        <v>0.38900000000000001</v>
      </c>
      <c r="IQ17" s="9">
        <v>0.126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11.991</v>
      </c>
      <c r="F18" s="9">
        <v>12.894</v>
      </c>
      <c r="G18" s="9">
        <v>10.614000000000001</v>
      </c>
      <c r="H18" s="9">
        <v>3.194</v>
      </c>
      <c r="I18" s="9">
        <v>1.179</v>
      </c>
      <c r="J18" s="9">
        <v>2.016</v>
      </c>
      <c r="K18" s="9">
        <v>0.89500000000000002</v>
      </c>
      <c r="L18" s="9">
        <v>0.41599999999999998</v>
      </c>
      <c r="M18" s="9">
        <v>0.47799999999999998</v>
      </c>
      <c r="N18" s="9">
        <v>1.8260000000000001</v>
      </c>
      <c r="O18" s="9">
        <v>0.44800000000000001</v>
      </c>
      <c r="P18" s="9">
        <v>1.3779999999999999</v>
      </c>
      <c r="Q18" s="9">
        <v>0.307</v>
      </c>
      <c r="R18" s="9">
        <v>0.219</v>
      </c>
      <c r="S18" s="9">
        <v>8.8999999999999996E-2</v>
      </c>
      <c r="T18" s="9">
        <v>0.16700000000000001</v>
      </c>
      <c r="U18" s="9">
        <v>9.6000000000000002E-2</v>
      </c>
      <c r="V18" s="9">
        <v>7.0999999999999994E-2</v>
      </c>
      <c r="W18" s="9">
        <v>14.047000000000001</v>
      </c>
      <c r="X18" s="9">
        <v>14.015000000000001</v>
      </c>
      <c r="Y18" s="9">
        <v>13.74</v>
      </c>
      <c r="Z18" s="9">
        <v>1.3580000000000001</v>
      </c>
      <c r="AA18" s="9">
        <v>0.74</v>
      </c>
      <c r="AB18" s="9">
        <v>0.61799999999999999</v>
      </c>
      <c r="AC18" s="9">
        <v>0.41499999999999998</v>
      </c>
      <c r="AD18" s="9">
        <v>0.30099999999999999</v>
      </c>
      <c r="AE18" s="9">
        <v>0.115</v>
      </c>
      <c r="AF18" s="9">
        <v>0.374</v>
      </c>
      <c r="AG18" s="9">
        <v>9.7000000000000003E-2</v>
      </c>
      <c r="AH18" s="9">
        <v>0.27600000000000002</v>
      </c>
      <c r="AI18" s="9">
        <v>0.34</v>
      </c>
      <c r="AJ18" s="9">
        <v>0.222</v>
      </c>
      <c r="AK18" s="9">
        <v>0.11700000000000001</v>
      </c>
      <c r="AL18" s="9">
        <v>0.23</v>
      </c>
      <c r="AM18" s="9">
        <v>0.12</v>
      </c>
      <c r="AN18" s="9">
        <v>0.11</v>
      </c>
      <c r="AO18" s="9">
        <v>18.286999999999999</v>
      </c>
      <c r="AP18" s="9">
        <v>16.738</v>
      </c>
      <c r="AQ18" s="9">
        <v>18.571999999999999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0.93500000000000005</v>
      </c>
      <c r="BK18" s="9">
        <v>0.27500000000000002</v>
      </c>
      <c r="BL18" s="9">
        <v>0.66</v>
      </c>
      <c r="BM18" s="9">
        <v>0.28000000000000003</v>
      </c>
      <c r="BN18" s="9">
        <v>0.17899999999999999</v>
      </c>
      <c r="BO18" s="9">
        <v>0.10100000000000001</v>
      </c>
      <c r="BP18" s="9">
        <v>0.19400000000000001</v>
      </c>
      <c r="BQ18" s="9">
        <v>0</v>
      </c>
      <c r="BR18" s="9">
        <v>0.19400000000000001</v>
      </c>
      <c r="BS18" s="9">
        <v>0.185</v>
      </c>
      <c r="BT18" s="9">
        <v>0</v>
      </c>
      <c r="BU18" s="9">
        <v>0.185</v>
      </c>
      <c r="BV18" s="9">
        <v>0.27600000000000002</v>
      </c>
      <c r="BW18" s="9">
        <v>9.6000000000000002E-2</v>
      </c>
      <c r="BX18" s="9">
        <v>0.18099999999999999</v>
      </c>
      <c r="BY18" s="9">
        <v>17.195</v>
      </c>
      <c r="BZ18" s="9">
        <v>8.9469999999999992</v>
      </c>
      <c r="CA18" s="9">
        <v>19.335999999999999</v>
      </c>
      <c r="CB18" s="9">
        <v>2.0139999999999998</v>
      </c>
      <c r="CC18" s="9">
        <v>0.82399999999999995</v>
      </c>
      <c r="CD18" s="9">
        <v>1.1910000000000001</v>
      </c>
      <c r="CE18" s="9">
        <v>0.41399999999999998</v>
      </c>
      <c r="CF18" s="9">
        <v>0.107</v>
      </c>
      <c r="CG18" s="9">
        <v>0.307</v>
      </c>
      <c r="CH18" s="9">
        <v>0.80600000000000005</v>
      </c>
      <c r="CI18" s="9">
        <v>0.16200000000000001</v>
      </c>
      <c r="CJ18" s="9">
        <v>0.64300000000000002</v>
      </c>
      <c r="CK18" s="9">
        <v>0.67400000000000004</v>
      </c>
      <c r="CL18" s="9">
        <v>0.434</v>
      </c>
      <c r="CM18" s="9">
        <v>0.24</v>
      </c>
      <c r="CN18" s="9">
        <v>0.12</v>
      </c>
      <c r="CO18" s="9">
        <v>0.12</v>
      </c>
      <c r="CP18" s="9">
        <v>0</v>
      </c>
      <c r="CQ18" s="9">
        <v>18</v>
      </c>
      <c r="CR18" s="9">
        <v>24.056000000000001</v>
      </c>
      <c r="CS18" s="9">
        <v>15</v>
      </c>
      <c r="CT18" s="9">
        <v>1.355</v>
      </c>
      <c r="CU18" s="9">
        <v>0.61299999999999999</v>
      </c>
      <c r="CV18" s="9">
        <v>0.74199999999999999</v>
      </c>
      <c r="CW18" s="9">
        <v>0</v>
      </c>
      <c r="CX18" s="9">
        <v>0</v>
      </c>
      <c r="CY18" s="9">
        <v>0</v>
      </c>
      <c r="CZ18" s="9">
        <v>1.355</v>
      </c>
      <c r="DA18" s="9">
        <v>0.61299999999999999</v>
      </c>
      <c r="DB18" s="9">
        <v>0.74199999999999999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16</v>
      </c>
      <c r="DJ18" s="9">
        <v>15.596</v>
      </c>
      <c r="DK18" s="9">
        <v>16.992999999999999</v>
      </c>
      <c r="DL18" s="9">
        <v>1.56</v>
      </c>
      <c r="DM18" s="9">
        <v>0.82799999999999996</v>
      </c>
      <c r="DN18" s="9">
        <v>0.73199999999999998</v>
      </c>
      <c r="DO18" s="9">
        <v>0.92300000000000004</v>
      </c>
      <c r="DP18" s="9">
        <v>0.43099999999999999</v>
      </c>
      <c r="DQ18" s="9">
        <v>0.49199999999999999</v>
      </c>
      <c r="DR18" s="9">
        <v>0.51</v>
      </c>
      <c r="DS18" s="9">
        <v>0.27100000000000002</v>
      </c>
      <c r="DT18" s="9">
        <v>0.23899999999999999</v>
      </c>
      <c r="DU18" s="9">
        <v>0.126</v>
      </c>
      <c r="DV18" s="9">
        <v>0.126</v>
      </c>
      <c r="DW18" s="9">
        <v>0</v>
      </c>
      <c r="DX18" s="9">
        <v>0</v>
      </c>
      <c r="DY18" s="9">
        <v>0</v>
      </c>
      <c r="DZ18" s="9">
        <v>0</v>
      </c>
      <c r="EA18" s="9">
        <v>8</v>
      </c>
      <c r="EB18" s="9">
        <v>8.7530000000000001</v>
      </c>
      <c r="EC18" s="9">
        <v>8</v>
      </c>
      <c r="ED18" s="9">
        <v>1.3520000000000001</v>
      </c>
      <c r="EE18" s="9">
        <v>0.61599999999999999</v>
      </c>
      <c r="EF18" s="9">
        <v>0.73499999999999999</v>
      </c>
      <c r="EG18" s="9">
        <v>0.6</v>
      </c>
      <c r="EH18" s="9">
        <v>0.36299999999999999</v>
      </c>
      <c r="EI18" s="9">
        <v>0.23599999999999999</v>
      </c>
      <c r="EJ18" s="9">
        <v>0.44800000000000001</v>
      </c>
      <c r="EK18" s="9">
        <v>0.253</v>
      </c>
      <c r="EL18" s="9">
        <v>0.19600000000000001</v>
      </c>
      <c r="EM18" s="9">
        <v>0.123</v>
      </c>
      <c r="EN18" s="9">
        <v>0</v>
      </c>
      <c r="EO18" s="9">
        <v>0.123</v>
      </c>
      <c r="EP18" s="9">
        <v>0.18099999999999999</v>
      </c>
      <c r="EQ18" s="9">
        <v>0</v>
      </c>
      <c r="ER18" s="9">
        <v>0.18099999999999999</v>
      </c>
      <c r="ES18" s="9">
        <v>9.9890000000000008</v>
      </c>
      <c r="ET18" s="9">
        <v>8.2750000000000004</v>
      </c>
      <c r="EU18" s="9">
        <v>17.420999999999999</v>
      </c>
      <c r="EV18" s="9">
        <v>2.617</v>
      </c>
      <c r="EW18" s="9">
        <v>1.365</v>
      </c>
      <c r="EX18" s="9">
        <v>1.252</v>
      </c>
      <c r="EY18" s="9">
        <v>0.746</v>
      </c>
      <c r="EZ18" s="9">
        <v>0.35399999999999998</v>
      </c>
      <c r="FA18" s="9">
        <v>0.39200000000000002</v>
      </c>
      <c r="FB18" s="9">
        <v>1.31</v>
      </c>
      <c r="FC18" s="9">
        <v>0.45100000000000001</v>
      </c>
      <c r="FD18" s="9">
        <v>0.85899999999999999</v>
      </c>
      <c r="FE18" s="9">
        <v>0.34499999999999997</v>
      </c>
      <c r="FF18" s="9">
        <v>0.34499999999999997</v>
      </c>
      <c r="FG18" s="9">
        <v>0</v>
      </c>
      <c r="FH18" s="9">
        <v>0.216</v>
      </c>
      <c r="FI18" s="9">
        <v>0.216</v>
      </c>
      <c r="FJ18" s="9">
        <v>0</v>
      </c>
      <c r="FK18" s="9">
        <v>14.831</v>
      </c>
      <c r="FL18" s="9">
        <v>17.376999999999999</v>
      </c>
      <c r="FM18" s="9">
        <v>11.726000000000001</v>
      </c>
      <c r="FN18" s="9">
        <v>1.1879999999999999</v>
      </c>
      <c r="FO18" s="9">
        <v>0.312</v>
      </c>
      <c r="FP18" s="9">
        <v>0.876</v>
      </c>
      <c r="FQ18" s="9">
        <v>0</v>
      </c>
      <c r="FR18" s="9">
        <v>0</v>
      </c>
      <c r="FS18" s="9">
        <v>0</v>
      </c>
      <c r="FT18" s="9">
        <v>0.76700000000000002</v>
      </c>
      <c r="FU18" s="9">
        <v>9.7000000000000003E-2</v>
      </c>
      <c r="FV18" s="9">
        <v>0.67</v>
      </c>
      <c r="FW18" s="9">
        <v>0.42199999999999999</v>
      </c>
      <c r="FX18" s="9">
        <v>0.216</v>
      </c>
      <c r="FY18" s="9">
        <v>0.20599999999999999</v>
      </c>
      <c r="FZ18" s="9">
        <v>0</v>
      </c>
      <c r="GA18" s="9">
        <v>0</v>
      </c>
      <c r="GB18" s="9">
        <v>0</v>
      </c>
      <c r="GC18" s="9">
        <v>17.814</v>
      </c>
      <c r="GD18" s="9">
        <v>20.988</v>
      </c>
      <c r="GE18" s="9">
        <v>16.782</v>
      </c>
      <c r="GF18" s="9">
        <v>0.70699999999999996</v>
      </c>
      <c r="GG18" s="9">
        <v>0.246</v>
      </c>
      <c r="GH18" s="9">
        <v>0.46100000000000002</v>
      </c>
      <c r="GI18" s="9">
        <v>0.27100000000000002</v>
      </c>
      <c r="GJ18" s="9">
        <v>0</v>
      </c>
      <c r="GK18" s="9">
        <v>0.27100000000000002</v>
      </c>
      <c r="GL18" s="9">
        <v>0.34</v>
      </c>
      <c r="GM18" s="9">
        <v>0.246</v>
      </c>
      <c r="GN18" s="9">
        <v>9.4E-2</v>
      </c>
      <c r="GO18" s="9">
        <v>9.6000000000000002E-2</v>
      </c>
      <c r="GP18" s="9">
        <v>0</v>
      </c>
      <c r="GQ18" s="9">
        <v>9.6000000000000002E-2</v>
      </c>
      <c r="GR18" s="9">
        <v>0</v>
      </c>
      <c r="GS18" s="9">
        <v>0</v>
      </c>
      <c r="GT18" s="9">
        <v>0</v>
      </c>
      <c r="GU18" s="9">
        <v>10</v>
      </c>
      <c r="GV18" s="9">
        <v>13.175000000000001</v>
      </c>
      <c r="GW18" s="9">
        <v>8.08</v>
      </c>
      <c r="GX18" s="9">
        <v>0.42099999999999999</v>
      </c>
      <c r="GY18" s="9">
        <v>0.22800000000000001</v>
      </c>
      <c r="GZ18" s="9">
        <v>0.193</v>
      </c>
      <c r="HA18" s="9">
        <v>0.13</v>
      </c>
      <c r="HB18" s="9">
        <v>0.13</v>
      </c>
      <c r="HC18" s="9">
        <v>0</v>
      </c>
      <c r="HD18" s="9">
        <v>9.8000000000000004E-2</v>
      </c>
      <c r="HE18" s="9">
        <v>9.8000000000000004E-2</v>
      </c>
      <c r="HF18" s="9">
        <v>0</v>
      </c>
      <c r="HG18" s="9">
        <v>0.123</v>
      </c>
      <c r="HH18" s="9">
        <v>0</v>
      </c>
      <c r="HI18" s="9">
        <v>0.123</v>
      </c>
      <c r="HJ18" s="9">
        <v>7.0999999999999994E-2</v>
      </c>
      <c r="HK18" s="9">
        <v>0</v>
      </c>
      <c r="HL18" s="9">
        <v>7.0999999999999994E-2</v>
      </c>
      <c r="HM18" s="9">
        <v>14.302</v>
      </c>
      <c r="HN18" s="9">
        <v>5.9980000000000002</v>
      </c>
      <c r="HO18" s="9">
        <v>27.556000000000001</v>
      </c>
      <c r="HP18" s="9">
        <v>3.9620000000000002</v>
      </c>
      <c r="HQ18" s="9">
        <v>1.899</v>
      </c>
      <c r="HR18" s="9">
        <v>2.0630000000000002</v>
      </c>
      <c r="HS18" s="9">
        <v>1.407</v>
      </c>
      <c r="HT18" s="9">
        <v>0.50700000000000001</v>
      </c>
      <c r="HU18" s="9">
        <v>0.9</v>
      </c>
      <c r="HV18" s="9">
        <v>1.81</v>
      </c>
      <c r="HW18" s="9">
        <v>0.73599999999999999</v>
      </c>
      <c r="HX18" s="9">
        <v>1.0740000000000001</v>
      </c>
      <c r="HY18" s="9">
        <v>0.52900000000000003</v>
      </c>
      <c r="HZ18" s="9">
        <v>0.441</v>
      </c>
      <c r="IA18" s="9">
        <v>8.8999999999999996E-2</v>
      </c>
      <c r="IB18" s="9">
        <v>0.216</v>
      </c>
      <c r="IC18" s="9">
        <v>0.216</v>
      </c>
      <c r="ID18" s="9">
        <v>0</v>
      </c>
      <c r="IE18" s="9">
        <v>10.949</v>
      </c>
      <c r="IF18" s="9">
        <v>16</v>
      </c>
      <c r="IG18" s="9">
        <v>10</v>
      </c>
      <c r="IH18" s="9">
        <v>1.268</v>
      </c>
      <c r="II18" s="9">
        <v>0.29599999999999999</v>
      </c>
      <c r="IJ18" s="9">
        <v>0.97199999999999998</v>
      </c>
      <c r="IK18" s="9">
        <v>0.08</v>
      </c>
      <c r="IL18" s="9">
        <v>0.08</v>
      </c>
      <c r="IM18" s="9">
        <v>0</v>
      </c>
      <c r="IN18" s="9">
        <v>0.84099999999999997</v>
      </c>
      <c r="IO18" s="9">
        <v>9.7000000000000003E-2</v>
      </c>
      <c r="IP18" s="9">
        <v>0.745</v>
      </c>
      <c r="IQ18" s="9">
        <v>0.23699999999999999</v>
      </c>
    </row>
    <row r="19" spans="1:251">
      <c r="A19" s="10">
        <v>44958</v>
      </c>
      <c r="B19" s="9">
        <v>0.11</v>
      </c>
      <c r="C19" s="9">
        <v>0</v>
      </c>
      <c r="D19" s="9">
        <v>0.11</v>
      </c>
      <c r="E19" s="9">
        <v>15.164999999999999</v>
      </c>
      <c r="F19" s="9">
        <v>10.401</v>
      </c>
      <c r="G19" s="9">
        <v>20.045999999999999</v>
      </c>
      <c r="H19" s="9">
        <v>2.4809999999999999</v>
      </c>
      <c r="I19" s="9">
        <v>0.71599999999999997</v>
      </c>
      <c r="J19" s="9">
        <v>1.7649999999999999</v>
      </c>
      <c r="K19" s="9">
        <v>1.1180000000000001</v>
      </c>
      <c r="L19" s="9">
        <v>0.20599999999999999</v>
      </c>
      <c r="M19" s="9">
        <v>0.91200000000000003</v>
      </c>
      <c r="N19" s="9">
        <v>0.91400000000000003</v>
      </c>
      <c r="O19" s="9">
        <v>0.29499999999999998</v>
      </c>
      <c r="P19" s="9">
        <v>0.61899999999999999</v>
      </c>
      <c r="Q19" s="9">
        <v>0.44900000000000001</v>
      </c>
      <c r="R19" s="9">
        <v>0.215</v>
      </c>
      <c r="S19" s="9">
        <v>0.23400000000000001</v>
      </c>
      <c r="T19" s="9">
        <v>0</v>
      </c>
      <c r="U19" s="9">
        <v>0</v>
      </c>
      <c r="V19" s="9">
        <v>0</v>
      </c>
      <c r="W19" s="9">
        <v>13.634</v>
      </c>
      <c r="X19" s="9">
        <v>16.811</v>
      </c>
      <c r="Y19" s="9">
        <v>8.1669999999999998</v>
      </c>
      <c r="Z19" s="9">
        <v>0.26</v>
      </c>
      <c r="AA19" s="9">
        <v>0.159</v>
      </c>
      <c r="AB19" s="9">
        <v>0.1</v>
      </c>
      <c r="AC19" s="9">
        <v>0.26</v>
      </c>
      <c r="AD19" s="9">
        <v>0.159</v>
      </c>
      <c r="AE19" s="9">
        <v>0.1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5.2270000000000003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0.52</v>
      </c>
      <c r="BK19" s="9">
        <v>0.159</v>
      </c>
      <c r="BL19" s="9">
        <v>0.36099999999999999</v>
      </c>
      <c r="BM19" s="9">
        <v>0.222</v>
      </c>
      <c r="BN19" s="9">
        <v>0.159</v>
      </c>
      <c r="BO19" s="9">
        <v>6.3E-2</v>
      </c>
      <c r="BP19" s="9">
        <v>0.189</v>
      </c>
      <c r="BQ19" s="9">
        <v>0</v>
      </c>
      <c r="BR19" s="9">
        <v>0.189</v>
      </c>
      <c r="BS19" s="9">
        <v>0</v>
      </c>
      <c r="BT19" s="9">
        <v>0</v>
      </c>
      <c r="BU19" s="9">
        <v>0</v>
      </c>
      <c r="BV19" s="9">
        <v>0.11</v>
      </c>
      <c r="BW19" s="9">
        <v>0</v>
      </c>
      <c r="BX19" s="9">
        <v>0.11</v>
      </c>
      <c r="BY19" s="9">
        <v>13.94</v>
      </c>
      <c r="BZ19" s="9">
        <v>0</v>
      </c>
      <c r="CA19" s="9">
        <v>15.675000000000001</v>
      </c>
      <c r="CB19" s="9">
        <v>1.5569999999999999</v>
      </c>
      <c r="CC19" s="9">
        <v>0.66600000000000004</v>
      </c>
      <c r="CD19" s="9">
        <v>0.89100000000000001</v>
      </c>
      <c r="CE19" s="9">
        <v>0.96399999999999997</v>
      </c>
      <c r="CF19" s="9">
        <v>0.377</v>
      </c>
      <c r="CG19" s="9">
        <v>0.58699999999999997</v>
      </c>
      <c r="CH19" s="9">
        <v>0.185</v>
      </c>
      <c r="CI19" s="9">
        <v>0.185</v>
      </c>
      <c r="CJ19" s="9">
        <v>0</v>
      </c>
      <c r="CK19" s="9">
        <v>0.40799999999999997</v>
      </c>
      <c r="CL19" s="9">
        <v>0.105</v>
      </c>
      <c r="CM19" s="9">
        <v>0.30399999999999999</v>
      </c>
      <c r="CN19" s="9">
        <v>0</v>
      </c>
      <c r="CO19" s="9">
        <v>0</v>
      </c>
      <c r="CP19" s="9">
        <v>0</v>
      </c>
      <c r="CQ19" s="9">
        <v>7.3019999999999996</v>
      </c>
      <c r="CR19" s="9">
        <v>9.8800000000000008</v>
      </c>
      <c r="CS19" s="9">
        <v>7</v>
      </c>
      <c r="CT19" s="9">
        <v>1.603</v>
      </c>
      <c r="CU19" s="9">
        <v>0.40600000000000003</v>
      </c>
      <c r="CV19" s="9">
        <v>1.196</v>
      </c>
      <c r="CW19" s="9">
        <v>0.20899999999999999</v>
      </c>
      <c r="CX19" s="9">
        <v>0</v>
      </c>
      <c r="CY19" s="9">
        <v>0.20899999999999999</v>
      </c>
      <c r="CZ19" s="9">
        <v>1.093</v>
      </c>
      <c r="DA19" s="9">
        <v>0.29599999999999999</v>
      </c>
      <c r="DB19" s="9">
        <v>0.79700000000000004</v>
      </c>
      <c r="DC19" s="9">
        <v>0.30099999999999999</v>
      </c>
      <c r="DD19" s="9">
        <v>0.11</v>
      </c>
      <c r="DE19" s="9">
        <v>0.19</v>
      </c>
      <c r="DF19" s="9">
        <v>0</v>
      </c>
      <c r="DG19" s="9">
        <v>0</v>
      </c>
      <c r="DH19" s="9">
        <v>0</v>
      </c>
      <c r="DI19" s="9">
        <v>15.933999999999999</v>
      </c>
      <c r="DJ19" s="9">
        <v>16.164000000000001</v>
      </c>
      <c r="DK19" s="9">
        <v>15.744</v>
      </c>
      <c r="DL19" s="9">
        <v>0.255</v>
      </c>
      <c r="DM19" s="9">
        <v>0.10100000000000001</v>
      </c>
      <c r="DN19" s="9">
        <v>0.154</v>
      </c>
      <c r="DO19" s="9">
        <v>0.154</v>
      </c>
      <c r="DP19" s="9">
        <v>0</v>
      </c>
      <c r="DQ19" s="9">
        <v>0.154</v>
      </c>
      <c r="DR19" s="9">
        <v>0.10100000000000001</v>
      </c>
      <c r="DS19" s="9">
        <v>0.10100000000000001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8.4979999999999993</v>
      </c>
      <c r="EB19" s="9">
        <v>0</v>
      </c>
      <c r="EC19" s="9">
        <v>6.8380000000000001</v>
      </c>
      <c r="ED19" s="9">
        <v>1.0409999999999999</v>
      </c>
      <c r="EE19" s="9">
        <v>0.49399999999999999</v>
      </c>
      <c r="EF19" s="9">
        <v>0.54600000000000004</v>
      </c>
      <c r="EG19" s="9">
        <v>0.19400000000000001</v>
      </c>
      <c r="EH19" s="9">
        <v>0</v>
      </c>
      <c r="EI19" s="9">
        <v>0.19400000000000001</v>
      </c>
      <c r="EJ19" s="9">
        <v>0.52400000000000002</v>
      </c>
      <c r="EK19" s="9">
        <v>0.39</v>
      </c>
      <c r="EL19" s="9">
        <v>0.13400000000000001</v>
      </c>
      <c r="EM19" s="9">
        <v>0.21299999999999999</v>
      </c>
      <c r="EN19" s="9">
        <v>0.105</v>
      </c>
      <c r="EO19" s="9">
        <v>0.108</v>
      </c>
      <c r="EP19" s="9">
        <v>0.11</v>
      </c>
      <c r="EQ19" s="9">
        <v>0</v>
      </c>
      <c r="ER19" s="9">
        <v>0.11</v>
      </c>
      <c r="ES19" s="9">
        <v>17.884</v>
      </c>
      <c r="ET19" s="9">
        <v>16.814</v>
      </c>
      <c r="EU19" s="9">
        <v>18.584</v>
      </c>
      <c r="EV19" s="9">
        <v>1.742</v>
      </c>
      <c r="EW19" s="9">
        <v>0.63700000000000001</v>
      </c>
      <c r="EX19" s="9">
        <v>1.105</v>
      </c>
      <c r="EY19" s="9">
        <v>1.2370000000000001</v>
      </c>
      <c r="EZ19" s="9">
        <v>0.53600000000000003</v>
      </c>
      <c r="FA19" s="9">
        <v>0.70099999999999996</v>
      </c>
      <c r="FB19" s="9">
        <v>0.379</v>
      </c>
      <c r="FC19" s="9">
        <v>0.10100000000000001</v>
      </c>
      <c r="FD19" s="9">
        <v>0.27800000000000002</v>
      </c>
      <c r="FE19" s="9">
        <v>0.126</v>
      </c>
      <c r="FF19" s="9">
        <v>0</v>
      </c>
      <c r="FG19" s="9">
        <v>0.126</v>
      </c>
      <c r="FH19" s="9">
        <v>0</v>
      </c>
      <c r="FI19" s="9">
        <v>0</v>
      </c>
      <c r="FJ19" s="9">
        <v>0</v>
      </c>
      <c r="FK19" s="9">
        <v>7</v>
      </c>
      <c r="FL19" s="9">
        <v>6.4029999999999996</v>
      </c>
      <c r="FM19" s="9">
        <v>7</v>
      </c>
      <c r="FN19" s="9">
        <v>1.0429999999999999</v>
      </c>
      <c r="FO19" s="9">
        <v>0.20100000000000001</v>
      </c>
      <c r="FP19" s="9">
        <v>0.84199999999999997</v>
      </c>
      <c r="FQ19" s="9">
        <v>0.11700000000000001</v>
      </c>
      <c r="FR19" s="9">
        <v>0</v>
      </c>
      <c r="FS19" s="9">
        <v>0.11700000000000001</v>
      </c>
      <c r="FT19" s="9">
        <v>0.55600000000000005</v>
      </c>
      <c r="FU19" s="9">
        <v>9.0999999999999998E-2</v>
      </c>
      <c r="FV19" s="9">
        <v>0.46500000000000002</v>
      </c>
      <c r="FW19" s="9">
        <v>0.37</v>
      </c>
      <c r="FX19" s="9">
        <v>0.11</v>
      </c>
      <c r="FY19" s="9">
        <v>0.26</v>
      </c>
      <c r="FZ19" s="9">
        <v>0</v>
      </c>
      <c r="GA19" s="9">
        <v>0</v>
      </c>
      <c r="GB19" s="9">
        <v>0</v>
      </c>
      <c r="GC19" s="9">
        <v>15</v>
      </c>
      <c r="GD19" s="9">
        <v>15.483000000000001</v>
      </c>
      <c r="GE19" s="9">
        <v>15</v>
      </c>
      <c r="GF19" s="9">
        <v>0.108</v>
      </c>
      <c r="GG19" s="9">
        <v>0</v>
      </c>
      <c r="GH19" s="9">
        <v>0.108</v>
      </c>
      <c r="GI19" s="9">
        <v>0</v>
      </c>
      <c r="GJ19" s="9">
        <v>0</v>
      </c>
      <c r="GK19" s="9">
        <v>0</v>
      </c>
      <c r="GL19" s="9">
        <v>0.108</v>
      </c>
      <c r="GM19" s="9">
        <v>0</v>
      </c>
      <c r="GN19" s="9">
        <v>0.108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0.747</v>
      </c>
      <c r="GY19" s="9">
        <v>0.41399999999999998</v>
      </c>
      <c r="GZ19" s="9">
        <v>0.33300000000000002</v>
      </c>
      <c r="HA19" s="9">
        <v>0.19400000000000001</v>
      </c>
      <c r="HB19" s="9">
        <v>0.105</v>
      </c>
      <c r="HC19" s="9">
        <v>8.8999999999999996E-2</v>
      </c>
      <c r="HD19" s="9">
        <v>0.33900000000000002</v>
      </c>
      <c r="HE19" s="9">
        <v>0.20499999999999999</v>
      </c>
      <c r="HF19" s="9">
        <v>0.13400000000000001</v>
      </c>
      <c r="HG19" s="9">
        <v>0.105</v>
      </c>
      <c r="HH19" s="9">
        <v>0.105</v>
      </c>
      <c r="HI19" s="9">
        <v>0</v>
      </c>
      <c r="HJ19" s="9">
        <v>0.11</v>
      </c>
      <c r="HK19" s="9">
        <v>0</v>
      </c>
      <c r="HL19" s="9">
        <v>0.11</v>
      </c>
      <c r="HM19" s="9">
        <v>18</v>
      </c>
      <c r="HN19" s="9">
        <v>15.69</v>
      </c>
      <c r="HO19" s="9">
        <v>19.164000000000001</v>
      </c>
      <c r="HP19" s="9">
        <v>2.1259999999999999</v>
      </c>
      <c r="HQ19" s="9">
        <v>0.80800000000000005</v>
      </c>
      <c r="HR19" s="9">
        <v>1.3180000000000001</v>
      </c>
      <c r="HS19" s="9">
        <v>1.2370000000000001</v>
      </c>
      <c r="HT19" s="9">
        <v>0.43099999999999999</v>
      </c>
      <c r="HU19" s="9">
        <v>0.80600000000000005</v>
      </c>
      <c r="HV19" s="9">
        <v>0.76300000000000001</v>
      </c>
      <c r="HW19" s="9">
        <v>0.377</v>
      </c>
      <c r="HX19" s="9">
        <v>0.38700000000000001</v>
      </c>
      <c r="HY19" s="9">
        <v>0.126</v>
      </c>
      <c r="HZ19" s="9">
        <v>0</v>
      </c>
      <c r="IA19" s="9">
        <v>0.126</v>
      </c>
      <c r="IB19" s="9">
        <v>0</v>
      </c>
      <c r="IC19" s="9">
        <v>0</v>
      </c>
      <c r="ID19" s="9">
        <v>0</v>
      </c>
      <c r="IE19" s="9">
        <v>8</v>
      </c>
      <c r="IF19" s="9">
        <v>8.8889999999999993</v>
      </c>
      <c r="IG19" s="9">
        <v>7</v>
      </c>
      <c r="IH19" s="9">
        <v>0.95299999999999996</v>
      </c>
      <c r="II19" s="9">
        <v>0.11</v>
      </c>
      <c r="IJ19" s="9">
        <v>0.84199999999999997</v>
      </c>
      <c r="IK19" s="9">
        <v>0.11700000000000001</v>
      </c>
      <c r="IL19" s="9">
        <v>0</v>
      </c>
      <c r="IM19" s="9">
        <v>0.11700000000000001</v>
      </c>
      <c r="IN19" s="9">
        <v>0.35699999999999998</v>
      </c>
      <c r="IO19" s="9">
        <v>0</v>
      </c>
      <c r="IP19" s="9">
        <v>0.35699999999999998</v>
      </c>
      <c r="IQ19" s="9">
        <v>0.47799999999999998</v>
      </c>
    </row>
    <row r="20" spans="1:251">
      <c r="A20" s="10">
        <v>45323</v>
      </c>
      <c r="B20" s="9">
        <v>0.191</v>
      </c>
      <c r="C20" s="9">
        <v>0</v>
      </c>
      <c r="D20" s="9">
        <v>0.191</v>
      </c>
      <c r="E20" s="9">
        <v>8</v>
      </c>
      <c r="F20" s="9">
        <v>7</v>
      </c>
      <c r="G20" s="9">
        <v>8.6549999999999994</v>
      </c>
      <c r="H20" s="9">
        <v>3.2309999999999999</v>
      </c>
      <c r="I20" s="9">
        <v>1.2310000000000001</v>
      </c>
      <c r="J20" s="9">
        <v>2</v>
      </c>
      <c r="K20" s="9">
        <v>1.1120000000000001</v>
      </c>
      <c r="L20" s="9">
        <v>0.29199999999999998</v>
      </c>
      <c r="M20" s="9">
        <v>0.82</v>
      </c>
      <c r="N20" s="9">
        <v>1.2490000000000001</v>
      </c>
      <c r="O20" s="9">
        <v>0.52900000000000003</v>
      </c>
      <c r="P20" s="9">
        <v>0.72</v>
      </c>
      <c r="Q20" s="9">
        <v>0.627</v>
      </c>
      <c r="R20" s="9">
        <v>0.41</v>
      </c>
      <c r="S20" s="9">
        <v>0.218</v>
      </c>
      <c r="T20" s="9">
        <v>0.24199999999999999</v>
      </c>
      <c r="U20" s="9">
        <v>0</v>
      </c>
      <c r="V20" s="9">
        <v>0.24199999999999999</v>
      </c>
      <c r="W20" s="9">
        <v>14.266999999999999</v>
      </c>
      <c r="X20" s="9">
        <v>16.835000000000001</v>
      </c>
      <c r="Y20" s="9">
        <v>12</v>
      </c>
      <c r="Z20" s="9">
        <v>0.375</v>
      </c>
      <c r="AA20" s="9">
        <v>0.20899999999999999</v>
      </c>
      <c r="AB20" s="9">
        <v>0.16600000000000001</v>
      </c>
      <c r="AC20" s="9">
        <v>0</v>
      </c>
      <c r="AD20" s="9">
        <v>0</v>
      </c>
      <c r="AE20" s="9">
        <v>0</v>
      </c>
      <c r="AF20" s="9">
        <v>0.20300000000000001</v>
      </c>
      <c r="AG20" s="9">
        <v>0.105</v>
      </c>
      <c r="AH20" s="9">
        <v>9.8000000000000004E-2</v>
      </c>
      <c r="AI20" s="9">
        <v>0.17199999999999999</v>
      </c>
      <c r="AJ20" s="9">
        <v>0.104</v>
      </c>
      <c r="AK20" s="9">
        <v>6.8000000000000005E-2</v>
      </c>
      <c r="AL20" s="9">
        <v>0</v>
      </c>
      <c r="AM20" s="9">
        <v>0</v>
      </c>
      <c r="AN20" s="9">
        <v>0</v>
      </c>
      <c r="AO20" s="9">
        <v>18.242000000000001</v>
      </c>
      <c r="AP20" s="9">
        <v>18.861000000000001</v>
      </c>
      <c r="AQ20" s="9">
        <v>20.905000000000001</v>
      </c>
      <c r="AR20" s="9">
        <v>0.13300000000000001</v>
      </c>
      <c r="AS20" s="9">
        <v>5.8999999999999997E-2</v>
      </c>
      <c r="AT20" s="9">
        <v>7.3999999999999996E-2</v>
      </c>
      <c r="AU20" s="9">
        <v>0</v>
      </c>
      <c r="AV20" s="9">
        <v>0</v>
      </c>
      <c r="AW20" s="9">
        <v>0</v>
      </c>
      <c r="AX20" s="9">
        <v>5.8999999999999997E-2</v>
      </c>
      <c r="AY20" s="9">
        <v>5.8999999999999997E-2</v>
      </c>
      <c r="AZ20" s="9">
        <v>0</v>
      </c>
      <c r="BA20" s="9">
        <v>0</v>
      </c>
      <c r="BB20" s="9">
        <v>0</v>
      </c>
      <c r="BC20" s="9">
        <v>0</v>
      </c>
      <c r="BD20" s="9">
        <v>7.3999999999999996E-2</v>
      </c>
      <c r="BE20" s="9">
        <v>0</v>
      </c>
      <c r="BF20" s="9">
        <v>7.3999999999999996E-2</v>
      </c>
      <c r="BG20" s="9">
        <v>23.382999999999999</v>
      </c>
      <c r="BH20" s="9">
        <v>0</v>
      </c>
      <c r="BI20" s="9">
        <v>0</v>
      </c>
      <c r="BJ20" s="9">
        <v>0.65200000000000002</v>
      </c>
      <c r="BK20" s="9">
        <v>0.108</v>
      </c>
      <c r="BL20" s="9">
        <v>0.54400000000000004</v>
      </c>
      <c r="BM20" s="9">
        <v>0.28199999999999997</v>
      </c>
      <c r="BN20" s="9">
        <v>6.4000000000000001E-2</v>
      </c>
      <c r="BO20" s="9">
        <v>0.218</v>
      </c>
      <c r="BP20" s="9">
        <v>0.13800000000000001</v>
      </c>
      <c r="BQ20" s="9">
        <v>4.3999999999999997E-2</v>
      </c>
      <c r="BR20" s="9">
        <v>9.4E-2</v>
      </c>
      <c r="BS20" s="9">
        <v>6.8000000000000005E-2</v>
      </c>
      <c r="BT20" s="9">
        <v>0</v>
      </c>
      <c r="BU20" s="9">
        <v>6.8000000000000005E-2</v>
      </c>
      <c r="BV20" s="9">
        <v>0.16400000000000001</v>
      </c>
      <c r="BW20" s="9">
        <v>0</v>
      </c>
      <c r="BX20" s="9">
        <v>0.16400000000000001</v>
      </c>
      <c r="BY20" s="9">
        <v>11.851000000000001</v>
      </c>
      <c r="BZ20" s="9">
        <v>8.4909999999999997</v>
      </c>
      <c r="CA20" s="9">
        <v>12.987</v>
      </c>
      <c r="CB20" s="9">
        <v>1.4710000000000001</v>
      </c>
      <c r="CC20" s="9">
        <v>0.81100000000000005</v>
      </c>
      <c r="CD20" s="9">
        <v>0.66</v>
      </c>
      <c r="CE20" s="9">
        <v>0.432</v>
      </c>
      <c r="CF20" s="9">
        <v>0.16500000000000001</v>
      </c>
      <c r="CG20" s="9">
        <v>0.26700000000000002</v>
      </c>
      <c r="CH20" s="9">
        <v>0.41099999999999998</v>
      </c>
      <c r="CI20" s="9">
        <v>0.33600000000000002</v>
      </c>
      <c r="CJ20" s="9">
        <v>7.4999999999999997E-2</v>
      </c>
      <c r="CK20" s="9">
        <v>0.52800000000000002</v>
      </c>
      <c r="CL20" s="9">
        <v>0.311</v>
      </c>
      <c r="CM20" s="9">
        <v>0.218</v>
      </c>
      <c r="CN20" s="9">
        <v>0.1</v>
      </c>
      <c r="CO20" s="9">
        <v>0</v>
      </c>
      <c r="CP20" s="9">
        <v>0.1</v>
      </c>
      <c r="CQ20" s="9">
        <v>17.969000000000001</v>
      </c>
      <c r="CR20" s="9">
        <v>18.193999999999999</v>
      </c>
      <c r="CS20" s="9">
        <v>16.122</v>
      </c>
      <c r="CT20" s="9">
        <v>1.7070000000000001</v>
      </c>
      <c r="CU20" s="9">
        <v>0.69799999999999995</v>
      </c>
      <c r="CV20" s="9">
        <v>1.0089999999999999</v>
      </c>
      <c r="CW20" s="9">
        <v>0.42199999999999999</v>
      </c>
      <c r="CX20" s="9">
        <v>0.23200000000000001</v>
      </c>
      <c r="CY20" s="9">
        <v>0.189</v>
      </c>
      <c r="CZ20" s="9">
        <v>0.98699999999999999</v>
      </c>
      <c r="DA20" s="9">
        <v>0.26200000000000001</v>
      </c>
      <c r="DB20" s="9">
        <v>0.72399999999999998</v>
      </c>
      <c r="DC20" s="9">
        <v>0.20300000000000001</v>
      </c>
      <c r="DD20" s="9">
        <v>0.20300000000000001</v>
      </c>
      <c r="DE20" s="9">
        <v>0</v>
      </c>
      <c r="DF20" s="9">
        <v>9.6000000000000002E-2</v>
      </c>
      <c r="DG20" s="9">
        <v>0</v>
      </c>
      <c r="DH20" s="9">
        <v>9.6000000000000002E-2</v>
      </c>
      <c r="DI20" s="9">
        <v>13</v>
      </c>
      <c r="DJ20" s="9">
        <v>12.868</v>
      </c>
      <c r="DK20" s="9">
        <v>13.215999999999999</v>
      </c>
      <c r="DL20" s="9">
        <v>0.67900000000000005</v>
      </c>
      <c r="DM20" s="9">
        <v>0.191</v>
      </c>
      <c r="DN20" s="9">
        <v>0.48799999999999999</v>
      </c>
      <c r="DO20" s="9">
        <v>0.67900000000000005</v>
      </c>
      <c r="DP20" s="9">
        <v>0.191</v>
      </c>
      <c r="DQ20" s="9">
        <v>0.48799999999999999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8</v>
      </c>
      <c r="EB20" s="9">
        <v>8</v>
      </c>
      <c r="EC20" s="9">
        <v>7.351</v>
      </c>
      <c r="ED20" s="9">
        <v>1.194</v>
      </c>
      <c r="EE20" s="9">
        <v>0.36199999999999999</v>
      </c>
      <c r="EF20" s="9">
        <v>0.83199999999999996</v>
      </c>
      <c r="EG20" s="9">
        <v>0.316</v>
      </c>
      <c r="EH20" s="9">
        <v>8.6999999999999994E-2</v>
      </c>
      <c r="EI20" s="9">
        <v>0.22800000000000001</v>
      </c>
      <c r="EJ20" s="9">
        <v>0.35</v>
      </c>
      <c r="EK20" s="9">
        <v>6.7000000000000004E-2</v>
      </c>
      <c r="EL20" s="9">
        <v>0.28399999999999997</v>
      </c>
      <c r="EM20" s="9">
        <v>0.35799999999999998</v>
      </c>
      <c r="EN20" s="9">
        <v>0.20799999999999999</v>
      </c>
      <c r="EO20" s="9">
        <v>0.15</v>
      </c>
      <c r="EP20" s="9">
        <v>0.17</v>
      </c>
      <c r="EQ20" s="9">
        <v>0</v>
      </c>
      <c r="ER20" s="9">
        <v>0.17</v>
      </c>
      <c r="ES20" s="9">
        <v>17.486000000000001</v>
      </c>
      <c r="ET20" s="9">
        <v>18.405000000000001</v>
      </c>
      <c r="EU20" s="9">
        <v>16.905999999999999</v>
      </c>
      <c r="EV20" s="9">
        <v>2.1549999999999998</v>
      </c>
      <c r="EW20" s="9">
        <v>0.97</v>
      </c>
      <c r="EX20" s="9">
        <v>1.1850000000000001</v>
      </c>
      <c r="EY20" s="9">
        <v>0.91</v>
      </c>
      <c r="EZ20" s="9">
        <v>0.434</v>
      </c>
      <c r="FA20" s="9">
        <v>0.47499999999999998</v>
      </c>
      <c r="FB20" s="9">
        <v>0.74399999999999999</v>
      </c>
      <c r="FC20" s="9">
        <v>0.23</v>
      </c>
      <c r="FD20" s="9">
        <v>0.51400000000000001</v>
      </c>
      <c r="FE20" s="9">
        <v>0.30499999999999999</v>
      </c>
      <c r="FF20" s="9">
        <v>0.30499999999999999</v>
      </c>
      <c r="FG20" s="9">
        <v>0</v>
      </c>
      <c r="FH20" s="9">
        <v>0.19600000000000001</v>
      </c>
      <c r="FI20" s="9">
        <v>0</v>
      </c>
      <c r="FJ20" s="9">
        <v>0.19600000000000001</v>
      </c>
      <c r="FK20" s="9">
        <v>11.747</v>
      </c>
      <c r="FL20" s="9">
        <v>11.645</v>
      </c>
      <c r="FM20" s="9">
        <v>11.871</v>
      </c>
      <c r="FN20" s="9">
        <v>0.57099999999999995</v>
      </c>
      <c r="FO20" s="9">
        <v>0.13</v>
      </c>
      <c r="FP20" s="9">
        <v>0.441</v>
      </c>
      <c r="FQ20" s="9">
        <v>0.34</v>
      </c>
      <c r="FR20" s="9">
        <v>0.13</v>
      </c>
      <c r="FS20" s="9">
        <v>0.20899999999999999</v>
      </c>
      <c r="FT20" s="9">
        <v>9.6000000000000002E-2</v>
      </c>
      <c r="FU20" s="9">
        <v>0</v>
      </c>
      <c r="FV20" s="9">
        <v>9.6000000000000002E-2</v>
      </c>
      <c r="FW20" s="9">
        <v>0.13600000000000001</v>
      </c>
      <c r="FX20" s="9">
        <v>0</v>
      </c>
      <c r="FY20" s="9">
        <v>0.13600000000000001</v>
      </c>
      <c r="FZ20" s="9">
        <v>0</v>
      </c>
      <c r="GA20" s="9">
        <v>0</v>
      </c>
      <c r="GB20" s="9">
        <v>0</v>
      </c>
      <c r="GC20" s="9">
        <v>7.7649999999999997</v>
      </c>
      <c r="GD20" s="9">
        <v>4.55</v>
      </c>
      <c r="GE20" s="9">
        <v>11.994999999999999</v>
      </c>
      <c r="GF20" s="9">
        <v>0.72099999999999997</v>
      </c>
      <c r="GG20" s="9">
        <v>0.40400000000000003</v>
      </c>
      <c r="GH20" s="9">
        <v>0.317</v>
      </c>
      <c r="GI20" s="9">
        <v>0.249</v>
      </c>
      <c r="GJ20" s="9">
        <v>0</v>
      </c>
      <c r="GK20" s="9">
        <v>0.249</v>
      </c>
      <c r="GL20" s="9">
        <v>0.40400000000000003</v>
      </c>
      <c r="GM20" s="9">
        <v>0.40400000000000003</v>
      </c>
      <c r="GN20" s="9">
        <v>0</v>
      </c>
      <c r="GO20" s="9">
        <v>0</v>
      </c>
      <c r="GP20" s="9">
        <v>0</v>
      </c>
      <c r="GQ20" s="9">
        <v>0</v>
      </c>
      <c r="GR20" s="9">
        <v>6.8000000000000005E-2</v>
      </c>
      <c r="GS20" s="9">
        <v>0</v>
      </c>
      <c r="GT20" s="9">
        <v>6.8000000000000005E-2</v>
      </c>
      <c r="GU20" s="9">
        <v>15.538</v>
      </c>
      <c r="GV20" s="9">
        <v>16.879000000000001</v>
      </c>
      <c r="GW20" s="9">
        <v>7.6929999999999996</v>
      </c>
      <c r="GX20" s="9">
        <v>0.80800000000000005</v>
      </c>
      <c r="GY20" s="9">
        <v>0.371</v>
      </c>
      <c r="GZ20" s="9">
        <v>0.437</v>
      </c>
      <c r="HA20" s="9">
        <v>0.39400000000000002</v>
      </c>
      <c r="HB20" s="9">
        <v>0.14199999999999999</v>
      </c>
      <c r="HC20" s="9">
        <v>0.252</v>
      </c>
      <c r="HD20" s="9">
        <v>0.311</v>
      </c>
      <c r="HE20" s="9">
        <v>0.125</v>
      </c>
      <c r="HF20" s="9">
        <v>0.186</v>
      </c>
      <c r="HG20" s="9">
        <v>0.104</v>
      </c>
      <c r="HH20" s="9">
        <v>0.104</v>
      </c>
      <c r="HI20" s="9">
        <v>0</v>
      </c>
      <c r="HJ20" s="9">
        <v>0</v>
      </c>
      <c r="HK20" s="9">
        <v>0</v>
      </c>
      <c r="HL20" s="9">
        <v>0</v>
      </c>
      <c r="HM20" s="9">
        <v>10.805999999999999</v>
      </c>
      <c r="HN20" s="9">
        <v>12.16</v>
      </c>
      <c r="HO20" s="9">
        <v>9.4280000000000008</v>
      </c>
      <c r="HP20" s="9">
        <v>2.3860000000000001</v>
      </c>
      <c r="HQ20" s="9">
        <v>0.97899999999999998</v>
      </c>
      <c r="HR20" s="9">
        <v>1.407</v>
      </c>
      <c r="HS20" s="9">
        <v>1.054</v>
      </c>
      <c r="HT20" s="9">
        <v>0.44600000000000001</v>
      </c>
      <c r="HU20" s="9">
        <v>0.60799999999999998</v>
      </c>
      <c r="HV20" s="9">
        <v>0.66300000000000003</v>
      </c>
      <c r="HW20" s="9">
        <v>0.23</v>
      </c>
      <c r="HX20" s="9">
        <v>0.433</v>
      </c>
      <c r="HY20" s="9">
        <v>0.30299999999999999</v>
      </c>
      <c r="HZ20" s="9">
        <v>0.30299999999999999</v>
      </c>
      <c r="IA20" s="9">
        <v>0</v>
      </c>
      <c r="IB20" s="9">
        <v>0.36599999999999999</v>
      </c>
      <c r="IC20" s="9">
        <v>0</v>
      </c>
      <c r="ID20" s="9">
        <v>0.36599999999999999</v>
      </c>
      <c r="IE20" s="9">
        <v>12.33</v>
      </c>
      <c r="IF20" s="9">
        <v>11.07</v>
      </c>
      <c r="IG20" s="9">
        <v>12.525</v>
      </c>
      <c r="IH20" s="9">
        <v>0.94099999999999995</v>
      </c>
      <c r="II20" s="9">
        <v>0.17100000000000001</v>
      </c>
      <c r="IJ20" s="9">
        <v>0.77</v>
      </c>
      <c r="IK20" s="9">
        <v>0.27300000000000002</v>
      </c>
      <c r="IL20" s="9">
        <v>6.4000000000000001E-2</v>
      </c>
      <c r="IM20" s="9">
        <v>0.20899999999999999</v>
      </c>
      <c r="IN20" s="9">
        <v>0.27500000000000002</v>
      </c>
      <c r="IO20" s="9">
        <v>0</v>
      </c>
      <c r="IP20" s="9">
        <v>0.27500000000000002</v>
      </c>
      <c r="IQ20" s="9">
        <v>0.39300000000000002</v>
      </c>
    </row>
    <row r="21" spans="1:251">
      <c r="A21" s="10">
        <v>45689</v>
      </c>
      <c r="B21" s="9">
        <v>0</v>
      </c>
      <c r="C21" s="9">
        <v>0</v>
      </c>
      <c r="D21" s="9">
        <v>0</v>
      </c>
      <c r="E21" s="9">
        <v>7.6829999999999998</v>
      </c>
      <c r="F21" s="9">
        <v>4.0090000000000003</v>
      </c>
      <c r="G21" s="9">
        <v>11.903</v>
      </c>
      <c r="H21" s="9">
        <v>2.2069999999999999</v>
      </c>
      <c r="I21" s="9">
        <v>0.432</v>
      </c>
      <c r="J21" s="9">
        <v>1.7749999999999999</v>
      </c>
      <c r="K21" s="9">
        <v>0.88900000000000001</v>
      </c>
      <c r="L21" s="9">
        <v>0.153</v>
      </c>
      <c r="M21" s="9">
        <v>0.73699999999999999</v>
      </c>
      <c r="N21" s="9">
        <v>0.74</v>
      </c>
      <c r="O21" s="9">
        <v>0.19400000000000001</v>
      </c>
      <c r="P21" s="9">
        <v>0.54600000000000004</v>
      </c>
      <c r="Q21" s="9">
        <v>0.57799999999999996</v>
      </c>
      <c r="R21" s="9">
        <v>8.5000000000000006E-2</v>
      </c>
      <c r="S21" s="9">
        <v>0.49199999999999999</v>
      </c>
      <c r="T21" s="9">
        <v>0</v>
      </c>
      <c r="U21" s="9">
        <v>0</v>
      </c>
      <c r="V21" s="9">
        <v>0</v>
      </c>
      <c r="W21" s="9">
        <v>13.241</v>
      </c>
      <c r="X21" s="9">
        <v>15.864000000000001</v>
      </c>
      <c r="Y21" s="9">
        <v>12.734999999999999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0.42899999999999999</v>
      </c>
      <c r="BK21" s="9">
        <v>0.16</v>
      </c>
      <c r="BL21" s="9">
        <v>0.27</v>
      </c>
      <c r="BM21" s="9">
        <v>0.33</v>
      </c>
      <c r="BN21" s="9">
        <v>0.16</v>
      </c>
      <c r="BO21" s="9">
        <v>0.17</v>
      </c>
      <c r="BP21" s="9">
        <v>9.9000000000000005E-2</v>
      </c>
      <c r="BQ21" s="9">
        <v>0</v>
      </c>
      <c r="BR21" s="9">
        <v>9.9000000000000005E-2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2.9889999999999999</v>
      </c>
      <c r="BZ21" s="9">
        <v>0</v>
      </c>
      <c r="CA21" s="9">
        <v>3.9180000000000001</v>
      </c>
      <c r="CB21" s="9">
        <v>0.95799999999999996</v>
      </c>
      <c r="CC21" s="9">
        <v>0.153</v>
      </c>
      <c r="CD21" s="9">
        <v>0.80500000000000005</v>
      </c>
      <c r="CE21" s="9">
        <v>0.27800000000000002</v>
      </c>
      <c r="CF21" s="9">
        <v>0.153</v>
      </c>
      <c r="CG21" s="9">
        <v>0.125</v>
      </c>
      <c r="CH21" s="9">
        <v>0.114</v>
      </c>
      <c r="CI21" s="9">
        <v>0</v>
      </c>
      <c r="CJ21" s="9">
        <v>0.114</v>
      </c>
      <c r="CK21" s="9">
        <v>0.56599999999999995</v>
      </c>
      <c r="CL21" s="9">
        <v>0</v>
      </c>
      <c r="CM21" s="9">
        <v>0.56599999999999995</v>
      </c>
      <c r="CN21" s="9">
        <v>0</v>
      </c>
      <c r="CO21" s="9">
        <v>0</v>
      </c>
      <c r="CP21" s="9">
        <v>0</v>
      </c>
      <c r="CQ21" s="9">
        <v>20.475999999999999</v>
      </c>
      <c r="CR21" s="9">
        <v>0</v>
      </c>
      <c r="CS21" s="9">
        <v>21.779</v>
      </c>
      <c r="CT21" s="9">
        <v>0.877</v>
      </c>
      <c r="CU21" s="9">
        <v>0.27900000000000003</v>
      </c>
      <c r="CV21" s="9">
        <v>0.59699999999999998</v>
      </c>
      <c r="CW21" s="9">
        <v>0</v>
      </c>
      <c r="CX21" s="9">
        <v>0</v>
      </c>
      <c r="CY21" s="9">
        <v>0</v>
      </c>
      <c r="CZ21" s="9">
        <v>0.64700000000000002</v>
      </c>
      <c r="DA21" s="9">
        <v>0.19400000000000001</v>
      </c>
      <c r="DB21" s="9">
        <v>0.45300000000000001</v>
      </c>
      <c r="DC21" s="9">
        <v>0.23</v>
      </c>
      <c r="DD21" s="9">
        <v>8.5000000000000006E-2</v>
      </c>
      <c r="DE21" s="9">
        <v>0.14399999999999999</v>
      </c>
      <c r="DF21" s="9">
        <v>0</v>
      </c>
      <c r="DG21" s="9">
        <v>0</v>
      </c>
      <c r="DH21" s="9">
        <v>0</v>
      </c>
      <c r="DI21" s="9">
        <v>17.379000000000001</v>
      </c>
      <c r="DJ21" s="9">
        <v>18.611999999999998</v>
      </c>
      <c r="DK21" s="9">
        <v>13.881</v>
      </c>
      <c r="DL21" s="9">
        <v>0.78800000000000003</v>
      </c>
      <c r="DM21" s="9">
        <v>0.161</v>
      </c>
      <c r="DN21" s="9">
        <v>0.627</v>
      </c>
      <c r="DO21" s="9">
        <v>0.78800000000000003</v>
      </c>
      <c r="DP21" s="9">
        <v>0.161</v>
      </c>
      <c r="DQ21" s="9">
        <v>0.627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6.4550000000000001</v>
      </c>
      <c r="EB21" s="9">
        <v>0</v>
      </c>
      <c r="EC21" s="9">
        <v>7.7779999999999996</v>
      </c>
      <c r="ED21" s="9">
        <v>0.69799999999999995</v>
      </c>
      <c r="EE21" s="9">
        <v>8.5000000000000006E-2</v>
      </c>
      <c r="EF21" s="9">
        <v>0.61199999999999999</v>
      </c>
      <c r="EG21" s="9">
        <v>0.14399999999999999</v>
      </c>
      <c r="EH21" s="9">
        <v>0</v>
      </c>
      <c r="EI21" s="9">
        <v>0.14399999999999999</v>
      </c>
      <c r="EJ21" s="9">
        <v>0.12</v>
      </c>
      <c r="EK21" s="9">
        <v>0</v>
      </c>
      <c r="EL21" s="9">
        <v>0.12</v>
      </c>
      <c r="EM21" s="9">
        <v>0.434</v>
      </c>
      <c r="EN21" s="9">
        <v>8.5000000000000006E-2</v>
      </c>
      <c r="EO21" s="9">
        <v>0.34799999999999998</v>
      </c>
      <c r="EP21" s="9">
        <v>0</v>
      </c>
      <c r="EQ21" s="9">
        <v>0</v>
      </c>
      <c r="ER21" s="9">
        <v>0</v>
      </c>
      <c r="ES21" s="9">
        <v>20.832999999999998</v>
      </c>
      <c r="ET21" s="9">
        <v>0</v>
      </c>
      <c r="EU21" s="9">
        <v>20.372</v>
      </c>
      <c r="EV21" s="9">
        <v>1.7090000000000001</v>
      </c>
      <c r="EW21" s="9">
        <v>0.50800000000000001</v>
      </c>
      <c r="EX21" s="9">
        <v>1.2010000000000001</v>
      </c>
      <c r="EY21" s="9">
        <v>0.79400000000000004</v>
      </c>
      <c r="EZ21" s="9">
        <v>0.314</v>
      </c>
      <c r="FA21" s="9">
        <v>0.48</v>
      </c>
      <c r="FB21" s="9">
        <v>0.65200000000000002</v>
      </c>
      <c r="FC21" s="9">
        <v>0.19400000000000001</v>
      </c>
      <c r="FD21" s="9">
        <v>0.45800000000000002</v>
      </c>
      <c r="FE21" s="9">
        <v>0.26300000000000001</v>
      </c>
      <c r="FF21" s="9">
        <v>0</v>
      </c>
      <c r="FG21" s="9">
        <v>0.26300000000000001</v>
      </c>
      <c r="FH21" s="9">
        <v>0</v>
      </c>
      <c r="FI21" s="9">
        <v>0</v>
      </c>
      <c r="FJ21" s="9">
        <v>0</v>
      </c>
      <c r="FK21" s="9">
        <v>12.026999999999999</v>
      </c>
      <c r="FL21" s="9">
        <v>8.0419999999999998</v>
      </c>
      <c r="FM21" s="9">
        <v>12.494999999999999</v>
      </c>
      <c r="FN21" s="9">
        <v>0.435</v>
      </c>
      <c r="FO21" s="9">
        <v>0.16</v>
      </c>
      <c r="FP21" s="9">
        <v>0.27500000000000002</v>
      </c>
      <c r="FQ21" s="9">
        <v>0.33600000000000002</v>
      </c>
      <c r="FR21" s="9">
        <v>0.16</v>
      </c>
      <c r="FS21" s="9">
        <v>0.17599999999999999</v>
      </c>
      <c r="FT21" s="9">
        <v>0</v>
      </c>
      <c r="FU21" s="9">
        <v>0</v>
      </c>
      <c r="FV21" s="9">
        <v>0</v>
      </c>
      <c r="FW21" s="9">
        <v>9.9000000000000005E-2</v>
      </c>
      <c r="FX21" s="9">
        <v>0</v>
      </c>
      <c r="FY21" s="9">
        <v>9.9000000000000005E-2</v>
      </c>
      <c r="FZ21" s="9">
        <v>0</v>
      </c>
      <c r="GA21" s="9">
        <v>0</v>
      </c>
      <c r="GB21" s="9">
        <v>0</v>
      </c>
      <c r="GC21" s="9">
        <v>2.5510000000000002</v>
      </c>
      <c r="GD21" s="9">
        <v>0</v>
      </c>
      <c r="GE21" s="9">
        <v>6.8109999999999999</v>
      </c>
      <c r="GF21" s="9">
        <v>0.21</v>
      </c>
      <c r="GG21" s="9">
        <v>0</v>
      </c>
      <c r="GH21" s="9">
        <v>0.21</v>
      </c>
      <c r="GI21" s="9">
        <v>0.122</v>
      </c>
      <c r="GJ21" s="9">
        <v>0</v>
      </c>
      <c r="GK21" s="9">
        <v>0.122</v>
      </c>
      <c r="GL21" s="9">
        <v>8.7999999999999995E-2</v>
      </c>
      <c r="GM21" s="9">
        <v>0</v>
      </c>
      <c r="GN21" s="9">
        <v>8.7999999999999995E-2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11.048999999999999</v>
      </c>
      <c r="GV21" s="9">
        <v>0</v>
      </c>
      <c r="GW21" s="9">
        <v>11.048999999999999</v>
      </c>
      <c r="GX21" s="9">
        <v>0.54800000000000004</v>
      </c>
      <c r="GY21" s="9">
        <v>0.19400000000000001</v>
      </c>
      <c r="GZ21" s="9">
        <v>0.35399999999999998</v>
      </c>
      <c r="HA21" s="9">
        <v>0</v>
      </c>
      <c r="HB21" s="9">
        <v>0</v>
      </c>
      <c r="HC21" s="9">
        <v>0</v>
      </c>
      <c r="HD21" s="9">
        <v>0.314</v>
      </c>
      <c r="HE21" s="9">
        <v>0.19400000000000001</v>
      </c>
      <c r="HF21" s="9">
        <v>0.12</v>
      </c>
      <c r="HG21" s="9">
        <v>0.23499999999999999</v>
      </c>
      <c r="HH21" s="9">
        <v>0</v>
      </c>
      <c r="HI21" s="9">
        <v>0.23499999999999999</v>
      </c>
      <c r="HJ21" s="9">
        <v>0</v>
      </c>
      <c r="HK21" s="9">
        <v>0</v>
      </c>
      <c r="HL21" s="9">
        <v>0</v>
      </c>
      <c r="HM21" s="9">
        <v>19.481999999999999</v>
      </c>
      <c r="HN21" s="9">
        <v>0</v>
      </c>
      <c r="HO21" s="9">
        <v>21.948</v>
      </c>
      <c r="HP21" s="9">
        <v>1.7729999999999999</v>
      </c>
      <c r="HQ21" s="9">
        <v>0.314</v>
      </c>
      <c r="HR21" s="9">
        <v>1.4590000000000001</v>
      </c>
      <c r="HS21" s="9">
        <v>0.93899999999999995</v>
      </c>
      <c r="HT21" s="9">
        <v>0.314</v>
      </c>
      <c r="HU21" s="9">
        <v>0.625</v>
      </c>
      <c r="HV21" s="9">
        <v>0.45800000000000002</v>
      </c>
      <c r="HW21" s="9">
        <v>0</v>
      </c>
      <c r="HX21" s="9">
        <v>0.45800000000000002</v>
      </c>
      <c r="HY21" s="9">
        <v>0.377</v>
      </c>
      <c r="HZ21" s="9">
        <v>0</v>
      </c>
      <c r="IA21" s="9">
        <v>0.377</v>
      </c>
      <c r="IB21" s="9">
        <v>0</v>
      </c>
      <c r="IC21" s="9">
        <v>0</v>
      </c>
      <c r="ID21" s="9">
        <v>0</v>
      </c>
      <c r="IE21" s="9">
        <v>8.202</v>
      </c>
      <c r="IF21" s="9">
        <v>6.4870000000000001</v>
      </c>
      <c r="IG21" s="9">
        <v>12.374000000000001</v>
      </c>
      <c r="IH21" s="9">
        <v>0.52</v>
      </c>
      <c r="II21" s="9">
        <v>0.245</v>
      </c>
      <c r="IJ21" s="9">
        <v>0.27500000000000002</v>
      </c>
      <c r="IK21" s="9">
        <v>0.33600000000000002</v>
      </c>
      <c r="IL21" s="9">
        <v>0.16</v>
      </c>
      <c r="IM21" s="9">
        <v>0.17599999999999999</v>
      </c>
      <c r="IN21" s="9">
        <v>0</v>
      </c>
      <c r="IO21" s="9">
        <v>0</v>
      </c>
      <c r="IP21" s="9">
        <v>0</v>
      </c>
      <c r="IQ21" s="9">
        <v>0.185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9879</v>
      </c>
      <c r="C1" s="3" t="s">
        <v>9880</v>
      </c>
      <c r="D1" s="3" t="s">
        <v>9881</v>
      </c>
      <c r="E1" s="3" t="s">
        <v>9882</v>
      </c>
      <c r="F1" s="3" t="s">
        <v>9883</v>
      </c>
      <c r="G1" s="3" t="s">
        <v>9884</v>
      </c>
      <c r="H1" s="3" t="s">
        <v>9885</v>
      </c>
      <c r="I1" s="3" t="s">
        <v>9886</v>
      </c>
      <c r="J1" s="3" t="s">
        <v>9887</v>
      </c>
      <c r="K1" s="3" t="s">
        <v>9888</v>
      </c>
      <c r="L1" s="3" t="s">
        <v>9889</v>
      </c>
      <c r="M1" s="3" t="s">
        <v>9890</v>
      </c>
      <c r="N1" s="3" t="s">
        <v>9891</v>
      </c>
      <c r="O1" s="3" t="s">
        <v>9892</v>
      </c>
      <c r="P1" s="3" t="s">
        <v>9893</v>
      </c>
      <c r="Q1" s="3" t="s">
        <v>9894</v>
      </c>
      <c r="R1" s="3" t="s">
        <v>9895</v>
      </c>
      <c r="S1" s="3" t="s">
        <v>9896</v>
      </c>
      <c r="T1" s="3" t="s">
        <v>9897</v>
      </c>
      <c r="U1" s="3" t="s">
        <v>9898</v>
      </c>
      <c r="V1" s="3" t="s">
        <v>9899</v>
      </c>
      <c r="W1" s="3" t="s">
        <v>9900</v>
      </c>
      <c r="X1" s="3" t="s">
        <v>9901</v>
      </c>
      <c r="Y1" s="3" t="s">
        <v>9902</v>
      </c>
      <c r="Z1" s="3" t="s">
        <v>9903</v>
      </c>
      <c r="AA1" s="3" t="s">
        <v>9904</v>
      </c>
      <c r="AB1" s="3" t="s">
        <v>11731</v>
      </c>
      <c r="AC1" s="3" t="s">
        <v>11732</v>
      </c>
      <c r="AD1" s="3" t="s">
        <v>11733</v>
      </c>
      <c r="AE1" s="3" t="s">
        <v>11734</v>
      </c>
      <c r="AF1" s="3" t="s">
        <v>11735</v>
      </c>
      <c r="AG1" s="3" t="s">
        <v>11736</v>
      </c>
      <c r="AH1" s="3" t="s">
        <v>11737</v>
      </c>
      <c r="AI1" s="3" t="s">
        <v>11738</v>
      </c>
      <c r="AJ1" s="3" t="s">
        <v>11739</v>
      </c>
      <c r="AK1" s="3" t="s">
        <v>11740</v>
      </c>
      <c r="AL1" s="3" t="s">
        <v>11741</v>
      </c>
      <c r="AM1" s="3" t="s">
        <v>11742</v>
      </c>
      <c r="AN1" s="3" t="s">
        <v>11743</v>
      </c>
      <c r="AO1" s="3" t="s">
        <v>11744</v>
      </c>
      <c r="AP1" s="3" t="s">
        <v>11745</v>
      </c>
      <c r="AQ1" s="3" t="s">
        <v>11746</v>
      </c>
      <c r="AR1" s="3" t="s">
        <v>11747</v>
      </c>
      <c r="AS1" s="3" t="s">
        <v>11748</v>
      </c>
      <c r="AT1" s="3" t="s">
        <v>9905</v>
      </c>
      <c r="AU1" s="3" t="s">
        <v>9906</v>
      </c>
      <c r="AV1" s="3" t="s">
        <v>9907</v>
      </c>
      <c r="AW1" s="3" t="s">
        <v>9908</v>
      </c>
      <c r="AX1" s="3" t="s">
        <v>9909</v>
      </c>
      <c r="AY1" s="3" t="s">
        <v>9910</v>
      </c>
      <c r="AZ1" s="3" t="s">
        <v>9911</v>
      </c>
      <c r="BA1" s="3" t="s">
        <v>9912</v>
      </c>
      <c r="BB1" s="3" t="s">
        <v>9913</v>
      </c>
      <c r="BC1" s="3" t="s">
        <v>9914</v>
      </c>
      <c r="BD1" s="3" t="s">
        <v>9915</v>
      </c>
      <c r="BE1" s="3" t="s">
        <v>9916</v>
      </c>
      <c r="BF1" s="3" t="s">
        <v>9917</v>
      </c>
      <c r="BG1" s="3" t="s">
        <v>9918</v>
      </c>
      <c r="BH1" s="3" t="s">
        <v>9919</v>
      </c>
      <c r="BI1" s="3" t="s">
        <v>9920</v>
      </c>
      <c r="BJ1" s="3" t="s">
        <v>9921</v>
      </c>
      <c r="BK1" s="3" t="s">
        <v>9922</v>
      </c>
      <c r="BL1" s="3" t="s">
        <v>12217</v>
      </c>
      <c r="BM1" s="3" t="s">
        <v>12218</v>
      </c>
      <c r="BN1" s="3" t="s">
        <v>12219</v>
      </c>
      <c r="BO1" s="3" t="s">
        <v>12220</v>
      </c>
      <c r="BP1" s="3" t="s">
        <v>12221</v>
      </c>
      <c r="BQ1" s="3" t="s">
        <v>12222</v>
      </c>
      <c r="BR1" s="3" t="s">
        <v>12223</v>
      </c>
      <c r="BS1" s="3" t="s">
        <v>12224</v>
      </c>
      <c r="BT1" s="3" t="s">
        <v>12225</v>
      </c>
      <c r="BU1" s="3" t="s">
        <v>12226</v>
      </c>
      <c r="BV1" s="3" t="s">
        <v>12227</v>
      </c>
      <c r="BW1" s="3" t="s">
        <v>12228</v>
      </c>
      <c r="BX1" s="3" t="s">
        <v>12229</v>
      </c>
      <c r="BY1" s="3" t="s">
        <v>12230</v>
      </c>
      <c r="BZ1" s="3" t="s">
        <v>12231</v>
      </c>
      <c r="CA1" s="3" t="s">
        <v>12232</v>
      </c>
      <c r="CB1" s="3" t="s">
        <v>12233</v>
      </c>
      <c r="CC1" s="3" t="s">
        <v>12234</v>
      </c>
      <c r="CD1" s="3" t="s">
        <v>12055</v>
      </c>
      <c r="CE1" s="3" t="s">
        <v>12056</v>
      </c>
      <c r="CF1" s="3" t="s">
        <v>12057</v>
      </c>
      <c r="CG1" s="3" t="s">
        <v>12058</v>
      </c>
      <c r="CH1" s="3" t="s">
        <v>12059</v>
      </c>
      <c r="CI1" s="3" t="s">
        <v>12060</v>
      </c>
      <c r="CJ1" s="3" t="s">
        <v>12061</v>
      </c>
      <c r="CK1" s="3" t="s">
        <v>12062</v>
      </c>
      <c r="CL1" s="3" t="s">
        <v>12063</v>
      </c>
      <c r="CM1" s="3" t="s">
        <v>12064</v>
      </c>
      <c r="CN1" s="3" t="s">
        <v>12065</v>
      </c>
      <c r="CO1" s="3" t="s">
        <v>12066</v>
      </c>
      <c r="CP1" s="3" t="s">
        <v>12067</v>
      </c>
      <c r="CQ1" s="3" t="s">
        <v>12068</v>
      </c>
      <c r="CR1" s="3" t="s">
        <v>12069</v>
      </c>
      <c r="CS1" s="3" t="s">
        <v>12070</v>
      </c>
      <c r="CT1" s="3" t="s">
        <v>12071</v>
      </c>
      <c r="CU1" s="3" t="s">
        <v>12072</v>
      </c>
      <c r="CV1" s="3" t="s">
        <v>11893</v>
      </c>
      <c r="CW1" s="3" t="s">
        <v>11894</v>
      </c>
      <c r="CX1" s="3" t="s">
        <v>11895</v>
      </c>
      <c r="CY1" s="3" t="s">
        <v>11896</v>
      </c>
      <c r="CZ1" s="3" t="s">
        <v>11897</v>
      </c>
      <c r="DA1" s="3" t="s">
        <v>11898</v>
      </c>
      <c r="DB1" s="3" t="s">
        <v>11899</v>
      </c>
      <c r="DC1" s="3" t="s">
        <v>11900</v>
      </c>
      <c r="DD1" s="3" t="s">
        <v>11901</v>
      </c>
      <c r="DE1" s="3" t="s">
        <v>11902</v>
      </c>
      <c r="DF1" s="3" t="s">
        <v>11903</v>
      </c>
      <c r="DG1" s="3" t="s">
        <v>11904</v>
      </c>
      <c r="DH1" s="3" t="s">
        <v>11905</v>
      </c>
      <c r="DI1" s="3" t="s">
        <v>11906</v>
      </c>
      <c r="DJ1" s="3" t="s">
        <v>11907</v>
      </c>
      <c r="DK1" s="3" t="s">
        <v>11908</v>
      </c>
      <c r="DL1" s="3" t="s">
        <v>11909</v>
      </c>
      <c r="DM1" s="3" t="s">
        <v>11910</v>
      </c>
      <c r="DN1" s="3" t="s">
        <v>12379</v>
      </c>
      <c r="DO1" s="3" t="s">
        <v>12380</v>
      </c>
      <c r="DP1" s="3" t="s">
        <v>12381</v>
      </c>
      <c r="DQ1" s="3" t="s">
        <v>12382</v>
      </c>
      <c r="DR1" s="3" t="s">
        <v>12383</v>
      </c>
      <c r="DS1" s="3" t="s">
        <v>12384</v>
      </c>
      <c r="DT1" s="3" t="s">
        <v>12385</v>
      </c>
      <c r="DU1" s="3" t="s">
        <v>12386</v>
      </c>
      <c r="DV1" s="3" t="s">
        <v>12387</v>
      </c>
      <c r="DW1" s="3" t="s">
        <v>12388</v>
      </c>
      <c r="DX1" s="3" t="s">
        <v>12389</v>
      </c>
      <c r="DY1" s="3" t="s">
        <v>12390</v>
      </c>
      <c r="DZ1" s="3" t="s">
        <v>12391</v>
      </c>
      <c r="EA1" s="3" t="s">
        <v>12392</v>
      </c>
      <c r="EB1" s="3" t="s">
        <v>12393</v>
      </c>
      <c r="EC1" s="3" t="s">
        <v>12394</v>
      </c>
      <c r="ED1" s="3" t="s">
        <v>12395</v>
      </c>
      <c r="EE1" s="3" t="s">
        <v>12396</v>
      </c>
      <c r="EF1" s="3" t="s">
        <v>12703</v>
      </c>
      <c r="EG1" s="3" t="s">
        <v>12704</v>
      </c>
      <c r="EH1" s="3" t="s">
        <v>12705</v>
      </c>
      <c r="EI1" s="3" t="s">
        <v>12706</v>
      </c>
      <c r="EJ1" s="3" t="s">
        <v>12707</v>
      </c>
      <c r="EK1" s="3" t="s">
        <v>12708</v>
      </c>
      <c r="EL1" s="3" t="s">
        <v>12709</v>
      </c>
      <c r="EM1" s="3" t="s">
        <v>12710</v>
      </c>
      <c r="EN1" s="3" t="s">
        <v>12711</v>
      </c>
      <c r="EO1" s="3" t="s">
        <v>12712</v>
      </c>
      <c r="EP1" s="3" t="s">
        <v>12713</v>
      </c>
      <c r="EQ1" s="3" t="s">
        <v>12714</v>
      </c>
      <c r="ER1" s="3" t="s">
        <v>12715</v>
      </c>
      <c r="ES1" s="3" t="s">
        <v>12716</v>
      </c>
      <c r="ET1" s="3" t="s">
        <v>12717</v>
      </c>
      <c r="EU1" s="3" t="s">
        <v>12718</v>
      </c>
      <c r="EV1" s="3" t="s">
        <v>12719</v>
      </c>
      <c r="EW1" s="3" t="s">
        <v>12720</v>
      </c>
      <c r="EX1" s="3" t="s">
        <v>12541</v>
      </c>
      <c r="EY1" s="3" t="s">
        <v>12542</v>
      </c>
      <c r="EZ1" s="3" t="s">
        <v>12543</v>
      </c>
      <c r="FA1" s="3" t="s">
        <v>12544</v>
      </c>
      <c r="FB1" s="3" t="s">
        <v>12545</v>
      </c>
      <c r="FC1" s="3" t="s">
        <v>12546</v>
      </c>
      <c r="FD1" s="3" t="s">
        <v>12547</v>
      </c>
      <c r="FE1" s="3" t="s">
        <v>12548</v>
      </c>
      <c r="FF1" s="3" t="s">
        <v>12549</v>
      </c>
      <c r="FG1" s="3" t="s">
        <v>12550</v>
      </c>
      <c r="FH1" s="3" t="s">
        <v>12551</v>
      </c>
      <c r="FI1" s="3" t="s">
        <v>12552</v>
      </c>
      <c r="FJ1" s="3" t="s">
        <v>12553</v>
      </c>
      <c r="FK1" s="3" t="s">
        <v>12554</v>
      </c>
      <c r="FL1" s="3" t="s">
        <v>12555</v>
      </c>
      <c r="FM1" s="3" t="s">
        <v>12556</v>
      </c>
      <c r="FN1" s="3" t="s">
        <v>12557</v>
      </c>
      <c r="FO1" s="3" t="s">
        <v>12558</v>
      </c>
      <c r="FP1" s="3" t="s">
        <v>9941</v>
      </c>
      <c r="FQ1" s="3" t="s">
        <v>9942</v>
      </c>
      <c r="FR1" s="3" t="s">
        <v>9943</v>
      </c>
      <c r="FS1" s="3" t="s">
        <v>9944</v>
      </c>
      <c r="FT1" s="3" t="s">
        <v>9945</v>
      </c>
      <c r="FU1" s="3" t="s">
        <v>9946</v>
      </c>
      <c r="FV1" s="3" t="s">
        <v>9947</v>
      </c>
      <c r="FW1" s="3" t="s">
        <v>9948</v>
      </c>
      <c r="FX1" s="3" t="s">
        <v>9949</v>
      </c>
      <c r="FY1" s="3" t="s">
        <v>9950</v>
      </c>
      <c r="FZ1" s="3" t="s">
        <v>9951</v>
      </c>
      <c r="GA1" s="3" t="s">
        <v>9952</v>
      </c>
      <c r="GB1" s="3" t="s">
        <v>9953</v>
      </c>
      <c r="GC1" s="3" t="s">
        <v>9954</v>
      </c>
      <c r="GD1" s="3" t="s">
        <v>9955</v>
      </c>
      <c r="GE1" s="3" t="s">
        <v>9956</v>
      </c>
      <c r="GF1" s="3" t="s">
        <v>9957</v>
      </c>
      <c r="GG1" s="3" t="s">
        <v>9958</v>
      </c>
      <c r="GH1" s="3" t="s">
        <v>9959</v>
      </c>
      <c r="GI1" s="3" t="s">
        <v>9960</v>
      </c>
      <c r="GJ1" s="3" t="s">
        <v>9961</v>
      </c>
      <c r="GK1" s="3" t="s">
        <v>9962</v>
      </c>
      <c r="GL1" s="3" t="s">
        <v>9963</v>
      </c>
      <c r="GM1" s="3" t="s">
        <v>9964</v>
      </c>
      <c r="GN1" s="3" t="s">
        <v>9965</v>
      </c>
      <c r="GO1" s="3" t="s">
        <v>9966</v>
      </c>
      <c r="GP1" s="3" t="s">
        <v>9967</v>
      </c>
      <c r="GQ1" s="3" t="s">
        <v>9968</v>
      </c>
      <c r="GR1" s="3" t="s">
        <v>9969</v>
      </c>
      <c r="GS1" s="3" t="s">
        <v>9970</v>
      </c>
      <c r="GT1" s="3" t="s">
        <v>9971</v>
      </c>
      <c r="GU1" s="3" t="s">
        <v>9972</v>
      </c>
      <c r="GV1" s="3" t="s">
        <v>9973</v>
      </c>
      <c r="GW1" s="3" t="s">
        <v>9974</v>
      </c>
      <c r="GX1" s="3" t="s">
        <v>9975</v>
      </c>
      <c r="GY1" s="3" t="s">
        <v>9976</v>
      </c>
      <c r="GZ1" s="3" t="s">
        <v>12865</v>
      </c>
      <c r="HA1" s="3" t="s">
        <v>12866</v>
      </c>
      <c r="HB1" s="3" t="s">
        <v>12867</v>
      </c>
      <c r="HC1" s="3" t="s">
        <v>12868</v>
      </c>
      <c r="HD1" s="3" t="s">
        <v>12869</v>
      </c>
      <c r="HE1" s="3" t="s">
        <v>12870</v>
      </c>
      <c r="HF1" s="3" t="s">
        <v>12871</v>
      </c>
      <c r="HG1" s="3" t="s">
        <v>12872</v>
      </c>
      <c r="HH1" s="3" t="s">
        <v>12873</v>
      </c>
      <c r="HI1" s="3" t="s">
        <v>12874</v>
      </c>
      <c r="HJ1" s="3" t="s">
        <v>12875</v>
      </c>
      <c r="HK1" s="3" t="s">
        <v>12876</v>
      </c>
      <c r="HL1" s="3" t="s">
        <v>12877</v>
      </c>
      <c r="HM1" s="3" t="s">
        <v>12878</v>
      </c>
      <c r="HN1" s="3" t="s">
        <v>12879</v>
      </c>
      <c r="HO1" s="3" t="s">
        <v>12880</v>
      </c>
      <c r="HP1" s="3" t="s">
        <v>12881</v>
      </c>
      <c r="HQ1" s="3" t="s">
        <v>12882</v>
      </c>
      <c r="HR1" s="3" t="s">
        <v>9923</v>
      </c>
      <c r="HS1" s="3" t="s">
        <v>9924</v>
      </c>
      <c r="HT1" s="3" t="s">
        <v>9925</v>
      </c>
      <c r="HU1" s="3" t="s">
        <v>9926</v>
      </c>
      <c r="HV1" s="3" t="s">
        <v>9927</v>
      </c>
      <c r="HW1" s="3" t="s">
        <v>9928</v>
      </c>
      <c r="HX1" s="3" t="s">
        <v>9929</v>
      </c>
      <c r="HY1" s="3" t="s">
        <v>9930</v>
      </c>
      <c r="HZ1" s="3" t="s">
        <v>9931</v>
      </c>
      <c r="IA1" s="3" t="s">
        <v>9932</v>
      </c>
      <c r="IB1" s="3" t="s">
        <v>9933</v>
      </c>
      <c r="IC1" s="3" t="s">
        <v>9934</v>
      </c>
      <c r="ID1" s="3" t="s">
        <v>9935</v>
      </c>
      <c r="IE1" s="3" t="s">
        <v>9936</v>
      </c>
      <c r="IF1" s="3" t="s">
        <v>9937</v>
      </c>
      <c r="IG1" s="3" t="s">
        <v>9938</v>
      </c>
      <c r="IH1" s="3" t="s">
        <v>9939</v>
      </c>
      <c r="II1" s="3" t="s">
        <v>9940</v>
      </c>
      <c r="IJ1" s="3" t="s">
        <v>13027</v>
      </c>
      <c r="IK1" s="3" t="s">
        <v>13028</v>
      </c>
      <c r="IL1" s="3" t="s">
        <v>13029</v>
      </c>
      <c r="IM1" s="3" t="s">
        <v>13030</v>
      </c>
      <c r="IN1" s="3" t="s">
        <v>13031</v>
      </c>
      <c r="IO1" s="3" t="s">
        <v>13032</v>
      </c>
      <c r="IP1" s="3" t="s">
        <v>13033</v>
      </c>
      <c r="IQ1" s="3" t="s">
        <v>13034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9977</v>
      </c>
      <c r="C10" s="8" t="s">
        <v>9978</v>
      </c>
      <c r="D10" s="8" t="s">
        <v>9979</v>
      </c>
      <c r="E10" s="8" t="s">
        <v>9980</v>
      </c>
      <c r="F10" s="8" t="s">
        <v>9981</v>
      </c>
      <c r="G10" s="8" t="s">
        <v>9982</v>
      </c>
      <c r="H10" s="8" t="s">
        <v>9983</v>
      </c>
      <c r="I10" s="8" t="s">
        <v>9984</v>
      </c>
      <c r="J10" s="8" t="s">
        <v>9985</v>
      </c>
      <c r="K10" s="8" t="s">
        <v>9986</v>
      </c>
      <c r="L10" s="8" t="s">
        <v>9987</v>
      </c>
      <c r="M10" s="8" t="s">
        <v>9988</v>
      </c>
      <c r="N10" s="8" t="s">
        <v>9989</v>
      </c>
      <c r="O10" s="8" t="s">
        <v>9990</v>
      </c>
      <c r="P10" s="8" t="s">
        <v>9991</v>
      </c>
      <c r="Q10" s="8" t="s">
        <v>9992</v>
      </c>
      <c r="R10" s="8" t="s">
        <v>9993</v>
      </c>
      <c r="S10" s="8" t="s">
        <v>9994</v>
      </c>
      <c r="T10" s="8" t="s">
        <v>9995</v>
      </c>
      <c r="U10" s="8" t="s">
        <v>9996</v>
      </c>
      <c r="V10" s="8" t="s">
        <v>9997</v>
      </c>
      <c r="W10" s="8" t="s">
        <v>9998</v>
      </c>
      <c r="X10" s="8" t="s">
        <v>9999</v>
      </c>
      <c r="Y10" s="8" t="s">
        <v>10000</v>
      </c>
      <c r="Z10" s="8" t="s">
        <v>10001</v>
      </c>
      <c r="AA10" s="8" t="s">
        <v>10002</v>
      </c>
      <c r="AB10" s="8" t="s">
        <v>10003</v>
      </c>
      <c r="AC10" s="8" t="s">
        <v>10004</v>
      </c>
      <c r="AD10" s="8" t="s">
        <v>10005</v>
      </c>
      <c r="AE10" s="8" t="s">
        <v>10006</v>
      </c>
      <c r="AF10" s="8" t="s">
        <v>10007</v>
      </c>
      <c r="AG10" s="8" t="s">
        <v>10008</v>
      </c>
      <c r="AH10" s="8" t="s">
        <v>10009</v>
      </c>
      <c r="AI10" s="8" t="s">
        <v>10010</v>
      </c>
      <c r="AJ10" s="8" t="s">
        <v>10011</v>
      </c>
      <c r="AK10" s="8" t="s">
        <v>10012</v>
      </c>
      <c r="AL10" s="8" t="s">
        <v>10013</v>
      </c>
      <c r="AM10" s="8" t="s">
        <v>10014</v>
      </c>
      <c r="AN10" s="8" t="s">
        <v>10015</v>
      </c>
      <c r="AO10" s="8" t="s">
        <v>10016</v>
      </c>
      <c r="AP10" s="8" t="s">
        <v>10017</v>
      </c>
      <c r="AQ10" s="8" t="s">
        <v>10018</v>
      </c>
      <c r="AR10" s="8" t="s">
        <v>10019</v>
      </c>
      <c r="AS10" s="8" t="s">
        <v>10020</v>
      </c>
      <c r="AT10" s="8" t="s">
        <v>10021</v>
      </c>
      <c r="AU10" s="8" t="s">
        <v>10022</v>
      </c>
      <c r="AV10" s="8" t="s">
        <v>10023</v>
      </c>
      <c r="AW10" s="8" t="s">
        <v>10024</v>
      </c>
      <c r="AX10" s="8" t="s">
        <v>10025</v>
      </c>
      <c r="AY10" s="8" t="s">
        <v>10026</v>
      </c>
      <c r="AZ10" s="8" t="s">
        <v>10027</v>
      </c>
      <c r="BA10" s="8" t="s">
        <v>10028</v>
      </c>
      <c r="BB10" s="8" t="s">
        <v>10029</v>
      </c>
      <c r="BC10" s="8" t="s">
        <v>10030</v>
      </c>
      <c r="BD10" s="8" t="s">
        <v>10031</v>
      </c>
      <c r="BE10" s="8" t="s">
        <v>10032</v>
      </c>
      <c r="BF10" s="8" t="s">
        <v>10033</v>
      </c>
      <c r="BG10" s="8" t="s">
        <v>10034</v>
      </c>
      <c r="BH10" s="8" t="s">
        <v>10035</v>
      </c>
      <c r="BI10" s="8" t="s">
        <v>10036</v>
      </c>
      <c r="BJ10" s="8" t="s">
        <v>10037</v>
      </c>
      <c r="BK10" s="8" t="s">
        <v>10038</v>
      </c>
      <c r="BL10" s="8" t="s">
        <v>10039</v>
      </c>
      <c r="BM10" s="8" t="s">
        <v>10040</v>
      </c>
      <c r="BN10" s="8" t="s">
        <v>10041</v>
      </c>
      <c r="BO10" s="8" t="s">
        <v>10042</v>
      </c>
      <c r="BP10" s="8" t="s">
        <v>10043</v>
      </c>
      <c r="BQ10" s="8" t="s">
        <v>10044</v>
      </c>
      <c r="BR10" s="8" t="s">
        <v>10045</v>
      </c>
      <c r="BS10" s="8" t="s">
        <v>10046</v>
      </c>
      <c r="BT10" s="8" t="s">
        <v>10047</v>
      </c>
      <c r="BU10" s="8" t="s">
        <v>10048</v>
      </c>
      <c r="BV10" s="8" t="s">
        <v>10049</v>
      </c>
      <c r="BW10" s="8" t="s">
        <v>10050</v>
      </c>
      <c r="BX10" s="8" t="s">
        <v>10051</v>
      </c>
      <c r="BY10" s="8" t="s">
        <v>10052</v>
      </c>
      <c r="BZ10" s="8" t="s">
        <v>10053</v>
      </c>
      <c r="CA10" s="8" t="s">
        <v>10054</v>
      </c>
      <c r="CB10" s="8" t="s">
        <v>10055</v>
      </c>
      <c r="CC10" s="8" t="s">
        <v>10056</v>
      </c>
      <c r="CD10" s="8" t="s">
        <v>10057</v>
      </c>
      <c r="CE10" s="8" t="s">
        <v>10058</v>
      </c>
      <c r="CF10" s="8" t="s">
        <v>10059</v>
      </c>
      <c r="CG10" s="8" t="s">
        <v>10060</v>
      </c>
      <c r="CH10" s="8" t="s">
        <v>10061</v>
      </c>
      <c r="CI10" s="8" t="s">
        <v>10062</v>
      </c>
      <c r="CJ10" s="8" t="s">
        <v>10063</v>
      </c>
      <c r="CK10" s="8" t="s">
        <v>10064</v>
      </c>
      <c r="CL10" s="8" t="s">
        <v>10065</v>
      </c>
      <c r="CM10" s="8" t="s">
        <v>10066</v>
      </c>
      <c r="CN10" s="8" t="s">
        <v>10067</v>
      </c>
      <c r="CO10" s="8" t="s">
        <v>10068</v>
      </c>
      <c r="CP10" s="8" t="s">
        <v>10069</v>
      </c>
      <c r="CQ10" s="8" t="s">
        <v>10070</v>
      </c>
      <c r="CR10" s="8" t="s">
        <v>10071</v>
      </c>
      <c r="CS10" s="8" t="s">
        <v>10072</v>
      </c>
      <c r="CT10" s="8" t="s">
        <v>10073</v>
      </c>
      <c r="CU10" s="8" t="s">
        <v>10074</v>
      </c>
      <c r="CV10" s="8" t="s">
        <v>10075</v>
      </c>
      <c r="CW10" s="8" t="s">
        <v>10076</v>
      </c>
      <c r="CX10" s="8" t="s">
        <v>10077</v>
      </c>
      <c r="CY10" s="8" t="s">
        <v>10078</v>
      </c>
      <c r="CZ10" s="8" t="s">
        <v>10079</v>
      </c>
      <c r="DA10" s="8" t="s">
        <v>10080</v>
      </c>
      <c r="DB10" s="8" t="s">
        <v>10081</v>
      </c>
      <c r="DC10" s="8" t="s">
        <v>10082</v>
      </c>
      <c r="DD10" s="8" t="s">
        <v>10083</v>
      </c>
      <c r="DE10" s="8" t="s">
        <v>10084</v>
      </c>
      <c r="DF10" s="8" t="s">
        <v>10085</v>
      </c>
      <c r="DG10" s="8" t="s">
        <v>10086</v>
      </c>
      <c r="DH10" s="8" t="s">
        <v>10087</v>
      </c>
      <c r="DI10" s="8" t="s">
        <v>10088</v>
      </c>
      <c r="DJ10" s="8" t="s">
        <v>10089</v>
      </c>
      <c r="DK10" s="8" t="s">
        <v>10090</v>
      </c>
      <c r="DL10" s="8" t="s">
        <v>10091</v>
      </c>
      <c r="DM10" s="8" t="s">
        <v>10092</v>
      </c>
      <c r="DN10" s="8" t="s">
        <v>10093</v>
      </c>
      <c r="DO10" s="8" t="s">
        <v>10094</v>
      </c>
      <c r="DP10" s="8" t="s">
        <v>10095</v>
      </c>
      <c r="DQ10" s="8" t="s">
        <v>10096</v>
      </c>
      <c r="DR10" s="8" t="s">
        <v>10097</v>
      </c>
      <c r="DS10" s="8" t="s">
        <v>10098</v>
      </c>
      <c r="DT10" s="8" t="s">
        <v>10099</v>
      </c>
      <c r="DU10" s="8" t="s">
        <v>10100</v>
      </c>
      <c r="DV10" s="8" t="s">
        <v>10101</v>
      </c>
      <c r="DW10" s="8" t="s">
        <v>10102</v>
      </c>
      <c r="DX10" s="8" t="s">
        <v>10103</v>
      </c>
      <c r="DY10" s="8" t="s">
        <v>10104</v>
      </c>
      <c r="DZ10" s="8" t="s">
        <v>10105</v>
      </c>
      <c r="EA10" s="8" t="s">
        <v>10106</v>
      </c>
      <c r="EB10" s="8" t="s">
        <v>10107</v>
      </c>
      <c r="EC10" s="8" t="s">
        <v>10108</v>
      </c>
      <c r="ED10" s="8" t="s">
        <v>10109</v>
      </c>
      <c r="EE10" s="8" t="s">
        <v>10110</v>
      </c>
      <c r="EF10" s="8" t="s">
        <v>10111</v>
      </c>
      <c r="EG10" s="8" t="s">
        <v>10112</v>
      </c>
      <c r="EH10" s="8" t="s">
        <v>10113</v>
      </c>
      <c r="EI10" s="8" t="s">
        <v>10114</v>
      </c>
      <c r="EJ10" s="8" t="s">
        <v>10115</v>
      </c>
      <c r="EK10" s="8" t="s">
        <v>10116</v>
      </c>
      <c r="EL10" s="8" t="s">
        <v>10117</v>
      </c>
      <c r="EM10" s="8" t="s">
        <v>10118</v>
      </c>
      <c r="EN10" s="8" t="s">
        <v>10119</v>
      </c>
      <c r="EO10" s="8" t="s">
        <v>10120</v>
      </c>
      <c r="EP10" s="8" t="s">
        <v>10121</v>
      </c>
      <c r="EQ10" s="8" t="s">
        <v>10122</v>
      </c>
      <c r="ER10" s="8" t="s">
        <v>10123</v>
      </c>
      <c r="ES10" s="8" t="s">
        <v>10124</v>
      </c>
      <c r="ET10" s="8" t="s">
        <v>10125</v>
      </c>
      <c r="EU10" s="8" t="s">
        <v>10126</v>
      </c>
      <c r="EV10" s="8" t="s">
        <v>10127</v>
      </c>
      <c r="EW10" s="8" t="s">
        <v>10128</v>
      </c>
      <c r="EX10" s="8" t="s">
        <v>10129</v>
      </c>
      <c r="EY10" s="8" t="s">
        <v>10130</v>
      </c>
      <c r="EZ10" s="8" t="s">
        <v>10131</v>
      </c>
      <c r="FA10" s="8" t="s">
        <v>10132</v>
      </c>
      <c r="FB10" s="8" t="s">
        <v>10133</v>
      </c>
      <c r="FC10" s="8" t="s">
        <v>10134</v>
      </c>
      <c r="FD10" s="8" t="s">
        <v>10135</v>
      </c>
      <c r="FE10" s="8" t="s">
        <v>10136</v>
      </c>
      <c r="FF10" s="8" t="s">
        <v>10137</v>
      </c>
      <c r="FG10" s="8" t="s">
        <v>10138</v>
      </c>
      <c r="FH10" s="8" t="s">
        <v>10139</v>
      </c>
      <c r="FI10" s="8" t="s">
        <v>10140</v>
      </c>
      <c r="FJ10" s="8" t="s">
        <v>10141</v>
      </c>
      <c r="FK10" s="8" t="s">
        <v>10142</v>
      </c>
      <c r="FL10" s="8" t="s">
        <v>10143</v>
      </c>
      <c r="FM10" s="8" t="s">
        <v>10144</v>
      </c>
      <c r="FN10" s="8" t="s">
        <v>10145</v>
      </c>
      <c r="FO10" s="8" t="s">
        <v>10146</v>
      </c>
      <c r="FP10" s="8" t="s">
        <v>10147</v>
      </c>
      <c r="FQ10" s="8" t="s">
        <v>10148</v>
      </c>
      <c r="FR10" s="8" t="s">
        <v>10149</v>
      </c>
      <c r="FS10" s="8" t="s">
        <v>10150</v>
      </c>
      <c r="FT10" s="8" t="s">
        <v>10151</v>
      </c>
      <c r="FU10" s="8" t="s">
        <v>10152</v>
      </c>
      <c r="FV10" s="8" t="s">
        <v>10153</v>
      </c>
      <c r="FW10" s="8" t="s">
        <v>10154</v>
      </c>
      <c r="FX10" s="8" t="s">
        <v>10155</v>
      </c>
      <c r="FY10" s="8" t="s">
        <v>10156</v>
      </c>
      <c r="FZ10" s="8" t="s">
        <v>10157</v>
      </c>
      <c r="GA10" s="8" t="s">
        <v>10158</v>
      </c>
      <c r="GB10" s="8" t="s">
        <v>10159</v>
      </c>
      <c r="GC10" s="8" t="s">
        <v>10160</v>
      </c>
      <c r="GD10" s="8" t="s">
        <v>10161</v>
      </c>
      <c r="GE10" s="8" t="s">
        <v>10162</v>
      </c>
      <c r="GF10" s="8" t="s">
        <v>10163</v>
      </c>
      <c r="GG10" s="8" t="s">
        <v>10164</v>
      </c>
      <c r="GH10" s="8" t="s">
        <v>10165</v>
      </c>
      <c r="GI10" s="8" t="s">
        <v>10166</v>
      </c>
      <c r="GJ10" s="8" t="s">
        <v>10167</v>
      </c>
      <c r="GK10" s="8" t="s">
        <v>10168</v>
      </c>
      <c r="GL10" s="8" t="s">
        <v>10169</v>
      </c>
      <c r="GM10" s="8" t="s">
        <v>10170</v>
      </c>
      <c r="GN10" s="8" t="s">
        <v>10171</v>
      </c>
      <c r="GO10" s="8" t="s">
        <v>10172</v>
      </c>
      <c r="GP10" s="8" t="s">
        <v>10173</v>
      </c>
      <c r="GQ10" s="8" t="s">
        <v>10174</v>
      </c>
      <c r="GR10" s="8" t="s">
        <v>10175</v>
      </c>
      <c r="GS10" s="8" t="s">
        <v>10176</v>
      </c>
      <c r="GT10" s="8" t="s">
        <v>10177</v>
      </c>
      <c r="GU10" s="8" t="s">
        <v>10178</v>
      </c>
      <c r="GV10" s="8" t="s">
        <v>10179</v>
      </c>
      <c r="GW10" s="8" t="s">
        <v>10180</v>
      </c>
      <c r="GX10" s="8" t="s">
        <v>10181</v>
      </c>
      <c r="GY10" s="8" t="s">
        <v>10182</v>
      </c>
      <c r="GZ10" s="8" t="s">
        <v>10183</v>
      </c>
      <c r="HA10" s="8" t="s">
        <v>10184</v>
      </c>
      <c r="HB10" s="8" t="s">
        <v>10185</v>
      </c>
      <c r="HC10" s="8" t="s">
        <v>10186</v>
      </c>
      <c r="HD10" s="8" t="s">
        <v>10187</v>
      </c>
      <c r="HE10" s="8" t="s">
        <v>10188</v>
      </c>
      <c r="HF10" s="8" t="s">
        <v>10189</v>
      </c>
      <c r="HG10" s="8" t="s">
        <v>10190</v>
      </c>
      <c r="HH10" s="8" t="s">
        <v>10191</v>
      </c>
      <c r="HI10" s="8" t="s">
        <v>10192</v>
      </c>
      <c r="HJ10" s="8" t="s">
        <v>10193</v>
      </c>
      <c r="HK10" s="8" t="s">
        <v>10194</v>
      </c>
      <c r="HL10" s="8" t="s">
        <v>10195</v>
      </c>
      <c r="HM10" s="8" t="s">
        <v>10196</v>
      </c>
      <c r="HN10" s="8" t="s">
        <v>10197</v>
      </c>
      <c r="HO10" s="8" t="s">
        <v>10198</v>
      </c>
      <c r="HP10" s="8" t="s">
        <v>10199</v>
      </c>
      <c r="HQ10" s="8" t="s">
        <v>10200</v>
      </c>
      <c r="HR10" s="8" t="s">
        <v>10201</v>
      </c>
      <c r="HS10" s="8" t="s">
        <v>10202</v>
      </c>
      <c r="HT10" s="8" t="s">
        <v>10203</v>
      </c>
      <c r="HU10" s="8" t="s">
        <v>10204</v>
      </c>
      <c r="HV10" s="8" t="s">
        <v>10205</v>
      </c>
      <c r="HW10" s="8" t="s">
        <v>10206</v>
      </c>
      <c r="HX10" s="8" t="s">
        <v>10207</v>
      </c>
      <c r="HY10" s="8" t="s">
        <v>10208</v>
      </c>
      <c r="HZ10" s="8" t="s">
        <v>10209</v>
      </c>
      <c r="IA10" s="8" t="s">
        <v>10210</v>
      </c>
      <c r="IB10" s="8" t="s">
        <v>10211</v>
      </c>
      <c r="IC10" s="8" t="s">
        <v>10212</v>
      </c>
      <c r="ID10" s="8" t="s">
        <v>10213</v>
      </c>
      <c r="IE10" s="8" t="s">
        <v>10214</v>
      </c>
      <c r="IF10" s="8" t="s">
        <v>10215</v>
      </c>
      <c r="IG10" s="8" t="s">
        <v>10216</v>
      </c>
      <c r="IH10" s="8" t="s">
        <v>10217</v>
      </c>
      <c r="II10" s="8" t="s">
        <v>10218</v>
      </c>
      <c r="IJ10" s="8" t="s">
        <v>10219</v>
      </c>
      <c r="IK10" s="8" t="s">
        <v>10220</v>
      </c>
      <c r="IL10" s="8" t="s">
        <v>10221</v>
      </c>
      <c r="IM10" s="8" t="s">
        <v>10222</v>
      </c>
      <c r="IN10" s="8" t="s">
        <v>10223</v>
      </c>
      <c r="IO10" s="8" t="s">
        <v>10224</v>
      </c>
      <c r="IP10" s="8" t="s">
        <v>10225</v>
      </c>
      <c r="IQ10" s="8" t="s">
        <v>10226</v>
      </c>
    </row>
    <row r="11" spans="1:251">
      <c r="A11" s="10">
        <v>42036</v>
      </c>
      <c r="B11" s="9">
        <v>6.6000000000000003E-2</v>
      </c>
      <c r="C11" s="9">
        <v>0.22</v>
      </c>
      <c r="D11" s="9">
        <v>0</v>
      </c>
      <c r="E11" s="9">
        <v>0</v>
      </c>
      <c r="F11" s="9">
        <v>0</v>
      </c>
      <c r="G11" s="9">
        <v>12.936</v>
      </c>
      <c r="H11" s="9">
        <v>13.06</v>
      </c>
      <c r="I11" s="9">
        <v>12.999000000000001</v>
      </c>
      <c r="J11" s="9">
        <v>0.1</v>
      </c>
      <c r="K11" s="9">
        <v>0</v>
      </c>
      <c r="L11" s="9">
        <v>0.1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0.1</v>
      </c>
      <c r="T11" s="9">
        <v>0</v>
      </c>
      <c r="U11" s="9">
        <v>0.1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9.5000000000000001E-2</v>
      </c>
      <c r="D12" s="9">
        <v>0.26100000000000001</v>
      </c>
      <c r="E12" s="9">
        <v>0.19400000000000001</v>
      </c>
      <c r="F12" s="9">
        <v>6.7000000000000004E-2</v>
      </c>
      <c r="G12" s="9">
        <v>17.343</v>
      </c>
      <c r="H12" s="9">
        <v>34.371000000000002</v>
      </c>
      <c r="I12" s="9">
        <v>16.670000000000002</v>
      </c>
      <c r="J12" s="9">
        <v>0.14299999999999999</v>
      </c>
      <c r="K12" s="9">
        <v>0</v>
      </c>
      <c r="L12" s="9">
        <v>0.14299999999999999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0.14299999999999999</v>
      </c>
      <c r="T12" s="9">
        <v>0</v>
      </c>
      <c r="U12" s="9">
        <v>0.14299999999999999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0.26200000000000001</v>
      </c>
      <c r="D13" s="9">
        <v>0.11</v>
      </c>
      <c r="E13" s="9">
        <v>0</v>
      </c>
      <c r="F13" s="9">
        <v>0.11</v>
      </c>
      <c r="G13" s="9">
        <v>25.463999999999999</v>
      </c>
      <c r="H13" s="9">
        <v>0</v>
      </c>
      <c r="I13" s="9">
        <v>25.782</v>
      </c>
      <c r="J13" s="9">
        <v>0.496</v>
      </c>
      <c r="K13" s="9">
        <v>0.219</v>
      </c>
      <c r="L13" s="9">
        <v>0.27700000000000002</v>
      </c>
      <c r="M13" s="9">
        <v>0.121</v>
      </c>
      <c r="N13" s="9">
        <v>0.121</v>
      </c>
      <c r="O13" s="9">
        <v>0</v>
      </c>
      <c r="P13" s="9">
        <v>0.17299999999999999</v>
      </c>
      <c r="Q13" s="9">
        <v>0</v>
      </c>
      <c r="R13" s="9">
        <v>0.17299999999999999</v>
      </c>
      <c r="S13" s="9">
        <v>0.20200000000000001</v>
      </c>
      <c r="T13" s="9">
        <v>9.8000000000000004E-2</v>
      </c>
      <c r="U13" s="9">
        <v>0.104</v>
      </c>
      <c r="V13" s="9">
        <v>0</v>
      </c>
      <c r="W13" s="9">
        <v>0</v>
      </c>
      <c r="X13" s="9">
        <v>0</v>
      </c>
      <c r="Y13" s="9">
        <v>19.189</v>
      </c>
      <c r="Z13" s="9">
        <v>12.593</v>
      </c>
      <c r="AA13" s="9">
        <v>19.876000000000001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0.14799999999999999</v>
      </c>
      <c r="C14" s="9">
        <v>0.36099999999999999</v>
      </c>
      <c r="D14" s="9">
        <v>5.2999999999999999E-2</v>
      </c>
      <c r="E14" s="9">
        <v>0</v>
      </c>
      <c r="F14" s="9">
        <v>5.2999999999999999E-2</v>
      </c>
      <c r="G14" s="9">
        <v>20.318000000000001</v>
      </c>
      <c r="H14" s="9">
        <v>15.053000000000001</v>
      </c>
      <c r="I14" s="9">
        <v>23.251999999999999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0.1</v>
      </c>
      <c r="D15" s="9">
        <v>0.114</v>
      </c>
      <c r="E15" s="9">
        <v>0.114</v>
      </c>
      <c r="F15" s="9">
        <v>0</v>
      </c>
      <c r="G15" s="9">
        <v>13.894</v>
      </c>
      <c r="H15" s="9">
        <v>12.08</v>
      </c>
      <c r="I15" s="9">
        <v>16.866</v>
      </c>
      <c r="J15" s="9">
        <v>0.437</v>
      </c>
      <c r="K15" s="9">
        <v>0.437</v>
      </c>
      <c r="L15" s="9">
        <v>0</v>
      </c>
      <c r="M15" s="9">
        <v>0.115</v>
      </c>
      <c r="N15" s="9">
        <v>0.115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0.32200000000000001</v>
      </c>
      <c r="W15" s="9">
        <v>0.32200000000000001</v>
      </c>
      <c r="X15" s="9">
        <v>0</v>
      </c>
      <c r="Y15" s="9">
        <v>29.094999999999999</v>
      </c>
      <c r="Z15" s="9">
        <v>29.094999999999999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8.1000000000000003E-2</v>
      </c>
      <c r="C16" s="9">
        <v>0.42199999999999999</v>
      </c>
      <c r="D16" s="9">
        <v>0</v>
      </c>
      <c r="E16" s="9">
        <v>0</v>
      </c>
      <c r="F16" s="9">
        <v>0</v>
      </c>
      <c r="G16" s="9">
        <v>16</v>
      </c>
      <c r="H16" s="9">
        <v>9.9740000000000002</v>
      </c>
      <c r="I16" s="9">
        <v>19.492999999999999</v>
      </c>
      <c r="J16" s="9">
        <v>0.33600000000000002</v>
      </c>
      <c r="K16" s="9">
        <v>0.14199999999999999</v>
      </c>
      <c r="L16" s="9">
        <v>0.193</v>
      </c>
      <c r="M16" s="9">
        <v>0</v>
      </c>
      <c r="N16" s="9">
        <v>0</v>
      </c>
      <c r="O16" s="9">
        <v>0</v>
      </c>
      <c r="P16" s="9">
        <v>0.14199999999999999</v>
      </c>
      <c r="Q16" s="9">
        <v>0.14199999999999999</v>
      </c>
      <c r="R16" s="9">
        <v>0</v>
      </c>
      <c r="S16" s="9">
        <v>0.13600000000000001</v>
      </c>
      <c r="T16" s="9">
        <v>0</v>
      </c>
      <c r="U16" s="9">
        <v>0.13600000000000001</v>
      </c>
      <c r="V16" s="9">
        <v>5.7000000000000002E-2</v>
      </c>
      <c r="W16" s="9">
        <v>0</v>
      </c>
      <c r="X16" s="9">
        <v>5.7000000000000002E-2</v>
      </c>
      <c r="Y16" s="9">
        <v>19.388000000000002</v>
      </c>
      <c r="Z16" s="9">
        <v>0</v>
      </c>
      <c r="AA16" s="9">
        <v>25.939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6.7000000000000004E-2</v>
      </c>
      <c r="C17" s="9">
        <v>5.8999999999999997E-2</v>
      </c>
      <c r="D17" s="9">
        <v>0.33</v>
      </c>
      <c r="E17" s="9">
        <v>0.21199999999999999</v>
      </c>
      <c r="F17" s="9">
        <v>0.11799999999999999</v>
      </c>
      <c r="G17" s="9">
        <v>15.917</v>
      </c>
      <c r="H17" s="9">
        <v>11.51</v>
      </c>
      <c r="I17" s="9">
        <v>18</v>
      </c>
      <c r="J17" s="9">
        <v>0.219</v>
      </c>
      <c r="K17" s="9">
        <v>6.3E-2</v>
      </c>
      <c r="L17" s="9">
        <v>0.156</v>
      </c>
      <c r="M17" s="9">
        <v>0</v>
      </c>
      <c r="N17" s="9">
        <v>0</v>
      </c>
      <c r="O17" s="9">
        <v>0</v>
      </c>
      <c r="P17" s="9">
        <v>0.219</v>
      </c>
      <c r="Q17" s="9">
        <v>6.3E-2</v>
      </c>
      <c r="R17" s="9">
        <v>0.156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10.577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0.12</v>
      </c>
      <c r="C18" s="9">
        <v>0.11700000000000001</v>
      </c>
      <c r="D18" s="9">
        <v>0.11</v>
      </c>
      <c r="E18" s="9">
        <v>0</v>
      </c>
      <c r="F18" s="9">
        <v>0.11</v>
      </c>
      <c r="G18" s="9">
        <v>18</v>
      </c>
      <c r="H18" s="9">
        <v>17.734000000000002</v>
      </c>
      <c r="I18" s="9">
        <v>18</v>
      </c>
      <c r="J18" s="9">
        <v>0.21199999999999999</v>
      </c>
      <c r="K18" s="9">
        <v>0.11600000000000001</v>
      </c>
      <c r="L18" s="9">
        <v>9.6000000000000002E-2</v>
      </c>
      <c r="M18" s="9">
        <v>0</v>
      </c>
      <c r="N18" s="9">
        <v>0</v>
      </c>
      <c r="O18" s="9">
        <v>0</v>
      </c>
      <c r="P18" s="9">
        <v>0.11600000000000001</v>
      </c>
      <c r="Q18" s="9">
        <v>0.11600000000000001</v>
      </c>
      <c r="R18" s="9">
        <v>0</v>
      </c>
      <c r="S18" s="9">
        <v>9.6000000000000002E-2</v>
      </c>
      <c r="T18" s="9">
        <v>0</v>
      </c>
      <c r="U18" s="9">
        <v>9.6000000000000002E-2</v>
      </c>
      <c r="V18" s="9">
        <v>0</v>
      </c>
      <c r="W18" s="9">
        <v>0</v>
      </c>
      <c r="X18" s="9">
        <v>0</v>
      </c>
      <c r="Y18" s="9">
        <v>14.531000000000001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0.11</v>
      </c>
      <c r="C19" s="9">
        <v>0.36799999999999999</v>
      </c>
      <c r="D19" s="9">
        <v>0</v>
      </c>
      <c r="E19" s="9">
        <v>0</v>
      </c>
      <c r="F19" s="9">
        <v>0</v>
      </c>
      <c r="G19" s="9">
        <v>18.03</v>
      </c>
      <c r="H19" s="9">
        <v>0</v>
      </c>
      <c r="I19" s="9">
        <v>15.994</v>
      </c>
      <c r="J19" s="9">
        <v>0.108</v>
      </c>
      <c r="K19" s="9">
        <v>0</v>
      </c>
      <c r="L19" s="9">
        <v>0.108</v>
      </c>
      <c r="M19" s="9">
        <v>0</v>
      </c>
      <c r="N19" s="9">
        <v>0</v>
      </c>
      <c r="O19" s="9">
        <v>0</v>
      </c>
      <c r="P19" s="9">
        <v>0.108</v>
      </c>
      <c r="Q19" s="9">
        <v>0</v>
      </c>
      <c r="R19" s="9">
        <v>0.108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0.107</v>
      </c>
      <c r="C20" s="9">
        <v>0.28599999999999998</v>
      </c>
      <c r="D20" s="9">
        <v>0</v>
      </c>
      <c r="E20" s="9">
        <v>0</v>
      </c>
      <c r="F20" s="9">
        <v>0</v>
      </c>
      <c r="G20" s="9">
        <v>15.704000000000001</v>
      </c>
      <c r="H20" s="9">
        <v>13.266999999999999</v>
      </c>
      <c r="I20" s="9">
        <v>15.481999999999999</v>
      </c>
      <c r="J20" s="9">
        <v>0.50700000000000001</v>
      </c>
      <c r="K20" s="9">
        <v>0.34499999999999997</v>
      </c>
      <c r="L20" s="9">
        <v>0.16200000000000001</v>
      </c>
      <c r="M20" s="9">
        <v>9.2999999999999999E-2</v>
      </c>
      <c r="N20" s="9">
        <v>0</v>
      </c>
      <c r="O20" s="9">
        <v>9.2999999999999999E-2</v>
      </c>
      <c r="P20" s="9">
        <v>0.34499999999999997</v>
      </c>
      <c r="Q20" s="9">
        <v>0.34499999999999997</v>
      </c>
      <c r="R20" s="9">
        <v>0</v>
      </c>
      <c r="S20" s="9">
        <v>0</v>
      </c>
      <c r="T20" s="9">
        <v>0</v>
      </c>
      <c r="U20" s="9">
        <v>0</v>
      </c>
      <c r="V20" s="9">
        <v>6.8000000000000005E-2</v>
      </c>
      <c r="W20" s="9">
        <v>0</v>
      </c>
      <c r="X20" s="9">
        <v>6.8000000000000005E-2</v>
      </c>
      <c r="Y20" s="9">
        <v>17.071999999999999</v>
      </c>
      <c r="Z20" s="9">
        <v>17.22</v>
      </c>
      <c r="AA20" s="9">
        <v>16.37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8.5000000000000006E-2</v>
      </c>
      <c r="C21" s="9">
        <v>9.9000000000000005E-2</v>
      </c>
      <c r="D21" s="9">
        <v>0</v>
      </c>
      <c r="E21" s="9">
        <v>0</v>
      </c>
      <c r="F21" s="9">
        <v>0</v>
      </c>
      <c r="G21" s="9">
        <v>2.8639999999999999</v>
      </c>
      <c r="H21" s="9">
        <v>8.2780000000000005</v>
      </c>
      <c r="I21" s="9">
        <v>6.8109999999999999</v>
      </c>
      <c r="J21" s="9">
        <v>0.21</v>
      </c>
      <c r="K21" s="9">
        <v>0</v>
      </c>
      <c r="L21" s="9">
        <v>0.21</v>
      </c>
      <c r="M21" s="9">
        <v>0.122</v>
      </c>
      <c r="N21" s="9">
        <v>0</v>
      </c>
      <c r="O21" s="9">
        <v>0.122</v>
      </c>
      <c r="P21" s="9">
        <v>8.7999999999999995E-2</v>
      </c>
      <c r="Q21" s="9">
        <v>0</v>
      </c>
      <c r="R21" s="9">
        <v>8.7999999999999995E-2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11.048999999999999</v>
      </c>
      <c r="Z21" s="9">
        <v>0</v>
      </c>
      <c r="AA21" s="9">
        <v>11.048999999999999</v>
      </c>
      <c r="AB21" s="9">
        <v>0.81399999999999995</v>
      </c>
      <c r="AC21" s="9">
        <v>0.19400000000000001</v>
      </c>
      <c r="AD21" s="9">
        <v>0.62</v>
      </c>
      <c r="AE21" s="9">
        <v>0.17299999999999999</v>
      </c>
      <c r="AF21" s="9">
        <v>0</v>
      </c>
      <c r="AG21" s="9">
        <v>0.17299999999999999</v>
      </c>
      <c r="AH21" s="9">
        <v>0.19400000000000001</v>
      </c>
      <c r="AI21" s="9">
        <v>0.19400000000000001</v>
      </c>
      <c r="AJ21" s="9">
        <v>0</v>
      </c>
      <c r="AK21" s="9">
        <v>0.44700000000000001</v>
      </c>
      <c r="AL21" s="9">
        <v>0</v>
      </c>
      <c r="AM21" s="9">
        <v>0.44700000000000001</v>
      </c>
      <c r="AN21" s="9">
        <v>0</v>
      </c>
      <c r="AO21" s="9">
        <v>0</v>
      </c>
      <c r="AP21" s="9">
        <v>0</v>
      </c>
      <c r="AQ21" s="9">
        <v>21.547000000000001</v>
      </c>
      <c r="AR21" s="9">
        <v>0</v>
      </c>
      <c r="AS21" s="9">
        <v>22.693000000000001</v>
      </c>
      <c r="AT21" s="9">
        <v>0.55400000000000005</v>
      </c>
      <c r="AU21" s="9">
        <v>0.34699999999999998</v>
      </c>
      <c r="AV21" s="9">
        <v>0.20699999999999999</v>
      </c>
      <c r="AW21" s="9">
        <v>0.153</v>
      </c>
      <c r="AX21" s="9">
        <v>0.153</v>
      </c>
      <c r="AY21" s="9">
        <v>0</v>
      </c>
      <c r="AZ21" s="9">
        <v>0.28199999999999997</v>
      </c>
      <c r="BA21" s="9">
        <v>0.19400000000000001</v>
      </c>
      <c r="BB21" s="9">
        <v>8.7999999999999995E-2</v>
      </c>
      <c r="BC21" s="9">
        <v>0.11899999999999999</v>
      </c>
      <c r="BD21" s="9">
        <v>0</v>
      </c>
      <c r="BE21" s="9">
        <v>0.11899999999999999</v>
      </c>
      <c r="BF21" s="9">
        <v>0</v>
      </c>
      <c r="BG21" s="9">
        <v>0</v>
      </c>
      <c r="BH21" s="9">
        <v>0</v>
      </c>
      <c r="BI21" s="9">
        <v>18</v>
      </c>
      <c r="BJ21" s="9">
        <v>13.153</v>
      </c>
      <c r="BK21" s="9">
        <v>21.44</v>
      </c>
      <c r="BL21" s="9">
        <v>0.77200000000000002</v>
      </c>
      <c r="BM21" s="9">
        <v>0.19400000000000001</v>
      </c>
      <c r="BN21" s="9">
        <v>0.57799999999999996</v>
      </c>
      <c r="BO21" s="9">
        <v>0.11600000000000001</v>
      </c>
      <c r="BP21" s="9">
        <v>0</v>
      </c>
      <c r="BQ21" s="9">
        <v>0.11600000000000001</v>
      </c>
      <c r="BR21" s="9">
        <v>0.308</v>
      </c>
      <c r="BS21" s="9">
        <v>0.19400000000000001</v>
      </c>
      <c r="BT21" s="9">
        <v>0.114</v>
      </c>
      <c r="BU21" s="9">
        <v>0.34799999999999998</v>
      </c>
      <c r="BV21" s="9">
        <v>0</v>
      </c>
      <c r="BW21" s="9">
        <v>0.34799999999999998</v>
      </c>
      <c r="BX21" s="9">
        <v>0</v>
      </c>
      <c r="BY21" s="9">
        <v>0</v>
      </c>
      <c r="BZ21" s="9">
        <v>0</v>
      </c>
      <c r="CA21" s="9">
        <v>19.527999999999999</v>
      </c>
      <c r="CB21" s="9">
        <v>0</v>
      </c>
      <c r="CC21" s="9">
        <v>22.010999999999999</v>
      </c>
      <c r="CD21" s="9">
        <v>0.99299999999999999</v>
      </c>
      <c r="CE21" s="9">
        <v>0.19400000000000001</v>
      </c>
      <c r="CF21" s="9">
        <v>0.79900000000000004</v>
      </c>
      <c r="CG21" s="9">
        <v>0.23799999999999999</v>
      </c>
      <c r="CH21" s="9">
        <v>0</v>
      </c>
      <c r="CI21" s="9">
        <v>0.23799999999999999</v>
      </c>
      <c r="CJ21" s="9">
        <v>0.308</v>
      </c>
      <c r="CK21" s="9">
        <v>0.19400000000000001</v>
      </c>
      <c r="CL21" s="9">
        <v>0.114</v>
      </c>
      <c r="CM21" s="9">
        <v>0.44700000000000001</v>
      </c>
      <c r="CN21" s="9">
        <v>0</v>
      </c>
      <c r="CO21" s="9">
        <v>0.44700000000000001</v>
      </c>
      <c r="CP21" s="9">
        <v>0</v>
      </c>
      <c r="CQ21" s="9">
        <v>0</v>
      </c>
      <c r="CR21" s="9">
        <v>0</v>
      </c>
      <c r="CS21" s="9">
        <v>19.239999999999998</v>
      </c>
      <c r="CT21" s="9">
        <v>0</v>
      </c>
      <c r="CU21" s="9">
        <v>21.138999999999999</v>
      </c>
      <c r="CV21" s="9">
        <v>0.56399999999999995</v>
      </c>
      <c r="CW21" s="9">
        <v>0</v>
      </c>
      <c r="CX21" s="9">
        <v>0.56399999999999995</v>
      </c>
      <c r="CY21" s="9">
        <v>0.11600000000000001</v>
      </c>
      <c r="CZ21" s="9">
        <v>0</v>
      </c>
      <c r="DA21" s="9">
        <v>0.11600000000000001</v>
      </c>
      <c r="DB21" s="9">
        <v>0.114</v>
      </c>
      <c r="DC21" s="9">
        <v>0</v>
      </c>
      <c r="DD21" s="9">
        <v>0.114</v>
      </c>
      <c r="DE21" s="9">
        <v>0.33400000000000002</v>
      </c>
      <c r="DF21" s="9">
        <v>0</v>
      </c>
      <c r="DG21" s="9">
        <v>0.33400000000000002</v>
      </c>
      <c r="DH21" s="9">
        <v>0</v>
      </c>
      <c r="DI21" s="9">
        <v>0</v>
      </c>
      <c r="DJ21" s="9">
        <v>0</v>
      </c>
      <c r="DK21" s="9">
        <v>21.503</v>
      </c>
      <c r="DL21" s="9">
        <v>0</v>
      </c>
      <c r="DM21" s="9">
        <v>21.503</v>
      </c>
      <c r="DN21" s="9">
        <v>0.11600000000000001</v>
      </c>
      <c r="DO21" s="9">
        <v>0</v>
      </c>
      <c r="DP21" s="9">
        <v>0.11600000000000001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0.11600000000000001</v>
      </c>
      <c r="DX21" s="9">
        <v>0</v>
      </c>
      <c r="DY21" s="9">
        <v>0.11600000000000001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0.374</v>
      </c>
      <c r="EG21" s="9">
        <v>0</v>
      </c>
      <c r="EH21" s="9">
        <v>0.374</v>
      </c>
      <c r="EI21" s="9">
        <v>0.11600000000000001</v>
      </c>
      <c r="EJ21" s="9">
        <v>0</v>
      </c>
      <c r="EK21" s="9">
        <v>0.11600000000000001</v>
      </c>
      <c r="EL21" s="9">
        <v>0.14199999999999999</v>
      </c>
      <c r="EM21" s="9">
        <v>0</v>
      </c>
      <c r="EN21" s="9">
        <v>0.14199999999999999</v>
      </c>
      <c r="EO21" s="9">
        <v>0.11600000000000001</v>
      </c>
      <c r="EP21" s="9">
        <v>0</v>
      </c>
      <c r="EQ21" s="9">
        <v>0.11600000000000001</v>
      </c>
      <c r="ER21" s="9">
        <v>0</v>
      </c>
      <c r="ES21" s="9">
        <v>0</v>
      </c>
      <c r="ET21" s="9">
        <v>0</v>
      </c>
      <c r="EU21" s="9">
        <v>13</v>
      </c>
      <c r="EV21" s="9">
        <v>0</v>
      </c>
      <c r="EW21" s="9">
        <v>13</v>
      </c>
      <c r="EX21" s="9">
        <v>0.35</v>
      </c>
      <c r="EY21" s="9">
        <v>0</v>
      </c>
      <c r="EZ21" s="9">
        <v>0.35</v>
      </c>
      <c r="FA21" s="9">
        <v>0.11600000000000001</v>
      </c>
      <c r="FB21" s="9">
        <v>0</v>
      </c>
      <c r="FC21" s="9">
        <v>0.11600000000000001</v>
      </c>
      <c r="FD21" s="9">
        <v>0</v>
      </c>
      <c r="FE21" s="9">
        <v>0</v>
      </c>
      <c r="FF21" s="9">
        <v>0</v>
      </c>
      <c r="FG21" s="9">
        <v>0.23499999999999999</v>
      </c>
      <c r="FH21" s="9">
        <v>0</v>
      </c>
      <c r="FI21" s="9">
        <v>0.23499999999999999</v>
      </c>
      <c r="FJ21" s="9">
        <v>0</v>
      </c>
      <c r="FK21" s="9">
        <v>0</v>
      </c>
      <c r="FL21" s="9">
        <v>0</v>
      </c>
      <c r="FM21" s="9">
        <v>22.026</v>
      </c>
      <c r="FN21" s="9">
        <v>0</v>
      </c>
      <c r="FO21" s="9">
        <v>22.026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0.11600000000000001</v>
      </c>
      <c r="HA21" s="9">
        <v>0</v>
      </c>
      <c r="HB21" s="9">
        <v>0.11600000000000001</v>
      </c>
      <c r="HC21" s="9">
        <v>0.11600000000000001</v>
      </c>
      <c r="HD21" s="9">
        <v>0</v>
      </c>
      <c r="HE21" s="9">
        <v>0.11600000000000001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9">
        <v>0</v>
      </c>
      <c r="HO21" s="9">
        <v>0</v>
      </c>
      <c r="HP21" s="9">
        <v>0</v>
      </c>
      <c r="HQ21" s="9">
        <v>0</v>
      </c>
      <c r="HR21" s="9">
        <v>0.35</v>
      </c>
      <c r="HS21" s="9">
        <v>0</v>
      </c>
      <c r="HT21" s="9">
        <v>0.35</v>
      </c>
      <c r="HU21" s="9">
        <v>0.11600000000000001</v>
      </c>
      <c r="HV21" s="9">
        <v>0</v>
      </c>
      <c r="HW21" s="9">
        <v>0.11600000000000001</v>
      </c>
      <c r="HX21" s="9">
        <v>0</v>
      </c>
      <c r="HY21" s="9">
        <v>0</v>
      </c>
      <c r="HZ21" s="9">
        <v>0</v>
      </c>
      <c r="IA21" s="9">
        <v>0.23499999999999999</v>
      </c>
      <c r="IB21" s="9">
        <v>0</v>
      </c>
      <c r="IC21" s="9">
        <v>0.23499999999999999</v>
      </c>
      <c r="ID21" s="9">
        <v>0</v>
      </c>
      <c r="IE21" s="9">
        <v>0</v>
      </c>
      <c r="IF21" s="9">
        <v>0</v>
      </c>
      <c r="IG21" s="9">
        <v>22.026</v>
      </c>
      <c r="IH21" s="9">
        <v>0</v>
      </c>
      <c r="II21" s="9">
        <v>22.026</v>
      </c>
      <c r="IJ21" s="9">
        <v>0.11600000000000001</v>
      </c>
      <c r="IK21" s="9">
        <v>0</v>
      </c>
      <c r="IL21" s="9">
        <v>0.11600000000000001</v>
      </c>
      <c r="IM21" s="9">
        <v>0.11600000000000001</v>
      </c>
      <c r="IN21" s="9">
        <v>0</v>
      </c>
      <c r="IO21" s="9">
        <v>0.11600000000000001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13035</v>
      </c>
      <c r="C1" s="3" t="s">
        <v>13036</v>
      </c>
      <c r="D1" s="3" t="s">
        <v>13037</v>
      </c>
      <c r="E1" s="3" t="s">
        <v>13038</v>
      </c>
      <c r="F1" s="3" t="s">
        <v>13039</v>
      </c>
      <c r="G1" s="3" t="s">
        <v>13040</v>
      </c>
      <c r="H1" s="3" t="s">
        <v>13041</v>
      </c>
      <c r="I1" s="3" t="s">
        <v>13042</v>
      </c>
      <c r="J1" s="3" t="s">
        <v>13043</v>
      </c>
      <c r="K1" s="3" t="s">
        <v>13044</v>
      </c>
      <c r="L1" s="3" t="s">
        <v>10227</v>
      </c>
      <c r="M1" s="3" t="s">
        <v>10228</v>
      </c>
      <c r="N1" s="3" t="s">
        <v>10229</v>
      </c>
      <c r="O1" s="3" t="s">
        <v>10230</v>
      </c>
      <c r="P1" s="3" t="s">
        <v>10231</v>
      </c>
      <c r="Q1" s="3" t="s">
        <v>10232</v>
      </c>
      <c r="R1" s="3" t="s">
        <v>10233</v>
      </c>
      <c r="S1" s="3" t="s">
        <v>10234</v>
      </c>
      <c r="T1" s="3" t="s">
        <v>10235</v>
      </c>
      <c r="U1" s="3" t="s">
        <v>10236</v>
      </c>
      <c r="V1" s="3" t="s">
        <v>10237</v>
      </c>
      <c r="W1" s="3" t="s">
        <v>10238</v>
      </c>
      <c r="X1" s="3" t="s">
        <v>10239</v>
      </c>
      <c r="Y1" s="3" t="s">
        <v>10240</v>
      </c>
      <c r="Z1" s="3" t="s">
        <v>10241</v>
      </c>
      <c r="AA1" s="3" t="s">
        <v>10242</v>
      </c>
      <c r="AB1" s="3" t="s">
        <v>10243</v>
      </c>
      <c r="AC1" s="3" t="s">
        <v>10244</v>
      </c>
      <c r="AD1" s="3" t="s">
        <v>10245</v>
      </c>
      <c r="AE1" s="3" t="s">
        <v>10246</v>
      </c>
      <c r="AF1" s="3" t="s">
        <v>10247</v>
      </c>
      <c r="AG1" s="3" t="s">
        <v>10248</v>
      </c>
      <c r="AH1" s="3" t="s">
        <v>10249</v>
      </c>
      <c r="AI1" s="3" t="s">
        <v>10250</v>
      </c>
      <c r="AJ1" s="3" t="s">
        <v>10251</v>
      </c>
      <c r="AK1" s="3" t="s">
        <v>10252</v>
      </c>
      <c r="AL1" s="3" t="s">
        <v>10253</v>
      </c>
      <c r="AM1" s="3" t="s">
        <v>10254</v>
      </c>
      <c r="AN1" s="3" t="s">
        <v>10255</v>
      </c>
      <c r="AO1" s="3" t="s">
        <v>10256</v>
      </c>
      <c r="AP1" s="3" t="s">
        <v>10257</v>
      </c>
      <c r="AQ1" s="3" t="s">
        <v>10258</v>
      </c>
      <c r="AR1" s="3" t="s">
        <v>10259</v>
      </c>
      <c r="AS1" s="3" t="s">
        <v>10260</v>
      </c>
      <c r="AT1" s="3" t="s">
        <v>10261</v>
      </c>
      <c r="AU1" s="3" t="s">
        <v>10262</v>
      </c>
      <c r="AV1" s="3" t="s">
        <v>10263</v>
      </c>
      <c r="AW1" s="3" t="s">
        <v>10264</v>
      </c>
      <c r="AX1" s="3" t="s">
        <v>10265</v>
      </c>
      <c r="AY1" s="3" t="s">
        <v>10266</v>
      </c>
      <c r="AZ1" s="3" t="s">
        <v>10267</v>
      </c>
      <c r="BA1" s="3" t="s">
        <v>10268</v>
      </c>
      <c r="BB1" s="3" t="s">
        <v>10269</v>
      </c>
      <c r="BC1" s="3" t="s">
        <v>10270</v>
      </c>
      <c r="BD1" s="3" t="s">
        <v>10271</v>
      </c>
      <c r="BE1" s="3" t="s">
        <v>10272</v>
      </c>
      <c r="BF1" s="3" t="s">
        <v>10273</v>
      </c>
      <c r="BG1" s="3" t="s">
        <v>10274</v>
      </c>
      <c r="BH1" s="3" t="s">
        <v>10275</v>
      </c>
      <c r="BI1" s="3" t="s">
        <v>10276</v>
      </c>
      <c r="BJ1" s="3" t="s">
        <v>10277</v>
      </c>
      <c r="BK1" s="3" t="s">
        <v>10278</v>
      </c>
      <c r="BL1" s="3" t="s">
        <v>10279</v>
      </c>
      <c r="BM1" s="3" t="s">
        <v>10280</v>
      </c>
      <c r="BN1" s="3" t="s">
        <v>10281</v>
      </c>
      <c r="BO1" s="3" t="s">
        <v>10282</v>
      </c>
      <c r="BP1" s="3" t="s">
        <v>10283</v>
      </c>
      <c r="BQ1" s="3" t="s">
        <v>10284</v>
      </c>
      <c r="BR1" s="3" t="s">
        <v>10285</v>
      </c>
      <c r="BS1" s="3" t="s">
        <v>10286</v>
      </c>
      <c r="BT1" s="3" t="s">
        <v>10287</v>
      </c>
      <c r="BU1" s="3" t="s">
        <v>10288</v>
      </c>
      <c r="BV1" s="3" t="s">
        <v>10289</v>
      </c>
      <c r="BW1" s="3" t="s">
        <v>10290</v>
      </c>
      <c r="BX1" s="3" t="s">
        <v>10291</v>
      </c>
      <c r="BY1" s="3" t="s">
        <v>10292</v>
      </c>
      <c r="BZ1" s="3" t="s">
        <v>10293</v>
      </c>
      <c r="CA1" s="3" t="s">
        <v>10294</v>
      </c>
      <c r="CB1" s="3" t="s">
        <v>10295</v>
      </c>
      <c r="CC1" s="3" t="s">
        <v>10296</v>
      </c>
      <c r="CD1" s="3" t="s">
        <v>10297</v>
      </c>
      <c r="CE1" s="3" t="s">
        <v>10298</v>
      </c>
      <c r="CF1" s="3" t="s">
        <v>10299</v>
      </c>
      <c r="CG1" s="3" t="s">
        <v>10300</v>
      </c>
      <c r="CH1" s="3" t="s">
        <v>10301</v>
      </c>
      <c r="CI1" s="3" t="s">
        <v>10302</v>
      </c>
      <c r="CJ1" s="3" t="s">
        <v>10303</v>
      </c>
      <c r="CK1" s="3" t="s">
        <v>10304</v>
      </c>
      <c r="CL1" s="3" t="s">
        <v>10305</v>
      </c>
      <c r="CM1" s="3" t="s">
        <v>10306</v>
      </c>
      <c r="CN1" s="3" t="s">
        <v>10307</v>
      </c>
      <c r="CO1" s="3" t="s">
        <v>10308</v>
      </c>
      <c r="CP1" s="3" t="s">
        <v>10309</v>
      </c>
      <c r="CQ1" s="3" t="s">
        <v>10310</v>
      </c>
      <c r="CR1" s="3" t="s">
        <v>10311</v>
      </c>
      <c r="CS1" s="3" t="s">
        <v>10312</v>
      </c>
      <c r="CT1" s="3" t="s">
        <v>10313</v>
      </c>
      <c r="CU1" s="3" t="s">
        <v>10314</v>
      </c>
      <c r="CV1" s="3" t="s">
        <v>10315</v>
      </c>
      <c r="CW1" s="3" t="s">
        <v>10316</v>
      </c>
      <c r="CX1" s="3" t="s">
        <v>10317</v>
      </c>
      <c r="CY1" s="3" t="s">
        <v>10318</v>
      </c>
      <c r="CZ1" s="3" t="s">
        <v>10319</v>
      </c>
      <c r="DA1" s="3" t="s">
        <v>10320</v>
      </c>
      <c r="DB1" s="3" t="s">
        <v>10321</v>
      </c>
      <c r="DC1" s="3" t="s">
        <v>10322</v>
      </c>
      <c r="DD1" s="3" t="s">
        <v>10323</v>
      </c>
      <c r="DE1" s="3" t="s">
        <v>10324</v>
      </c>
      <c r="DF1" s="3" t="s">
        <v>10325</v>
      </c>
      <c r="DG1" s="3" t="s">
        <v>10326</v>
      </c>
      <c r="DH1" s="3" t="s">
        <v>10327</v>
      </c>
      <c r="DI1" s="3" t="s">
        <v>10328</v>
      </c>
      <c r="DJ1" s="3" t="s">
        <v>10329</v>
      </c>
      <c r="DK1" s="3" t="s">
        <v>10330</v>
      </c>
      <c r="DL1" s="3" t="s">
        <v>10331</v>
      </c>
      <c r="DM1" s="3" t="s">
        <v>10332</v>
      </c>
      <c r="DN1" s="3" t="s">
        <v>10333</v>
      </c>
      <c r="DO1" s="3" t="s">
        <v>10334</v>
      </c>
      <c r="DP1" s="3" t="s">
        <v>10335</v>
      </c>
      <c r="DQ1" s="3" t="s">
        <v>10336</v>
      </c>
      <c r="DR1" s="3" t="s">
        <v>10337</v>
      </c>
      <c r="DS1" s="3" t="s">
        <v>10338</v>
      </c>
      <c r="DT1" s="3" t="s">
        <v>10339</v>
      </c>
      <c r="DU1" s="3" t="s">
        <v>10340</v>
      </c>
      <c r="DV1" s="3" t="s">
        <v>10341</v>
      </c>
      <c r="DW1" s="3" t="s">
        <v>10342</v>
      </c>
      <c r="DX1" s="3" t="s">
        <v>10343</v>
      </c>
      <c r="DY1" s="3" t="s">
        <v>10344</v>
      </c>
      <c r="DZ1" s="3" t="s">
        <v>10345</v>
      </c>
      <c r="EA1" s="3" t="s">
        <v>10346</v>
      </c>
      <c r="EB1" s="3" t="s">
        <v>10347</v>
      </c>
      <c r="EC1" s="3" t="s">
        <v>10348</v>
      </c>
      <c r="ED1" s="3" t="s">
        <v>10349</v>
      </c>
      <c r="EE1" s="3" t="s">
        <v>10350</v>
      </c>
      <c r="EF1" s="3" t="s">
        <v>10351</v>
      </c>
      <c r="EG1" s="3" t="s">
        <v>10352</v>
      </c>
      <c r="EH1" s="3" t="s">
        <v>10353</v>
      </c>
      <c r="EI1" s="3" t="s">
        <v>10354</v>
      </c>
      <c r="EJ1" s="3" t="s">
        <v>10355</v>
      </c>
      <c r="EK1" s="3" t="s">
        <v>10356</v>
      </c>
      <c r="EL1" s="3" t="s">
        <v>10357</v>
      </c>
      <c r="EM1" s="3" t="s">
        <v>10358</v>
      </c>
      <c r="EN1" s="3" t="s">
        <v>10359</v>
      </c>
      <c r="EO1" s="3" t="s">
        <v>10360</v>
      </c>
      <c r="EP1" s="3" t="s">
        <v>10361</v>
      </c>
      <c r="EQ1" s="3" t="s">
        <v>10362</v>
      </c>
      <c r="ER1" s="3" t="s">
        <v>10363</v>
      </c>
      <c r="ES1" s="3" t="s">
        <v>10364</v>
      </c>
      <c r="ET1" s="3" t="s">
        <v>10365</v>
      </c>
      <c r="EU1" s="3" t="s">
        <v>10366</v>
      </c>
      <c r="EV1" s="3" t="s">
        <v>10367</v>
      </c>
      <c r="EW1" s="3" t="s">
        <v>10368</v>
      </c>
      <c r="EX1" s="3" t="s">
        <v>10369</v>
      </c>
      <c r="EY1" s="3" t="s">
        <v>10370</v>
      </c>
      <c r="EZ1" s="3" t="s">
        <v>10371</v>
      </c>
      <c r="FA1" s="3" t="s">
        <v>10372</v>
      </c>
      <c r="FB1" s="3" t="s">
        <v>10373</v>
      </c>
      <c r="FC1" s="3" t="s">
        <v>10374</v>
      </c>
      <c r="FD1" s="3" t="s">
        <v>10375</v>
      </c>
      <c r="FE1" s="3" t="s">
        <v>10376</v>
      </c>
      <c r="FF1" s="3" t="s">
        <v>10377</v>
      </c>
      <c r="FG1" s="3" t="s">
        <v>10378</v>
      </c>
      <c r="FH1" s="3" t="s">
        <v>10379</v>
      </c>
      <c r="FI1" s="3" t="s">
        <v>10380</v>
      </c>
      <c r="FJ1" s="3" t="s">
        <v>10381</v>
      </c>
      <c r="FK1" s="3" t="s">
        <v>10382</v>
      </c>
      <c r="FL1" s="3" t="s">
        <v>10383</v>
      </c>
      <c r="FM1" s="3" t="s">
        <v>10384</v>
      </c>
      <c r="FN1" s="3" t="s">
        <v>10385</v>
      </c>
      <c r="FO1" s="3" t="s">
        <v>10386</v>
      </c>
      <c r="FP1" s="3" t="s">
        <v>10387</v>
      </c>
      <c r="FQ1" s="3" t="s">
        <v>10388</v>
      </c>
      <c r="FR1" s="3" t="s">
        <v>10389</v>
      </c>
      <c r="FS1" s="3" t="s">
        <v>10390</v>
      </c>
      <c r="FT1" s="3" t="s">
        <v>10391</v>
      </c>
      <c r="FU1" s="3" t="s">
        <v>10392</v>
      </c>
      <c r="FV1" s="3" t="s">
        <v>10393</v>
      </c>
      <c r="FW1" s="3" t="s">
        <v>10394</v>
      </c>
      <c r="FX1" s="3" t="s">
        <v>10395</v>
      </c>
      <c r="FY1" s="3" t="s">
        <v>10396</v>
      </c>
      <c r="FZ1" s="3" t="s">
        <v>10397</v>
      </c>
      <c r="GA1" s="3" t="s">
        <v>10398</v>
      </c>
      <c r="GB1" s="3" t="s">
        <v>10399</v>
      </c>
      <c r="GC1" s="3" t="s">
        <v>10400</v>
      </c>
      <c r="GD1" s="3" t="s">
        <v>10401</v>
      </c>
      <c r="GE1" s="3" t="s">
        <v>10402</v>
      </c>
      <c r="GF1" s="3" t="s">
        <v>10403</v>
      </c>
      <c r="GG1" s="3" t="s">
        <v>10404</v>
      </c>
      <c r="GH1" s="3" t="s">
        <v>10405</v>
      </c>
      <c r="GI1" s="3" t="s">
        <v>10406</v>
      </c>
      <c r="GJ1" s="3" t="s">
        <v>10407</v>
      </c>
      <c r="GK1" s="3" t="s">
        <v>10408</v>
      </c>
      <c r="GL1" s="3" t="s">
        <v>10409</v>
      </c>
      <c r="GM1" s="3" t="s">
        <v>10410</v>
      </c>
      <c r="GN1" s="3" t="s">
        <v>10411</v>
      </c>
      <c r="GO1" s="3" t="s">
        <v>10412</v>
      </c>
      <c r="GP1" s="3" t="s">
        <v>10413</v>
      </c>
      <c r="GQ1" s="3" t="s">
        <v>10414</v>
      </c>
      <c r="GR1" s="3" t="s">
        <v>10415</v>
      </c>
      <c r="GS1" s="3" t="s">
        <v>10416</v>
      </c>
      <c r="GT1" s="3" t="s">
        <v>10417</v>
      </c>
      <c r="GU1" s="3" t="s">
        <v>10418</v>
      </c>
      <c r="GV1" s="3" t="s">
        <v>10419</v>
      </c>
      <c r="GW1" s="3" t="s">
        <v>10420</v>
      </c>
      <c r="GX1" s="3" t="s">
        <v>10421</v>
      </c>
      <c r="GY1" s="3" t="s">
        <v>10422</v>
      </c>
      <c r="GZ1" s="3" t="s">
        <v>10423</v>
      </c>
      <c r="HA1" s="3" t="s">
        <v>10424</v>
      </c>
      <c r="HB1" s="3" t="s">
        <v>10425</v>
      </c>
      <c r="HC1" s="3" t="s">
        <v>10426</v>
      </c>
      <c r="HD1" s="3" t="s">
        <v>10427</v>
      </c>
      <c r="HE1" s="3" t="s">
        <v>10428</v>
      </c>
      <c r="HF1" s="3" t="s">
        <v>10429</v>
      </c>
      <c r="HG1" s="3" t="s">
        <v>10430</v>
      </c>
      <c r="HH1" s="3" t="s">
        <v>10431</v>
      </c>
      <c r="HI1" s="3" t="s">
        <v>10432</v>
      </c>
      <c r="HJ1" s="3" t="s">
        <v>10433</v>
      </c>
      <c r="HK1" s="3" t="s">
        <v>10434</v>
      </c>
      <c r="HL1" s="3" t="s">
        <v>10435</v>
      </c>
      <c r="HM1" s="3" t="s">
        <v>10436</v>
      </c>
      <c r="HN1" s="3" t="s">
        <v>10437</v>
      </c>
      <c r="HO1" s="3" t="s">
        <v>10438</v>
      </c>
      <c r="HP1" s="3" t="s">
        <v>10439</v>
      </c>
      <c r="HQ1" s="3" t="s">
        <v>10440</v>
      </c>
      <c r="HR1" s="3" t="s">
        <v>10441</v>
      </c>
      <c r="HS1" s="3" t="s">
        <v>10442</v>
      </c>
      <c r="HT1" s="3" t="s">
        <v>10443</v>
      </c>
      <c r="HU1" s="3" t="s">
        <v>10444</v>
      </c>
      <c r="HV1" s="3" t="s">
        <v>10445</v>
      </c>
      <c r="HW1" s="3" t="s">
        <v>10446</v>
      </c>
      <c r="HX1" s="3" t="s">
        <v>10447</v>
      </c>
      <c r="HY1" s="3" t="s">
        <v>10448</v>
      </c>
      <c r="HZ1" s="3" t="s">
        <v>10449</v>
      </c>
      <c r="IA1" s="3" t="s">
        <v>10450</v>
      </c>
      <c r="IB1" s="3" t="s">
        <v>10451</v>
      </c>
      <c r="IC1" s="3" t="s">
        <v>10452</v>
      </c>
      <c r="ID1" s="3" t="s">
        <v>10453</v>
      </c>
      <c r="IE1" s="3" t="s">
        <v>10454</v>
      </c>
      <c r="IF1" s="3" t="s">
        <v>10455</v>
      </c>
      <c r="IG1" s="3" t="s">
        <v>10456</v>
      </c>
      <c r="IH1" s="3" t="s">
        <v>10457</v>
      </c>
      <c r="II1" s="3" t="s">
        <v>10458</v>
      </c>
      <c r="IJ1" s="3" t="s">
        <v>10459</v>
      </c>
      <c r="IK1" s="3" t="s">
        <v>10460</v>
      </c>
      <c r="IL1" s="3" t="s">
        <v>10461</v>
      </c>
      <c r="IM1" s="3" t="s">
        <v>10462</v>
      </c>
      <c r="IN1" s="3" t="s">
        <v>10463</v>
      </c>
      <c r="IO1" s="3" t="s">
        <v>10464</v>
      </c>
      <c r="IP1" s="3" t="s">
        <v>10465</v>
      </c>
      <c r="IQ1" s="3" t="s">
        <v>10466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10467</v>
      </c>
      <c r="C10" s="8" t="s">
        <v>10468</v>
      </c>
      <c r="D10" s="8" t="s">
        <v>10469</v>
      </c>
      <c r="E10" s="8" t="s">
        <v>10470</v>
      </c>
      <c r="F10" s="8" t="s">
        <v>10471</v>
      </c>
      <c r="G10" s="8" t="s">
        <v>10472</v>
      </c>
      <c r="H10" s="8" t="s">
        <v>10473</v>
      </c>
      <c r="I10" s="8" t="s">
        <v>10474</v>
      </c>
      <c r="J10" s="8" t="s">
        <v>10475</v>
      </c>
      <c r="K10" s="8" t="s">
        <v>10476</v>
      </c>
      <c r="L10" s="8" t="s">
        <v>10477</v>
      </c>
      <c r="M10" s="8" t="s">
        <v>10478</v>
      </c>
      <c r="N10" s="8" t="s">
        <v>10479</v>
      </c>
      <c r="O10" s="8" t="s">
        <v>10480</v>
      </c>
      <c r="P10" s="8" t="s">
        <v>10481</v>
      </c>
      <c r="Q10" s="8" t="s">
        <v>10482</v>
      </c>
      <c r="R10" s="8" t="s">
        <v>10483</v>
      </c>
      <c r="S10" s="8" t="s">
        <v>10484</v>
      </c>
      <c r="T10" s="8" t="s">
        <v>10485</v>
      </c>
      <c r="U10" s="8" t="s">
        <v>10486</v>
      </c>
      <c r="V10" s="8" t="s">
        <v>10487</v>
      </c>
      <c r="W10" s="8" t="s">
        <v>10488</v>
      </c>
      <c r="X10" s="8" t="s">
        <v>10489</v>
      </c>
      <c r="Y10" s="8" t="s">
        <v>10490</v>
      </c>
      <c r="Z10" s="8" t="s">
        <v>10491</v>
      </c>
      <c r="AA10" s="8" t="s">
        <v>10492</v>
      </c>
      <c r="AB10" s="8" t="s">
        <v>10493</v>
      </c>
      <c r="AC10" s="8" t="s">
        <v>10494</v>
      </c>
      <c r="AD10" s="8" t="s">
        <v>10495</v>
      </c>
      <c r="AE10" s="8" t="s">
        <v>10496</v>
      </c>
      <c r="AF10" s="8" t="s">
        <v>10497</v>
      </c>
      <c r="AG10" s="8" t="s">
        <v>10498</v>
      </c>
      <c r="AH10" s="8" t="s">
        <v>10499</v>
      </c>
      <c r="AI10" s="8" t="s">
        <v>10500</v>
      </c>
      <c r="AJ10" s="8" t="s">
        <v>10501</v>
      </c>
      <c r="AK10" s="8" t="s">
        <v>10502</v>
      </c>
      <c r="AL10" s="8" t="s">
        <v>10503</v>
      </c>
      <c r="AM10" s="8" t="s">
        <v>10504</v>
      </c>
      <c r="AN10" s="8" t="s">
        <v>10505</v>
      </c>
      <c r="AO10" s="8" t="s">
        <v>10506</v>
      </c>
      <c r="AP10" s="8" t="s">
        <v>10507</v>
      </c>
      <c r="AQ10" s="8" t="s">
        <v>10508</v>
      </c>
      <c r="AR10" s="8" t="s">
        <v>10509</v>
      </c>
      <c r="AS10" s="8" t="s">
        <v>10510</v>
      </c>
      <c r="AT10" s="8" t="s">
        <v>10511</v>
      </c>
      <c r="AU10" s="8" t="s">
        <v>10512</v>
      </c>
      <c r="AV10" s="8" t="s">
        <v>10513</v>
      </c>
      <c r="AW10" s="8" t="s">
        <v>10514</v>
      </c>
      <c r="AX10" s="8" t="s">
        <v>10515</v>
      </c>
      <c r="AY10" s="8" t="s">
        <v>10516</v>
      </c>
      <c r="AZ10" s="8" t="s">
        <v>10517</v>
      </c>
      <c r="BA10" s="8" t="s">
        <v>10518</v>
      </c>
      <c r="BB10" s="8" t="s">
        <v>10519</v>
      </c>
      <c r="BC10" s="8" t="s">
        <v>10520</v>
      </c>
      <c r="BD10" s="8" t="s">
        <v>10521</v>
      </c>
      <c r="BE10" s="8" t="s">
        <v>10522</v>
      </c>
      <c r="BF10" s="8" t="s">
        <v>10523</v>
      </c>
      <c r="BG10" s="8" t="s">
        <v>10524</v>
      </c>
      <c r="BH10" s="8" t="s">
        <v>10525</v>
      </c>
      <c r="BI10" s="8" t="s">
        <v>10526</v>
      </c>
      <c r="BJ10" s="8" t="s">
        <v>10527</v>
      </c>
      <c r="BK10" s="8" t="s">
        <v>10528</v>
      </c>
      <c r="BL10" s="8" t="s">
        <v>10529</v>
      </c>
      <c r="BM10" s="8" t="s">
        <v>10530</v>
      </c>
      <c r="BN10" s="8" t="s">
        <v>10531</v>
      </c>
      <c r="BO10" s="8" t="s">
        <v>10532</v>
      </c>
      <c r="BP10" s="8" t="s">
        <v>10533</v>
      </c>
      <c r="BQ10" s="8" t="s">
        <v>10534</v>
      </c>
      <c r="BR10" s="8" t="s">
        <v>10535</v>
      </c>
      <c r="BS10" s="8" t="s">
        <v>10536</v>
      </c>
      <c r="BT10" s="8" t="s">
        <v>10537</v>
      </c>
      <c r="BU10" s="8" t="s">
        <v>10538</v>
      </c>
      <c r="BV10" s="8" t="s">
        <v>10539</v>
      </c>
      <c r="BW10" s="8" t="s">
        <v>10540</v>
      </c>
      <c r="BX10" s="8" t="s">
        <v>10541</v>
      </c>
      <c r="BY10" s="8" t="s">
        <v>10542</v>
      </c>
      <c r="BZ10" s="8" t="s">
        <v>10543</v>
      </c>
      <c r="CA10" s="8" t="s">
        <v>10544</v>
      </c>
      <c r="CB10" s="8" t="s">
        <v>10545</v>
      </c>
      <c r="CC10" s="8" t="s">
        <v>10546</v>
      </c>
      <c r="CD10" s="8" t="s">
        <v>10547</v>
      </c>
      <c r="CE10" s="8" t="s">
        <v>10548</v>
      </c>
      <c r="CF10" s="8" t="s">
        <v>10549</v>
      </c>
      <c r="CG10" s="8" t="s">
        <v>10550</v>
      </c>
      <c r="CH10" s="8" t="s">
        <v>10551</v>
      </c>
      <c r="CI10" s="8" t="s">
        <v>10552</v>
      </c>
      <c r="CJ10" s="8" t="s">
        <v>10553</v>
      </c>
      <c r="CK10" s="8" t="s">
        <v>10554</v>
      </c>
      <c r="CL10" s="8" t="s">
        <v>10555</v>
      </c>
      <c r="CM10" s="8" t="s">
        <v>10556</v>
      </c>
      <c r="CN10" s="8" t="s">
        <v>10557</v>
      </c>
      <c r="CO10" s="8" t="s">
        <v>10558</v>
      </c>
      <c r="CP10" s="8" t="s">
        <v>10559</v>
      </c>
      <c r="CQ10" s="8" t="s">
        <v>10560</v>
      </c>
      <c r="CR10" s="8" t="s">
        <v>10561</v>
      </c>
      <c r="CS10" s="8" t="s">
        <v>10562</v>
      </c>
      <c r="CT10" s="8" t="s">
        <v>10563</v>
      </c>
      <c r="CU10" s="8" t="s">
        <v>10564</v>
      </c>
      <c r="CV10" s="8" t="s">
        <v>10565</v>
      </c>
      <c r="CW10" s="8" t="s">
        <v>10566</v>
      </c>
      <c r="CX10" s="8" t="s">
        <v>10567</v>
      </c>
      <c r="CY10" s="8" t="s">
        <v>10568</v>
      </c>
      <c r="CZ10" s="8" t="s">
        <v>10569</v>
      </c>
      <c r="DA10" s="8" t="s">
        <v>10570</v>
      </c>
      <c r="DB10" s="8" t="s">
        <v>10571</v>
      </c>
      <c r="DC10" s="8" t="s">
        <v>10572</v>
      </c>
      <c r="DD10" s="8" t="s">
        <v>10573</v>
      </c>
      <c r="DE10" s="8" t="s">
        <v>10574</v>
      </c>
      <c r="DF10" s="8" t="s">
        <v>10575</v>
      </c>
      <c r="DG10" s="8" t="s">
        <v>10576</v>
      </c>
      <c r="DH10" s="8" t="s">
        <v>10577</v>
      </c>
      <c r="DI10" s="8" t="s">
        <v>10578</v>
      </c>
      <c r="DJ10" s="8" t="s">
        <v>10579</v>
      </c>
      <c r="DK10" s="8" t="s">
        <v>10580</v>
      </c>
      <c r="DL10" s="8" t="s">
        <v>10581</v>
      </c>
      <c r="DM10" s="8" t="s">
        <v>10582</v>
      </c>
      <c r="DN10" s="8" t="s">
        <v>10583</v>
      </c>
      <c r="DO10" s="8" t="s">
        <v>10584</v>
      </c>
      <c r="DP10" s="8" t="s">
        <v>10585</v>
      </c>
      <c r="DQ10" s="8" t="s">
        <v>10586</v>
      </c>
      <c r="DR10" s="8" t="s">
        <v>10587</v>
      </c>
      <c r="DS10" s="8" t="s">
        <v>10588</v>
      </c>
      <c r="DT10" s="8" t="s">
        <v>10589</v>
      </c>
      <c r="DU10" s="8" t="s">
        <v>10590</v>
      </c>
      <c r="DV10" s="8" t="s">
        <v>10591</v>
      </c>
      <c r="DW10" s="8" t="s">
        <v>10592</v>
      </c>
      <c r="DX10" s="8" t="s">
        <v>10593</v>
      </c>
      <c r="DY10" s="8" t="s">
        <v>10594</v>
      </c>
      <c r="DZ10" s="8" t="s">
        <v>10595</v>
      </c>
      <c r="EA10" s="8" t="s">
        <v>10596</v>
      </c>
      <c r="EB10" s="8" t="s">
        <v>10597</v>
      </c>
      <c r="EC10" s="8" t="s">
        <v>10598</v>
      </c>
      <c r="ED10" s="8" t="s">
        <v>10599</v>
      </c>
      <c r="EE10" s="8" t="s">
        <v>10600</v>
      </c>
      <c r="EF10" s="8" t="s">
        <v>10601</v>
      </c>
      <c r="EG10" s="8" t="s">
        <v>10602</v>
      </c>
      <c r="EH10" s="8" t="s">
        <v>10603</v>
      </c>
      <c r="EI10" s="8" t="s">
        <v>10604</v>
      </c>
      <c r="EJ10" s="8" t="s">
        <v>10605</v>
      </c>
      <c r="EK10" s="8" t="s">
        <v>10606</v>
      </c>
      <c r="EL10" s="8" t="s">
        <v>10607</v>
      </c>
      <c r="EM10" s="8" t="s">
        <v>10608</v>
      </c>
      <c r="EN10" s="8" t="s">
        <v>10609</v>
      </c>
      <c r="EO10" s="8" t="s">
        <v>10610</v>
      </c>
      <c r="EP10" s="8" t="s">
        <v>10611</v>
      </c>
      <c r="EQ10" s="8" t="s">
        <v>10612</v>
      </c>
      <c r="ER10" s="8" t="s">
        <v>10613</v>
      </c>
      <c r="ES10" s="8" t="s">
        <v>10614</v>
      </c>
      <c r="ET10" s="8" t="s">
        <v>10615</v>
      </c>
      <c r="EU10" s="8" t="s">
        <v>10616</v>
      </c>
      <c r="EV10" s="8" t="s">
        <v>10617</v>
      </c>
      <c r="EW10" s="8" t="s">
        <v>10618</v>
      </c>
      <c r="EX10" s="8" t="s">
        <v>10619</v>
      </c>
      <c r="EY10" s="8" t="s">
        <v>10620</v>
      </c>
      <c r="EZ10" s="8" t="s">
        <v>10621</v>
      </c>
      <c r="FA10" s="8" t="s">
        <v>10622</v>
      </c>
      <c r="FB10" s="8" t="s">
        <v>10623</v>
      </c>
      <c r="FC10" s="8" t="s">
        <v>10624</v>
      </c>
      <c r="FD10" s="8" t="s">
        <v>10625</v>
      </c>
      <c r="FE10" s="8" t="s">
        <v>10626</v>
      </c>
      <c r="FF10" s="8" t="s">
        <v>10627</v>
      </c>
      <c r="FG10" s="8" t="s">
        <v>10628</v>
      </c>
      <c r="FH10" s="8" t="s">
        <v>10629</v>
      </c>
      <c r="FI10" s="8" t="s">
        <v>10630</v>
      </c>
      <c r="FJ10" s="8" t="s">
        <v>10631</v>
      </c>
      <c r="FK10" s="8" t="s">
        <v>10632</v>
      </c>
      <c r="FL10" s="8" t="s">
        <v>10633</v>
      </c>
      <c r="FM10" s="8" t="s">
        <v>10634</v>
      </c>
      <c r="FN10" s="8" t="s">
        <v>10635</v>
      </c>
      <c r="FO10" s="8" t="s">
        <v>10636</v>
      </c>
      <c r="FP10" s="8" t="s">
        <v>10637</v>
      </c>
      <c r="FQ10" s="8" t="s">
        <v>10638</v>
      </c>
      <c r="FR10" s="8" t="s">
        <v>10639</v>
      </c>
      <c r="FS10" s="8" t="s">
        <v>10640</v>
      </c>
      <c r="FT10" s="8" t="s">
        <v>10641</v>
      </c>
      <c r="FU10" s="8" t="s">
        <v>10642</v>
      </c>
      <c r="FV10" s="8" t="s">
        <v>10643</v>
      </c>
      <c r="FW10" s="8" t="s">
        <v>10644</v>
      </c>
      <c r="FX10" s="8" t="s">
        <v>10645</v>
      </c>
      <c r="FY10" s="8" t="s">
        <v>10646</v>
      </c>
      <c r="FZ10" s="8" t="s">
        <v>10647</v>
      </c>
      <c r="GA10" s="8" t="s">
        <v>10648</v>
      </c>
      <c r="GB10" s="8" t="s">
        <v>10649</v>
      </c>
      <c r="GC10" s="8" t="s">
        <v>10650</v>
      </c>
      <c r="GD10" s="8" t="s">
        <v>10651</v>
      </c>
      <c r="GE10" s="8" t="s">
        <v>10652</v>
      </c>
      <c r="GF10" s="8" t="s">
        <v>10653</v>
      </c>
      <c r="GG10" s="8" t="s">
        <v>10654</v>
      </c>
      <c r="GH10" s="8" t="s">
        <v>10655</v>
      </c>
      <c r="GI10" s="8" t="s">
        <v>10656</v>
      </c>
      <c r="GJ10" s="8" t="s">
        <v>10657</v>
      </c>
      <c r="GK10" s="8" t="s">
        <v>10658</v>
      </c>
      <c r="GL10" s="8" t="s">
        <v>10659</v>
      </c>
      <c r="GM10" s="8" t="s">
        <v>10660</v>
      </c>
      <c r="GN10" s="8" t="s">
        <v>10661</v>
      </c>
      <c r="GO10" s="8" t="s">
        <v>10662</v>
      </c>
      <c r="GP10" s="8" t="s">
        <v>10663</v>
      </c>
      <c r="GQ10" s="8" t="s">
        <v>10664</v>
      </c>
      <c r="GR10" s="8" t="s">
        <v>10665</v>
      </c>
      <c r="GS10" s="8" t="s">
        <v>10666</v>
      </c>
      <c r="GT10" s="8" t="s">
        <v>10667</v>
      </c>
      <c r="GU10" s="8" t="s">
        <v>10668</v>
      </c>
      <c r="GV10" s="8" t="s">
        <v>10669</v>
      </c>
      <c r="GW10" s="8" t="s">
        <v>10670</v>
      </c>
      <c r="GX10" s="8" t="s">
        <v>10671</v>
      </c>
      <c r="GY10" s="8" t="s">
        <v>10672</v>
      </c>
      <c r="GZ10" s="8" t="s">
        <v>10673</v>
      </c>
      <c r="HA10" s="8" t="s">
        <v>10674</v>
      </c>
      <c r="HB10" s="8" t="s">
        <v>10675</v>
      </c>
      <c r="HC10" s="8" t="s">
        <v>10676</v>
      </c>
      <c r="HD10" s="8" t="s">
        <v>10677</v>
      </c>
      <c r="HE10" s="8" t="s">
        <v>10678</v>
      </c>
      <c r="HF10" s="8" t="s">
        <v>10679</v>
      </c>
      <c r="HG10" s="8" t="s">
        <v>10680</v>
      </c>
      <c r="HH10" s="8" t="s">
        <v>10681</v>
      </c>
      <c r="HI10" s="8" t="s">
        <v>10682</v>
      </c>
      <c r="HJ10" s="8" t="s">
        <v>10683</v>
      </c>
      <c r="HK10" s="8" t="s">
        <v>10684</v>
      </c>
      <c r="HL10" s="8" t="s">
        <v>10685</v>
      </c>
      <c r="HM10" s="8" t="s">
        <v>10686</v>
      </c>
      <c r="HN10" s="8" t="s">
        <v>10687</v>
      </c>
      <c r="HO10" s="8" t="s">
        <v>10688</v>
      </c>
      <c r="HP10" s="8" t="s">
        <v>10689</v>
      </c>
      <c r="HQ10" s="8" t="s">
        <v>10690</v>
      </c>
      <c r="HR10" s="8" t="s">
        <v>10691</v>
      </c>
      <c r="HS10" s="8" t="s">
        <v>10692</v>
      </c>
      <c r="HT10" s="8" t="s">
        <v>10693</v>
      </c>
      <c r="HU10" s="8" t="s">
        <v>10694</v>
      </c>
      <c r="HV10" s="8" t="s">
        <v>10695</v>
      </c>
      <c r="HW10" s="8" t="s">
        <v>10696</v>
      </c>
      <c r="HX10" s="8" t="s">
        <v>10697</v>
      </c>
      <c r="HY10" s="8" t="s">
        <v>10698</v>
      </c>
      <c r="HZ10" s="8" t="s">
        <v>10699</v>
      </c>
      <c r="IA10" s="8" t="s">
        <v>10700</v>
      </c>
      <c r="IB10" s="8" t="s">
        <v>10701</v>
      </c>
      <c r="IC10" s="8" t="s">
        <v>10702</v>
      </c>
      <c r="ID10" s="8" t="s">
        <v>10703</v>
      </c>
      <c r="IE10" s="8" t="s">
        <v>10704</v>
      </c>
      <c r="IF10" s="8" t="s">
        <v>10705</v>
      </c>
      <c r="IG10" s="8" t="s">
        <v>10706</v>
      </c>
      <c r="IH10" s="8" t="s">
        <v>10707</v>
      </c>
      <c r="II10" s="8" t="s">
        <v>10708</v>
      </c>
      <c r="IJ10" s="8" t="s">
        <v>10709</v>
      </c>
      <c r="IK10" s="8" t="s">
        <v>10710</v>
      </c>
      <c r="IL10" s="8" t="s">
        <v>10711</v>
      </c>
      <c r="IM10" s="8" t="s">
        <v>10712</v>
      </c>
      <c r="IN10" s="8" t="s">
        <v>10713</v>
      </c>
      <c r="IO10" s="8" t="s">
        <v>10714</v>
      </c>
      <c r="IP10" s="8" t="s">
        <v>10715</v>
      </c>
      <c r="IQ10" s="8" t="s">
        <v>10716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13.68</v>
      </c>
      <c r="M11" s="9">
        <v>5.9</v>
      </c>
      <c r="N11" s="9">
        <v>7.78</v>
      </c>
      <c r="O11" s="9">
        <v>4.5780000000000003</v>
      </c>
      <c r="P11" s="9">
        <v>1.345</v>
      </c>
      <c r="Q11" s="9">
        <v>3.2330000000000001</v>
      </c>
      <c r="R11" s="9">
        <v>6.077</v>
      </c>
      <c r="S11" s="9">
        <v>3.4</v>
      </c>
      <c r="T11" s="9">
        <v>2.6760000000000002</v>
      </c>
      <c r="U11" s="9">
        <v>2.3849999999999998</v>
      </c>
      <c r="V11" s="9">
        <v>1.155</v>
      </c>
      <c r="W11" s="9">
        <v>1.23</v>
      </c>
      <c r="X11" s="9">
        <v>0.64</v>
      </c>
      <c r="Y11" s="9">
        <v>0</v>
      </c>
      <c r="Z11" s="9">
        <v>0.64</v>
      </c>
      <c r="AA11" s="9">
        <v>12.731999999999999</v>
      </c>
      <c r="AB11" s="9">
        <v>14.932</v>
      </c>
      <c r="AC11" s="9">
        <v>10</v>
      </c>
      <c r="AD11" s="9">
        <v>12.991</v>
      </c>
      <c r="AE11" s="9">
        <v>5.2110000000000003</v>
      </c>
      <c r="AF11" s="9">
        <v>7.78</v>
      </c>
      <c r="AG11" s="9">
        <v>4.5780000000000003</v>
      </c>
      <c r="AH11" s="9">
        <v>1.345</v>
      </c>
      <c r="AI11" s="9">
        <v>3.2330000000000001</v>
      </c>
      <c r="AJ11" s="9">
        <v>5.3869999999999996</v>
      </c>
      <c r="AK11" s="9">
        <v>2.7109999999999999</v>
      </c>
      <c r="AL11" s="9">
        <v>2.6760000000000002</v>
      </c>
      <c r="AM11" s="9">
        <v>2.3849999999999998</v>
      </c>
      <c r="AN11" s="9">
        <v>1.155</v>
      </c>
      <c r="AO11" s="9">
        <v>1.23</v>
      </c>
      <c r="AP11" s="9">
        <v>0.64</v>
      </c>
      <c r="AQ11" s="9">
        <v>0</v>
      </c>
      <c r="AR11" s="9">
        <v>0.64</v>
      </c>
      <c r="AS11" s="9">
        <v>10.436</v>
      </c>
      <c r="AT11" s="9">
        <v>14</v>
      </c>
      <c r="AU11" s="9">
        <v>10</v>
      </c>
      <c r="AV11" s="9">
        <v>5.3689999999999998</v>
      </c>
      <c r="AW11" s="9">
        <v>3.3170000000000002</v>
      </c>
      <c r="AX11" s="9">
        <v>2.052</v>
      </c>
      <c r="AY11" s="9">
        <v>2.419</v>
      </c>
      <c r="AZ11" s="9">
        <v>0.85699999999999998</v>
      </c>
      <c r="BA11" s="9">
        <v>1.5620000000000001</v>
      </c>
      <c r="BB11" s="9">
        <v>2.173</v>
      </c>
      <c r="BC11" s="9">
        <v>1.6839999999999999</v>
      </c>
      <c r="BD11" s="9">
        <v>0.49</v>
      </c>
      <c r="BE11" s="9">
        <v>0.77700000000000002</v>
      </c>
      <c r="BF11" s="9">
        <v>0.77700000000000002</v>
      </c>
      <c r="BG11" s="9">
        <v>0</v>
      </c>
      <c r="BH11" s="9">
        <v>0</v>
      </c>
      <c r="BI11" s="9">
        <v>0</v>
      </c>
      <c r="BJ11" s="9">
        <v>0</v>
      </c>
      <c r="BK11" s="9">
        <v>10</v>
      </c>
      <c r="BL11" s="9">
        <v>12.282</v>
      </c>
      <c r="BM11" s="9">
        <v>7.9550000000000001</v>
      </c>
      <c r="BN11" s="9">
        <v>4.6040000000000001</v>
      </c>
      <c r="BO11" s="9">
        <v>0.88600000000000001</v>
      </c>
      <c r="BP11" s="9">
        <v>3.718</v>
      </c>
      <c r="BQ11" s="9">
        <v>0.76300000000000001</v>
      </c>
      <c r="BR11" s="9">
        <v>0.17100000000000001</v>
      </c>
      <c r="BS11" s="9">
        <v>0.59199999999999997</v>
      </c>
      <c r="BT11" s="9">
        <v>2.528</v>
      </c>
      <c r="BU11" s="9">
        <v>0.60699999999999998</v>
      </c>
      <c r="BV11" s="9">
        <v>1.921</v>
      </c>
      <c r="BW11" s="9">
        <v>0.91</v>
      </c>
      <c r="BX11" s="9">
        <v>0.109</v>
      </c>
      <c r="BY11" s="9">
        <v>0.80200000000000005</v>
      </c>
      <c r="BZ11" s="9">
        <v>0.40300000000000002</v>
      </c>
      <c r="CA11" s="9">
        <v>0</v>
      </c>
      <c r="CB11" s="9">
        <v>0.40300000000000002</v>
      </c>
      <c r="CC11" s="9">
        <v>14</v>
      </c>
      <c r="CD11" s="9">
        <v>15.865</v>
      </c>
      <c r="CE11" s="9">
        <v>10.388</v>
      </c>
      <c r="CF11" s="9">
        <v>2.0750000000000002</v>
      </c>
      <c r="CG11" s="9">
        <v>0.157</v>
      </c>
      <c r="CH11" s="9">
        <v>1.9179999999999999</v>
      </c>
      <c r="CI11" s="9">
        <v>0.44</v>
      </c>
      <c r="CJ11" s="9">
        <v>0</v>
      </c>
      <c r="CK11" s="9">
        <v>0.44</v>
      </c>
      <c r="CL11" s="9">
        <v>0.80100000000000005</v>
      </c>
      <c r="CM11" s="9">
        <v>0.157</v>
      </c>
      <c r="CN11" s="9">
        <v>0.64400000000000002</v>
      </c>
      <c r="CO11" s="9">
        <v>0.43099999999999999</v>
      </c>
      <c r="CP11" s="9">
        <v>0</v>
      </c>
      <c r="CQ11" s="9">
        <v>0.43099999999999999</v>
      </c>
      <c r="CR11" s="9">
        <v>0.40300000000000002</v>
      </c>
      <c r="CS11" s="9">
        <v>0</v>
      </c>
      <c r="CT11" s="9">
        <v>0.40300000000000002</v>
      </c>
      <c r="CU11" s="9">
        <v>11.127000000000001</v>
      </c>
      <c r="CV11" s="9">
        <v>0</v>
      </c>
      <c r="CW11" s="9">
        <v>10</v>
      </c>
      <c r="CX11" s="9">
        <v>2.5289999999999999</v>
      </c>
      <c r="CY11" s="9">
        <v>0.72899999999999998</v>
      </c>
      <c r="CZ11" s="9">
        <v>1.8</v>
      </c>
      <c r="DA11" s="9">
        <v>0.32300000000000001</v>
      </c>
      <c r="DB11" s="9">
        <v>0.17100000000000001</v>
      </c>
      <c r="DC11" s="9">
        <v>0.153</v>
      </c>
      <c r="DD11" s="9">
        <v>1.726</v>
      </c>
      <c r="DE11" s="9">
        <v>0.45</v>
      </c>
      <c r="DF11" s="9">
        <v>1.2769999999999999</v>
      </c>
      <c r="DG11" s="9">
        <v>0.47899999999999998</v>
      </c>
      <c r="DH11" s="9">
        <v>0.109</v>
      </c>
      <c r="DI11" s="9">
        <v>0.371</v>
      </c>
      <c r="DJ11" s="9">
        <v>0</v>
      </c>
      <c r="DK11" s="9">
        <v>0</v>
      </c>
      <c r="DL11" s="9">
        <v>0</v>
      </c>
      <c r="DM11" s="9">
        <v>14.773</v>
      </c>
      <c r="DN11" s="9">
        <v>17.38</v>
      </c>
      <c r="DO11" s="9">
        <v>12.834</v>
      </c>
      <c r="DP11" s="9">
        <v>3.0169999999999999</v>
      </c>
      <c r="DQ11" s="9">
        <v>1.0069999999999999</v>
      </c>
      <c r="DR11" s="9">
        <v>2.0099999999999998</v>
      </c>
      <c r="DS11" s="9">
        <v>1.397</v>
      </c>
      <c r="DT11" s="9">
        <v>0.318</v>
      </c>
      <c r="DU11" s="9">
        <v>1.079</v>
      </c>
      <c r="DV11" s="9">
        <v>0.68600000000000005</v>
      </c>
      <c r="DW11" s="9">
        <v>0.42</v>
      </c>
      <c r="DX11" s="9">
        <v>0.26600000000000001</v>
      </c>
      <c r="DY11" s="9">
        <v>0.69799999999999995</v>
      </c>
      <c r="DZ11" s="9">
        <v>0.26900000000000002</v>
      </c>
      <c r="EA11" s="9">
        <v>0.42799999999999999</v>
      </c>
      <c r="EB11" s="9">
        <v>0.23699999999999999</v>
      </c>
      <c r="EC11" s="9">
        <v>0</v>
      </c>
      <c r="ED11" s="9">
        <v>0.23699999999999999</v>
      </c>
      <c r="EE11" s="9">
        <v>14.179</v>
      </c>
      <c r="EF11" s="9">
        <v>14.643000000000001</v>
      </c>
      <c r="EG11" s="9">
        <v>9.7799999999999994</v>
      </c>
      <c r="EH11" s="9">
        <v>2.31</v>
      </c>
      <c r="EI11" s="9">
        <v>0.52200000000000002</v>
      </c>
      <c r="EJ11" s="9">
        <v>1.788</v>
      </c>
      <c r="EK11" s="9">
        <v>1.044</v>
      </c>
      <c r="EL11" s="9">
        <v>0.187</v>
      </c>
      <c r="EM11" s="9">
        <v>0.85699999999999998</v>
      </c>
      <c r="EN11" s="9">
        <v>0.433</v>
      </c>
      <c r="EO11" s="9">
        <v>0.16700000000000001</v>
      </c>
      <c r="EP11" s="9">
        <v>0.26600000000000001</v>
      </c>
      <c r="EQ11" s="9">
        <v>0.59499999999999997</v>
      </c>
      <c r="ER11" s="9">
        <v>0.16700000000000001</v>
      </c>
      <c r="ES11" s="9">
        <v>0.42799999999999999</v>
      </c>
      <c r="ET11" s="9">
        <v>0.23699999999999999</v>
      </c>
      <c r="EU11" s="9">
        <v>0</v>
      </c>
      <c r="EV11" s="9">
        <v>0.23699999999999999</v>
      </c>
      <c r="EW11" s="9">
        <v>14.504</v>
      </c>
      <c r="EX11" s="9">
        <v>13.489000000000001</v>
      </c>
      <c r="EY11" s="9">
        <v>14.196</v>
      </c>
      <c r="EZ11" s="9">
        <v>0.70799999999999996</v>
      </c>
      <c r="FA11" s="9">
        <v>0.48599999999999999</v>
      </c>
      <c r="FB11" s="9">
        <v>0.222</v>
      </c>
      <c r="FC11" s="9">
        <v>0.35299999999999998</v>
      </c>
      <c r="FD11" s="9">
        <v>0.13</v>
      </c>
      <c r="FE11" s="9">
        <v>0.222</v>
      </c>
      <c r="FF11" s="9">
        <v>0.253</v>
      </c>
      <c r="FG11" s="9">
        <v>0.253</v>
      </c>
      <c r="FH11" s="9">
        <v>0</v>
      </c>
      <c r="FI11" s="9">
        <v>0.10199999999999999</v>
      </c>
      <c r="FJ11" s="9">
        <v>0.10199999999999999</v>
      </c>
      <c r="FK11" s="9">
        <v>0</v>
      </c>
      <c r="FL11" s="9">
        <v>0</v>
      </c>
      <c r="FM11" s="9">
        <v>0</v>
      </c>
      <c r="FN11" s="9">
        <v>0</v>
      </c>
      <c r="FO11" s="9">
        <v>12.215999999999999</v>
      </c>
      <c r="FP11" s="9">
        <v>15.583</v>
      </c>
      <c r="FQ11" s="9">
        <v>0</v>
      </c>
      <c r="FR11" s="9">
        <v>0.68899999999999995</v>
      </c>
      <c r="FS11" s="9">
        <v>0.68899999999999995</v>
      </c>
      <c r="FT11" s="9">
        <v>0</v>
      </c>
      <c r="FU11" s="9">
        <v>0</v>
      </c>
      <c r="FV11" s="9">
        <v>0</v>
      </c>
      <c r="FW11" s="9">
        <v>0</v>
      </c>
      <c r="FX11" s="9">
        <v>0.68899999999999995</v>
      </c>
      <c r="FY11" s="9">
        <v>0.68899999999999995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11.989000000000001</v>
      </c>
      <c r="GK11" s="9">
        <v>5.3330000000000002</v>
      </c>
      <c r="GL11" s="9">
        <v>6.657</v>
      </c>
      <c r="GM11" s="9">
        <v>4.1859999999999999</v>
      </c>
      <c r="GN11" s="9">
        <v>1.175</v>
      </c>
      <c r="GO11" s="9">
        <v>3.0110000000000001</v>
      </c>
      <c r="GP11" s="9">
        <v>4.9640000000000004</v>
      </c>
      <c r="GQ11" s="9">
        <v>3.004</v>
      </c>
      <c r="GR11" s="9">
        <v>1.96</v>
      </c>
      <c r="GS11" s="9">
        <v>2.1989999999999998</v>
      </c>
      <c r="GT11" s="9">
        <v>1.155</v>
      </c>
      <c r="GU11" s="9">
        <v>1.0449999999999999</v>
      </c>
      <c r="GV11" s="9">
        <v>0.64</v>
      </c>
      <c r="GW11" s="9">
        <v>0</v>
      </c>
      <c r="GX11" s="9">
        <v>0.64</v>
      </c>
      <c r="GY11" s="9">
        <v>11.224</v>
      </c>
      <c r="GZ11" s="9">
        <v>14.643000000000001</v>
      </c>
      <c r="HA11" s="9">
        <v>10</v>
      </c>
      <c r="HB11" s="9">
        <v>3.5840000000000001</v>
      </c>
      <c r="HC11" s="9">
        <v>1.417</v>
      </c>
      <c r="HD11" s="9">
        <v>2.1669999999999998</v>
      </c>
      <c r="HE11" s="9">
        <v>1.252</v>
      </c>
      <c r="HF11" s="9">
        <v>0.49299999999999999</v>
      </c>
      <c r="HG11" s="9">
        <v>0.76</v>
      </c>
      <c r="HH11" s="9">
        <v>1.7989999999999999</v>
      </c>
      <c r="HI11" s="9">
        <v>0.82199999999999995</v>
      </c>
      <c r="HJ11" s="9">
        <v>0.97599999999999998</v>
      </c>
      <c r="HK11" s="9">
        <v>0.32</v>
      </c>
      <c r="HL11" s="9">
        <v>0.10199999999999999</v>
      </c>
      <c r="HM11" s="9">
        <v>0.218</v>
      </c>
      <c r="HN11" s="9">
        <v>0.21299999999999999</v>
      </c>
      <c r="HO11" s="9">
        <v>0</v>
      </c>
      <c r="HP11" s="9">
        <v>0.21299999999999999</v>
      </c>
      <c r="HQ11" s="9">
        <v>10.521000000000001</v>
      </c>
      <c r="HR11" s="9">
        <v>13.27</v>
      </c>
      <c r="HS11" s="9">
        <v>10</v>
      </c>
      <c r="HT11" s="9">
        <v>8.4049999999999994</v>
      </c>
      <c r="HU11" s="9">
        <v>3.9159999999999999</v>
      </c>
      <c r="HV11" s="9">
        <v>4.49</v>
      </c>
      <c r="HW11" s="9">
        <v>2.9329999999999998</v>
      </c>
      <c r="HX11" s="9">
        <v>0.68200000000000005</v>
      </c>
      <c r="HY11" s="9">
        <v>2.2519999999999998</v>
      </c>
      <c r="HZ11" s="9">
        <v>3.165</v>
      </c>
      <c r="IA11" s="9">
        <v>2.1819999999999999</v>
      </c>
      <c r="IB11" s="9">
        <v>0.98399999999999999</v>
      </c>
      <c r="IC11" s="9">
        <v>1.88</v>
      </c>
      <c r="ID11" s="9">
        <v>1.0529999999999999</v>
      </c>
      <c r="IE11" s="9">
        <v>0.82699999999999996</v>
      </c>
      <c r="IF11" s="9">
        <v>0.42699999999999999</v>
      </c>
      <c r="IG11" s="9">
        <v>0</v>
      </c>
      <c r="IH11" s="9">
        <v>0.42699999999999999</v>
      </c>
      <c r="II11" s="9">
        <v>11.978999999999999</v>
      </c>
      <c r="IJ11" s="9">
        <v>16.28</v>
      </c>
      <c r="IK11" s="9">
        <v>9.4179999999999993</v>
      </c>
      <c r="IL11" s="9">
        <v>1.6910000000000001</v>
      </c>
      <c r="IM11" s="9">
        <v>0.56699999999999995</v>
      </c>
      <c r="IN11" s="9">
        <v>1.1240000000000001</v>
      </c>
      <c r="IO11" s="9">
        <v>0.39300000000000002</v>
      </c>
      <c r="IP11" s="9">
        <v>0.17100000000000001</v>
      </c>
      <c r="IQ11" s="9">
        <v>0.222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13.709</v>
      </c>
      <c r="M12" s="9">
        <v>4.78</v>
      </c>
      <c r="N12" s="9">
        <v>8.9280000000000008</v>
      </c>
      <c r="O12" s="9">
        <v>3.6160000000000001</v>
      </c>
      <c r="P12" s="9">
        <v>1.738</v>
      </c>
      <c r="Q12" s="9">
        <v>1.8779999999999999</v>
      </c>
      <c r="R12" s="9">
        <v>5.5860000000000003</v>
      </c>
      <c r="S12" s="9">
        <v>1.5840000000000001</v>
      </c>
      <c r="T12" s="9">
        <v>4.0019999999999998</v>
      </c>
      <c r="U12" s="9">
        <v>4.0720000000000001</v>
      </c>
      <c r="V12" s="9">
        <v>1.024</v>
      </c>
      <c r="W12" s="9">
        <v>3.048</v>
      </c>
      <c r="X12" s="9">
        <v>0.435</v>
      </c>
      <c r="Y12" s="9">
        <v>0.435</v>
      </c>
      <c r="Z12" s="9">
        <v>0</v>
      </c>
      <c r="AA12" s="9">
        <v>12.074</v>
      </c>
      <c r="AB12" s="9">
        <v>14.333</v>
      </c>
      <c r="AC12" s="9">
        <v>12</v>
      </c>
      <c r="AD12" s="9">
        <v>13.555</v>
      </c>
      <c r="AE12" s="9">
        <v>4.6269999999999998</v>
      </c>
      <c r="AF12" s="9">
        <v>8.9280000000000008</v>
      </c>
      <c r="AG12" s="9">
        <v>3.6160000000000001</v>
      </c>
      <c r="AH12" s="9">
        <v>1.738</v>
      </c>
      <c r="AI12" s="9">
        <v>1.8779999999999999</v>
      </c>
      <c r="AJ12" s="9">
        <v>5.5860000000000003</v>
      </c>
      <c r="AK12" s="9">
        <v>1.5840000000000001</v>
      </c>
      <c r="AL12" s="9">
        <v>4.0019999999999998</v>
      </c>
      <c r="AM12" s="9">
        <v>3.9180000000000001</v>
      </c>
      <c r="AN12" s="9">
        <v>0.87</v>
      </c>
      <c r="AO12" s="9">
        <v>3.048</v>
      </c>
      <c r="AP12" s="9">
        <v>0.435</v>
      </c>
      <c r="AQ12" s="9">
        <v>0.435</v>
      </c>
      <c r="AR12" s="9">
        <v>0</v>
      </c>
      <c r="AS12" s="9">
        <v>12</v>
      </c>
      <c r="AT12" s="9">
        <v>13.358000000000001</v>
      </c>
      <c r="AU12" s="9">
        <v>12</v>
      </c>
      <c r="AV12" s="9">
        <v>4.8819999999999997</v>
      </c>
      <c r="AW12" s="9">
        <v>1.8919999999999999</v>
      </c>
      <c r="AX12" s="9">
        <v>2.99</v>
      </c>
      <c r="AY12" s="9">
        <v>1.6180000000000001</v>
      </c>
      <c r="AZ12" s="9">
        <v>0.84799999999999998</v>
      </c>
      <c r="BA12" s="9">
        <v>0.77</v>
      </c>
      <c r="BB12" s="9">
        <v>1.248</v>
      </c>
      <c r="BC12" s="9">
        <v>0.54700000000000004</v>
      </c>
      <c r="BD12" s="9">
        <v>0.70199999999999996</v>
      </c>
      <c r="BE12" s="9">
        <v>1.7729999999999999</v>
      </c>
      <c r="BF12" s="9">
        <v>0.254</v>
      </c>
      <c r="BG12" s="9">
        <v>1.518</v>
      </c>
      <c r="BH12" s="9">
        <v>0.24299999999999999</v>
      </c>
      <c r="BI12" s="9">
        <v>0.24299999999999999</v>
      </c>
      <c r="BJ12" s="9">
        <v>0</v>
      </c>
      <c r="BK12" s="9">
        <v>13.36</v>
      </c>
      <c r="BL12" s="9">
        <v>10.097</v>
      </c>
      <c r="BM12" s="9">
        <v>16.757000000000001</v>
      </c>
      <c r="BN12" s="9">
        <v>4.6950000000000003</v>
      </c>
      <c r="BO12" s="9">
        <v>1.5169999999999999</v>
      </c>
      <c r="BP12" s="9">
        <v>3.177</v>
      </c>
      <c r="BQ12" s="9">
        <v>1.1359999999999999</v>
      </c>
      <c r="BR12" s="9">
        <v>0.88900000000000001</v>
      </c>
      <c r="BS12" s="9">
        <v>0.247</v>
      </c>
      <c r="BT12" s="9">
        <v>2.2410000000000001</v>
      </c>
      <c r="BU12" s="9">
        <v>0.20399999999999999</v>
      </c>
      <c r="BV12" s="9">
        <v>2.0369999999999999</v>
      </c>
      <c r="BW12" s="9">
        <v>1.3169999999999999</v>
      </c>
      <c r="BX12" s="9">
        <v>0.42399999999999999</v>
      </c>
      <c r="BY12" s="9">
        <v>0.89400000000000002</v>
      </c>
      <c r="BZ12" s="9">
        <v>0</v>
      </c>
      <c r="CA12" s="9">
        <v>0</v>
      </c>
      <c r="CB12" s="9">
        <v>0</v>
      </c>
      <c r="CC12" s="9">
        <v>10.923</v>
      </c>
      <c r="CD12" s="9">
        <v>8.6890000000000001</v>
      </c>
      <c r="CE12" s="9">
        <v>12.044</v>
      </c>
      <c r="CF12" s="9">
        <v>2.3959999999999999</v>
      </c>
      <c r="CG12" s="9">
        <v>0.88200000000000001</v>
      </c>
      <c r="CH12" s="9">
        <v>1.514</v>
      </c>
      <c r="CI12" s="9">
        <v>0.67800000000000005</v>
      </c>
      <c r="CJ12" s="9">
        <v>0.67800000000000005</v>
      </c>
      <c r="CK12" s="9">
        <v>0</v>
      </c>
      <c r="CL12" s="9">
        <v>1.3320000000000001</v>
      </c>
      <c r="CM12" s="9">
        <v>0.20399999999999999</v>
      </c>
      <c r="CN12" s="9">
        <v>1.1279999999999999</v>
      </c>
      <c r="CO12" s="9">
        <v>0.38600000000000001</v>
      </c>
      <c r="CP12" s="9">
        <v>0</v>
      </c>
      <c r="CQ12" s="9">
        <v>0.38600000000000001</v>
      </c>
      <c r="CR12" s="9">
        <v>0</v>
      </c>
      <c r="CS12" s="9">
        <v>0</v>
      </c>
      <c r="CT12" s="9">
        <v>0</v>
      </c>
      <c r="CU12" s="9">
        <v>10</v>
      </c>
      <c r="CV12" s="9">
        <v>6.8129999999999997</v>
      </c>
      <c r="CW12" s="9">
        <v>11.994</v>
      </c>
      <c r="CX12" s="9">
        <v>2.2989999999999999</v>
      </c>
      <c r="CY12" s="9">
        <v>0.63500000000000001</v>
      </c>
      <c r="CZ12" s="9">
        <v>1.663</v>
      </c>
      <c r="DA12" s="9">
        <v>0.45900000000000002</v>
      </c>
      <c r="DB12" s="9">
        <v>0.21199999999999999</v>
      </c>
      <c r="DC12" s="9">
        <v>0.247</v>
      </c>
      <c r="DD12" s="9">
        <v>0.90900000000000003</v>
      </c>
      <c r="DE12" s="9">
        <v>0</v>
      </c>
      <c r="DF12" s="9">
        <v>0.90900000000000003</v>
      </c>
      <c r="DG12" s="9">
        <v>0.93200000000000005</v>
      </c>
      <c r="DH12" s="9">
        <v>0.42399999999999999</v>
      </c>
      <c r="DI12" s="9">
        <v>0.50800000000000001</v>
      </c>
      <c r="DJ12" s="9">
        <v>0</v>
      </c>
      <c r="DK12" s="9">
        <v>0</v>
      </c>
      <c r="DL12" s="9">
        <v>0</v>
      </c>
      <c r="DM12" s="9">
        <v>12.541</v>
      </c>
      <c r="DN12" s="9">
        <v>20.007000000000001</v>
      </c>
      <c r="DO12" s="9">
        <v>12.069000000000001</v>
      </c>
      <c r="DP12" s="9">
        <v>3.9780000000000002</v>
      </c>
      <c r="DQ12" s="9">
        <v>1.2170000000000001</v>
      </c>
      <c r="DR12" s="9">
        <v>2.7610000000000001</v>
      </c>
      <c r="DS12" s="9">
        <v>0.86099999999999999</v>
      </c>
      <c r="DT12" s="9">
        <v>0</v>
      </c>
      <c r="DU12" s="9">
        <v>0.86099999999999999</v>
      </c>
      <c r="DV12" s="9">
        <v>2.097</v>
      </c>
      <c r="DW12" s="9">
        <v>0.83299999999999996</v>
      </c>
      <c r="DX12" s="9">
        <v>1.264</v>
      </c>
      <c r="DY12" s="9">
        <v>0.82799999999999996</v>
      </c>
      <c r="DZ12" s="9">
        <v>0.192</v>
      </c>
      <c r="EA12" s="9">
        <v>0.63600000000000001</v>
      </c>
      <c r="EB12" s="9">
        <v>0.192</v>
      </c>
      <c r="EC12" s="9">
        <v>0.192</v>
      </c>
      <c r="ED12" s="9">
        <v>0</v>
      </c>
      <c r="EE12" s="9">
        <v>13</v>
      </c>
      <c r="EF12" s="9">
        <v>15.304</v>
      </c>
      <c r="EG12" s="9">
        <v>11.087</v>
      </c>
      <c r="EH12" s="9">
        <v>2.081</v>
      </c>
      <c r="EI12" s="9">
        <v>0.55000000000000004</v>
      </c>
      <c r="EJ12" s="9">
        <v>1.53</v>
      </c>
      <c r="EK12" s="9">
        <v>0.24</v>
      </c>
      <c r="EL12" s="9">
        <v>0</v>
      </c>
      <c r="EM12" s="9">
        <v>0.24</v>
      </c>
      <c r="EN12" s="9">
        <v>0.82099999999999995</v>
      </c>
      <c r="EO12" s="9">
        <v>0.16600000000000001</v>
      </c>
      <c r="EP12" s="9">
        <v>0.65500000000000003</v>
      </c>
      <c r="EQ12" s="9">
        <v>0.82799999999999996</v>
      </c>
      <c r="ER12" s="9">
        <v>0.192</v>
      </c>
      <c r="ES12" s="9">
        <v>0.63600000000000001</v>
      </c>
      <c r="ET12" s="9">
        <v>0.192</v>
      </c>
      <c r="EU12" s="9">
        <v>0.192</v>
      </c>
      <c r="EV12" s="9">
        <v>0</v>
      </c>
      <c r="EW12" s="9">
        <v>18.617999999999999</v>
      </c>
      <c r="EX12" s="9">
        <v>20.669</v>
      </c>
      <c r="EY12" s="9">
        <v>17.323</v>
      </c>
      <c r="EZ12" s="9">
        <v>1.897</v>
      </c>
      <c r="FA12" s="9">
        <v>0.66700000000000004</v>
      </c>
      <c r="FB12" s="9">
        <v>1.2310000000000001</v>
      </c>
      <c r="FC12" s="9">
        <v>0.621</v>
      </c>
      <c r="FD12" s="9">
        <v>0</v>
      </c>
      <c r="FE12" s="9">
        <v>0.621</v>
      </c>
      <c r="FF12" s="9">
        <v>1.276</v>
      </c>
      <c r="FG12" s="9">
        <v>0.66700000000000004</v>
      </c>
      <c r="FH12" s="9">
        <v>0.60899999999999999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11</v>
      </c>
      <c r="FP12" s="9">
        <v>13</v>
      </c>
      <c r="FQ12" s="9">
        <v>9.5139999999999993</v>
      </c>
      <c r="FR12" s="9">
        <v>0.154</v>
      </c>
      <c r="FS12" s="9">
        <v>0.154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0.154</v>
      </c>
      <c r="GB12" s="9">
        <v>0.154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11.691000000000001</v>
      </c>
      <c r="GK12" s="9">
        <v>3.887</v>
      </c>
      <c r="GL12" s="9">
        <v>7.8040000000000003</v>
      </c>
      <c r="GM12" s="9">
        <v>3.6160000000000001</v>
      </c>
      <c r="GN12" s="9">
        <v>1.738</v>
      </c>
      <c r="GO12" s="9">
        <v>1.8779999999999999</v>
      </c>
      <c r="GP12" s="9">
        <v>4.117</v>
      </c>
      <c r="GQ12" s="9">
        <v>1.0229999999999999</v>
      </c>
      <c r="GR12" s="9">
        <v>3.0939999999999999</v>
      </c>
      <c r="GS12" s="9">
        <v>3.5230000000000001</v>
      </c>
      <c r="GT12" s="9">
        <v>0.69099999999999995</v>
      </c>
      <c r="GU12" s="9">
        <v>2.8319999999999999</v>
      </c>
      <c r="GV12" s="9">
        <v>0.435</v>
      </c>
      <c r="GW12" s="9">
        <v>0.435</v>
      </c>
      <c r="GX12" s="9">
        <v>0</v>
      </c>
      <c r="GY12" s="9">
        <v>12</v>
      </c>
      <c r="GZ12" s="9">
        <v>12.058999999999999</v>
      </c>
      <c r="HA12" s="9">
        <v>12</v>
      </c>
      <c r="HB12" s="9">
        <v>2.35</v>
      </c>
      <c r="HC12" s="9">
        <v>0.371</v>
      </c>
      <c r="HD12" s="9">
        <v>1.9790000000000001</v>
      </c>
      <c r="HE12" s="9">
        <v>0.215</v>
      </c>
      <c r="HF12" s="9">
        <v>0</v>
      </c>
      <c r="HG12" s="9">
        <v>0.215</v>
      </c>
      <c r="HH12" s="9">
        <v>1.2549999999999999</v>
      </c>
      <c r="HI12" s="9">
        <v>0.17899999999999999</v>
      </c>
      <c r="HJ12" s="9">
        <v>1.0760000000000001</v>
      </c>
      <c r="HK12" s="9">
        <v>0.68799999999999994</v>
      </c>
      <c r="HL12" s="9">
        <v>0</v>
      </c>
      <c r="HM12" s="9">
        <v>0.68799999999999994</v>
      </c>
      <c r="HN12" s="9">
        <v>0.192</v>
      </c>
      <c r="HO12" s="9">
        <v>0.192</v>
      </c>
      <c r="HP12" s="9">
        <v>0</v>
      </c>
      <c r="HQ12" s="9">
        <v>12.952999999999999</v>
      </c>
      <c r="HR12" s="9">
        <v>24.209</v>
      </c>
      <c r="HS12" s="9">
        <v>12.13</v>
      </c>
      <c r="HT12" s="9">
        <v>9.34</v>
      </c>
      <c r="HU12" s="9">
        <v>3.5150000000000001</v>
      </c>
      <c r="HV12" s="9">
        <v>5.8250000000000002</v>
      </c>
      <c r="HW12" s="9">
        <v>3.4009999999999998</v>
      </c>
      <c r="HX12" s="9">
        <v>1.738</v>
      </c>
      <c r="HY12" s="9">
        <v>1.663</v>
      </c>
      <c r="HZ12" s="9">
        <v>2.8620000000000001</v>
      </c>
      <c r="IA12" s="9">
        <v>0.84399999999999997</v>
      </c>
      <c r="IB12" s="9">
        <v>2.0179999999999998</v>
      </c>
      <c r="IC12" s="9">
        <v>2.835</v>
      </c>
      <c r="ID12" s="9">
        <v>0.69099999999999995</v>
      </c>
      <c r="IE12" s="9">
        <v>2.1440000000000001</v>
      </c>
      <c r="IF12" s="9">
        <v>0.24299999999999999</v>
      </c>
      <c r="IG12" s="9">
        <v>0.24299999999999999</v>
      </c>
      <c r="IH12" s="9">
        <v>0</v>
      </c>
      <c r="II12" s="9">
        <v>10.923</v>
      </c>
      <c r="IJ12" s="9">
        <v>9.6430000000000007</v>
      </c>
      <c r="IK12" s="9">
        <v>11.702999999999999</v>
      </c>
      <c r="IL12" s="9">
        <v>2.0179999999999998</v>
      </c>
      <c r="IM12" s="9">
        <v>0.89400000000000002</v>
      </c>
      <c r="IN12" s="9">
        <v>1.1240000000000001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13.614000000000001</v>
      </c>
      <c r="M13" s="9">
        <v>5.7270000000000003</v>
      </c>
      <c r="N13" s="9">
        <v>7.8869999999999996</v>
      </c>
      <c r="O13" s="9">
        <v>6.3929999999999998</v>
      </c>
      <c r="P13" s="9">
        <v>2.1219999999999999</v>
      </c>
      <c r="Q13" s="9">
        <v>4.2699999999999996</v>
      </c>
      <c r="R13" s="9">
        <v>5.1559999999999997</v>
      </c>
      <c r="S13" s="9">
        <v>2.5859999999999999</v>
      </c>
      <c r="T13" s="9">
        <v>2.569</v>
      </c>
      <c r="U13" s="9">
        <v>1.8380000000000001</v>
      </c>
      <c r="V13" s="9">
        <v>1.0189999999999999</v>
      </c>
      <c r="W13" s="9">
        <v>0.81899999999999995</v>
      </c>
      <c r="X13" s="9">
        <v>0.22800000000000001</v>
      </c>
      <c r="Y13" s="9">
        <v>0</v>
      </c>
      <c r="Z13" s="9">
        <v>0.22800000000000001</v>
      </c>
      <c r="AA13" s="9">
        <v>10</v>
      </c>
      <c r="AB13" s="9">
        <v>10</v>
      </c>
      <c r="AC13" s="9">
        <v>9</v>
      </c>
      <c r="AD13" s="9">
        <v>13.034000000000001</v>
      </c>
      <c r="AE13" s="9">
        <v>5.3460000000000001</v>
      </c>
      <c r="AF13" s="9">
        <v>7.6879999999999997</v>
      </c>
      <c r="AG13" s="9">
        <v>6.0270000000000001</v>
      </c>
      <c r="AH13" s="9">
        <v>1.956</v>
      </c>
      <c r="AI13" s="9">
        <v>4.0720000000000001</v>
      </c>
      <c r="AJ13" s="9">
        <v>4.9409999999999998</v>
      </c>
      <c r="AK13" s="9">
        <v>2.371</v>
      </c>
      <c r="AL13" s="9">
        <v>2.569</v>
      </c>
      <c r="AM13" s="9">
        <v>1.8380000000000001</v>
      </c>
      <c r="AN13" s="9">
        <v>1.0189999999999999</v>
      </c>
      <c r="AO13" s="9">
        <v>0.81899999999999995</v>
      </c>
      <c r="AP13" s="9">
        <v>0.22800000000000001</v>
      </c>
      <c r="AQ13" s="9">
        <v>0</v>
      </c>
      <c r="AR13" s="9">
        <v>0.22800000000000001</v>
      </c>
      <c r="AS13" s="9">
        <v>10</v>
      </c>
      <c r="AT13" s="9">
        <v>10</v>
      </c>
      <c r="AU13" s="9">
        <v>9</v>
      </c>
      <c r="AV13" s="9">
        <v>6.0119999999999996</v>
      </c>
      <c r="AW13" s="9">
        <v>2.6179999999999999</v>
      </c>
      <c r="AX13" s="9">
        <v>3.3940000000000001</v>
      </c>
      <c r="AY13" s="9">
        <v>2.8780000000000001</v>
      </c>
      <c r="AZ13" s="9">
        <v>0.7</v>
      </c>
      <c r="BA13" s="9">
        <v>2.177</v>
      </c>
      <c r="BB13" s="9">
        <v>2.29</v>
      </c>
      <c r="BC13" s="9">
        <v>1.486</v>
      </c>
      <c r="BD13" s="9">
        <v>0.80400000000000005</v>
      </c>
      <c r="BE13" s="9">
        <v>0.61699999999999999</v>
      </c>
      <c r="BF13" s="9">
        <v>0.433</v>
      </c>
      <c r="BG13" s="9">
        <v>0.184</v>
      </c>
      <c r="BH13" s="9">
        <v>0.22800000000000001</v>
      </c>
      <c r="BI13" s="9">
        <v>0</v>
      </c>
      <c r="BJ13" s="9">
        <v>0.22800000000000001</v>
      </c>
      <c r="BK13" s="9">
        <v>10</v>
      </c>
      <c r="BL13" s="9">
        <v>10.004</v>
      </c>
      <c r="BM13" s="9">
        <v>7.1559999999999997</v>
      </c>
      <c r="BN13" s="9">
        <v>5.4219999999999997</v>
      </c>
      <c r="BO13" s="9">
        <v>2.125</v>
      </c>
      <c r="BP13" s="9">
        <v>3.2970000000000002</v>
      </c>
      <c r="BQ13" s="9">
        <v>2.819</v>
      </c>
      <c r="BR13" s="9">
        <v>0.92500000000000004</v>
      </c>
      <c r="BS13" s="9">
        <v>1.8939999999999999</v>
      </c>
      <c r="BT13" s="9">
        <v>1.8460000000000001</v>
      </c>
      <c r="BU13" s="9">
        <v>0.88600000000000001</v>
      </c>
      <c r="BV13" s="9">
        <v>0.96</v>
      </c>
      <c r="BW13" s="9">
        <v>0.75600000000000001</v>
      </c>
      <c r="BX13" s="9">
        <v>0.314</v>
      </c>
      <c r="BY13" s="9">
        <v>0.443</v>
      </c>
      <c r="BZ13" s="9">
        <v>0</v>
      </c>
      <c r="CA13" s="9">
        <v>0</v>
      </c>
      <c r="CB13" s="9">
        <v>0</v>
      </c>
      <c r="CC13" s="9">
        <v>9.0090000000000003</v>
      </c>
      <c r="CD13" s="9">
        <v>9.8620000000000001</v>
      </c>
      <c r="CE13" s="9">
        <v>9</v>
      </c>
      <c r="CF13" s="9">
        <v>3.891</v>
      </c>
      <c r="CG13" s="9">
        <v>1.772</v>
      </c>
      <c r="CH13" s="9">
        <v>2.1190000000000002</v>
      </c>
      <c r="CI13" s="9">
        <v>1.9930000000000001</v>
      </c>
      <c r="CJ13" s="9">
        <v>0.57199999999999995</v>
      </c>
      <c r="CK13" s="9">
        <v>1.421</v>
      </c>
      <c r="CL13" s="9">
        <v>1.3520000000000001</v>
      </c>
      <c r="CM13" s="9">
        <v>0.88600000000000001</v>
      </c>
      <c r="CN13" s="9">
        <v>0.46600000000000003</v>
      </c>
      <c r="CO13" s="9">
        <v>0.54600000000000004</v>
      </c>
      <c r="CP13" s="9">
        <v>0.314</v>
      </c>
      <c r="CQ13" s="9">
        <v>0.23200000000000001</v>
      </c>
      <c r="CR13" s="9">
        <v>0</v>
      </c>
      <c r="CS13" s="9">
        <v>0</v>
      </c>
      <c r="CT13" s="9">
        <v>0</v>
      </c>
      <c r="CU13" s="9">
        <v>9.2780000000000005</v>
      </c>
      <c r="CV13" s="9">
        <v>10</v>
      </c>
      <c r="CW13" s="9">
        <v>7.9029999999999996</v>
      </c>
      <c r="CX13" s="9">
        <v>1.5309999999999999</v>
      </c>
      <c r="CY13" s="9">
        <v>0.35299999999999998</v>
      </c>
      <c r="CZ13" s="9">
        <v>1.1779999999999999</v>
      </c>
      <c r="DA13" s="9">
        <v>0.82699999999999996</v>
      </c>
      <c r="DB13" s="9">
        <v>0.35299999999999998</v>
      </c>
      <c r="DC13" s="9">
        <v>0.47399999999999998</v>
      </c>
      <c r="DD13" s="9">
        <v>0.49399999999999999</v>
      </c>
      <c r="DE13" s="9">
        <v>0</v>
      </c>
      <c r="DF13" s="9">
        <v>0.49399999999999999</v>
      </c>
      <c r="DG13" s="9">
        <v>0.21099999999999999</v>
      </c>
      <c r="DH13" s="9">
        <v>0</v>
      </c>
      <c r="DI13" s="9">
        <v>0.21099999999999999</v>
      </c>
      <c r="DJ13" s="9">
        <v>0</v>
      </c>
      <c r="DK13" s="9">
        <v>0</v>
      </c>
      <c r="DL13" s="9">
        <v>0</v>
      </c>
      <c r="DM13" s="9">
        <v>9.2140000000000004</v>
      </c>
      <c r="DN13" s="9">
        <v>0</v>
      </c>
      <c r="DO13" s="9">
        <v>9.9770000000000003</v>
      </c>
      <c r="DP13" s="9">
        <v>1.6</v>
      </c>
      <c r="DQ13" s="9">
        <v>0.60299999999999998</v>
      </c>
      <c r="DR13" s="9">
        <v>0.997</v>
      </c>
      <c r="DS13" s="9">
        <v>0.33</v>
      </c>
      <c r="DT13" s="9">
        <v>0.33</v>
      </c>
      <c r="DU13" s="9">
        <v>0</v>
      </c>
      <c r="DV13" s="9">
        <v>0.80500000000000005</v>
      </c>
      <c r="DW13" s="9">
        <v>0</v>
      </c>
      <c r="DX13" s="9">
        <v>0.80500000000000005</v>
      </c>
      <c r="DY13" s="9">
        <v>0.46500000000000002</v>
      </c>
      <c r="DZ13" s="9">
        <v>0.27300000000000002</v>
      </c>
      <c r="EA13" s="9">
        <v>0.192</v>
      </c>
      <c r="EB13" s="9">
        <v>0</v>
      </c>
      <c r="EC13" s="9">
        <v>0</v>
      </c>
      <c r="ED13" s="9">
        <v>0</v>
      </c>
      <c r="EE13" s="9">
        <v>11.714</v>
      </c>
      <c r="EF13" s="9">
        <v>14.042</v>
      </c>
      <c r="EG13" s="9">
        <v>12.000999999999999</v>
      </c>
      <c r="EH13" s="9">
        <v>0.94199999999999995</v>
      </c>
      <c r="EI13" s="9">
        <v>0.33</v>
      </c>
      <c r="EJ13" s="9">
        <v>0.61099999999999999</v>
      </c>
      <c r="EK13" s="9">
        <v>0.33</v>
      </c>
      <c r="EL13" s="9">
        <v>0.33</v>
      </c>
      <c r="EM13" s="9">
        <v>0</v>
      </c>
      <c r="EN13" s="9">
        <v>0.41899999999999998</v>
      </c>
      <c r="EO13" s="9">
        <v>0</v>
      </c>
      <c r="EP13" s="9">
        <v>0.41899999999999998</v>
      </c>
      <c r="EQ13" s="9">
        <v>0.192</v>
      </c>
      <c r="ER13" s="9">
        <v>0</v>
      </c>
      <c r="ES13" s="9">
        <v>0.192</v>
      </c>
      <c r="ET13" s="9">
        <v>0</v>
      </c>
      <c r="EU13" s="9">
        <v>0</v>
      </c>
      <c r="EV13" s="9">
        <v>0</v>
      </c>
      <c r="EW13" s="9">
        <v>10.852</v>
      </c>
      <c r="EX13" s="9">
        <v>0</v>
      </c>
      <c r="EY13" s="9">
        <v>14.792</v>
      </c>
      <c r="EZ13" s="9">
        <v>0.65900000000000003</v>
      </c>
      <c r="FA13" s="9">
        <v>0.27300000000000002</v>
      </c>
      <c r="FB13" s="9">
        <v>0.38600000000000001</v>
      </c>
      <c r="FC13" s="9">
        <v>0</v>
      </c>
      <c r="FD13" s="9">
        <v>0</v>
      </c>
      <c r="FE13" s="9">
        <v>0</v>
      </c>
      <c r="FF13" s="9">
        <v>0.38600000000000001</v>
      </c>
      <c r="FG13" s="9">
        <v>0</v>
      </c>
      <c r="FH13" s="9">
        <v>0.38600000000000001</v>
      </c>
      <c r="FI13" s="9">
        <v>0.27300000000000002</v>
      </c>
      <c r="FJ13" s="9">
        <v>0.27300000000000002</v>
      </c>
      <c r="FK13" s="9">
        <v>0</v>
      </c>
      <c r="FL13" s="9">
        <v>0</v>
      </c>
      <c r="FM13" s="9">
        <v>0</v>
      </c>
      <c r="FN13" s="9">
        <v>0</v>
      </c>
      <c r="FO13" s="9">
        <v>14.244999999999999</v>
      </c>
      <c r="FP13" s="9">
        <v>0</v>
      </c>
      <c r="FQ13" s="9">
        <v>11.005000000000001</v>
      </c>
      <c r="FR13" s="9">
        <v>0.57999999999999996</v>
      </c>
      <c r="FS13" s="9">
        <v>0.38100000000000001</v>
      </c>
      <c r="FT13" s="9">
        <v>0.19900000000000001</v>
      </c>
      <c r="FU13" s="9">
        <v>0.36499999999999999</v>
      </c>
      <c r="FV13" s="9">
        <v>0.16600000000000001</v>
      </c>
      <c r="FW13" s="9">
        <v>0.19900000000000001</v>
      </c>
      <c r="FX13" s="9">
        <v>0.215</v>
      </c>
      <c r="FY13" s="9">
        <v>0.215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5.9420000000000002</v>
      </c>
      <c r="GH13" s="9">
        <v>9.0749999999999993</v>
      </c>
      <c r="GI13" s="9">
        <v>0</v>
      </c>
      <c r="GJ13" s="9">
        <v>11.59</v>
      </c>
      <c r="GK13" s="9">
        <v>4.9720000000000004</v>
      </c>
      <c r="GL13" s="9">
        <v>6.6180000000000003</v>
      </c>
      <c r="GM13" s="9">
        <v>4.9660000000000002</v>
      </c>
      <c r="GN13" s="9">
        <v>1.367</v>
      </c>
      <c r="GO13" s="9">
        <v>3.5990000000000002</v>
      </c>
      <c r="GP13" s="9">
        <v>4.9619999999999997</v>
      </c>
      <c r="GQ13" s="9">
        <v>2.5859999999999999</v>
      </c>
      <c r="GR13" s="9">
        <v>2.3759999999999999</v>
      </c>
      <c r="GS13" s="9">
        <v>1.4350000000000001</v>
      </c>
      <c r="GT13" s="9">
        <v>1.0189999999999999</v>
      </c>
      <c r="GU13" s="9">
        <v>0.41699999999999998</v>
      </c>
      <c r="GV13" s="9">
        <v>0.22800000000000001</v>
      </c>
      <c r="GW13" s="9">
        <v>0</v>
      </c>
      <c r="GX13" s="9">
        <v>0.22800000000000001</v>
      </c>
      <c r="GY13" s="9">
        <v>10</v>
      </c>
      <c r="GZ13" s="9">
        <v>10</v>
      </c>
      <c r="HA13" s="9">
        <v>9</v>
      </c>
      <c r="HB13" s="9">
        <v>2.702</v>
      </c>
      <c r="HC13" s="9">
        <v>1.226</v>
      </c>
      <c r="HD13" s="9">
        <v>1.4770000000000001</v>
      </c>
      <c r="HE13" s="9">
        <v>1.79</v>
      </c>
      <c r="HF13" s="9">
        <v>0.314</v>
      </c>
      <c r="HG13" s="9">
        <v>1.4770000000000001</v>
      </c>
      <c r="HH13" s="9">
        <v>0.61399999999999999</v>
      </c>
      <c r="HI13" s="9">
        <v>0.61399999999999999</v>
      </c>
      <c r="HJ13" s="9">
        <v>0</v>
      </c>
      <c r="HK13" s="9">
        <v>0.29899999999999999</v>
      </c>
      <c r="HL13" s="9">
        <v>0.29899999999999999</v>
      </c>
      <c r="HM13" s="9">
        <v>0</v>
      </c>
      <c r="HN13" s="9">
        <v>0</v>
      </c>
      <c r="HO13" s="9">
        <v>0</v>
      </c>
      <c r="HP13" s="9">
        <v>0</v>
      </c>
      <c r="HQ13" s="9">
        <v>8.4640000000000004</v>
      </c>
      <c r="HR13" s="9">
        <v>10.465</v>
      </c>
      <c r="HS13" s="9">
        <v>7.1870000000000003</v>
      </c>
      <c r="HT13" s="9">
        <v>8.8879999999999999</v>
      </c>
      <c r="HU13" s="9">
        <v>3.746</v>
      </c>
      <c r="HV13" s="9">
        <v>5.1420000000000003</v>
      </c>
      <c r="HW13" s="9">
        <v>3.1749999999999998</v>
      </c>
      <c r="HX13" s="9">
        <v>1.0529999999999999</v>
      </c>
      <c r="HY13" s="9">
        <v>2.1219999999999999</v>
      </c>
      <c r="HZ13" s="9">
        <v>4.3479999999999999</v>
      </c>
      <c r="IA13" s="9">
        <v>1.9730000000000001</v>
      </c>
      <c r="IB13" s="9">
        <v>2.3759999999999999</v>
      </c>
      <c r="IC13" s="9">
        <v>1.137</v>
      </c>
      <c r="ID13" s="9">
        <v>0.72</v>
      </c>
      <c r="IE13" s="9">
        <v>0.41699999999999998</v>
      </c>
      <c r="IF13" s="9">
        <v>0.22800000000000001</v>
      </c>
      <c r="IG13" s="9">
        <v>0</v>
      </c>
      <c r="IH13" s="9">
        <v>0.22800000000000001</v>
      </c>
      <c r="II13" s="9">
        <v>10</v>
      </c>
      <c r="IJ13" s="9">
        <v>10</v>
      </c>
      <c r="IK13" s="9">
        <v>10</v>
      </c>
      <c r="IL13" s="9">
        <v>2.024</v>
      </c>
      <c r="IM13" s="9">
        <v>0.755</v>
      </c>
      <c r="IN13" s="9">
        <v>1.268</v>
      </c>
      <c r="IO13" s="9">
        <v>1.427</v>
      </c>
      <c r="IP13" s="9">
        <v>0.755</v>
      </c>
      <c r="IQ13" s="9">
        <v>0.67200000000000004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11.898999999999999</v>
      </c>
      <c r="M14" s="9">
        <v>4.4859999999999998</v>
      </c>
      <c r="N14" s="9">
        <v>7.4130000000000003</v>
      </c>
      <c r="O14" s="9">
        <v>4.867</v>
      </c>
      <c r="P14" s="9">
        <v>1.407</v>
      </c>
      <c r="Q14" s="9">
        <v>3.46</v>
      </c>
      <c r="R14" s="9">
        <v>3.4609999999999999</v>
      </c>
      <c r="S14" s="9">
        <v>0.68300000000000005</v>
      </c>
      <c r="T14" s="9">
        <v>2.7789999999999999</v>
      </c>
      <c r="U14" s="9">
        <v>3.109</v>
      </c>
      <c r="V14" s="9">
        <v>2.2370000000000001</v>
      </c>
      <c r="W14" s="9">
        <v>0.872</v>
      </c>
      <c r="X14" s="9">
        <v>0.46200000000000002</v>
      </c>
      <c r="Y14" s="9">
        <v>0.16</v>
      </c>
      <c r="Z14" s="9">
        <v>0.30299999999999999</v>
      </c>
      <c r="AA14" s="9">
        <v>10.015000000000001</v>
      </c>
      <c r="AB14" s="9">
        <v>20</v>
      </c>
      <c r="AC14" s="9">
        <v>10</v>
      </c>
      <c r="AD14" s="9">
        <v>11.417</v>
      </c>
      <c r="AE14" s="9">
        <v>4.1920000000000002</v>
      </c>
      <c r="AF14" s="9">
        <v>7.2249999999999996</v>
      </c>
      <c r="AG14" s="9">
        <v>4.6790000000000003</v>
      </c>
      <c r="AH14" s="9">
        <v>1.407</v>
      </c>
      <c r="AI14" s="9">
        <v>3.2719999999999998</v>
      </c>
      <c r="AJ14" s="9">
        <v>3.4609999999999999</v>
      </c>
      <c r="AK14" s="9">
        <v>0.68300000000000005</v>
      </c>
      <c r="AL14" s="9">
        <v>2.7789999999999999</v>
      </c>
      <c r="AM14" s="9">
        <v>2.8140000000000001</v>
      </c>
      <c r="AN14" s="9">
        <v>1.9430000000000001</v>
      </c>
      <c r="AO14" s="9">
        <v>0.872</v>
      </c>
      <c r="AP14" s="9">
        <v>0.46200000000000002</v>
      </c>
      <c r="AQ14" s="9">
        <v>0.16</v>
      </c>
      <c r="AR14" s="9">
        <v>0.30299999999999999</v>
      </c>
      <c r="AS14" s="9">
        <v>10</v>
      </c>
      <c r="AT14" s="9">
        <v>18.972999999999999</v>
      </c>
      <c r="AU14" s="9">
        <v>10</v>
      </c>
      <c r="AV14" s="9">
        <v>5.0579999999999998</v>
      </c>
      <c r="AW14" s="9">
        <v>2.2650000000000001</v>
      </c>
      <c r="AX14" s="9">
        <v>2.7919999999999998</v>
      </c>
      <c r="AY14" s="9">
        <v>2.8929999999999998</v>
      </c>
      <c r="AZ14" s="9">
        <v>1.2090000000000001</v>
      </c>
      <c r="BA14" s="9">
        <v>1.6850000000000001</v>
      </c>
      <c r="BB14" s="9">
        <v>1.2749999999999999</v>
      </c>
      <c r="BC14" s="9">
        <v>0.30399999999999999</v>
      </c>
      <c r="BD14" s="9">
        <v>0.97099999999999997</v>
      </c>
      <c r="BE14" s="9">
        <v>0.753</v>
      </c>
      <c r="BF14" s="9">
        <v>0.753</v>
      </c>
      <c r="BG14" s="9">
        <v>0</v>
      </c>
      <c r="BH14" s="9">
        <v>0.13700000000000001</v>
      </c>
      <c r="BI14" s="9">
        <v>0</v>
      </c>
      <c r="BJ14" s="9">
        <v>0.13700000000000001</v>
      </c>
      <c r="BK14" s="9">
        <v>8</v>
      </c>
      <c r="BL14" s="9">
        <v>8.9730000000000008</v>
      </c>
      <c r="BM14" s="9">
        <v>8</v>
      </c>
      <c r="BN14" s="9">
        <v>4.3410000000000002</v>
      </c>
      <c r="BO14" s="9">
        <v>1.583</v>
      </c>
      <c r="BP14" s="9">
        <v>2.7589999999999999</v>
      </c>
      <c r="BQ14" s="9">
        <v>0.79600000000000004</v>
      </c>
      <c r="BR14" s="9">
        <v>0.19800000000000001</v>
      </c>
      <c r="BS14" s="9">
        <v>0.59799999999999998</v>
      </c>
      <c r="BT14" s="9">
        <v>1.5029999999999999</v>
      </c>
      <c r="BU14" s="9">
        <v>0.379</v>
      </c>
      <c r="BV14" s="9">
        <v>1.1240000000000001</v>
      </c>
      <c r="BW14" s="9">
        <v>1.877</v>
      </c>
      <c r="BX14" s="9">
        <v>1.006</v>
      </c>
      <c r="BY14" s="9">
        <v>0.872</v>
      </c>
      <c r="BZ14" s="9">
        <v>0.16600000000000001</v>
      </c>
      <c r="CA14" s="9">
        <v>0</v>
      </c>
      <c r="CB14" s="9">
        <v>0.16600000000000001</v>
      </c>
      <c r="CC14" s="9">
        <v>18</v>
      </c>
      <c r="CD14" s="9">
        <v>21.178999999999998</v>
      </c>
      <c r="CE14" s="9">
        <v>16.809999999999999</v>
      </c>
      <c r="CF14" s="9">
        <v>3.3250000000000002</v>
      </c>
      <c r="CG14" s="9">
        <v>1.218</v>
      </c>
      <c r="CH14" s="9">
        <v>2.1080000000000001</v>
      </c>
      <c r="CI14" s="9">
        <v>0.36199999999999999</v>
      </c>
      <c r="CJ14" s="9">
        <v>0.19800000000000001</v>
      </c>
      <c r="CK14" s="9">
        <v>0.16300000000000001</v>
      </c>
      <c r="CL14" s="9">
        <v>1.103</v>
      </c>
      <c r="CM14" s="9">
        <v>0.19600000000000001</v>
      </c>
      <c r="CN14" s="9">
        <v>0.90700000000000003</v>
      </c>
      <c r="CO14" s="9">
        <v>1.6950000000000001</v>
      </c>
      <c r="CP14" s="9">
        <v>0.82299999999999995</v>
      </c>
      <c r="CQ14" s="9">
        <v>0.872</v>
      </c>
      <c r="CR14" s="9">
        <v>0.16600000000000001</v>
      </c>
      <c r="CS14" s="9">
        <v>0</v>
      </c>
      <c r="CT14" s="9">
        <v>0.16600000000000001</v>
      </c>
      <c r="CU14" s="9">
        <v>20</v>
      </c>
      <c r="CV14" s="9">
        <v>21.178999999999998</v>
      </c>
      <c r="CW14" s="9">
        <v>18.824000000000002</v>
      </c>
      <c r="CX14" s="9">
        <v>1.016</v>
      </c>
      <c r="CY14" s="9">
        <v>0.36499999999999999</v>
      </c>
      <c r="CZ14" s="9">
        <v>0.65100000000000002</v>
      </c>
      <c r="DA14" s="9">
        <v>0.434</v>
      </c>
      <c r="DB14" s="9">
        <v>0</v>
      </c>
      <c r="DC14" s="9">
        <v>0.434</v>
      </c>
      <c r="DD14" s="9">
        <v>0.4</v>
      </c>
      <c r="DE14" s="9">
        <v>0.182</v>
      </c>
      <c r="DF14" s="9">
        <v>0.217</v>
      </c>
      <c r="DG14" s="9">
        <v>0.182</v>
      </c>
      <c r="DH14" s="9">
        <v>0.182</v>
      </c>
      <c r="DI14" s="9">
        <v>0</v>
      </c>
      <c r="DJ14" s="9">
        <v>0</v>
      </c>
      <c r="DK14" s="9">
        <v>0</v>
      </c>
      <c r="DL14" s="9">
        <v>0</v>
      </c>
      <c r="DM14" s="9">
        <v>9.5220000000000002</v>
      </c>
      <c r="DN14" s="9">
        <v>18</v>
      </c>
      <c r="DO14" s="9">
        <v>7</v>
      </c>
      <c r="DP14" s="9">
        <v>2.0179999999999998</v>
      </c>
      <c r="DQ14" s="9">
        <v>0.34399999999999997</v>
      </c>
      <c r="DR14" s="9">
        <v>1.6739999999999999</v>
      </c>
      <c r="DS14" s="9">
        <v>0.99</v>
      </c>
      <c r="DT14" s="9">
        <v>0</v>
      </c>
      <c r="DU14" s="9">
        <v>0.99</v>
      </c>
      <c r="DV14" s="9">
        <v>0.68400000000000005</v>
      </c>
      <c r="DW14" s="9">
        <v>0</v>
      </c>
      <c r="DX14" s="9">
        <v>0.68400000000000005</v>
      </c>
      <c r="DY14" s="9">
        <v>0.184</v>
      </c>
      <c r="DZ14" s="9">
        <v>0.184</v>
      </c>
      <c r="EA14" s="9">
        <v>0</v>
      </c>
      <c r="EB14" s="9">
        <v>0.16</v>
      </c>
      <c r="EC14" s="9">
        <v>0.16</v>
      </c>
      <c r="ED14" s="9">
        <v>0</v>
      </c>
      <c r="EE14" s="9">
        <v>9.5570000000000004</v>
      </c>
      <c r="EF14" s="9">
        <v>27.716999999999999</v>
      </c>
      <c r="EG14" s="9">
        <v>8.4879999999999995</v>
      </c>
      <c r="EH14" s="9">
        <v>1.5569999999999999</v>
      </c>
      <c r="EI14" s="9">
        <v>0.184</v>
      </c>
      <c r="EJ14" s="9">
        <v>1.373</v>
      </c>
      <c r="EK14" s="9">
        <v>0.84099999999999997</v>
      </c>
      <c r="EL14" s="9">
        <v>0</v>
      </c>
      <c r="EM14" s="9">
        <v>0.84099999999999997</v>
      </c>
      <c r="EN14" s="9">
        <v>0.53300000000000003</v>
      </c>
      <c r="EO14" s="9">
        <v>0</v>
      </c>
      <c r="EP14" s="9">
        <v>0.53300000000000003</v>
      </c>
      <c r="EQ14" s="9">
        <v>0.184</v>
      </c>
      <c r="ER14" s="9">
        <v>0.184</v>
      </c>
      <c r="ES14" s="9">
        <v>0</v>
      </c>
      <c r="ET14" s="9">
        <v>0</v>
      </c>
      <c r="EU14" s="9">
        <v>0</v>
      </c>
      <c r="EV14" s="9">
        <v>0</v>
      </c>
      <c r="EW14" s="9">
        <v>8.1880000000000006</v>
      </c>
      <c r="EX14" s="9">
        <v>0</v>
      </c>
      <c r="EY14" s="9">
        <v>8</v>
      </c>
      <c r="EZ14" s="9">
        <v>0.46100000000000002</v>
      </c>
      <c r="FA14" s="9">
        <v>0.16</v>
      </c>
      <c r="FB14" s="9">
        <v>0.30099999999999999</v>
      </c>
      <c r="FC14" s="9">
        <v>0.14899999999999999</v>
      </c>
      <c r="FD14" s="9">
        <v>0</v>
      </c>
      <c r="FE14" s="9">
        <v>0.14899999999999999</v>
      </c>
      <c r="FF14" s="9">
        <v>0.152</v>
      </c>
      <c r="FG14" s="9">
        <v>0</v>
      </c>
      <c r="FH14" s="9">
        <v>0.152</v>
      </c>
      <c r="FI14" s="9">
        <v>0</v>
      </c>
      <c r="FJ14" s="9">
        <v>0</v>
      </c>
      <c r="FK14" s="9">
        <v>0</v>
      </c>
      <c r="FL14" s="9">
        <v>0.16</v>
      </c>
      <c r="FM14" s="9">
        <v>0.16</v>
      </c>
      <c r="FN14" s="9">
        <v>0</v>
      </c>
      <c r="FO14" s="9">
        <v>15.57</v>
      </c>
      <c r="FP14" s="9">
        <v>0</v>
      </c>
      <c r="FQ14" s="9">
        <v>12.022</v>
      </c>
      <c r="FR14" s="9">
        <v>0.48199999999999998</v>
      </c>
      <c r="FS14" s="9">
        <v>0.29399999999999998</v>
      </c>
      <c r="FT14" s="9">
        <v>0.188</v>
      </c>
      <c r="FU14" s="9">
        <v>0.188</v>
      </c>
      <c r="FV14" s="9">
        <v>0</v>
      </c>
      <c r="FW14" s="9">
        <v>0.188</v>
      </c>
      <c r="FX14" s="9">
        <v>0</v>
      </c>
      <c r="FY14" s="9">
        <v>0</v>
      </c>
      <c r="FZ14" s="9">
        <v>0</v>
      </c>
      <c r="GA14" s="9">
        <v>0.29399999999999998</v>
      </c>
      <c r="GB14" s="9">
        <v>0.29399999999999998</v>
      </c>
      <c r="GC14" s="9">
        <v>0</v>
      </c>
      <c r="GD14" s="9">
        <v>0</v>
      </c>
      <c r="GE14" s="9">
        <v>0</v>
      </c>
      <c r="GF14" s="9">
        <v>0</v>
      </c>
      <c r="GG14" s="9">
        <v>19.948</v>
      </c>
      <c r="GH14" s="9">
        <v>25.08</v>
      </c>
      <c r="GI14" s="9">
        <v>0</v>
      </c>
      <c r="GJ14" s="9">
        <v>9.9860000000000007</v>
      </c>
      <c r="GK14" s="9">
        <v>4.032</v>
      </c>
      <c r="GL14" s="9">
        <v>5.9539999999999997</v>
      </c>
      <c r="GM14" s="9">
        <v>4.3970000000000002</v>
      </c>
      <c r="GN14" s="9">
        <v>1.407</v>
      </c>
      <c r="GO14" s="9">
        <v>2.99</v>
      </c>
      <c r="GP14" s="9">
        <v>2.8029999999999999</v>
      </c>
      <c r="GQ14" s="9">
        <v>0.68300000000000005</v>
      </c>
      <c r="GR14" s="9">
        <v>2.12</v>
      </c>
      <c r="GS14" s="9">
        <v>2.649</v>
      </c>
      <c r="GT14" s="9">
        <v>1.9430000000000001</v>
      </c>
      <c r="GU14" s="9">
        <v>0.70599999999999996</v>
      </c>
      <c r="GV14" s="9">
        <v>0.13700000000000001</v>
      </c>
      <c r="GW14" s="9">
        <v>0</v>
      </c>
      <c r="GX14" s="9">
        <v>0.13700000000000001</v>
      </c>
      <c r="GY14" s="9">
        <v>10</v>
      </c>
      <c r="GZ14" s="9">
        <v>18.077000000000002</v>
      </c>
      <c r="HA14" s="9">
        <v>9.3640000000000008</v>
      </c>
      <c r="HB14" s="9">
        <v>2.6520000000000001</v>
      </c>
      <c r="HC14" s="9">
        <v>0.95599999999999996</v>
      </c>
      <c r="HD14" s="9">
        <v>1.696</v>
      </c>
      <c r="HE14" s="9">
        <v>0.86899999999999999</v>
      </c>
      <c r="HF14" s="9">
        <v>0.17799999999999999</v>
      </c>
      <c r="HG14" s="9">
        <v>0.69199999999999995</v>
      </c>
      <c r="HH14" s="9">
        <v>0.82099999999999995</v>
      </c>
      <c r="HI14" s="9">
        <v>0.16</v>
      </c>
      <c r="HJ14" s="9">
        <v>0.66</v>
      </c>
      <c r="HK14" s="9">
        <v>0.96199999999999997</v>
      </c>
      <c r="HL14" s="9">
        <v>0.61799999999999999</v>
      </c>
      <c r="HM14" s="9">
        <v>0.34399999999999997</v>
      </c>
      <c r="HN14" s="9">
        <v>0</v>
      </c>
      <c r="HO14" s="9">
        <v>0</v>
      </c>
      <c r="HP14" s="9">
        <v>0</v>
      </c>
      <c r="HQ14" s="9">
        <v>17.369</v>
      </c>
      <c r="HR14" s="9">
        <v>20.646000000000001</v>
      </c>
      <c r="HS14" s="9">
        <v>10</v>
      </c>
      <c r="HT14" s="9">
        <v>7.3339999999999996</v>
      </c>
      <c r="HU14" s="9">
        <v>3.0760000000000001</v>
      </c>
      <c r="HV14" s="9">
        <v>4.2569999999999997</v>
      </c>
      <c r="HW14" s="9">
        <v>3.528</v>
      </c>
      <c r="HX14" s="9">
        <v>1.2290000000000001</v>
      </c>
      <c r="HY14" s="9">
        <v>2.2989999999999999</v>
      </c>
      <c r="HZ14" s="9">
        <v>1.982</v>
      </c>
      <c r="IA14" s="9">
        <v>0.52200000000000002</v>
      </c>
      <c r="IB14" s="9">
        <v>1.46</v>
      </c>
      <c r="IC14" s="9">
        <v>1.6859999999999999</v>
      </c>
      <c r="ID14" s="9">
        <v>1.325</v>
      </c>
      <c r="IE14" s="9">
        <v>0.36199999999999999</v>
      </c>
      <c r="IF14" s="9">
        <v>0.13700000000000001</v>
      </c>
      <c r="IG14" s="9">
        <v>0</v>
      </c>
      <c r="IH14" s="9">
        <v>0.13700000000000001</v>
      </c>
      <c r="II14" s="9">
        <v>10</v>
      </c>
      <c r="IJ14" s="9">
        <v>11.065</v>
      </c>
      <c r="IK14" s="9">
        <v>8.3759999999999994</v>
      </c>
      <c r="IL14" s="9">
        <v>1.9139999999999999</v>
      </c>
      <c r="IM14" s="9">
        <v>0.45400000000000001</v>
      </c>
      <c r="IN14" s="9">
        <v>1.46</v>
      </c>
      <c r="IO14" s="9">
        <v>0.47</v>
      </c>
      <c r="IP14" s="9">
        <v>0</v>
      </c>
      <c r="IQ14" s="9">
        <v>0.47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13.254</v>
      </c>
      <c r="M15" s="9">
        <v>5.2430000000000003</v>
      </c>
      <c r="N15" s="9">
        <v>8.0109999999999992</v>
      </c>
      <c r="O15" s="9">
        <v>6.34</v>
      </c>
      <c r="P15" s="9">
        <v>2.1659999999999999</v>
      </c>
      <c r="Q15" s="9">
        <v>4.1749999999999998</v>
      </c>
      <c r="R15" s="9">
        <v>5.6779999999999999</v>
      </c>
      <c r="S15" s="9">
        <v>2.222</v>
      </c>
      <c r="T15" s="9">
        <v>3.456</v>
      </c>
      <c r="U15" s="9">
        <v>0.84699999999999998</v>
      </c>
      <c r="V15" s="9">
        <v>0.65900000000000003</v>
      </c>
      <c r="W15" s="9">
        <v>0.188</v>
      </c>
      <c r="X15" s="9">
        <v>0.38800000000000001</v>
      </c>
      <c r="Y15" s="9">
        <v>0.19700000000000001</v>
      </c>
      <c r="Z15" s="9">
        <v>0.191</v>
      </c>
      <c r="AA15" s="9">
        <v>10</v>
      </c>
      <c r="AB15" s="9">
        <v>10</v>
      </c>
      <c r="AC15" s="9">
        <v>8</v>
      </c>
      <c r="AD15" s="9">
        <v>12.25</v>
      </c>
      <c r="AE15" s="9">
        <v>4.5759999999999996</v>
      </c>
      <c r="AF15" s="9">
        <v>7.6740000000000004</v>
      </c>
      <c r="AG15" s="9">
        <v>5.673</v>
      </c>
      <c r="AH15" s="9">
        <v>1.498</v>
      </c>
      <c r="AI15" s="9">
        <v>4.1749999999999998</v>
      </c>
      <c r="AJ15" s="9">
        <v>5.3419999999999996</v>
      </c>
      <c r="AK15" s="9">
        <v>2.222</v>
      </c>
      <c r="AL15" s="9">
        <v>3.12</v>
      </c>
      <c r="AM15" s="9">
        <v>0.84699999999999998</v>
      </c>
      <c r="AN15" s="9">
        <v>0.65900000000000003</v>
      </c>
      <c r="AO15" s="9">
        <v>0.188</v>
      </c>
      <c r="AP15" s="9">
        <v>0.38800000000000001</v>
      </c>
      <c r="AQ15" s="9">
        <v>0.19700000000000001</v>
      </c>
      <c r="AR15" s="9">
        <v>0.191</v>
      </c>
      <c r="AS15" s="9">
        <v>10</v>
      </c>
      <c r="AT15" s="9">
        <v>10.050000000000001</v>
      </c>
      <c r="AU15" s="9">
        <v>8</v>
      </c>
      <c r="AV15" s="9">
        <v>4.1440000000000001</v>
      </c>
      <c r="AW15" s="9">
        <v>1.8480000000000001</v>
      </c>
      <c r="AX15" s="9">
        <v>2.2970000000000002</v>
      </c>
      <c r="AY15" s="9">
        <v>2.66</v>
      </c>
      <c r="AZ15" s="9">
        <v>0.97</v>
      </c>
      <c r="BA15" s="9">
        <v>1.6910000000000001</v>
      </c>
      <c r="BB15" s="9">
        <v>1.26</v>
      </c>
      <c r="BC15" s="9">
        <v>0.65400000000000003</v>
      </c>
      <c r="BD15" s="9">
        <v>0.60599999999999998</v>
      </c>
      <c r="BE15" s="9">
        <v>0.224</v>
      </c>
      <c r="BF15" s="9">
        <v>0.224</v>
      </c>
      <c r="BG15" s="9">
        <v>0</v>
      </c>
      <c r="BH15" s="9">
        <v>0</v>
      </c>
      <c r="BI15" s="9">
        <v>0</v>
      </c>
      <c r="BJ15" s="9">
        <v>0</v>
      </c>
      <c r="BK15" s="9">
        <v>6</v>
      </c>
      <c r="BL15" s="9">
        <v>6.2460000000000004</v>
      </c>
      <c r="BM15" s="9">
        <v>6</v>
      </c>
      <c r="BN15" s="9">
        <v>5.335</v>
      </c>
      <c r="BO15" s="9">
        <v>1.665</v>
      </c>
      <c r="BP15" s="9">
        <v>3.67</v>
      </c>
      <c r="BQ15" s="9">
        <v>1.357</v>
      </c>
      <c r="BR15" s="9">
        <v>0.20899999999999999</v>
      </c>
      <c r="BS15" s="9">
        <v>1.1479999999999999</v>
      </c>
      <c r="BT15" s="9">
        <v>3.3879999999999999</v>
      </c>
      <c r="BU15" s="9">
        <v>1.2450000000000001</v>
      </c>
      <c r="BV15" s="9">
        <v>2.1429999999999998</v>
      </c>
      <c r="BW15" s="9">
        <v>0.39900000000000002</v>
      </c>
      <c r="BX15" s="9">
        <v>0.21</v>
      </c>
      <c r="BY15" s="9">
        <v>0.188</v>
      </c>
      <c r="BZ15" s="9">
        <v>0.191</v>
      </c>
      <c r="CA15" s="9">
        <v>0</v>
      </c>
      <c r="CB15" s="9">
        <v>0.191</v>
      </c>
      <c r="CC15" s="9">
        <v>10.611000000000001</v>
      </c>
      <c r="CD15" s="9">
        <v>13.074999999999999</v>
      </c>
      <c r="CE15" s="9">
        <v>10</v>
      </c>
      <c r="CF15" s="9">
        <v>3.9780000000000002</v>
      </c>
      <c r="CG15" s="9">
        <v>1.472</v>
      </c>
      <c r="CH15" s="9">
        <v>2.5059999999999998</v>
      </c>
      <c r="CI15" s="9">
        <v>1.157</v>
      </c>
      <c r="CJ15" s="9">
        <v>0.20899999999999999</v>
      </c>
      <c r="CK15" s="9">
        <v>0.94799999999999995</v>
      </c>
      <c r="CL15" s="9">
        <v>2.61</v>
      </c>
      <c r="CM15" s="9">
        <v>1.052</v>
      </c>
      <c r="CN15" s="9">
        <v>1.5580000000000001</v>
      </c>
      <c r="CO15" s="9">
        <v>0.21</v>
      </c>
      <c r="CP15" s="9">
        <v>0.21</v>
      </c>
      <c r="CQ15" s="9">
        <v>0</v>
      </c>
      <c r="CR15" s="9">
        <v>0</v>
      </c>
      <c r="CS15" s="9">
        <v>0</v>
      </c>
      <c r="CT15" s="9">
        <v>0</v>
      </c>
      <c r="CU15" s="9">
        <v>11.382999999999999</v>
      </c>
      <c r="CV15" s="9">
        <v>14.925000000000001</v>
      </c>
      <c r="CW15" s="9">
        <v>10</v>
      </c>
      <c r="CX15" s="9">
        <v>1.357</v>
      </c>
      <c r="CY15" s="9">
        <v>0.193</v>
      </c>
      <c r="CZ15" s="9">
        <v>1.1639999999999999</v>
      </c>
      <c r="DA15" s="9">
        <v>0.2</v>
      </c>
      <c r="DB15" s="9">
        <v>0</v>
      </c>
      <c r="DC15" s="9">
        <v>0.2</v>
      </c>
      <c r="DD15" s="9">
        <v>0.77700000000000002</v>
      </c>
      <c r="DE15" s="9">
        <v>0.193</v>
      </c>
      <c r="DF15" s="9">
        <v>0.58499999999999996</v>
      </c>
      <c r="DG15" s="9">
        <v>0.188</v>
      </c>
      <c r="DH15" s="9">
        <v>0</v>
      </c>
      <c r="DI15" s="9">
        <v>0.188</v>
      </c>
      <c r="DJ15" s="9">
        <v>0.191</v>
      </c>
      <c r="DK15" s="9">
        <v>0</v>
      </c>
      <c r="DL15" s="9">
        <v>0.191</v>
      </c>
      <c r="DM15" s="9">
        <v>10</v>
      </c>
      <c r="DN15" s="9">
        <v>0</v>
      </c>
      <c r="DO15" s="9">
        <v>11.423999999999999</v>
      </c>
      <c r="DP15" s="9">
        <v>2.7709999999999999</v>
      </c>
      <c r="DQ15" s="9">
        <v>1.0629999999999999</v>
      </c>
      <c r="DR15" s="9">
        <v>1.7070000000000001</v>
      </c>
      <c r="DS15" s="9">
        <v>1.655</v>
      </c>
      <c r="DT15" s="9">
        <v>0.31900000000000001</v>
      </c>
      <c r="DU15" s="9">
        <v>1.3360000000000001</v>
      </c>
      <c r="DV15" s="9">
        <v>0.69399999999999995</v>
      </c>
      <c r="DW15" s="9">
        <v>0.32300000000000001</v>
      </c>
      <c r="DX15" s="9">
        <v>0.371</v>
      </c>
      <c r="DY15" s="9">
        <v>0.22500000000000001</v>
      </c>
      <c r="DZ15" s="9">
        <v>0.22500000000000001</v>
      </c>
      <c r="EA15" s="9">
        <v>0</v>
      </c>
      <c r="EB15" s="9">
        <v>0.19700000000000001</v>
      </c>
      <c r="EC15" s="9">
        <v>0.19700000000000001</v>
      </c>
      <c r="ED15" s="9">
        <v>0</v>
      </c>
      <c r="EE15" s="9">
        <v>8</v>
      </c>
      <c r="EF15" s="9">
        <v>17.850999999999999</v>
      </c>
      <c r="EG15" s="9">
        <v>8</v>
      </c>
      <c r="EH15" s="9">
        <v>0.95399999999999996</v>
      </c>
      <c r="EI15" s="9">
        <v>0.22500000000000001</v>
      </c>
      <c r="EJ15" s="9">
        <v>0.72899999999999998</v>
      </c>
      <c r="EK15" s="9">
        <v>0.55400000000000005</v>
      </c>
      <c r="EL15" s="9">
        <v>0</v>
      </c>
      <c r="EM15" s="9">
        <v>0.55400000000000005</v>
      </c>
      <c r="EN15" s="9">
        <v>0.17499999999999999</v>
      </c>
      <c r="EO15" s="9">
        <v>0</v>
      </c>
      <c r="EP15" s="9">
        <v>0.17499999999999999</v>
      </c>
      <c r="EQ15" s="9">
        <v>0.22500000000000001</v>
      </c>
      <c r="ER15" s="9">
        <v>0.22500000000000001</v>
      </c>
      <c r="ES15" s="9">
        <v>0</v>
      </c>
      <c r="ET15" s="9">
        <v>0</v>
      </c>
      <c r="EU15" s="9">
        <v>0</v>
      </c>
      <c r="EV15" s="9">
        <v>0</v>
      </c>
      <c r="EW15" s="9">
        <v>8.2560000000000002</v>
      </c>
      <c r="EX15" s="9">
        <v>0</v>
      </c>
      <c r="EY15" s="9">
        <v>8</v>
      </c>
      <c r="EZ15" s="9">
        <v>1.8169999999999999</v>
      </c>
      <c r="FA15" s="9">
        <v>0.83899999999999997</v>
      </c>
      <c r="FB15" s="9">
        <v>0.97799999999999998</v>
      </c>
      <c r="FC15" s="9">
        <v>1.101</v>
      </c>
      <c r="FD15" s="9">
        <v>0.31900000000000001</v>
      </c>
      <c r="FE15" s="9">
        <v>0.78200000000000003</v>
      </c>
      <c r="FF15" s="9">
        <v>0.51900000000000002</v>
      </c>
      <c r="FG15" s="9">
        <v>0.32300000000000001</v>
      </c>
      <c r="FH15" s="9">
        <v>0.19600000000000001</v>
      </c>
      <c r="FI15" s="9">
        <v>0</v>
      </c>
      <c r="FJ15" s="9">
        <v>0</v>
      </c>
      <c r="FK15" s="9">
        <v>0</v>
      </c>
      <c r="FL15" s="9">
        <v>0.19700000000000001</v>
      </c>
      <c r="FM15" s="9">
        <v>0.19700000000000001</v>
      </c>
      <c r="FN15" s="9">
        <v>0</v>
      </c>
      <c r="FO15" s="9">
        <v>7.5190000000000001</v>
      </c>
      <c r="FP15" s="9">
        <v>16.460999999999999</v>
      </c>
      <c r="FQ15" s="9">
        <v>7.008</v>
      </c>
      <c r="FR15" s="9">
        <v>1.004</v>
      </c>
      <c r="FS15" s="9">
        <v>0.66800000000000004</v>
      </c>
      <c r="FT15" s="9">
        <v>0.33600000000000002</v>
      </c>
      <c r="FU15" s="9">
        <v>0.66800000000000004</v>
      </c>
      <c r="FV15" s="9">
        <v>0.66800000000000004</v>
      </c>
      <c r="FW15" s="9">
        <v>0</v>
      </c>
      <c r="FX15" s="9">
        <v>0.33600000000000002</v>
      </c>
      <c r="FY15" s="9">
        <v>0</v>
      </c>
      <c r="FZ15" s="9">
        <v>0.33600000000000002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8.0220000000000002</v>
      </c>
      <c r="GH15" s="9">
        <v>8</v>
      </c>
      <c r="GI15" s="9">
        <v>14.044</v>
      </c>
      <c r="GJ15" s="9">
        <v>10.334</v>
      </c>
      <c r="GK15" s="9">
        <v>3.8660000000000001</v>
      </c>
      <c r="GL15" s="9">
        <v>6.468</v>
      </c>
      <c r="GM15" s="9">
        <v>5.1719999999999997</v>
      </c>
      <c r="GN15" s="9">
        <v>1.53</v>
      </c>
      <c r="GO15" s="9">
        <v>3.6419999999999999</v>
      </c>
      <c r="GP15" s="9">
        <v>4.3109999999999999</v>
      </c>
      <c r="GQ15" s="9">
        <v>1.677</v>
      </c>
      <c r="GR15" s="9">
        <v>2.6339999999999999</v>
      </c>
      <c r="GS15" s="9">
        <v>0.65900000000000003</v>
      </c>
      <c r="GT15" s="9">
        <v>0.65900000000000003</v>
      </c>
      <c r="GU15" s="9">
        <v>0</v>
      </c>
      <c r="GV15" s="9">
        <v>0.191</v>
      </c>
      <c r="GW15" s="9">
        <v>0</v>
      </c>
      <c r="GX15" s="9">
        <v>0.191</v>
      </c>
      <c r="GY15" s="9">
        <v>9.1</v>
      </c>
      <c r="GZ15" s="9">
        <v>10</v>
      </c>
      <c r="HA15" s="9">
        <v>8</v>
      </c>
      <c r="HB15" s="9">
        <v>3.2250000000000001</v>
      </c>
      <c r="HC15" s="9">
        <v>0.623</v>
      </c>
      <c r="HD15" s="9">
        <v>2.6019999999999999</v>
      </c>
      <c r="HE15" s="9">
        <v>2.028</v>
      </c>
      <c r="HF15" s="9">
        <v>0.19400000000000001</v>
      </c>
      <c r="HG15" s="9">
        <v>1.8340000000000001</v>
      </c>
      <c r="HH15" s="9">
        <v>0.98699999999999999</v>
      </c>
      <c r="HI15" s="9">
        <v>0.218</v>
      </c>
      <c r="HJ15" s="9">
        <v>0.76800000000000002</v>
      </c>
      <c r="HK15" s="9">
        <v>0.21</v>
      </c>
      <c r="HL15" s="9">
        <v>0.21</v>
      </c>
      <c r="HM15" s="9">
        <v>0</v>
      </c>
      <c r="HN15" s="9">
        <v>0</v>
      </c>
      <c r="HO15" s="9">
        <v>0</v>
      </c>
      <c r="HP15" s="9">
        <v>0</v>
      </c>
      <c r="HQ15" s="9">
        <v>7.3129999999999997</v>
      </c>
      <c r="HR15" s="9">
        <v>10.374000000000001</v>
      </c>
      <c r="HS15" s="9">
        <v>6.7469999999999999</v>
      </c>
      <c r="HT15" s="9">
        <v>7.1079999999999997</v>
      </c>
      <c r="HU15" s="9">
        <v>3.2429999999999999</v>
      </c>
      <c r="HV15" s="9">
        <v>3.8660000000000001</v>
      </c>
      <c r="HW15" s="9">
        <v>3.1440000000000001</v>
      </c>
      <c r="HX15" s="9">
        <v>1.3360000000000001</v>
      </c>
      <c r="HY15" s="9">
        <v>1.8080000000000001</v>
      </c>
      <c r="HZ15" s="9">
        <v>3.3239999999999998</v>
      </c>
      <c r="IA15" s="9">
        <v>1.458</v>
      </c>
      <c r="IB15" s="9">
        <v>1.8660000000000001</v>
      </c>
      <c r="IC15" s="9">
        <v>0.44900000000000001</v>
      </c>
      <c r="ID15" s="9">
        <v>0.44900000000000001</v>
      </c>
      <c r="IE15" s="9">
        <v>0</v>
      </c>
      <c r="IF15" s="9">
        <v>0.191</v>
      </c>
      <c r="IG15" s="9">
        <v>0</v>
      </c>
      <c r="IH15" s="9">
        <v>0.191</v>
      </c>
      <c r="II15" s="9">
        <v>10</v>
      </c>
      <c r="IJ15" s="9">
        <v>10</v>
      </c>
      <c r="IK15" s="9">
        <v>10</v>
      </c>
      <c r="IL15" s="9">
        <v>2.92</v>
      </c>
      <c r="IM15" s="9">
        <v>1.3779999999999999</v>
      </c>
      <c r="IN15" s="9">
        <v>1.542</v>
      </c>
      <c r="IO15" s="9">
        <v>1.1679999999999999</v>
      </c>
      <c r="IP15" s="9">
        <v>0.63500000000000001</v>
      </c>
      <c r="IQ15" s="9">
        <v>0.53200000000000003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12.375999999999999</v>
      </c>
      <c r="M16" s="9">
        <v>4.7210000000000001</v>
      </c>
      <c r="N16" s="9">
        <v>7.6550000000000002</v>
      </c>
      <c r="O16" s="9">
        <v>5.4340000000000002</v>
      </c>
      <c r="P16" s="9">
        <v>2.1520000000000001</v>
      </c>
      <c r="Q16" s="9">
        <v>3.282</v>
      </c>
      <c r="R16" s="9">
        <v>4.8970000000000002</v>
      </c>
      <c r="S16" s="9">
        <v>1.609</v>
      </c>
      <c r="T16" s="9">
        <v>3.2879999999999998</v>
      </c>
      <c r="U16" s="9">
        <v>2.0449999999999999</v>
      </c>
      <c r="V16" s="9">
        <v>0.95899999999999996</v>
      </c>
      <c r="W16" s="9">
        <v>1.0860000000000001</v>
      </c>
      <c r="X16" s="9">
        <v>0</v>
      </c>
      <c r="Y16" s="9">
        <v>0</v>
      </c>
      <c r="Z16" s="9">
        <v>0</v>
      </c>
      <c r="AA16" s="9">
        <v>10</v>
      </c>
      <c r="AB16" s="9">
        <v>10.815</v>
      </c>
      <c r="AC16" s="9">
        <v>10</v>
      </c>
      <c r="AD16" s="9">
        <v>12.1</v>
      </c>
      <c r="AE16" s="9">
        <v>4.7210000000000001</v>
      </c>
      <c r="AF16" s="9">
        <v>7.3789999999999996</v>
      </c>
      <c r="AG16" s="9">
        <v>5.1580000000000004</v>
      </c>
      <c r="AH16" s="9">
        <v>2.1520000000000001</v>
      </c>
      <c r="AI16" s="9">
        <v>3.0059999999999998</v>
      </c>
      <c r="AJ16" s="9">
        <v>4.8970000000000002</v>
      </c>
      <c r="AK16" s="9">
        <v>1.609</v>
      </c>
      <c r="AL16" s="9">
        <v>3.2879999999999998</v>
      </c>
      <c r="AM16" s="9">
        <v>2.0449999999999999</v>
      </c>
      <c r="AN16" s="9">
        <v>0.95899999999999996</v>
      </c>
      <c r="AO16" s="9">
        <v>1.0860000000000001</v>
      </c>
      <c r="AP16" s="9">
        <v>0</v>
      </c>
      <c r="AQ16" s="9">
        <v>0</v>
      </c>
      <c r="AR16" s="9">
        <v>0</v>
      </c>
      <c r="AS16" s="9">
        <v>10</v>
      </c>
      <c r="AT16" s="9">
        <v>10.815</v>
      </c>
      <c r="AU16" s="9">
        <v>10</v>
      </c>
      <c r="AV16" s="9">
        <v>3.2650000000000001</v>
      </c>
      <c r="AW16" s="9">
        <v>0.69899999999999995</v>
      </c>
      <c r="AX16" s="9">
        <v>2.5659999999999998</v>
      </c>
      <c r="AY16" s="9">
        <v>1.387</v>
      </c>
      <c r="AZ16" s="9">
        <v>0.69899999999999995</v>
      </c>
      <c r="BA16" s="9">
        <v>0.68899999999999995</v>
      </c>
      <c r="BB16" s="9">
        <v>1.877</v>
      </c>
      <c r="BC16" s="9">
        <v>0</v>
      </c>
      <c r="BD16" s="9">
        <v>1.877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10</v>
      </c>
      <c r="BL16" s="9">
        <v>5</v>
      </c>
      <c r="BM16" s="9">
        <v>10.273999999999999</v>
      </c>
      <c r="BN16" s="9">
        <v>5.2750000000000004</v>
      </c>
      <c r="BO16" s="9">
        <v>2.6749999999999998</v>
      </c>
      <c r="BP16" s="9">
        <v>2.5990000000000002</v>
      </c>
      <c r="BQ16" s="9">
        <v>1.8660000000000001</v>
      </c>
      <c r="BR16" s="9">
        <v>0.69699999999999995</v>
      </c>
      <c r="BS16" s="9">
        <v>1.169</v>
      </c>
      <c r="BT16" s="9">
        <v>2.161</v>
      </c>
      <c r="BU16" s="9">
        <v>1.0189999999999999</v>
      </c>
      <c r="BV16" s="9">
        <v>1.141</v>
      </c>
      <c r="BW16" s="9">
        <v>1.248</v>
      </c>
      <c r="BX16" s="9">
        <v>0.95899999999999996</v>
      </c>
      <c r="BY16" s="9">
        <v>0.28899999999999998</v>
      </c>
      <c r="BZ16" s="9">
        <v>0</v>
      </c>
      <c r="CA16" s="9">
        <v>0</v>
      </c>
      <c r="CB16" s="9">
        <v>0</v>
      </c>
      <c r="CC16" s="9">
        <v>10.477</v>
      </c>
      <c r="CD16" s="9">
        <v>15</v>
      </c>
      <c r="CE16" s="9">
        <v>9.8559999999999999</v>
      </c>
      <c r="CF16" s="9">
        <v>2.585</v>
      </c>
      <c r="CG16" s="9">
        <v>1.444</v>
      </c>
      <c r="CH16" s="9">
        <v>1.141</v>
      </c>
      <c r="CI16" s="9">
        <v>0.98499999999999999</v>
      </c>
      <c r="CJ16" s="9">
        <v>0.69699999999999995</v>
      </c>
      <c r="CK16" s="9">
        <v>0.28799999999999998</v>
      </c>
      <c r="CL16" s="9">
        <v>1.226</v>
      </c>
      <c r="CM16" s="9">
        <v>0.374</v>
      </c>
      <c r="CN16" s="9">
        <v>0.85299999999999998</v>
      </c>
      <c r="CO16" s="9">
        <v>0.374</v>
      </c>
      <c r="CP16" s="9">
        <v>0.374</v>
      </c>
      <c r="CQ16" s="9">
        <v>0</v>
      </c>
      <c r="CR16" s="9">
        <v>0</v>
      </c>
      <c r="CS16" s="9">
        <v>0</v>
      </c>
      <c r="CT16" s="9">
        <v>0</v>
      </c>
      <c r="CU16" s="9">
        <v>10</v>
      </c>
      <c r="CV16" s="9">
        <v>9.7569999999999997</v>
      </c>
      <c r="CW16" s="9">
        <v>10</v>
      </c>
      <c r="CX16" s="9">
        <v>2.6890000000000001</v>
      </c>
      <c r="CY16" s="9">
        <v>1.2310000000000001</v>
      </c>
      <c r="CZ16" s="9">
        <v>1.458</v>
      </c>
      <c r="DA16" s="9">
        <v>0.88100000000000001</v>
      </c>
      <c r="DB16" s="9">
        <v>0</v>
      </c>
      <c r="DC16" s="9">
        <v>0.88100000000000001</v>
      </c>
      <c r="DD16" s="9">
        <v>0.93400000000000005</v>
      </c>
      <c r="DE16" s="9">
        <v>0.64600000000000002</v>
      </c>
      <c r="DF16" s="9">
        <v>0.28899999999999998</v>
      </c>
      <c r="DG16" s="9">
        <v>0.874</v>
      </c>
      <c r="DH16" s="9">
        <v>0.58499999999999996</v>
      </c>
      <c r="DI16" s="9">
        <v>0.28899999999999998</v>
      </c>
      <c r="DJ16" s="9">
        <v>0</v>
      </c>
      <c r="DK16" s="9">
        <v>0</v>
      </c>
      <c r="DL16" s="9">
        <v>0</v>
      </c>
      <c r="DM16" s="9">
        <v>15</v>
      </c>
      <c r="DN16" s="9">
        <v>17.263000000000002</v>
      </c>
      <c r="DO16" s="9">
        <v>6.9870000000000001</v>
      </c>
      <c r="DP16" s="9">
        <v>3.5609999999999999</v>
      </c>
      <c r="DQ16" s="9">
        <v>1.347</v>
      </c>
      <c r="DR16" s="9">
        <v>2.214</v>
      </c>
      <c r="DS16" s="9">
        <v>1.905</v>
      </c>
      <c r="DT16" s="9">
        <v>0.75700000000000001</v>
      </c>
      <c r="DU16" s="9">
        <v>1.1479999999999999</v>
      </c>
      <c r="DV16" s="9">
        <v>0.85899999999999999</v>
      </c>
      <c r="DW16" s="9">
        <v>0.59</v>
      </c>
      <c r="DX16" s="9">
        <v>0.26900000000000002</v>
      </c>
      <c r="DY16" s="9">
        <v>0.79700000000000004</v>
      </c>
      <c r="DZ16" s="9">
        <v>0</v>
      </c>
      <c r="EA16" s="9">
        <v>0.79700000000000004</v>
      </c>
      <c r="EB16" s="9">
        <v>0</v>
      </c>
      <c r="EC16" s="9">
        <v>0</v>
      </c>
      <c r="ED16" s="9">
        <v>0</v>
      </c>
      <c r="EE16" s="9">
        <v>9.1579999999999995</v>
      </c>
      <c r="EF16" s="9">
        <v>9.2970000000000006</v>
      </c>
      <c r="EG16" s="9">
        <v>8.0449999999999999</v>
      </c>
      <c r="EH16" s="9">
        <v>2.0619999999999998</v>
      </c>
      <c r="EI16" s="9">
        <v>0.68500000000000005</v>
      </c>
      <c r="EJ16" s="9">
        <v>1.377</v>
      </c>
      <c r="EK16" s="9">
        <v>0.88900000000000001</v>
      </c>
      <c r="EL16" s="9">
        <v>0.34200000000000003</v>
      </c>
      <c r="EM16" s="9">
        <v>0.54600000000000004</v>
      </c>
      <c r="EN16" s="9">
        <v>0.61099999999999999</v>
      </c>
      <c r="EO16" s="9">
        <v>0.34200000000000003</v>
      </c>
      <c r="EP16" s="9">
        <v>0.26900000000000002</v>
      </c>
      <c r="EQ16" s="9">
        <v>0.56200000000000006</v>
      </c>
      <c r="ER16" s="9">
        <v>0</v>
      </c>
      <c r="ES16" s="9">
        <v>0.56200000000000006</v>
      </c>
      <c r="ET16" s="9">
        <v>0</v>
      </c>
      <c r="EU16" s="9">
        <v>0</v>
      </c>
      <c r="EV16" s="9">
        <v>0</v>
      </c>
      <c r="EW16" s="9">
        <v>10.151999999999999</v>
      </c>
      <c r="EX16" s="9">
        <v>12.5</v>
      </c>
      <c r="EY16" s="9">
        <v>10.323</v>
      </c>
      <c r="EZ16" s="9">
        <v>1.4990000000000001</v>
      </c>
      <c r="FA16" s="9">
        <v>0.66200000000000003</v>
      </c>
      <c r="FB16" s="9">
        <v>0.83699999999999997</v>
      </c>
      <c r="FC16" s="9">
        <v>1.016</v>
      </c>
      <c r="FD16" s="9">
        <v>0.41499999999999998</v>
      </c>
      <c r="FE16" s="9">
        <v>0.60099999999999998</v>
      </c>
      <c r="FF16" s="9">
        <v>0.247</v>
      </c>
      <c r="FG16" s="9">
        <v>0.247</v>
      </c>
      <c r="FH16" s="9">
        <v>0</v>
      </c>
      <c r="FI16" s="9">
        <v>0.23499999999999999</v>
      </c>
      <c r="FJ16" s="9">
        <v>0</v>
      </c>
      <c r="FK16" s="9">
        <v>0.23499999999999999</v>
      </c>
      <c r="FL16" s="9">
        <v>0</v>
      </c>
      <c r="FM16" s="9">
        <v>0</v>
      </c>
      <c r="FN16" s="9">
        <v>0</v>
      </c>
      <c r="FO16" s="9">
        <v>5.5590000000000002</v>
      </c>
      <c r="FP16" s="9">
        <v>6.8680000000000003</v>
      </c>
      <c r="FQ16" s="9">
        <v>5.7949999999999999</v>
      </c>
      <c r="FR16" s="9">
        <v>0.27500000000000002</v>
      </c>
      <c r="FS16" s="9">
        <v>0</v>
      </c>
      <c r="FT16" s="9">
        <v>0.27500000000000002</v>
      </c>
      <c r="FU16" s="9">
        <v>0.27500000000000002</v>
      </c>
      <c r="FV16" s="9">
        <v>0</v>
      </c>
      <c r="FW16" s="9">
        <v>0.27500000000000002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10.103999999999999</v>
      </c>
      <c r="GK16" s="9">
        <v>3.8370000000000002</v>
      </c>
      <c r="GL16" s="9">
        <v>6.2670000000000003</v>
      </c>
      <c r="GM16" s="9">
        <v>4.5919999999999996</v>
      </c>
      <c r="GN16" s="9">
        <v>2.1520000000000001</v>
      </c>
      <c r="GO16" s="9">
        <v>2.44</v>
      </c>
      <c r="GP16" s="9">
        <v>4.0119999999999996</v>
      </c>
      <c r="GQ16" s="9">
        <v>1.0129999999999999</v>
      </c>
      <c r="GR16" s="9">
        <v>2.9990000000000001</v>
      </c>
      <c r="GS16" s="9">
        <v>1.4990000000000001</v>
      </c>
      <c r="GT16" s="9">
        <v>0.67100000000000004</v>
      </c>
      <c r="GU16" s="9">
        <v>0.82799999999999996</v>
      </c>
      <c r="GV16" s="9">
        <v>0</v>
      </c>
      <c r="GW16" s="9">
        <v>0</v>
      </c>
      <c r="GX16" s="9">
        <v>0</v>
      </c>
      <c r="GY16" s="9">
        <v>10</v>
      </c>
      <c r="GZ16" s="9">
        <v>8.4339999999999993</v>
      </c>
      <c r="HA16" s="9">
        <v>10</v>
      </c>
      <c r="HB16" s="9">
        <v>3.125</v>
      </c>
      <c r="HC16" s="9">
        <v>0.99399999999999999</v>
      </c>
      <c r="HD16" s="9">
        <v>2.1309999999999998</v>
      </c>
      <c r="HE16" s="9">
        <v>1.284</v>
      </c>
      <c r="HF16" s="9">
        <v>0.69699999999999995</v>
      </c>
      <c r="HG16" s="9">
        <v>0.58699999999999997</v>
      </c>
      <c r="HH16" s="9">
        <v>0.95099999999999996</v>
      </c>
      <c r="HI16" s="9">
        <v>0</v>
      </c>
      <c r="HJ16" s="9">
        <v>0.95099999999999996</v>
      </c>
      <c r="HK16" s="9">
        <v>0.89</v>
      </c>
      <c r="HL16" s="9">
        <v>0.29699999999999999</v>
      </c>
      <c r="HM16" s="9">
        <v>0.59299999999999997</v>
      </c>
      <c r="HN16" s="9">
        <v>0</v>
      </c>
      <c r="HO16" s="9">
        <v>0</v>
      </c>
      <c r="HP16" s="9">
        <v>0</v>
      </c>
      <c r="HQ16" s="9">
        <v>10</v>
      </c>
      <c r="HR16" s="9">
        <v>5.89</v>
      </c>
      <c r="HS16" s="9">
        <v>10.065</v>
      </c>
      <c r="HT16" s="9">
        <v>6.9790000000000001</v>
      </c>
      <c r="HU16" s="9">
        <v>2.843</v>
      </c>
      <c r="HV16" s="9">
        <v>4.1360000000000001</v>
      </c>
      <c r="HW16" s="9">
        <v>3.3090000000000002</v>
      </c>
      <c r="HX16" s="9">
        <v>1.456</v>
      </c>
      <c r="HY16" s="9">
        <v>1.853</v>
      </c>
      <c r="HZ16" s="9">
        <v>3.0609999999999999</v>
      </c>
      <c r="IA16" s="9">
        <v>1.0129999999999999</v>
      </c>
      <c r="IB16" s="9">
        <v>2.048</v>
      </c>
      <c r="IC16" s="9">
        <v>0.60899999999999999</v>
      </c>
      <c r="ID16" s="9">
        <v>0.374</v>
      </c>
      <c r="IE16" s="9">
        <v>0.23499999999999999</v>
      </c>
      <c r="IF16" s="9">
        <v>0</v>
      </c>
      <c r="IG16" s="9">
        <v>0</v>
      </c>
      <c r="IH16" s="9">
        <v>0</v>
      </c>
      <c r="II16" s="9">
        <v>10</v>
      </c>
      <c r="IJ16" s="9">
        <v>10.53</v>
      </c>
      <c r="IK16" s="9">
        <v>10</v>
      </c>
      <c r="IL16" s="9">
        <v>2.2719999999999998</v>
      </c>
      <c r="IM16" s="9">
        <v>0.88400000000000001</v>
      </c>
      <c r="IN16" s="9">
        <v>1.3879999999999999</v>
      </c>
      <c r="IO16" s="9">
        <v>0.84099999999999997</v>
      </c>
      <c r="IP16" s="9">
        <v>0</v>
      </c>
      <c r="IQ16" s="9">
        <v>0.84099999999999997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12.776</v>
      </c>
      <c r="M17" s="9">
        <v>6.3360000000000003</v>
      </c>
      <c r="N17" s="9">
        <v>6.44</v>
      </c>
      <c r="O17" s="9">
        <v>5.9950000000000001</v>
      </c>
      <c r="P17" s="9">
        <v>2.23</v>
      </c>
      <c r="Q17" s="9">
        <v>3.7650000000000001</v>
      </c>
      <c r="R17" s="9">
        <v>4.7919999999999998</v>
      </c>
      <c r="S17" s="9">
        <v>2.3889999999999998</v>
      </c>
      <c r="T17" s="9">
        <v>2.403</v>
      </c>
      <c r="U17" s="9">
        <v>1.407</v>
      </c>
      <c r="V17" s="9">
        <v>1.135</v>
      </c>
      <c r="W17" s="9">
        <v>0.27200000000000002</v>
      </c>
      <c r="X17" s="9">
        <v>0.58199999999999996</v>
      </c>
      <c r="Y17" s="9">
        <v>0.58199999999999996</v>
      </c>
      <c r="Z17" s="9">
        <v>0</v>
      </c>
      <c r="AA17" s="9">
        <v>10</v>
      </c>
      <c r="AB17" s="9">
        <v>10.398</v>
      </c>
      <c r="AC17" s="9">
        <v>8</v>
      </c>
      <c r="AD17" s="9">
        <v>12.286</v>
      </c>
      <c r="AE17" s="9">
        <v>6.0069999999999997</v>
      </c>
      <c r="AF17" s="9">
        <v>6.2789999999999999</v>
      </c>
      <c r="AG17" s="9">
        <v>5.8339999999999996</v>
      </c>
      <c r="AH17" s="9">
        <v>2.23</v>
      </c>
      <c r="AI17" s="9">
        <v>3.6040000000000001</v>
      </c>
      <c r="AJ17" s="9">
        <v>4.7919999999999998</v>
      </c>
      <c r="AK17" s="9">
        <v>2.3889999999999998</v>
      </c>
      <c r="AL17" s="9">
        <v>2.403</v>
      </c>
      <c r="AM17" s="9">
        <v>1.407</v>
      </c>
      <c r="AN17" s="9">
        <v>1.135</v>
      </c>
      <c r="AO17" s="9">
        <v>0.27200000000000002</v>
      </c>
      <c r="AP17" s="9">
        <v>0.254</v>
      </c>
      <c r="AQ17" s="9">
        <v>0.254</v>
      </c>
      <c r="AR17" s="9">
        <v>0</v>
      </c>
      <c r="AS17" s="9">
        <v>10</v>
      </c>
      <c r="AT17" s="9">
        <v>10</v>
      </c>
      <c r="AU17" s="9">
        <v>8</v>
      </c>
      <c r="AV17" s="9">
        <v>5.234</v>
      </c>
      <c r="AW17" s="9">
        <v>2.2559999999999998</v>
      </c>
      <c r="AX17" s="9">
        <v>2.9780000000000002</v>
      </c>
      <c r="AY17" s="9">
        <v>2.637</v>
      </c>
      <c r="AZ17" s="9">
        <v>0.95599999999999996</v>
      </c>
      <c r="BA17" s="9">
        <v>1.68</v>
      </c>
      <c r="BB17" s="9">
        <v>1.9319999999999999</v>
      </c>
      <c r="BC17" s="9">
        <v>0.63300000000000001</v>
      </c>
      <c r="BD17" s="9">
        <v>1.298</v>
      </c>
      <c r="BE17" s="9">
        <v>0.66600000000000004</v>
      </c>
      <c r="BF17" s="9">
        <v>0.66600000000000004</v>
      </c>
      <c r="BG17" s="9">
        <v>0</v>
      </c>
      <c r="BH17" s="9">
        <v>0</v>
      </c>
      <c r="BI17" s="9">
        <v>0</v>
      </c>
      <c r="BJ17" s="9">
        <v>0</v>
      </c>
      <c r="BK17" s="9">
        <v>8.9280000000000008</v>
      </c>
      <c r="BL17" s="9">
        <v>9.8480000000000008</v>
      </c>
      <c r="BM17" s="9">
        <v>8</v>
      </c>
      <c r="BN17" s="9">
        <v>5.1740000000000004</v>
      </c>
      <c r="BO17" s="9">
        <v>2.4300000000000002</v>
      </c>
      <c r="BP17" s="9">
        <v>2.7440000000000002</v>
      </c>
      <c r="BQ17" s="9">
        <v>1.8420000000000001</v>
      </c>
      <c r="BR17" s="9">
        <v>0.47399999999999998</v>
      </c>
      <c r="BS17" s="9">
        <v>1.367</v>
      </c>
      <c r="BT17" s="9">
        <v>2.5920000000000001</v>
      </c>
      <c r="BU17" s="9">
        <v>1.4870000000000001</v>
      </c>
      <c r="BV17" s="9">
        <v>1.105</v>
      </c>
      <c r="BW17" s="9">
        <v>0.74</v>
      </c>
      <c r="BX17" s="9">
        <v>0.46899999999999997</v>
      </c>
      <c r="BY17" s="9">
        <v>0.27200000000000002</v>
      </c>
      <c r="BZ17" s="9">
        <v>0</v>
      </c>
      <c r="CA17" s="9">
        <v>0</v>
      </c>
      <c r="CB17" s="9">
        <v>0</v>
      </c>
      <c r="CC17" s="9">
        <v>10.212999999999999</v>
      </c>
      <c r="CD17" s="9">
        <v>12.379</v>
      </c>
      <c r="CE17" s="9">
        <v>9.0969999999999995</v>
      </c>
      <c r="CF17" s="9">
        <v>2.585</v>
      </c>
      <c r="CG17" s="9">
        <v>1.367</v>
      </c>
      <c r="CH17" s="9">
        <v>1.218</v>
      </c>
      <c r="CI17" s="9">
        <v>0.58299999999999996</v>
      </c>
      <c r="CJ17" s="9">
        <v>0.25600000000000001</v>
      </c>
      <c r="CK17" s="9">
        <v>0.32700000000000001</v>
      </c>
      <c r="CL17" s="9">
        <v>1.4690000000000001</v>
      </c>
      <c r="CM17" s="9">
        <v>0.85</v>
      </c>
      <c r="CN17" s="9">
        <v>0.62</v>
      </c>
      <c r="CO17" s="9">
        <v>0.53200000000000003</v>
      </c>
      <c r="CP17" s="9">
        <v>0.26100000000000001</v>
      </c>
      <c r="CQ17" s="9">
        <v>0.27200000000000002</v>
      </c>
      <c r="CR17" s="9">
        <v>0</v>
      </c>
      <c r="CS17" s="9">
        <v>0</v>
      </c>
      <c r="CT17" s="9">
        <v>0</v>
      </c>
      <c r="CU17" s="9">
        <v>14.756</v>
      </c>
      <c r="CV17" s="9">
        <v>14.592000000000001</v>
      </c>
      <c r="CW17" s="9">
        <v>14.763999999999999</v>
      </c>
      <c r="CX17" s="9">
        <v>2.589</v>
      </c>
      <c r="CY17" s="9">
        <v>1.0629999999999999</v>
      </c>
      <c r="CZ17" s="9">
        <v>1.526</v>
      </c>
      <c r="DA17" s="9">
        <v>1.258</v>
      </c>
      <c r="DB17" s="9">
        <v>0.218</v>
      </c>
      <c r="DC17" s="9">
        <v>1.04</v>
      </c>
      <c r="DD17" s="9">
        <v>1.123</v>
      </c>
      <c r="DE17" s="9">
        <v>0.63700000000000001</v>
      </c>
      <c r="DF17" s="9">
        <v>0.48599999999999999</v>
      </c>
      <c r="DG17" s="9">
        <v>0.20799999999999999</v>
      </c>
      <c r="DH17" s="9">
        <v>0.20799999999999999</v>
      </c>
      <c r="DI17" s="9">
        <v>0</v>
      </c>
      <c r="DJ17" s="9">
        <v>0</v>
      </c>
      <c r="DK17" s="9">
        <v>0</v>
      </c>
      <c r="DL17" s="9">
        <v>0</v>
      </c>
      <c r="DM17" s="9">
        <v>9.3439999999999994</v>
      </c>
      <c r="DN17" s="9">
        <v>11.933999999999999</v>
      </c>
      <c r="DO17" s="9">
        <v>6.3449999999999998</v>
      </c>
      <c r="DP17" s="9">
        <v>1.877</v>
      </c>
      <c r="DQ17" s="9">
        <v>1.321</v>
      </c>
      <c r="DR17" s="9">
        <v>0.55700000000000005</v>
      </c>
      <c r="DS17" s="9">
        <v>1.3560000000000001</v>
      </c>
      <c r="DT17" s="9">
        <v>0.79900000000000004</v>
      </c>
      <c r="DU17" s="9">
        <v>0.55700000000000005</v>
      </c>
      <c r="DV17" s="9">
        <v>0.26800000000000002</v>
      </c>
      <c r="DW17" s="9">
        <v>0.26800000000000002</v>
      </c>
      <c r="DX17" s="9">
        <v>0</v>
      </c>
      <c r="DY17" s="9">
        <v>0</v>
      </c>
      <c r="DZ17" s="9">
        <v>0</v>
      </c>
      <c r="EA17" s="9">
        <v>0</v>
      </c>
      <c r="EB17" s="9">
        <v>0.254</v>
      </c>
      <c r="EC17" s="9">
        <v>0.254</v>
      </c>
      <c r="ED17" s="9">
        <v>0</v>
      </c>
      <c r="EE17" s="9">
        <v>8</v>
      </c>
      <c r="EF17" s="9">
        <v>8</v>
      </c>
      <c r="EG17" s="9">
        <v>5.6319999999999997</v>
      </c>
      <c r="EH17" s="9">
        <v>0.78300000000000003</v>
      </c>
      <c r="EI17" s="9">
        <v>0.78300000000000003</v>
      </c>
      <c r="EJ17" s="9">
        <v>0</v>
      </c>
      <c r="EK17" s="9">
        <v>0.51500000000000001</v>
      </c>
      <c r="EL17" s="9">
        <v>0.51500000000000001</v>
      </c>
      <c r="EM17" s="9">
        <v>0</v>
      </c>
      <c r="EN17" s="9">
        <v>0.26800000000000002</v>
      </c>
      <c r="EO17" s="9">
        <v>0.26800000000000002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8.0779999999999994</v>
      </c>
      <c r="EX17" s="9">
        <v>8.0779999999999994</v>
      </c>
      <c r="EY17" s="9">
        <v>0</v>
      </c>
      <c r="EZ17" s="9">
        <v>1.0940000000000001</v>
      </c>
      <c r="FA17" s="9">
        <v>0.53800000000000003</v>
      </c>
      <c r="FB17" s="9">
        <v>0.55700000000000005</v>
      </c>
      <c r="FC17" s="9">
        <v>0.84099999999999997</v>
      </c>
      <c r="FD17" s="9">
        <v>0.28399999999999997</v>
      </c>
      <c r="FE17" s="9">
        <v>0.55700000000000005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0.254</v>
      </c>
      <c r="FM17" s="9">
        <v>0.254</v>
      </c>
      <c r="FN17" s="9">
        <v>0</v>
      </c>
      <c r="FO17" s="9">
        <v>8</v>
      </c>
      <c r="FP17" s="9">
        <v>20.731999999999999</v>
      </c>
      <c r="FQ17" s="9">
        <v>5.6319999999999997</v>
      </c>
      <c r="FR17" s="9">
        <v>0.49</v>
      </c>
      <c r="FS17" s="9">
        <v>0.32900000000000001</v>
      </c>
      <c r="FT17" s="9">
        <v>0.161</v>
      </c>
      <c r="FU17" s="9">
        <v>0.161</v>
      </c>
      <c r="FV17" s="9">
        <v>0</v>
      </c>
      <c r="FW17" s="9">
        <v>0.161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0.32900000000000001</v>
      </c>
      <c r="GE17" s="9">
        <v>0.32900000000000001</v>
      </c>
      <c r="GF17" s="9">
        <v>0</v>
      </c>
      <c r="GG17" s="9">
        <v>22.434000000000001</v>
      </c>
      <c r="GH17" s="9">
        <v>0</v>
      </c>
      <c r="GI17" s="9">
        <v>0</v>
      </c>
      <c r="GJ17" s="9">
        <v>9.9309999999999992</v>
      </c>
      <c r="GK17" s="9">
        <v>4.4550000000000001</v>
      </c>
      <c r="GL17" s="9">
        <v>5.4749999999999996</v>
      </c>
      <c r="GM17" s="9">
        <v>4.5439999999999996</v>
      </c>
      <c r="GN17" s="9">
        <v>1.7430000000000001</v>
      </c>
      <c r="GO17" s="9">
        <v>2.8</v>
      </c>
      <c r="GP17" s="9">
        <v>3.9119999999999999</v>
      </c>
      <c r="GQ17" s="9">
        <v>1.5089999999999999</v>
      </c>
      <c r="GR17" s="9">
        <v>2.403</v>
      </c>
      <c r="GS17" s="9">
        <v>1.1459999999999999</v>
      </c>
      <c r="GT17" s="9">
        <v>0.874</v>
      </c>
      <c r="GU17" s="9">
        <v>0.27200000000000002</v>
      </c>
      <c r="GV17" s="9">
        <v>0.32900000000000001</v>
      </c>
      <c r="GW17" s="9">
        <v>0.32900000000000001</v>
      </c>
      <c r="GX17" s="9">
        <v>0</v>
      </c>
      <c r="GY17" s="9">
        <v>10</v>
      </c>
      <c r="GZ17" s="9">
        <v>12.195</v>
      </c>
      <c r="HA17" s="9">
        <v>8.4749999999999996</v>
      </c>
      <c r="HB17" s="9">
        <v>4.7859999999999996</v>
      </c>
      <c r="HC17" s="9">
        <v>2.7330000000000001</v>
      </c>
      <c r="HD17" s="9">
        <v>2.0529999999999999</v>
      </c>
      <c r="HE17" s="9">
        <v>2.2810000000000001</v>
      </c>
      <c r="HF17" s="9">
        <v>1.274</v>
      </c>
      <c r="HG17" s="9">
        <v>1.008</v>
      </c>
      <c r="HH17" s="9">
        <v>1.6240000000000001</v>
      </c>
      <c r="HI17" s="9">
        <v>0.85</v>
      </c>
      <c r="HJ17" s="9">
        <v>0.77400000000000002</v>
      </c>
      <c r="HK17" s="9">
        <v>0.88100000000000001</v>
      </c>
      <c r="HL17" s="9">
        <v>0.60899999999999999</v>
      </c>
      <c r="HM17" s="9">
        <v>0.27200000000000002</v>
      </c>
      <c r="HN17" s="9">
        <v>0</v>
      </c>
      <c r="HO17" s="9">
        <v>0</v>
      </c>
      <c r="HP17" s="9">
        <v>0</v>
      </c>
      <c r="HQ17" s="9">
        <v>9.93</v>
      </c>
      <c r="HR17" s="9">
        <v>9.52</v>
      </c>
      <c r="HS17" s="9">
        <v>9.1170000000000009</v>
      </c>
      <c r="HT17" s="9">
        <v>5.1449999999999996</v>
      </c>
      <c r="HU17" s="9">
        <v>1.722</v>
      </c>
      <c r="HV17" s="9">
        <v>3.4220000000000002</v>
      </c>
      <c r="HW17" s="9">
        <v>2.2629999999999999</v>
      </c>
      <c r="HX17" s="9">
        <v>0.47</v>
      </c>
      <c r="HY17" s="9">
        <v>1.7929999999999999</v>
      </c>
      <c r="HZ17" s="9">
        <v>2.2890000000000001</v>
      </c>
      <c r="IA17" s="9">
        <v>0.65900000000000003</v>
      </c>
      <c r="IB17" s="9">
        <v>1.63</v>
      </c>
      <c r="IC17" s="9">
        <v>0.26500000000000001</v>
      </c>
      <c r="ID17" s="9">
        <v>0.26500000000000001</v>
      </c>
      <c r="IE17" s="9">
        <v>0</v>
      </c>
      <c r="IF17" s="9">
        <v>0.32900000000000001</v>
      </c>
      <c r="IG17" s="9">
        <v>0.32900000000000001</v>
      </c>
      <c r="IH17" s="9">
        <v>0</v>
      </c>
      <c r="II17" s="9">
        <v>12</v>
      </c>
      <c r="IJ17" s="9">
        <v>13.657999999999999</v>
      </c>
      <c r="IK17" s="9">
        <v>8.5210000000000008</v>
      </c>
      <c r="IL17" s="9">
        <v>2.8450000000000002</v>
      </c>
      <c r="IM17" s="9">
        <v>1.88</v>
      </c>
      <c r="IN17" s="9">
        <v>0.96499999999999997</v>
      </c>
      <c r="IO17" s="9">
        <v>1.4510000000000001</v>
      </c>
      <c r="IP17" s="9">
        <v>0.48599999999999999</v>
      </c>
      <c r="IQ17" s="9">
        <v>0.96499999999999997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11.795999999999999</v>
      </c>
      <c r="M18" s="9">
        <v>6.71</v>
      </c>
      <c r="N18" s="9">
        <v>5.085</v>
      </c>
      <c r="O18" s="9">
        <v>4.4000000000000004</v>
      </c>
      <c r="P18" s="9">
        <v>2.1230000000000002</v>
      </c>
      <c r="Q18" s="9">
        <v>2.2770000000000001</v>
      </c>
      <c r="R18" s="9">
        <v>5.4269999999999996</v>
      </c>
      <c r="S18" s="9">
        <v>2.9329999999999998</v>
      </c>
      <c r="T18" s="9">
        <v>2.4940000000000002</v>
      </c>
      <c r="U18" s="9">
        <v>1.7050000000000001</v>
      </c>
      <c r="V18" s="9">
        <v>1.3919999999999999</v>
      </c>
      <c r="W18" s="9">
        <v>0.314</v>
      </c>
      <c r="X18" s="9">
        <v>0.26300000000000001</v>
      </c>
      <c r="Y18" s="9">
        <v>0.26300000000000001</v>
      </c>
      <c r="Z18" s="9">
        <v>0</v>
      </c>
      <c r="AA18" s="9">
        <v>10.816000000000001</v>
      </c>
      <c r="AB18" s="9">
        <v>13</v>
      </c>
      <c r="AC18" s="9">
        <v>10</v>
      </c>
      <c r="AD18" s="9">
        <v>11.795999999999999</v>
      </c>
      <c r="AE18" s="9">
        <v>6.71</v>
      </c>
      <c r="AF18" s="9">
        <v>5.085</v>
      </c>
      <c r="AG18" s="9">
        <v>4.4000000000000004</v>
      </c>
      <c r="AH18" s="9">
        <v>2.1230000000000002</v>
      </c>
      <c r="AI18" s="9">
        <v>2.2770000000000001</v>
      </c>
      <c r="AJ18" s="9">
        <v>5.4269999999999996</v>
      </c>
      <c r="AK18" s="9">
        <v>2.9329999999999998</v>
      </c>
      <c r="AL18" s="9">
        <v>2.4940000000000002</v>
      </c>
      <c r="AM18" s="9">
        <v>1.7050000000000001</v>
      </c>
      <c r="AN18" s="9">
        <v>1.3919999999999999</v>
      </c>
      <c r="AO18" s="9">
        <v>0.314</v>
      </c>
      <c r="AP18" s="9">
        <v>0.26300000000000001</v>
      </c>
      <c r="AQ18" s="9">
        <v>0.26300000000000001</v>
      </c>
      <c r="AR18" s="9">
        <v>0</v>
      </c>
      <c r="AS18" s="9">
        <v>10.816000000000001</v>
      </c>
      <c r="AT18" s="9">
        <v>13</v>
      </c>
      <c r="AU18" s="9">
        <v>10</v>
      </c>
      <c r="AV18" s="9">
        <v>6.65</v>
      </c>
      <c r="AW18" s="9">
        <v>3.3769999999999998</v>
      </c>
      <c r="AX18" s="9">
        <v>3.2730000000000001</v>
      </c>
      <c r="AY18" s="9">
        <v>2.9049999999999998</v>
      </c>
      <c r="AZ18" s="9">
        <v>1.5049999999999999</v>
      </c>
      <c r="BA18" s="9">
        <v>1.4</v>
      </c>
      <c r="BB18" s="9">
        <v>2.7879999999999998</v>
      </c>
      <c r="BC18" s="9">
        <v>1.2290000000000001</v>
      </c>
      <c r="BD18" s="9">
        <v>1.5589999999999999</v>
      </c>
      <c r="BE18" s="9">
        <v>0.95699999999999996</v>
      </c>
      <c r="BF18" s="9">
        <v>0.64300000000000002</v>
      </c>
      <c r="BG18" s="9">
        <v>0.314</v>
      </c>
      <c r="BH18" s="9">
        <v>0</v>
      </c>
      <c r="BI18" s="9">
        <v>0</v>
      </c>
      <c r="BJ18" s="9">
        <v>0</v>
      </c>
      <c r="BK18" s="9">
        <v>10</v>
      </c>
      <c r="BL18" s="9">
        <v>11.311</v>
      </c>
      <c r="BM18" s="9">
        <v>10</v>
      </c>
      <c r="BN18" s="9">
        <v>3.7189999999999999</v>
      </c>
      <c r="BO18" s="9">
        <v>2.3860000000000001</v>
      </c>
      <c r="BP18" s="9">
        <v>1.333</v>
      </c>
      <c r="BQ18" s="9">
        <v>1.2729999999999999</v>
      </c>
      <c r="BR18" s="9">
        <v>0.39600000000000002</v>
      </c>
      <c r="BS18" s="9">
        <v>0.877</v>
      </c>
      <c r="BT18" s="9">
        <v>1.4339999999999999</v>
      </c>
      <c r="BU18" s="9">
        <v>0.97799999999999998</v>
      </c>
      <c r="BV18" s="9">
        <v>0.45600000000000002</v>
      </c>
      <c r="BW18" s="9">
        <v>0.749</v>
      </c>
      <c r="BX18" s="9">
        <v>0.749</v>
      </c>
      <c r="BY18" s="9">
        <v>0</v>
      </c>
      <c r="BZ18" s="9">
        <v>0.26300000000000001</v>
      </c>
      <c r="CA18" s="9">
        <v>0.26300000000000001</v>
      </c>
      <c r="CB18" s="9">
        <v>0</v>
      </c>
      <c r="CC18" s="9">
        <v>13</v>
      </c>
      <c r="CD18" s="9">
        <v>17.372</v>
      </c>
      <c r="CE18" s="9">
        <v>8</v>
      </c>
      <c r="CF18" s="9">
        <v>2.367</v>
      </c>
      <c r="CG18" s="9">
        <v>1.2809999999999999</v>
      </c>
      <c r="CH18" s="9">
        <v>1.0860000000000001</v>
      </c>
      <c r="CI18" s="9">
        <v>0.63100000000000001</v>
      </c>
      <c r="CJ18" s="9">
        <v>0</v>
      </c>
      <c r="CK18" s="9">
        <v>0.63100000000000001</v>
      </c>
      <c r="CL18" s="9">
        <v>1.2509999999999999</v>
      </c>
      <c r="CM18" s="9">
        <v>0.79500000000000004</v>
      </c>
      <c r="CN18" s="9">
        <v>0.45600000000000002</v>
      </c>
      <c r="CO18" s="9">
        <v>0.48599999999999999</v>
      </c>
      <c r="CP18" s="9">
        <v>0.48599999999999999</v>
      </c>
      <c r="CQ18" s="9">
        <v>0</v>
      </c>
      <c r="CR18" s="9">
        <v>0</v>
      </c>
      <c r="CS18" s="9">
        <v>0</v>
      </c>
      <c r="CT18" s="9">
        <v>0</v>
      </c>
      <c r="CU18" s="9">
        <v>13</v>
      </c>
      <c r="CV18" s="9">
        <v>17.864999999999998</v>
      </c>
      <c r="CW18" s="9">
        <v>8.1969999999999992</v>
      </c>
      <c r="CX18" s="9">
        <v>1.3520000000000001</v>
      </c>
      <c r="CY18" s="9">
        <v>1.105</v>
      </c>
      <c r="CZ18" s="9">
        <v>0.246</v>
      </c>
      <c r="DA18" s="9">
        <v>0.64200000000000002</v>
      </c>
      <c r="DB18" s="9">
        <v>0.39600000000000002</v>
      </c>
      <c r="DC18" s="9">
        <v>0.246</v>
      </c>
      <c r="DD18" s="9">
        <v>0.183</v>
      </c>
      <c r="DE18" s="9">
        <v>0.183</v>
      </c>
      <c r="DF18" s="9">
        <v>0</v>
      </c>
      <c r="DG18" s="9">
        <v>0.26300000000000001</v>
      </c>
      <c r="DH18" s="9">
        <v>0.26300000000000001</v>
      </c>
      <c r="DI18" s="9">
        <v>0</v>
      </c>
      <c r="DJ18" s="9">
        <v>0.26300000000000001</v>
      </c>
      <c r="DK18" s="9">
        <v>0.26300000000000001</v>
      </c>
      <c r="DL18" s="9">
        <v>0</v>
      </c>
      <c r="DM18" s="9">
        <v>8.7769999999999992</v>
      </c>
      <c r="DN18" s="9">
        <v>12.906000000000001</v>
      </c>
      <c r="DO18" s="9">
        <v>0</v>
      </c>
      <c r="DP18" s="9">
        <v>1.427</v>
      </c>
      <c r="DQ18" s="9">
        <v>0.94699999999999995</v>
      </c>
      <c r="DR18" s="9">
        <v>0.48</v>
      </c>
      <c r="DS18" s="9">
        <v>0.222</v>
      </c>
      <c r="DT18" s="9">
        <v>0.222</v>
      </c>
      <c r="DU18" s="9">
        <v>0</v>
      </c>
      <c r="DV18" s="9">
        <v>1.2050000000000001</v>
      </c>
      <c r="DW18" s="9">
        <v>0.72499999999999998</v>
      </c>
      <c r="DX18" s="9">
        <v>0.48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14.090999999999999</v>
      </c>
      <c r="EF18" s="9">
        <v>11.622999999999999</v>
      </c>
      <c r="EG18" s="9">
        <v>15.518000000000001</v>
      </c>
      <c r="EH18" s="9">
        <v>0.72499999999999998</v>
      </c>
      <c r="EI18" s="9">
        <v>0.72499999999999998</v>
      </c>
      <c r="EJ18" s="9">
        <v>0</v>
      </c>
      <c r="EK18" s="9">
        <v>0</v>
      </c>
      <c r="EL18" s="9">
        <v>0</v>
      </c>
      <c r="EM18" s="9">
        <v>0</v>
      </c>
      <c r="EN18" s="9">
        <v>0.72499999999999998</v>
      </c>
      <c r="EO18" s="9">
        <v>0.72499999999999998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13</v>
      </c>
      <c r="EX18" s="9">
        <v>13</v>
      </c>
      <c r="EY18" s="9">
        <v>0</v>
      </c>
      <c r="EZ18" s="9">
        <v>0.70199999999999996</v>
      </c>
      <c r="FA18" s="9">
        <v>0.222</v>
      </c>
      <c r="FB18" s="9">
        <v>0.48</v>
      </c>
      <c r="FC18" s="9">
        <v>0.222</v>
      </c>
      <c r="FD18" s="9">
        <v>0.222</v>
      </c>
      <c r="FE18" s="9">
        <v>0</v>
      </c>
      <c r="FF18" s="9">
        <v>0.48</v>
      </c>
      <c r="FG18" s="9">
        <v>0</v>
      </c>
      <c r="FH18" s="9">
        <v>0.48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15.055999999999999</v>
      </c>
      <c r="FP18" s="9">
        <v>0</v>
      </c>
      <c r="FQ18" s="9">
        <v>15.518000000000001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10.691000000000001</v>
      </c>
      <c r="GK18" s="9">
        <v>5.8369999999999997</v>
      </c>
      <c r="GL18" s="9">
        <v>4.8540000000000001</v>
      </c>
      <c r="GM18" s="9">
        <v>4.202</v>
      </c>
      <c r="GN18" s="9">
        <v>1.925</v>
      </c>
      <c r="GO18" s="9">
        <v>2.2770000000000001</v>
      </c>
      <c r="GP18" s="9">
        <v>4.5209999999999999</v>
      </c>
      <c r="GQ18" s="9">
        <v>2.2570000000000001</v>
      </c>
      <c r="GR18" s="9">
        <v>2.2629999999999999</v>
      </c>
      <c r="GS18" s="9">
        <v>1.7050000000000001</v>
      </c>
      <c r="GT18" s="9">
        <v>1.3919999999999999</v>
      </c>
      <c r="GU18" s="9">
        <v>0.314</v>
      </c>
      <c r="GV18" s="9">
        <v>0.26300000000000001</v>
      </c>
      <c r="GW18" s="9">
        <v>0.26300000000000001</v>
      </c>
      <c r="GX18" s="9">
        <v>0</v>
      </c>
      <c r="GY18" s="9">
        <v>10.122999999999999</v>
      </c>
      <c r="GZ18" s="9">
        <v>13.263</v>
      </c>
      <c r="HA18" s="9">
        <v>9.9689999999999994</v>
      </c>
      <c r="HB18" s="9">
        <v>2.4860000000000002</v>
      </c>
      <c r="HC18" s="9">
        <v>1.486</v>
      </c>
      <c r="HD18" s="9">
        <v>1.0009999999999999</v>
      </c>
      <c r="HE18" s="9">
        <v>0.746</v>
      </c>
      <c r="HF18" s="9">
        <v>0.222</v>
      </c>
      <c r="HG18" s="9">
        <v>0.52400000000000002</v>
      </c>
      <c r="HH18" s="9">
        <v>1.0209999999999999</v>
      </c>
      <c r="HI18" s="9">
        <v>0.54500000000000004</v>
      </c>
      <c r="HJ18" s="9">
        <v>0.47699999999999998</v>
      </c>
      <c r="HK18" s="9">
        <v>0.71899999999999997</v>
      </c>
      <c r="HL18" s="9">
        <v>0.71899999999999997</v>
      </c>
      <c r="HM18" s="9">
        <v>0</v>
      </c>
      <c r="HN18" s="9">
        <v>0</v>
      </c>
      <c r="HO18" s="9">
        <v>0</v>
      </c>
      <c r="HP18" s="9">
        <v>0</v>
      </c>
      <c r="HQ18" s="9">
        <v>14.733000000000001</v>
      </c>
      <c r="HR18" s="9">
        <v>18.931999999999999</v>
      </c>
      <c r="HS18" s="9">
        <v>8.15</v>
      </c>
      <c r="HT18" s="9">
        <v>8.2050000000000001</v>
      </c>
      <c r="HU18" s="9">
        <v>4.351</v>
      </c>
      <c r="HV18" s="9">
        <v>3.8540000000000001</v>
      </c>
      <c r="HW18" s="9">
        <v>3.456</v>
      </c>
      <c r="HX18" s="9">
        <v>1.7030000000000001</v>
      </c>
      <c r="HY18" s="9">
        <v>1.7529999999999999</v>
      </c>
      <c r="HZ18" s="9">
        <v>3.5</v>
      </c>
      <c r="IA18" s="9">
        <v>1.7130000000000001</v>
      </c>
      <c r="IB18" s="9">
        <v>1.7869999999999999</v>
      </c>
      <c r="IC18" s="9">
        <v>0.98599999999999999</v>
      </c>
      <c r="ID18" s="9">
        <v>0.67300000000000004</v>
      </c>
      <c r="IE18" s="9">
        <v>0.314</v>
      </c>
      <c r="IF18" s="9">
        <v>0.26300000000000001</v>
      </c>
      <c r="IG18" s="9">
        <v>0.26300000000000001</v>
      </c>
      <c r="IH18" s="9">
        <v>0</v>
      </c>
      <c r="II18" s="9">
        <v>10</v>
      </c>
      <c r="IJ18" s="9">
        <v>11.907999999999999</v>
      </c>
      <c r="IK18" s="9">
        <v>10</v>
      </c>
      <c r="IL18" s="9">
        <v>1.105</v>
      </c>
      <c r="IM18" s="9">
        <v>0.873</v>
      </c>
      <c r="IN18" s="9">
        <v>0.23100000000000001</v>
      </c>
      <c r="IO18" s="9">
        <v>0.19800000000000001</v>
      </c>
      <c r="IP18" s="9">
        <v>0.19800000000000001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12.355</v>
      </c>
      <c r="M19" s="9">
        <v>6.9009999999999998</v>
      </c>
      <c r="N19" s="9">
        <v>5.4530000000000003</v>
      </c>
      <c r="O19" s="9">
        <v>5.4370000000000003</v>
      </c>
      <c r="P19" s="9">
        <v>2.9790000000000001</v>
      </c>
      <c r="Q19" s="9">
        <v>2.4569999999999999</v>
      </c>
      <c r="R19" s="9">
        <v>4.9779999999999998</v>
      </c>
      <c r="S19" s="9">
        <v>2.5449999999999999</v>
      </c>
      <c r="T19" s="9">
        <v>2.4329999999999998</v>
      </c>
      <c r="U19" s="9">
        <v>1.94</v>
      </c>
      <c r="V19" s="9">
        <v>1.377</v>
      </c>
      <c r="W19" s="9">
        <v>0.56299999999999994</v>
      </c>
      <c r="X19" s="9">
        <v>0</v>
      </c>
      <c r="Y19" s="9">
        <v>0</v>
      </c>
      <c r="Z19" s="9">
        <v>0</v>
      </c>
      <c r="AA19" s="9">
        <v>10</v>
      </c>
      <c r="AB19" s="9">
        <v>10</v>
      </c>
      <c r="AC19" s="9">
        <v>10</v>
      </c>
      <c r="AD19" s="9">
        <v>12.153</v>
      </c>
      <c r="AE19" s="9">
        <v>6.9009999999999998</v>
      </c>
      <c r="AF19" s="9">
        <v>5.2519999999999998</v>
      </c>
      <c r="AG19" s="9">
        <v>5.4370000000000003</v>
      </c>
      <c r="AH19" s="9">
        <v>2.9790000000000001</v>
      </c>
      <c r="AI19" s="9">
        <v>2.4569999999999999</v>
      </c>
      <c r="AJ19" s="9">
        <v>4.7759999999999998</v>
      </c>
      <c r="AK19" s="9">
        <v>2.5449999999999999</v>
      </c>
      <c r="AL19" s="9">
        <v>2.2320000000000002</v>
      </c>
      <c r="AM19" s="9">
        <v>1.94</v>
      </c>
      <c r="AN19" s="9">
        <v>1.377</v>
      </c>
      <c r="AO19" s="9">
        <v>0.56299999999999994</v>
      </c>
      <c r="AP19" s="9">
        <v>0</v>
      </c>
      <c r="AQ19" s="9">
        <v>0</v>
      </c>
      <c r="AR19" s="9">
        <v>0</v>
      </c>
      <c r="AS19" s="9">
        <v>10</v>
      </c>
      <c r="AT19" s="9">
        <v>10</v>
      </c>
      <c r="AU19" s="9">
        <v>10</v>
      </c>
      <c r="AV19" s="9">
        <v>6.0990000000000002</v>
      </c>
      <c r="AW19" s="9">
        <v>3.8809999999999998</v>
      </c>
      <c r="AX19" s="9">
        <v>2.218</v>
      </c>
      <c r="AY19" s="9">
        <v>3.2440000000000002</v>
      </c>
      <c r="AZ19" s="9">
        <v>2.19</v>
      </c>
      <c r="BA19" s="9">
        <v>1.054</v>
      </c>
      <c r="BB19" s="9">
        <v>1.6679999999999999</v>
      </c>
      <c r="BC19" s="9">
        <v>0.89900000000000002</v>
      </c>
      <c r="BD19" s="9">
        <v>0.76900000000000002</v>
      </c>
      <c r="BE19" s="9">
        <v>1.1870000000000001</v>
      </c>
      <c r="BF19" s="9">
        <v>0.79300000000000004</v>
      </c>
      <c r="BG19" s="9">
        <v>0.39400000000000002</v>
      </c>
      <c r="BH19" s="9">
        <v>0</v>
      </c>
      <c r="BI19" s="9">
        <v>0</v>
      </c>
      <c r="BJ19" s="9">
        <v>0</v>
      </c>
      <c r="BK19" s="9">
        <v>8</v>
      </c>
      <c r="BL19" s="9">
        <v>8</v>
      </c>
      <c r="BM19" s="9">
        <v>9.3460000000000001</v>
      </c>
      <c r="BN19" s="9">
        <v>5</v>
      </c>
      <c r="BO19" s="9">
        <v>2.5379999999999998</v>
      </c>
      <c r="BP19" s="9">
        <v>2.4620000000000002</v>
      </c>
      <c r="BQ19" s="9">
        <v>1.603</v>
      </c>
      <c r="BR19" s="9">
        <v>0.46200000000000002</v>
      </c>
      <c r="BS19" s="9">
        <v>1.141</v>
      </c>
      <c r="BT19" s="9">
        <v>2.9670000000000001</v>
      </c>
      <c r="BU19" s="9">
        <v>1.6459999999999999</v>
      </c>
      <c r="BV19" s="9">
        <v>1.321</v>
      </c>
      <c r="BW19" s="9">
        <v>0.43</v>
      </c>
      <c r="BX19" s="9">
        <v>0.43</v>
      </c>
      <c r="BY19" s="9">
        <v>0</v>
      </c>
      <c r="BZ19" s="9">
        <v>0</v>
      </c>
      <c r="CA19" s="9">
        <v>0</v>
      </c>
      <c r="CB19" s="9">
        <v>0</v>
      </c>
      <c r="CC19" s="9">
        <v>10.926</v>
      </c>
      <c r="CD19" s="9">
        <v>12</v>
      </c>
      <c r="CE19" s="9">
        <v>9.91</v>
      </c>
      <c r="CF19" s="9">
        <v>2.9129999999999998</v>
      </c>
      <c r="CG19" s="9">
        <v>1.7450000000000001</v>
      </c>
      <c r="CH19" s="9">
        <v>1.167</v>
      </c>
      <c r="CI19" s="9">
        <v>0.63700000000000001</v>
      </c>
      <c r="CJ19" s="9">
        <v>0.248</v>
      </c>
      <c r="CK19" s="9">
        <v>0.38900000000000001</v>
      </c>
      <c r="CL19" s="9">
        <v>2.028</v>
      </c>
      <c r="CM19" s="9">
        <v>1.25</v>
      </c>
      <c r="CN19" s="9">
        <v>0.77800000000000002</v>
      </c>
      <c r="CO19" s="9">
        <v>0.248</v>
      </c>
      <c r="CP19" s="9">
        <v>0.248</v>
      </c>
      <c r="CQ19" s="9">
        <v>0</v>
      </c>
      <c r="CR19" s="9">
        <v>0</v>
      </c>
      <c r="CS19" s="9">
        <v>0</v>
      </c>
      <c r="CT19" s="9">
        <v>0</v>
      </c>
      <c r="CU19" s="9">
        <v>11.587999999999999</v>
      </c>
      <c r="CV19" s="9">
        <v>12</v>
      </c>
      <c r="CW19" s="9">
        <v>10</v>
      </c>
      <c r="CX19" s="9">
        <v>2.0880000000000001</v>
      </c>
      <c r="CY19" s="9">
        <v>0.79300000000000004</v>
      </c>
      <c r="CZ19" s="9">
        <v>1.2949999999999999</v>
      </c>
      <c r="DA19" s="9">
        <v>0.96599999999999997</v>
      </c>
      <c r="DB19" s="9">
        <v>0.214</v>
      </c>
      <c r="DC19" s="9">
        <v>0.752</v>
      </c>
      <c r="DD19" s="9">
        <v>0.94</v>
      </c>
      <c r="DE19" s="9">
        <v>0.39600000000000002</v>
      </c>
      <c r="DF19" s="9">
        <v>0.54300000000000004</v>
      </c>
      <c r="DG19" s="9">
        <v>0.182</v>
      </c>
      <c r="DH19" s="9">
        <v>0.182</v>
      </c>
      <c r="DI19" s="9">
        <v>0</v>
      </c>
      <c r="DJ19" s="9">
        <v>0</v>
      </c>
      <c r="DK19" s="9">
        <v>0</v>
      </c>
      <c r="DL19" s="9">
        <v>0</v>
      </c>
      <c r="DM19" s="9">
        <v>9.7270000000000003</v>
      </c>
      <c r="DN19" s="9">
        <v>11.893000000000001</v>
      </c>
      <c r="DO19" s="9">
        <v>7.9429999999999996</v>
      </c>
      <c r="DP19" s="9">
        <v>1.054</v>
      </c>
      <c r="DQ19" s="9">
        <v>0.48199999999999998</v>
      </c>
      <c r="DR19" s="9">
        <v>0.57199999999999995</v>
      </c>
      <c r="DS19" s="9">
        <v>0.59</v>
      </c>
      <c r="DT19" s="9">
        <v>0.32800000000000001</v>
      </c>
      <c r="DU19" s="9">
        <v>0.26200000000000001</v>
      </c>
      <c r="DV19" s="9">
        <v>0.14099999999999999</v>
      </c>
      <c r="DW19" s="9">
        <v>0</v>
      </c>
      <c r="DX19" s="9">
        <v>0.14099999999999999</v>
      </c>
      <c r="DY19" s="9">
        <v>0.32300000000000001</v>
      </c>
      <c r="DZ19" s="9">
        <v>0.154</v>
      </c>
      <c r="EA19" s="9">
        <v>0.16900000000000001</v>
      </c>
      <c r="EB19" s="9">
        <v>0</v>
      </c>
      <c r="EC19" s="9">
        <v>0</v>
      </c>
      <c r="ED19" s="9">
        <v>0</v>
      </c>
      <c r="EE19" s="9">
        <v>7.0129999999999999</v>
      </c>
      <c r="EF19" s="9">
        <v>5.9660000000000002</v>
      </c>
      <c r="EG19" s="9">
        <v>9.6050000000000004</v>
      </c>
      <c r="EH19" s="9">
        <v>0.621</v>
      </c>
      <c r="EI19" s="9">
        <v>0.317</v>
      </c>
      <c r="EJ19" s="9">
        <v>0.30399999999999999</v>
      </c>
      <c r="EK19" s="9">
        <v>0.29799999999999999</v>
      </c>
      <c r="EL19" s="9">
        <v>0.16300000000000001</v>
      </c>
      <c r="EM19" s="9">
        <v>0.13500000000000001</v>
      </c>
      <c r="EN19" s="9">
        <v>0</v>
      </c>
      <c r="EO19" s="9">
        <v>0</v>
      </c>
      <c r="EP19" s="9">
        <v>0</v>
      </c>
      <c r="EQ19" s="9">
        <v>0.32300000000000001</v>
      </c>
      <c r="ER19" s="9">
        <v>0.154</v>
      </c>
      <c r="ES19" s="9">
        <v>0.16900000000000001</v>
      </c>
      <c r="ET19" s="9">
        <v>0</v>
      </c>
      <c r="EU19" s="9">
        <v>0</v>
      </c>
      <c r="EV19" s="9">
        <v>0</v>
      </c>
      <c r="EW19" s="9">
        <v>13.930999999999999</v>
      </c>
      <c r="EX19" s="9">
        <v>12.811</v>
      </c>
      <c r="EY19" s="9">
        <v>13.329000000000001</v>
      </c>
      <c r="EZ19" s="9">
        <v>0.433</v>
      </c>
      <c r="FA19" s="9">
        <v>0.16500000000000001</v>
      </c>
      <c r="FB19" s="9">
        <v>0.26800000000000002</v>
      </c>
      <c r="FC19" s="9">
        <v>0.29199999999999998</v>
      </c>
      <c r="FD19" s="9">
        <v>0.16500000000000001</v>
      </c>
      <c r="FE19" s="9">
        <v>0.127</v>
      </c>
      <c r="FF19" s="9">
        <v>0.14099999999999999</v>
      </c>
      <c r="FG19" s="9">
        <v>0</v>
      </c>
      <c r="FH19" s="9">
        <v>0.14099999999999999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6.835</v>
      </c>
      <c r="FP19" s="9">
        <v>0</v>
      </c>
      <c r="FQ19" s="9">
        <v>9.1039999999999992</v>
      </c>
      <c r="FR19" s="9">
        <v>0.20200000000000001</v>
      </c>
      <c r="FS19" s="9">
        <v>0</v>
      </c>
      <c r="FT19" s="9">
        <v>0.20200000000000001</v>
      </c>
      <c r="FU19" s="9">
        <v>0</v>
      </c>
      <c r="FV19" s="9">
        <v>0</v>
      </c>
      <c r="FW19" s="9">
        <v>0</v>
      </c>
      <c r="FX19" s="9">
        <v>0.20200000000000001</v>
      </c>
      <c r="FY19" s="9">
        <v>0</v>
      </c>
      <c r="FZ19" s="9">
        <v>0.20200000000000001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10.597</v>
      </c>
      <c r="GK19" s="9">
        <v>5.9039999999999999</v>
      </c>
      <c r="GL19" s="9">
        <v>4.6920000000000002</v>
      </c>
      <c r="GM19" s="9">
        <v>4.8929999999999998</v>
      </c>
      <c r="GN19" s="9">
        <v>2.8140000000000001</v>
      </c>
      <c r="GO19" s="9">
        <v>2.0790000000000002</v>
      </c>
      <c r="GP19" s="9">
        <v>3.9180000000000001</v>
      </c>
      <c r="GQ19" s="9">
        <v>1.867</v>
      </c>
      <c r="GR19" s="9">
        <v>2.0510000000000002</v>
      </c>
      <c r="GS19" s="9">
        <v>1.7849999999999999</v>
      </c>
      <c r="GT19" s="9">
        <v>1.2230000000000001</v>
      </c>
      <c r="GU19" s="9">
        <v>0.56299999999999994</v>
      </c>
      <c r="GV19" s="9">
        <v>0</v>
      </c>
      <c r="GW19" s="9">
        <v>0</v>
      </c>
      <c r="GX19" s="9">
        <v>0</v>
      </c>
      <c r="GY19" s="9">
        <v>10</v>
      </c>
      <c r="GZ19" s="9">
        <v>10</v>
      </c>
      <c r="HA19" s="9">
        <v>10</v>
      </c>
      <c r="HB19" s="9">
        <v>2.7440000000000002</v>
      </c>
      <c r="HC19" s="9">
        <v>1.2929999999999999</v>
      </c>
      <c r="HD19" s="9">
        <v>1.452</v>
      </c>
      <c r="HE19" s="9">
        <v>0.72499999999999998</v>
      </c>
      <c r="HF19" s="9">
        <v>0.214</v>
      </c>
      <c r="HG19" s="9">
        <v>0.51100000000000001</v>
      </c>
      <c r="HH19" s="9">
        <v>1.7709999999999999</v>
      </c>
      <c r="HI19" s="9">
        <v>0.83099999999999996</v>
      </c>
      <c r="HJ19" s="9">
        <v>0.94099999999999995</v>
      </c>
      <c r="HK19" s="9">
        <v>0.248</v>
      </c>
      <c r="HL19" s="9">
        <v>0.248</v>
      </c>
      <c r="HM19" s="9">
        <v>0</v>
      </c>
      <c r="HN19" s="9">
        <v>0</v>
      </c>
      <c r="HO19" s="9">
        <v>0</v>
      </c>
      <c r="HP19" s="9">
        <v>0</v>
      </c>
      <c r="HQ19" s="9">
        <v>10</v>
      </c>
      <c r="HR19" s="9">
        <v>10</v>
      </c>
      <c r="HS19" s="9">
        <v>10.787000000000001</v>
      </c>
      <c r="HT19" s="9">
        <v>7.8520000000000003</v>
      </c>
      <c r="HU19" s="9">
        <v>4.6109999999999998</v>
      </c>
      <c r="HV19" s="9">
        <v>3.2410000000000001</v>
      </c>
      <c r="HW19" s="9">
        <v>4.1680000000000001</v>
      </c>
      <c r="HX19" s="9">
        <v>2.6</v>
      </c>
      <c r="HY19" s="9">
        <v>1.5680000000000001</v>
      </c>
      <c r="HZ19" s="9">
        <v>2.1459999999999999</v>
      </c>
      <c r="IA19" s="9">
        <v>1.036</v>
      </c>
      <c r="IB19" s="9">
        <v>1.1100000000000001</v>
      </c>
      <c r="IC19" s="9">
        <v>1.538</v>
      </c>
      <c r="ID19" s="9">
        <v>0.97499999999999998</v>
      </c>
      <c r="IE19" s="9">
        <v>0.56299999999999994</v>
      </c>
      <c r="IF19" s="9">
        <v>0</v>
      </c>
      <c r="IG19" s="9">
        <v>0</v>
      </c>
      <c r="IH19" s="9">
        <v>0</v>
      </c>
      <c r="II19" s="9">
        <v>8</v>
      </c>
      <c r="IJ19" s="9">
        <v>8</v>
      </c>
      <c r="IK19" s="9">
        <v>9.1669999999999998</v>
      </c>
      <c r="IL19" s="9">
        <v>1.758</v>
      </c>
      <c r="IM19" s="9">
        <v>0.997</v>
      </c>
      <c r="IN19" s="9">
        <v>0.76100000000000001</v>
      </c>
      <c r="IO19" s="9">
        <v>0.54300000000000004</v>
      </c>
      <c r="IP19" s="9">
        <v>0.16500000000000001</v>
      </c>
      <c r="IQ19" s="9">
        <v>0.378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12.529</v>
      </c>
      <c r="M20" s="9">
        <v>6.15</v>
      </c>
      <c r="N20" s="9">
        <v>6.3789999999999996</v>
      </c>
      <c r="O20" s="9">
        <v>5.7309999999999999</v>
      </c>
      <c r="P20" s="9">
        <v>1.9990000000000001</v>
      </c>
      <c r="Q20" s="9">
        <v>3.7320000000000002</v>
      </c>
      <c r="R20" s="9">
        <v>4.3540000000000001</v>
      </c>
      <c r="S20" s="9">
        <v>2.5870000000000002</v>
      </c>
      <c r="T20" s="9">
        <v>1.7669999999999999</v>
      </c>
      <c r="U20" s="9">
        <v>2.2200000000000002</v>
      </c>
      <c r="V20" s="9">
        <v>1.34</v>
      </c>
      <c r="W20" s="9">
        <v>0.88</v>
      </c>
      <c r="X20" s="9">
        <v>0.224</v>
      </c>
      <c r="Y20" s="9">
        <v>0.224</v>
      </c>
      <c r="Z20" s="9">
        <v>0</v>
      </c>
      <c r="AA20" s="9">
        <v>10.379</v>
      </c>
      <c r="AB20" s="9">
        <v>14.462</v>
      </c>
      <c r="AC20" s="9">
        <v>6.2240000000000002</v>
      </c>
      <c r="AD20" s="9">
        <v>11.617000000000001</v>
      </c>
      <c r="AE20" s="9">
        <v>5.7009999999999996</v>
      </c>
      <c r="AF20" s="9">
        <v>5.9160000000000004</v>
      </c>
      <c r="AG20" s="9">
        <v>5.032</v>
      </c>
      <c r="AH20" s="9">
        <v>1.55</v>
      </c>
      <c r="AI20" s="9">
        <v>3.4820000000000002</v>
      </c>
      <c r="AJ20" s="9">
        <v>4.3540000000000001</v>
      </c>
      <c r="AK20" s="9">
        <v>2.5870000000000002</v>
      </c>
      <c r="AL20" s="9">
        <v>1.7669999999999999</v>
      </c>
      <c r="AM20" s="9">
        <v>2.0070000000000001</v>
      </c>
      <c r="AN20" s="9">
        <v>1.34</v>
      </c>
      <c r="AO20" s="9">
        <v>0.66700000000000004</v>
      </c>
      <c r="AP20" s="9">
        <v>0.224</v>
      </c>
      <c r="AQ20" s="9">
        <v>0.224</v>
      </c>
      <c r="AR20" s="9">
        <v>0</v>
      </c>
      <c r="AS20" s="9">
        <v>11</v>
      </c>
      <c r="AT20" s="9">
        <v>15.129</v>
      </c>
      <c r="AU20" s="9">
        <v>6.3689999999999998</v>
      </c>
      <c r="AV20" s="9">
        <v>5.6559999999999997</v>
      </c>
      <c r="AW20" s="9">
        <v>3.3290000000000002</v>
      </c>
      <c r="AX20" s="9">
        <v>2.327</v>
      </c>
      <c r="AY20" s="9">
        <v>2.0819999999999999</v>
      </c>
      <c r="AZ20" s="9">
        <v>1.1499999999999999</v>
      </c>
      <c r="BA20" s="9">
        <v>0.93200000000000005</v>
      </c>
      <c r="BB20" s="9">
        <v>2.1120000000000001</v>
      </c>
      <c r="BC20" s="9">
        <v>0.83899999999999997</v>
      </c>
      <c r="BD20" s="9">
        <v>1.274</v>
      </c>
      <c r="BE20" s="9">
        <v>1.462</v>
      </c>
      <c r="BF20" s="9">
        <v>1.34</v>
      </c>
      <c r="BG20" s="9">
        <v>0.122</v>
      </c>
      <c r="BH20" s="9">
        <v>0</v>
      </c>
      <c r="BI20" s="9">
        <v>0</v>
      </c>
      <c r="BJ20" s="9">
        <v>0</v>
      </c>
      <c r="BK20" s="9">
        <v>11</v>
      </c>
      <c r="BL20" s="9">
        <v>16.382000000000001</v>
      </c>
      <c r="BM20" s="9">
        <v>10.121</v>
      </c>
      <c r="BN20" s="9">
        <v>4.2009999999999996</v>
      </c>
      <c r="BO20" s="9">
        <v>1.2829999999999999</v>
      </c>
      <c r="BP20" s="9">
        <v>2.9180000000000001</v>
      </c>
      <c r="BQ20" s="9">
        <v>1.879</v>
      </c>
      <c r="BR20" s="9">
        <v>0</v>
      </c>
      <c r="BS20" s="9">
        <v>1.879</v>
      </c>
      <c r="BT20" s="9">
        <v>1.776</v>
      </c>
      <c r="BU20" s="9">
        <v>1.2829999999999999</v>
      </c>
      <c r="BV20" s="9">
        <v>0.49399999999999999</v>
      </c>
      <c r="BW20" s="9">
        <v>0.54600000000000004</v>
      </c>
      <c r="BX20" s="9">
        <v>0</v>
      </c>
      <c r="BY20" s="9">
        <v>0.54600000000000004</v>
      </c>
      <c r="BZ20" s="9">
        <v>0</v>
      </c>
      <c r="CA20" s="9">
        <v>0</v>
      </c>
      <c r="CB20" s="9">
        <v>0</v>
      </c>
      <c r="CC20" s="9">
        <v>13</v>
      </c>
      <c r="CD20" s="9">
        <v>14.493</v>
      </c>
      <c r="CE20" s="9">
        <v>6.99</v>
      </c>
      <c r="CF20" s="9">
        <v>2.085</v>
      </c>
      <c r="CG20" s="9">
        <v>0.69299999999999995</v>
      </c>
      <c r="CH20" s="9">
        <v>1.3919999999999999</v>
      </c>
      <c r="CI20" s="9">
        <v>0.60599999999999998</v>
      </c>
      <c r="CJ20" s="9">
        <v>0</v>
      </c>
      <c r="CK20" s="9">
        <v>0.60599999999999998</v>
      </c>
      <c r="CL20" s="9">
        <v>0.93400000000000005</v>
      </c>
      <c r="CM20" s="9">
        <v>0.69299999999999995</v>
      </c>
      <c r="CN20" s="9">
        <v>0.24099999999999999</v>
      </c>
      <c r="CO20" s="9">
        <v>0.54600000000000004</v>
      </c>
      <c r="CP20" s="9">
        <v>0</v>
      </c>
      <c r="CQ20" s="9">
        <v>0.54600000000000004</v>
      </c>
      <c r="CR20" s="9">
        <v>0</v>
      </c>
      <c r="CS20" s="9">
        <v>0</v>
      </c>
      <c r="CT20" s="9">
        <v>0</v>
      </c>
      <c r="CU20" s="9">
        <v>13</v>
      </c>
      <c r="CV20" s="9">
        <v>14.042</v>
      </c>
      <c r="CW20" s="9">
        <v>12.114000000000001</v>
      </c>
      <c r="CX20" s="9">
        <v>2.1150000000000002</v>
      </c>
      <c r="CY20" s="9">
        <v>0.58899999999999997</v>
      </c>
      <c r="CZ20" s="9">
        <v>1.526</v>
      </c>
      <c r="DA20" s="9">
        <v>1.2729999999999999</v>
      </c>
      <c r="DB20" s="9">
        <v>0</v>
      </c>
      <c r="DC20" s="9">
        <v>1.2729999999999999</v>
      </c>
      <c r="DD20" s="9">
        <v>0.84199999999999997</v>
      </c>
      <c r="DE20" s="9">
        <v>0.58899999999999997</v>
      </c>
      <c r="DF20" s="9">
        <v>0.253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8</v>
      </c>
      <c r="DN20" s="9">
        <v>16</v>
      </c>
      <c r="DO20" s="9">
        <v>6.14</v>
      </c>
      <c r="DP20" s="9">
        <v>1.76</v>
      </c>
      <c r="DQ20" s="9">
        <v>1.089</v>
      </c>
      <c r="DR20" s="9">
        <v>0.67100000000000004</v>
      </c>
      <c r="DS20" s="9">
        <v>1.071</v>
      </c>
      <c r="DT20" s="9">
        <v>0.39900000000000002</v>
      </c>
      <c r="DU20" s="9">
        <v>0.67100000000000004</v>
      </c>
      <c r="DV20" s="9">
        <v>0.46500000000000002</v>
      </c>
      <c r="DW20" s="9">
        <v>0.46500000000000002</v>
      </c>
      <c r="DX20" s="9">
        <v>0</v>
      </c>
      <c r="DY20" s="9">
        <v>0</v>
      </c>
      <c r="DZ20" s="9">
        <v>0</v>
      </c>
      <c r="EA20" s="9">
        <v>0</v>
      </c>
      <c r="EB20" s="9">
        <v>0.224</v>
      </c>
      <c r="EC20" s="9">
        <v>0.224</v>
      </c>
      <c r="ED20" s="9">
        <v>0</v>
      </c>
      <c r="EE20" s="9">
        <v>8</v>
      </c>
      <c r="EF20" s="9">
        <v>10.814</v>
      </c>
      <c r="EG20" s="9">
        <v>4.0289999999999999</v>
      </c>
      <c r="EH20" s="9">
        <v>0.90300000000000002</v>
      </c>
      <c r="EI20" s="9">
        <v>0.47299999999999998</v>
      </c>
      <c r="EJ20" s="9">
        <v>0.43</v>
      </c>
      <c r="EK20" s="9">
        <v>0.66</v>
      </c>
      <c r="EL20" s="9">
        <v>0.23</v>
      </c>
      <c r="EM20" s="9">
        <v>0.43</v>
      </c>
      <c r="EN20" s="9">
        <v>0.24299999999999999</v>
      </c>
      <c r="EO20" s="9">
        <v>0.24299999999999999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7.1660000000000004</v>
      </c>
      <c r="EX20" s="9">
        <v>9.0269999999999992</v>
      </c>
      <c r="EY20" s="9">
        <v>5.0149999999999997</v>
      </c>
      <c r="EZ20" s="9">
        <v>0.85699999999999998</v>
      </c>
      <c r="FA20" s="9">
        <v>0.61599999999999999</v>
      </c>
      <c r="FB20" s="9">
        <v>0.24099999999999999</v>
      </c>
      <c r="FC20" s="9">
        <v>0.41</v>
      </c>
      <c r="FD20" s="9">
        <v>0.16900000000000001</v>
      </c>
      <c r="FE20" s="9">
        <v>0.24099999999999999</v>
      </c>
      <c r="FF20" s="9">
        <v>0.222</v>
      </c>
      <c r="FG20" s="9">
        <v>0.222</v>
      </c>
      <c r="FH20" s="9">
        <v>0</v>
      </c>
      <c r="FI20" s="9">
        <v>0</v>
      </c>
      <c r="FJ20" s="9">
        <v>0</v>
      </c>
      <c r="FK20" s="9">
        <v>0</v>
      </c>
      <c r="FL20" s="9">
        <v>0.224</v>
      </c>
      <c r="FM20" s="9">
        <v>0.224</v>
      </c>
      <c r="FN20" s="9">
        <v>0</v>
      </c>
      <c r="FO20" s="9">
        <v>13.25</v>
      </c>
      <c r="FP20" s="9">
        <v>20.463999999999999</v>
      </c>
      <c r="FQ20" s="9">
        <v>0</v>
      </c>
      <c r="FR20" s="9">
        <v>0.91200000000000003</v>
      </c>
      <c r="FS20" s="9">
        <v>0.44900000000000001</v>
      </c>
      <c r="FT20" s="9">
        <v>0.46200000000000002</v>
      </c>
      <c r="FU20" s="9">
        <v>0.69899999999999995</v>
      </c>
      <c r="FV20" s="9">
        <v>0.44900000000000001</v>
      </c>
      <c r="FW20" s="9">
        <v>0.25</v>
      </c>
      <c r="FX20" s="9">
        <v>0</v>
      </c>
      <c r="FY20" s="9">
        <v>0</v>
      </c>
      <c r="FZ20" s="9">
        <v>0</v>
      </c>
      <c r="GA20" s="9">
        <v>0.21199999999999999</v>
      </c>
      <c r="GB20" s="9">
        <v>0</v>
      </c>
      <c r="GC20" s="9">
        <v>0.21199999999999999</v>
      </c>
      <c r="GD20" s="9">
        <v>0</v>
      </c>
      <c r="GE20" s="9">
        <v>0</v>
      </c>
      <c r="GF20" s="9">
        <v>0</v>
      </c>
      <c r="GG20" s="9">
        <v>6.1790000000000003</v>
      </c>
      <c r="GH20" s="9">
        <v>6.4290000000000003</v>
      </c>
      <c r="GI20" s="9">
        <v>12.27</v>
      </c>
      <c r="GJ20" s="9">
        <v>10.516</v>
      </c>
      <c r="GK20" s="9">
        <v>4.6399999999999997</v>
      </c>
      <c r="GL20" s="9">
        <v>5.8760000000000003</v>
      </c>
      <c r="GM20" s="9">
        <v>4.516</v>
      </c>
      <c r="GN20" s="9">
        <v>1.286</v>
      </c>
      <c r="GO20" s="9">
        <v>3.23</v>
      </c>
      <c r="GP20" s="9">
        <v>3.556</v>
      </c>
      <c r="GQ20" s="9">
        <v>1.7889999999999999</v>
      </c>
      <c r="GR20" s="9">
        <v>1.7669999999999999</v>
      </c>
      <c r="GS20" s="9">
        <v>2.2200000000000002</v>
      </c>
      <c r="GT20" s="9">
        <v>1.34</v>
      </c>
      <c r="GU20" s="9">
        <v>0.88</v>
      </c>
      <c r="GV20" s="9">
        <v>0.224</v>
      </c>
      <c r="GW20" s="9">
        <v>0.224</v>
      </c>
      <c r="GX20" s="9">
        <v>0</v>
      </c>
      <c r="GY20" s="9">
        <v>11</v>
      </c>
      <c r="GZ20" s="9">
        <v>15.96</v>
      </c>
      <c r="HA20" s="9">
        <v>8</v>
      </c>
      <c r="HB20" s="9">
        <v>4.0380000000000003</v>
      </c>
      <c r="HC20" s="9">
        <v>2.2240000000000002</v>
      </c>
      <c r="HD20" s="9">
        <v>1.8140000000000001</v>
      </c>
      <c r="HE20" s="9">
        <v>2.2469999999999999</v>
      </c>
      <c r="HF20" s="9">
        <v>0.432</v>
      </c>
      <c r="HG20" s="9">
        <v>1.8140000000000001</v>
      </c>
      <c r="HH20" s="9">
        <v>1.5329999999999999</v>
      </c>
      <c r="HI20" s="9">
        <v>1.5329999999999999</v>
      </c>
      <c r="HJ20" s="9">
        <v>0</v>
      </c>
      <c r="HK20" s="9">
        <v>0.25800000000000001</v>
      </c>
      <c r="HL20" s="9">
        <v>0.25800000000000001</v>
      </c>
      <c r="HM20" s="9">
        <v>0</v>
      </c>
      <c r="HN20" s="9">
        <v>0</v>
      </c>
      <c r="HO20" s="9">
        <v>0</v>
      </c>
      <c r="HP20" s="9">
        <v>0</v>
      </c>
      <c r="HQ20" s="9">
        <v>8</v>
      </c>
      <c r="HR20" s="9">
        <v>15.005000000000001</v>
      </c>
      <c r="HS20" s="9">
        <v>6</v>
      </c>
      <c r="HT20" s="9">
        <v>6.4779999999999998</v>
      </c>
      <c r="HU20" s="9">
        <v>2.4159999999999999</v>
      </c>
      <c r="HV20" s="9">
        <v>4.0620000000000003</v>
      </c>
      <c r="HW20" s="9">
        <v>2.2690000000000001</v>
      </c>
      <c r="HX20" s="9">
        <v>0.85399999999999998</v>
      </c>
      <c r="HY20" s="9">
        <v>1.415</v>
      </c>
      <c r="HZ20" s="9">
        <v>2.0230000000000001</v>
      </c>
      <c r="IA20" s="9">
        <v>0.255</v>
      </c>
      <c r="IB20" s="9">
        <v>1.7669999999999999</v>
      </c>
      <c r="IC20" s="9">
        <v>1.962</v>
      </c>
      <c r="ID20" s="9">
        <v>1.083</v>
      </c>
      <c r="IE20" s="9">
        <v>0.88</v>
      </c>
      <c r="IF20" s="9">
        <v>0.224</v>
      </c>
      <c r="IG20" s="9">
        <v>0.224</v>
      </c>
      <c r="IH20" s="9">
        <v>0</v>
      </c>
      <c r="II20" s="9">
        <v>11.555</v>
      </c>
      <c r="IJ20" s="9">
        <v>20.571999999999999</v>
      </c>
      <c r="IK20" s="9">
        <v>11</v>
      </c>
      <c r="IL20" s="9">
        <v>2.0129999999999999</v>
      </c>
      <c r="IM20" s="9">
        <v>1.51</v>
      </c>
      <c r="IN20" s="9">
        <v>0.502</v>
      </c>
      <c r="IO20" s="9">
        <v>1.2150000000000001</v>
      </c>
      <c r="IP20" s="9">
        <v>0.71299999999999997</v>
      </c>
      <c r="IQ20" s="9">
        <v>0.502</v>
      </c>
    </row>
    <row r="21" spans="1:251">
      <c r="A21" s="10">
        <v>45689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12.54</v>
      </c>
      <c r="M21" s="9">
        <v>6.7190000000000003</v>
      </c>
      <c r="N21" s="9">
        <v>5.8209999999999997</v>
      </c>
      <c r="O21" s="9">
        <v>5.0460000000000003</v>
      </c>
      <c r="P21" s="9">
        <v>2.319</v>
      </c>
      <c r="Q21" s="9">
        <v>2.7269999999999999</v>
      </c>
      <c r="R21" s="9">
        <v>5.0739999999999998</v>
      </c>
      <c r="S21" s="9">
        <v>2.7480000000000002</v>
      </c>
      <c r="T21" s="9">
        <v>2.3250000000000002</v>
      </c>
      <c r="U21" s="9">
        <v>2.077</v>
      </c>
      <c r="V21" s="9">
        <v>1.3089999999999999</v>
      </c>
      <c r="W21" s="9">
        <v>0.76900000000000002</v>
      </c>
      <c r="X21" s="9">
        <v>0.34300000000000003</v>
      </c>
      <c r="Y21" s="9">
        <v>0.34300000000000003</v>
      </c>
      <c r="Z21" s="9">
        <v>0</v>
      </c>
      <c r="AA21" s="9">
        <v>10</v>
      </c>
      <c r="AB21" s="9">
        <v>13</v>
      </c>
      <c r="AC21" s="9">
        <v>10</v>
      </c>
      <c r="AD21" s="9">
        <v>12.54</v>
      </c>
      <c r="AE21" s="9">
        <v>6.7190000000000003</v>
      </c>
      <c r="AF21" s="9">
        <v>5.8209999999999997</v>
      </c>
      <c r="AG21" s="9">
        <v>5.0460000000000003</v>
      </c>
      <c r="AH21" s="9">
        <v>2.319</v>
      </c>
      <c r="AI21" s="9">
        <v>2.7269999999999999</v>
      </c>
      <c r="AJ21" s="9">
        <v>5.0739999999999998</v>
      </c>
      <c r="AK21" s="9">
        <v>2.7480000000000002</v>
      </c>
      <c r="AL21" s="9">
        <v>2.3250000000000002</v>
      </c>
      <c r="AM21" s="9">
        <v>2.077</v>
      </c>
      <c r="AN21" s="9">
        <v>1.3089999999999999</v>
      </c>
      <c r="AO21" s="9">
        <v>0.76900000000000002</v>
      </c>
      <c r="AP21" s="9">
        <v>0.34300000000000003</v>
      </c>
      <c r="AQ21" s="9">
        <v>0.34300000000000003</v>
      </c>
      <c r="AR21" s="9">
        <v>0</v>
      </c>
      <c r="AS21" s="9">
        <v>10</v>
      </c>
      <c r="AT21" s="9">
        <v>13</v>
      </c>
      <c r="AU21" s="9">
        <v>10</v>
      </c>
      <c r="AV21" s="9">
        <v>6.1820000000000004</v>
      </c>
      <c r="AW21" s="9">
        <v>3.6339999999999999</v>
      </c>
      <c r="AX21" s="9">
        <v>2.5489999999999999</v>
      </c>
      <c r="AY21" s="9">
        <v>3.0670000000000002</v>
      </c>
      <c r="AZ21" s="9">
        <v>1.6879999999999999</v>
      </c>
      <c r="BA21" s="9">
        <v>1.379</v>
      </c>
      <c r="BB21" s="9">
        <v>1.8220000000000001</v>
      </c>
      <c r="BC21" s="9">
        <v>1.22</v>
      </c>
      <c r="BD21" s="9">
        <v>0.60199999999999998</v>
      </c>
      <c r="BE21" s="9">
        <v>1.2929999999999999</v>
      </c>
      <c r="BF21" s="9">
        <v>0.72599999999999998</v>
      </c>
      <c r="BG21" s="9">
        <v>0.56699999999999995</v>
      </c>
      <c r="BH21" s="9">
        <v>0</v>
      </c>
      <c r="BI21" s="9">
        <v>0</v>
      </c>
      <c r="BJ21" s="9">
        <v>0</v>
      </c>
      <c r="BK21" s="9">
        <v>9.3800000000000008</v>
      </c>
      <c r="BL21" s="9">
        <v>9.9540000000000006</v>
      </c>
      <c r="BM21" s="9">
        <v>5.9809999999999999</v>
      </c>
      <c r="BN21" s="9">
        <v>4.17</v>
      </c>
      <c r="BO21" s="9">
        <v>2.0099999999999998</v>
      </c>
      <c r="BP21" s="9">
        <v>2.16</v>
      </c>
      <c r="BQ21" s="9">
        <v>0.996</v>
      </c>
      <c r="BR21" s="9">
        <v>0.28699999999999998</v>
      </c>
      <c r="BS21" s="9">
        <v>0.70899999999999996</v>
      </c>
      <c r="BT21" s="9">
        <v>2.5910000000000002</v>
      </c>
      <c r="BU21" s="9">
        <v>1.1399999999999999</v>
      </c>
      <c r="BV21" s="9">
        <v>1.4510000000000001</v>
      </c>
      <c r="BW21" s="9">
        <v>0.58199999999999996</v>
      </c>
      <c r="BX21" s="9">
        <v>0.58199999999999996</v>
      </c>
      <c r="BY21" s="9">
        <v>0</v>
      </c>
      <c r="BZ21" s="9">
        <v>0</v>
      </c>
      <c r="CA21" s="9">
        <v>0</v>
      </c>
      <c r="CB21" s="9">
        <v>0</v>
      </c>
      <c r="CC21" s="9">
        <v>12.48</v>
      </c>
      <c r="CD21" s="9">
        <v>14.125</v>
      </c>
      <c r="CE21" s="9">
        <v>10</v>
      </c>
      <c r="CF21" s="9">
        <v>2.8380000000000001</v>
      </c>
      <c r="CG21" s="9">
        <v>1.752</v>
      </c>
      <c r="CH21" s="9">
        <v>1.0860000000000001</v>
      </c>
      <c r="CI21" s="9">
        <v>0.64200000000000002</v>
      </c>
      <c r="CJ21" s="9">
        <v>0.28699999999999998</v>
      </c>
      <c r="CK21" s="9">
        <v>0.35499999999999998</v>
      </c>
      <c r="CL21" s="9">
        <v>1.6140000000000001</v>
      </c>
      <c r="CM21" s="9">
        <v>0.88200000000000001</v>
      </c>
      <c r="CN21" s="9">
        <v>0.73099999999999998</v>
      </c>
      <c r="CO21" s="9">
        <v>0.58199999999999996</v>
      </c>
      <c r="CP21" s="9">
        <v>0.58199999999999996</v>
      </c>
      <c r="CQ21" s="9">
        <v>0</v>
      </c>
      <c r="CR21" s="9">
        <v>0</v>
      </c>
      <c r="CS21" s="9">
        <v>0</v>
      </c>
      <c r="CT21" s="9">
        <v>0</v>
      </c>
      <c r="CU21" s="9">
        <v>14.965999999999999</v>
      </c>
      <c r="CV21" s="9">
        <v>14.992000000000001</v>
      </c>
      <c r="CW21" s="9">
        <v>14.827999999999999</v>
      </c>
      <c r="CX21" s="9">
        <v>1.3320000000000001</v>
      </c>
      <c r="CY21" s="9">
        <v>0.25800000000000001</v>
      </c>
      <c r="CZ21" s="9">
        <v>1.0740000000000001</v>
      </c>
      <c r="DA21" s="9">
        <v>0.35399999999999998</v>
      </c>
      <c r="DB21" s="9">
        <v>0</v>
      </c>
      <c r="DC21" s="9">
        <v>0.35399999999999998</v>
      </c>
      <c r="DD21" s="9">
        <v>0.97699999999999998</v>
      </c>
      <c r="DE21" s="9">
        <v>0.25800000000000001</v>
      </c>
      <c r="DF21" s="9">
        <v>0.72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10</v>
      </c>
      <c r="DN21" s="9">
        <v>0</v>
      </c>
      <c r="DO21" s="9">
        <v>10</v>
      </c>
      <c r="DP21" s="9">
        <v>2.1880000000000002</v>
      </c>
      <c r="DQ21" s="9">
        <v>1.0760000000000001</v>
      </c>
      <c r="DR21" s="9">
        <v>1.113</v>
      </c>
      <c r="DS21" s="9">
        <v>0.98299999999999998</v>
      </c>
      <c r="DT21" s="9">
        <v>0.34399999999999997</v>
      </c>
      <c r="DU21" s="9">
        <v>0.63800000000000001</v>
      </c>
      <c r="DV21" s="9">
        <v>0.66100000000000003</v>
      </c>
      <c r="DW21" s="9">
        <v>0.38800000000000001</v>
      </c>
      <c r="DX21" s="9">
        <v>0.27300000000000002</v>
      </c>
      <c r="DY21" s="9">
        <v>0.20200000000000001</v>
      </c>
      <c r="DZ21" s="9">
        <v>0</v>
      </c>
      <c r="EA21" s="9">
        <v>0.20200000000000001</v>
      </c>
      <c r="EB21" s="9">
        <v>0.34300000000000003</v>
      </c>
      <c r="EC21" s="9">
        <v>0.34300000000000003</v>
      </c>
      <c r="ED21" s="9">
        <v>0</v>
      </c>
      <c r="EE21" s="9">
        <v>10.242000000000001</v>
      </c>
      <c r="EF21" s="9">
        <v>12.244</v>
      </c>
      <c r="EG21" s="9">
        <v>8.6210000000000004</v>
      </c>
      <c r="EH21" s="9">
        <v>0.98399999999999999</v>
      </c>
      <c r="EI21" s="9">
        <v>0.51</v>
      </c>
      <c r="EJ21" s="9">
        <v>0.47399999999999998</v>
      </c>
      <c r="EK21" s="9">
        <v>0.372</v>
      </c>
      <c r="EL21" s="9">
        <v>0.17</v>
      </c>
      <c r="EM21" s="9">
        <v>0.20100000000000001</v>
      </c>
      <c r="EN21" s="9">
        <v>0.442</v>
      </c>
      <c r="EO21" s="9">
        <v>0.16900000000000001</v>
      </c>
      <c r="EP21" s="9">
        <v>0.27300000000000002</v>
      </c>
      <c r="EQ21" s="9">
        <v>0</v>
      </c>
      <c r="ER21" s="9">
        <v>0</v>
      </c>
      <c r="ES21" s="9">
        <v>0</v>
      </c>
      <c r="ET21" s="9">
        <v>0.17</v>
      </c>
      <c r="EU21" s="9">
        <v>0.17</v>
      </c>
      <c r="EV21" s="9">
        <v>0</v>
      </c>
      <c r="EW21" s="9">
        <v>10.323</v>
      </c>
      <c r="EX21" s="9">
        <v>10</v>
      </c>
      <c r="EY21" s="9">
        <v>8.6020000000000003</v>
      </c>
      <c r="EZ21" s="9">
        <v>1.2050000000000001</v>
      </c>
      <c r="FA21" s="9">
        <v>0.56599999999999995</v>
      </c>
      <c r="FB21" s="9">
        <v>0.63900000000000001</v>
      </c>
      <c r="FC21" s="9">
        <v>0.61099999999999999</v>
      </c>
      <c r="FD21" s="9">
        <v>0.17399999999999999</v>
      </c>
      <c r="FE21" s="9">
        <v>0.437</v>
      </c>
      <c r="FF21" s="9">
        <v>0.219</v>
      </c>
      <c r="FG21" s="9">
        <v>0.219</v>
      </c>
      <c r="FH21" s="9">
        <v>0</v>
      </c>
      <c r="FI21" s="9">
        <v>0.20200000000000001</v>
      </c>
      <c r="FJ21" s="9">
        <v>0</v>
      </c>
      <c r="FK21" s="9">
        <v>0.20200000000000001</v>
      </c>
      <c r="FL21" s="9">
        <v>0.17299999999999999</v>
      </c>
      <c r="FM21" s="9">
        <v>0.17299999999999999</v>
      </c>
      <c r="FN21" s="9">
        <v>0</v>
      </c>
      <c r="FO21" s="9">
        <v>10.935</v>
      </c>
      <c r="FP21" s="9">
        <v>13.967000000000001</v>
      </c>
      <c r="FQ21" s="9">
        <v>8.3230000000000004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9.4109999999999996</v>
      </c>
      <c r="GK21" s="9">
        <v>4.6280000000000001</v>
      </c>
      <c r="GL21" s="9">
        <v>4.782</v>
      </c>
      <c r="GM21" s="9">
        <v>4.1239999999999997</v>
      </c>
      <c r="GN21" s="9">
        <v>1.716</v>
      </c>
      <c r="GO21" s="9">
        <v>2.4079999999999999</v>
      </c>
      <c r="GP21" s="9">
        <v>3.282</v>
      </c>
      <c r="GQ21" s="9">
        <v>1.6759999999999999</v>
      </c>
      <c r="GR21" s="9">
        <v>1.6060000000000001</v>
      </c>
      <c r="GS21" s="9">
        <v>1.8340000000000001</v>
      </c>
      <c r="GT21" s="9">
        <v>1.0649999999999999</v>
      </c>
      <c r="GU21" s="9">
        <v>0.76900000000000002</v>
      </c>
      <c r="GV21" s="9">
        <v>0.17</v>
      </c>
      <c r="GW21" s="9">
        <v>0.17</v>
      </c>
      <c r="GX21" s="9">
        <v>0</v>
      </c>
      <c r="GY21" s="9">
        <v>10.585000000000001</v>
      </c>
      <c r="GZ21" s="9">
        <v>11.491</v>
      </c>
      <c r="HA21" s="9">
        <v>10.537000000000001</v>
      </c>
      <c r="HB21" s="9">
        <v>3.4929999999999999</v>
      </c>
      <c r="HC21" s="9">
        <v>1.5780000000000001</v>
      </c>
      <c r="HD21" s="9">
        <v>1.9139999999999999</v>
      </c>
      <c r="HE21" s="9">
        <v>1.6120000000000001</v>
      </c>
      <c r="HF21" s="9">
        <v>0.70199999999999996</v>
      </c>
      <c r="HG21" s="9">
        <v>0.91</v>
      </c>
      <c r="HH21" s="9">
        <v>1.589</v>
      </c>
      <c r="HI21" s="9">
        <v>0.58499999999999996</v>
      </c>
      <c r="HJ21" s="9">
        <v>1.004</v>
      </c>
      <c r="HK21" s="9">
        <v>0.29099999999999998</v>
      </c>
      <c r="HL21" s="9">
        <v>0.29099999999999998</v>
      </c>
      <c r="HM21" s="9">
        <v>0</v>
      </c>
      <c r="HN21" s="9">
        <v>0</v>
      </c>
      <c r="HO21" s="9">
        <v>0</v>
      </c>
      <c r="HP21" s="9">
        <v>0</v>
      </c>
      <c r="HQ21" s="9">
        <v>10.446999999999999</v>
      </c>
      <c r="HR21" s="9">
        <v>10.050000000000001</v>
      </c>
      <c r="HS21" s="9">
        <v>11.141999999999999</v>
      </c>
      <c r="HT21" s="9">
        <v>5.9180000000000001</v>
      </c>
      <c r="HU21" s="9">
        <v>3.05</v>
      </c>
      <c r="HV21" s="9">
        <v>2.8679999999999999</v>
      </c>
      <c r="HW21" s="9">
        <v>2.512</v>
      </c>
      <c r="HX21" s="9">
        <v>1.014</v>
      </c>
      <c r="HY21" s="9">
        <v>1.4970000000000001</v>
      </c>
      <c r="HZ21" s="9">
        <v>1.6930000000000001</v>
      </c>
      <c r="IA21" s="9">
        <v>1.091</v>
      </c>
      <c r="IB21" s="9">
        <v>0.60199999999999998</v>
      </c>
      <c r="IC21" s="9">
        <v>1.5429999999999999</v>
      </c>
      <c r="ID21" s="9">
        <v>0.77400000000000002</v>
      </c>
      <c r="IE21" s="9">
        <v>0.76900000000000002</v>
      </c>
      <c r="IF21" s="9">
        <v>0.17</v>
      </c>
      <c r="IG21" s="9">
        <v>0.17</v>
      </c>
      <c r="IH21" s="9">
        <v>0</v>
      </c>
      <c r="II21" s="9">
        <v>12.624000000000001</v>
      </c>
      <c r="IJ21" s="9">
        <v>14.077</v>
      </c>
      <c r="IK21" s="9">
        <v>9.5440000000000005</v>
      </c>
      <c r="IL21" s="9">
        <v>3.13</v>
      </c>
      <c r="IM21" s="9">
        <v>2.0910000000000002</v>
      </c>
      <c r="IN21" s="9">
        <v>1.0389999999999999</v>
      </c>
      <c r="IO21" s="9">
        <v>0.92200000000000004</v>
      </c>
      <c r="IP21" s="9">
        <v>0.60299999999999998</v>
      </c>
      <c r="IQ21" s="9">
        <v>0.31900000000000001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10717</v>
      </c>
      <c r="C1" s="3" t="s">
        <v>10718</v>
      </c>
      <c r="D1" s="3" t="s">
        <v>10719</v>
      </c>
      <c r="E1" s="3" t="s">
        <v>10720</v>
      </c>
      <c r="F1" s="3" t="s">
        <v>10721</v>
      </c>
      <c r="G1" s="3" t="s">
        <v>10722</v>
      </c>
      <c r="H1" s="3" t="s">
        <v>10723</v>
      </c>
      <c r="I1" s="3" t="s">
        <v>10724</v>
      </c>
      <c r="J1" s="3" t="s">
        <v>10725</v>
      </c>
      <c r="K1" s="3" t="s">
        <v>10726</v>
      </c>
      <c r="L1" s="3" t="s">
        <v>10727</v>
      </c>
      <c r="M1" s="3" t="s">
        <v>10728</v>
      </c>
      <c r="N1" s="3" t="s">
        <v>10729</v>
      </c>
      <c r="O1" s="3" t="s">
        <v>10730</v>
      </c>
      <c r="P1" s="3" t="s">
        <v>10731</v>
      </c>
      <c r="Q1" s="3" t="s">
        <v>10732</v>
      </c>
      <c r="R1" s="3" t="s">
        <v>10733</v>
      </c>
      <c r="S1" s="3" t="s">
        <v>10734</v>
      </c>
      <c r="T1" s="3" t="s">
        <v>10735</v>
      </c>
      <c r="U1" s="3" t="s">
        <v>10736</v>
      </c>
      <c r="V1" s="3" t="s">
        <v>10737</v>
      </c>
      <c r="W1" s="3" t="s">
        <v>10738</v>
      </c>
      <c r="X1" s="3" t="s">
        <v>10739</v>
      </c>
      <c r="Y1" s="3" t="s">
        <v>10740</v>
      </c>
      <c r="Z1" s="3" t="s">
        <v>10741</v>
      </c>
      <c r="AA1" s="3" t="s">
        <v>10742</v>
      </c>
      <c r="AB1" s="3" t="s">
        <v>10743</v>
      </c>
      <c r="AC1" s="3" t="s">
        <v>10744</v>
      </c>
      <c r="AD1" s="3" t="s">
        <v>10745</v>
      </c>
      <c r="AE1" s="3" t="s">
        <v>10746</v>
      </c>
      <c r="AF1" s="3" t="s">
        <v>10747</v>
      </c>
      <c r="AG1" s="3" t="s">
        <v>10748</v>
      </c>
      <c r="AH1" s="3" t="s">
        <v>10749</v>
      </c>
      <c r="AI1" s="3" t="s">
        <v>10750</v>
      </c>
      <c r="AJ1" s="3" t="s">
        <v>10751</v>
      </c>
      <c r="AK1" s="3" t="s">
        <v>10752</v>
      </c>
      <c r="AL1" s="3" t="s">
        <v>10753</v>
      </c>
      <c r="AM1" s="3" t="s">
        <v>10754</v>
      </c>
      <c r="AN1" s="3" t="s">
        <v>10755</v>
      </c>
      <c r="AO1" s="3" t="s">
        <v>10756</v>
      </c>
      <c r="AP1" s="3" t="s">
        <v>10757</v>
      </c>
      <c r="AQ1" s="3" t="s">
        <v>10758</v>
      </c>
      <c r="AR1" s="3" t="s">
        <v>10759</v>
      </c>
      <c r="AS1" s="3" t="s">
        <v>10760</v>
      </c>
      <c r="AT1" s="3" t="s">
        <v>10761</v>
      </c>
      <c r="AU1" s="3" t="s">
        <v>10762</v>
      </c>
      <c r="AV1" s="3" t="s">
        <v>10763</v>
      </c>
      <c r="AW1" s="3" t="s">
        <v>10764</v>
      </c>
      <c r="AX1" s="3" t="s">
        <v>10765</v>
      </c>
      <c r="AY1" s="3" t="s">
        <v>10766</v>
      </c>
      <c r="AZ1" s="3" t="s">
        <v>10767</v>
      </c>
      <c r="BA1" s="3" t="s">
        <v>10768</v>
      </c>
      <c r="BB1" s="3" t="s">
        <v>10769</v>
      </c>
      <c r="BC1" s="3" t="s">
        <v>10770</v>
      </c>
      <c r="BD1" s="3" t="s">
        <v>10771</v>
      </c>
      <c r="BE1" s="3" t="s">
        <v>10772</v>
      </c>
      <c r="BF1" s="3" t="s">
        <v>10773</v>
      </c>
      <c r="BG1" s="3" t="s">
        <v>10774</v>
      </c>
      <c r="BH1" s="3" t="s">
        <v>10775</v>
      </c>
      <c r="BI1" s="3" t="s">
        <v>10776</v>
      </c>
      <c r="BJ1" s="3" t="s">
        <v>10777</v>
      </c>
      <c r="BK1" s="3" t="s">
        <v>10778</v>
      </c>
      <c r="BL1" s="3" t="s">
        <v>10779</v>
      </c>
      <c r="BM1" s="3" t="s">
        <v>10780</v>
      </c>
      <c r="BN1" s="3" t="s">
        <v>10781</v>
      </c>
      <c r="BO1" s="3" t="s">
        <v>10782</v>
      </c>
      <c r="BP1" s="3" t="s">
        <v>10783</v>
      </c>
      <c r="BQ1" s="3" t="s">
        <v>10784</v>
      </c>
      <c r="BR1" s="3" t="s">
        <v>10785</v>
      </c>
      <c r="BS1" s="3" t="s">
        <v>10786</v>
      </c>
      <c r="BT1" s="3" t="s">
        <v>10787</v>
      </c>
      <c r="BU1" s="3" t="s">
        <v>10788</v>
      </c>
      <c r="BV1" s="3" t="s">
        <v>10789</v>
      </c>
      <c r="BW1" s="3" t="s">
        <v>10790</v>
      </c>
      <c r="BX1" s="3" t="s">
        <v>10791</v>
      </c>
      <c r="BY1" s="3" t="s">
        <v>10792</v>
      </c>
      <c r="BZ1" s="3" t="s">
        <v>10793</v>
      </c>
      <c r="CA1" s="3" t="s">
        <v>10794</v>
      </c>
      <c r="CB1" s="3" t="s">
        <v>10795</v>
      </c>
      <c r="CC1" s="3" t="s">
        <v>10796</v>
      </c>
      <c r="CD1" s="3" t="s">
        <v>10797</v>
      </c>
      <c r="CE1" s="3" t="s">
        <v>10798</v>
      </c>
      <c r="CF1" s="3" t="s">
        <v>10799</v>
      </c>
      <c r="CG1" s="3" t="s">
        <v>10800</v>
      </c>
      <c r="CH1" s="3" t="s">
        <v>10801</v>
      </c>
      <c r="CI1" s="3" t="s">
        <v>10802</v>
      </c>
      <c r="CJ1" s="3" t="s">
        <v>10803</v>
      </c>
      <c r="CK1" s="3" t="s">
        <v>10804</v>
      </c>
      <c r="CL1" s="3" t="s">
        <v>10805</v>
      </c>
      <c r="CM1" s="3" t="s">
        <v>10806</v>
      </c>
      <c r="CN1" s="3" t="s">
        <v>10807</v>
      </c>
      <c r="CO1" s="3" t="s">
        <v>10808</v>
      </c>
      <c r="CP1" s="3" t="s">
        <v>10809</v>
      </c>
      <c r="CQ1" s="3" t="s">
        <v>10810</v>
      </c>
      <c r="CR1" s="3" t="s">
        <v>10811</v>
      </c>
      <c r="CS1" s="3" t="s">
        <v>10812</v>
      </c>
      <c r="CT1" s="3" t="s">
        <v>10813</v>
      </c>
      <c r="CU1" s="3" t="s">
        <v>10814</v>
      </c>
      <c r="CV1" s="3" t="s">
        <v>10815</v>
      </c>
      <c r="CW1" s="3" t="s">
        <v>10816</v>
      </c>
      <c r="CX1" s="3" t="s">
        <v>10817</v>
      </c>
      <c r="CY1" s="3" t="s">
        <v>10818</v>
      </c>
      <c r="CZ1" s="3" t="s">
        <v>10819</v>
      </c>
      <c r="DA1" s="3" t="s">
        <v>10820</v>
      </c>
      <c r="DB1" s="3" t="s">
        <v>10821</v>
      </c>
      <c r="DC1" s="3" t="s">
        <v>10822</v>
      </c>
      <c r="DD1" s="3" t="s">
        <v>10823</v>
      </c>
      <c r="DE1" s="3" t="s">
        <v>10824</v>
      </c>
      <c r="DF1" s="3" t="s">
        <v>10825</v>
      </c>
      <c r="DG1" s="3" t="s">
        <v>10826</v>
      </c>
      <c r="DH1" s="3" t="s">
        <v>10827</v>
      </c>
      <c r="DI1" s="3" t="s">
        <v>10828</v>
      </c>
      <c r="DJ1" s="3" t="s">
        <v>10829</v>
      </c>
      <c r="DK1" s="3" t="s">
        <v>10830</v>
      </c>
      <c r="DL1" s="3" t="s">
        <v>10831</v>
      </c>
      <c r="DM1" s="3" t="s">
        <v>10832</v>
      </c>
      <c r="DN1" s="3" t="s">
        <v>10833</v>
      </c>
      <c r="DO1" s="3" t="s">
        <v>10834</v>
      </c>
      <c r="DP1" s="3" t="s">
        <v>10835</v>
      </c>
      <c r="DQ1" s="3" t="s">
        <v>10836</v>
      </c>
      <c r="DR1" s="3" t="s">
        <v>10837</v>
      </c>
      <c r="DS1" s="3" t="s">
        <v>10838</v>
      </c>
      <c r="DT1" s="3" t="s">
        <v>10839</v>
      </c>
      <c r="DU1" s="3" t="s">
        <v>10840</v>
      </c>
      <c r="DV1" s="3" t="s">
        <v>10841</v>
      </c>
      <c r="DW1" s="3" t="s">
        <v>10842</v>
      </c>
      <c r="DX1" s="3" t="s">
        <v>10843</v>
      </c>
      <c r="DY1" s="3" t="s">
        <v>10844</v>
      </c>
      <c r="DZ1" s="3" t="s">
        <v>10845</v>
      </c>
      <c r="EA1" s="3" t="s">
        <v>10846</v>
      </c>
      <c r="EB1" s="3" t="s">
        <v>10847</v>
      </c>
      <c r="EC1" s="3" t="s">
        <v>10848</v>
      </c>
      <c r="ED1" s="3" t="s">
        <v>10849</v>
      </c>
      <c r="EE1" s="3" t="s">
        <v>10850</v>
      </c>
      <c r="EF1" s="3" t="s">
        <v>10851</v>
      </c>
      <c r="EG1" s="3" t="s">
        <v>10852</v>
      </c>
      <c r="EH1" s="3" t="s">
        <v>10853</v>
      </c>
      <c r="EI1" s="3" t="s">
        <v>10854</v>
      </c>
      <c r="EJ1" s="3" t="s">
        <v>10855</v>
      </c>
      <c r="EK1" s="3" t="s">
        <v>10856</v>
      </c>
      <c r="EL1" s="3" t="s">
        <v>10857</v>
      </c>
      <c r="EM1" s="3" t="s">
        <v>10858</v>
      </c>
      <c r="EN1" s="3" t="s">
        <v>10859</v>
      </c>
      <c r="EO1" s="3" t="s">
        <v>10860</v>
      </c>
      <c r="EP1" s="3" t="s">
        <v>10861</v>
      </c>
      <c r="EQ1" s="3" t="s">
        <v>10862</v>
      </c>
      <c r="ER1" s="3" t="s">
        <v>10863</v>
      </c>
      <c r="ES1" s="3" t="s">
        <v>10864</v>
      </c>
      <c r="ET1" s="3" t="s">
        <v>10865</v>
      </c>
      <c r="EU1" s="3" t="s">
        <v>10866</v>
      </c>
      <c r="EV1" s="3" t="s">
        <v>10867</v>
      </c>
      <c r="EW1" s="3" t="s">
        <v>10868</v>
      </c>
      <c r="EX1" s="3" t="s">
        <v>10869</v>
      </c>
      <c r="EY1" s="3" t="s">
        <v>10870</v>
      </c>
      <c r="EZ1" s="3" t="s">
        <v>10871</v>
      </c>
      <c r="FA1" s="3" t="s">
        <v>10872</v>
      </c>
      <c r="FB1" s="3" t="s">
        <v>10873</v>
      </c>
      <c r="FC1" s="3" t="s">
        <v>10874</v>
      </c>
      <c r="FD1" s="3" t="s">
        <v>10875</v>
      </c>
      <c r="FE1" s="3" t="s">
        <v>10876</v>
      </c>
      <c r="FF1" s="3" t="s">
        <v>10877</v>
      </c>
      <c r="FG1" s="3" t="s">
        <v>10878</v>
      </c>
      <c r="FH1" s="3" t="s">
        <v>10879</v>
      </c>
      <c r="FI1" s="3" t="s">
        <v>10880</v>
      </c>
      <c r="FJ1" s="3" t="s">
        <v>10881</v>
      </c>
      <c r="FK1" s="3" t="s">
        <v>10882</v>
      </c>
      <c r="FL1" s="3" t="s">
        <v>10883</v>
      </c>
      <c r="FM1" s="3" t="s">
        <v>10884</v>
      </c>
      <c r="FN1" s="3" t="s">
        <v>10885</v>
      </c>
      <c r="FO1" s="3" t="s">
        <v>10886</v>
      </c>
      <c r="FP1" s="3" t="s">
        <v>10887</v>
      </c>
      <c r="FQ1" s="3" t="s">
        <v>10888</v>
      </c>
      <c r="FR1" s="3" t="s">
        <v>10889</v>
      </c>
      <c r="FS1" s="3" t="s">
        <v>10890</v>
      </c>
      <c r="FT1" s="3" t="s">
        <v>10891</v>
      </c>
      <c r="FU1" s="3" t="s">
        <v>10892</v>
      </c>
      <c r="FV1" s="3" t="s">
        <v>10893</v>
      </c>
      <c r="FW1" s="3" t="s">
        <v>10894</v>
      </c>
      <c r="FX1" s="3" t="s">
        <v>10895</v>
      </c>
      <c r="FY1" s="3" t="s">
        <v>10896</v>
      </c>
      <c r="FZ1" s="3" t="s">
        <v>10897</v>
      </c>
      <c r="GA1" s="3" t="s">
        <v>10898</v>
      </c>
      <c r="GB1" s="3" t="s">
        <v>10899</v>
      </c>
      <c r="GC1" s="3" t="s">
        <v>10900</v>
      </c>
      <c r="GD1" s="3" t="s">
        <v>10901</v>
      </c>
      <c r="GE1" s="3" t="s">
        <v>10902</v>
      </c>
      <c r="GF1" s="3" t="s">
        <v>10903</v>
      </c>
      <c r="GG1" s="3" t="s">
        <v>10904</v>
      </c>
      <c r="GH1" s="3" t="s">
        <v>10905</v>
      </c>
      <c r="GI1" s="3" t="s">
        <v>10906</v>
      </c>
      <c r="GJ1" s="3" t="s">
        <v>10907</v>
      </c>
      <c r="GK1" s="3" t="s">
        <v>10908</v>
      </c>
      <c r="GL1" s="3" t="s">
        <v>10909</v>
      </c>
      <c r="GM1" s="3" t="s">
        <v>10910</v>
      </c>
      <c r="GN1" s="3" t="s">
        <v>10911</v>
      </c>
      <c r="GO1" s="3" t="s">
        <v>10912</v>
      </c>
      <c r="GP1" s="3" t="s">
        <v>10913</v>
      </c>
      <c r="GQ1" s="3" t="s">
        <v>10914</v>
      </c>
      <c r="GR1" s="3" t="s">
        <v>10915</v>
      </c>
      <c r="GS1" s="3" t="s">
        <v>10916</v>
      </c>
      <c r="GT1" s="3" t="s">
        <v>10917</v>
      </c>
      <c r="GU1" s="3" t="s">
        <v>10918</v>
      </c>
      <c r="GV1" s="3" t="s">
        <v>10919</v>
      </c>
      <c r="GW1" s="3" t="s">
        <v>10920</v>
      </c>
      <c r="GX1" s="3" t="s">
        <v>10921</v>
      </c>
      <c r="GY1" s="3" t="s">
        <v>10922</v>
      </c>
      <c r="GZ1" s="3" t="s">
        <v>10923</v>
      </c>
      <c r="HA1" s="3" t="s">
        <v>10924</v>
      </c>
      <c r="HB1" s="3" t="s">
        <v>10925</v>
      </c>
      <c r="HC1" s="3" t="s">
        <v>10926</v>
      </c>
      <c r="HD1" s="3" t="s">
        <v>10927</v>
      </c>
      <c r="HE1" s="3" t="s">
        <v>10928</v>
      </c>
      <c r="HF1" s="3" t="s">
        <v>10929</v>
      </c>
      <c r="HG1" s="3" t="s">
        <v>10930</v>
      </c>
      <c r="HH1" s="3" t="s">
        <v>10931</v>
      </c>
      <c r="HI1" s="3" t="s">
        <v>10932</v>
      </c>
      <c r="HJ1" s="3" t="s">
        <v>10933</v>
      </c>
      <c r="HK1" s="3" t="s">
        <v>10934</v>
      </c>
      <c r="HL1" s="3" t="s">
        <v>10935</v>
      </c>
      <c r="HM1" s="3" t="s">
        <v>10936</v>
      </c>
      <c r="HN1" s="3" t="s">
        <v>10937</v>
      </c>
      <c r="HO1" s="3" t="s">
        <v>10938</v>
      </c>
      <c r="HP1" s="3" t="s">
        <v>10939</v>
      </c>
      <c r="HQ1" s="3" t="s">
        <v>10940</v>
      </c>
      <c r="HR1" s="3" t="s">
        <v>10941</v>
      </c>
      <c r="HS1" s="3" t="s">
        <v>10942</v>
      </c>
      <c r="HT1" s="3" t="s">
        <v>10943</v>
      </c>
      <c r="HU1" s="3" t="s">
        <v>10944</v>
      </c>
      <c r="HV1" s="3" t="s">
        <v>10945</v>
      </c>
      <c r="HW1" s="3" t="s">
        <v>10946</v>
      </c>
      <c r="HX1" s="3" t="s">
        <v>10947</v>
      </c>
      <c r="HY1" s="3" t="s">
        <v>10948</v>
      </c>
      <c r="HZ1" s="3" t="s">
        <v>10949</v>
      </c>
      <c r="IA1" s="3" t="s">
        <v>10950</v>
      </c>
      <c r="IB1" s="3" t="s">
        <v>10951</v>
      </c>
      <c r="IC1" s="3" t="s">
        <v>10952</v>
      </c>
      <c r="ID1" s="3" t="s">
        <v>10953</v>
      </c>
      <c r="IE1" s="3" t="s">
        <v>10954</v>
      </c>
      <c r="IF1" s="3" t="s">
        <v>10955</v>
      </c>
      <c r="IG1" s="3" t="s">
        <v>10956</v>
      </c>
      <c r="IH1" s="3" t="s">
        <v>10957</v>
      </c>
      <c r="II1" s="3" t="s">
        <v>10958</v>
      </c>
      <c r="IJ1" s="3" t="s">
        <v>10959</v>
      </c>
      <c r="IK1" s="3" t="s">
        <v>10960</v>
      </c>
      <c r="IL1" s="3" t="s">
        <v>10961</v>
      </c>
      <c r="IM1" s="3" t="s">
        <v>10962</v>
      </c>
      <c r="IN1" s="3" t="s">
        <v>11749</v>
      </c>
      <c r="IO1" s="3" t="s">
        <v>11750</v>
      </c>
      <c r="IP1" s="3" t="s">
        <v>11751</v>
      </c>
      <c r="IQ1" s="3" t="s">
        <v>11752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10963</v>
      </c>
      <c r="C10" s="8" t="s">
        <v>10964</v>
      </c>
      <c r="D10" s="8" t="s">
        <v>10965</v>
      </c>
      <c r="E10" s="8" t="s">
        <v>10966</v>
      </c>
      <c r="F10" s="8" t="s">
        <v>10967</v>
      </c>
      <c r="G10" s="8" t="s">
        <v>10968</v>
      </c>
      <c r="H10" s="8" t="s">
        <v>10969</v>
      </c>
      <c r="I10" s="8" t="s">
        <v>10970</v>
      </c>
      <c r="J10" s="8" t="s">
        <v>10971</v>
      </c>
      <c r="K10" s="8" t="s">
        <v>10972</v>
      </c>
      <c r="L10" s="8" t="s">
        <v>10973</v>
      </c>
      <c r="M10" s="8" t="s">
        <v>10974</v>
      </c>
      <c r="N10" s="8" t="s">
        <v>10975</v>
      </c>
      <c r="O10" s="8" t="s">
        <v>10976</v>
      </c>
      <c r="P10" s="8" t="s">
        <v>10977</v>
      </c>
      <c r="Q10" s="8" t="s">
        <v>10978</v>
      </c>
      <c r="R10" s="8" t="s">
        <v>10979</v>
      </c>
      <c r="S10" s="8" t="s">
        <v>10980</v>
      </c>
      <c r="T10" s="8" t="s">
        <v>10981</v>
      </c>
      <c r="U10" s="8" t="s">
        <v>10982</v>
      </c>
      <c r="V10" s="8" t="s">
        <v>10983</v>
      </c>
      <c r="W10" s="8" t="s">
        <v>10984</v>
      </c>
      <c r="X10" s="8" t="s">
        <v>10985</v>
      </c>
      <c r="Y10" s="8" t="s">
        <v>10986</v>
      </c>
      <c r="Z10" s="8" t="s">
        <v>10987</v>
      </c>
      <c r="AA10" s="8" t="s">
        <v>10988</v>
      </c>
      <c r="AB10" s="8" t="s">
        <v>10989</v>
      </c>
      <c r="AC10" s="8" t="s">
        <v>10990</v>
      </c>
      <c r="AD10" s="8" t="s">
        <v>10991</v>
      </c>
      <c r="AE10" s="8" t="s">
        <v>10992</v>
      </c>
      <c r="AF10" s="8" t="s">
        <v>10993</v>
      </c>
      <c r="AG10" s="8" t="s">
        <v>10994</v>
      </c>
      <c r="AH10" s="8" t="s">
        <v>10995</v>
      </c>
      <c r="AI10" s="8" t="s">
        <v>10996</v>
      </c>
      <c r="AJ10" s="8" t="s">
        <v>10997</v>
      </c>
      <c r="AK10" s="8" t="s">
        <v>10998</v>
      </c>
      <c r="AL10" s="8" t="s">
        <v>10999</v>
      </c>
      <c r="AM10" s="8" t="s">
        <v>11000</v>
      </c>
      <c r="AN10" s="8" t="s">
        <v>11001</v>
      </c>
      <c r="AO10" s="8" t="s">
        <v>11002</v>
      </c>
      <c r="AP10" s="8" t="s">
        <v>11003</v>
      </c>
      <c r="AQ10" s="8" t="s">
        <v>11004</v>
      </c>
      <c r="AR10" s="8" t="s">
        <v>11005</v>
      </c>
      <c r="AS10" s="8" t="s">
        <v>11006</v>
      </c>
      <c r="AT10" s="8" t="s">
        <v>11007</v>
      </c>
      <c r="AU10" s="8" t="s">
        <v>11008</v>
      </c>
      <c r="AV10" s="8" t="s">
        <v>11009</v>
      </c>
      <c r="AW10" s="8" t="s">
        <v>11010</v>
      </c>
      <c r="AX10" s="8" t="s">
        <v>11011</v>
      </c>
      <c r="AY10" s="8" t="s">
        <v>11012</v>
      </c>
      <c r="AZ10" s="8" t="s">
        <v>11013</v>
      </c>
      <c r="BA10" s="8" t="s">
        <v>11014</v>
      </c>
      <c r="BB10" s="8" t="s">
        <v>11015</v>
      </c>
      <c r="BC10" s="8" t="s">
        <v>11016</v>
      </c>
      <c r="BD10" s="8" t="s">
        <v>11017</v>
      </c>
      <c r="BE10" s="8" t="s">
        <v>11018</v>
      </c>
      <c r="BF10" s="8" t="s">
        <v>11019</v>
      </c>
      <c r="BG10" s="8" t="s">
        <v>11020</v>
      </c>
      <c r="BH10" s="8" t="s">
        <v>11021</v>
      </c>
      <c r="BI10" s="8" t="s">
        <v>11022</v>
      </c>
      <c r="BJ10" s="8" t="s">
        <v>11023</v>
      </c>
      <c r="BK10" s="8" t="s">
        <v>11024</v>
      </c>
      <c r="BL10" s="8" t="s">
        <v>11025</v>
      </c>
      <c r="BM10" s="8" t="s">
        <v>11026</v>
      </c>
      <c r="BN10" s="8" t="s">
        <v>11027</v>
      </c>
      <c r="BO10" s="8" t="s">
        <v>11028</v>
      </c>
      <c r="BP10" s="8" t="s">
        <v>11029</v>
      </c>
      <c r="BQ10" s="8" t="s">
        <v>11030</v>
      </c>
      <c r="BR10" s="8" t="s">
        <v>11031</v>
      </c>
      <c r="BS10" s="8" t="s">
        <v>11032</v>
      </c>
      <c r="BT10" s="8" t="s">
        <v>11033</v>
      </c>
      <c r="BU10" s="8" t="s">
        <v>11034</v>
      </c>
      <c r="BV10" s="8" t="s">
        <v>11035</v>
      </c>
      <c r="BW10" s="8" t="s">
        <v>11036</v>
      </c>
      <c r="BX10" s="8" t="s">
        <v>11037</v>
      </c>
      <c r="BY10" s="8" t="s">
        <v>11038</v>
      </c>
      <c r="BZ10" s="8" t="s">
        <v>11039</v>
      </c>
      <c r="CA10" s="8" t="s">
        <v>11040</v>
      </c>
      <c r="CB10" s="8" t="s">
        <v>11041</v>
      </c>
      <c r="CC10" s="8" t="s">
        <v>11042</v>
      </c>
      <c r="CD10" s="8" t="s">
        <v>11043</v>
      </c>
      <c r="CE10" s="8" t="s">
        <v>11044</v>
      </c>
      <c r="CF10" s="8" t="s">
        <v>11045</v>
      </c>
      <c r="CG10" s="8" t="s">
        <v>11046</v>
      </c>
      <c r="CH10" s="8" t="s">
        <v>11047</v>
      </c>
      <c r="CI10" s="8" t="s">
        <v>11048</v>
      </c>
      <c r="CJ10" s="8" t="s">
        <v>11049</v>
      </c>
      <c r="CK10" s="8" t="s">
        <v>11050</v>
      </c>
      <c r="CL10" s="8" t="s">
        <v>11051</v>
      </c>
      <c r="CM10" s="8" t="s">
        <v>11052</v>
      </c>
      <c r="CN10" s="8" t="s">
        <v>11053</v>
      </c>
      <c r="CO10" s="8" t="s">
        <v>11054</v>
      </c>
      <c r="CP10" s="8" t="s">
        <v>11055</v>
      </c>
      <c r="CQ10" s="8" t="s">
        <v>11056</v>
      </c>
      <c r="CR10" s="8" t="s">
        <v>11057</v>
      </c>
      <c r="CS10" s="8" t="s">
        <v>11058</v>
      </c>
      <c r="CT10" s="8" t="s">
        <v>11059</v>
      </c>
      <c r="CU10" s="8" t="s">
        <v>11060</v>
      </c>
      <c r="CV10" s="8" t="s">
        <v>11061</v>
      </c>
      <c r="CW10" s="8" t="s">
        <v>11062</v>
      </c>
      <c r="CX10" s="8" t="s">
        <v>11063</v>
      </c>
      <c r="CY10" s="8" t="s">
        <v>11064</v>
      </c>
      <c r="CZ10" s="8" t="s">
        <v>11065</v>
      </c>
      <c r="DA10" s="8" t="s">
        <v>11066</v>
      </c>
      <c r="DB10" s="8" t="s">
        <v>11067</v>
      </c>
      <c r="DC10" s="8" t="s">
        <v>11068</v>
      </c>
      <c r="DD10" s="8" t="s">
        <v>11069</v>
      </c>
      <c r="DE10" s="8" t="s">
        <v>11070</v>
      </c>
      <c r="DF10" s="8" t="s">
        <v>11071</v>
      </c>
      <c r="DG10" s="8" t="s">
        <v>11072</v>
      </c>
      <c r="DH10" s="8" t="s">
        <v>11073</v>
      </c>
      <c r="DI10" s="8" t="s">
        <v>11074</v>
      </c>
      <c r="DJ10" s="8" t="s">
        <v>11075</v>
      </c>
      <c r="DK10" s="8" t="s">
        <v>11076</v>
      </c>
      <c r="DL10" s="8" t="s">
        <v>11077</v>
      </c>
      <c r="DM10" s="8" t="s">
        <v>11078</v>
      </c>
      <c r="DN10" s="8" t="s">
        <v>11079</v>
      </c>
      <c r="DO10" s="8" t="s">
        <v>11080</v>
      </c>
      <c r="DP10" s="8" t="s">
        <v>11081</v>
      </c>
      <c r="DQ10" s="8" t="s">
        <v>11082</v>
      </c>
      <c r="DR10" s="8" t="s">
        <v>11083</v>
      </c>
      <c r="DS10" s="8" t="s">
        <v>11084</v>
      </c>
      <c r="DT10" s="8" t="s">
        <v>11085</v>
      </c>
      <c r="DU10" s="8" t="s">
        <v>11086</v>
      </c>
      <c r="DV10" s="8" t="s">
        <v>11087</v>
      </c>
      <c r="DW10" s="8" t="s">
        <v>11088</v>
      </c>
      <c r="DX10" s="8" t="s">
        <v>11089</v>
      </c>
      <c r="DY10" s="8" t="s">
        <v>11090</v>
      </c>
      <c r="DZ10" s="8" t="s">
        <v>11091</v>
      </c>
      <c r="EA10" s="8" t="s">
        <v>11092</v>
      </c>
      <c r="EB10" s="8" t="s">
        <v>11093</v>
      </c>
      <c r="EC10" s="8" t="s">
        <v>11094</v>
      </c>
      <c r="ED10" s="8" t="s">
        <v>11095</v>
      </c>
      <c r="EE10" s="8" t="s">
        <v>11096</v>
      </c>
      <c r="EF10" s="8" t="s">
        <v>11097</v>
      </c>
      <c r="EG10" s="8" t="s">
        <v>11098</v>
      </c>
      <c r="EH10" s="8" t="s">
        <v>11099</v>
      </c>
      <c r="EI10" s="8" t="s">
        <v>11100</v>
      </c>
      <c r="EJ10" s="8" t="s">
        <v>11101</v>
      </c>
      <c r="EK10" s="8" t="s">
        <v>11102</v>
      </c>
      <c r="EL10" s="8" t="s">
        <v>11103</v>
      </c>
      <c r="EM10" s="8" t="s">
        <v>11104</v>
      </c>
      <c r="EN10" s="8" t="s">
        <v>11105</v>
      </c>
      <c r="EO10" s="8" t="s">
        <v>11106</v>
      </c>
      <c r="EP10" s="8" t="s">
        <v>11107</v>
      </c>
      <c r="EQ10" s="8" t="s">
        <v>11108</v>
      </c>
      <c r="ER10" s="8" t="s">
        <v>11109</v>
      </c>
      <c r="ES10" s="8" t="s">
        <v>11110</v>
      </c>
      <c r="ET10" s="8" t="s">
        <v>11111</v>
      </c>
      <c r="EU10" s="8" t="s">
        <v>11112</v>
      </c>
      <c r="EV10" s="8" t="s">
        <v>11113</v>
      </c>
      <c r="EW10" s="8" t="s">
        <v>11114</v>
      </c>
      <c r="EX10" s="8" t="s">
        <v>11115</v>
      </c>
      <c r="EY10" s="8" t="s">
        <v>11116</v>
      </c>
      <c r="EZ10" s="8" t="s">
        <v>11117</v>
      </c>
      <c r="FA10" s="8" t="s">
        <v>11118</v>
      </c>
      <c r="FB10" s="8" t="s">
        <v>11119</v>
      </c>
      <c r="FC10" s="8" t="s">
        <v>11120</v>
      </c>
      <c r="FD10" s="8" t="s">
        <v>11121</v>
      </c>
      <c r="FE10" s="8" t="s">
        <v>11122</v>
      </c>
      <c r="FF10" s="8" t="s">
        <v>11123</v>
      </c>
      <c r="FG10" s="8" t="s">
        <v>11124</v>
      </c>
      <c r="FH10" s="8" t="s">
        <v>11125</v>
      </c>
      <c r="FI10" s="8" t="s">
        <v>11126</v>
      </c>
      <c r="FJ10" s="8" t="s">
        <v>11127</v>
      </c>
      <c r="FK10" s="8" t="s">
        <v>11128</v>
      </c>
      <c r="FL10" s="8" t="s">
        <v>11129</v>
      </c>
      <c r="FM10" s="8" t="s">
        <v>11130</v>
      </c>
      <c r="FN10" s="8" t="s">
        <v>11131</v>
      </c>
      <c r="FO10" s="8" t="s">
        <v>11132</v>
      </c>
      <c r="FP10" s="8" t="s">
        <v>11133</v>
      </c>
      <c r="FQ10" s="8" t="s">
        <v>11134</v>
      </c>
      <c r="FR10" s="8" t="s">
        <v>11135</v>
      </c>
      <c r="FS10" s="8" t="s">
        <v>11136</v>
      </c>
      <c r="FT10" s="8" t="s">
        <v>11137</v>
      </c>
      <c r="FU10" s="8" t="s">
        <v>11138</v>
      </c>
      <c r="FV10" s="8" t="s">
        <v>11139</v>
      </c>
      <c r="FW10" s="8" t="s">
        <v>11140</v>
      </c>
      <c r="FX10" s="8" t="s">
        <v>11141</v>
      </c>
      <c r="FY10" s="8" t="s">
        <v>11142</v>
      </c>
      <c r="FZ10" s="8" t="s">
        <v>11143</v>
      </c>
      <c r="GA10" s="8" t="s">
        <v>11144</v>
      </c>
      <c r="GB10" s="8" t="s">
        <v>11145</v>
      </c>
      <c r="GC10" s="8" t="s">
        <v>11146</v>
      </c>
      <c r="GD10" s="8" t="s">
        <v>11147</v>
      </c>
      <c r="GE10" s="8" t="s">
        <v>11148</v>
      </c>
      <c r="GF10" s="8" t="s">
        <v>11149</v>
      </c>
      <c r="GG10" s="8" t="s">
        <v>11150</v>
      </c>
      <c r="GH10" s="8" t="s">
        <v>11151</v>
      </c>
      <c r="GI10" s="8" t="s">
        <v>11152</v>
      </c>
      <c r="GJ10" s="8" t="s">
        <v>11153</v>
      </c>
      <c r="GK10" s="8" t="s">
        <v>11154</v>
      </c>
      <c r="GL10" s="8" t="s">
        <v>11155</v>
      </c>
      <c r="GM10" s="8" t="s">
        <v>11156</v>
      </c>
      <c r="GN10" s="8" t="s">
        <v>11157</v>
      </c>
      <c r="GO10" s="8" t="s">
        <v>11158</v>
      </c>
      <c r="GP10" s="8" t="s">
        <v>11159</v>
      </c>
      <c r="GQ10" s="8" t="s">
        <v>11160</v>
      </c>
      <c r="GR10" s="8" t="s">
        <v>11161</v>
      </c>
      <c r="GS10" s="8" t="s">
        <v>11162</v>
      </c>
      <c r="GT10" s="8" t="s">
        <v>11163</v>
      </c>
      <c r="GU10" s="8" t="s">
        <v>11164</v>
      </c>
      <c r="GV10" s="8" t="s">
        <v>11165</v>
      </c>
      <c r="GW10" s="8" t="s">
        <v>11166</v>
      </c>
      <c r="GX10" s="8" t="s">
        <v>11167</v>
      </c>
      <c r="GY10" s="8" t="s">
        <v>11168</v>
      </c>
      <c r="GZ10" s="8" t="s">
        <v>11169</v>
      </c>
      <c r="HA10" s="8" t="s">
        <v>11170</v>
      </c>
      <c r="HB10" s="8" t="s">
        <v>11171</v>
      </c>
      <c r="HC10" s="8" t="s">
        <v>11172</v>
      </c>
      <c r="HD10" s="8" t="s">
        <v>11173</v>
      </c>
      <c r="HE10" s="8" t="s">
        <v>11174</v>
      </c>
      <c r="HF10" s="8" t="s">
        <v>11175</v>
      </c>
      <c r="HG10" s="8" t="s">
        <v>11176</v>
      </c>
      <c r="HH10" s="8" t="s">
        <v>11177</v>
      </c>
      <c r="HI10" s="8" t="s">
        <v>11178</v>
      </c>
      <c r="HJ10" s="8" t="s">
        <v>11179</v>
      </c>
      <c r="HK10" s="8" t="s">
        <v>11180</v>
      </c>
      <c r="HL10" s="8" t="s">
        <v>11181</v>
      </c>
      <c r="HM10" s="8" t="s">
        <v>11182</v>
      </c>
      <c r="HN10" s="8" t="s">
        <v>11183</v>
      </c>
      <c r="HO10" s="8" t="s">
        <v>11184</v>
      </c>
      <c r="HP10" s="8" t="s">
        <v>11185</v>
      </c>
      <c r="HQ10" s="8" t="s">
        <v>11186</v>
      </c>
      <c r="HR10" s="8" t="s">
        <v>11187</v>
      </c>
      <c r="HS10" s="8" t="s">
        <v>11188</v>
      </c>
      <c r="HT10" s="8" t="s">
        <v>11189</v>
      </c>
      <c r="HU10" s="8" t="s">
        <v>11190</v>
      </c>
      <c r="HV10" s="8" t="s">
        <v>11191</v>
      </c>
      <c r="HW10" s="8" t="s">
        <v>11192</v>
      </c>
      <c r="HX10" s="8" t="s">
        <v>11193</v>
      </c>
      <c r="HY10" s="8" t="s">
        <v>11194</v>
      </c>
      <c r="HZ10" s="8" t="s">
        <v>11195</v>
      </c>
      <c r="IA10" s="8" t="s">
        <v>11196</v>
      </c>
      <c r="IB10" s="8" t="s">
        <v>11197</v>
      </c>
      <c r="IC10" s="8" t="s">
        <v>11198</v>
      </c>
      <c r="ID10" s="8" t="s">
        <v>11199</v>
      </c>
      <c r="IE10" s="8" t="s">
        <v>11200</v>
      </c>
      <c r="IF10" s="8" t="s">
        <v>11201</v>
      </c>
      <c r="IG10" s="8" t="s">
        <v>11202</v>
      </c>
      <c r="IH10" s="8" t="s">
        <v>11203</v>
      </c>
      <c r="II10" s="8" t="s">
        <v>11204</v>
      </c>
      <c r="IJ10" s="8" t="s">
        <v>11205</v>
      </c>
      <c r="IK10" s="8" t="s">
        <v>11206</v>
      </c>
      <c r="IL10" s="8" t="s">
        <v>11207</v>
      </c>
      <c r="IM10" s="8" t="s">
        <v>11208</v>
      </c>
      <c r="IN10" s="8" t="s">
        <v>11209</v>
      </c>
      <c r="IO10" s="8" t="s">
        <v>11210</v>
      </c>
      <c r="IP10" s="8" t="s">
        <v>11211</v>
      </c>
      <c r="IQ10" s="8" t="s">
        <v>11212</v>
      </c>
    </row>
    <row r="11" spans="1:251">
      <c r="A11" s="10">
        <v>42036</v>
      </c>
      <c r="B11" s="9">
        <v>1.113</v>
      </c>
      <c r="C11" s="9">
        <v>0.39700000000000002</v>
      </c>
      <c r="D11" s="9">
        <v>0.71599999999999997</v>
      </c>
      <c r="E11" s="9">
        <v>0.185</v>
      </c>
      <c r="F11" s="9">
        <v>0</v>
      </c>
      <c r="G11" s="9">
        <v>0.185</v>
      </c>
      <c r="H11" s="9">
        <v>0</v>
      </c>
      <c r="I11" s="9">
        <v>0</v>
      </c>
      <c r="J11" s="9">
        <v>0</v>
      </c>
      <c r="K11" s="9">
        <v>16.212</v>
      </c>
      <c r="L11" s="9">
        <v>13.528</v>
      </c>
      <c r="M11" s="9">
        <v>17.082999999999998</v>
      </c>
      <c r="N11" s="9">
        <v>0.29399999999999998</v>
      </c>
      <c r="O11" s="9">
        <v>0.29399999999999998</v>
      </c>
      <c r="P11" s="9">
        <v>0</v>
      </c>
      <c r="Q11" s="9">
        <v>0</v>
      </c>
      <c r="R11" s="9">
        <v>0</v>
      </c>
      <c r="S11" s="9">
        <v>0</v>
      </c>
      <c r="T11" s="9">
        <v>0.29399999999999998</v>
      </c>
      <c r="U11" s="9">
        <v>0.29399999999999998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3.9169999999999998</v>
      </c>
      <c r="AG11" s="9">
        <v>1.728</v>
      </c>
      <c r="AH11" s="9">
        <v>2.1890000000000001</v>
      </c>
      <c r="AI11" s="9">
        <v>1.4390000000000001</v>
      </c>
      <c r="AJ11" s="9">
        <v>0.51300000000000001</v>
      </c>
      <c r="AK11" s="9">
        <v>0.92500000000000004</v>
      </c>
      <c r="AL11" s="9">
        <v>1.889</v>
      </c>
      <c r="AM11" s="9">
        <v>1.214</v>
      </c>
      <c r="AN11" s="9">
        <v>0.67500000000000004</v>
      </c>
      <c r="AO11" s="9">
        <v>0.185</v>
      </c>
      <c r="AP11" s="9">
        <v>0</v>
      </c>
      <c r="AQ11" s="9">
        <v>0.185</v>
      </c>
      <c r="AR11" s="9">
        <v>0.40300000000000002</v>
      </c>
      <c r="AS11" s="9">
        <v>0</v>
      </c>
      <c r="AT11" s="9">
        <v>0.40300000000000002</v>
      </c>
      <c r="AU11" s="9">
        <v>14.859</v>
      </c>
      <c r="AV11" s="9">
        <v>15.708</v>
      </c>
      <c r="AW11" s="9">
        <v>14.555</v>
      </c>
      <c r="AX11" s="9">
        <v>5.306</v>
      </c>
      <c r="AY11" s="9">
        <v>2.3090000000000002</v>
      </c>
      <c r="AZ11" s="9">
        <v>2.9969999999999999</v>
      </c>
      <c r="BA11" s="9">
        <v>1.5069999999999999</v>
      </c>
      <c r="BB11" s="9">
        <v>0.34300000000000003</v>
      </c>
      <c r="BC11" s="9">
        <v>1.1639999999999999</v>
      </c>
      <c r="BD11" s="9">
        <v>1.58</v>
      </c>
      <c r="BE11" s="9">
        <v>0.81100000000000005</v>
      </c>
      <c r="BF11" s="9">
        <v>0.76900000000000002</v>
      </c>
      <c r="BG11" s="9">
        <v>1.982</v>
      </c>
      <c r="BH11" s="9">
        <v>1.155</v>
      </c>
      <c r="BI11" s="9">
        <v>0.82699999999999996</v>
      </c>
      <c r="BJ11" s="9">
        <v>0.23699999999999999</v>
      </c>
      <c r="BK11" s="9">
        <v>0</v>
      </c>
      <c r="BL11" s="9">
        <v>0.23699999999999999</v>
      </c>
      <c r="BM11" s="9">
        <v>12.176</v>
      </c>
      <c r="BN11" s="9">
        <v>19.37</v>
      </c>
      <c r="BO11" s="9">
        <v>10</v>
      </c>
      <c r="BP11" s="9">
        <v>2.7170000000000001</v>
      </c>
      <c r="BQ11" s="9">
        <v>1.2410000000000001</v>
      </c>
      <c r="BR11" s="9">
        <v>1.476</v>
      </c>
      <c r="BS11" s="9">
        <v>0.58399999999999996</v>
      </c>
      <c r="BT11" s="9">
        <v>0.318</v>
      </c>
      <c r="BU11" s="9">
        <v>0.26600000000000001</v>
      </c>
      <c r="BV11" s="9">
        <v>1.915</v>
      </c>
      <c r="BW11" s="9">
        <v>0.92300000000000004</v>
      </c>
      <c r="BX11" s="9">
        <v>0.99199999999999999</v>
      </c>
      <c r="BY11" s="9">
        <v>0.218</v>
      </c>
      <c r="BZ11" s="9">
        <v>0</v>
      </c>
      <c r="CA11" s="9">
        <v>0.218</v>
      </c>
      <c r="CB11" s="9">
        <v>0</v>
      </c>
      <c r="CC11" s="9">
        <v>0</v>
      </c>
      <c r="CD11" s="9">
        <v>0</v>
      </c>
      <c r="CE11" s="9">
        <v>14</v>
      </c>
      <c r="CF11" s="9">
        <v>14.39</v>
      </c>
      <c r="CG11" s="9">
        <v>10.826000000000001</v>
      </c>
      <c r="CH11" s="9">
        <v>1.446</v>
      </c>
      <c r="CI11" s="9">
        <v>0.32700000000000001</v>
      </c>
      <c r="CJ11" s="9">
        <v>1.119</v>
      </c>
      <c r="CK11" s="9">
        <v>1.0489999999999999</v>
      </c>
      <c r="CL11" s="9">
        <v>0.17100000000000001</v>
      </c>
      <c r="CM11" s="9">
        <v>0.878</v>
      </c>
      <c r="CN11" s="9">
        <v>0.39700000000000002</v>
      </c>
      <c r="CO11" s="9">
        <v>0.157</v>
      </c>
      <c r="CP11" s="9">
        <v>0.24099999999999999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7.8739999999999997</v>
      </c>
      <c r="CX11" s="9">
        <v>7.3949999999999996</v>
      </c>
      <c r="CY11" s="9">
        <v>7.9130000000000003</v>
      </c>
      <c r="CZ11" s="9">
        <v>2.7349999999999999</v>
      </c>
      <c r="DA11" s="9">
        <v>0.93700000000000006</v>
      </c>
      <c r="DB11" s="9">
        <v>1.7969999999999999</v>
      </c>
      <c r="DC11" s="9">
        <v>0.97299999999999998</v>
      </c>
      <c r="DD11" s="9">
        <v>0.187</v>
      </c>
      <c r="DE11" s="9">
        <v>0.78600000000000003</v>
      </c>
      <c r="DF11" s="9">
        <v>1.3049999999999999</v>
      </c>
      <c r="DG11" s="9">
        <v>0.50600000000000001</v>
      </c>
      <c r="DH11" s="9">
        <v>0.79800000000000004</v>
      </c>
      <c r="DI11" s="9">
        <v>0.45700000000000002</v>
      </c>
      <c r="DJ11" s="9">
        <v>0.24399999999999999</v>
      </c>
      <c r="DK11" s="9">
        <v>0.21299999999999999</v>
      </c>
      <c r="DL11" s="9">
        <v>0</v>
      </c>
      <c r="DM11" s="9">
        <v>0</v>
      </c>
      <c r="DN11" s="9">
        <v>0</v>
      </c>
      <c r="DO11" s="9">
        <v>10</v>
      </c>
      <c r="DP11" s="9">
        <v>14.657999999999999</v>
      </c>
      <c r="DQ11" s="9">
        <v>10</v>
      </c>
      <c r="DR11" s="9">
        <v>8.8949999999999996</v>
      </c>
      <c r="DS11" s="9">
        <v>4.0590000000000002</v>
      </c>
      <c r="DT11" s="9">
        <v>4.8360000000000003</v>
      </c>
      <c r="DU11" s="9">
        <v>3.0990000000000002</v>
      </c>
      <c r="DV11" s="9">
        <v>1.1579999999999999</v>
      </c>
      <c r="DW11" s="9">
        <v>1.9410000000000001</v>
      </c>
      <c r="DX11" s="9">
        <v>3.85</v>
      </c>
      <c r="DY11" s="9">
        <v>2.157</v>
      </c>
      <c r="DZ11" s="9">
        <v>1.6930000000000001</v>
      </c>
      <c r="EA11" s="9">
        <v>1.306</v>
      </c>
      <c r="EB11" s="9">
        <v>0.74399999999999999</v>
      </c>
      <c r="EC11" s="9">
        <v>0.56200000000000006</v>
      </c>
      <c r="ED11" s="9">
        <v>0.64</v>
      </c>
      <c r="EE11" s="9">
        <v>0</v>
      </c>
      <c r="EF11" s="9">
        <v>0.64</v>
      </c>
      <c r="EG11" s="9">
        <v>12.978</v>
      </c>
      <c r="EH11" s="9">
        <v>13.657</v>
      </c>
      <c r="EI11" s="9">
        <v>10</v>
      </c>
      <c r="EJ11" s="9">
        <v>1.4039999999999999</v>
      </c>
      <c r="EK11" s="9">
        <v>0.495</v>
      </c>
      <c r="EL11" s="9">
        <v>0.90900000000000003</v>
      </c>
      <c r="EM11" s="9">
        <v>0.50600000000000001</v>
      </c>
      <c r="EN11" s="9">
        <v>0</v>
      </c>
      <c r="EO11" s="9">
        <v>0.50600000000000001</v>
      </c>
      <c r="EP11" s="9">
        <v>0.51300000000000001</v>
      </c>
      <c r="EQ11" s="9">
        <v>0.32800000000000001</v>
      </c>
      <c r="ER11" s="9">
        <v>0.185</v>
      </c>
      <c r="ES11" s="9">
        <v>0.38500000000000001</v>
      </c>
      <c r="ET11" s="9">
        <v>0.16700000000000001</v>
      </c>
      <c r="EU11" s="9">
        <v>0.218</v>
      </c>
      <c r="EV11" s="9">
        <v>0</v>
      </c>
      <c r="EW11" s="9">
        <v>0</v>
      </c>
      <c r="EX11" s="9">
        <v>0</v>
      </c>
      <c r="EY11" s="9">
        <v>12.407</v>
      </c>
      <c r="EZ11" s="9">
        <v>18.148</v>
      </c>
      <c r="FA11" s="9">
        <v>9.1460000000000008</v>
      </c>
      <c r="FB11" s="9">
        <v>0.64600000000000002</v>
      </c>
      <c r="FC11" s="9">
        <v>0.40899999999999997</v>
      </c>
      <c r="FD11" s="9">
        <v>0.23699999999999999</v>
      </c>
      <c r="FE11" s="9">
        <v>0</v>
      </c>
      <c r="FF11" s="9">
        <v>0</v>
      </c>
      <c r="FG11" s="9">
        <v>0</v>
      </c>
      <c r="FH11" s="9">
        <v>0.40899999999999997</v>
      </c>
      <c r="FI11" s="9">
        <v>0.40899999999999997</v>
      </c>
      <c r="FJ11" s="9">
        <v>0</v>
      </c>
      <c r="FK11" s="9">
        <v>0.23699999999999999</v>
      </c>
      <c r="FL11" s="9">
        <v>0</v>
      </c>
      <c r="FM11" s="9">
        <v>0.23699999999999999</v>
      </c>
      <c r="FN11" s="9">
        <v>0</v>
      </c>
      <c r="FO11" s="9">
        <v>0</v>
      </c>
      <c r="FP11" s="9">
        <v>0</v>
      </c>
      <c r="FQ11" s="9">
        <v>18.582999999999998</v>
      </c>
      <c r="FR11" s="9">
        <v>15.787000000000001</v>
      </c>
      <c r="FS11" s="9">
        <v>0</v>
      </c>
      <c r="FT11" s="9">
        <v>4.4649999999999999</v>
      </c>
      <c r="FU11" s="9">
        <v>1.4059999999999999</v>
      </c>
      <c r="FV11" s="9">
        <v>3.0590000000000002</v>
      </c>
      <c r="FW11" s="9">
        <v>1.9670000000000001</v>
      </c>
      <c r="FX11" s="9">
        <v>0.318</v>
      </c>
      <c r="FY11" s="9">
        <v>1.649</v>
      </c>
      <c r="FZ11" s="9">
        <v>1.8740000000000001</v>
      </c>
      <c r="GA11" s="9">
        <v>0.67700000000000005</v>
      </c>
      <c r="GB11" s="9">
        <v>1.1970000000000001</v>
      </c>
      <c r="GC11" s="9">
        <v>0.41099999999999998</v>
      </c>
      <c r="GD11" s="9">
        <v>0.41099999999999998</v>
      </c>
      <c r="GE11" s="9">
        <v>0</v>
      </c>
      <c r="GF11" s="9">
        <v>0.21299999999999999</v>
      </c>
      <c r="GG11" s="9">
        <v>0</v>
      </c>
      <c r="GH11" s="9">
        <v>0.21299999999999999</v>
      </c>
      <c r="GI11" s="9">
        <v>10</v>
      </c>
      <c r="GJ11" s="9">
        <v>16.896999999999998</v>
      </c>
      <c r="GK11" s="9">
        <v>8.4909999999999997</v>
      </c>
      <c r="GL11" s="9">
        <v>6.4349999999999996</v>
      </c>
      <c r="GM11" s="9">
        <v>2.8769999999999998</v>
      </c>
      <c r="GN11" s="9">
        <v>3.5579999999999998</v>
      </c>
      <c r="GO11" s="9">
        <v>2.1259999999999999</v>
      </c>
      <c r="GP11" s="9">
        <v>0.85699999999999998</v>
      </c>
      <c r="GQ11" s="9">
        <v>1.2689999999999999</v>
      </c>
      <c r="GR11" s="9">
        <v>2.851</v>
      </c>
      <c r="GS11" s="9">
        <v>1.7649999999999999</v>
      </c>
      <c r="GT11" s="9">
        <v>1.0860000000000001</v>
      </c>
      <c r="GU11" s="9">
        <v>1.0309999999999999</v>
      </c>
      <c r="GV11" s="9">
        <v>0.255</v>
      </c>
      <c r="GW11" s="9">
        <v>0.77500000000000002</v>
      </c>
      <c r="GX11" s="9">
        <v>0.42699999999999999</v>
      </c>
      <c r="GY11" s="9">
        <v>0</v>
      </c>
      <c r="GZ11" s="9">
        <v>0.42699999999999999</v>
      </c>
      <c r="HA11" s="9">
        <v>14.317</v>
      </c>
      <c r="HB11" s="9">
        <v>13.407999999999999</v>
      </c>
      <c r="HC11" s="9">
        <v>16.207999999999998</v>
      </c>
      <c r="HD11" s="9">
        <v>1.9970000000000001</v>
      </c>
      <c r="HE11" s="9">
        <v>1.3120000000000001</v>
      </c>
      <c r="HF11" s="9">
        <v>0.68500000000000005</v>
      </c>
      <c r="HG11" s="9">
        <v>0.48599999999999999</v>
      </c>
      <c r="HH11" s="9">
        <v>0.17100000000000001</v>
      </c>
      <c r="HI11" s="9">
        <v>0.315</v>
      </c>
      <c r="HJ11" s="9">
        <v>0.80600000000000005</v>
      </c>
      <c r="HK11" s="9">
        <v>0.65300000000000002</v>
      </c>
      <c r="HL11" s="9">
        <v>0.153</v>
      </c>
      <c r="HM11" s="9">
        <v>0.70599999999999996</v>
      </c>
      <c r="HN11" s="9">
        <v>0.48799999999999999</v>
      </c>
      <c r="HO11" s="9">
        <v>0.218</v>
      </c>
      <c r="HP11" s="9">
        <v>0</v>
      </c>
      <c r="HQ11" s="9">
        <v>0</v>
      </c>
      <c r="HR11" s="9">
        <v>0</v>
      </c>
      <c r="HS11" s="9">
        <v>14.202999999999999</v>
      </c>
      <c r="HT11" s="9">
        <v>15.051</v>
      </c>
      <c r="HU11" s="9">
        <v>9.6809999999999992</v>
      </c>
      <c r="HV11" s="9">
        <v>0.78300000000000003</v>
      </c>
      <c r="HW11" s="9">
        <v>0.30599999999999999</v>
      </c>
      <c r="HX11" s="9">
        <v>0.47799999999999998</v>
      </c>
      <c r="HY11" s="9">
        <v>0</v>
      </c>
      <c r="HZ11" s="9">
        <v>0</v>
      </c>
      <c r="IA11" s="9">
        <v>0</v>
      </c>
      <c r="IB11" s="9">
        <v>0.54600000000000004</v>
      </c>
      <c r="IC11" s="9">
        <v>0.30599999999999999</v>
      </c>
      <c r="ID11" s="9">
        <v>0.24099999999999999</v>
      </c>
      <c r="IE11" s="9">
        <v>0.23699999999999999</v>
      </c>
      <c r="IF11" s="9">
        <v>0</v>
      </c>
      <c r="IG11" s="9">
        <v>0.23699999999999999</v>
      </c>
      <c r="IH11" s="9">
        <v>0</v>
      </c>
      <c r="II11" s="9">
        <v>0</v>
      </c>
      <c r="IJ11" s="9">
        <v>0</v>
      </c>
      <c r="IK11" s="9">
        <v>16.204000000000001</v>
      </c>
      <c r="IL11" s="9">
        <v>16.265000000000001</v>
      </c>
      <c r="IM11" s="9">
        <v>16.45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1.4690000000000001</v>
      </c>
      <c r="C12" s="9">
        <v>0.56100000000000005</v>
      </c>
      <c r="D12" s="9">
        <v>0.90800000000000003</v>
      </c>
      <c r="E12" s="9">
        <v>0.54900000000000004</v>
      </c>
      <c r="F12" s="9">
        <v>0.33300000000000002</v>
      </c>
      <c r="G12" s="9">
        <v>0.216</v>
      </c>
      <c r="H12" s="9">
        <v>0</v>
      </c>
      <c r="I12" s="9">
        <v>0</v>
      </c>
      <c r="J12" s="9">
        <v>0</v>
      </c>
      <c r="K12" s="9">
        <v>15.167</v>
      </c>
      <c r="L12" s="9">
        <v>15.847</v>
      </c>
      <c r="M12" s="9">
        <v>10.773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2.9430000000000001</v>
      </c>
      <c r="AG12" s="9">
        <v>0.93300000000000005</v>
      </c>
      <c r="AH12" s="9">
        <v>2.0089999999999999</v>
      </c>
      <c r="AI12" s="9">
        <v>0.72499999999999998</v>
      </c>
      <c r="AJ12" s="9">
        <v>0.51</v>
      </c>
      <c r="AK12" s="9">
        <v>0.215</v>
      </c>
      <c r="AL12" s="9">
        <v>1.377</v>
      </c>
      <c r="AM12" s="9">
        <v>0.13600000000000001</v>
      </c>
      <c r="AN12" s="9">
        <v>1.2410000000000001</v>
      </c>
      <c r="AO12" s="9">
        <v>0.76500000000000001</v>
      </c>
      <c r="AP12" s="9">
        <v>0.21199999999999999</v>
      </c>
      <c r="AQ12" s="9">
        <v>0.55300000000000005</v>
      </c>
      <c r="AR12" s="9">
        <v>7.4999999999999997E-2</v>
      </c>
      <c r="AS12" s="9">
        <v>7.4999999999999997E-2</v>
      </c>
      <c r="AT12" s="9">
        <v>0</v>
      </c>
      <c r="AU12" s="9">
        <v>12</v>
      </c>
      <c r="AV12" s="9">
        <v>9.173</v>
      </c>
      <c r="AW12" s="9">
        <v>12</v>
      </c>
      <c r="AX12" s="9">
        <v>4.7670000000000003</v>
      </c>
      <c r="AY12" s="9">
        <v>1.232</v>
      </c>
      <c r="AZ12" s="9">
        <v>3.5350000000000001</v>
      </c>
      <c r="BA12" s="9">
        <v>1.9</v>
      </c>
      <c r="BB12" s="9">
        <v>0.45200000000000001</v>
      </c>
      <c r="BC12" s="9">
        <v>1.448</v>
      </c>
      <c r="BD12" s="9">
        <v>1.1419999999999999</v>
      </c>
      <c r="BE12" s="9">
        <v>0.20399999999999999</v>
      </c>
      <c r="BF12" s="9">
        <v>0.93799999999999994</v>
      </c>
      <c r="BG12" s="9">
        <v>1.5569999999999999</v>
      </c>
      <c r="BH12" s="9">
        <v>0.40799999999999997</v>
      </c>
      <c r="BI12" s="9">
        <v>1.149</v>
      </c>
      <c r="BJ12" s="9">
        <v>0.16800000000000001</v>
      </c>
      <c r="BK12" s="9">
        <v>0.16800000000000001</v>
      </c>
      <c r="BL12" s="9">
        <v>0</v>
      </c>
      <c r="BM12" s="9">
        <v>11.042999999999999</v>
      </c>
      <c r="BN12" s="9">
        <v>20.376999999999999</v>
      </c>
      <c r="BO12" s="9">
        <v>10.442</v>
      </c>
      <c r="BP12" s="9">
        <v>3.9750000000000001</v>
      </c>
      <c r="BQ12" s="9">
        <v>1.619</v>
      </c>
      <c r="BR12" s="9">
        <v>2.355</v>
      </c>
      <c r="BS12" s="9">
        <v>0.21199999999999999</v>
      </c>
      <c r="BT12" s="9">
        <v>0.21199999999999999</v>
      </c>
      <c r="BU12" s="9">
        <v>0</v>
      </c>
      <c r="BV12" s="9">
        <v>2.2909999999999999</v>
      </c>
      <c r="BW12" s="9">
        <v>1.004</v>
      </c>
      <c r="BX12" s="9">
        <v>1.2869999999999999</v>
      </c>
      <c r="BY12" s="9">
        <v>1.472</v>
      </c>
      <c r="BZ12" s="9">
        <v>0.40400000000000003</v>
      </c>
      <c r="CA12" s="9">
        <v>1.0680000000000001</v>
      </c>
      <c r="CB12" s="9">
        <v>0</v>
      </c>
      <c r="CC12" s="9">
        <v>0</v>
      </c>
      <c r="CD12" s="9">
        <v>0</v>
      </c>
      <c r="CE12" s="9">
        <v>13.978</v>
      </c>
      <c r="CF12" s="9">
        <v>15.167</v>
      </c>
      <c r="CG12" s="9">
        <v>13</v>
      </c>
      <c r="CH12" s="9">
        <v>2.0249999999999999</v>
      </c>
      <c r="CI12" s="9">
        <v>0.995</v>
      </c>
      <c r="CJ12" s="9">
        <v>1.0289999999999999</v>
      </c>
      <c r="CK12" s="9">
        <v>0.77900000000000003</v>
      </c>
      <c r="CL12" s="9">
        <v>0.56299999999999994</v>
      </c>
      <c r="CM12" s="9">
        <v>0.215</v>
      </c>
      <c r="CN12" s="9">
        <v>0.77600000000000002</v>
      </c>
      <c r="CO12" s="9">
        <v>0.24</v>
      </c>
      <c r="CP12" s="9">
        <v>0.53600000000000003</v>
      </c>
      <c r="CQ12" s="9">
        <v>0.27800000000000002</v>
      </c>
      <c r="CR12" s="9">
        <v>0</v>
      </c>
      <c r="CS12" s="9">
        <v>0.27800000000000002</v>
      </c>
      <c r="CT12" s="9">
        <v>0.192</v>
      </c>
      <c r="CU12" s="9">
        <v>0.192</v>
      </c>
      <c r="CV12" s="9">
        <v>0</v>
      </c>
      <c r="CW12" s="9">
        <v>10</v>
      </c>
      <c r="CX12" s="9">
        <v>8.9329999999999998</v>
      </c>
      <c r="CY12" s="9">
        <v>10</v>
      </c>
      <c r="CZ12" s="9">
        <v>2.6890000000000001</v>
      </c>
      <c r="DA12" s="9">
        <v>1.143</v>
      </c>
      <c r="DB12" s="9">
        <v>1.546</v>
      </c>
      <c r="DC12" s="9">
        <v>0.91</v>
      </c>
      <c r="DD12" s="9">
        <v>0.66300000000000003</v>
      </c>
      <c r="DE12" s="9">
        <v>0.247</v>
      </c>
      <c r="DF12" s="9">
        <v>0.95099999999999996</v>
      </c>
      <c r="DG12" s="9">
        <v>0</v>
      </c>
      <c r="DH12" s="9">
        <v>0.95099999999999996</v>
      </c>
      <c r="DI12" s="9">
        <v>0.82799999999999996</v>
      </c>
      <c r="DJ12" s="9">
        <v>0.47899999999999998</v>
      </c>
      <c r="DK12" s="9">
        <v>0.34799999999999998</v>
      </c>
      <c r="DL12" s="9">
        <v>0</v>
      </c>
      <c r="DM12" s="9">
        <v>0</v>
      </c>
      <c r="DN12" s="9">
        <v>0</v>
      </c>
      <c r="DO12" s="9">
        <v>10</v>
      </c>
      <c r="DP12" s="9">
        <v>10.121</v>
      </c>
      <c r="DQ12" s="9">
        <v>10</v>
      </c>
      <c r="DR12" s="9">
        <v>9.4339999999999993</v>
      </c>
      <c r="DS12" s="9">
        <v>2.9569999999999999</v>
      </c>
      <c r="DT12" s="9">
        <v>6.4770000000000003</v>
      </c>
      <c r="DU12" s="9">
        <v>2.5169999999999999</v>
      </c>
      <c r="DV12" s="9">
        <v>0.88600000000000001</v>
      </c>
      <c r="DW12" s="9">
        <v>1.631</v>
      </c>
      <c r="DX12" s="9">
        <v>3.7130000000000001</v>
      </c>
      <c r="DY12" s="9">
        <v>1.2589999999999999</v>
      </c>
      <c r="DZ12" s="9">
        <v>2.4540000000000002</v>
      </c>
      <c r="EA12" s="9">
        <v>2.9359999999999999</v>
      </c>
      <c r="EB12" s="9">
        <v>0.54400000000000004</v>
      </c>
      <c r="EC12" s="9">
        <v>2.3919999999999999</v>
      </c>
      <c r="ED12" s="9">
        <v>0.26700000000000002</v>
      </c>
      <c r="EE12" s="9">
        <v>0.26700000000000002</v>
      </c>
      <c r="EF12" s="9">
        <v>0</v>
      </c>
      <c r="EG12" s="9">
        <v>13</v>
      </c>
      <c r="EH12" s="9">
        <v>15.013</v>
      </c>
      <c r="EI12" s="9">
        <v>12</v>
      </c>
      <c r="EJ12" s="9">
        <v>1.23</v>
      </c>
      <c r="EK12" s="9">
        <v>0.32500000000000001</v>
      </c>
      <c r="EL12" s="9">
        <v>0.90600000000000003</v>
      </c>
      <c r="EM12" s="9">
        <v>0.189</v>
      </c>
      <c r="EN12" s="9">
        <v>0.189</v>
      </c>
      <c r="EO12" s="9">
        <v>0</v>
      </c>
      <c r="EP12" s="9">
        <v>0.73299999999999998</v>
      </c>
      <c r="EQ12" s="9">
        <v>0.13600000000000001</v>
      </c>
      <c r="ER12" s="9">
        <v>0.59699999999999998</v>
      </c>
      <c r="ES12" s="9">
        <v>0.308</v>
      </c>
      <c r="ET12" s="9">
        <v>0</v>
      </c>
      <c r="EU12" s="9">
        <v>0.308</v>
      </c>
      <c r="EV12" s="9">
        <v>0</v>
      </c>
      <c r="EW12" s="9">
        <v>0</v>
      </c>
      <c r="EX12" s="9">
        <v>0</v>
      </c>
      <c r="EY12" s="9">
        <v>12.347</v>
      </c>
      <c r="EZ12" s="9">
        <v>10.095000000000001</v>
      </c>
      <c r="FA12" s="9">
        <v>12.611000000000001</v>
      </c>
      <c r="FB12" s="9">
        <v>0.35599999999999998</v>
      </c>
      <c r="FC12" s="9">
        <v>0.35599999999999998</v>
      </c>
      <c r="FD12" s="9">
        <v>0</v>
      </c>
      <c r="FE12" s="9">
        <v>0</v>
      </c>
      <c r="FF12" s="9">
        <v>0</v>
      </c>
      <c r="FG12" s="9">
        <v>0</v>
      </c>
      <c r="FH12" s="9">
        <v>0.189</v>
      </c>
      <c r="FI12" s="9">
        <v>0.189</v>
      </c>
      <c r="FJ12" s="9">
        <v>0</v>
      </c>
      <c r="FK12" s="9">
        <v>0</v>
      </c>
      <c r="FL12" s="9">
        <v>0</v>
      </c>
      <c r="FM12" s="9">
        <v>0</v>
      </c>
      <c r="FN12" s="9">
        <v>0.16800000000000001</v>
      </c>
      <c r="FO12" s="9">
        <v>0.16800000000000001</v>
      </c>
      <c r="FP12" s="9">
        <v>0</v>
      </c>
      <c r="FQ12" s="9">
        <v>19.407</v>
      </c>
      <c r="FR12" s="9">
        <v>19.407</v>
      </c>
      <c r="FS12" s="9">
        <v>0</v>
      </c>
      <c r="FT12" s="9">
        <v>3.431</v>
      </c>
      <c r="FU12" s="9">
        <v>1.486</v>
      </c>
      <c r="FV12" s="9">
        <v>1.9450000000000001</v>
      </c>
      <c r="FW12" s="9">
        <v>1.099</v>
      </c>
      <c r="FX12" s="9">
        <v>0.85199999999999998</v>
      </c>
      <c r="FY12" s="9">
        <v>0.247</v>
      </c>
      <c r="FZ12" s="9">
        <v>1.5049999999999999</v>
      </c>
      <c r="GA12" s="9">
        <v>0.155</v>
      </c>
      <c r="GB12" s="9">
        <v>1.35</v>
      </c>
      <c r="GC12" s="9">
        <v>0.82799999999999996</v>
      </c>
      <c r="GD12" s="9">
        <v>0.47899999999999998</v>
      </c>
      <c r="GE12" s="9">
        <v>0.34799999999999998</v>
      </c>
      <c r="GF12" s="9">
        <v>0</v>
      </c>
      <c r="GG12" s="9">
        <v>0</v>
      </c>
      <c r="GH12" s="9">
        <v>0</v>
      </c>
      <c r="GI12" s="9">
        <v>10</v>
      </c>
      <c r="GJ12" s="9">
        <v>9.0229999999999997</v>
      </c>
      <c r="GK12" s="9">
        <v>10</v>
      </c>
      <c r="GL12" s="9">
        <v>8.7780000000000005</v>
      </c>
      <c r="GM12" s="9">
        <v>2.9910000000000001</v>
      </c>
      <c r="GN12" s="9">
        <v>5.7869999999999999</v>
      </c>
      <c r="GO12" s="9">
        <v>2.5169999999999999</v>
      </c>
      <c r="GP12" s="9">
        <v>0.88600000000000001</v>
      </c>
      <c r="GQ12" s="9">
        <v>1.631</v>
      </c>
      <c r="GR12" s="9">
        <v>3.0569999999999999</v>
      </c>
      <c r="GS12" s="9">
        <v>1.2929999999999999</v>
      </c>
      <c r="GT12" s="9">
        <v>1.764</v>
      </c>
      <c r="GU12" s="9">
        <v>2.9359999999999999</v>
      </c>
      <c r="GV12" s="9">
        <v>0.54400000000000004</v>
      </c>
      <c r="GW12" s="9">
        <v>2.3919999999999999</v>
      </c>
      <c r="GX12" s="9">
        <v>0.26700000000000002</v>
      </c>
      <c r="GY12" s="9">
        <v>0.26700000000000002</v>
      </c>
      <c r="GZ12" s="9">
        <v>0</v>
      </c>
      <c r="HA12" s="9">
        <v>13.864000000000001</v>
      </c>
      <c r="HB12" s="9">
        <v>15</v>
      </c>
      <c r="HC12" s="9">
        <v>12</v>
      </c>
      <c r="HD12" s="9">
        <v>1.333</v>
      </c>
      <c r="HE12" s="9">
        <v>0.13600000000000001</v>
      </c>
      <c r="HF12" s="9">
        <v>1.196</v>
      </c>
      <c r="HG12" s="9">
        <v>0</v>
      </c>
      <c r="HH12" s="9">
        <v>0</v>
      </c>
      <c r="HI12" s="9">
        <v>0</v>
      </c>
      <c r="HJ12" s="9">
        <v>1.024</v>
      </c>
      <c r="HK12" s="9">
        <v>0.13600000000000001</v>
      </c>
      <c r="HL12" s="9">
        <v>0.88800000000000001</v>
      </c>
      <c r="HM12" s="9">
        <v>0.308</v>
      </c>
      <c r="HN12" s="9">
        <v>0</v>
      </c>
      <c r="HO12" s="9">
        <v>0.308</v>
      </c>
      <c r="HP12" s="9">
        <v>0</v>
      </c>
      <c r="HQ12" s="9">
        <v>0</v>
      </c>
      <c r="HR12" s="9">
        <v>0</v>
      </c>
      <c r="HS12" s="9">
        <v>13</v>
      </c>
      <c r="HT12" s="9">
        <v>0</v>
      </c>
      <c r="HU12" s="9">
        <v>13.557</v>
      </c>
      <c r="HV12" s="9">
        <v>0.16800000000000001</v>
      </c>
      <c r="HW12" s="9">
        <v>0.16800000000000001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0.16800000000000001</v>
      </c>
      <c r="II12" s="9">
        <v>0.16800000000000001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0.19400000000000001</v>
      </c>
      <c r="C13" s="9">
        <v>0</v>
      </c>
      <c r="D13" s="9">
        <v>0.19400000000000001</v>
      </c>
      <c r="E13" s="9">
        <v>0.40300000000000002</v>
      </c>
      <c r="F13" s="9">
        <v>0</v>
      </c>
      <c r="G13" s="9">
        <v>0.40300000000000002</v>
      </c>
      <c r="H13" s="9">
        <v>0</v>
      </c>
      <c r="I13" s="9">
        <v>0</v>
      </c>
      <c r="J13" s="9">
        <v>0</v>
      </c>
      <c r="K13" s="9">
        <v>7.2409999999999997</v>
      </c>
      <c r="L13" s="9">
        <v>5.4710000000000001</v>
      </c>
      <c r="M13" s="9">
        <v>10.057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3.0409999999999999</v>
      </c>
      <c r="AG13" s="9">
        <v>0.95899999999999996</v>
      </c>
      <c r="AH13" s="9">
        <v>2.0819999999999999</v>
      </c>
      <c r="AI13" s="9">
        <v>2.0590000000000002</v>
      </c>
      <c r="AJ13" s="9">
        <v>0.41299999999999998</v>
      </c>
      <c r="AK13" s="9">
        <v>1.6459999999999999</v>
      </c>
      <c r="AL13" s="9">
        <v>0.98199999999999998</v>
      </c>
      <c r="AM13" s="9">
        <v>0.54700000000000004</v>
      </c>
      <c r="AN13" s="9">
        <v>0.435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7.9829999999999997</v>
      </c>
      <c r="AV13" s="9">
        <v>10.085000000000001</v>
      </c>
      <c r="AW13" s="9">
        <v>7.6760000000000002</v>
      </c>
      <c r="AX13" s="9">
        <v>5.2649999999999997</v>
      </c>
      <c r="AY13" s="9">
        <v>2.351</v>
      </c>
      <c r="AZ13" s="9">
        <v>2.9140000000000001</v>
      </c>
      <c r="BA13" s="9">
        <v>1.4450000000000001</v>
      </c>
      <c r="BB13" s="9">
        <v>0.78400000000000003</v>
      </c>
      <c r="BC13" s="9">
        <v>0.66100000000000003</v>
      </c>
      <c r="BD13" s="9">
        <v>2.0529999999999999</v>
      </c>
      <c r="BE13" s="9">
        <v>0.84699999999999998</v>
      </c>
      <c r="BF13" s="9">
        <v>1.206</v>
      </c>
      <c r="BG13" s="9">
        <v>1.5389999999999999</v>
      </c>
      <c r="BH13" s="9">
        <v>0.72</v>
      </c>
      <c r="BI13" s="9">
        <v>0.81899999999999995</v>
      </c>
      <c r="BJ13" s="9">
        <v>0.22800000000000001</v>
      </c>
      <c r="BK13" s="9">
        <v>0</v>
      </c>
      <c r="BL13" s="9">
        <v>0.22800000000000001</v>
      </c>
      <c r="BM13" s="9">
        <v>11.326000000000001</v>
      </c>
      <c r="BN13" s="9">
        <v>10</v>
      </c>
      <c r="BO13" s="9">
        <v>12.638</v>
      </c>
      <c r="BP13" s="9">
        <v>2.7669999999999999</v>
      </c>
      <c r="BQ13" s="9">
        <v>0.90600000000000003</v>
      </c>
      <c r="BR13" s="9">
        <v>1.861</v>
      </c>
      <c r="BS13" s="9">
        <v>1.167</v>
      </c>
      <c r="BT13" s="9">
        <v>0</v>
      </c>
      <c r="BU13" s="9">
        <v>1.167</v>
      </c>
      <c r="BV13" s="9">
        <v>1.3009999999999999</v>
      </c>
      <c r="BW13" s="9">
        <v>0.60699999999999998</v>
      </c>
      <c r="BX13" s="9">
        <v>0.69399999999999995</v>
      </c>
      <c r="BY13" s="9">
        <v>0.29899999999999999</v>
      </c>
      <c r="BZ13" s="9">
        <v>0.29899999999999999</v>
      </c>
      <c r="CA13" s="9">
        <v>0</v>
      </c>
      <c r="CB13" s="9">
        <v>0</v>
      </c>
      <c r="CC13" s="9">
        <v>0</v>
      </c>
      <c r="CD13" s="9">
        <v>0</v>
      </c>
      <c r="CE13" s="9">
        <v>10</v>
      </c>
      <c r="CF13" s="9">
        <v>16.908000000000001</v>
      </c>
      <c r="CG13" s="9">
        <v>6.1239999999999997</v>
      </c>
      <c r="CH13" s="9">
        <v>2.5419999999999998</v>
      </c>
      <c r="CI13" s="9">
        <v>1.5109999999999999</v>
      </c>
      <c r="CJ13" s="9">
        <v>1.03</v>
      </c>
      <c r="CK13" s="9">
        <v>1.722</v>
      </c>
      <c r="CL13" s="9">
        <v>0.92500000000000004</v>
      </c>
      <c r="CM13" s="9">
        <v>0.79600000000000004</v>
      </c>
      <c r="CN13" s="9">
        <v>0.82</v>
      </c>
      <c r="CO13" s="9">
        <v>0.58599999999999997</v>
      </c>
      <c r="CP13" s="9">
        <v>0.23400000000000001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7.5659999999999998</v>
      </c>
      <c r="CX13" s="9">
        <v>7.718</v>
      </c>
      <c r="CY13" s="9">
        <v>7.1710000000000003</v>
      </c>
      <c r="CZ13" s="9">
        <v>3.468</v>
      </c>
      <c r="DA13" s="9">
        <v>0.66900000000000004</v>
      </c>
      <c r="DB13" s="9">
        <v>2.7989999999999999</v>
      </c>
      <c r="DC13" s="9">
        <v>0.92600000000000005</v>
      </c>
      <c r="DD13" s="9">
        <v>0</v>
      </c>
      <c r="DE13" s="9">
        <v>0.92600000000000005</v>
      </c>
      <c r="DF13" s="9">
        <v>1.915</v>
      </c>
      <c r="DG13" s="9">
        <v>0.66900000000000004</v>
      </c>
      <c r="DH13" s="9">
        <v>1.246</v>
      </c>
      <c r="DI13" s="9">
        <v>0.627</v>
      </c>
      <c r="DJ13" s="9">
        <v>0</v>
      </c>
      <c r="DK13" s="9">
        <v>0.627</v>
      </c>
      <c r="DL13" s="9">
        <v>0</v>
      </c>
      <c r="DM13" s="9">
        <v>0</v>
      </c>
      <c r="DN13" s="9">
        <v>0</v>
      </c>
      <c r="DO13" s="9">
        <v>11.129</v>
      </c>
      <c r="DP13" s="9">
        <v>10.167999999999999</v>
      </c>
      <c r="DQ13" s="9">
        <v>12</v>
      </c>
      <c r="DR13" s="9">
        <v>7.3339999999999996</v>
      </c>
      <c r="DS13" s="9">
        <v>3.456</v>
      </c>
      <c r="DT13" s="9">
        <v>3.8780000000000001</v>
      </c>
      <c r="DU13" s="9">
        <v>3.8380000000000001</v>
      </c>
      <c r="DV13" s="9">
        <v>1.51</v>
      </c>
      <c r="DW13" s="9">
        <v>2.327</v>
      </c>
      <c r="DX13" s="9">
        <v>2.33</v>
      </c>
      <c r="DY13" s="9">
        <v>1.1990000000000001</v>
      </c>
      <c r="DZ13" s="9">
        <v>1.131</v>
      </c>
      <c r="EA13" s="9">
        <v>0.93799999999999994</v>
      </c>
      <c r="EB13" s="9">
        <v>0.746</v>
      </c>
      <c r="EC13" s="9">
        <v>0.192</v>
      </c>
      <c r="ED13" s="9">
        <v>0.22800000000000001</v>
      </c>
      <c r="EE13" s="9">
        <v>0</v>
      </c>
      <c r="EF13" s="9">
        <v>0.22800000000000001</v>
      </c>
      <c r="EG13" s="9">
        <v>9</v>
      </c>
      <c r="EH13" s="9">
        <v>10</v>
      </c>
      <c r="EI13" s="9">
        <v>9</v>
      </c>
      <c r="EJ13" s="9">
        <v>2.1869999999999998</v>
      </c>
      <c r="EK13" s="9">
        <v>0.97699999999999998</v>
      </c>
      <c r="EL13" s="9">
        <v>1.21</v>
      </c>
      <c r="EM13" s="9">
        <v>1.276</v>
      </c>
      <c r="EN13" s="9">
        <v>0.25900000000000001</v>
      </c>
      <c r="EO13" s="9">
        <v>1.018</v>
      </c>
      <c r="EP13" s="9">
        <v>0.63800000000000001</v>
      </c>
      <c r="EQ13" s="9">
        <v>0.44600000000000001</v>
      </c>
      <c r="ER13" s="9">
        <v>0.192</v>
      </c>
      <c r="ES13" s="9">
        <v>0.27300000000000002</v>
      </c>
      <c r="ET13" s="9">
        <v>0.27300000000000002</v>
      </c>
      <c r="EU13" s="9">
        <v>0</v>
      </c>
      <c r="EV13" s="9">
        <v>0</v>
      </c>
      <c r="EW13" s="9">
        <v>0</v>
      </c>
      <c r="EX13" s="9">
        <v>0</v>
      </c>
      <c r="EY13" s="9">
        <v>7.74</v>
      </c>
      <c r="EZ13" s="9">
        <v>15.802</v>
      </c>
      <c r="FA13" s="9">
        <v>5.6790000000000003</v>
      </c>
      <c r="FB13" s="9">
        <v>0.625</v>
      </c>
      <c r="FC13" s="9">
        <v>0.625</v>
      </c>
      <c r="FD13" s="9">
        <v>0</v>
      </c>
      <c r="FE13" s="9">
        <v>0.35299999999999998</v>
      </c>
      <c r="FF13" s="9">
        <v>0.35299999999999998</v>
      </c>
      <c r="FG13" s="9">
        <v>0</v>
      </c>
      <c r="FH13" s="9">
        <v>0.27200000000000002</v>
      </c>
      <c r="FI13" s="9">
        <v>0.27200000000000002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7.1769999999999996</v>
      </c>
      <c r="FR13" s="9">
        <v>7.1769999999999996</v>
      </c>
      <c r="FS13" s="9">
        <v>0</v>
      </c>
      <c r="FT13" s="9">
        <v>4.7050000000000001</v>
      </c>
      <c r="FU13" s="9">
        <v>1.5940000000000001</v>
      </c>
      <c r="FV13" s="9">
        <v>3.1110000000000002</v>
      </c>
      <c r="FW13" s="9">
        <v>2.11</v>
      </c>
      <c r="FX13" s="9">
        <v>0.873</v>
      </c>
      <c r="FY13" s="9">
        <v>1.2370000000000001</v>
      </c>
      <c r="FZ13" s="9">
        <v>1.669</v>
      </c>
      <c r="GA13" s="9">
        <v>0.42299999999999999</v>
      </c>
      <c r="GB13" s="9">
        <v>1.246</v>
      </c>
      <c r="GC13" s="9">
        <v>0.92600000000000005</v>
      </c>
      <c r="GD13" s="9">
        <v>0.29899999999999999</v>
      </c>
      <c r="GE13" s="9">
        <v>0.627</v>
      </c>
      <c r="GF13" s="9">
        <v>0</v>
      </c>
      <c r="GG13" s="9">
        <v>0</v>
      </c>
      <c r="GH13" s="9">
        <v>0</v>
      </c>
      <c r="GI13" s="9">
        <v>10</v>
      </c>
      <c r="GJ13" s="9">
        <v>8.5090000000000003</v>
      </c>
      <c r="GK13" s="9">
        <v>11.877000000000001</v>
      </c>
      <c r="GL13" s="9">
        <v>6.4050000000000002</v>
      </c>
      <c r="GM13" s="9">
        <v>3.1419999999999999</v>
      </c>
      <c r="GN13" s="9">
        <v>3.262</v>
      </c>
      <c r="GO13" s="9">
        <v>3.17</v>
      </c>
      <c r="GP13" s="9">
        <v>1.2490000000000001</v>
      </c>
      <c r="GQ13" s="9">
        <v>1.921</v>
      </c>
      <c r="GR13" s="9">
        <v>2.367</v>
      </c>
      <c r="GS13" s="9">
        <v>1.446</v>
      </c>
      <c r="GT13" s="9">
        <v>0.92100000000000004</v>
      </c>
      <c r="GU13" s="9">
        <v>0.64</v>
      </c>
      <c r="GV13" s="9">
        <v>0.44800000000000001</v>
      </c>
      <c r="GW13" s="9">
        <v>0.192</v>
      </c>
      <c r="GX13" s="9">
        <v>0.22800000000000001</v>
      </c>
      <c r="GY13" s="9">
        <v>0</v>
      </c>
      <c r="GZ13" s="9">
        <v>0.22800000000000001</v>
      </c>
      <c r="HA13" s="9">
        <v>9.5329999999999995</v>
      </c>
      <c r="HB13" s="9">
        <v>10</v>
      </c>
      <c r="HC13" s="9">
        <v>9</v>
      </c>
      <c r="HD13" s="9">
        <v>2.3119999999999998</v>
      </c>
      <c r="HE13" s="9">
        <v>0.99099999999999999</v>
      </c>
      <c r="HF13" s="9">
        <v>1.3220000000000001</v>
      </c>
      <c r="HG13" s="9">
        <v>1.1120000000000001</v>
      </c>
      <c r="HH13" s="9">
        <v>0</v>
      </c>
      <c r="HI13" s="9">
        <v>1.1120000000000001</v>
      </c>
      <c r="HJ13" s="9">
        <v>0.92800000000000005</v>
      </c>
      <c r="HK13" s="9">
        <v>0.71799999999999997</v>
      </c>
      <c r="HL13" s="9">
        <v>0.21</v>
      </c>
      <c r="HM13" s="9">
        <v>0.27300000000000002</v>
      </c>
      <c r="HN13" s="9">
        <v>0.27300000000000002</v>
      </c>
      <c r="HO13" s="9">
        <v>0</v>
      </c>
      <c r="HP13" s="9">
        <v>0</v>
      </c>
      <c r="HQ13" s="9">
        <v>0</v>
      </c>
      <c r="HR13" s="9">
        <v>0</v>
      </c>
      <c r="HS13" s="9">
        <v>9.6280000000000001</v>
      </c>
      <c r="HT13" s="9">
        <v>15.680999999999999</v>
      </c>
      <c r="HU13" s="9">
        <v>6.1719999999999997</v>
      </c>
      <c r="HV13" s="9">
        <v>0.192</v>
      </c>
      <c r="HW13" s="9">
        <v>0</v>
      </c>
      <c r="HX13" s="9">
        <v>0.192</v>
      </c>
      <c r="HY13" s="9">
        <v>0</v>
      </c>
      <c r="HZ13" s="9">
        <v>0</v>
      </c>
      <c r="IA13" s="9">
        <v>0</v>
      </c>
      <c r="IB13" s="9">
        <v>0.192</v>
      </c>
      <c r="IC13" s="9">
        <v>0</v>
      </c>
      <c r="ID13" s="9">
        <v>0.192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0.65900000000000003</v>
      </c>
      <c r="C14" s="9">
        <v>0</v>
      </c>
      <c r="D14" s="9">
        <v>0.65900000000000003</v>
      </c>
      <c r="E14" s="9">
        <v>0.46</v>
      </c>
      <c r="F14" s="9">
        <v>0.29399999999999998</v>
      </c>
      <c r="G14" s="9">
        <v>0.16600000000000001</v>
      </c>
      <c r="H14" s="9">
        <v>0.32500000000000001</v>
      </c>
      <c r="I14" s="9">
        <v>0.16</v>
      </c>
      <c r="J14" s="9">
        <v>0.16600000000000001</v>
      </c>
      <c r="K14" s="9">
        <v>13.303000000000001</v>
      </c>
      <c r="L14" s="9">
        <v>28.603999999999999</v>
      </c>
      <c r="M14" s="9">
        <v>11.195</v>
      </c>
      <c r="N14" s="9">
        <v>0.39900000000000002</v>
      </c>
      <c r="O14" s="9">
        <v>0.107</v>
      </c>
      <c r="P14" s="9">
        <v>0.29099999999999998</v>
      </c>
      <c r="Q14" s="9">
        <v>0</v>
      </c>
      <c r="R14" s="9">
        <v>0</v>
      </c>
      <c r="S14" s="9">
        <v>0</v>
      </c>
      <c r="T14" s="9">
        <v>0.126</v>
      </c>
      <c r="U14" s="9">
        <v>0</v>
      </c>
      <c r="V14" s="9">
        <v>0.126</v>
      </c>
      <c r="W14" s="9">
        <v>0.107</v>
      </c>
      <c r="X14" s="9">
        <v>0.107</v>
      </c>
      <c r="Y14" s="9">
        <v>0</v>
      </c>
      <c r="Z14" s="9">
        <v>0.16600000000000001</v>
      </c>
      <c r="AA14" s="9">
        <v>0</v>
      </c>
      <c r="AB14" s="9">
        <v>0.16600000000000001</v>
      </c>
      <c r="AC14" s="9">
        <v>22.927</v>
      </c>
      <c r="AD14" s="9">
        <v>0</v>
      </c>
      <c r="AE14" s="9">
        <v>27.058</v>
      </c>
      <c r="AF14" s="9">
        <v>2.3370000000000002</v>
      </c>
      <c r="AG14" s="9">
        <v>0.93400000000000005</v>
      </c>
      <c r="AH14" s="9">
        <v>1.4039999999999999</v>
      </c>
      <c r="AI14" s="9">
        <v>1.31</v>
      </c>
      <c r="AJ14" s="9">
        <v>0.60799999999999998</v>
      </c>
      <c r="AK14" s="9">
        <v>0.70199999999999996</v>
      </c>
      <c r="AL14" s="9">
        <v>0.89</v>
      </c>
      <c r="AM14" s="9">
        <v>0.32600000000000001</v>
      </c>
      <c r="AN14" s="9">
        <v>0.56499999999999995</v>
      </c>
      <c r="AO14" s="9">
        <v>0</v>
      </c>
      <c r="AP14" s="9">
        <v>0</v>
      </c>
      <c r="AQ14" s="9">
        <v>0</v>
      </c>
      <c r="AR14" s="9">
        <v>0.13700000000000001</v>
      </c>
      <c r="AS14" s="9">
        <v>0</v>
      </c>
      <c r="AT14" s="9">
        <v>0.13700000000000001</v>
      </c>
      <c r="AU14" s="9">
        <v>8</v>
      </c>
      <c r="AV14" s="9">
        <v>6.5730000000000004</v>
      </c>
      <c r="AW14" s="9">
        <v>9.343</v>
      </c>
      <c r="AX14" s="9">
        <v>4.9240000000000004</v>
      </c>
      <c r="AY14" s="9">
        <v>2.6429999999999998</v>
      </c>
      <c r="AZ14" s="9">
        <v>2.2810000000000001</v>
      </c>
      <c r="BA14" s="9">
        <v>1.8720000000000001</v>
      </c>
      <c r="BB14" s="9">
        <v>0.65600000000000003</v>
      </c>
      <c r="BC14" s="9">
        <v>1.2170000000000001</v>
      </c>
      <c r="BD14" s="9">
        <v>0.93100000000000005</v>
      </c>
      <c r="BE14" s="9">
        <v>0.19600000000000001</v>
      </c>
      <c r="BF14" s="9">
        <v>0.73499999999999999</v>
      </c>
      <c r="BG14" s="9">
        <v>1.96</v>
      </c>
      <c r="BH14" s="9">
        <v>1.631</v>
      </c>
      <c r="BI14" s="9">
        <v>0.32900000000000001</v>
      </c>
      <c r="BJ14" s="9">
        <v>0.16</v>
      </c>
      <c r="BK14" s="9">
        <v>0.16</v>
      </c>
      <c r="BL14" s="9">
        <v>0</v>
      </c>
      <c r="BM14" s="9">
        <v>12.763999999999999</v>
      </c>
      <c r="BN14" s="9">
        <v>23</v>
      </c>
      <c r="BO14" s="9">
        <v>8.02</v>
      </c>
      <c r="BP14" s="9">
        <v>3.2890000000000001</v>
      </c>
      <c r="BQ14" s="9">
        <v>0.60599999999999998</v>
      </c>
      <c r="BR14" s="9">
        <v>2.6829999999999998</v>
      </c>
      <c r="BS14" s="9">
        <v>1.1479999999999999</v>
      </c>
      <c r="BT14" s="9">
        <v>0.14299999999999999</v>
      </c>
      <c r="BU14" s="9">
        <v>1.0049999999999999</v>
      </c>
      <c r="BV14" s="9">
        <v>1.296</v>
      </c>
      <c r="BW14" s="9">
        <v>0.16</v>
      </c>
      <c r="BX14" s="9">
        <v>1.1359999999999999</v>
      </c>
      <c r="BY14" s="9">
        <v>0.84499999999999997</v>
      </c>
      <c r="BZ14" s="9">
        <v>0.30199999999999999</v>
      </c>
      <c r="CA14" s="9">
        <v>0.54300000000000004</v>
      </c>
      <c r="CB14" s="9">
        <v>0</v>
      </c>
      <c r="CC14" s="9">
        <v>0</v>
      </c>
      <c r="CD14" s="9">
        <v>0</v>
      </c>
      <c r="CE14" s="9">
        <v>13.302</v>
      </c>
      <c r="CF14" s="9">
        <v>19.161999999999999</v>
      </c>
      <c r="CG14" s="9">
        <v>12</v>
      </c>
      <c r="CH14" s="9">
        <v>0.95099999999999996</v>
      </c>
      <c r="CI14" s="9">
        <v>0.19600000000000001</v>
      </c>
      <c r="CJ14" s="9">
        <v>0.755</v>
      </c>
      <c r="CK14" s="9">
        <v>0.53700000000000003</v>
      </c>
      <c r="CL14" s="9">
        <v>0</v>
      </c>
      <c r="CM14" s="9">
        <v>0.53700000000000003</v>
      </c>
      <c r="CN14" s="9">
        <v>0.218</v>
      </c>
      <c r="CO14" s="9">
        <v>0</v>
      </c>
      <c r="CP14" s="9">
        <v>0.218</v>
      </c>
      <c r="CQ14" s="9">
        <v>0.19600000000000001</v>
      </c>
      <c r="CR14" s="9">
        <v>0.19600000000000001</v>
      </c>
      <c r="CS14" s="9">
        <v>0</v>
      </c>
      <c r="CT14" s="9">
        <v>0</v>
      </c>
      <c r="CU14" s="9">
        <v>0</v>
      </c>
      <c r="CV14" s="9">
        <v>0</v>
      </c>
      <c r="CW14" s="9">
        <v>7.3250000000000002</v>
      </c>
      <c r="CX14" s="9">
        <v>0</v>
      </c>
      <c r="CY14" s="9">
        <v>6.03</v>
      </c>
      <c r="CZ14" s="9">
        <v>2.3940000000000001</v>
      </c>
      <c r="DA14" s="9">
        <v>0.83099999999999996</v>
      </c>
      <c r="DB14" s="9">
        <v>1.5620000000000001</v>
      </c>
      <c r="DC14" s="9">
        <v>0.76600000000000001</v>
      </c>
      <c r="DD14" s="9">
        <v>0.313</v>
      </c>
      <c r="DE14" s="9">
        <v>0.45300000000000001</v>
      </c>
      <c r="DF14" s="9">
        <v>0.94599999999999995</v>
      </c>
      <c r="DG14" s="9">
        <v>0</v>
      </c>
      <c r="DH14" s="9">
        <v>0.94599999999999995</v>
      </c>
      <c r="DI14" s="9">
        <v>0.52200000000000002</v>
      </c>
      <c r="DJ14" s="9">
        <v>0.35799999999999998</v>
      </c>
      <c r="DK14" s="9">
        <v>0.16300000000000001</v>
      </c>
      <c r="DL14" s="9">
        <v>0.16</v>
      </c>
      <c r="DM14" s="9">
        <v>0.16</v>
      </c>
      <c r="DN14" s="9">
        <v>0</v>
      </c>
      <c r="DO14" s="9">
        <v>15.52</v>
      </c>
      <c r="DP14" s="9">
        <v>22.039000000000001</v>
      </c>
      <c r="DQ14" s="9">
        <v>13.493</v>
      </c>
      <c r="DR14" s="9">
        <v>6.5890000000000004</v>
      </c>
      <c r="DS14" s="9">
        <v>2.2349999999999999</v>
      </c>
      <c r="DT14" s="9">
        <v>4.3540000000000001</v>
      </c>
      <c r="DU14" s="9">
        <v>3.1080000000000001</v>
      </c>
      <c r="DV14" s="9">
        <v>0.70899999999999996</v>
      </c>
      <c r="DW14" s="9">
        <v>2.399</v>
      </c>
      <c r="DX14" s="9">
        <v>1.2529999999999999</v>
      </c>
      <c r="DY14" s="9">
        <v>0.14299999999999999</v>
      </c>
      <c r="DZ14" s="9">
        <v>1.1100000000000001</v>
      </c>
      <c r="EA14" s="9">
        <v>1.925</v>
      </c>
      <c r="EB14" s="9">
        <v>1.383</v>
      </c>
      <c r="EC14" s="9">
        <v>0.54300000000000004</v>
      </c>
      <c r="ED14" s="9">
        <v>0.30299999999999999</v>
      </c>
      <c r="EE14" s="9">
        <v>0</v>
      </c>
      <c r="EF14" s="9">
        <v>0.30299999999999999</v>
      </c>
      <c r="EG14" s="9">
        <v>10</v>
      </c>
      <c r="EH14" s="9">
        <v>20</v>
      </c>
      <c r="EI14" s="9">
        <v>8.0370000000000008</v>
      </c>
      <c r="EJ14" s="9">
        <v>2.2210000000000001</v>
      </c>
      <c r="EK14" s="9">
        <v>1.276</v>
      </c>
      <c r="EL14" s="9">
        <v>0.94399999999999995</v>
      </c>
      <c r="EM14" s="9">
        <v>0.39700000000000002</v>
      </c>
      <c r="EN14" s="9">
        <v>0.24099999999999999</v>
      </c>
      <c r="EO14" s="9">
        <v>0.156</v>
      </c>
      <c r="EP14" s="9">
        <v>1.1619999999999999</v>
      </c>
      <c r="EQ14" s="9">
        <v>0.53900000000000003</v>
      </c>
      <c r="ER14" s="9">
        <v>0.622</v>
      </c>
      <c r="ES14" s="9">
        <v>0.66200000000000003</v>
      </c>
      <c r="ET14" s="9">
        <v>0.496</v>
      </c>
      <c r="EU14" s="9">
        <v>0.16600000000000001</v>
      </c>
      <c r="EV14" s="9">
        <v>0</v>
      </c>
      <c r="EW14" s="9">
        <v>0</v>
      </c>
      <c r="EX14" s="9">
        <v>0</v>
      </c>
      <c r="EY14" s="9">
        <v>10.041</v>
      </c>
      <c r="EZ14" s="9">
        <v>16.193000000000001</v>
      </c>
      <c r="FA14" s="9">
        <v>10</v>
      </c>
      <c r="FB14" s="9">
        <v>0.69599999999999995</v>
      </c>
      <c r="FC14" s="9">
        <v>0.14299999999999999</v>
      </c>
      <c r="FD14" s="9">
        <v>0.55300000000000005</v>
      </c>
      <c r="FE14" s="9">
        <v>0.59499999999999997</v>
      </c>
      <c r="FF14" s="9">
        <v>0.14299999999999999</v>
      </c>
      <c r="FG14" s="9">
        <v>0.45200000000000001</v>
      </c>
      <c r="FH14" s="9">
        <v>0.10100000000000001</v>
      </c>
      <c r="FI14" s="9">
        <v>0</v>
      </c>
      <c r="FJ14" s="9">
        <v>0.10100000000000001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6.766</v>
      </c>
      <c r="FR14" s="9">
        <v>0</v>
      </c>
      <c r="FS14" s="9">
        <v>6.2939999999999996</v>
      </c>
      <c r="FT14" s="9">
        <v>4.9539999999999997</v>
      </c>
      <c r="FU14" s="9">
        <v>1.8879999999999999</v>
      </c>
      <c r="FV14" s="9">
        <v>3.0659999999999998</v>
      </c>
      <c r="FW14" s="9">
        <v>1.7749999999999999</v>
      </c>
      <c r="FX14" s="9">
        <v>0.376</v>
      </c>
      <c r="FY14" s="9">
        <v>1.399</v>
      </c>
      <c r="FZ14" s="9">
        <v>1.702</v>
      </c>
      <c r="GA14" s="9">
        <v>0.379</v>
      </c>
      <c r="GB14" s="9">
        <v>1.323</v>
      </c>
      <c r="GC14" s="9">
        <v>1.3180000000000001</v>
      </c>
      <c r="GD14" s="9">
        <v>0.97399999999999998</v>
      </c>
      <c r="GE14" s="9">
        <v>0.34399999999999997</v>
      </c>
      <c r="GF14" s="9">
        <v>0.16</v>
      </c>
      <c r="GG14" s="9">
        <v>0.16</v>
      </c>
      <c r="GH14" s="9">
        <v>0</v>
      </c>
      <c r="GI14" s="9">
        <v>12</v>
      </c>
      <c r="GJ14" s="9">
        <v>20.928999999999998</v>
      </c>
      <c r="GK14" s="9">
        <v>10.124000000000001</v>
      </c>
      <c r="GL14" s="9">
        <v>4.7160000000000002</v>
      </c>
      <c r="GM14" s="9">
        <v>1.857</v>
      </c>
      <c r="GN14" s="9">
        <v>2.859</v>
      </c>
      <c r="GO14" s="9">
        <v>2.54</v>
      </c>
      <c r="GP14" s="9">
        <v>0.64600000000000002</v>
      </c>
      <c r="GQ14" s="9">
        <v>1.8939999999999999</v>
      </c>
      <c r="GR14" s="9">
        <v>0.92800000000000005</v>
      </c>
      <c r="GS14" s="9">
        <v>0.14299999999999999</v>
      </c>
      <c r="GT14" s="9">
        <v>0.78500000000000003</v>
      </c>
      <c r="GU14" s="9">
        <v>1.248</v>
      </c>
      <c r="GV14" s="9">
        <v>1.0669999999999999</v>
      </c>
      <c r="GW14" s="9">
        <v>0.18099999999999999</v>
      </c>
      <c r="GX14" s="9">
        <v>0</v>
      </c>
      <c r="GY14" s="9">
        <v>0</v>
      </c>
      <c r="GZ14" s="9">
        <v>0</v>
      </c>
      <c r="HA14" s="9">
        <v>8.2989999999999995</v>
      </c>
      <c r="HB14" s="9">
        <v>20</v>
      </c>
      <c r="HC14" s="9">
        <v>8</v>
      </c>
      <c r="HD14" s="9">
        <v>1.631</v>
      </c>
      <c r="HE14" s="9">
        <v>0.59799999999999998</v>
      </c>
      <c r="HF14" s="9">
        <v>1.0329999999999999</v>
      </c>
      <c r="HG14" s="9">
        <v>0.24099999999999999</v>
      </c>
      <c r="HH14" s="9">
        <v>0.24099999999999999</v>
      </c>
      <c r="HI14" s="9">
        <v>0</v>
      </c>
      <c r="HJ14" s="9">
        <v>0.54400000000000004</v>
      </c>
      <c r="HK14" s="9">
        <v>0.16</v>
      </c>
      <c r="HL14" s="9">
        <v>0.38400000000000001</v>
      </c>
      <c r="HM14" s="9">
        <v>0.54300000000000004</v>
      </c>
      <c r="HN14" s="9">
        <v>0.19600000000000001</v>
      </c>
      <c r="HO14" s="9">
        <v>0.34599999999999997</v>
      </c>
      <c r="HP14" s="9">
        <v>0.30299999999999999</v>
      </c>
      <c r="HQ14" s="9">
        <v>0</v>
      </c>
      <c r="HR14" s="9">
        <v>0.30299999999999999</v>
      </c>
      <c r="HS14" s="9">
        <v>19.352</v>
      </c>
      <c r="HT14" s="9">
        <v>16.657</v>
      </c>
      <c r="HU14" s="9">
        <v>20</v>
      </c>
      <c r="HV14" s="9">
        <v>0.59799999999999998</v>
      </c>
      <c r="HW14" s="9">
        <v>0.14299999999999999</v>
      </c>
      <c r="HX14" s="9">
        <v>0.45500000000000002</v>
      </c>
      <c r="HY14" s="9">
        <v>0.311</v>
      </c>
      <c r="HZ14" s="9">
        <v>0.14299999999999999</v>
      </c>
      <c r="IA14" s="9">
        <v>0.16700000000000001</v>
      </c>
      <c r="IB14" s="9">
        <v>0.28799999999999998</v>
      </c>
      <c r="IC14" s="9">
        <v>0</v>
      </c>
      <c r="ID14" s="9">
        <v>0.28799999999999998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9.3650000000000002</v>
      </c>
      <c r="IL14" s="9">
        <v>0</v>
      </c>
      <c r="IM14" s="9">
        <v>9.2490000000000006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1.367</v>
      </c>
      <c r="C15" s="9">
        <v>0.54500000000000004</v>
      </c>
      <c r="D15" s="9">
        <v>0.82199999999999995</v>
      </c>
      <c r="E15" s="9">
        <v>0.188</v>
      </c>
      <c r="F15" s="9">
        <v>0</v>
      </c>
      <c r="G15" s="9">
        <v>0.188</v>
      </c>
      <c r="H15" s="9">
        <v>0.19700000000000001</v>
      </c>
      <c r="I15" s="9">
        <v>0.19700000000000001</v>
      </c>
      <c r="J15" s="9">
        <v>0</v>
      </c>
      <c r="K15" s="9">
        <v>10</v>
      </c>
      <c r="L15" s="9">
        <v>10.194000000000001</v>
      </c>
      <c r="M15" s="9">
        <v>10</v>
      </c>
      <c r="N15" s="9">
        <v>0.50900000000000001</v>
      </c>
      <c r="O15" s="9">
        <v>0.217</v>
      </c>
      <c r="P15" s="9">
        <v>0.29199999999999998</v>
      </c>
      <c r="Q15" s="9">
        <v>0.29199999999999998</v>
      </c>
      <c r="R15" s="9">
        <v>0</v>
      </c>
      <c r="S15" s="9">
        <v>0.29199999999999998</v>
      </c>
      <c r="T15" s="9">
        <v>0.217</v>
      </c>
      <c r="U15" s="9">
        <v>0.217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7.7060000000000004</v>
      </c>
      <c r="AD15" s="9">
        <v>0</v>
      </c>
      <c r="AE15" s="9">
        <v>0</v>
      </c>
      <c r="AF15" s="9">
        <v>3.04</v>
      </c>
      <c r="AG15" s="9">
        <v>1.679</v>
      </c>
      <c r="AH15" s="9">
        <v>1.361</v>
      </c>
      <c r="AI15" s="9">
        <v>1.4419999999999999</v>
      </c>
      <c r="AJ15" s="9">
        <v>0.93500000000000005</v>
      </c>
      <c r="AK15" s="9">
        <v>0.50600000000000001</v>
      </c>
      <c r="AL15" s="9">
        <v>0.98599999999999999</v>
      </c>
      <c r="AM15" s="9">
        <v>0.32300000000000001</v>
      </c>
      <c r="AN15" s="9">
        <v>0.66300000000000003</v>
      </c>
      <c r="AO15" s="9">
        <v>0.224</v>
      </c>
      <c r="AP15" s="9">
        <v>0.224</v>
      </c>
      <c r="AQ15" s="9">
        <v>0</v>
      </c>
      <c r="AR15" s="9">
        <v>0.38800000000000001</v>
      </c>
      <c r="AS15" s="9">
        <v>0.19700000000000001</v>
      </c>
      <c r="AT15" s="9">
        <v>0.191</v>
      </c>
      <c r="AU15" s="9">
        <v>9.7089999999999996</v>
      </c>
      <c r="AV15" s="9">
        <v>5.4509999999999996</v>
      </c>
      <c r="AW15" s="9">
        <v>10.65</v>
      </c>
      <c r="AX15" s="9">
        <v>3.4620000000000002</v>
      </c>
      <c r="AY15" s="9">
        <v>1.613</v>
      </c>
      <c r="AZ15" s="9">
        <v>1.849</v>
      </c>
      <c r="BA15" s="9">
        <v>1.681</v>
      </c>
      <c r="BB15" s="9">
        <v>0.74099999999999999</v>
      </c>
      <c r="BC15" s="9">
        <v>0.94</v>
      </c>
      <c r="BD15" s="9">
        <v>1.3680000000000001</v>
      </c>
      <c r="BE15" s="9">
        <v>0.64700000000000002</v>
      </c>
      <c r="BF15" s="9">
        <v>0.72</v>
      </c>
      <c r="BG15" s="9">
        <v>0.41299999999999998</v>
      </c>
      <c r="BH15" s="9">
        <v>0.22500000000000001</v>
      </c>
      <c r="BI15" s="9">
        <v>0.188</v>
      </c>
      <c r="BJ15" s="9">
        <v>0</v>
      </c>
      <c r="BK15" s="9">
        <v>0</v>
      </c>
      <c r="BL15" s="9">
        <v>0</v>
      </c>
      <c r="BM15" s="9">
        <v>9.4480000000000004</v>
      </c>
      <c r="BN15" s="9">
        <v>9.6</v>
      </c>
      <c r="BO15" s="9">
        <v>8.9459999999999997</v>
      </c>
      <c r="BP15" s="9">
        <v>4.2169999999999996</v>
      </c>
      <c r="BQ15" s="9">
        <v>1.3240000000000001</v>
      </c>
      <c r="BR15" s="9">
        <v>2.8929999999999998</v>
      </c>
      <c r="BS15" s="9">
        <v>1.8109999999999999</v>
      </c>
      <c r="BT15" s="9">
        <v>0.48899999999999999</v>
      </c>
      <c r="BU15" s="9">
        <v>1.3220000000000001</v>
      </c>
      <c r="BV15" s="9">
        <v>2.1949999999999998</v>
      </c>
      <c r="BW15" s="9">
        <v>0.624</v>
      </c>
      <c r="BX15" s="9">
        <v>1.5720000000000001</v>
      </c>
      <c r="BY15" s="9">
        <v>0.21</v>
      </c>
      <c r="BZ15" s="9">
        <v>0.21</v>
      </c>
      <c r="CA15" s="9">
        <v>0</v>
      </c>
      <c r="CB15" s="9">
        <v>0</v>
      </c>
      <c r="CC15" s="9">
        <v>0</v>
      </c>
      <c r="CD15" s="9">
        <v>0</v>
      </c>
      <c r="CE15" s="9">
        <v>10</v>
      </c>
      <c r="CF15" s="9">
        <v>12.31</v>
      </c>
      <c r="CG15" s="9">
        <v>10</v>
      </c>
      <c r="CH15" s="9">
        <v>2.0270000000000001</v>
      </c>
      <c r="CI15" s="9">
        <v>0.41099999999999998</v>
      </c>
      <c r="CJ15" s="9">
        <v>1.6160000000000001</v>
      </c>
      <c r="CK15" s="9">
        <v>1.115</v>
      </c>
      <c r="CL15" s="9">
        <v>0</v>
      </c>
      <c r="CM15" s="9">
        <v>1.115</v>
      </c>
      <c r="CN15" s="9">
        <v>0.91200000000000003</v>
      </c>
      <c r="CO15" s="9">
        <v>0.41099999999999998</v>
      </c>
      <c r="CP15" s="9">
        <v>0.501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7.9909999999999997</v>
      </c>
      <c r="CX15" s="9">
        <v>10</v>
      </c>
      <c r="CY15" s="9">
        <v>6.9640000000000004</v>
      </c>
      <c r="CZ15" s="9">
        <v>1.8149999999999999</v>
      </c>
      <c r="DA15" s="9">
        <v>0.95799999999999996</v>
      </c>
      <c r="DB15" s="9">
        <v>0.85699999999999998</v>
      </c>
      <c r="DC15" s="9">
        <v>0.92900000000000005</v>
      </c>
      <c r="DD15" s="9">
        <v>0.32900000000000001</v>
      </c>
      <c r="DE15" s="9">
        <v>0.59899999999999998</v>
      </c>
      <c r="DF15" s="9">
        <v>0.46600000000000003</v>
      </c>
      <c r="DG15" s="9">
        <v>0.20799999999999999</v>
      </c>
      <c r="DH15" s="9">
        <v>0.25700000000000001</v>
      </c>
      <c r="DI15" s="9">
        <v>0.224</v>
      </c>
      <c r="DJ15" s="9">
        <v>0.224</v>
      </c>
      <c r="DK15" s="9">
        <v>0</v>
      </c>
      <c r="DL15" s="9">
        <v>0.19700000000000001</v>
      </c>
      <c r="DM15" s="9">
        <v>0.19700000000000001</v>
      </c>
      <c r="DN15" s="9">
        <v>0</v>
      </c>
      <c r="DO15" s="9">
        <v>8.6959999999999997</v>
      </c>
      <c r="DP15" s="9">
        <v>16.477</v>
      </c>
      <c r="DQ15" s="9">
        <v>7.34</v>
      </c>
      <c r="DR15" s="9">
        <v>8.0340000000000007</v>
      </c>
      <c r="DS15" s="9">
        <v>3.6890000000000001</v>
      </c>
      <c r="DT15" s="9">
        <v>4.3440000000000003</v>
      </c>
      <c r="DU15" s="9">
        <v>4.4950000000000001</v>
      </c>
      <c r="DV15" s="9">
        <v>1.8360000000000001</v>
      </c>
      <c r="DW15" s="9">
        <v>2.6579999999999999</v>
      </c>
      <c r="DX15" s="9">
        <v>2.7250000000000001</v>
      </c>
      <c r="DY15" s="9">
        <v>1.4179999999999999</v>
      </c>
      <c r="DZ15" s="9">
        <v>1.306</v>
      </c>
      <c r="EA15" s="9">
        <v>0.623</v>
      </c>
      <c r="EB15" s="9">
        <v>0.435</v>
      </c>
      <c r="EC15" s="9">
        <v>0.188</v>
      </c>
      <c r="ED15" s="9">
        <v>0.191</v>
      </c>
      <c r="EE15" s="9">
        <v>0</v>
      </c>
      <c r="EF15" s="9">
        <v>0.191</v>
      </c>
      <c r="EG15" s="9">
        <v>8</v>
      </c>
      <c r="EH15" s="9">
        <v>9.2759999999999998</v>
      </c>
      <c r="EI15" s="9">
        <v>8</v>
      </c>
      <c r="EJ15" s="9">
        <v>2.0880000000000001</v>
      </c>
      <c r="EK15" s="9">
        <v>0.38500000000000001</v>
      </c>
      <c r="EL15" s="9">
        <v>1.7030000000000001</v>
      </c>
      <c r="EM15" s="9">
        <v>0.64900000000000002</v>
      </c>
      <c r="EN15" s="9">
        <v>0</v>
      </c>
      <c r="EO15" s="9">
        <v>0.64900000000000002</v>
      </c>
      <c r="EP15" s="9">
        <v>1.4379999999999999</v>
      </c>
      <c r="EQ15" s="9">
        <v>0.38500000000000001</v>
      </c>
      <c r="ER15" s="9">
        <v>1.0529999999999999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10</v>
      </c>
      <c r="EZ15" s="9">
        <v>15.553000000000001</v>
      </c>
      <c r="FA15" s="9">
        <v>10</v>
      </c>
      <c r="FB15" s="9">
        <v>1.3169999999999999</v>
      </c>
      <c r="FC15" s="9">
        <v>0.21</v>
      </c>
      <c r="FD15" s="9">
        <v>1.107</v>
      </c>
      <c r="FE15" s="9">
        <v>0.26700000000000002</v>
      </c>
      <c r="FF15" s="9">
        <v>0</v>
      </c>
      <c r="FG15" s="9">
        <v>0.26700000000000002</v>
      </c>
      <c r="FH15" s="9">
        <v>1.05</v>
      </c>
      <c r="FI15" s="9">
        <v>0.21</v>
      </c>
      <c r="FJ15" s="9">
        <v>0.83899999999999997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14.208</v>
      </c>
      <c r="FR15" s="9">
        <v>0</v>
      </c>
      <c r="FS15" s="9">
        <v>12.368</v>
      </c>
      <c r="FT15" s="9">
        <v>4.4660000000000002</v>
      </c>
      <c r="FU15" s="9">
        <v>1.47</v>
      </c>
      <c r="FV15" s="9">
        <v>2.996</v>
      </c>
      <c r="FW15" s="9">
        <v>1.93</v>
      </c>
      <c r="FX15" s="9">
        <v>0.41399999999999998</v>
      </c>
      <c r="FY15" s="9">
        <v>1.516</v>
      </c>
      <c r="FZ15" s="9">
        <v>1.877</v>
      </c>
      <c r="GA15" s="9">
        <v>0.39700000000000002</v>
      </c>
      <c r="GB15" s="9">
        <v>1.48</v>
      </c>
      <c r="GC15" s="9">
        <v>0.65900000000000003</v>
      </c>
      <c r="GD15" s="9">
        <v>0.65900000000000003</v>
      </c>
      <c r="GE15" s="9">
        <v>0</v>
      </c>
      <c r="GF15" s="9">
        <v>0</v>
      </c>
      <c r="GG15" s="9">
        <v>0</v>
      </c>
      <c r="GH15" s="9">
        <v>0</v>
      </c>
      <c r="GI15" s="9">
        <v>10</v>
      </c>
      <c r="GJ15" s="9">
        <v>15.673</v>
      </c>
      <c r="GK15" s="9">
        <v>8.9320000000000004</v>
      </c>
      <c r="GL15" s="9">
        <v>5.5410000000000004</v>
      </c>
      <c r="GM15" s="9">
        <v>2.6240000000000001</v>
      </c>
      <c r="GN15" s="9">
        <v>2.9159999999999999</v>
      </c>
      <c r="GO15" s="9">
        <v>3.4140000000000001</v>
      </c>
      <c r="GP15" s="9">
        <v>1.4139999999999999</v>
      </c>
      <c r="GQ15" s="9">
        <v>1.9990000000000001</v>
      </c>
      <c r="GR15" s="9">
        <v>1.7470000000000001</v>
      </c>
      <c r="GS15" s="9">
        <v>1.21</v>
      </c>
      <c r="GT15" s="9">
        <v>0.53700000000000003</v>
      </c>
      <c r="GU15" s="9">
        <v>0.188</v>
      </c>
      <c r="GV15" s="9">
        <v>0</v>
      </c>
      <c r="GW15" s="9">
        <v>0.188</v>
      </c>
      <c r="GX15" s="9">
        <v>0.191</v>
      </c>
      <c r="GY15" s="9">
        <v>0</v>
      </c>
      <c r="GZ15" s="9">
        <v>0.191</v>
      </c>
      <c r="HA15" s="9">
        <v>7.8440000000000003</v>
      </c>
      <c r="HB15" s="9">
        <v>8</v>
      </c>
      <c r="HC15" s="9">
        <v>6.6740000000000004</v>
      </c>
      <c r="HD15" s="9">
        <v>2.2909999999999999</v>
      </c>
      <c r="HE15" s="9">
        <v>0.73</v>
      </c>
      <c r="HF15" s="9">
        <v>1.56</v>
      </c>
      <c r="HG15" s="9">
        <v>0.997</v>
      </c>
      <c r="HH15" s="9">
        <v>0.33700000000000002</v>
      </c>
      <c r="HI15" s="9">
        <v>0.66</v>
      </c>
      <c r="HJ15" s="9">
        <v>1.097</v>
      </c>
      <c r="HK15" s="9">
        <v>0.19700000000000001</v>
      </c>
      <c r="HL15" s="9">
        <v>0.9</v>
      </c>
      <c r="HM15" s="9">
        <v>0</v>
      </c>
      <c r="HN15" s="9">
        <v>0</v>
      </c>
      <c r="HO15" s="9">
        <v>0</v>
      </c>
      <c r="HP15" s="9">
        <v>0.19700000000000001</v>
      </c>
      <c r="HQ15" s="9">
        <v>0.19700000000000001</v>
      </c>
      <c r="HR15" s="9">
        <v>0</v>
      </c>
      <c r="HS15" s="9">
        <v>10</v>
      </c>
      <c r="HT15" s="9">
        <v>15.371</v>
      </c>
      <c r="HU15" s="9">
        <v>10</v>
      </c>
      <c r="HV15" s="9">
        <v>0.95699999999999996</v>
      </c>
      <c r="HW15" s="9">
        <v>0.41899999999999998</v>
      </c>
      <c r="HX15" s="9">
        <v>0.53800000000000003</v>
      </c>
      <c r="HY15" s="9">
        <v>0</v>
      </c>
      <c r="HZ15" s="9">
        <v>0</v>
      </c>
      <c r="IA15" s="9">
        <v>0</v>
      </c>
      <c r="IB15" s="9">
        <v>0.95699999999999996</v>
      </c>
      <c r="IC15" s="9">
        <v>0.41899999999999998</v>
      </c>
      <c r="ID15" s="9">
        <v>0.53800000000000003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16.681000000000001</v>
      </c>
      <c r="IL15" s="9">
        <v>14.518000000000001</v>
      </c>
      <c r="IM15" s="9">
        <v>16.988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0.88400000000000001</v>
      </c>
      <c r="C16" s="9">
        <v>0.59599999999999997</v>
      </c>
      <c r="D16" s="9">
        <v>0.28899999999999998</v>
      </c>
      <c r="E16" s="9">
        <v>0.54600000000000004</v>
      </c>
      <c r="F16" s="9">
        <v>0.28799999999999998</v>
      </c>
      <c r="G16" s="9">
        <v>0.25800000000000001</v>
      </c>
      <c r="H16" s="9">
        <v>0</v>
      </c>
      <c r="I16" s="9">
        <v>0</v>
      </c>
      <c r="J16" s="9">
        <v>0</v>
      </c>
      <c r="K16" s="9">
        <v>10</v>
      </c>
      <c r="L16" s="9">
        <v>15.319000000000001</v>
      </c>
      <c r="M16" s="9">
        <v>5.9889999999999999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2.5859999999999999</v>
      </c>
      <c r="AG16" s="9">
        <v>0.56999999999999995</v>
      </c>
      <c r="AH16" s="9">
        <v>2.0150000000000001</v>
      </c>
      <c r="AI16" s="9">
        <v>0.89400000000000002</v>
      </c>
      <c r="AJ16" s="9">
        <v>0.32300000000000001</v>
      </c>
      <c r="AK16" s="9">
        <v>0.57199999999999995</v>
      </c>
      <c r="AL16" s="9">
        <v>1.4330000000000001</v>
      </c>
      <c r="AM16" s="9">
        <v>0.247</v>
      </c>
      <c r="AN16" s="9">
        <v>1.1859999999999999</v>
      </c>
      <c r="AO16" s="9">
        <v>0.25800000000000001</v>
      </c>
      <c r="AP16" s="9">
        <v>0</v>
      </c>
      <c r="AQ16" s="9">
        <v>0.25800000000000001</v>
      </c>
      <c r="AR16" s="9">
        <v>0</v>
      </c>
      <c r="AS16" s="9">
        <v>0</v>
      </c>
      <c r="AT16" s="9">
        <v>0</v>
      </c>
      <c r="AU16" s="9">
        <v>11.715</v>
      </c>
      <c r="AV16" s="9">
        <v>7.7359999999999998</v>
      </c>
      <c r="AW16" s="9">
        <v>12</v>
      </c>
      <c r="AX16" s="9">
        <v>4.1619999999999999</v>
      </c>
      <c r="AY16" s="9">
        <v>1.7529999999999999</v>
      </c>
      <c r="AZ16" s="9">
        <v>2.4089999999999998</v>
      </c>
      <c r="BA16" s="9">
        <v>2.758</v>
      </c>
      <c r="BB16" s="9">
        <v>1.456</v>
      </c>
      <c r="BC16" s="9">
        <v>1.3029999999999999</v>
      </c>
      <c r="BD16" s="9">
        <v>0.27800000000000002</v>
      </c>
      <c r="BE16" s="9">
        <v>0</v>
      </c>
      <c r="BF16" s="9">
        <v>0.27800000000000002</v>
      </c>
      <c r="BG16" s="9">
        <v>1.125</v>
      </c>
      <c r="BH16" s="9">
        <v>0.29699999999999999</v>
      </c>
      <c r="BI16" s="9">
        <v>0.82799999999999996</v>
      </c>
      <c r="BJ16" s="9">
        <v>0</v>
      </c>
      <c r="BK16" s="9">
        <v>0</v>
      </c>
      <c r="BL16" s="9">
        <v>0</v>
      </c>
      <c r="BM16" s="9">
        <v>5.5510000000000002</v>
      </c>
      <c r="BN16" s="9">
        <v>5</v>
      </c>
      <c r="BO16" s="9">
        <v>7.8810000000000002</v>
      </c>
      <c r="BP16" s="9">
        <v>3.1469999999999998</v>
      </c>
      <c r="BQ16" s="9">
        <v>1.387</v>
      </c>
      <c r="BR16" s="9">
        <v>1.76</v>
      </c>
      <c r="BS16" s="9">
        <v>0.80100000000000005</v>
      </c>
      <c r="BT16" s="9">
        <v>0</v>
      </c>
      <c r="BU16" s="9">
        <v>0.80100000000000005</v>
      </c>
      <c r="BV16" s="9">
        <v>1.972</v>
      </c>
      <c r="BW16" s="9">
        <v>1.0129999999999999</v>
      </c>
      <c r="BX16" s="9">
        <v>0.95899999999999996</v>
      </c>
      <c r="BY16" s="9">
        <v>0.374</v>
      </c>
      <c r="BZ16" s="9">
        <v>0.374</v>
      </c>
      <c r="CA16" s="9">
        <v>0</v>
      </c>
      <c r="CB16" s="9">
        <v>0</v>
      </c>
      <c r="CC16" s="9">
        <v>0</v>
      </c>
      <c r="CD16" s="9">
        <v>0</v>
      </c>
      <c r="CE16" s="9">
        <v>10</v>
      </c>
      <c r="CF16" s="9">
        <v>15.535</v>
      </c>
      <c r="CG16" s="9">
        <v>9.3789999999999996</v>
      </c>
      <c r="CH16" s="9">
        <v>2.4820000000000002</v>
      </c>
      <c r="CI16" s="9">
        <v>1.01</v>
      </c>
      <c r="CJ16" s="9">
        <v>1.4710000000000001</v>
      </c>
      <c r="CK16" s="9">
        <v>0.98</v>
      </c>
      <c r="CL16" s="9">
        <v>0.374</v>
      </c>
      <c r="CM16" s="9">
        <v>0.60599999999999998</v>
      </c>
      <c r="CN16" s="9">
        <v>1.2130000000000001</v>
      </c>
      <c r="CO16" s="9">
        <v>0.34799999999999998</v>
      </c>
      <c r="CP16" s="9">
        <v>0.86499999999999999</v>
      </c>
      <c r="CQ16" s="9">
        <v>0.28799999999999998</v>
      </c>
      <c r="CR16" s="9">
        <v>0.28799999999999998</v>
      </c>
      <c r="CS16" s="9">
        <v>0</v>
      </c>
      <c r="CT16" s="9">
        <v>0</v>
      </c>
      <c r="CU16" s="9">
        <v>0</v>
      </c>
      <c r="CV16" s="9">
        <v>0</v>
      </c>
      <c r="CW16" s="9">
        <v>10</v>
      </c>
      <c r="CX16" s="9">
        <v>13.811999999999999</v>
      </c>
      <c r="CY16" s="9">
        <v>9.8520000000000003</v>
      </c>
      <c r="CZ16" s="9">
        <v>0.91700000000000004</v>
      </c>
      <c r="DA16" s="9">
        <v>0.34200000000000003</v>
      </c>
      <c r="DB16" s="9">
        <v>0.57399999999999995</v>
      </c>
      <c r="DC16" s="9">
        <v>0.28799999999999998</v>
      </c>
      <c r="DD16" s="9">
        <v>0</v>
      </c>
      <c r="DE16" s="9">
        <v>0.28799999999999998</v>
      </c>
      <c r="DF16" s="9">
        <v>0.628</v>
      </c>
      <c r="DG16" s="9">
        <v>0.34200000000000003</v>
      </c>
      <c r="DH16" s="9">
        <v>0.28599999999999998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10.515000000000001</v>
      </c>
      <c r="DP16" s="9">
        <v>0</v>
      </c>
      <c r="DQ16" s="9">
        <v>7.9909999999999997</v>
      </c>
      <c r="DR16" s="9">
        <v>8.1869999999999994</v>
      </c>
      <c r="DS16" s="9">
        <v>2.968</v>
      </c>
      <c r="DT16" s="9">
        <v>5.2190000000000003</v>
      </c>
      <c r="DU16" s="9">
        <v>3.7429999999999999</v>
      </c>
      <c r="DV16" s="9">
        <v>1.3640000000000001</v>
      </c>
      <c r="DW16" s="9">
        <v>2.379</v>
      </c>
      <c r="DX16" s="9">
        <v>2.4</v>
      </c>
      <c r="DY16" s="9">
        <v>0.64600000000000002</v>
      </c>
      <c r="DZ16" s="9">
        <v>1.754</v>
      </c>
      <c r="EA16" s="9">
        <v>2.0449999999999999</v>
      </c>
      <c r="EB16" s="9">
        <v>0.95899999999999996</v>
      </c>
      <c r="EC16" s="9">
        <v>1.0860000000000001</v>
      </c>
      <c r="ED16" s="9">
        <v>0</v>
      </c>
      <c r="EE16" s="9">
        <v>0</v>
      </c>
      <c r="EF16" s="9">
        <v>0</v>
      </c>
      <c r="EG16" s="9">
        <v>10</v>
      </c>
      <c r="EH16" s="9">
        <v>14.475</v>
      </c>
      <c r="EI16" s="9">
        <v>10</v>
      </c>
      <c r="EJ16" s="9">
        <v>2.1760000000000002</v>
      </c>
      <c r="EK16" s="9">
        <v>0.995</v>
      </c>
      <c r="EL16" s="9">
        <v>1.18</v>
      </c>
      <c r="EM16" s="9">
        <v>0.98799999999999999</v>
      </c>
      <c r="EN16" s="9">
        <v>0.374</v>
      </c>
      <c r="EO16" s="9">
        <v>0.61399999999999999</v>
      </c>
      <c r="EP16" s="9">
        <v>1.1879999999999999</v>
      </c>
      <c r="EQ16" s="9">
        <v>0.621</v>
      </c>
      <c r="ER16" s="9">
        <v>0.56599999999999995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9.7460000000000004</v>
      </c>
      <c r="EZ16" s="9">
        <v>10</v>
      </c>
      <c r="FA16" s="9">
        <v>8.3369999999999997</v>
      </c>
      <c r="FB16" s="9">
        <v>1.0960000000000001</v>
      </c>
      <c r="FC16" s="9">
        <v>0.41499999999999998</v>
      </c>
      <c r="FD16" s="9">
        <v>0.68200000000000005</v>
      </c>
      <c r="FE16" s="9">
        <v>0.41499999999999998</v>
      </c>
      <c r="FF16" s="9">
        <v>0.41499999999999998</v>
      </c>
      <c r="FG16" s="9">
        <v>0</v>
      </c>
      <c r="FH16" s="9">
        <v>0.68200000000000005</v>
      </c>
      <c r="FI16" s="9">
        <v>0</v>
      </c>
      <c r="FJ16" s="9">
        <v>0.68200000000000005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9.8439999999999994</v>
      </c>
      <c r="FR16" s="9">
        <v>0</v>
      </c>
      <c r="FS16" s="9">
        <v>11.153</v>
      </c>
      <c r="FT16" s="9">
        <v>1.381</v>
      </c>
      <c r="FU16" s="9">
        <v>0.374</v>
      </c>
      <c r="FV16" s="9">
        <v>1.0069999999999999</v>
      </c>
      <c r="FW16" s="9">
        <v>0.98799999999999999</v>
      </c>
      <c r="FX16" s="9">
        <v>0.374</v>
      </c>
      <c r="FY16" s="9">
        <v>0.61399999999999999</v>
      </c>
      <c r="FZ16" s="9">
        <v>0.39300000000000002</v>
      </c>
      <c r="GA16" s="9">
        <v>0</v>
      </c>
      <c r="GB16" s="9">
        <v>0.39300000000000002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6.1989999999999998</v>
      </c>
      <c r="GJ16" s="9">
        <v>0</v>
      </c>
      <c r="GK16" s="9">
        <v>7.68</v>
      </c>
      <c r="GL16" s="9">
        <v>7.5979999999999999</v>
      </c>
      <c r="GM16" s="9">
        <v>2.968</v>
      </c>
      <c r="GN16" s="9">
        <v>4.63</v>
      </c>
      <c r="GO16" s="9">
        <v>3.754</v>
      </c>
      <c r="GP16" s="9">
        <v>1.3640000000000001</v>
      </c>
      <c r="GQ16" s="9">
        <v>2.39</v>
      </c>
      <c r="GR16" s="9">
        <v>2.0350000000000001</v>
      </c>
      <c r="GS16" s="9">
        <v>0.64600000000000002</v>
      </c>
      <c r="GT16" s="9">
        <v>1.389</v>
      </c>
      <c r="GU16" s="9">
        <v>1.81</v>
      </c>
      <c r="GV16" s="9">
        <v>0.95899999999999996</v>
      </c>
      <c r="GW16" s="9">
        <v>0.85</v>
      </c>
      <c r="GX16" s="9">
        <v>0</v>
      </c>
      <c r="GY16" s="9">
        <v>0</v>
      </c>
      <c r="GZ16" s="9">
        <v>0</v>
      </c>
      <c r="HA16" s="9">
        <v>9.6859999999999999</v>
      </c>
      <c r="HB16" s="9">
        <v>14.475</v>
      </c>
      <c r="HC16" s="9">
        <v>7.6369999999999996</v>
      </c>
      <c r="HD16" s="9">
        <v>2.3109999999999999</v>
      </c>
      <c r="HE16" s="9">
        <v>0.96399999999999997</v>
      </c>
      <c r="HF16" s="9">
        <v>1.3480000000000001</v>
      </c>
      <c r="HG16" s="9">
        <v>0.27700000000000002</v>
      </c>
      <c r="HH16" s="9">
        <v>0</v>
      </c>
      <c r="HI16" s="9">
        <v>0.27700000000000002</v>
      </c>
      <c r="HJ16" s="9">
        <v>1.7989999999999999</v>
      </c>
      <c r="HK16" s="9">
        <v>0.96399999999999997</v>
      </c>
      <c r="HL16" s="9">
        <v>0.83499999999999996</v>
      </c>
      <c r="HM16" s="9">
        <v>0.23499999999999999</v>
      </c>
      <c r="HN16" s="9">
        <v>0</v>
      </c>
      <c r="HO16" s="9">
        <v>0.23499999999999999</v>
      </c>
      <c r="HP16" s="9">
        <v>0</v>
      </c>
      <c r="HQ16" s="9">
        <v>0</v>
      </c>
      <c r="HR16" s="9">
        <v>0</v>
      </c>
      <c r="HS16" s="9">
        <v>11.975</v>
      </c>
      <c r="HT16" s="9">
        <v>13.397</v>
      </c>
      <c r="HU16" s="9">
        <v>10</v>
      </c>
      <c r="HV16" s="9">
        <v>1.085</v>
      </c>
      <c r="HW16" s="9">
        <v>0.41499999999999998</v>
      </c>
      <c r="HX16" s="9">
        <v>0.67</v>
      </c>
      <c r="HY16" s="9">
        <v>0.41499999999999998</v>
      </c>
      <c r="HZ16" s="9">
        <v>0.41499999999999998</v>
      </c>
      <c r="IA16" s="9">
        <v>0</v>
      </c>
      <c r="IB16" s="9">
        <v>0.67</v>
      </c>
      <c r="IC16" s="9">
        <v>0</v>
      </c>
      <c r="ID16" s="9">
        <v>0.67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9.7650000000000006</v>
      </c>
      <c r="IL16" s="9">
        <v>0</v>
      </c>
      <c r="IM16" s="9">
        <v>11.138999999999999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0.88</v>
      </c>
      <c r="C17" s="9">
        <v>0.88</v>
      </c>
      <c r="D17" s="9">
        <v>0</v>
      </c>
      <c r="E17" s="9">
        <v>0.26100000000000001</v>
      </c>
      <c r="F17" s="9">
        <v>0.26100000000000001</v>
      </c>
      <c r="G17" s="9">
        <v>0</v>
      </c>
      <c r="H17" s="9">
        <v>0.254</v>
      </c>
      <c r="I17" s="9">
        <v>0.254</v>
      </c>
      <c r="J17" s="9">
        <v>0</v>
      </c>
      <c r="K17" s="9">
        <v>8.6379999999999999</v>
      </c>
      <c r="L17" s="9">
        <v>10</v>
      </c>
      <c r="M17" s="9">
        <v>5.2960000000000003</v>
      </c>
      <c r="N17" s="9">
        <v>0.49399999999999999</v>
      </c>
      <c r="O17" s="9">
        <v>0.49399999999999999</v>
      </c>
      <c r="P17" s="9">
        <v>0</v>
      </c>
      <c r="Q17" s="9">
        <v>0</v>
      </c>
      <c r="R17" s="9">
        <v>0</v>
      </c>
      <c r="S17" s="9">
        <v>0</v>
      </c>
      <c r="T17" s="9">
        <v>0.24</v>
      </c>
      <c r="U17" s="9">
        <v>0.24</v>
      </c>
      <c r="V17" s="9">
        <v>0</v>
      </c>
      <c r="W17" s="9">
        <v>0</v>
      </c>
      <c r="X17" s="9">
        <v>0</v>
      </c>
      <c r="Y17" s="9">
        <v>0</v>
      </c>
      <c r="Z17" s="9">
        <v>0.254</v>
      </c>
      <c r="AA17" s="9">
        <v>0.254</v>
      </c>
      <c r="AB17" s="9">
        <v>0</v>
      </c>
      <c r="AC17" s="9">
        <v>25.271999999999998</v>
      </c>
      <c r="AD17" s="9">
        <v>25.271999999999998</v>
      </c>
      <c r="AE17" s="9">
        <v>0</v>
      </c>
      <c r="AF17" s="9">
        <v>1.7470000000000001</v>
      </c>
      <c r="AG17" s="9">
        <v>0.17</v>
      </c>
      <c r="AH17" s="9">
        <v>1.5780000000000001</v>
      </c>
      <c r="AI17" s="9">
        <v>1.589</v>
      </c>
      <c r="AJ17" s="9">
        <v>0.17</v>
      </c>
      <c r="AK17" s="9">
        <v>1.419</v>
      </c>
      <c r="AL17" s="9">
        <v>0.159</v>
      </c>
      <c r="AM17" s="9">
        <v>0</v>
      </c>
      <c r="AN17" s="9">
        <v>0.159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5.3470000000000004</v>
      </c>
      <c r="AV17" s="9">
        <v>0</v>
      </c>
      <c r="AW17" s="9">
        <v>6.4459999999999997</v>
      </c>
      <c r="AX17" s="9">
        <v>3.1</v>
      </c>
      <c r="AY17" s="9">
        <v>1.488</v>
      </c>
      <c r="AZ17" s="9">
        <v>1.6120000000000001</v>
      </c>
      <c r="BA17" s="9">
        <v>1.4339999999999999</v>
      </c>
      <c r="BB17" s="9">
        <v>0.56000000000000005</v>
      </c>
      <c r="BC17" s="9">
        <v>0.874</v>
      </c>
      <c r="BD17" s="9">
        <v>0.46700000000000003</v>
      </c>
      <c r="BE17" s="9">
        <v>0</v>
      </c>
      <c r="BF17" s="9">
        <v>0.46700000000000003</v>
      </c>
      <c r="BG17" s="9">
        <v>1.1990000000000001</v>
      </c>
      <c r="BH17" s="9">
        <v>0.92700000000000005</v>
      </c>
      <c r="BI17" s="9">
        <v>0.27200000000000002</v>
      </c>
      <c r="BJ17" s="9">
        <v>0</v>
      </c>
      <c r="BK17" s="9">
        <v>0</v>
      </c>
      <c r="BL17" s="9">
        <v>0</v>
      </c>
      <c r="BM17" s="9">
        <v>9.9670000000000005</v>
      </c>
      <c r="BN17" s="9">
        <v>22.216000000000001</v>
      </c>
      <c r="BO17" s="9">
        <v>8.359</v>
      </c>
      <c r="BP17" s="9">
        <v>5.4690000000000003</v>
      </c>
      <c r="BQ17" s="9">
        <v>2.6720000000000002</v>
      </c>
      <c r="BR17" s="9">
        <v>2.7970000000000002</v>
      </c>
      <c r="BS17" s="9">
        <v>1.4930000000000001</v>
      </c>
      <c r="BT17" s="9">
        <v>0.47299999999999998</v>
      </c>
      <c r="BU17" s="9">
        <v>1.0189999999999999</v>
      </c>
      <c r="BV17" s="9">
        <v>3.44</v>
      </c>
      <c r="BW17" s="9">
        <v>1.6619999999999999</v>
      </c>
      <c r="BX17" s="9">
        <v>1.778</v>
      </c>
      <c r="BY17" s="9">
        <v>0.20799999999999999</v>
      </c>
      <c r="BZ17" s="9">
        <v>0.20799999999999999</v>
      </c>
      <c r="CA17" s="9">
        <v>0</v>
      </c>
      <c r="CB17" s="9">
        <v>0.32900000000000001</v>
      </c>
      <c r="CC17" s="9">
        <v>0.32900000000000001</v>
      </c>
      <c r="CD17" s="9">
        <v>0</v>
      </c>
      <c r="CE17" s="9">
        <v>11.926</v>
      </c>
      <c r="CF17" s="9">
        <v>12.124000000000001</v>
      </c>
      <c r="CG17" s="9">
        <v>10.756</v>
      </c>
      <c r="CH17" s="9">
        <v>1.966</v>
      </c>
      <c r="CI17" s="9">
        <v>1.5129999999999999</v>
      </c>
      <c r="CJ17" s="9">
        <v>0.45300000000000001</v>
      </c>
      <c r="CK17" s="9">
        <v>1.48</v>
      </c>
      <c r="CL17" s="9">
        <v>1.026</v>
      </c>
      <c r="CM17" s="9">
        <v>0.45300000000000001</v>
      </c>
      <c r="CN17" s="9">
        <v>0.48599999999999999</v>
      </c>
      <c r="CO17" s="9">
        <v>0.48599999999999999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8</v>
      </c>
      <c r="CX17" s="9">
        <v>8</v>
      </c>
      <c r="CY17" s="9">
        <v>5.5720000000000001</v>
      </c>
      <c r="CZ17" s="9">
        <v>1.9139999999999999</v>
      </c>
      <c r="DA17" s="9">
        <v>1.3029999999999999</v>
      </c>
      <c r="DB17" s="9">
        <v>0.61099999999999999</v>
      </c>
      <c r="DC17" s="9">
        <v>1.252</v>
      </c>
      <c r="DD17" s="9">
        <v>0.80800000000000005</v>
      </c>
      <c r="DE17" s="9">
        <v>0.44400000000000001</v>
      </c>
      <c r="DF17" s="9">
        <v>0.40100000000000002</v>
      </c>
      <c r="DG17" s="9">
        <v>0.23400000000000001</v>
      </c>
      <c r="DH17" s="9">
        <v>0.16700000000000001</v>
      </c>
      <c r="DI17" s="9">
        <v>0.26100000000000001</v>
      </c>
      <c r="DJ17" s="9">
        <v>0.26100000000000001</v>
      </c>
      <c r="DK17" s="9">
        <v>0</v>
      </c>
      <c r="DL17" s="9">
        <v>0</v>
      </c>
      <c r="DM17" s="9">
        <v>0</v>
      </c>
      <c r="DN17" s="9">
        <v>0</v>
      </c>
      <c r="DO17" s="9">
        <v>8</v>
      </c>
      <c r="DP17" s="9">
        <v>8</v>
      </c>
      <c r="DQ17" s="9">
        <v>8</v>
      </c>
      <c r="DR17" s="9">
        <v>7.4770000000000003</v>
      </c>
      <c r="DS17" s="9">
        <v>2.8570000000000002</v>
      </c>
      <c r="DT17" s="9">
        <v>4.6210000000000004</v>
      </c>
      <c r="DU17" s="9">
        <v>3.6259999999999999</v>
      </c>
      <c r="DV17" s="9">
        <v>0.91400000000000003</v>
      </c>
      <c r="DW17" s="9">
        <v>2.7120000000000002</v>
      </c>
      <c r="DX17" s="9">
        <v>2.395</v>
      </c>
      <c r="DY17" s="9">
        <v>0.48599999999999999</v>
      </c>
      <c r="DZ17" s="9">
        <v>1.909</v>
      </c>
      <c r="EA17" s="9">
        <v>0.874</v>
      </c>
      <c r="EB17" s="9">
        <v>0.874</v>
      </c>
      <c r="EC17" s="9">
        <v>0</v>
      </c>
      <c r="ED17" s="9">
        <v>0.58199999999999996</v>
      </c>
      <c r="EE17" s="9">
        <v>0.58199999999999996</v>
      </c>
      <c r="EF17" s="9">
        <v>0</v>
      </c>
      <c r="EG17" s="9">
        <v>9.9440000000000008</v>
      </c>
      <c r="EH17" s="9">
        <v>16.789000000000001</v>
      </c>
      <c r="EI17" s="9">
        <v>6.75</v>
      </c>
      <c r="EJ17" s="9">
        <v>2.556</v>
      </c>
      <c r="EK17" s="9">
        <v>1.675</v>
      </c>
      <c r="EL17" s="9">
        <v>0.88100000000000001</v>
      </c>
      <c r="EM17" s="9">
        <v>1.117</v>
      </c>
      <c r="EN17" s="9">
        <v>0.50800000000000001</v>
      </c>
      <c r="EO17" s="9">
        <v>0.60899999999999999</v>
      </c>
      <c r="EP17" s="9">
        <v>1.167</v>
      </c>
      <c r="EQ17" s="9">
        <v>1.167</v>
      </c>
      <c r="ER17" s="9">
        <v>0</v>
      </c>
      <c r="ES17" s="9">
        <v>0.27200000000000002</v>
      </c>
      <c r="ET17" s="9">
        <v>0</v>
      </c>
      <c r="EU17" s="9">
        <v>0.27200000000000002</v>
      </c>
      <c r="EV17" s="9">
        <v>0</v>
      </c>
      <c r="EW17" s="9">
        <v>0</v>
      </c>
      <c r="EX17" s="9">
        <v>0</v>
      </c>
      <c r="EY17" s="9">
        <v>9.782</v>
      </c>
      <c r="EZ17" s="9">
        <v>10</v>
      </c>
      <c r="FA17" s="9">
        <v>7.62</v>
      </c>
      <c r="FB17" s="9">
        <v>0.82899999999999996</v>
      </c>
      <c r="FC17" s="9">
        <v>0.502</v>
      </c>
      <c r="FD17" s="9">
        <v>0.32700000000000001</v>
      </c>
      <c r="FE17" s="9">
        <v>0</v>
      </c>
      <c r="FF17" s="9">
        <v>0</v>
      </c>
      <c r="FG17" s="9">
        <v>0</v>
      </c>
      <c r="FH17" s="9">
        <v>0.82899999999999996</v>
      </c>
      <c r="FI17" s="9">
        <v>0.502</v>
      </c>
      <c r="FJ17" s="9">
        <v>0.32700000000000001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14.416</v>
      </c>
      <c r="FR17" s="9">
        <v>15.38</v>
      </c>
      <c r="FS17" s="9">
        <v>0</v>
      </c>
      <c r="FT17" s="9">
        <v>3.8069999999999999</v>
      </c>
      <c r="FU17" s="9">
        <v>2.0150000000000001</v>
      </c>
      <c r="FV17" s="9">
        <v>1.792</v>
      </c>
      <c r="FW17" s="9">
        <v>2.13</v>
      </c>
      <c r="FX17" s="9">
        <v>1.034</v>
      </c>
      <c r="FY17" s="9">
        <v>1.0960000000000001</v>
      </c>
      <c r="FZ17" s="9">
        <v>1.415</v>
      </c>
      <c r="GA17" s="9">
        <v>0.72</v>
      </c>
      <c r="GB17" s="9">
        <v>0.69499999999999995</v>
      </c>
      <c r="GC17" s="9">
        <v>0.26100000000000001</v>
      </c>
      <c r="GD17" s="9">
        <v>0.26100000000000001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8.8010000000000002</v>
      </c>
      <c r="GK17" s="9">
        <v>8</v>
      </c>
      <c r="GL17" s="9">
        <v>5.056</v>
      </c>
      <c r="GM17" s="9">
        <v>1.708</v>
      </c>
      <c r="GN17" s="9">
        <v>3.3479999999999999</v>
      </c>
      <c r="GO17" s="9">
        <v>3.1110000000000002</v>
      </c>
      <c r="GP17" s="9">
        <v>0.68799999999999994</v>
      </c>
      <c r="GQ17" s="9">
        <v>2.423</v>
      </c>
      <c r="GR17" s="9">
        <v>1.1439999999999999</v>
      </c>
      <c r="GS17" s="9">
        <v>0.219</v>
      </c>
      <c r="GT17" s="9">
        <v>0.92500000000000004</v>
      </c>
      <c r="GU17" s="9">
        <v>0.47299999999999998</v>
      </c>
      <c r="GV17" s="9">
        <v>0.47299999999999998</v>
      </c>
      <c r="GW17" s="9">
        <v>0</v>
      </c>
      <c r="GX17" s="9">
        <v>0.32900000000000001</v>
      </c>
      <c r="GY17" s="9">
        <v>0.32900000000000001</v>
      </c>
      <c r="GZ17" s="9">
        <v>0</v>
      </c>
      <c r="HA17" s="9">
        <v>5.7</v>
      </c>
      <c r="HB17" s="9">
        <v>14.125</v>
      </c>
      <c r="HC17" s="9">
        <v>5.0519999999999996</v>
      </c>
      <c r="HD17" s="9">
        <v>3.3029999999999999</v>
      </c>
      <c r="HE17" s="9">
        <v>2.33</v>
      </c>
      <c r="HF17" s="9">
        <v>0.97399999999999998</v>
      </c>
      <c r="HG17" s="9">
        <v>0.754</v>
      </c>
      <c r="HH17" s="9">
        <v>0.50800000000000001</v>
      </c>
      <c r="HI17" s="9">
        <v>0.246</v>
      </c>
      <c r="HJ17" s="9">
        <v>1.623</v>
      </c>
      <c r="HK17" s="9">
        <v>1.167</v>
      </c>
      <c r="HL17" s="9">
        <v>0.45600000000000002</v>
      </c>
      <c r="HM17" s="9">
        <v>0.67300000000000004</v>
      </c>
      <c r="HN17" s="9">
        <v>0.40100000000000002</v>
      </c>
      <c r="HO17" s="9">
        <v>0.27200000000000002</v>
      </c>
      <c r="HP17" s="9">
        <v>0.254</v>
      </c>
      <c r="HQ17" s="9">
        <v>0.254</v>
      </c>
      <c r="HR17" s="9">
        <v>0</v>
      </c>
      <c r="HS17" s="9">
        <v>11.911</v>
      </c>
      <c r="HT17" s="9">
        <v>11.090999999999999</v>
      </c>
      <c r="HU17" s="9">
        <v>13.439</v>
      </c>
      <c r="HV17" s="9">
        <v>0.61</v>
      </c>
      <c r="HW17" s="9">
        <v>0.28299999999999997</v>
      </c>
      <c r="HX17" s="9">
        <v>0.32700000000000001</v>
      </c>
      <c r="HY17" s="9">
        <v>0</v>
      </c>
      <c r="HZ17" s="9">
        <v>0</v>
      </c>
      <c r="IA17" s="9">
        <v>0</v>
      </c>
      <c r="IB17" s="9">
        <v>0.61</v>
      </c>
      <c r="IC17" s="9">
        <v>0.28299999999999997</v>
      </c>
      <c r="ID17" s="9">
        <v>0.32700000000000001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15.853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0.90600000000000003</v>
      </c>
      <c r="C18" s="9">
        <v>0.67500000000000004</v>
      </c>
      <c r="D18" s="9">
        <v>0.23100000000000001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13.38</v>
      </c>
      <c r="L18" s="9">
        <v>12.032999999999999</v>
      </c>
      <c r="M18" s="9">
        <v>0</v>
      </c>
      <c r="N18" s="9">
        <v>0.26300000000000001</v>
      </c>
      <c r="O18" s="9">
        <v>0.26300000000000001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0.26300000000000001</v>
      </c>
      <c r="AA18" s="9">
        <v>0.26300000000000001</v>
      </c>
      <c r="AB18" s="9">
        <v>0</v>
      </c>
      <c r="AC18" s="9">
        <v>0</v>
      </c>
      <c r="AD18" s="9">
        <v>0</v>
      </c>
      <c r="AE18" s="9">
        <v>0</v>
      </c>
      <c r="AF18" s="9">
        <v>2.3079999999999998</v>
      </c>
      <c r="AG18" s="9">
        <v>0.88600000000000001</v>
      </c>
      <c r="AH18" s="9">
        <v>1.4219999999999999</v>
      </c>
      <c r="AI18" s="9">
        <v>1.57</v>
      </c>
      <c r="AJ18" s="9">
        <v>0.64500000000000002</v>
      </c>
      <c r="AK18" s="9">
        <v>0.92500000000000004</v>
      </c>
      <c r="AL18" s="9">
        <v>0.73799999999999999</v>
      </c>
      <c r="AM18" s="9">
        <v>0.24199999999999999</v>
      </c>
      <c r="AN18" s="9">
        <v>0.496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8.327</v>
      </c>
      <c r="AV18" s="9">
        <v>8</v>
      </c>
      <c r="AW18" s="9">
        <v>8.9960000000000004</v>
      </c>
      <c r="AX18" s="9">
        <v>3.2879999999999998</v>
      </c>
      <c r="AY18" s="9">
        <v>2.306</v>
      </c>
      <c r="AZ18" s="9">
        <v>0.98199999999999998</v>
      </c>
      <c r="BA18" s="9">
        <v>1.1519999999999999</v>
      </c>
      <c r="BB18" s="9">
        <v>0.48399999999999999</v>
      </c>
      <c r="BC18" s="9">
        <v>0.66800000000000004</v>
      </c>
      <c r="BD18" s="9">
        <v>0.69399999999999995</v>
      </c>
      <c r="BE18" s="9">
        <v>0.69399999999999995</v>
      </c>
      <c r="BF18" s="9">
        <v>0</v>
      </c>
      <c r="BG18" s="9">
        <v>1.4430000000000001</v>
      </c>
      <c r="BH18" s="9">
        <v>1.129</v>
      </c>
      <c r="BI18" s="9">
        <v>0.314</v>
      </c>
      <c r="BJ18" s="9">
        <v>0</v>
      </c>
      <c r="BK18" s="9">
        <v>0</v>
      </c>
      <c r="BL18" s="9">
        <v>0</v>
      </c>
      <c r="BM18" s="9">
        <v>13.538</v>
      </c>
      <c r="BN18" s="9">
        <v>16.082999999999998</v>
      </c>
      <c r="BO18" s="9">
        <v>7.59</v>
      </c>
      <c r="BP18" s="9">
        <v>4.2960000000000003</v>
      </c>
      <c r="BQ18" s="9">
        <v>2.3740000000000001</v>
      </c>
      <c r="BR18" s="9">
        <v>1.9219999999999999</v>
      </c>
      <c r="BS18" s="9">
        <v>0.78600000000000003</v>
      </c>
      <c r="BT18" s="9">
        <v>0.53900000000000003</v>
      </c>
      <c r="BU18" s="9">
        <v>0.246</v>
      </c>
      <c r="BV18" s="9">
        <v>3.2469999999999999</v>
      </c>
      <c r="BW18" s="9">
        <v>1.5720000000000001</v>
      </c>
      <c r="BX18" s="9">
        <v>1.675</v>
      </c>
      <c r="BY18" s="9">
        <v>0.26300000000000001</v>
      </c>
      <c r="BZ18" s="9">
        <v>0.26300000000000001</v>
      </c>
      <c r="CA18" s="9">
        <v>0</v>
      </c>
      <c r="CB18" s="9">
        <v>0</v>
      </c>
      <c r="CC18" s="9">
        <v>0</v>
      </c>
      <c r="CD18" s="9">
        <v>0</v>
      </c>
      <c r="CE18" s="9">
        <v>14.975</v>
      </c>
      <c r="CF18" s="9">
        <v>14.129</v>
      </c>
      <c r="CG18" s="9">
        <v>15.413</v>
      </c>
      <c r="CH18" s="9">
        <v>1.641</v>
      </c>
      <c r="CI18" s="9">
        <v>0.88100000000000001</v>
      </c>
      <c r="CJ18" s="9">
        <v>0.76100000000000001</v>
      </c>
      <c r="CK18" s="9">
        <v>0.89300000000000002</v>
      </c>
      <c r="CL18" s="9">
        <v>0.45500000000000002</v>
      </c>
      <c r="CM18" s="9">
        <v>0.438</v>
      </c>
      <c r="CN18" s="9">
        <v>0.748</v>
      </c>
      <c r="CO18" s="9">
        <v>0.42499999999999999</v>
      </c>
      <c r="CP18" s="9">
        <v>0.32300000000000001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8.3680000000000003</v>
      </c>
      <c r="CX18" s="9">
        <v>9.0299999999999994</v>
      </c>
      <c r="CY18" s="9">
        <v>8.3849999999999998</v>
      </c>
      <c r="CZ18" s="9">
        <v>0.89200000000000002</v>
      </c>
      <c r="DA18" s="9">
        <v>0.66100000000000003</v>
      </c>
      <c r="DB18" s="9">
        <v>0.23100000000000001</v>
      </c>
      <c r="DC18" s="9">
        <v>0</v>
      </c>
      <c r="DD18" s="9">
        <v>0</v>
      </c>
      <c r="DE18" s="9">
        <v>0</v>
      </c>
      <c r="DF18" s="9">
        <v>0.629</v>
      </c>
      <c r="DG18" s="9">
        <v>0.39800000000000002</v>
      </c>
      <c r="DH18" s="9">
        <v>0.23100000000000001</v>
      </c>
      <c r="DI18" s="9">
        <v>0.26300000000000001</v>
      </c>
      <c r="DJ18" s="9">
        <v>0.26300000000000001</v>
      </c>
      <c r="DK18" s="9">
        <v>0</v>
      </c>
      <c r="DL18" s="9">
        <v>0</v>
      </c>
      <c r="DM18" s="9">
        <v>0</v>
      </c>
      <c r="DN18" s="9">
        <v>0</v>
      </c>
      <c r="DO18" s="9">
        <v>13.952999999999999</v>
      </c>
      <c r="DP18" s="9">
        <v>12.404</v>
      </c>
      <c r="DQ18" s="9">
        <v>0</v>
      </c>
      <c r="DR18" s="9">
        <v>7.0179999999999998</v>
      </c>
      <c r="DS18" s="9">
        <v>2.8919999999999999</v>
      </c>
      <c r="DT18" s="9">
        <v>4.1269999999999998</v>
      </c>
      <c r="DU18" s="9">
        <v>3.3180000000000001</v>
      </c>
      <c r="DV18" s="9">
        <v>1.446</v>
      </c>
      <c r="DW18" s="9">
        <v>1.8720000000000001</v>
      </c>
      <c r="DX18" s="9">
        <v>2.9710000000000001</v>
      </c>
      <c r="DY18" s="9">
        <v>1.0309999999999999</v>
      </c>
      <c r="DZ18" s="9">
        <v>1.94</v>
      </c>
      <c r="EA18" s="9">
        <v>0.46600000000000003</v>
      </c>
      <c r="EB18" s="9">
        <v>0.153</v>
      </c>
      <c r="EC18" s="9">
        <v>0.314</v>
      </c>
      <c r="ED18" s="9">
        <v>0.26300000000000001</v>
      </c>
      <c r="EE18" s="9">
        <v>0.26300000000000001</v>
      </c>
      <c r="EF18" s="9">
        <v>0</v>
      </c>
      <c r="EG18" s="9">
        <v>10</v>
      </c>
      <c r="EH18" s="9">
        <v>10.065</v>
      </c>
      <c r="EI18" s="9">
        <v>10</v>
      </c>
      <c r="EJ18" s="9">
        <v>3.2850000000000001</v>
      </c>
      <c r="EK18" s="9">
        <v>2.5569999999999999</v>
      </c>
      <c r="EL18" s="9">
        <v>0.72799999999999998</v>
      </c>
      <c r="EM18" s="9">
        <v>1.0820000000000001</v>
      </c>
      <c r="EN18" s="9">
        <v>0.67700000000000005</v>
      </c>
      <c r="EO18" s="9">
        <v>0.40500000000000003</v>
      </c>
      <c r="EP18" s="9">
        <v>1.4830000000000001</v>
      </c>
      <c r="EQ18" s="9">
        <v>1.1599999999999999</v>
      </c>
      <c r="ER18" s="9">
        <v>0.32300000000000001</v>
      </c>
      <c r="ES18" s="9">
        <v>0.71899999999999997</v>
      </c>
      <c r="ET18" s="9">
        <v>0.71899999999999997</v>
      </c>
      <c r="EU18" s="9">
        <v>0</v>
      </c>
      <c r="EV18" s="9">
        <v>0</v>
      </c>
      <c r="EW18" s="9">
        <v>0</v>
      </c>
      <c r="EX18" s="9">
        <v>0</v>
      </c>
      <c r="EY18" s="9">
        <v>13</v>
      </c>
      <c r="EZ18" s="9">
        <v>13.941000000000001</v>
      </c>
      <c r="FA18" s="9">
        <v>7.2190000000000003</v>
      </c>
      <c r="FB18" s="9">
        <v>0.60099999999999998</v>
      </c>
      <c r="FC18" s="9">
        <v>0.60099999999999998</v>
      </c>
      <c r="FD18" s="9">
        <v>0</v>
      </c>
      <c r="FE18" s="9">
        <v>0</v>
      </c>
      <c r="FF18" s="9">
        <v>0</v>
      </c>
      <c r="FG18" s="9">
        <v>0</v>
      </c>
      <c r="FH18" s="9">
        <v>0.34300000000000003</v>
      </c>
      <c r="FI18" s="9">
        <v>0.34300000000000003</v>
      </c>
      <c r="FJ18" s="9">
        <v>0</v>
      </c>
      <c r="FK18" s="9">
        <v>0.25700000000000001</v>
      </c>
      <c r="FL18" s="9">
        <v>0.25700000000000001</v>
      </c>
      <c r="FM18" s="9">
        <v>0</v>
      </c>
      <c r="FN18" s="9">
        <v>0</v>
      </c>
      <c r="FO18" s="9">
        <v>0</v>
      </c>
      <c r="FP18" s="9">
        <v>0</v>
      </c>
      <c r="FQ18" s="9">
        <v>12.48</v>
      </c>
      <c r="FR18" s="9">
        <v>12.48</v>
      </c>
      <c r="FS18" s="9">
        <v>0</v>
      </c>
      <c r="FT18" s="9">
        <v>3.109</v>
      </c>
      <c r="FU18" s="9">
        <v>2.5550000000000002</v>
      </c>
      <c r="FV18" s="9">
        <v>0.55400000000000005</v>
      </c>
      <c r="FW18" s="9">
        <v>0.67700000000000005</v>
      </c>
      <c r="FX18" s="9">
        <v>0.67700000000000005</v>
      </c>
      <c r="FY18" s="9">
        <v>0</v>
      </c>
      <c r="FZ18" s="9">
        <v>1.5309999999999999</v>
      </c>
      <c r="GA18" s="9">
        <v>0.97599999999999998</v>
      </c>
      <c r="GB18" s="9">
        <v>0.55400000000000005</v>
      </c>
      <c r="GC18" s="9">
        <v>0.90100000000000002</v>
      </c>
      <c r="GD18" s="9">
        <v>0.90100000000000002</v>
      </c>
      <c r="GE18" s="9">
        <v>0</v>
      </c>
      <c r="GF18" s="9">
        <v>0</v>
      </c>
      <c r="GG18" s="9">
        <v>0</v>
      </c>
      <c r="GH18" s="9">
        <v>0</v>
      </c>
      <c r="GI18" s="9">
        <v>15</v>
      </c>
      <c r="GJ18" s="9">
        <v>15.622999999999999</v>
      </c>
      <c r="GK18" s="9">
        <v>12.085000000000001</v>
      </c>
      <c r="GL18" s="9">
        <v>5.5860000000000003</v>
      </c>
      <c r="GM18" s="9">
        <v>2.2010000000000001</v>
      </c>
      <c r="GN18" s="9">
        <v>3.3860000000000001</v>
      </c>
      <c r="GO18" s="9">
        <v>2.891</v>
      </c>
      <c r="GP18" s="9">
        <v>1.446</v>
      </c>
      <c r="GQ18" s="9">
        <v>1.4450000000000001</v>
      </c>
      <c r="GR18" s="9">
        <v>2.4319999999999999</v>
      </c>
      <c r="GS18" s="9">
        <v>0.49199999999999999</v>
      </c>
      <c r="GT18" s="9">
        <v>1.94</v>
      </c>
      <c r="GU18" s="9">
        <v>0</v>
      </c>
      <c r="GV18" s="9">
        <v>0</v>
      </c>
      <c r="GW18" s="9">
        <v>0</v>
      </c>
      <c r="GX18" s="9">
        <v>0.26300000000000001</v>
      </c>
      <c r="GY18" s="9">
        <v>0.26300000000000001</v>
      </c>
      <c r="GZ18" s="9">
        <v>0</v>
      </c>
      <c r="HA18" s="9">
        <v>8.0939999999999994</v>
      </c>
      <c r="HB18" s="9">
        <v>7.2489999999999997</v>
      </c>
      <c r="HC18" s="9">
        <v>10</v>
      </c>
      <c r="HD18" s="9">
        <v>2.5</v>
      </c>
      <c r="HE18" s="9">
        <v>1.3540000000000001</v>
      </c>
      <c r="HF18" s="9">
        <v>1.1459999999999999</v>
      </c>
      <c r="HG18" s="9">
        <v>0.83199999999999996</v>
      </c>
      <c r="HH18" s="9">
        <v>0</v>
      </c>
      <c r="HI18" s="9">
        <v>0.83199999999999996</v>
      </c>
      <c r="HJ18" s="9">
        <v>1.121</v>
      </c>
      <c r="HK18" s="9">
        <v>1.121</v>
      </c>
      <c r="HL18" s="9">
        <v>0</v>
      </c>
      <c r="HM18" s="9">
        <v>0.54700000000000004</v>
      </c>
      <c r="HN18" s="9">
        <v>0.23300000000000001</v>
      </c>
      <c r="HO18" s="9">
        <v>0.314</v>
      </c>
      <c r="HP18" s="9">
        <v>0</v>
      </c>
      <c r="HQ18" s="9">
        <v>0</v>
      </c>
      <c r="HR18" s="9">
        <v>0</v>
      </c>
      <c r="HS18" s="9">
        <v>13.191000000000001</v>
      </c>
      <c r="HT18" s="9">
        <v>14.246</v>
      </c>
      <c r="HU18" s="9">
        <v>8.5609999999999999</v>
      </c>
      <c r="HV18" s="9">
        <v>0.60099999999999998</v>
      </c>
      <c r="HW18" s="9">
        <v>0.60099999999999998</v>
      </c>
      <c r="HX18" s="9">
        <v>0</v>
      </c>
      <c r="HY18" s="9">
        <v>0</v>
      </c>
      <c r="HZ18" s="9">
        <v>0</v>
      </c>
      <c r="IA18" s="9">
        <v>0</v>
      </c>
      <c r="IB18" s="9">
        <v>0.34300000000000003</v>
      </c>
      <c r="IC18" s="9">
        <v>0.34300000000000003</v>
      </c>
      <c r="ID18" s="9">
        <v>0</v>
      </c>
      <c r="IE18" s="9">
        <v>0.25700000000000001</v>
      </c>
      <c r="IF18" s="9">
        <v>0.25700000000000001</v>
      </c>
      <c r="IG18" s="9">
        <v>0</v>
      </c>
      <c r="IH18" s="9">
        <v>0</v>
      </c>
      <c r="II18" s="9">
        <v>0</v>
      </c>
      <c r="IJ18" s="9">
        <v>0</v>
      </c>
      <c r="IK18" s="9">
        <v>12.48</v>
      </c>
      <c r="IL18" s="9">
        <v>12.48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1.06</v>
      </c>
      <c r="C19" s="9">
        <v>0.67800000000000005</v>
      </c>
      <c r="D19" s="9">
        <v>0.38300000000000001</v>
      </c>
      <c r="E19" s="9">
        <v>0.154</v>
      </c>
      <c r="F19" s="9">
        <v>0.154</v>
      </c>
      <c r="G19" s="9">
        <v>0</v>
      </c>
      <c r="H19" s="9">
        <v>0</v>
      </c>
      <c r="I19" s="9">
        <v>0</v>
      </c>
      <c r="J19" s="9">
        <v>0</v>
      </c>
      <c r="K19" s="9">
        <v>13.962999999999999</v>
      </c>
      <c r="L19" s="9">
        <v>14.898</v>
      </c>
      <c r="M19" s="9">
        <v>11.2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3.278</v>
      </c>
      <c r="AG19" s="9">
        <v>2.012</v>
      </c>
      <c r="AH19" s="9">
        <v>1.266</v>
      </c>
      <c r="AI19" s="9">
        <v>1.962</v>
      </c>
      <c r="AJ19" s="9">
        <v>1.0149999999999999</v>
      </c>
      <c r="AK19" s="9">
        <v>0.94699999999999995</v>
      </c>
      <c r="AL19" s="9">
        <v>1.01</v>
      </c>
      <c r="AM19" s="9">
        <v>0.82899999999999996</v>
      </c>
      <c r="AN19" s="9">
        <v>0.18099999999999999</v>
      </c>
      <c r="AO19" s="9">
        <v>0.30599999999999999</v>
      </c>
      <c r="AP19" s="9">
        <v>0.16800000000000001</v>
      </c>
      <c r="AQ19" s="9">
        <v>0.13800000000000001</v>
      </c>
      <c r="AR19" s="9">
        <v>0</v>
      </c>
      <c r="AS19" s="9">
        <v>0</v>
      </c>
      <c r="AT19" s="9">
        <v>0</v>
      </c>
      <c r="AU19" s="9">
        <v>8</v>
      </c>
      <c r="AV19" s="9">
        <v>8.8480000000000008</v>
      </c>
      <c r="AW19" s="9">
        <v>6.7270000000000003</v>
      </c>
      <c r="AX19" s="9">
        <v>2.9079999999999999</v>
      </c>
      <c r="AY19" s="9">
        <v>1.33</v>
      </c>
      <c r="AZ19" s="9">
        <v>1.579</v>
      </c>
      <c r="BA19" s="9">
        <v>1.1579999999999999</v>
      </c>
      <c r="BB19" s="9">
        <v>0.753</v>
      </c>
      <c r="BC19" s="9">
        <v>0.40500000000000003</v>
      </c>
      <c r="BD19" s="9">
        <v>0.86899999999999999</v>
      </c>
      <c r="BE19" s="9">
        <v>0.12</v>
      </c>
      <c r="BF19" s="9">
        <v>0.749</v>
      </c>
      <c r="BG19" s="9">
        <v>0.88100000000000001</v>
      </c>
      <c r="BH19" s="9">
        <v>0.45700000000000002</v>
      </c>
      <c r="BI19" s="9">
        <v>0.42399999999999999</v>
      </c>
      <c r="BJ19" s="9">
        <v>0</v>
      </c>
      <c r="BK19" s="9">
        <v>0</v>
      </c>
      <c r="BL19" s="9">
        <v>0</v>
      </c>
      <c r="BM19" s="9">
        <v>10.493</v>
      </c>
      <c r="BN19" s="9">
        <v>5.77</v>
      </c>
      <c r="BO19" s="9">
        <v>13.519</v>
      </c>
      <c r="BP19" s="9">
        <v>4.4139999999999997</v>
      </c>
      <c r="BQ19" s="9">
        <v>2.1789999999999998</v>
      </c>
      <c r="BR19" s="9">
        <v>2.2349999999999999</v>
      </c>
      <c r="BS19" s="9">
        <v>1.145</v>
      </c>
      <c r="BT19" s="9">
        <v>0.41299999999999998</v>
      </c>
      <c r="BU19" s="9">
        <v>0.73199999999999998</v>
      </c>
      <c r="BV19" s="9">
        <v>2.5169999999999999</v>
      </c>
      <c r="BW19" s="9">
        <v>1.014</v>
      </c>
      <c r="BX19" s="9">
        <v>1.5029999999999999</v>
      </c>
      <c r="BY19" s="9">
        <v>0.752</v>
      </c>
      <c r="BZ19" s="9">
        <v>0.752</v>
      </c>
      <c r="CA19" s="9">
        <v>0</v>
      </c>
      <c r="CB19" s="9">
        <v>0</v>
      </c>
      <c r="CC19" s="9">
        <v>0</v>
      </c>
      <c r="CD19" s="9">
        <v>0</v>
      </c>
      <c r="CE19" s="9">
        <v>11.711</v>
      </c>
      <c r="CF19" s="9">
        <v>14.138</v>
      </c>
      <c r="CG19" s="9">
        <v>10.667</v>
      </c>
      <c r="CH19" s="9">
        <v>1.754</v>
      </c>
      <c r="CI19" s="9">
        <v>1.381</v>
      </c>
      <c r="CJ19" s="9">
        <v>0.374</v>
      </c>
      <c r="CK19" s="9">
        <v>1.1719999999999999</v>
      </c>
      <c r="CL19" s="9">
        <v>0.79900000000000004</v>
      </c>
      <c r="CM19" s="9">
        <v>0.374</v>
      </c>
      <c r="CN19" s="9">
        <v>0.58199999999999996</v>
      </c>
      <c r="CO19" s="9">
        <v>0.58199999999999996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7.9370000000000003</v>
      </c>
      <c r="CX19" s="9">
        <v>8</v>
      </c>
      <c r="CY19" s="9">
        <v>6</v>
      </c>
      <c r="CZ19" s="9">
        <v>2.2130000000000001</v>
      </c>
      <c r="DA19" s="9">
        <v>1.6459999999999999</v>
      </c>
      <c r="DB19" s="9">
        <v>0.56699999999999995</v>
      </c>
      <c r="DC19" s="9">
        <v>0.71</v>
      </c>
      <c r="DD19" s="9">
        <v>0.51800000000000002</v>
      </c>
      <c r="DE19" s="9">
        <v>0.192</v>
      </c>
      <c r="DF19" s="9">
        <v>1.1080000000000001</v>
      </c>
      <c r="DG19" s="9">
        <v>0.73299999999999998</v>
      </c>
      <c r="DH19" s="9">
        <v>0.375</v>
      </c>
      <c r="DI19" s="9">
        <v>0.39500000000000002</v>
      </c>
      <c r="DJ19" s="9">
        <v>0.39500000000000002</v>
      </c>
      <c r="DK19" s="9">
        <v>0</v>
      </c>
      <c r="DL19" s="9">
        <v>0</v>
      </c>
      <c r="DM19" s="9">
        <v>0</v>
      </c>
      <c r="DN19" s="9">
        <v>0</v>
      </c>
      <c r="DO19" s="9">
        <v>10.401</v>
      </c>
      <c r="DP19" s="9">
        <v>10</v>
      </c>
      <c r="DQ19" s="9">
        <v>11.795</v>
      </c>
      <c r="DR19" s="9">
        <v>8.14</v>
      </c>
      <c r="DS19" s="9">
        <v>3.9420000000000002</v>
      </c>
      <c r="DT19" s="9">
        <v>4.1980000000000004</v>
      </c>
      <c r="DU19" s="9">
        <v>4.5259999999999998</v>
      </c>
      <c r="DV19" s="9">
        <v>2.2599999999999998</v>
      </c>
      <c r="DW19" s="9">
        <v>2.266</v>
      </c>
      <c r="DX19" s="9">
        <v>2.472</v>
      </c>
      <c r="DY19" s="9">
        <v>1.1020000000000001</v>
      </c>
      <c r="DZ19" s="9">
        <v>1.37</v>
      </c>
      <c r="EA19" s="9">
        <v>1.1419999999999999</v>
      </c>
      <c r="EB19" s="9">
        <v>0.57999999999999996</v>
      </c>
      <c r="EC19" s="9">
        <v>0.56299999999999994</v>
      </c>
      <c r="ED19" s="9">
        <v>0</v>
      </c>
      <c r="EE19" s="9">
        <v>0</v>
      </c>
      <c r="EF19" s="9">
        <v>0</v>
      </c>
      <c r="EG19" s="9">
        <v>8</v>
      </c>
      <c r="EH19" s="9">
        <v>8</v>
      </c>
      <c r="EI19" s="9">
        <v>7.5970000000000004</v>
      </c>
      <c r="EJ19" s="9">
        <v>1.37</v>
      </c>
      <c r="EK19" s="9">
        <v>0.88300000000000001</v>
      </c>
      <c r="EL19" s="9">
        <v>0.48599999999999999</v>
      </c>
      <c r="EM19" s="9">
        <v>0.20100000000000001</v>
      </c>
      <c r="EN19" s="9">
        <v>0.20100000000000001</v>
      </c>
      <c r="EO19" s="9">
        <v>0</v>
      </c>
      <c r="EP19" s="9">
        <v>1.014</v>
      </c>
      <c r="EQ19" s="9">
        <v>0.52800000000000002</v>
      </c>
      <c r="ER19" s="9">
        <v>0.48599999999999999</v>
      </c>
      <c r="ES19" s="9">
        <v>0.154</v>
      </c>
      <c r="ET19" s="9">
        <v>0.154</v>
      </c>
      <c r="EU19" s="9">
        <v>0</v>
      </c>
      <c r="EV19" s="9">
        <v>0</v>
      </c>
      <c r="EW19" s="9">
        <v>0</v>
      </c>
      <c r="EX19" s="9">
        <v>0</v>
      </c>
      <c r="EY19" s="9">
        <v>11.45</v>
      </c>
      <c r="EZ19" s="9">
        <v>10.981999999999999</v>
      </c>
      <c r="FA19" s="9">
        <v>12.109</v>
      </c>
      <c r="FB19" s="9">
        <v>0.63200000000000001</v>
      </c>
      <c r="FC19" s="9">
        <v>0.43</v>
      </c>
      <c r="FD19" s="9">
        <v>0.20200000000000001</v>
      </c>
      <c r="FE19" s="9">
        <v>0</v>
      </c>
      <c r="FF19" s="9">
        <v>0</v>
      </c>
      <c r="FG19" s="9">
        <v>0</v>
      </c>
      <c r="FH19" s="9">
        <v>0.38400000000000001</v>
      </c>
      <c r="FI19" s="9">
        <v>0.182</v>
      </c>
      <c r="FJ19" s="9">
        <v>0.20200000000000001</v>
      </c>
      <c r="FK19" s="9">
        <v>0.248</v>
      </c>
      <c r="FL19" s="9">
        <v>0.248</v>
      </c>
      <c r="FM19" s="9">
        <v>0</v>
      </c>
      <c r="FN19" s="9">
        <v>0</v>
      </c>
      <c r="FO19" s="9">
        <v>0</v>
      </c>
      <c r="FP19" s="9">
        <v>0</v>
      </c>
      <c r="FQ19" s="9">
        <v>15.535</v>
      </c>
      <c r="FR19" s="9">
        <v>17.882000000000001</v>
      </c>
      <c r="FS19" s="9">
        <v>0</v>
      </c>
      <c r="FT19" s="9">
        <v>3.7240000000000002</v>
      </c>
      <c r="FU19" s="9">
        <v>2.657</v>
      </c>
      <c r="FV19" s="9">
        <v>1.0669999999999999</v>
      </c>
      <c r="FW19" s="9">
        <v>1.038</v>
      </c>
      <c r="FX19" s="9">
        <v>0.71899999999999997</v>
      </c>
      <c r="FY19" s="9">
        <v>0.31900000000000001</v>
      </c>
      <c r="FZ19" s="9">
        <v>2.1360000000000001</v>
      </c>
      <c r="GA19" s="9">
        <v>1.3879999999999999</v>
      </c>
      <c r="GB19" s="9">
        <v>0.748</v>
      </c>
      <c r="GC19" s="9">
        <v>0.54900000000000004</v>
      </c>
      <c r="GD19" s="9">
        <v>0.54900000000000004</v>
      </c>
      <c r="GE19" s="9">
        <v>0</v>
      </c>
      <c r="GF19" s="9">
        <v>0</v>
      </c>
      <c r="GG19" s="9">
        <v>0</v>
      </c>
      <c r="GH19" s="9">
        <v>0</v>
      </c>
      <c r="GI19" s="9">
        <v>11.978</v>
      </c>
      <c r="GJ19" s="9">
        <v>11.003</v>
      </c>
      <c r="GK19" s="9">
        <v>12</v>
      </c>
      <c r="GL19" s="9">
        <v>5.8109999999999999</v>
      </c>
      <c r="GM19" s="9">
        <v>2.82</v>
      </c>
      <c r="GN19" s="9">
        <v>2.99</v>
      </c>
      <c r="GO19" s="9">
        <v>3.0950000000000002</v>
      </c>
      <c r="GP19" s="9">
        <v>1.665</v>
      </c>
      <c r="GQ19" s="9">
        <v>1.43</v>
      </c>
      <c r="GR19" s="9">
        <v>1.573</v>
      </c>
      <c r="GS19" s="9">
        <v>0.57599999999999996</v>
      </c>
      <c r="GT19" s="9">
        <v>0.997</v>
      </c>
      <c r="GU19" s="9">
        <v>1.1419999999999999</v>
      </c>
      <c r="GV19" s="9">
        <v>0.57999999999999996</v>
      </c>
      <c r="GW19" s="9">
        <v>0.56299999999999994</v>
      </c>
      <c r="GX19" s="9">
        <v>0</v>
      </c>
      <c r="GY19" s="9">
        <v>0</v>
      </c>
      <c r="GZ19" s="9">
        <v>0</v>
      </c>
      <c r="HA19" s="9">
        <v>8</v>
      </c>
      <c r="HB19" s="9">
        <v>6.6669999999999998</v>
      </c>
      <c r="HC19" s="9">
        <v>9.6579999999999995</v>
      </c>
      <c r="HD19" s="9">
        <v>2.34</v>
      </c>
      <c r="HE19" s="9">
        <v>1.4239999999999999</v>
      </c>
      <c r="HF19" s="9">
        <v>0.91700000000000004</v>
      </c>
      <c r="HG19" s="9">
        <v>1.0249999999999999</v>
      </c>
      <c r="HH19" s="9">
        <v>0.59499999999999997</v>
      </c>
      <c r="HI19" s="9">
        <v>0.43</v>
      </c>
      <c r="HJ19" s="9">
        <v>1.0669999999999999</v>
      </c>
      <c r="HK19" s="9">
        <v>0.58099999999999996</v>
      </c>
      <c r="HL19" s="9">
        <v>0.48599999999999999</v>
      </c>
      <c r="HM19" s="9">
        <v>0.248</v>
      </c>
      <c r="HN19" s="9">
        <v>0.248</v>
      </c>
      <c r="HO19" s="9">
        <v>0</v>
      </c>
      <c r="HP19" s="9">
        <v>0</v>
      </c>
      <c r="HQ19" s="9">
        <v>0</v>
      </c>
      <c r="HR19" s="9">
        <v>0</v>
      </c>
      <c r="HS19" s="9">
        <v>10.65</v>
      </c>
      <c r="HT19" s="9">
        <v>11.879</v>
      </c>
      <c r="HU19" s="9">
        <v>9.5380000000000003</v>
      </c>
      <c r="HV19" s="9">
        <v>0.48</v>
      </c>
      <c r="HW19" s="9">
        <v>0</v>
      </c>
      <c r="HX19" s="9">
        <v>0.48</v>
      </c>
      <c r="HY19" s="9">
        <v>0.27800000000000002</v>
      </c>
      <c r="HZ19" s="9">
        <v>0</v>
      </c>
      <c r="IA19" s="9">
        <v>0.27800000000000002</v>
      </c>
      <c r="IB19" s="9">
        <v>0.20200000000000001</v>
      </c>
      <c r="IC19" s="9">
        <v>0</v>
      </c>
      <c r="ID19" s="9">
        <v>0.20200000000000001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10.364000000000001</v>
      </c>
      <c r="IL19" s="9">
        <v>0</v>
      </c>
      <c r="IM19" s="9">
        <v>10.364000000000001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0.79800000000000004</v>
      </c>
      <c r="C20" s="9">
        <v>0.79800000000000004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6.5309999999999997</v>
      </c>
      <c r="L20" s="9">
        <v>9.3079999999999998</v>
      </c>
      <c r="M20" s="9">
        <v>3.8010000000000002</v>
      </c>
      <c r="N20" s="9">
        <v>0.73799999999999999</v>
      </c>
      <c r="O20" s="9">
        <v>0.48799999999999999</v>
      </c>
      <c r="P20" s="9">
        <v>0.25</v>
      </c>
      <c r="Q20" s="9">
        <v>0.51300000000000001</v>
      </c>
      <c r="R20" s="9">
        <v>0.26400000000000001</v>
      </c>
      <c r="S20" s="9">
        <v>0.25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0.224</v>
      </c>
      <c r="AA20" s="9">
        <v>0.224</v>
      </c>
      <c r="AB20" s="9">
        <v>0</v>
      </c>
      <c r="AC20" s="9">
        <v>4</v>
      </c>
      <c r="AD20" s="9">
        <v>19.635999999999999</v>
      </c>
      <c r="AE20" s="9">
        <v>0</v>
      </c>
      <c r="AF20" s="9">
        <v>2.6019999999999999</v>
      </c>
      <c r="AG20" s="9">
        <v>0.85</v>
      </c>
      <c r="AH20" s="9">
        <v>1.752</v>
      </c>
      <c r="AI20" s="9">
        <v>1.006</v>
      </c>
      <c r="AJ20" s="9">
        <v>0.214</v>
      </c>
      <c r="AK20" s="9">
        <v>0.79200000000000004</v>
      </c>
      <c r="AL20" s="9">
        <v>0.95899999999999996</v>
      </c>
      <c r="AM20" s="9">
        <v>0</v>
      </c>
      <c r="AN20" s="9">
        <v>0.95899999999999996</v>
      </c>
      <c r="AO20" s="9">
        <v>0.63600000000000001</v>
      </c>
      <c r="AP20" s="9">
        <v>0.63600000000000001</v>
      </c>
      <c r="AQ20" s="9">
        <v>0</v>
      </c>
      <c r="AR20" s="9">
        <v>0</v>
      </c>
      <c r="AS20" s="9">
        <v>0</v>
      </c>
      <c r="AT20" s="9">
        <v>0</v>
      </c>
      <c r="AU20" s="9">
        <v>10.914999999999999</v>
      </c>
      <c r="AV20" s="9">
        <v>22.137</v>
      </c>
      <c r="AW20" s="9">
        <v>9.8800000000000008</v>
      </c>
      <c r="AX20" s="9">
        <v>2.3580000000000001</v>
      </c>
      <c r="AY20" s="9">
        <v>1.38</v>
      </c>
      <c r="AZ20" s="9">
        <v>0.97799999999999998</v>
      </c>
      <c r="BA20" s="9">
        <v>0.90500000000000003</v>
      </c>
      <c r="BB20" s="9">
        <v>0.45400000000000001</v>
      </c>
      <c r="BC20" s="9">
        <v>0.45100000000000001</v>
      </c>
      <c r="BD20" s="9">
        <v>0.53700000000000003</v>
      </c>
      <c r="BE20" s="9">
        <v>0.222</v>
      </c>
      <c r="BF20" s="9">
        <v>0.314</v>
      </c>
      <c r="BG20" s="9">
        <v>0.91600000000000004</v>
      </c>
      <c r="BH20" s="9">
        <v>0.70399999999999996</v>
      </c>
      <c r="BI20" s="9">
        <v>0.21199999999999999</v>
      </c>
      <c r="BJ20" s="9">
        <v>0</v>
      </c>
      <c r="BK20" s="9">
        <v>0</v>
      </c>
      <c r="BL20" s="9">
        <v>0</v>
      </c>
      <c r="BM20" s="9">
        <v>12.938000000000001</v>
      </c>
      <c r="BN20" s="9">
        <v>21.036999999999999</v>
      </c>
      <c r="BO20" s="9">
        <v>9.5039999999999996</v>
      </c>
      <c r="BP20" s="9">
        <v>4.8579999999999997</v>
      </c>
      <c r="BQ20" s="9">
        <v>2.5259999999999998</v>
      </c>
      <c r="BR20" s="9">
        <v>2.3319999999999999</v>
      </c>
      <c r="BS20" s="9">
        <v>1.5760000000000001</v>
      </c>
      <c r="BT20" s="9">
        <v>0.40500000000000003</v>
      </c>
      <c r="BU20" s="9">
        <v>1.1719999999999999</v>
      </c>
      <c r="BV20" s="9">
        <v>2.6150000000000002</v>
      </c>
      <c r="BW20" s="9">
        <v>2.121</v>
      </c>
      <c r="BX20" s="9">
        <v>0.49399999999999999</v>
      </c>
      <c r="BY20" s="9">
        <v>0.66700000000000004</v>
      </c>
      <c r="BZ20" s="9">
        <v>0</v>
      </c>
      <c r="CA20" s="9">
        <v>0.66700000000000004</v>
      </c>
      <c r="CB20" s="9">
        <v>0</v>
      </c>
      <c r="CC20" s="9">
        <v>0</v>
      </c>
      <c r="CD20" s="9">
        <v>0</v>
      </c>
      <c r="CE20" s="9">
        <v>13.802</v>
      </c>
      <c r="CF20" s="9">
        <v>14.538</v>
      </c>
      <c r="CG20" s="9">
        <v>9.7080000000000002</v>
      </c>
      <c r="CH20" s="9">
        <v>1.9730000000000001</v>
      </c>
      <c r="CI20" s="9">
        <v>0.90600000000000003</v>
      </c>
      <c r="CJ20" s="9">
        <v>1.0669999999999999</v>
      </c>
      <c r="CK20" s="9">
        <v>1.73</v>
      </c>
      <c r="CL20" s="9">
        <v>0.66300000000000003</v>
      </c>
      <c r="CM20" s="9">
        <v>1.0669999999999999</v>
      </c>
      <c r="CN20" s="9">
        <v>0.24299999999999999</v>
      </c>
      <c r="CO20" s="9">
        <v>0.24299999999999999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8</v>
      </c>
      <c r="CX20" s="9">
        <v>8</v>
      </c>
      <c r="CY20" s="9">
        <v>6</v>
      </c>
      <c r="CZ20" s="9">
        <v>2.4700000000000002</v>
      </c>
      <c r="DA20" s="9">
        <v>0.98799999999999999</v>
      </c>
      <c r="DB20" s="9">
        <v>1.4830000000000001</v>
      </c>
      <c r="DC20" s="9">
        <v>0.98199999999999998</v>
      </c>
      <c r="DD20" s="9">
        <v>0.23499999999999999</v>
      </c>
      <c r="DE20" s="9">
        <v>0.747</v>
      </c>
      <c r="DF20" s="9">
        <v>0.94199999999999995</v>
      </c>
      <c r="DG20" s="9">
        <v>0.752</v>
      </c>
      <c r="DH20" s="9">
        <v>0.19</v>
      </c>
      <c r="DI20" s="9">
        <v>0.54600000000000004</v>
      </c>
      <c r="DJ20" s="9">
        <v>0</v>
      </c>
      <c r="DK20" s="9">
        <v>0.54600000000000004</v>
      </c>
      <c r="DL20" s="9">
        <v>0</v>
      </c>
      <c r="DM20" s="9">
        <v>0</v>
      </c>
      <c r="DN20" s="9">
        <v>0</v>
      </c>
      <c r="DO20" s="9">
        <v>11.805</v>
      </c>
      <c r="DP20" s="9">
        <v>13.266999999999999</v>
      </c>
      <c r="DQ20" s="9">
        <v>8.42</v>
      </c>
      <c r="DR20" s="9">
        <v>7.359</v>
      </c>
      <c r="DS20" s="9">
        <v>3.367</v>
      </c>
      <c r="DT20" s="9">
        <v>3.992</v>
      </c>
      <c r="DU20" s="9">
        <v>4.2530000000000001</v>
      </c>
      <c r="DV20" s="9">
        <v>1.764</v>
      </c>
      <c r="DW20" s="9">
        <v>2.4889999999999999</v>
      </c>
      <c r="DX20" s="9">
        <v>2.5019999999999998</v>
      </c>
      <c r="DY20" s="9">
        <v>1.121</v>
      </c>
      <c r="DZ20" s="9">
        <v>1.381</v>
      </c>
      <c r="EA20" s="9">
        <v>0.379</v>
      </c>
      <c r="EB20" s="9">
        <v>0.25800000000000001</v>
      </c>
      <c r="EC20" s="9">
        <v>0.122</v>
      </c>
      <c r="ED20" s="9">
        <v>0.224</v>
      </c>
      <c r="EE20" s="9">
        <v>0.224</v>
      </c>
      <c r="EF20" s="9">
        <v>0</v>
      </c>
      <c r="EG20" s="9">
        <v>8</v>
      </c>
      <c r="EH20" s="9">
        <v>8.1869999999999994</v>
      </c>
      <c r="EI20" s="9">
        <v>5.2329999999999997</v>
      </c>
      <c r="EJ20" s="9">
        <v>2.101</v>
      </c>
      <c r="EK20" s="9">
        <v>1.196</v>
      </c>
      <c r="EL20" s="9">
        <v>0.90500000000000003</v>
      </c>
      <c r="EM20" s="9">
        <v>0.496</v>
      </c>
      <c r="EN20" s="9">
        <v>0</v>
      </c>
      <c r="EO20" s="9">
        <v>0.496</v>
      </c>
      <c r="EP20" s="9">
        <v>0.52900000000000003</v>
      </c>
      <c r="EQ20" s="9">
        <v>0.33200000000000002</v>
      </c>
      <c r="ER20" s="9">
        <v>0.19700000000000001</v>
      </c>
      <c r="ES20" s="9">
        <v>1.0760000000000001</v>
      </c>
      <c r="ET20" s="9">
        <v>0.86399999999999999</v>
      </c>
      <c r="EU20" s="9">
        <v>0.21199999999999999</v>
      </c>
      <c r="EV20" s="9">
        <v>0</v>
      </c>
      <c r="EW20" s="9">
        <v>0</v>
      </c>
      <c r="EX20" s="9">
        <v>0</v>
      </c>
      <c r="EY20" s="9">
        <v>19.347000000000001</v>
      </c>
      <c r="EZ20" s="9">
        <v>22.268999999999998</v>
      </c>
      <c r="FA20" s="9">
        <v>9.1519999999999992</v>
      </c>
      <c r="FB20" s="9">
        <v>0.6</v>
      </c>
      <c r="FC20" s="9">
        <v>0.6</v>
      </c>
      <c r="FD20" s="9">
        <v>0</v>
      </c>
      <c r="FE20" s="9">
        <v>0</v>
      </c>
      <c r="FF20" s="9">
        <v>0</v>
      </c>
      <c r="FG20" s="9">
        <v>0</v>
      </c>
      <c r="FH20" s="9">
        <v>0.38100000000000001</v>
      </c>
      <c r="FI20" s="9">
        <v>0.38100000000000001</v>
      </c>
      <c r="FJ20" s="9">
        <v>0</v>
      </c>
      <c r="FK20" s="9">
        <v>0.219</v>
      </c>
      <c r="FL20" s="9">
        <v>0.219</v>
      </c>
      <c r="FM20" s="9">
        <v>0</v>
      </c>
      <c r="FN20" s="9">
        <v>0</v>
      </c>
      <c r="FO20" s="9">
        <v>0</v>
      </c>
      <c r="FP20" s="9">
        <v>0</v>
      </c>
      <c r="FQ20" s="9">
        <v>19.283000000000001</v>
      </c>
      <c r="FR20" s="9">
        <v>19.283000000000001</v>
      </c>
      <c r="FS20" s="9">
        <v>0</v>
      </c>
      <c r="FT20" s="9">
        <v>2.855</v>
      </c>
      <c r="FU20" s="9">
        <v>1.284</v>
      </c>
      <c r="FV20" s="9">
        <v>1.571</v>
      </c>
      <c r="FW20" s="9">
        <v>0.95299999999999996</v>
      </c>
      <c r="FX20" s="9">
        <v>0.23499999999999999</v>
      </c>
      <c r="FY20" s="9">
        <v>0.71799999999999997</v>
      </c>
      <c r="FZ20" s="9">
        <v>1.06</v>
      </c>
      <c r="GA20" s="9">
        <v>0.752</v>
      </c>
      <c r="GB20" s="9">
        <v>0.308</v>
      </c>
      <c r="GC20" s="9">
        <v>0.84199999999999997</v>
      </c>
      <c r="GD20" s="9">
        <v>0.29599999999999999</v>
      </c>
      <c r="GE20" s="9">
        <v>0.54600000000000004</v>
      </c>
      <c r="GF20" s="9">
        <v>0</v>
      </c>
      <c r="GG20" s="9">
        <v>0</v>
      </c>
      <c r="GH20" s="9">
        <v>0</v>
      </c>
      <c r="GI20" s="9">
        <v>13.477</v>
      </c>
      <c r="GJ20" s="9">
        <v>14.622999999999999</v>
      </c>
      <c r="GK20" s="9">
        <v>10.303000000000001</v>
      </c>
      <c r="GL20" s="9">
        <v>6.1609999999999996</v>
      </c>
      <c r="GM20" s="9">
        <v>3.137</v>
      </c>
      <c r="GN20" s="9">
        <v>3.0249999999999999</v>
      </c>
      <c r="GO20" s="9">
        <v>3.3460000000000001</v>
      </c>
      <c r="GP20" s="9">
        <v>1.5329999999999999</v>
      </c>
      <c r="GQ20" s="9">
        <v>1.8129999999999999</v>
      </c>
      <c r="GR20" s="9">
        <v>2.2109999999999999</v>
      </c>
      <c r="GS20" s="9">
        <v>1.121</v>
      </c>
      <c r="GT20" s="9">
        <v>1.0900000000000001</v>
      </c>
      <c r="GU20" s="9">
        <v>0.379</v>
      </c>
      <c r="GV20" s="9">
        <v>0.25800000000000001</v>
      </c>
      <c r="GW20" s="9">
        <v>0.122</v>
      </c>
      <c r="GX20" s="9">
        <v>0.224</v>
      </c>
      <c r="GY20" s="9">
        <v>0.224</v>
      </c>
      <c r="GZ20" s="9">
        <v>0</v>
      </c>
      <c r="HA20" s="9">
        <v>8</v>
      </c>
      <c r="HB20" s="9">
        <v>9.2230000000000008</v>
      </c>
      <c r="HC20" s="9">
        <v>5</v>
      </c>
      <c r="HD20" s="9">
        <v>2.6829999999999998</v>
      </c>
      <c r="HE20" s="9">
        <v>0.9</v>
      </c>
      <c r="HF20" s="9">
        <v>1.7829999999999999</v>
      </c>
      <c r="HG20" s="9">
        <v>1.2010000000000001</v>
      </c>
      <c r="HH20" s="9">
        <v>0</v>
      </c>
      <c r="HI20" s="9">
        <v>1.2010000000000001</v>
      </c>
      <c r="HJ20" s="9">
        <v>0.70199999999999996</v>
      </c>
      <c r="HK20" s="9">
        <v>0.33200000000000002</v>
      </c>
      <c r="HL20" s="9">
        <v>0.36899999999999999</v>
      </c>
      <c r="HM20" s="9">
        <v>0.78</v>
      </c>
      <c r="HN20" s="9">
        <v>0.56799999999999995</v>
      </c>
      <c r="HO20" s="9">
        <v>0.21199999999999999</v>
      </c>
      <c r="HP20" s="9">
        <v>0</v>
      </c>
      <c r="HQ20" s="9">
        <v>0</v>
      </c>
      <c r="HR20" s="9">
        <v>0</v>
      </c>
      <c r="HS20" s="9">
        <v>10.583</v>
      </c>
      <c r="HT20" s="9">
        <v>20.184999999999999</v>
      </c>
      <c r="HU20" s="9">
        <v>8</v>
      </c>
      <c r="HV20" s="9">
        <v>0.83</v>
      </c>
      <c r="HW20" s="9">
        <v>0.83</v>
      </c>
      <c r="HX20" s="9">
        <v>0</v>
      </c>
      <c r="HY20" s="9">
        <v>0.23</v>
      </c>
      <c r="HZ20" s="9">
        <v>0.23</v>
      </c>
      <c r="IA20" s="9">
        <v>0</v>
      </c>
      <c r="IB20" s="9">
        <v>0.38100000000000001</v>
      </c>
      <c r="IC20" s="9">
        <v>0.38100000000000001</v>
      </c>
      <c r="ID20" s="9">
        <v>0</v>
      </c>
      <c r="IE20" s="9">
        <v>0.219</v>
      </c>
      <c r="IF20" s="9">
        <v>0.219</v>
      </c>
      <c r="IG20" s="9">
        <v>0</v>
      </c>
      <c r="IH20" s="9">
        <v>0</v>
      </c>
      <c r="II20" s="9">
        <v>0</v>
      </c>
      <c r="IJ20" s="9">
        <v>0</v>
      </c>
      <c r="IK20" s="9">
        <v>15.847</v>
      </c>
      <c r="IL20" s="9">
        <v>15.847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1.7909999999999999</v>
      </c>
      <c r="C21" s="9">
        <v>1.0720000000000001</v>
      </c>
      <c r="D21" s="9">
        <v>0.72</v>
      </c>
      <c r="E21" s="9">
        <v>0.24299999999999999</v>
      </c>
      <c r="F21" s="9">
        <v>0.24299999999999999</v>
      </c>
      <c r="G21" s="9">
        <v>0</v>
      </c>
      <c r="H21" s="9">
        <v>0.17299999999999999</v>
      </c>
      <c r="I21" s="9">
        <v>0.17299999999999999</v>
      </c>
      <c r="J21" s="9">
        <v>0</v>
      </c>
      <c r="K21" s="9">
        <v>10</v>
      </c>
      <c r="L21" s="9">
        <v>13.093</v>
      </c>
      <c r="M21" s="9">
        <v>10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3.8260000000000001</v>
      </c>
      <c r="AG21" s="9">
        <v>2.504</v>
      </c>
      <c r="AH21" s="9">
        <v>1.3220000000000001</v>
      </c>
      <c r="AI21" s="9">
        <v>2.2749999999999999</v>
      </c>
      <c r="AJ21" s="9">
        <v>1.7569999999999999</v>
      </c>
      <c r="AK21" s="9">
        <v>0.51800000000000002</v>
      </c>
      <c r="AL21" s="9">
        <v>1.006</v>
      </c>
      <c r="AM21" s="9">
        <v>0.40400000000000003</v>
      </c>
      <c r="AN21" s="9">
        <v>0.60199999999999998</v>
      </c>
      <c r="AO21" s="9">
        <v>0.20200000000000001</v>
      </c>
      <c r="AP21" s="9">
        <v>0</v>
      </c>
      <c r="AQ21" s="9">
        <v>0.20200000000000001</v>
      </c>
      <c r="AR21" s="9">
        <v>0.34300000000000003</v>
      </c>
      <c r="AS21" s="9">
        <v>0.34300000000000003</v>
      </c>
      <c r="AT21" s="9">
        <v>0</v>
      </c>
      <c r="AU21" s="9">
        <v>9</v>
      </c>
      <c r="AV21" s="9">
        <v>6.7370000000000001</v>
      </c>
      <c r="AW21" s="9">
        <v>14.573</v>
      </c>
      <c r="AX21" s="9">
        <v>3.6379999999999999</v>
      </c>
      <c r="AY21" s="9">
        <v>1.855</v>
      </c>
      <c r="AZ21" s="9">
        <v>1.7829999999999999</v>
      </c>
      <c r="BA21" s="9">
        <v>1.3859999999999999</v>
      </c>
      <c r="BB21" s="9">
        <v>0.17</v>
      </c>
      <c r="BC21" s="9">
        <v>1.216</v>
      </c>
      <c r="BD21" s="9">
        <v>0.92800000000000005</v>
      </c>
      <c r="BE21" s="9">
        <v>0.92800000000000005</v>
      </c>
      <c r="BF21" s="9">
        <v>0</v>
      </c>
      <c r="BG21" s="9">
        <v>1.325</v>
      </c>
      <c r="BH21" s="9">
        <v>0.75700000000000001</v>
      </c>
      <c r="BI21" s="9">
        <v>0.56699999999999995</v>
      </c>
      <c r="BJ21" s="9">
        <v>0</v>
      </c>
      <c r="BK21" s="9">
        <v>0</v>
      </c>
      <c r="BL21" s="9">
        <v>0</v>
      </c>
      <c r="BM21" s="9">
        <v>14</v>
      </c>
      <c r="BN21" s="9">
        <v>14.79</v>
      </c>
      <c r="BO21" s="9">
        <v>5</v>
      </c>
      <c r="BP21" s="9">
        <v>4.1639999999999997</v>
      </c>
      <c r="BQ21" s="9">
        <v>2.0859999999999999</v>
      </c>
      <c r="BR21" s="9">
        <v>2.0779999999999998</v>
      </c>
      <c r="BS21" s="9">
        <v>0.64200000000000002</v>
      </c>
      <c r="BT21" s="9">
        <v>0.28699999999999998</v>
      </c>
      <c r="BU21" s="9">
        <v>0.35399999999999998</v>
      </c>
      <c r="BV21" s="9">
        <v>2.9710000000000001</v>
      </c>
      <c r="BW21" s="9">
        <v>1.248</v>
      </c>
      <c r="BX21" s="9">
        <v>1.7230000000000001</v>
      </c>
      <c r="BY21" s="9">
        <v>0.55100000000000005</v>
      </c>
      <c r="BZ21" s="9">
        <v>0.55100000000000005</v>
      </c>
      <c r="CA21" s="9">
        <v>0</v>
      </c>
      <c r="CB21" s="9">
        <v>0</v>
      </c>
      <c r="CC21" s="9">
        <v>0</v>
      </c>
      <c r="CD21" s="9">
        <v>0</v>
      </c>
      <c r="CE21" s="9">
        <v>12.529</v>
      </c>
      <c r="CF21" s="9">
        <v>15.013</v>
      </c>
      <c r="CG21" s="9">
        <v>10.907</v>
      </c>
      <c r="CH21" s="9">
        <v>0.91300000000000003</v>
      </c>
      <c r="CI21" s="9">
        <v>0.27400000000000002</v>
      </c>
      <c r="CJ21" s="9">
        <v>0.63800000000000001</v>
      </c>
      <c r="CK21" s="9">
        <v>0.74299999999999999</v>
      </c>
      <c r="CL21" s="9">
        <v>0.105</v>
      </c>
      <c r="CM21" s="9">
        <v>0.63800000000000001</v>
      </c>
      <c r="CN21" s="9">
        <v>0.16900000000000001</v>
      </c>
      <c r="CO21" s="9">
        <v>0.16900000000000001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6.49</v>
      </c>
      <c r="CX21" s="9">
        <v>7.319</v>
      </c>
      <c r="CY21" s="9">
        <v>6.1970000000000001</v>
      </c>
      <c r="CZ21" s="9">
        <v>1.7549999999999999</v>
      </c>
      <c r="DA21" s="9">
        <v>1.167</v>
      </c>
      <c r="DB21" s="9">
        <v>0.58799999999999997</v>
      </c>
      <c r="DC21" s="9">
        <v>0.24399999999999999</v>
      </c>
      <c r="DD21" s="9">
        <v>0</v>
      </c>
      <c r="DE21" s="9">
        <v>0.24399999999999999</v>
      </c>
      <c r="DF21" s="9">
        <v>0.92800000000000005</v>
      </c>
      <c r="DG21" s="9">
        <v>0.58399999999999996</v>
      </c>
      <c r="DH21" s="9">
        <v>0.34399999999999997</v>
      </c>
      <c r="DI21" s="9">
        <v>0.58199999999999996</v>
      </c>
      <c r="DJ21" s="9">
        <v>0.58199999999999996</v>
      </c>
      <c r="DK21" s="9">
        <v>0</v>
      </c>
      <c r="DL21" s="9">
        <v>0</v>
      </c>
      <c r="DM21" s="9">
        <v>0</v>
      </c>
      <c r="DN21" s="9">
        <v>0</v>
      </c>
      <c r="DO21" s="9">
        <v>16.347999999999999</v>
      </c>
      <c r="DP21" s="9">
        <v>18.905999999999999</v>
      </c>
      <c r="DQ21" s="9">
        <v>12.092000000000001</v>
      </c>
      <c r="DR21" s="9">
        <v>7.6909999999999998</v>
      </c>
      <c r="DS21" s="9">
        <v>3.06</v>
      </c>
      <c r="DT21" s="9">
        <v>4.6310000000000002</v>
      </c>
      <c r="DU21" s="9">
        <v>3.6539999999999999</v>
      </c>
      <c r="DV21" s="9">
        <v>1.5720000000000001</v>
      </c>
      <c r="DW21" s="9">
        <v>2.0819999999999999</v>
      </c>
      <c r="DX21" s="9">
        <v>2.8620000000000001</v>
      </c>
      <c r="DY21" s="9">
        <v>0.88100000000000001</v>
      </c>
      <c r="DZ21" s="9">
        <v>1.9810000000000001</v>
      </c>
      <c r="EA21" s="9">
        <v>1.002</v>
      </c>
      <c r="EB21" s="9">
        <v>0.435</v>
      </c>
      <c r="EC21" s="9">
        <v>0.56699999999999995</v>
      </c>
      <c r="ED21" s="9">
        <v>0.17299999999999999</v>
      </c>
      <c r="EE21" s="9">
        <v>0.17299999999999999</v>
      </c>
      <c r="EF21" s="9">
        <v>0</v>
      </c>
      <c r="EG21" s="9">
        <v>10</v>
      </c>
      <c r="EH21" s="9">
        <v>9.0220000000000002</v>
      </c>
      <c r="EI21" s="9">
        <v>10</v>
      </c>
      <c r="EJ21" s="9">
        <v>2.851</v>
      </c>
      <c r="EK21" s="9">
        <v>2.2490000000000001</v>
      </c>
      <c r="EL21" s="9">
        <v>0.60199999999999998</v>
      </c>
      <c r="EM21" s="9">
        <v>1.1479999999999999</v>
      </c>
      <c r="EN21" s="9">
        <v>0.748</v>
      </c>
      <c r="EO21" s="9">
        <v>0.40100000000000002</v>
      </c>
      <c r="EP21" s="9">
        <v>1.04</v>
      </c>
      <c r="EQ21" s="9">
        <v>1.04</v>
      </c>
      <c r="ER21" s="9">
        <v>0</v>
      </c>
      <c r="ES21" s="9">
        <v>0.49299999999999999</v>
      </c>
      <c r="ET21" s="9">
        <v>0.29099999999999998</v>
      </c>
      <c r="EU21" s="9">
        <v>0.20200000000000001</v>
      </c>
      <c r="EV21" s="9">
        <v>0.17</v>
      </c>
      <c r="EW21" s="9">
        <v>0.17</v>
      </c>
      <c r="EX21" s="9">
        <v>0</v>
      </c>
      <c r="EY21" s="9">
        <v>11.804</v>
      </c>
      <c r="EZ21" s="9">
        <v>13.045999999999999</v>
      </c>
      <c r="FA21" s="9">
        <v>6.01</v>
      </c>
      <c r="FB21" s="9">
        <v>0.24299999999999999</v>
      </c>
      <c r="FC21" s="9">
        <v>0.24299999999999999</v>
      </c>
      <c r="FD21" s="9">
        <v>0</v>
      </c>
      <c r="FE21" s="9">
        <v>0</v>
      </c>
      <c r="FF21" s="9">
        <v>0</v>
      </c>
      <c r="FG21" s="9">
        <v>0</v>
      </c>
      <c r="FH21" s="9">
        <v>0.24299999999999999</v>
      </c>
      <c r="FI21" s="9">
        <v>0.24299999999999999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2.6</v>
      </c>
      <c r="FU21" s="9">
        <v>1.458</v>
      </c>
      <c r="FV21" s="9">
        <v>1.1419999999999999</v>
      </c>
      <c r="FW21" s="9">
        <v>0.44400000000000001</v>
      </c>
      <c r="FX21" s="9">
        <v>0</v>
      </c>
      <c r="FY21" s="9">
        <v>0.44400000000000001</v>
      </c>
      <c r="FZ21" s="9">
        <v>1.2829999999999999</v>
      </c>
      <c r="GA21" s="9">
        <v>0.58399999999999996</v>
      </c>
      <c r="GB21" s="9">
        <v>0.69799999999999995</v>
      </c>
      <c r="GC21" s="9">
        <v>0.873</v>
      </c>
      <c r="GD21" s="9">
        <v>0.873</v>
      </c>
      <c r="GE21" s="9">
        <v>0</v>
      </c>
      <c r="GF21" s="9">
        <v>0</v>
      </c>
      <c r="GG21" s="9">
        <v>0</v>
      </c>
      <c r="GH21" s="9">
        <v>0</v>
      </c>
      <c r="GI21" s="9">
        <v>15.041</v>
      </c>
      <c r="GJ21" s="9">
        <v>19.933</v>
      </c>
      <c r="GK21" s="9">
        <v>9.6669999999999998</v>
      </c>
      <c r="GL21" s="9">
        <v>7.12</v>
      </c>
      <c r="GM21" s="9">
        <v>3.2309999999999999</v>
      </c>
      <c r="GN21" s="9">
        <v>3.8889999999999998</v>
      </c>
      <c r="GO21" s="9">
        <v>3.6539999999999999</v>
      </c>
      <c r="GP21" s="9">
        <v>1.5720000000000001</v>
      </c>
      <c r="GQ21" s="9">
        <v>2.0819999999999999</v>
      </c>
      <c r="GR21" s="9">
        <v>2.121</v>
      </c>
      <c r="GS21" s="9">
        <v>0.88100000000000001</v>
      </c>
      <c r="GT21" s="9">
        <v>1.24</v>
      </c>
      <c r="GU21" s="9">
        <v>1.002</v>
      </c>
      <c r="GV21" s="9">
        <v>0.435</v>
      </c>
      <c r="GW21" s="9">
        <v>0.56699999999999995</v>
      </c>
      <c r="GX21" s="9">
        <v>0.34300000000000003</v>
      </c>
      <c r="GY21" s="9">
        <v>0.34300000000000003</v>
      </c>
      <c r="GZ21" s="9">
        <v>0</v>
      </c>
      <c r="HA21" s="9">
        <v>9.2319999999999993</v>
      </c>
      <c r="HB21" s="9">
        <v>9.4870000000000001</v>
      </c>
      <c r="HC21" s="9">
        <v>9.11</v>
      </c>
      <c r="HD21" s="9">
        <v>2.2909999999999999</v>
      </c>
      <c r="HE21" s="9">
        <v>1.5009999999999999</v>
      </c>
      <c r="HF21" s="9">
        <v>0.79</v>
      </c>
      <c r="HG21" s="9">
        <v>0.94899999999999995</v>
      </c>
      <c r="HH21" s="9">
        <v>0.748</v>
      </c>
      <c r="HI21" s="9">
        <v>0.20100000000000001</v>
      </c>
      <c r="HJ21" s="9">
        <v>1.1399999999999999</v>
      </c>
      <c r="HK21" s="9">
        <v>0.753</v>
      </c>
      <c r="HL21" s="9">
        <v>0.38700000000000001</v>
      </c>
      <c r="HM21" s="9">
        <v>0.20200000000000001</v>
      </c>
      <c r="HN21" s="9">
        <v>0</v>
      </c>
      <c r="HO21" s="9">
        <v>0.20200000000000001</v>
      </c>
      <c r="HP21" s="9">
        <v>0</v>
      </c>
      <c r="HQ21" s="9">
        <v>0</v>
      </c>
      <c r="HR21" s="9">
        <v>0</v>
      </c>
      <c r="HS21" s="9">
        <v>13.505000000000001</v>
      </c>
      <c r="HT21" s="9">
        <v>9.9090000000000007</v>
      </c>
      <c r="HU21" s="9">
        <v>15.003</v>
      </c>
      <c r="HV21" s="9">
        <v>0.53</v>
      </c>
      <c r="HW21" s="9">
        <v>0.53</v>
      </c>
      <c r="HX21" s="9">
        <v>0</v>
      </c>
      <c r="HY21" s="9">
        <v>0</v>
      </c>
      <c r="HZ21" s="9">
        <v>0</v>
      </c>
      <c r="IA21" s="9">
        <v>0</v>
      </c>
      <c r="IB21" s="9">
        <v>0.53</v>
      </c>
      <c r="IC21" s="9">
        <v>0.53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9">
        <v>12.292</v>
      </c>
      <c r="IL21" s="9">
        <v>12.292</v>
      </c>
      <c r="IM21" s="9">
        <v>0</v>
      </c>
      <c r="IN21" s="9">
        <v>2.4180000000000001</v>
      </c>
      <c r="IO21" s="9">
        <v>1.677</v>
      </c>
      <c r="IP21" s="9">
        <v>0.74199999999999999</v>
      </c>
      <c r="IQ21" s="9">
        <v>0.219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W1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defaultColWidth="14.7109375" defaultRowHeight="11.25"/>
  <cols>
    <col min="1" max="16384" width="14.7109375" style="1"/>
  </cols>
  <sheetData>
    <row r="1" spans="1:231" s="2" customFormat="1" ht="99.95" customHeight="1">
      <c r="B1" s="3" t="s">
        <v>11753</v>
      </c>
      <c r="C1" s="3" t="s">
        <v>11754</v>
      </c>
      <c r="D1" s="3" t="s">
        <v>11755</v>
      </c>
      <c r="E1" s="3" t="s">
        <v>11756</v>
      </c>
      <c r="F1" s="3" t="s">
        <v>11757</v>
      </c>
      <c r="G1" s="3" t="s">
        <v>11758</v>
      </c>
      <c r="H1" s="3" t="s">
        <v>11759</v>
      </c>
      <c r="I1" s="3" t="s">
        <v>11760</v>
      </c>
      <c r="J1" s="3" t="s">
        <v>11761</v>
      </c>
      <c r="K1" s="3" t="s">
        <v>11762</v>
      </c>
      <c r="L1" s="3" t="s">
        <v>11763</v>
      </c>
      <c r="M1" s="3" t="s">
        <v>11764</v>
      </c>
      <c r="N1" s="3" t="s">
        <v>11765</v>
      </c>
      <c r="O1" s="3" t="s">
        <v>11766</v>
      </c>
      <c r="P1" s="3" t="s">
        <v>11213</v>
      </c>
      <c r="Q1" s="3" t="s">
        <v>11214</v>
      </c>
      <c r="R1" s="3" t="s">
        <v>11215</v>
      </c>
      <c r="S1" s="3" t="s">
        <v>11216</v>
      </c>
      <c r="T1" s="3" t="s">
        <v>11217</v>
      </c>
      <c r="U1" s="3" t="s">
        <v>11218</v>
      </c>
      <c r="V1" s="3" t="s">
        <v>11219</v>
      </c>
      <c r="W1" s="3" t="s">
        <v>11220</v>
      </c>
      <c r="X1" s="3" t="s">
        <v>11221</v>
      </c>
      <c r="Y1" s="3" t="s">
        <v>11222</v>
      </c>
      <c r="Z1" s="3" t="s">
        <v>11223</v>
      </c>
      <c r="AA1" s="3" t="s">
        <v>11224</v>
      </c>
      <c r="AB1" s="3" t="s">
        <v>11225</v>
      </c>
      <c r="AC1" s="3" t="s">
        <v>11226</v>
      </c>
      <c r="AD1" s="3" t="s">
        <v>11227</v>
      </c>
      <c r="AE1" s="3" t="s">
        <v>11228</v>
      </c>
      <c r="AF1" s="3" t="s">
        <v>11229</v>
      </c>
      <c r="AG1" s="3" t="s">
        <v>11230</v>
      </c>
      <c r="AH1" s="3" t="s">
        <v>12235</v>
      </c>
      <c r="AI1" s="3" t="s">
        <v>12236</v>
      </c>
      <c r="AJ1" s="3" t="s">
        <v>12237</v>
      </c>
      <c r="AK1" s="3" t="s">
        <v>12238</v>
      </c>
      <c r="AL1" s="3" t="s">
        <v>12239</v>
      </c>
      <c r="AM1" s="3" t="s">
        <v>12240</v>
      </c>
      <c r="AN1" s="3" t="s">
        <v>12241</v>
      </c>
      <c r="AO1" s="3" t="s">
        <v>12242</v>
      </c>
      <c r="AP1" s="3" t="s">
        <v>12243</v>
      </c>
      <c r="AQ1" s="3" t="s">
        <v>12244</v>
      </c>
      <c r="AR1" s="3" t="s">
        <v>12245</v>
      </c>
      <c r="AS1" s="3" t="s">
        <v>12246</v>
      </c>
      <c r="AT1" s="3" t="s">
        <v>12247</v>
      </c>
      <c r="AU1" s="3" t="s">
        <v>12248</v>
      </c>
      <c r="AV1" s="3" t="s">
        <v>12249</v>
      </c>
      <c r="AW1" s="3" t="s">
        <v>12250</v>
      </c>
      <c r="AX1" s="3" t="s">
        <v>12251</v>
      </c>
      <c r="AY1" s="3" t="s">
        <v>12252</v>
      </c>
      <c r="AZ1" s="3" t="s">
        <v>12073</v>
      </c>
      <c r="BA1" s="3" t="s">
        <v>12074</v>
      </c>
      <c r="BB1" s="3" t="s">
        <v>12075</v>
      </c>
      <c r="BC1" s="3" t="s">
        <v>12076</v>
      </c>
      <c r="BD1" s="3" t="s">
        <v>12077</v>
      </c>
      <c r="BE1" s="3" t="s">
        <v>12078</v>
      </c>
      <c r="BF1" s="3" t="s">
        <v>12079</v>
      </c>
      <c r="BG1" s="3" t="s">
        <v>12080</v>
      </c>
      <c r="BH1" s="3" t="s">
        <v>12081</v>
      </c>
      <c r="BI1" s="3" t="s">
        <v>12082</v>
      </c>
      <c r="BJ1" s="3" t="s">
        <v>12083</v>
      </c>
      <c r="BK1" s="3" t="s">
        <v>12084</v>
      </c>
      <c r="BL1" s="3" t="s">
        <v>12085</v>
      </c>
      <c r="BM1" s="3" t="s">
        <v>12086</v>
      </c>
      <c r="BN1" s="3" t="s">
        <v>12087</v>
      </c>
      <c r="BO1" s="3" t="s">
        <v>12088</v>
      </c>
      <c r="BP1" s="3" t="s">
        <v>12089</v>
      </c>
      <c r="BQ1" s="3" t="s">
        <v>12090</v>
      </c>
      <c r="BR1" s="3" t="s">
        <v>11911</v>
      </c>
      <c r="BS1" s="3" t="s">
        <v>11912</v>
      </c>
      <c r="BT1" s="3" t="s">
        <v>11913</v>
      </c>
      <c r="BU1" s="3" t="s">
        <v>11914</v>
      </c>
      <c r="BV1" s="3" t="s">
        <v>11915</v>
      </c>
      <c r="BW1" s="3" t="s">
        <v>11916</v>
      </c>
      <c r="BX1" s="3" t="s">
        <v>11917</v>
      </c>
      <c r="BY1" s="3" t="s">
        <v>11918</v>
      </c>
      <c r="BZ1" s="3" t="s">
        <v>11919</v>
      </c>
      <c r="CA1" s="3" t="s">
        <v>11920</v>
      </c>
      <c r="CB1" s="3" t="s">
        <v>11921</v>
      </c>
      <c r="CC1" s="3" t="s">
        <v>11922</v>
      </c>
      <c r="CD1" s="3" t="s">
        <v>11923</v>
      </c>
      <c r="CE1" s="3" t="s">
        <v>11924</v>
      </c>
      <c r="CF1" s="3" t="s">
        <v>11925</v>
      </c>
      <c r="CG1" s="3" t="s">
        <v>11926</v>
      </c>
      <c r="CH1" s="3" t="s">
        <v>11927</v>
      </c>
      <c r="CI1" s="3" t="s">
        <v>11928</v>
      </c>
      <c r="CJ1" s="3" t="s">
        <v>12397</v>
      </c>
      <c r="CK1" s="3" t="s">
        <v>12398</v>
      </c>
      <c r="CL1" s="3" t="s">
        <v>12399</v>
      </c>
      <c r="CM1" s="3" t="s">
        <v>12400</v>
      </c>
      <c r="CN1" s="3" t="s">
        <v>12401</v>
      </c>
      <c r="CO1" s="3" t="s">
        <v>12402</v>
      </c>
      <c r="CP1" s="3" t="s">
        <v>12403</v>
      </c>
      <c r="CQ1" s="3" t="s">
        <v>12404</v>
      </c>
      <c r="CR1" s="3" t="s">
        <v>12405</v>
      </c>
      <c r="CS1" s="3" t="s">
        <v>12406</v>
      </c>
      <c r="CT1" s="3" t="s">
        <v>12407</v>
      </c>
      <c r="CU1" s="3" t="s">
        <v>12408</v>
      </c>
      <c r="CV1" s="3" t="s">
        <v>12409</v>
      </c>
      <c r="CW1" s="3" t="s">
        <v>12410</v>
      </c>
      <c r="CX1" s="3" t="s">
        <v>12411</v>
      </c>
      <c r="CY1" s="3" t="s">
        <v>12412</v>
      </c>
      <c r="CZ1" s="3" t="s">
        <v>12413</v>
      </c>
      <c r="DA1" s="3" t="s">
        <v>12414</v>
      </c>
      <c r="DB1" s="3" t="s">
        <v>12721</v>
      </c>
      <c r="DC1" s="3" t="s">
        <v>12722</v>
      </c>
      <c r="DD1" s="3" t="s">
        <v>12723</v>
      </c>
      <c r="DE1" s="3" t="s">
        <v>12724</v>
      </c>
      <c r="DF1" s="3" t="s">
        <v>12725</v>
      </c>
      <c r="DG1" s="3" t="s">
        <v>12726</v>
      </c>
      <c r="DH1" s="3" t="s">
        <v>12727</v>
      </c>
      <c r="DI1" s="3" t="s">
        <v>12728</v>
      </c>
      <c r="DJ1" s="3" t="s">
        <v>12729</v>
      </c>
      <c r="DK1" s="3" t="s">
        <v>12730</v>
      </c>
      <c r="DL1" s="3" t="s">
        <v>12731</v>
      </c>
      <c r="DM1" s="3" t="s">
        <v>12732</v>
      </c>
      <c r="DN1" s="3" t="s">
        <v>12733</v>
      </c>
      <c r="DO1" s="3" t="s">
        <v>12734</v>
      </c>
      <c r="DP1" s="3" t="s">
        <v>12735</v>
      </c>
      <c r="DQ1" s="3" t="s">
        <v>12736</v>
      </c>
      <c r="DR1" s="3" t="s">
        <v>12737</v>
      </c>
      <c r="DS1" s="3" t="s">
        <v>12738</v>
      </c>
      <c r="DT1" s="3" t="s">
        <v>12559</v>
      </c>
      <c r="DU1" s="3" t="s">
        <v>12560</v>
      </c>
      <c r="DV1" s="3" t="s">
        <v>12561</v>
      </c>
      <c r="DW1" s="3" t="s">
        <v>12562</v>
      </c>
      <c r="DX1" s="3" t="s">
        <v>12563</v>
      </c>
      <c r="DY1" s="3" t="s">
        <v>12564</v>
      </c>
      <c r="DZ1" s="3" t="s">
        <v>12565</v>
      </c>
      <c r="EA1" s="3" t="s">
        <v>12566</v>
      </c>
      <c r="EB1" s="3" t="s">
        <v>12567</v>
      </c>
      <c r="EC1" s="3" t="s">
        <v>12568</v>
      </c>
      <c r="ED1" s="3" t="s">
        <v>12569</v>
      </c>
      <c r="EE1" s="3" t="s">
        <v>12570</v>
      </c>
      <c r="EF1" s="3" t="s">
        <v>12571</v>
      </c>
      <c r="EG1" s="3" t="s">
        <v>12572</v>
      </c>
      <c r="EH1" s="3" t="s">
        <v>12573</v>
      </c>
      <c r="EI1" s="3" t="s">
        <v>12574</v>
      </c>
      <c r="EJ1" s="3" t="s">
        <v>12575</v>
      </c>
      <c r="EK1" s="3" t="s">
        <v>12576</v>
      </c>
      <c r="EL1" s="3" t="s">
        <v>11249</v>
      </c>
      <c r="EM1" s="3" t="s">
        <v>11250</v>
      </c>
      <c r="EN1" s="3" t="s">
        <v>11251</v>
      </c>
      <c r="EO1" s="3" t="s">
        <v>11252</v>
      </c>
      <c r="EP1" s="3" t="s">
        <v>11253</v>
      </c>
      <c r="EQ1" s="3" t="s">
        <v>11254</v>
      </c>
      <c r="ER1" s="3" t="s">
        <v>11255</v>
      </c>
      <c r="ES1" s="3" t="s">
        <v>11256</v>
      </c>
      <c r="ET1" s="3" t="s">
        <v>11257</v>
      </c>
      <c r="EU1" s="3" t="s">
        <v>11258</v>
      </c>
      <c r="EV1" s="3" t="s">
        <v>11259</v>
      </c>
      <c r="EW1" s="3" t="s">
        <v>11260</v>
      </c>
      <c r="EX1" s="3" t="s">
        <v>11261</v>
      </c>
      <c r="EY1" s="3" t="s">
        <v>11262</v>
      </c>
      <c r="EZ1" s="3" t="s">
        <v>11263</v>
      </c>
      <c r="FA1" s="3" t="s">
        <v>11264</v>
      </c>
      <c r="FB1" s="3" t="s">
        <v>11265</v>
      </c>
      <c r="FC1" s="3" t="s">
        <v>11266</v>
      </c>
      <c r="FD1" s="3" t="s">
        <v>11267</v>
      </c>
      <c r="FE1" s="3" t="s">
        <v>11268</v>
      </c>
      <c r="FF1" s="3" t="s">
        <v>11269</v>
      </c>
      <c r="FG1" s="3" t="s">
        <v>11270</v>
      </c>
      <c r="FH1" s="3" t="s">
        <v>11271</v>
      </c>
      <c r="FI1" s="3" t="s">
        <v>11272</v>
      </c>
      <c r="FJ1" s="3" t="s">
        <v>11273</v>
      </c>
      <c r="FK1" s="3" t="s">
        <v>11274</v>
      </c>
      <c r="FL1" s="3" t="s">
        <v>11275</v>
      </c>
      <c r="FM1" s="3" t="s">
        <v>11276</v>
      </c>
      <c r="FN1" s="3" t="s">
        <v>11277</v>
      </c>
      <c r="FO1" s="3" t="s">
        <v>11278</v>
      </c>
      <c r="FP1" s="3" t="s">
        <v>11279</v>
      </c>
      <c r="FQ1" s="3" t="s">
        <v>11280</v>
      </c>
      <c r="FR1" s="3" t="s">
        <v>11281</v>
      </c>
      <c r="FS1" s="3" t="s">
        <v>11282</v>
      </c>
      <c r="FT1" s="3" t="s">
        <v>11283</v>
      </c>
      <c r="FU1" s="3" t="s">
        <v>11284</v>
      </c>
      <c r="FV1" s="3" t="s">
        <v>12883</v>
      </c>
      <c r="FW1" s="3" t="s">
        <v>12884</v>
      </c>
      <c r="FX1" s="3" t="s">
        <v>12885</v>
      </c>
      <c r="FY1" s="3" t="s">
        <v>12886</v>
      </c>
      <c r="FZ1" s="3" t="s">
        <v>12887</v>
      </c>
      <c r="GA1" s="3" t="s">
        <v>12888</v>
      </c>
      <c r="GB1" s="3" t="s">
        <v>12889</v>
      </c>
      <c r="GC1" s="3" t="s">
        <v>12890</v>
      </c>
      <c r="GD1" s="3" t="s">
        <v>12891</v>
      </c>
      <c r="GE1" s="3" t="s">
        <v>12892</v>
      </c>
      <c r="GF1" s="3" t="s">
        <v>12893</v>
      </c>
      <c r="GG1" s="3" t="s">
        <v>12894</v>
      </c>
      <c r="GH1" s="3" t="s">
        <v>12895</v>
      </c>
      <c r="GI1" s="3" t="s">
        <v>12896</v>
      </c>
      <c r="GJ1" s="3" t="s">
        <v>12897</v>
      </c>
      <c r="GK1" s="3" t="s">
        <v>12898</v>
      </c>
      <c r="GL1" s="3" t="s">
        <v>12899</v>
      </c>
      <c r="GM1" s="3" t="s">
        <v>12900</v>
      </c>
      <c r="GN1" s="3" t="s">
        <v>11231</v>
      </c>
      <c r="GO1" s="3" t="s">
        <v>11232</v>
      </c>
      <c r="GP1" s="3" t="s">
        <v>11233</v>
      </c>
      <c r="GQ1" s="3" t="s">
        <v>11234</v>
      </c>
      <c r="GR1" s="3" t="s">
        <v>11235</v>
      </c>
      <c r="GS1" s="3" t="s">
        <v>11236</v>
      </c>
      <c r="GT1" s="3" t="s">
        <v>11237</v>
      </c>
      <c r="GU1" s="3" t="s">
        <v>11238</v>
      </c>
      <c r="GV1" s="3" t="s">
        <v>11239</v>
      </c>
      <c r="GW1" s="3" t="s">
        <v>11240</v>
      </c>
      <c r="GX1" s="3" t="s">
        <v>11241</v>
      </c>
      <c r="GY1" s="3" t="s">
        <v>11242</v>
      </c>
      <c r="GZ1" s="3" t="s">
        <v>11243</v>
      </c>
      <c r="HA1" s="3" t="s">
        <v>11244</v>
      </c>
      <c r="HB1" s="3" t="s">
        <v>11245</v>
      </c>
      <c r="HC1" s="3" t="s">
        <v>11246</v>
      </c>
      <c r="HD1" s="3" t="s">
        <v>11247</v>
      </c>
      <c r="HE1" s="3" t="s">
        <v>11248</v>
      </c>
      <c r="HF1" s="3" t="s">
        <v>13045</v>
      </c>
      <c r="HG1" s="3" t="s">
        <v>13046</v>
      </c>
      <c r="HH1" s="3" t="s">
        <v>13047</v>
      </c>
      <c r="HI1" s="3" t="s">
        <v>13048</v>
      </c>
      <c r="HJ1" s="3" t="s">
        <v>13049</v>
      </c>
      <c r="HK1" s="3" t="s">
        <v>13050</v>
      </c>
      <c r="HL1" s="3" t="s">
        <v>13051</v>
      </c>
      <c r="HM1" s="3" t="s">
        <v>13052</v>
      </c>
      <c r="HN1" s="3" t="s">
        <v>13053</v>
      </c>
      <c r="HO1" s="3" t="s">
        <v>13054</v>
      </c>
      <c r="HP1" s="3" t="s">
        <v>13055</v>
      </c>
      <c r="HQ1" s="3" t="s">
        <v>13056</v>
      </c>
      <c r="HR1" s="3" t="s">
        <v>13057</v>
      </c>
      <c r="HS1" s="3" t="s">
        <v>13058</v>
      </c>
      <c r="HT1" s="3" t="s">
        <v>13059</v>
      </c>
      <c r="HU1" s="3" t="s">
        <v>13060</v>
      </c>
      <c r="HV1" s="3" t="s">
        <v>13061</v>
      </c>
      <c r="HW1" s="3" t="s">
        <v>13062</v>
      </c>
    </row>
    <row r="2" spans="1:23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</row>
    <row r="3" spans="1:23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</row>
    <row r="4" spans="1:23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</row>
    <row r="5" spans="1:23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</row>
    <row r="6" spans="1:23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</row>
    <row r="7" spans="1:23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</row>
    <row r="8" spans="1:23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</row>
    <row r="9" spans="1:23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</row>
    <row r="10" spans="1:231">
      <c r="A10" s="4" t="s">
        <v>258</v>
      </c>
      <c r="B10" s="8" t="s">
        <v>11285</v>
      </c>
      <c r="C10" s="8" t="s">
        <v>11286</v>
      </c>
      <c r="D10" s="8" t="s">
        <v>11287</v>
      </c>
      <c r="E10" s="8" t="s">
        <v>11288</v>
      </c>
      <c r="F10" s="8" t="s">
        <v>11289</v>
      </c>
      <c r="G10" s="8" t="s">
        <v>11290</v>
      </c>
      <c r="H10" s="8" t="s">
        <v>11291</v>
      </c>
      <c r="I10" s="8" t="s">
        <v>11292</v>
      </c>
      <c r="J10" s="8" t="s">
        <v>11293</v>
      </c>
      <c r="K10" s="8" t="s">
        <v>11294</v>
      </c>
      <c r="L10" s="8" t="s">
        <v>11295</v>
      </c>
      <c r="M10" s="8" t="s">
        <v>11296</v>
      </c>
      <c r="N10" s="8" t="s">
        <v>11297</v>
      </c>
      <c r="O10" s="8" t="s">
        <v>11298</v>
      </c>
      <c r="P10" s="8" t="s">
        <v>11299</v>
      </c>
      <c r="Q10" s="8" t="s">
        <v>11300</v>
      </c>
      <c r="R10" s="8" t="s">
        <v>11301</v>
      </c>
      <c r="S10" s="8" t="s">
        <v>11302</v>
      </c>
      <c r="T10" s="8" t="s">
        <v>11303</v>
      </c>
      <c r="U10" s="8" t="s">
        <v>11304</v>
      </c>
      <c r="V10" s="8" t="s">
        <v>11305</v>
      </c>
      <c r="W10" s="8" t="s">
        <v>11306</v>
      </c>
      <c r="X10" s="8" t="s">
        <v>11307</v>
      </c>
      <c r="Y10" s="8" t="s">
        <v>11308</v>
      </c>
      <c r="Z10" s="8" t="s">
        <v>11309</v>
      </c>
      <c r="AA10" s="8" t="s">
        <v>11310</v>
      </c>
      <c r="AB10" s="8" t="s">
        <v>11311</v>
      </c>
      <c r="AC10" s="8" t="s">
        <v>11312</v>
      </c>
      <c r="AD10" s="8" t="s">
        <v>11313</v>
      </c>
      <c r="AE10" s="8" t="s">
        <v>11314</v>
      </c>
      <c r="AF10" s="8" t="s">
        <v>11315</v>
      </c>
      <c r="AG10" s="8" t="s">
        <v>11316</v>
      </c>
      <c r="AH10" s="8" t="s">
        <v>11317</v>
      </c>
      <c r="AI10" s="8" t="s">
        <v>11318</v>
      </c>
      <c r="AJ10" s="8" t="s">
        <v>11319</v>
      </c>
      <c r="AK10" s="8" t="s">
        <v>11320</v>
      </c>
      <c r="AL10" s="8" t="s">
        <v>11321</v>
      </c>
      <c r="AM10" s="8" t="s">
        <v>11322</v>
      </c>
      <c r="AN10" s="8" t="s">
        <v>11323</v>
      </c>
      <c r="AO10" s="8" t="s">
        <v>11324</v>
      </c>
      <c r="AP10" s="8" t="s">
        <v>11325</v>
      </c>
      <c r="AQ10" s="8" t="s">
        <v>11326</v>
      </c>
      <c r="AR10" s="8" t="s">
        <v>11327</v>
      </c>
      <c r="AS10" s="8" t="s">
        <v>11328</v>
      </c>
      <c r="AT10" s="8" t="s">
        <v>11329</v>
      </c>
      <c r="AU10" s="8" t="s">
        <v>11330</v>
      </c>
      <c r="AV10" s="8" t="s">
        <v>11331</v>
      </c>
      <c r="AW10" s="8" t="s">
        <v>11332</v>
      </c>
      <c r="AX10" s="8" t="s">
        <v>11333</v>
      </c>
      <c r="AY10" s="8" t="s">
        <v>11334</v>
      </c>
      <c r="AZ10" s="8" t="s">
        <v>11335</v>
      </c>
      <c r="BA10" s="8" t="s">
        <v>11336</v>
      </c>
      <c r="BB10" s="8" t="s">
        <v>11337</v>
      </c>
      <c r="BC10" s="8" t="s">
        <v>11338</v>
      </c>
      <c r="BD10" s="8" t="s">
        <v>11339</v>
      </c>
      <c r="BE10" s="8" t="s">
        <v>11340</v>
      </c>
      <c r="BF10" s="8" t="s">
        <v>11341</v>
      </c>
      <c r="BG10" s="8" t="s">
        <v>11342</v>
      </c>
      <c r="BH10" s="8" t="s">
        <v>11343</v>
      </c>
      <c r="BI10" s="8" t="s">
        <v>11344</v>
      </c>
      <c r="BJ10" s="8" t="s">
        <v>11345</v>
      </c>
      <c r="BK10" s="8" t="s">
        <v>11346</v>
      </c>
      <c r="BL10" s="8" t="s">
        <v>11347</v>
      </c>
      <c r="BM10" s="8" t="s">
        <v>11348</v>
      </c>
      <c r="BN10" s="8" t="s">
        <v>11349</v>
      </c>
      <c r="BO10" s="8" t="s">
        <v>11350</v>
      </c>
      <c r="BP10" s="8" t="s">
        <v>11351</v>
      </c>
      <c r="BQ10" s="8" t="s">
        <v>11352</v>
      </c>
      <c r="BR10" s="8" t="s">
        <v>11353</v>
      </c>
      <c r="BS10" s="8" t="s">
        <v>11354</v>
      </c>
      <c r="BT10" s="8" t="s">
        <v>11355</v>
      </c>
      <c r="BU10" s="8" t="s">
        <v>11356</v>
      </c>
      <c r="BV10" s="8" t="s">
        <v>11357</v>
      </c>
      <c r="BW10" s="8" t="s">
        <v>11358</v>
      </c>
      <c r="BX10" s="8" t="s">
        <v>11359</v>
      </c>
      <c r="BY10" s="8" t="s">
        <v>11360</v>
      </c>
      <c r="BZ10" s="8" t="s">
        <v>11361</v>
      </c>
      <c r="CA10" s="8" t="s">
        <v>11362</v>
      </c>
      <c r="CB10" s="8" t="s">
        <v>11363</v>
      </c>
      <c r="CC10" s="8" t="s">
        <v>11364</v>
      </c>
      <c r="CD10" s="8" t="s">
        <v>11365</v>
      </c>
      <c r="CE10" s="8" t="s">
        <v>11366</v>
      </c>
      <c r="CF10" s="8" t="s">
        <v>11367</v>
      </c>
      <c r="CG10" s="8" t="s">
        <v>11368</v>
      </c>
      <c r="CH10" s="8" t="s">
        <v>11369</v>
      </c>
      <c r="CI10" s="8" t="s">
        <v>11370</v>
      </c>
      <c r="CJ10" s="8" t="s">
        <v>11371</v>
      </c>
      <c r="CK10" s="8" t="s">
        <v>11372</v>
      </c>
      <c r="CL10" s="8" t="s">
        <v>11373</v>
      </c>
      <c r="CM10" s="8" t="s">
        <v>11374</v>
      </c>
      <c r="CN10" s="8" t="s">
        <v>11375</v>
      </c>
      <c r="CO10" s="8" t="s">
        <v>11376</v>
      </c>
      <c r="CP10" s="8" t="s">
        <v>11377</v>
      </c>
      <c r="CQ10" s="8" t="s">
        <v>11378</v>
      </c>
      <c r="CR10" s="8" t="s">
        <v>11379</v>
      </c>
      <c r="CS10" s="8" t="s">
        <v>11380</v>
      </c>
      <c r="CT10" s="8" t="s">
        <v>11381</v>
      </c>
      <c r="CU10" s="8" t="s">
        <v>11382</v>
      </c>
      <c r="CV10" s="8" t="s">
        <v>11383</v>
      </c>
      <c r="CW10" s="8" t="s">
        <v>11384</v>
      </c>
      <c r="CX10" s="8" t="s">
        <v>11385</v>
      </c>
      <c r="CY10" s="8" t="s">
        <v>11386</v>
      </c>
      <c r="CZ10" s="8" t="s">
        <v>11387</v>
      </c>
      <c r="DA10" s="8" t="s">
        <v>11388</v>
      </c>
      <c r="DB10" s="8" t="s">
        <v>11389</v>
      </c>
      <c r="DC10" s="8" t="s">
        <v>11390</v>
      </c>
      <c r="DD10" s="8" t="s">
        <v>11391</v>
      </c>
      <c r="DE10" s="8" t="s">
        <v>11392</v>
      </c>
      <c r="DF10" s="8" t="s">
        <v>11393</v>
      </c>
      <c r="DG10" s="8" t="s">
        <v>11394</v>
      </c>
      <c r="DH10" s="8" t="s">
        <v>11395</v>
      </c>
      <c r="DI10" s="8" t="s">
        <v>11396</v>
      </c>
      <c r="DJ10" s="8" t="s">
        <v>11397</v>
      </c>
      <c r="DK10" s="8" t="s">
        <v>11398</v>
      </c>
      <c r="DL10" s="8" t="s">
        <v>11399</v>
      </c>
      <c r="DM10" s="8" t="s">
        <v>11400</v>
      </c>
      <c r="DN10" s="8" t="s">
        <v>11401</v>
      </c>
      <c r="DO10" s="8" t="s">
        <v>11402</v>
      </c>
      <c r="DP10" s="8" t="s">
        <v>11403</v>
      </c>
      <c r="DQ10" s="8" t="s">
        <v>11404</v>
      </c>
      <c r="DR10" s="8" t="s">
        <v>11405</v>
      </c>
      <c r="DS10" s="8" t="s">
        <v>11406</v>
      </c>
      <c r="DT10" s="8" t="s">
        <v>11407</v>
      </c>
      <c r="DU10" s="8" t="s">
        <v>11408</v>
      </c>
      <c r="DV10" s="8" t="s">
        <v>11409</v>
      </c>
      <c r="DW10" s="8" t="s">
        <v>11410</v>
      </c>
      <c r="DX10" s="8" t="s">
        <v>11411</v>
      </c>
      <c r="DY10" s="8" t="s">
        <v>11412</v>
      </c>
      <c r="DZ10" s="8" t="s">
        <v>11413</v>
      </c>
      <c r="EA10" s="8" t="s">
        <v>11414</v>
      </c>
      <c r="EB10" s="8" t="s">
        <v>11415</v>
      </c>
      <c r="EC10" s="8" t="s">
        <v>11416</v>
      </c>
      <c r="ED10" s="8" t="s">
        <v>11417</v>
      </c>
      <c r="EE10" s="8" t="s">
        <v>11418</v>
      </c>
      <c r="EF10" s="8" t="s">
        <v>11419</v>
      </c>
      <c r="EG10" s="8" t="s">
        <v>11420</v>
      </c>
      <c r="EH10" s="8" t="s">
        <v>11421</v>
      </c>
      <c r="EI10" s="8" t="s">
        <v>11422</v>
      </c>
      <c r="EJ10" s="8" t="s">
        <v>11423</v>
      </c>
      <c r="EK10" s="8" t="s">
        <v>11424</v>
      </c>
      <c r="EL10" s="8" t="s">
        <v>11425</v>
      </c>
      <c r="EM10" s="8" t="s">
        <v>11426</v>
      </c>
      <c r="EN10" s="8" t="s">
        <v>11427</v>
      </c>
      <c r="EO10" s="8" t="s">
        <v>11428</v>
      </c>
      <c r="EP10" s="8" t="s">
        <v>11429</v>
      </c>
      <c r="EQ10" s="8" t="s">
        <v>11430</v>
      </c>
      <c r="ER10" s="8" t="s">
        <v>11431</v>
      </c>
      <c r="ES10" s="8" t="s">
        <v>11432</v>
      </c>
      <c r="ET10" s="8" t="s">
        <v>11433</v>
      </c>
      <c r="EU10" s="8" t="s">
        <v>11434</v>
      </c>
      <c r="EV10" s="8" t="s">
        <v>11435</v>
      </c>
      <c r="EW10" s="8" t="s">
        <v>11436</v>
      </c>
      <c r="EX10" s="8" t="s">
        <v>11437</v>
      </c>
      <c r="EY10" s="8" t="s">
        <v>11438</v>
      </c>
      <c r="EZ10" s="8" t="s">
        <v>11439</v>
      </c>
      <c r="FA10" s="8" t="s">
        <v>11440</v>
      </c>
      <c r="FB10" s="8" t="s">
        <v>11441</v>
      </c>
      <c r="FC10" s="8" t="s">
        <v>11442</v>
      </c>
      <c r="FD10" s="8" t="s">
        <v>11443</v>
      </c>
      <c r="FE10" s="8" t="s">
        <v>11444</v>
      </c>
      <c r="FF10" s="8" t="s">
        <v>11445</v>
      </c>
      <c r="FG10" s="8" t="s">
        <v>11446</v>
      </c>
      <c r="FH10" s="8" t="s">
        <v>11447</v>
      </c>
      <c r="FI10" s="8" t="s">
        <v>11448</v>
      </c>
      <c r="FJ10" s="8" t="s">
        <v>11449</v>
      </c>
      <c r="FK10" s="8" t="s">
        <v>11450</v>
      </c>
      <c r="FL10" s="8" t="s">
        <v>11451</v>
      </c>
      <c r="FM10" s="8" t="s">
        <v>11452</v>
      </c>
      <c r="FN10" s="8" t="s">
        <v>11453</v>
      </c>
      <c r="FO10" s="8" t="s">
        <v>11454</v>
      </c>
      <c r="FP10" s="8" t="s">
        <v>11455</v>
      </c>
      <c r="FQ10" s="8" t="s">
        <v>11456</v>
      </c>
      <c r="FR10" s="8" t="s">
        <v>11457</v>
      </c>
      <c r="FS10" s="8" t="s">
        <v>11458</v>
      </c>
      <c r="FT10" s="8" t="s">
        <v>11459</v>
      </c>
      <c r="FU10" s="8" t="s">
        <v>11460</v>
      </c>
      <c r="FV10" s="8" t="s">
        <v>11461</v>
      </c>
      <c r="FW10" s="8" t="s">
        <v>11462</v>
      </c>
      <c r="FX10" s="8" t="s">
        <v>11463</v>
      </c>
      <c r="FY10" s="8" t="s">
        <v>11464</v>
      </c>
      <c r="FZ10" s="8" t="s">
        <v>11465</v>
      </c>
      <c r="GA10" s="8" t="s">
        <v>11466</v>
      </c>
      <c r="GB10" s="8" t="s">
        <v>11467</v>
      </c>
      <c r="GC10" s="8" t="s">
        <v>11468</v>
      </c>
      <c r="GD10" s="8" t="s">
        <v>11469</v>
      </c>
      <c r="GE10" s="8" t="s">
        <v>11470</v>
      </c>
      <c r="GF10" s="8" t="s">
        <v>11471</v>
      </c>
      <c r="GG10" s="8" t="s">
        <v>11472</v>
      </c>
      <c r="GH10" s="8" t="s">
        <v>11473</v>
      </c>
      <c r="GI10" s="8" t="s">
        <v>11474</v>
      </c>
      <c r="GJ10" s="8" t="s">
        <v>11475</v>
      </c>
      <c r="GK10" s="8" t="s">
        <v>11476</v>
      </c>
      <c r="GL10" s="8" t="s">
        <v>11477</v>
      </c>
      <c r="GM10" s="8" t="s">
        <v>11478</v>
      </c>
      <c r="GN10" s="8" t="s">
        <v>11479</v>
      </c>
      <c r="GO10" s="8" t="s">
        <v>11480</v>
      </c>
      <c r="GP10" s="8" t="s">
        <v>11481</v>
      </c>
      <c r="GQ10" s="8" t="s">
        <v>11482</v>
      </c>
      <c r="GR10" s="8" t="s">
        <v>11483</v>
      </c>
      <c r="GS10" s="8" t="s">
        <v>11484</v>
      </c>
      <c r="GT10" s="8" t="s">
        <v>11485</v>
      </c>
      <c r="GU10" s="8" t="s">
        <v>11486</v>
      </c>
      <c r="GV10" s="8" t="s">
        <v>11487</v>
      </c>
      <c r="GW10" s="8" t="s">
        <v>11488</v>
      </c>
      <c r="GX10" s="8" t="s">
        <v>11489</v>
      </c>
      <c r="GY10" s="8" t="s">
        <v>11490</v>
      </c>
      <c r="GZ10" s="8" t="s">
        <v>11491</v>
      </c>
      <c r="HA10" s="8" t="s">
        <v>11492</v>
      </c>
      <c r="HB10" s="8" t="s">
        <v>11493</v>
      </c>
      <c r="HC10" s="8" t="s">
        <v>11494</v>
      </c>
      <c r="HD10" s="8" t="s">
        <v>11495</v>
      </c>
      <c r="HE10" s="8" t="s">
        <v>11496</v>
      </c>
      <c r="HF10" s="8" t="s">
        <v>11497</v>
      </c>
      <c r="HG10" s="8" t="s">
        <v>11498</v>
      </c>
      <c r="HH10" s="8" t="s">
        <v>11499</v>
      </c>
      <c r="HI10" s="8" t="s">
        <v>11500</v>
      </c>
      <c r="HJ10" s="8" t="s">
        <v>11501</v>
      </c>
      <c r="HK10" s="8" t="s">
        <v>11502</v>
      </c>
      <c r="HL10" s="8" t="s">
        <v>11503</v>
      </c>
      <c r="HM10" s="8" t="s">
        <v>11504</v>
      </c>
      <c r="HN10" s="8" t="s">
        <v>11505</v>
      </c>
      <c r="HO10" s="8" t="s">
        <v>11506</v>
      </c>
      <c r="HP10" s="8" t="s">
        <v>11507</v>
      </c>
      <c r="HQ10" s="8" t="s">
        <v>11508</v>
      </c>
      <c r="HR10" s="8" t="s">
        <v>11509</v>
      </c>
      <c r="HS10" s="8" t="s">
        <v>11510</v>
      </c>
      <c r="HT10" s="8" t="s">
        <v>11511</v>
      </c>
      <c r="HU10" s="8" t="s">
        <v>11512</v>
      </c>
      <c r="HV10" s="8" t="s">
        <v>11513</v>
      </c>
      <c r="HW10" s="8" t="s">
        <v>11514</v>
      </c>
    </row>
    <row r="11" spans="1:231">
      <c r="A11" s="10">
        <v>45689</v>
      </c>
      <c r="B11" s="9">
        <v>0.219</v>
      </c>
      <c r="C11" s="9">
        <v>0</v>
      </c>
      <c r="D11" s="9">
        <v>1.4950000000000001</v>
      </c>
      <c r="E11" s="9">
        <v>0.753</v>
      </c>
      <c r="F11" s="9">
        <v>0.74199999999999999</v>
      </c>
      <c r="G11" s="9">
        <v>0.53400000000000003</v>
      </c>
      <c r="H11" s="9">
        <v>0.53400000000000003</v>
      </c>
      <c r="I11" s="9">
        <v>0</v>
      </c>
      <c r="J11" s="9">
        <v>0.17</v>
      </c>
      <c r="K11" s="9">
        <v>0.17</v>
      </c>
      <c r="L11" s="9">
        <v>0</v>
      </c>
      <c r="M11" s="9">
        <v>14.826000000000001</v>
      </c>
      <c r="N11" s="9">
        <v>17.922000000000001</v>
      </c>
      <c r="O11" s="9">
        <v>12.61</v>
      </c>
      <c r="P11" s="9">
        <v>1.4570000000000001</v>
      </c>
      <c r="Q11" s="9">
        <v>1.4570000000000001</v>
      </c>
      <c r="R11" s="9">
        <v>0</v>
      </c>
      <c r="S11" s="9">
        <v>0</v>
      </c>
      <c r="T11" s="9">
        <v>0</v>
      </c>
      <c r="U11" s="9">
        <v>0</v>
      </c>
      <c r="V11" s="9">
        <v>0.753</v>
      </c>
      <c r="W11" s="9">
        <v>0.753</v>
      </c>
      <c r="X11" s="9">
        <v>0</v>
      </c>
      <c r="Y11" s="9">
        <v>0.53400000000000003</v>
      </c>
      <c r="Z11" s="9">
        <v>0.53400000000000003</v>
      </c>
      <c r="AA11" s="9">
        <v>0</v>
      </c>
      <c r="AB11" s="9">
        <v>0.17</v>
      </c>
      <c r="AC11" s="9">
        <v>0.17</v>
      </c>
      <c r="AD11" s="9">
        <v>0</v>
      </c>
      <c r="AE11" s="9">
        <v>22.187000000000001</v>
      </c>
      <c r="AF11" s="9">
        <v>22.187000000000001</v>
      </c>
      <c r="AG11" s="9">
        <v>0</v>
      </c>
      <c r="AH11" s="9">
        <v>2.7770000000000001</v>
      </c>
      <c r="AI11" s="9">
        <v>1.5860000000000001</v>
      </c>
      <c r="AJ11" s="9">
        <v>1.1910000000000001</v>
      </c>
      <c r="AK11" s="9">
        <v>0.33</v>
      </c>
      <c r="AL11" s="9">
        <v>0.128</v>
      </c>
      <c r="AM11" s="9">
        <v>0.20100000000000001</v>
      </c>
      <c r="AN11" s="9">
        <v>1.4950000000000001</v>
      </c>
      <c r="AO11" s="9">
        <v>0.753</v>
      </c>
      <c r="AP11" s="9">
        <v>0.74199999999999999</v>
      </c>
      <c r="AQ11" s="9">
        <v>0.78200000000000003</v>
      </c>
      <c r="AR11" s="9">
        <v>0.53400000000000003</v>
      </c>
      <c r="AS11" s="9">
        <v>0.248</v>
      </c>
      <c r="AT11" s="9">
        <v>0.17</v>
      </c>
      <c r="AU11" s="9">
        <v>0.17</v>
      </c>
      <c r="AV11" s="9">
        <v>0</v>
      </c>
      <c r="AW11" s="9">
        <v>15.15</v>
      </c>
      <c r="AX11" s="9">
        <v>19.628</v>
      </c>
      <c r="AY11" s="9">
        <v>12.923</v>
      </c>
      <c r="AZ11" s="9">
        <v>4.2789999999999999</v>
      </c>
      <c r="BA11" s="9">
        <v>2.706</v>
      </c>
      <c r="BB11" s="9">
        <v>1.5740000000000001</v>
      </c>
      <c r="BC11" s="9">
        <v>1.125</v>
      </c>
      <c r="BD11" s="9">
        <v>0.50600000000000001</v>
      </c>
      <c r="BE11" s="9">
        <v>0.61899999999999999</v>
      </c>
      <c r="BF11" s="9">
        <v>1.883</v>
      </c>
      <c r="BG11" s="9">
        <v>1.4950000000000001</v>
      </c>
      <c r="BH11" s="9">
        <v>0.38700000000000001</v>
      </c>
      <c r="BI11" s="9">
        <v>1.101</v>
      </c>
      <c r="BJ11" s="9">
        <v>0.53400000000000003</v>
      </c>
      <c r="BK11" s="9">
        <v>0.56699999999999995</v>
      </c>
      <c r="BL11" s="9">
        <v>0.17</v>
      </c>
      <c r="BM11" s="9">
        <v>0.17</v>
      </c>
      <c r="BN11" s="9">
        <v>0</v>
      </c>
      <c r="BO11" s="9">
        <v>14.574999999999999</v>
      </c>
      <c r="BP11" s="9">
        <v>14.055</v>
      </c>
      <c r="BQ11" s="9">
        <v>14.186</v>
      </c>
      <c r="BR11" s="9">
        <v>2.5790000000000002</v>
      </c>
      <c r="BS11" s="9">
        <v>1.1240000000000001</v>
      </c>
      <c r="BT11" s="9">
        <v>1.4550000000000001</v>
      </c>
      <c r="BU11" s="9">
        <v>0.68</v>
      </c>
      <c r="BV11" s="9">
        <v>0.28599999999999998</v>
      </c>
      <c r="BW11" s="9">
        <v>0.39400000000000002</v>
      </c>
      <c r="BX11" s="9">
        <v>1.1180000000000001</v>
      </c>
      <c r="BY11" s="9">
        <v>0.376</v>
      </c>
      <c r="BZ11" s="9">
        <v>0.74199999999999999</v>
      </c>
      <c r="CA11" s="9">
        <v>0.61</v>
      </c>
      <c r="CB11" s="9">
        <v>0.29099999999999998</v>
      </c>
      <c r="CC11" s="9">
        <v>0.31900000000000001</v>
      </c>
      <c r="CD11" s="9">
        <v>0.17</v>
      </c>
      <c r="CE11" s="9">
        <v>0.17</v>
      </c>
      <c r="CF11" s="9">
        <v>0</v>
      </c>
      <c r="CG11" s="9">
        <v>13.933999999999999</v>
      </c>
      <c r="CH11" s="9">
        <v>14.509</v>
      </c>
      <c r="CI11" s="9">
        <v>12.106</v>
      </c>
      <c r="CJ11" s="9">
        <v>0.89200000000000002</v>
      </c>
      <c r="CK11" s="9">
        <v>0.219</v>
      </c>
      <c r="CL11" s="9">
        <v>0.67400000000000004</v>
      </c>
      <c r="CM11" s="9">
        <v>0.31900000000000001</v>
      </c>
      <c r="CN11" s="9">
        <v>0</v>
      </c>
      <c r="CO11" s="9">
        <v>0.31900000000000001</v>
      </c>
      <c r="CP11" s="9">
        <v>0.57299999999999995</v>
      </c>
      <c r="CQ11" s="9">
        <v>0.219</v>
      </c>
      <c r="CR11" s="9">
        <v>0.35399999999999998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9.2550000000000008</v>
      </c>
      <c r="CZ11" s="9">
        <v>0</v>
      </c>
      <c r="DA11" s="9">
        <v>7.6310000000000002</v>
      </c>
      <c r="DB11" s="9">
        <v>0.46100000000000002</v>
      </c>
      <c r="DC11" s="9">
        <v>0.46100000000000002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0.29099999999999998</v>
      </c>
      <c r="DL11" s="9">
        <v>0.29099999999999998</v>
      </c>
      <c r="DM11" s="9">
        <v>0</v>
      </c>
      <c r="DN11" s="9">
        <v>0.17</v>
      </c>
      <c r="DO11" s="9">
        <v>0.17</v>
      </c>
      <c r="DP11" s="9">
        <v>0</v>
      </c>
      <c r="DQ11" s="9">
        <v>29.369</v>
      </c>
      <c r="DR11" s="9">
        <v>29.369</v>
      </c>
      <c r="DS11" s="9">
        <v>0</v>
      </c>
      <c r="DT11" s="9">
        <v>1.4219999999999999</v>
      </c>
      <c r="DU11" s="9">
        <v>0.68</v>
      </c>
      <c r="DV11" s="9">
        <v>0.74199999999999999</v>
      </c>
      <c r="DW11" s="9">
        <v>0</v>
      </c>
      <c r="DX11" s="9">
        <v>0</v>
      </c>
      <c r="DY11" s="9">
        <v>0</v>
      </c>
      <c r="DZ11" s="9">
        <v>0.96</v>
      </c>
      <c r="EA11" s="9">
        <v>0.219</v>
      </c>
      <c r="EB11" s="9">
        <v>0.74199999999999999</v>
      </c>
      <c r="EC11" s="9">
        <v>0.29099999999999998</v>
      </c>
      <c r="ED11" s="9">
        <v>0.29099999999999998</v>
      </c>
      <c r="EE11" s="9">
        <v>0</v>
      </c>
      <c r="EF11" s="9">
        <v>0.17</v>
      </c>
      <c r="EG11" s="9">
        <v>0.17</v>
      </c>
      <c r="EH11" s="9">
        <v>0</v>
      </c>
      <c r="EI11" s="9">
        <v>14.815</v>
      </c>
      <c r="EJ11" s="9">
        <v>27.573</v>
      </c>
      <c r="EK11" s="9">
        <v>12.61</v>
      </c>
      <c r="EL11" s="9">
        <v>0.42</v>
      </c>
      <c r="EM11" s="9">
        <v>0.219</v>
      </c>
      <c r="EN11" s="9">
        <v>0.20100000000000001</v>
      </c>
      <c r="EO11" s="9">
        <v>0.20100000000000001</v>
      </c>
      <c r="EP11" s="9">
        <v>0</v>
      </c>
      <c r="EQ11" s="9">
        <v>0.20100000000000001</v>
      </c>
      <c r="ER11" s="9">
        <v>0.219</v>
      </c>
      <c r="ES11" s="9">
        <v>0.219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9.2059999999999995</v>
      </c>
      <c r="FB11" s="9">
        <v>0</v>
      </c>
      <c r="FC11" s="9">
        <v>0</v>
      </c>
      <c r="FD11" s="9">
        <v>0.74299999999999999</v>
      </c>
      <c r="FE11" s="9">
        <v>0.38900000000000001</v>
      </c>
      <c r="FF11" s="9">
        <v>0.35399999999999998</v>
      </c>
      <c r="FG11" s="9">
        <v>0.17</v>
      </c>
      <c r="FH11" s="9">
        <v>0.17</v>
      </c>
      <c r="FI11" s="9">
        <v>0</v>
      </c>
      <c r="FJ11" s="9">
        <v>0.57299999999999995</v>
      </c>
      <c r="FK11" s="9">
        <v>0.219</v>
      </c>
      <c r="FL11" s="9">
        <v>0.35399999999999998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10.337999999999999</v>
      </c>
      <c r="FT11" s="9">
        <v>8.31</v>
      </c>
      <c r="FU11" s="9">
        <v>0</v>
      </c>
      <c r="FV11" s="9">
        <v>1.1919999999999999</v>
      </c>
      <c r="FW11" s="9">
        <v>0.83799999999999997</v>
      </c>
      <c r="FX11" s="9">
        <v>0.35399999999999998</v>
      </c>
      <c r="FY11" s="9">
        <v>0</v>
      </c>
      <c r="FZ11" s="9">
        <v>0</v>
      </c>
      <c r="GA11" s="9">
        <v>0</v>
      </c>
      <c r="GB11" s="9">
        <v>0.73099999999999998</v>
      </c>
      <c r="GC11" s="9">
        <v>0.376</v>
      </c>
      <c r="GD11" s="9">
        <v>0.35399999999999998</v>
      </c>
      <c r="GE11" s="9">
        <v>0.29099999999999998</v>
      </c>
      <c r="GF11" s="9">
        <v>0.29099999999999998</v>
      </c>
      <c r="GG11" s="9">
        <v>0</v>
      </c>
      <c r="GH11" s="9">
        <v>0.17</v>
      </c>
      <c r="GI11" s="9">
        <v>0.17</v>
      </c>
      <c r="GJ11" s="9">
        <v>0</v>
      </c>
      <c r="GK11" s="9">
        <v>13.865</v>
      </c>
      <c r="GL11" s="9">
        <v>22.931999999999999</v>
      </c>
      <c r="GM11" s="9">
        <v>0</v>
      </c>
      <c r="GN11" s="9">
        <v>1.958</v>
      </c>
      <c r="GO11" s="9">
        <v>1.204</v>
      </c>
      <c r="GP11" s="9">
        <v>0.754</v>
      </c>
      <c r="GQ11" s="9">
        <v>0.49099999999999999</v>
      </c>
      <c r="GR11" s="9">
        <v>9.0999999999999998E-2</v>
      </c>
      <c r="GS11" s="9">
        <v>0.4</v>
      </c>
      <c r="GT11" s="9">
        <v>1.0069999999999999</v>
      </c>
      <c r="GU11" s="9">
        <v>0.65200000000000002</v>
      </c>
      <c r="GV11" s="9">
        <v>0.35399999999999998</v>
      </c>
      <c r="GW11" s="9">
        <v>0.29099999999999998</v>
      </c>
      <c r="GX11" s="9">
        <v>0.29099999999999998</v>
      </c>
      <c r="GY11" s="9">
        <v>0</v>
      </c>
      <c r="GZ11" s="9">
        <v>0.17</v>
      </c>
      <c r="HA11" s="9">
        <v>0.17</v>
      </c>
      <c r="HB11" s="9">
        <v>0</v>
      </c>
      <c r="HC11" s="9">
        <v>10.419</v>
      </c>
      <c r="HD11" s="9">
        <v>13.833</v>
      </c>
      <c r="HE11" s="9">
        <v>7.35</v>
      </c>
      <c r="HF11" s="9">
        <v>1.8819999999999999</v>
      </c>
      <c r="HG11" s="9">
        <v>1.163</v>
      </c>
      <c r="HH11" s="9">
        <v>0.72</v>
      </c>
      <c r="HI11" s="9">
        <v>0.99</v>
      </c>
      <c r="HJ11" s="9">
        <v>0.63600000000000001</v>
      </c>
      <c r="HK11" s="9">
        <v>0.35499999999999998</v>
      </c>
      <c r="HL11" s="9">
        <v>0.58399999999999996</v>
      </c>
      <c r="HM11" s="9">
        <v>0.219</v>
      </c>
      <c r="HN11" s="9">
        <v>0.36499999999999999</v>
      </c>
      <c r="HO11" s="9">
        <v>0.308</v>
      </c>
      <c r="HP11" s="9">
        <v>0.308</v>
      </c>
      <c r="HQ11" s="9">
        <v>0</v>
      </c>
      <c r="HR11" s="9">
        <v>0</v>
      </c>
      <c r="HS11" s="9">
        <v>0</v>
      </c>
      <c r="HT11" s="9">
        <v>0</v>
      </c>
      <c r="HU11" s="9">
        <v>9</v>
      </c>
      <c r="HV11" s="9">
        <v>9</v>
      </c>
      <c r="HW11" s="9">
        <v>6.5510000000000002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49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11516</v>
      </c>
    </row>
    <row r="6" spans="1:13" ht="15.75" customHeight="1">
      <c r="B6" s="79" t="s">
        <v>11517</v>
      </c>
      <c r="C6" s="79"/>
      <c r="D6" s="79"/>
      <c r="E6" s="79"/>
      <c r="F6" s="79"/>
      <c r="G6" s="79"/>
      <c r="H6" s="79"/>
      <c r="I6" s="79"/>
      <c r="J6" s="79"/>
      <c r="K6" s="79"/>
      <c r="L6" s="79"/>
    </row>
    <row r="8" spans="1:13" ht="15">
      <c r="D8" s="16" t="s">
        <v>11519</v>
      </c>
    </row>
    <row r="9" spans="1:13" s="17" customFormat="1"/>
    <row r="10" spans="1:13" ht="22.5" customHeight="1">
      <c r="A10" s="18" t="s">
        <v>11520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11521</v>
      </c>
      <c r="I10" s="18" t="s">
        <v>250</v>
      </c>
      <c r="J10" s="18" t="s">
        <v>252</v>
      </c>
      <c r="K10" s="18" t="s">
        <v>11522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45689</v>
      </c>
      <c r="H12" s="11">
        <v>11</v>
      </c>
      <c r="I12" s="20" t="s">
        <v>259</v>
      </c>
      <c r="J12" s="11" t="s">
        <v>261</v>
      </c>
      <c r="K12" s="11" t="s">
        <v>11524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45689</v>
      </c>
      <c r="H13" s="11">
        <v>11</v>
      </c>
      <c r="I13" s="20" t="s">
        <v>259</v>
      </c>
      <c r="J13" s="11" t="s">
        <v>261</v>
      </c>
      <c r="K13" s="11" t="s">
        <v>11524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45689</v>
      </c>
      <c r="H14" s="11">
        <v>11</v>
      </c>
      <c r="I14" s="20" t="s">
        <v>259</v>
      </c>
      <c r="J14" s="11" t="s">
        <v>261</v>
      </c>
      <c r="K14" s="11" t="s">
        <v>11524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45689</v>
      </c>
      <c r="H15" s="11">
        <v>11</v>
      </c>
      <c r="I15" s="20" t="s">
        <v>259</v>
      </c>
      <c r="J15" s="11" t="s">
        <v>261</v>
      </c>
      <c r="K15" s="11" t="s">
        <v>11524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45689</v>
      </c>
      <c r="H16" s="11">
        <v>11</v>
      </c>
      <c r="I16" s="20" t="s">
        <v>259</v>
      </c>
      <c r="J16" s="11" t="s">
        <v>261</v>
      </c>
      <c r="K16" s="11" t="s">
        <v>11524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45689</v>
      </c>
      <c r="H17" s="11">
        <v>11</v>
      </c>
      <c r="I17" s="20" t="s">
        <v>259</v>
      </c>
      <c r="J17" s="11" t="s">
        <v>261</v>
      </c>
      <c r="K17" s="11" t="s">
        <v>11524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45689</v>
      </c>
      <c r="H18" s="11">
        <v>11</v>
      </c>
      <c r="I18" s="20" t="s">
        <v>259</v>
      </c>
      <c r="J18" s="11" t="s">
        <v>261</v>
      </c>
      <c r="K18" s="11" t="s">
        <v>11524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45689</v>
      </c>
      <c r="H19" s="11">
        <v>11</v>
      </c>
      <c r="I19" s="20" t="s">
        <v>259</v>
      </c>
      <c r="J19" s="11" t="s">
        <v>261</v>
      </c>
      <c r="K19" s="11" t="s">
        <v>11524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45689</v>
      </c>
      <c r="H20" s="11">
        <v>11</v>
      </c>
      <c r="I20" s="20" t="s">
        <v>259</v>
      </c>
      <c r="J20" s="11" t="s">
        <v>261</v>
      </c>
      <c r="K20" s="11" t="s">
        <v>11524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45689</v>
      </c>
      <c r="H21" s="11">
        <v>11</v>
      </c>
      <c r="I21" s="20" t="s">
        <v>259</v>
      </c>
      <c r="J21" s="11" t="s">
        <v>261</v>
      </c>
      <c r="K21" s="11" t="s">
        <v>11524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45689</v>
      </c>
      <c r="H22" s="11">
        <v>11</v>
      </c>
      <c r="I22" s="20" t="s">
        <v>259</v>
      </c>
      <c r="J22" s="11" t="s">
        <v>261</v>
      </c>
      <c r="K22" s="11" t="s">
        <v>11524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45689</v>
      </c>
      <c r="H23" s="11">
        <v>11</v>
      </c>
      <c r="I23" s="20" t="s">
        <v>259</v>
      </c>
      <c r="J23" s="11" t="s">
        <v>261</v>
      </c>
      <c r="K23" s="11" t="s">
        <v>11524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45689</v>
      </c>
      <c r="H24" s="11">
        <v>11</v>
      </c>
      <c r="I24" s="20" t="s">
        <v>259</v>
      </c>
      <c r="J24" s="11" t="s">
        <v>261</v>
      </c>
      <c r="K24" s="11" t="s">
        <v>11524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45689</v>
      </c>
      <c r="H25" s="11">
        <v>11</v>
      </c>
      <c r="I25" s="20" t="s">
        <v>259</v>
      </c>
      <c r="J25" s="11" t="s">
        <v>261</v>
      </c>
      <c r="K25" s="11" t="s">
        <v>11524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45689</v>
      </c>
      <c r="H26" s="11">
        <v>11</v>
      </c>
      <c r="I26" s="20" t="s">
        <v>259</v>
      </c>
      <c r="J26" s="11" t="s">
        <v>261</v>
      </c>
      <c r="K26" s="11" t="s">
        <v>11524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45689</v>
      </c>
      <c r="H27" s="11">
        <v>11</v>
      </c>
      <c r="I27" s="11" t="s">
        <v>277</v>
      </c>
      <c r="J27" s="11" t="s">
        <v>261</v>
      </c>
      <c r="K27" s="11" t="s">
        <v>11524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45689</v>
      </c>
      <c r="H28" s="11">
        <v>11</v>
      </c>
      <c r="I28" s="11" t="s">
        <v>277</v>
      </c>
      <c r="J28" s="11" t="s">
        <v>261</v>
      </c>
      <c r="K28" s="11" t="s">
        <v>11524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45689</v>
      </c>
      <c r="H29" s="11">
        <v>11</v>
      </c>
      <c r="I29" s="11" t="s">
        <v>277</v>
      </c>
      <c r="J29" s="11" t="s">
        <v>261</v>
      </c>
      <c r="K29" s="11" t="s">
        <v>11524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45689</v>
      </c>
      <c r="H30" s="11">
        <v>11</v>
      </c>
      <c r="I30" s="20" t="s">
        <v>259</v>
      </c>
      <c r="J30" s="11" t="s">
        <v>261</v>
      </c>
      <c r="K30" s="11" t="s">
        <v>11524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45689</v>
      </c>
      <c r="H31" s="11">
        <v>11</v>
      </c>
      <c r="I31" s="20" t="s">
        <v>259</v>
      </c>
      <c r="J31" s="11" t="s">
        <v>261</v>
      </c>
      <c r="K31" s="11" t="s">
        <v>11524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45689</v>
      </c>
      <c r="H32" s="11">
        <v>11</v>
      </c>
      <c r="I32" s="20" t="s">
        <v>259</v>
      </c>
      <c r="J32" s="11" t="s">
        <v>261</v>
      </c>
      <c r="K32" s="11" t="s">
        <v>11524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45689</v>
      </c>
      <c r="H33" s="11">
        <v>11</v>
      </c>
      <c r="I33" s="20" t="s">
        <v>259</v>
      </c>
      <c r="J33" s="11" t="s">
        <v>261</v>
      </c>
      <c r="K33" s="11" t="s">
        <v>11524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45689</v>
      </c>
      <c r="H34" s="11">
        <v>11</v>
      </c>
      <c r="I34" s="20" t="s">
        <v>259</v>
      </c>
      <c r="J34" s="11" t="s">
        <v>261</v>
      </c>
      <c r="K34" s="11" t="s">
        <v>11524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45689</v>
      </c>
      <c r="H35" s="11">
        <v>11</v>
      </c>
      <c r="I35" s="20" t="s">
        <v>259</v>
      </c>
      <c r="J35" s="11" t="s">
        <v>261</v>
      </c>
      <c r="K35" s="11" t="s">
        <v>11524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45689</v>
      </c>
      <c r="H36" s="11">
        <v>11</v>
      </c>
      <c r="I36" s="20" t="s">
        <v>259</v>
      </c>
      <c r="J36" s="11" t="s">
        <v>261</v>
      </c>
      <c r="K36" s="11" t="s">
        <v>11524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45689</v>
      </c>
      <c r="H37" s="11">
        <v>11</v>
      </c>
      <c r="I37" s="20" t="s">
        <v>259</v>
      </c>
      <c r="J37" s="11" t="s">
        <v>261</v>
      </c>
      <c r="K37" s="11" t="s">
        <v>11524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45689</v>
      </c>
      <c r="H38" s="11">
        <v>11</v>
      </c>
      <c r="I38" s="20" t="s">
        <v>259</v>
      </c>
      <c r="J38" s="11" t="s">
        <v>261</v>
      </c>
      <c r="K38" s="11" t="s">
        <v>11524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45689</v>
      </c>
      <c r="H39" s="11">
        <v>11</v>
      </c>
      <c r="I39" s="20" t="s">
        <v>259</v>
      </c>
      <c r="J39" s="11" t="s">
        <v>261</v>
      </c>
      <c r="K39" s="11" t="s">
        <v>11524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45689</v>
      </c>
      <c r="H40" s="11">
        <v>11</v>
      </c>
      <c r="I40" s="20" t="s">
        <v>259</v>
      </c>
      <c r="J40" s="11" t="s">
        <v>261</v>
      </c>
      <c r="K40" s="11" t="s">
        <v>11524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45689</v>
      </c>
      <c r="H41" s="11">
        <v>11</v>
      </c>
      <c r="I41" s="20" t="s">
        <v>259</v>
      </c>
      <c r="J41" s="11" t="s">
        <v>261</v>
      </c>
      <c r="K41" s="11" t="s">
        <v>11524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45689</v>
      </c>
      <c r="H42" s="11">
        <v>11</v>
      </c>
      <c r="I42" s="20" t="s">
        <v>259</v>
      </c>
      <c r="J42" s="11" t="s">
        <v>261</v>
      </c>
      <c r="K42" s="11" t="s">
        <v>11524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45689</v>
      </c>
      <c r="H43" s="11">
        <v>11</v>
      </c>
      <c r="I43" s="20" t="s">
        <v>259</v>
      </c>
      <c r="J43" s="11" t="s">
        <v>261</v>
      </c>
      <c r="K43" s="11" t="s">
        <v>11524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45689</v>
      </c>
      <c r="H44" s="11">
        <v>11</v>
      </c>
      <c r="I44" s="20" t="s">
        <v>259</v>
      </c>
      <c r="J44" s="11" t="s">
        <v>261</v>
      </c>
      <c r="K44" s="11" t="s">
        <v>11524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45689</v>
      </c>
      <c r="H45" s="11">
        <v>11</v>
      </c>
      <c r="I45" s="11" t="s">
        <v>277</v>
      </c>
      <c r="J45" s="11" t="s">
        <v>261</v>
      </c>
      <c r="K45" s="11" t="s">
        <v>11524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45689</v>
      </c>
      <c r="H46" s="11">
        <v>11</v>
      </c>
      <c r="I46" s="11" t="s">
        <v>277</v>
      </c>
      <c r="J46" s="11" t="s">
        <v>261</v>
      </c>
      <c r="K46" s="11" t="s">
        <v>11524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45689</v>
      </c>
      <c r="H47" s="11">
        <v>11</v>
      </c>
      <c r="I47" s="11" t="s">
        <v>277</v>
      </c>
      <c r="J47" s="11" t="s">
        <v>261</v>
      </c>
      <c r="K47" s="11" t="s">
        <v>11524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45689</v>
      </c>
      <c r="H48" s="11">
        <v>11</v>
      </c>
      <c r="I48" s="20" t="s">
        <v>259</v>
      </c>
      <c r="J48" s="11" t="s">
        <v>261</v>
      </c>
      <c r="K48" s="11" t="s">
        <v>11524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45689</v>
      </c>
      <c r="H49" s="11">
        <v>11</v>
      </c>
      <c r="I49" s="20" t="s">
        <v>259</v>
      </c>
      <c r="J49" s="11" t="s">
        <v>261</v>
      </c>
      <c r="K49" s="11" t="s">
        <v>11524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45689</v>
      </c>
      <c r="H50" s="11">
        <v>11</v>
      </c>
      <c r="I50" s="20" t="s">
        <v>259</v>
      </c>
      <c r="J50" s="11" t="s">
        <v>261</v>
      </c>
      <c r="K50" s="11" t="s">
        <v>11524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45689</v>
      </c>
      <c r="H51" s="11">
        <v>11</v>
      </c>
      <c r="I51" s="20" t="s">
        <v>259</v>
      </c>
      <c r="J51" s="11" t="s">
        <v>261</v>
      </c>
      <c r="K51" s="11" t="s">
        <v>11524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45689</v>
      </c>
      <c r="H52" s="11">
        <v>11</v>
      </c>
      <c r="I52" s="20" t="s">
        <v>259</v>
      </c>
      <c r="J52" s="11" t="s">
        <v>261</v>
      </c>
      <c r="K52" s="11" t="s">
        <v>11524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45689</v>
      </c>
      <c r="H53" s="11">
        <v>11</v>
      </c>
      <c r="I53" s="20" t="s">
        <v>259</v>
      </c>
      <c r="J53" s="11" t="s">
        <v>261</v>
      </c>
      <c r="K53" s="11" t="s">
        <v>11524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45689</v>
      </c>
      <c r="H54" s="11">
        <v>11</v>
      </c>
      <c r="I54" s="20" t="s">
        <v>259</v>
      </c>
      <c r="J54" s="11" t="s">
        <v>261</v>
      </c>
      <c r="K54" s="11" t="s">
        <v>11524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45689</v>
      </c>
      <c r="H55" s="11">
        <v>11</v>
      </c>
      <c r="I55" s="20" t="s">
        <v>259</v>
      </c>
      <c r="J55" s="11" t="s">
        <v>261</v>
      </c>
      <c r="K55" s="11" t="s">
        <v>11524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45689</v>
      </c>
      <c r="H56" s="11">
        <v>11</v>
      </c>
      <c r="I56" s="20" t="s">
        <v>259</v>
      </c>
      <c r="J56" s="11" t="s">
        <v>261</v>
      </c>
      <c r="K56" s="11" t="s">
        <v>11524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45689</v>
      </c>
      <c r="H57" s="11">
        <v>11</v>
      </c>
      <c r="I57" s="20" t="s">
        <v>259</v>
      </c>
      <c r="J57" s="11" t="s">
        <v>261</v>
      </c>
      <c r="K57" s="11" t="s">
        <v>11524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45689</v>
      </c>
      <c r="H58" s="11">
        <v>11</v>
      </c>
      <c r="I58" s="20" t="s">
        <v>259</v>
      </c>
      <c r="J58" s="11" t="s">
        <v>261</v>
      </c>
      <c r="K58" s="11" t="s">
        <v>11524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45689</v>
      </c>
      <c r="H59" s="11">
        <v>11</v>
      </c>
      <c r="I59" s="20" t="s">
        <v>259</v>
      </c>
      <c r="J59" s="11" t="s">
        <v>261</v>
      </c>
      <c r="K59" s="11" t="s">
        <v>11524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45689</v>
      </c>
      <c r="H60" s="11">
        <v>11</v>
      </c>
      <c r="I60" s="20" t="s">
        <v>259</v>
      </c>
      <c r="J60" s="11" t="s">
        <v>261</v>
      </c>
      <c r="K60" s="11" t="s">
        <v>11524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45689</v>
      </c>
      <c r="H61" s="11">
        <v>11</v>
      </c>
      <c r="I61" s="20" t="s">
        <v>259</v>
      </c>
      <c r="J61" s="11" t="s">
        <v>261</v>
      </c>
      <c r="K61" s="11" t="s">
        <v>11524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45689</v>
      </c>
      <c r="H62" s="11">
        <v>11</v>
      </c>
      <c r="I62" s="20" t="s">
        <v>259</v>
      </c>
      <c r="J62" s="11" t="s">
        <v>261</v>
      </c>
      <c r="K62" s="11" t="s">
        <v>11524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45689</v>
      </c>
      <c r="H63" s="11">
        <v>11</v>
      </c>
      <c r="I63" s="11" t="s">
        <v>277</v>
      </c>
      <c r="J63" s="11" t="s">
        <v>261</v>
      </c>
      <c r="K63" s="11" t="s">
        <v>11524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45689</v>
      </c>
      <c r="H64" s="11">
        <v>11</v>
      </c>
      <c r="I64" s="11" t="s">
        <v>277</v>
      </c>
      <c r="J64" s="11" t="s">
        <v>261</v>
      </c>
      <c r="K64" s="11" t="s">
        <v>11524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45689</v>
      </c>
      <c r="H65" s="11">
        <v>11</v>
      </c>
      <c r="I65" s="11" t="s">
        <v>277</v>
      </c>
      <c r="J65" s="11" t="s">
        <v>261</v>
      </c>
      <c r="K65" s="11" t="s">
        <v>11524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45689</v>
      </c>
      <c r="H66" s="11">
        <v>11</v>
      </c>
      <c r="I66" s="20" t="s">
        <v>259</v>
      </c>
      <c r="J66" s="11" t="s">
        <v>261</v>
      </c>
      <c r="K66" s="11" t="s">
        <v>11524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45689</v>
      </c>
      <c r="H67" s="11">
        <v>11</v>
      </c>
      <c r="I67" s="20" t="s">
        <v>259</v>
      </c>
      <c r="J67" s="11" t="s">
        <v>261</v>
      </c>
      <c r="K67" s="11" t="s">
        <v>11524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45689</v>
      </c>
      <c r="H68" s="11">
        <v>11</v>
      </c>
      <c r="I68" s="20" t="s">
        <v>259</v>
      </c>
      <c r="J68" s="11" t="s">
        <v>261</v>
      </c>
      <c r="K68" s="11" t="s">
        <v>11524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45689</v>
      </c>
      <c r="H69" s="11">
        <v>11</v>
      </c>
      <c r="I69" s="20" t="s">
        <v>259</v>
      </c>
      <c r="J69" s="11" t="s">
        <v>261</v>
      </c>
      <c r="K69" s="11" t="s">
        <v>11524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45689</v>
      </c>
      <c r="H70" s="11">
        <v>11</v>
      </c>
      <c r="I70" s="20" t="s">
        <v>259</v>
      </c>
      <c r="J70" s="11" t="s">
        <v>261</v>
      </c>
      <c r="K70" s="11" t="s">
        <v>11524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45689</v>
      </c>
      <c r="H71" s="11">
        <v>11</v>
      </c>
      <c r="I71" s="20" t="s">
        <v>259</v>
      </c>
      <c r="J71" s="11" t="s">
        <v>261</v>
      </c>
      <c r="K71" s="11" t="s">
        <v>11524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45689</v>
      </c>
      <c r="H72" s="11">
        <v>11</v>
      </c>
      <c r="I72" s="20" t="s">
        <v>259</v>
      </c>
      <c r="J72" s="11" t="s">
        <v>261</v>
      </c>
      <c r="K72" s="11" t="s">
        <v>11524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45689</v>
      </c>
      <c r="H73" s="11">
        <v>11</v>
      </c>
      <c r="I73" s="20" t="s">
        <v>259</v>
      </c>
      <c r="J73" s="11" t="s">
        <v>261</v>
      </c>
      <c r="K73" s="11" t="s">
        <v>11524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45689</v>
      </c>
      <c r="H74" s="11">
        <v>11</v>
      </c>
      <c r="I74" s="20" t="s">
        <v>259</v>
      </c>
      <c r="J74" s="11" t="s">
        <v>261</v>
      </c>
      <c r="K74" s="11" t="s">
        <v>11524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45689</v>
      </c>
      <c r="H75" s="11">
        <v>11</v>
      </c>
      <c r="I75" s="20" t="s">
        <v>259</v>
      </c>
      <c r="J75" s="11" t="s">
        <v>261</v>
      </c>
      <c r="K75" s="11" t="s">
        <v>11524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45689</v>
      </c>
      <c r="H76" s="11">
        <v>11</v>
      </c>
      <c r="I76" s="20" t="s">
        <v>259</v>
      </c>
      <c r="J76" s="11" t="s">
        <v>261</v>
      </c>
      <c r="K76" s="11" t="s">
        <v>11524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45689</v>
      </c>
      <c r="H77" s="11">
        <v>11</v>
      </c>
      <c r="I77" s="20" t="s">
        <v>259</v>
      </c>
      <c r="J77" s="11" t="s">
        <v>261</v>
      </c>
      <c r="K77" s="11" t="s">
        <v>11524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45689</v>
      </c>
      <c r="H78" s="11">
        <v>11</v>
      </c>
      <c r="I78" s="20" t="s">
        <v>259</v>
      </c>
      <c r="J78" s="11" t="s">
        <v>261</v>
      </c>
      <c r="K78" s="11" t="s">
        <v>11524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45689</v>
      </c>
      <c r="H79" s="11">
        <v>11</v>
      </c>
      <c r="I79" s="20" t="s">
        <v>259</v>
      </c>
      <c r="J79" s="11" t="s">
        <v>261</v>
      </c>
      <c r="K79" s="11" t="s">
        <v>11524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45689</v>
      </c>
      <c r="H80" s="11">
        <v>11</v>
      </c>
      <c r="I80" s="20" t="s">
        <v>259</v>
      </c>
      <c r="J80" s="11" t="s">
        <v>261</v>
      </c>
      <c r="K80" s="11" t="s">
        <v>11524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45689</v>
      </c>
      <c r="H81" s="11">
        <v>11</v>
      </c>
      <c r="I81" s="11" t="s">
        <v>277</v>
      </c>
      <c r="J81" s="11" t="s">
        <v>261</v>
      </c>
      <c r="K81" s="11" t="s">
        <v>11524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45689</v>
      </c>
      <c r="H82" s="11">
        <v>11</v>
      </c>
      <c r="I82" s="11" t="s">
        <v>277</v>
      </c>
      <c r="J82" s="11" t="s">
        <v>261</v>
      </c>
      <c r="K82" s="11" t="s">
        <v>11524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45689</v>
      </c>
      <c r="H83" s="11">
        <v>11</v>
      </c>
      <c r="I83" s="11" t="s">
        <v>277</v>
      </c>
      <c r="J83" s="11" t="s">
        <v>261</v>
      </c>
      <c r="K83" s="11" t="s">
        <v>11524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45689</v>
      </c>
      <c r="H84" s="11">
        <v>11</v>
      </c>
      <c r="I84" s="20" t="s">
        <v>259</v>
      </c>
      <c r="J84" s="11" t="s">
        <v>261</v>
      </c>
      <c r="K84" s="11" t="s">
        <v>11524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45689</v>
      </c>
      <c r="H85" s="11">
        <v>11</v>
      </c>
      <c r="I85" s="20" t="s">
        <v>259</v>
      </c>
      <c r="J85" s="11" t="s">
        <v>261</v>
      </c>
      <c r="K85" s="11" t="s">
        <v>11524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45689</v>
      </c>
      <c r="H86" s="11">
        <v>11</v>
      </c>
      <c r="I86" s="20" t="s">
        <v>259</v>
      </c>
      <c r="J86" s="11" t="s">
        <v>261</v>
      </c>
      <c r="K86" s="11" t="s">
        <v>11524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45689</v>
      </c>
      <c r="H87" s="11">
        <v>11</v>
      </c>
      <c r="I87" s="20" t="s">
        <v>259</v>
      </c>
      <c r="J87" s="11" t="s">
        <v>261</v>
      </c>
      <c r="K87" s="11" t="s">
        <v>11524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45689</v>
      </c>
      <c r="H88" s="11">
        <v>11</v>
      </c>
      <c r="I88" s="20" t="s">
        <v>259</v>
      </c>
      <c r="J88" s="11" t="s">
        <v>261</v>
      </c>
      <c r="K88" s="11" t="s">
        <v>11524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45689</v>
      </c>
      <c r="H89" s="11">
        <v>11</v>
      </c>
      <c r="I89" s="20" t="s">
        <v>259</v>
      </c>
      <c r="J89" s="11" t="s">
        <v>261</v>
      </c>
      <c r="K89" s="11" t="s">
        <v>11524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45689</v>
      </c>
      <c r="H90" s="11">
        <v>11</v>
      </c>
      <c r="I90" s="20" t="s">
        <v>259</v>
      </c>
      <c r="J90" s="11" t="s">
        <v>261</v>
      </c>
      <c r="K90" s="11" t="s">
        <v>11524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45689</v>
      </c>
      <c r="H91" s="11">
        <v>11</v>
      </c>
      <c r="I91" s="20" t="s">
        <v>259</v>
      </c>
      <c r="J91" s="11" t="s">
        <v>261</v>
      </c>
      <c r="K91" s="11" t="s">
        <v>11524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45689</v>
      </c>
      <c r="H92" s="11">
        <v>11</v>
      </c>
      <c r="I92" s="20" t="s">
        <v>259</v>
      </c>
      <c r="J92" s="11" t="s">
        <v>261</v>
      </c>
      <c r="K92" s="11" t="s">
        <v>11524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45689</v>
      </c>
      <c r="H93" s="11">
        <v>11</v>
      </c>
      <c r="I93" s="20" t="s">
        <v>259</v>
      </c>
      <c r="J93" s="11" t="s">
        <v>261</v>
      </c>
      <c r="K93" s="11" t="s">
        <v>11524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45689</v>
      </c>
      <c r="H94" s="11">
        <v>11</v>
      </c>
      <c r="I94" s="20" t="s">
        <v>259</v>
      </c>
      <c r="J94" s="11" t="s">
        <v>261</v>
      </c>
      <c r="K94" s="11" t="s">
        <v>11524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45689</v>
      </c>
      <c r="H95" s="11">
        <v>11</v>
      </c>
      <c r="I95" s="20" t="s">
        <v>259</v>
      </c>
      <c r="J95" s="11" t="s">
        <v>261</v>
      </c>
      <c r="K95" s="11" t="s">
        <v>11524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45689</v>
      </c>
      <c r="H96" s="11">
        <v>11</v>
      </c>
      <c r="I96" s="20" t="s">
        <v>259</v>
      </c>
      <c r="J96" s="11" t="s">
        <v>261</v>
      </c>
      <c r="K96" s="11" t="s">
        <v>11524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45689</v>
      </c>
      <c r="H97" s="11">
        <v>11</v>
      </c>
      <c r="I97" s="20" t="s">
        <v>259</v>
      </c>
      <c r="J97" s="11" t="s">
        <v>261</v>
      </c>
      <c r="K97" s="11" t="s">
        <v>11524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45689</v>
      </c>
      <c r="H98" s="11">
        <v>11</v>
      </c>
      <c r="I98" s="20" t="s">
        <v>259</v>
      </c>
      <c r="J98" s="11" t="s">
        <v>261</v>
      </c>
      <c r="K98" s="11" t="s">
        <v>11524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45689</v>
      </c>
      <c r="H99" s="11">
        <v>11</v>
      </c>
      <c r="I99" s="11" t="s">
        <v>277</v>
      </c>
      <c r="J99" s="11" t="s">
        <v>261</v>
      </c>
      <c r="K99" s="11" t="s">
        <v>11524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45689</v>
      </c>
      <c r="H100" s="11">
        <v>11</v>
      </c>
      <c r="I100" s="11" t="s">
        <v>277</v>
      </c>
      <c r="J100" s="11" t="s">
        <v>261</v>
      </c>
      <c r="K100" s="11" t="s">
        <v>11524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45689</v>
      </c>
      <c r="H101" s="11">
        <v>11</v>
      </c>
      <c r="I101" s="11" t="s">
        <v>277</v>
      </c>
      <c r="J101" s="11" t="s">
        <v>261</v>
      </c>
      <c r="K101" s="11" t="s">
        <v>11524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45689</v>
      </c>
      <c r="H102" s="11">
        <v>11</v>
      </c>
      <c r="I102" s="20" t="s">
        <v>259</v>
      </c>
      <c r="J102" s="11" t="s">
        <v>261</v>
      </c>
      <c r="K102" s="11" t="s">
        <v>11524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45689</v>
      </c>
      <c r="H103" s="11">
        <v>11</v>
      </c>
      <c r="I103" s="20" t="s">
        <v>259</v>
      </c>
      <c r="J103" s="11" t="s">
        <v>261</v>
      </c>
      <c r="K103" s="11" t="s">
        <v>11524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45689</v>
      </c>
      <c r="H104" s="11">
        <v>11</v>
      </c>
      <c r="I104" s="20" t="s">
        <v>259</v>
      </c>
      <c r="J104" s="11" t="s">
        <v>261</v>
      </c>
      <c r="K104" s="11" t="s">
        <v>11524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45689</v>
      </c>
      <c r="H105" s="11">
        <v>11</v>
      </c>
      <c r="I105" s="20" t="s">
        <v>259</v>
      </c>
      <c r="J105" s="11" t="s">
        <v>261</v>
      </c>
      <c r="K105" s="11" t="s">
        <v>11524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45689</v>
      </c>
      <c r="H106" s="11">
        <v>11</v>
      </c>
      <c r="I106" s="20" t="s">
        <v>259</v>
      </c>
      <c r="J106" s="11" t="s">
        <v>261</v>
      </c>
      <c r="K106" s="11" t="s">
        <v>11524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45689</v>
      </c>
      <c r="H107" s="11">
        <v>11</v>
      </c>
      <c r="I107" s="20" t="s">
        <v>259</v>
      </c>
      <c r="J107" s="11" t="s">
        <v>261</v>
      </c>
      <c r="K107" s="11" t="s">
        <v>11524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45689</v>
      </c>
      <c r="H108" s="11">
        <v>11</v>
      </c>
      <c r="I108" s="20" t="s">
        <v>259</v>
      </c>
      <c r="J108" s="11" t="s">
        <v>261</v>
      </c>
      <c r="K108" s="11" t="s">
        <v>11524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45689</v>
      </c>
      <c r="H109" s="11">
        <v>11</v>
      </c>
      <c r="I109" s="20" t="s">
        <v>259</v>
      </c>
      <c r="J109" s="11" t="s">
        <v>261</v>
      </c>
      <c r="K109" s="11" t="s">
        <v>11524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45689</v>
      </c>
      <c r="H110" s="11">
        <v>11</v>
      </c>
      <c r="I110" s="20" t="s">
        <v>259</v>
      </c>
      <c r="J110" s="11" t="s">
        <v>261</v>
      </c>
      <c r="K110" s="11" t="s">
        <v>11524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45689</v>
      </c>
      <c r="H111" s="11">
        <v>11</v>
      </c>
      <c r="I111" s="20" t="s">
        <v>259</v>
      </c>
      <c r="J111" s="11" t="s">
        <v>261</v>
      </c>
      <c r="K111" s="11" t="s">
        <v>11524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45689</v>
      </c>
      <c r="H112" s="11">
        <v>11</v>
      </c>
      <c r="I112" s="20" t="s">
        <v>259</v>
      </c>
      <c r="J112" s="11" t="s">
        <v>261</v>
      </c>
      <c r="K112" s="11" t="s">
        <v>11524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45689</v>
      </c>
      <c r="H113" s="11">
        <v>11</v>
      </c>
      <c r="I113" s="20" t="s">
        <v>259</v>
      </c>
      <c r="J113" s="11" t="s">
        <v>261</v>
      </c>
      <c r="K113" s="11" t="s">
        <v>11524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45689</v>
      </c>
      <c r="H114" s="11">
        <v>11</v>
      </c>
      <c r="I114" s="20" t="s">
        <v>259</v>
      </c>
      <c r="J114" s="11" t="s">
        <v>261</v>
      </c>
      <c r="K114" s="11" t="s">
        <v>11524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45689</v>
      </c>
      <c r="H115" s="11">
        <v>11</v>
      </c>
      <c r="I115" s="20" t="s">
        <v>259</v>
      </c>
      <c r="J115" s="11" t="s">
        <v>261</v>
      </c>
      <c r="K115" s="11" t="s">
        <v>11524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45689</v>
      </c>
      <c r="H116" s="11">
        <v>11</v>
      </c>
      <c r="I116" s="20" t="s">
        <v>259</v>
      </c>
      <c r="J116" s="11" t="s">
        <v>261</v>
      </c>
      <c r="K116" s="11" t="s">
        <v>11524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45689</v>
      </c>
      <c r="H117" s="11">
        <v>11</v>
      </c>
      <c r="I117" s="11" t="s">
        <v>277</v>
      </c>
      <c r="J117" s="11" t="s">
        <v>261</v>
      </c>
      <c r="K117" s="11" t="s">
        <v>11524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45689</v>
      </c>
      <c r="H118" s="11">
        <v>11</v>
      </c>
      <c r="I118" s="11" t="s">
        <v>277</v>
      </c>
      <c r="J118" s="11" t="s">
        <v>261</v>
      </c>
      <c r="K118" s="11" t="s">
        <v>11524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45689</v>
      </c>
      <c r="H119" s="11">
        <v>11</v>
      </c>
      <c r="I119" s="11" t="s">
        <v>277</v>
      </c>
      <c r="J119" s="11" t="s">
        <v>261</v>
      </c>
      <c r="K119" s="11" t="s">
        <v>11524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45689</v>
      </c>
      <c r="H120" s="11">
        <v>11</v>
      </c>
      <c r="I120" s="20" t="s">
        <v>259</v>
      </c>
      <c r="J120" s="11" t="s">
        <v>261</v>
      </c>
      <c r="K120" s="11" t="s">
        <v>11524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45689</v>
      </c>
      <c r="H121" s="11">
        <v>11</v>
      </c>
      <c r="I121" s="20" t="s">
        <v>259</v>
      </c>
      <c r="J121" s="11" t="s">
        <v>261</v>
      </c>
      <c r="K121" s="11" t="s">
        <v>11524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45689</v>
      </c>
      <c r="H122" s="11">
        <v>11</v>
      </c>
      <c r="I122" s="20" t="s">
        <v>259</v>
      </c>
      <c r="J122" s="11" t="s">
        <v>261</v>
      </c>
      <c r="K122" s="11" t="s">
        <v>11524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45689</v>
      </c>
      <c r="H123" s="11">
        <v>11</v>
      </c>
      <c r="I123" s="20" t="s">
        <v>259</v>
      </c>
      <c r="J123" s="11" t="s">
        <v>261</v>
      </c>
      <c r="K123" s="11" t="s">
        <v>11524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45689</v>
      </c>
      <c r="H124" s="11">
        <v>11</v>
      </c>
      <c r="I124" s="20" t="s">
        <v>259</v>
      </c>
      <c r="J124" s="11" t="s">
        <v>261</v>
      </c>
      <c r="K124" s="11" t="s">
        <v>11524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45689</v>
      </c>
      <c r="H125" s="11">
        <v>11</v>
      </c>
      <c r="I125" s="20" t="s">
        <v>259</v>
      </c>
      <c r="J125" s="11" t="s">
        <v>261</v>
      </c>
      <c r="K125" s="11" t="s">
        <v>11524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45689</v>
      </c>
      <c r="H126" s="11">
        <v>11</v>
      </c>
      <c r="I126" s="20" t="s">
        <v>259</v>
      </c>
      <c r="J126" s="11" t="s">
        <v>261</v>
      </c>
      <c r="K126" s="11" t="s">
        <v>11524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45689</v>
      </c>
      <c r="H127" s="11">
        <v>11</v>
      </c>
      <c r="I127" s="20" t="s">
        <v>259</v>
      </c>
      <c r="J127" s="11" t="s">
        <v>261</v>
      </c>
      <c r="K127" s="11" t="s">
        <v>11524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45689</v>
      </c>
      <c r="H128" s="11">
        <v>11</v>
      </c>
      <c r="I128" s="20" t="s">
        <v>259</v>
      </c>
      <c r="J128" s="11" t="s">
        <v>261</v>
      </c>
      <c r="K128" s="11" t="s">
        <v>11524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45689</v>
      </c>
      <c r="H129" s="11">
        <v>11</v>
      </c>
      <c r="I129" s="20" t="s">
        <v>259</v>
      </c>
      <c r="J129" s="11" t="s">
        <v>261</v>
      </c>
      <c r="K129" s="11" t="s">
        <v>11524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45689</v>
      </c>
      <c r="H130" s="11">
        <v>11</v>
      </c>
      <c r="I130" s="20" t="s">
        <v>259</v>
      </c>
      <c r="J130" s="11" t="s">
        <v>261</v>
      </c>
      <c r="K130" s="11" t="s">
        <v>11524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45689</v>
      </c>
      <c r="H131" s="11">
        <v>11</v>
      </c>
      <c r="I131" s="20" t="s">
        <v>259</v>
      </c>
      <c r="J131" s="11" t="s">
        <v>261</v>
      </c>
      <c r="K131" s="11" t="s">
        <v>11524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45689</v>
      </c>
      <c r="H132" s="11">
        <v>11</v>
      </c>
      <c r="I132" s="20" t="s">
        <v>259</v>
      </c>
      <c r="J132" s="11" t="s">
        <v>261</v>
      </c>
      <c r="K132" s="11" t="s">
        <v>11524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45689</v>
      </c>
      <c r="H133" s="11">
        <v>11</v>
      </c>
      <c r="I133" s="20" t="s">
        <v>259</v>
      </c>
      <c r="J133" s="11" t="s">
        <v>261</v>
      </c>
      <c r="K133" s="11" t="s">
        <v>11524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45689</v>
      </c>
      <c r="H134" s="11">
        <v>11</v>
      </c>
      <c r="I134" s="20" t="s">
        <v>259</v>
      </c>
      <c r="J134" s="11" t="s">
        <v>261</v>
      </c>
      <c r="K134" s="11" t="s">
        <v>11524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45689</v>
      </c>
      <c r="H135" s="11">
        <v>11</v>
      </c>
      <c r="I135" s="11" t="s">
        <v>277</v>
      </c>
      <c r="J135" s="11" t="s">
        <v>261</v>
      </c>
      <c r="K135" s="11" t="s">
        <v>11524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45689</v>
      </c>
      <c r="H136" s="11">
        <v>11</v>
      </c>
      <c r="I136" s="11" t="s">
        <v>277</v>
      </c>
      <c r="J136" s="11" t="s">
        <v>261</v>
      </c>
      <c r="K136" s="11" t="s">
        <v>11524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45689</v>
      </c>
      <c r="H137" s="11">
        <v>11</v>
      </c>
      <c r="I137" s="11" t="s">
        <v>277</v>
      </c>
      <c r="J137" s="11" t="s">
        <v>261</v>
      </c>
      <c r="K137" s="11" t="s">
        <v>11524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45689</v>
      </c>
      <c r="H138" s="11">
        <v>11</v>
      </c>
      <c r="I138" s="20" t="s">
        <v>259</v>
      </c>
      <c r="J138" s="11" t="s">
        <v>261</v>
      </c>
      <c r="K138" s="11" t="s">
        <v>11524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45689</v>
      </c>
      <c r="H139" s="11">
        <v>11</v>
      </c>
      <c r="I139" s="20" t="s">
        <v>259</v>
      </c>
      <c r="J139" s="11" t="s">
        <v>261</v>
      </c>
      <c r="K139" s="11" t="s">
        <v>11524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45689</v>
      </c>
      <c r="H140" s="11">
        <v>11</v>
      </c>
      <c r="I140" s="20" t="s">
        <v>259</v>
      </c>
      <c r="J140" s="11" t="s">
        <v>261</v>
      </c>
      <c r="K140" s="11" t="s">
        <v>11524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45689</v>
      </c>
      <c r="H141" s="11">
        <v>11</v>
      </c>
      <c r="I141" s="20" t="s">
        <v>259</v>
      </c>
      <c r="J141" s="11" t="s">
        <v>261</v>
      </c>
      <c r="K141" s="11" t="s">
        <v>11524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45689</v>
      </c>
      <c r="H142" s="11">
        <v>11</v>
      </c>
      <c r="I142" s="20" t="s">
        <v>259</v>
      </c>
      <c r="J142" s="11" t="s">
        <v>261</v>
      </c>
      <c r="K142" s="11" t="s">
        <v>11524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45689</v>
      </c>
      <c r="H143" s="11">
        <v>11</v>
      </c>
      <c r="I143" s="20" t="s">
        <v>259</v>
      </c>
      <c r="J143" s="11" t="s">
        <v>261</v>
      </c>
      <c r="K143" s="11" t="s">
        <v>11524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45689</v>
      </c>
      <c r="H144" s="11">
        <v>11</v>
      </c>
      <c r="I144" s="20" t="s">
        <v>259</v>
      </c>
      <c r="J144" s="11" t="s">
        <v>261</v>
      </c>
      <c r="K144" s="11" t="s">
        <v>11524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45689</v>
      </c>
      <c r="H145" s="11">
        <v>11</v>
      </c>
      <c r="I145" s="20" t="s">
        <v>259</v>
      </c>
      <c r="J145" s="11" t="s">
        <v>261</v>
      </c>
      <c r="K145" s="11" t="s">
        <v>11524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45689</v>
      </c>
      <c r="H146" s="11">
        <v>11</v>
      </c>
      <c r="I146" s="20" t="s">
        <v>259</v>
      </c>
      <c r="J146" s="11" t="s">
        <v>261</v>
      </c>
      <c r="K146" s="11" t="s">
        <v>11524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45689</v>
      </c>
      <c r="H147" s="11">
        <v>11</v>
      </c>
      <c r="I147" s="20" t="s">
        <v>259</v>
      </c>
      <c r="J147" s="11" t="s">
        <v>261</v>
      </c>
      <c r="K147" s="11" t="s">
        <v>11524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45689</v>
      </c>
      <c r="H148" s="11">
        <v>11</v>
      </c>
      <c r="I148" s="20" t="s">
        <v>259</v>
      </c>
      <c r="J148" s="11" t="s">
        <v>261</v>
      </c>
      <c r="K148" s="11" t="s">
        <v>11524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45689</v>
      </c>
      <c r="H149" s="11">
        <v>11</v>
      </c>
      <c r="I149" s="20" t="s">
        <v>259</v>
      </c>
      <c r="J149" s="11" t="s">
        <v>261</v>
      </c>
      <c r="K149" s="11" t="s">
        <v>11524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45689</v>
      </c>
      <c r="H150" s="11">
        <v>11</v>
      </c>
      <c r="I150" s="20" t="s">
        <v>259</v>
      </c>
      <c r="J150" s="11" t="s">
        <v>261</v>
      </c>
      <c r="K150" s="11" t="s">
        <v>11524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45689</v>
      </c>
      <c r="H151" s="11">
        <v>11</v>
      </c>
      <c r="I151" s="20" t="s">
        <v>259</v>
      </c>
      <c r="J151" s="11" t="s">
        <v>261</v>
      </c>
      <c r="K151" s="11" t="s">
        <v>11524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45689</v>
      </c>
      <c r="H152" s="11">
        <v>11</v>
      </c>
      <c r="I152" s="20" t="s">
        <v>259</v>
      </c>
      <c r="J152" s="11" t="s">
        <v>261</v>
      </c>
      <c r="K152" s="11" t="s">
        <v>11524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45689</v>
      </c>
      <c r="H153" s="11">
        <v>11</v>
      </c>
      <c r="I153" s="11" t="s">
        <v>277</v>
      </c>
      <c r="J153" s="11" t="s">
        <v>261</v>
      </c>
      <c r="K153" s="11" t="s">
        <v>11524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45689</v>
      </c>
      <c r="H154" s="11">
        <v>11</v>
      </c>
      <c r="I154" s="11" t="s">
        <v>277</v>
      </c>
      <c r="J154" s="11" t="s">
        <v>261</v>
      </c>
      <c r="K154" s="11" t="s">
        <v>11524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45689</v>
      </c>
      <c r="H155" s="11">
        <v>11</v>
      </c>
      <c r="I155" s="11" t="s">
        <v>277</v>
      </c>
      <c r="J155" s="11" t="s">
        <v>261</v>
      </c>
      <c r="K155" s="11" t="s">
        <v>11524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45689</v>
      </c>
      <c r="H156" s="11">
        <v>11</v>
      </c>
      <c r="I156" s="20" t="s">
        <v>259</v>
      </c>
      <c r="J156" s="11" t="s">
        <v>261</v>
      </c>
      <c r="K156" s="11" t="s">
        <v>11524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45689</v>
      </c>
      <c r="H157" s="11">
        <v>11</v>
      </c>
      <c r="I157" s="20" t="s">
        <v>259</v>
      </c>
      <c r="J157" s="11" t="s">
        <v>261</v>
      </c>
      <c r="K157" s="11" t="s">
        <v>11524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45689</v>
      </c>
      <c r="H158" s="11">
        <v>11</v>
      </c>
      <c r="I158" s="20" t="s">
        <v>259</v>
      </c>
      <c r="J158" s="11" t="s">
        <v>261</v>
      </c>
      <c r="K158" s="11" t="s">
        <v>11524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45689</v>
      </c>
      <c r="H159" s="11">
        <v>11</v>
      </c>
      <c r="I159" s="20" t="s">
        <v>259</v>
      </c>
      <c r="J159" s="11" t="s">
        <v>261</v>
      </c>
      <c r="K159" s="11" t="s">
        <v>11524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45689</v>
      </c>
      <c r="H160" s="11">
        <v>11</v>
      </c>
      <c r="I160" s="20" t="s">
        <v>259</v>
      </c>
      <c r="J160" s="11" t="s">
        <v>261</v>
      </c>
      <c r="K160" s="11" t="s">
        <v>11524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45689</v>
      </c>
      <c r="H161" s="11">
        <v>11</v>
      </c>
      <c r="I161" s="20" t="s">
        <v>259</v>
      </c>
      <c r="J161" s="11" t="s">
        <v>261</v>
      </c>
      <c r="K161" s="11" t="s">
        <v>11524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45689</v>
      </c>
      <c r="H162" s="11">
        <v>11</v>
      </c>
      <c r="I162" s="20" t="s">
        <v>259</v>
      </c>
      <c r="J162" s="11" t="s">
        <v>261</v>
      </c>
      <c r="K162" s="11" t="s">
        <v>11524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45689</v>
      </c>
      <c r="H163" s="11">
        <v>11</v>
      </c>
      <c r="I163" s="20" t="s">
        <v>259</v>
      </c>
      <c r="J163" s="11" t="s">
        <v>261</v>
      </c>
      <c r="K163" s="11" t="s">
        <v>11524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45689</v>
      </c>
      <c r="H164" s="11">
        <v>11</v>
      </c>
      <c r="I164" s="20" t="s">
        <v>259</v>
      </c>
      <c r="J164" s="11" t="s">
        <v>261</v>
      </c>
      <c r="K164" s="11" t="s">
        <v>11524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45689</v>
      </c>
      <c r="H165" s="11">
        <v>11</v>
      </c>
      <c r="I165" s="20" t="s">
        <v>259</v>
      </c>
      <c r="J165" s="11" t="s">
        <v>261</v>
      </c>
      <c r="K165" s="11" t="s">
        <v>11524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45689</v>
      </c>
      <c r="H166" s="11">
        <v>11</v>
      </c>
      <c r="I166" s="20" t="s">
        <v>259</v>
      </c>
      <c r="J166" s="11" t="s">
        <v>261</v>
      </c>
      <c r="K166" s="11" t="s">
        <v>11524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45689</v>
      </c>
      <c r="H167" s="11">
        <v>11</v>
      </c>
      <c r="I167" s="20" t="s">
        <v>259</v>
      </c>
      <c r="J167" s="11" t="s">
        <v>261</v>
      </c>
      <c r="K167" s="11" t="s">
        <v>11524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45689</v>
      </c>
      <c r="H168" s="11">
        <v>11</v>
      </c>
      <c r="I168" s="20" t="s">
        <v>259</v>
      </c>
      <c r="J168" s="11" t="s">
        <v>261</v>
      </c>
      <c r="K168" s="11" t="s">
        <v>11524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45689</v>
      </c>
      <c r="H169" s="11">
        <v>11</v>
      </c>
      <c r="I169" s="20" t="s">
        <v>259</v>
      </c>
      <c r="J169" s="11" t="s">
        <v>261</v>
      </c>
      <c r="K169" s="11" t="s">
        <v>11524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45689</v>
      </c>
      <c r="H170" s="11">
        <v>11</v>
      </c>
      <c r="I170" s="20" t="s">
        <v>259</v>
      </c>
      <c r="J170" s="11" t="s">
        <v>261</v>
      </c>
      <c r="K170" s="11" t="s">
        <v>11524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45689</v>
      </c>
      <c r="H171" s="11">
        <v>11</v>
      </c>
      <c r="I171" s="11" t="s">
        <v>277</v>
      </c>
      <c r="J171" s="11" t="s">
        <v>261</v>
      </c>
      <c r="K171" s="11" t="s">
        <v>11524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45689</v>
      </c>
      <c r="H172" s="11">
        <v>11</v>
      </c>
      <c r="I172" s="11" t="s">
        <v>277</v>
      </c>
      <c r="J172" s="11" t="s">
        <v>261</v>
      </c>
      <c r="K172" s="11" t="s">
        <v>11524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45689</v>
      </c>
      <c r="H173" s="11">
        <v>11</v>
      </c>
      <c r="I173" s="11" t="s">
        <v>277</v>
      </c>
      <c r="J173" s="11" t="s">
        <v>261</v>
      </c>
      <c r="K173" s="11" t="s">
        <v>11524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45689</v>
      </c>
      <c r="H174" s="11">
        <v>11</v>
      </c>
      <c r="I174" s="20" t="s">
        <v>259</v>
      </c>
      <c r="J174" s="11" t="s">
        <v>261</v>
      </c>
      <c r="K174" s="11" t="s">
        <v>11524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45689</v>
      </c>
      <c r="H175" s="11">
        <v>11</v>
      </c>
      <c r="I175" s="20" t="s">
        <v>259</v>
      </c>
      <c r="J175" s="11" t="s">
        <v>261</v>
      </c>
      <c r="K175" s="11" t="s">
        <v>11524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45689</v>
      </c>
      <c r="H176" s="11">
        <v>11</v>
      </c>
      <c r="I176" s="20" t="s">
        <v>259</v>
      </c>
      <c r="J176" s="11" t="s">
        <v>261</v>
      </c>
      <c r="K176" s="11" t="s">
        <v>11524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45689</v>
      </c>
      <c r="H177" s="11">
        <v>11</v>
      </c>
      <c r="I177" s="20" t="s">
        <v>259</v>
      </c>
      <c r="J177" s="11" t="s">
        <v>261</v>
      </c>
      <c r="K177" s="11" t="s">
        <v>11524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45689</v>
      </c>
      <c r="H178" s="11">
        <v>11</v>
      </c>
      <c r="I178" s="20" t="s">
        <v>259</v>
      </c>
      <c r="J178" s="11" t="s">
        <v>261</v>
      </c>
      <c r="K178" s="11" t="s">
        <v>11524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45689</v>
      </c>
      <c r="H179" s="11">
        <v>11</v>
      </c>
      <c r="I179" s="20" t="s">
        <v>259</v>
      </c>
      <c r="J179" s="11" t="s">
        <v>261</v>
      </c>
      <c r="K179" s="11" t="s">
        <v>11524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45689</v>
      </c>
      <c r="H180" s="11">
        <v>11</v>
      </c>
      <c r="I180" s="20" t="s">
        <v>259</v>
      </c>
      <c r="J180" s="11" t="s">
        <v>261</v>
      </c>
      <c r="K180" s="11" t="s">
        <v>11524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45689</v>
      </c>
      <c r="H181" s="11">
        <v>11</v>
      </c>
      <c r="I181" s="20" t="s">
        <v>259</v>
      </c>
      <c r="J181" s="11" t="s">
        <v>261</v>
      </c>
      <c r="K181" s="11" t="s">
        <v>11524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45689</v>
      </c>
      <c r="H182" s="11">
        <v>11</v>
      </c>
      <c r="I182" s="20" t="s">
        <v>259</v>
      </c>
      <c r="J182" s="11" t="s">
        <v>261</v>
      </c>
      <c r="K182" s="11" t="s">
        <v>11524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45689</v>
      </c>
      <c r="H183" s="11">
        <v>11</v>
      </c>
      <c r="I183" s="20" t="s">
        <v>259</v>
      </c>
      <c r="J183" s="11" t="s">
        <v>261</v>
      </c>
      <c r="K183" s="11" t="s">
        <v>11524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45689</v>
      </c>
      <c r="H184" s="11">
        <v>11</v>
      </c>
      <c r="I184" s="20" t="s">
        <v>259</v>
      </c>
      <c r="J184" s="11" t="s">
        <v>261</v>
      </c>
      <c r="K184" s="11" t="s">
        <v>11524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45689</v>
      </c>
      <c r="H185" s="11">
        <v>11</v>
      </c>
      <c r="I185" s="20" t="s">
        <v>259</v>
      </c>
      <c r="J185" s="11" t="s">
        <v>261</v>
      </c>
      <c r="K185" s="11" t="s">
        <v>11524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45689</v>
      </c>
      <c r="H186" s="11">
        <v>11</v>
      </c>
      <c r="I186" s="20" t="s">
        <v>259</v>
      </c>
      <c r="J186" s="11" t="s">
        <v>261</v>
      </c>
      <c r="K186" s="11" t="s">
        <v>11524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45689</v>
      </c>
      <c r="H187" s="11">
        <v>11</v>
      </c>
      <c r="I187" s="20" t="s">
        <v>259</v>
      </c>
      <c r="J187" s="11" t="s">
        <v>261</v>
      </c>
      <c r="K187" s="11" t="s">
        <v>11524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45689</v>
      </c>
      <c r="H188" s="11">
        <v>11</v>
      </c>
      <c r="I188" s="20" t="s">
        <v>259</v>
      </c>
      <c r="J188" s="11" t="s">
        <v>261</v>
      </c>
      <c r="K188" s="11" t="s">
        <v>11524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45689</v>
      </c>
      <c r="H189" s="11">
        <v>11</v>
      </c>
      <c r="I189" s="11" t="s">
        <v>277</v>
      </c>
      <c r="J189" s="11" t="s">
        <v>261</v>
      </c>
      <c r="K189" s="11" t="s">
        <v>11524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45689</v>
      </c>
      <c r="H190" s="11">
        <v>11</v>
      </c>
      <c r="I190" s="11" t="s">
        <v>277</v>
      </c>
      <c r="J190" s="11" t="s">
        <v>261</v>
      </c>
      <c r="K190" s="11" t="s">
        <v>11524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45689</v>
      </c>
      <c r="H191" s="11">
        <v>11</v>
      </c>
      <c r="I191" s="11" t="s">
        <v>277</v>
      </c>
      <c r="J191" s="11" t="s">
        <v>261</v>
      </c>
      <c r="K191" s="11" t="s">
        <v>11524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45689</v>
      </c>
      <c r="H192" s="11">
        <v>11</v>
      </c>
      <c r="I192" s="20" t="s">
        <v>259</v>
      </c>
      <c r="J192" s="11" t="s">
        <v>261</v>
      </c>
      <c r="K192" s="11" t="s">
        <v>11524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45689</v>
      </c>
      <c r="H193" s="11">
        <v>11</v>
      </c>
      <c r="I193" s="20" t="s">
        <v>259</v>
      </c>
      <c r="J193" s="11" t="s">
        <v>261</v>
      </c>
      <c r="K193" s="11" t="s">
        <v>11524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45689</v>
      </c>
      <c r="H194" s="11">
        <v>11</v>
      </c>
      <c r="I194" s="20" t="s">
        <v>259</v>
      </c>
      <c r="J194" s="11" t="s">
        <v>261</v>
      </c>
      <c r="K194" s="11" t="s">
        <v>11524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45689</v>
      </c>
      <c r="H195" s="11">
        <v>11</v>
      </c>
      <c r="I195" s="20" t="s">
        <v>259</v>
      </c>
      <c r="J195" s="11" t="s">
        <v>261</v>
      </c>
      <c r="K195" s="11" t="s">
        <v>11524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45689</v>
      </c>
      <c r="H196" s="11">
        <v>11</v>
      </c>
      <c r="I196" s="20" t="s">
        <v>259</v>
      </c>
      <c r="J196" s="11" t="s">
        <v>261</v>
      </c>
      <c r="K196" s="11" t="s">
        <v>11524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45689</v>
      </c>
      <c r="H197" s="11">
        <v>11</v>
      </c>
      <c r="I197" s="20" t="s">
        <v>259</v>
      </c>
      <c r="J197" s="11" t="s">
        <v>261</v>
      </c>
      <c r="K197" s="11" t="s">
        <v>11524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45689</v>
      </c>
      <c r="H198" s="11">
        <v>11</v>
      </c>
      <c r="I198" s="20" t="s">
        <v>259</v>
      </c>
      <c r="J198" s="11" t="s">
        <v>261</v>
      </c>
      <c r="K198" s="11" t="s">
        <v>11524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45689</v>
      </c>
      <c r="H199" s="11">
        <v>11</v>
      </c>
      <c r="I199" s="20" t="s">
        <v>259</v>
      </c>
      <c r="J199" s="11" t="s">
        <v>261</v>
      </c>
      <c r="K199" s="11" t="s">
        <v>11524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45689</v>
      </c>
      <c r="H200" s="11">
        <v>11</v>
      </c>
      <c r="I200" s="20" t="s">
        <v>259</v>
      </c>
      <c r="J200" s="11" t="s">
        <v>261</v>
      </c>
      <c r="K200" s="11" t="s">
        <v>11524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45689</v>
      </c>
      <c r="H201" s="11">
        <v>11</v>
      </c>
      <c r="I201" s="20" t="s">
        <v>259</v>
      </c>
      <c r="J201" s="11" t="s">
        <v>261</v>
      </c>
      <c r="K201" s="11" t="s">
        <v>11524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45689</v>
      </c>
      <c r="H202" s="11">
        <v>11</v>
      </c>
      <c r="I202" s="20" t="s">
        <v>259</v>
      </c>
      <c r="J202" s="11" t="s">
        <v>261</v>
      </c>
      <c r="K202" s="11" t="s">
        <v>11524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45689</v>
      </c>
      <c r="H203" s="11">
        <v>11</v>
      </c>
      <c r="I203" s="20" t="s">
        <v>259</v>
      </c>
      <c r="J203" s="11" t="s">
        <v>261</v>
      </c>
      <c r="K203" s="11" t="s">
        <v>11524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45689</v>
      </c>
      <c r="H204" s="11">
        <v>11</v>
      </c>
      <c r="I204" s="20" t="s">
        <v>259</v>
      </c>
      <c r="J204" s="11" t="s">
        <v>261</v>
      </c>
      <c r="K204" s="11" t="s">
        <v>11524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45689</v>
      </c>
      <c r="H205" s="11">
        <v>11</v>
      </c>
      <c r="I205" s="20" t="s">
        <v>259</v>
      </c>
      <c r="J205" s="11" t="s">
        <v>261</v>
      </c>
      <c r="K205" s="11" t="s">
        <v>11524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45689</v>
      </c>
      <c r="H206" s="11">
        <v>11</v>
      </c>
      <c r="I206" s="20" t="s">
        <v>259</v>
      </c>
      <c r="J206" s="11" t="s">
        <v>261</v>
      </c>
      <c r="K206" s="11" t="s">
        <v>11524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45689</v>
      </c>
      <c r="H207" s="11">
        <v>11</v>
      </c>
      <c r="I207" s="11" t="s">
        <v>277</v>
      </c>
      <c r="J207" s="11" t="s">
        <v>261</v>
      </c>
      <c r="K207" s="11" t="s">
        <v>11524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45689</v>
      </c>
      <c r="H208" s="11">
        <v>11</v>
      </c>
      <c r="I208" s="11" t="s">
        <v>277</v>
      </c>
      <c r="J208" s="11" t="s">
        <v>261</v>
      </c>
      <c r="K208" s="11" t="s">
        <v>11524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45689</v>
      </c>
      <c r="H209" s="11">
        <v>11</v>
      </c>
      <c r="I209" s="11" t="s">
        <v>277</v>
      </c>
      <c r="J209" s="11" t="s">
        <v>261</v>
      </c>
      <c r="K209" s="11" t="s">
        <v>11524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45689</v>
      </c>
      <c r="H210" s="11">
        <v>11</v>
      </c>
      <c r="I210" s="20" t="s">
        <v>259</v>
      </c>
      <c r="J210" s="11" t="s">
        <v>261</v>
      </c>
      <c r="K210" s="11" t="s">
        <v>11524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45689</v>
      </c>
      <c r="H211" s="11">
        <v>11</v>
      </c>
      <c r="I211" s="20" t="s">
        <v>259</v>
      </c>
      <c r="J211" s="11" t="s">
        <v>261</v>
      </c>
      <c r="K211" s="11" t="s">
        <v>11524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45689</v>
      </c>
      <c r="H212" s="11">
        <v>11</v>
      </c>
      <c r="I212" s="20" t="s">
        <v>259</v>
      </c>
      <c r="J212" s="11" t="s">
        <v>261</v>
      </c>
      <c r="K212" s="11" t="s">
        <v>11524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45689</v>
      </c>
      <c r="H213" s="11">
        <v>11</v>
      </c>
      <c r="I213" s="20" t="s">
        <v>259</v>
      </c>
      <c r="J213" s="11" t="s">
        <v>261</v>
      </c>
      <c r="K213" s="11" t="s">
        <v>11524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45689</v>
      </c>
      <c r="H214" s="11">
        <v>11</v>
      </c>
      <c r="I214" s="20" t="s">
        <v>259</v>
      </c>
      <c r="J214" s="11" t="s">
        <v>261</v>
      </c>
      <c r="K214" s="11" t="s">
        <v>11524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45689</v>
      </c>
      <c r="H215" s="11">
        <v>11</v>
      </c>
      <c r="I215" s="20" t="s">
        <v>259</v>
      </c>
      <c r="J215" s="11" t="s">
        <v>261</v>
      </c>
      <c r="K215" s="11" t="s">
        <v>11524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45689</v>
      </c>
      <c r="H216" s="11">
        <v>11</v>
      </c>
      <c r="I216" s="20" t="s">
        <v>259</v>
      </c>
      <c r="J216" s="11" t="s">
        <v>261</v>
      </c>
      <c r="K216" s="11" t="s">
        <v>11524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45689</v>
      </c>
      <c r="H217" s="11">
        <v>11</v>
      </c>
      <c r="I217" s="20" t="s">
        <v>259</v>
      </c>
      <c r="J217" s="11" t="s">
        <v>261</v>
      </c>
      <c r="K217" s="11" t="s">
        <v>11524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45689</v>
      </c>
      <c r="H218" s="11">
        <v>11</v>
      </c>
      <c r="I218" s="20" t="s">
        <v>259</v>
      </c>
      <c r="J218" s="11" t="s">
        <v>261</v>
      </c>
      <c r="K218" s="11" t="s">
        <v>11524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45689</v>
      </c>
      <c r="H219" s="11">
        <v>11</v>
      </c>
      <c r="I219" s="20" t="s">
        <v>259</v>
      </c>
      <c r="J219" s="11" t="s">
        <v>261</v>
      </c>
      <c r="K219" s="11" t="s">
        <v>11524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45689</v>
      </c>
      <c r="H220" s="11">
        <v>11</v>
      </c>
      <c r="I220" s="20" t="s">
        <v>259</v>
      </c>
      <c r="J220" s="11" t="s">
        <v>261</v>
      </c>
      <c r="K220" s="11" t="s">
        <v>11524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45689</v>
      </c>
      <c r="H221" s="11">
        <v>11</v>
      </c>
      <c r="I221" s="20" t="s">
        <v>259</v>
      </c>
      <c r="J221" s="11" t="s">
        <v>261</v>
      </c>
      <c r="K221" s="11" t="s">
        <v>11524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45689</v>
      </c>
      <c r="H222" s="11">
        <v>11</v>
      </c>
      <c r="I222" s="20" t="s">
        <v>259</v>
      </c>
      <c r="J222" s="11" t="s">
        <v>261</v>
      </c>
      <c r="K222" s="11" t="s">
        <v>11524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45689</v>
      </c>
      <c r="H223" s="11">
        <v>11</v>
      </c>
      <c r="I223" s="20" t="s">
        <v>259</v>
      </c>
      <c r="J223" s="11" t="s">
        <v>261</v>
      </c>
      <c r="K223" s="11" t="s">
        <v>11524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45689</v>
      </c>
      <c r="H224" s="11">
        <v>11</v>
      </c>
      <c r="I224" s="20" t="s">
        <v>259</v>
      </c>
      <c r="J224" s="11" t="s">
        <v>261</v>
      </c>
      <c r="K224" s="11" t="s">
        <v>11524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45689</v>
      </c>
      <c r="H225" s="11">
        <v>11</v>
      </c>
      <c r="I225" s="11" t="s">
        <v>277</v>
      </c>
      <c r="J225" s="11" t="s">
        <v>261</v>
      </c>
      <c r="K225" s="11" t="s">
        <v>11524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45689</v>
      </c>
      <c r="H226" s="11">
        <v>11</v>
      </c>
      <c r="I226" s="11" t="s">
        <v>277</v>
      </c>
      <c r="J226" s="11" t="s">
        <v>261</v>
      </c>
      <c r="K226" s="11" t="s">
        <v>11524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45689</v>
      </c>
      <c r="H227" s="11">
        <v>11</v>
      </c>
      <c r="I227" s="11" t="s">
        <v>277</v>
      </c>
      <c r="J227" s="11" t="s">
        <v>261</v>
      </c>
      <c r="K227" s="11" t="s">
        <v>11524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45689</v>
      </c>
      <c r="H228" s="11">
        <v>11</v>
      </c>
      <c r="I228" s="20" t="s">
        <v>259</v>
      </c>
      <c r="J228" s="11" t="s">
        <v>261</v>
      </c>
      <c r="K228" s="11" t="s">
        <v>11524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45689</v>
      </c>
      <c r="H229" s="11">
        <v>11</v>
      </c>
      <c r="I229" s="20" t="s">
        <v>259</v>
      </c>
      <c r="J229" s="11" t="s">
        <v>261</v>
      </c>
      <c r="K229" s="11" t="s">
        <v>11524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45689</v>
      </c>
      <c r="H230" s="11">
        <v>11</v>
      </c>
      <c r="I230" s="20" t="s">
        <v>259</v>
      </c>
      <c r="J230" s="11" t="s">
        <v>261</v>
      </c>
      <c r="K230" s="11" t="s">
        <v>11524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45689</v>
      </c>
      <c r="H231" s="11">
        <v>11</v>
      </c>
      <c r="I231" s="20" t="s">
        <v>259</v>
      </c>
      <c r="J231" s="11" t="s">
        <v>261</v>
      </c>
      <c r="K231" s="11" t="s">
        <v>11524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45689</v>
      </c>
      <c r="H232" s="11">
        <v>11</v>
      </c>
      <c r="I232" s="20" t="s">
        <v>259</v>
      </c>
      <c r="J232" s="11" t="s">
        <v>261</v>
      </c>
      <c r="K232" s="11" t="s">
        <v>11524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45689</v>
      </c>
      <c r="H233" s="11">
        <v>11</v>
      </c>
      <c r="I233" s="20" t="s">
        <v>259</v>
      </c>
      <c r="J233" s="11" t="s">
        <v>261</v>
      </c>
      <c r="K233" s="11" t="s">
        <v>11524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45689</v>
      </c>
      <c r="H234" s="11">
        <v>11</v>
      </c>
      <c r="I234" s="20" t="s">
        <v>259</v>
      </c>
      <c r="J234" s="11" t="s">
        <v>261</v>
      </c>
      <c r="K234" s="11" t="s">
        <v>11524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45689</v>
      </c>
      <c r="H235" s="11">
        <v>11</v>
      </c>
      <c r="I235" s="20" t="s">
        <v>259</v>
      </c>
      <c r="J235" s="11" t="s">
        <v>261</v>
      </c>
      <c r="K235" s="11" t="s">
        <v>11524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45689</v>
      </c>
      <c r="H236" s="11">
        <v>11</v>
      </c>
      <c r="I236" s="20" t="s">
        <v>259</v>
      </c>
      <c r="J236" s="11" t="s">
        <v>261</v>
      </c>
      <c r="K236" s="11" t="s">
        <v>11524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45689</v>
      </c>
      <c r="H237" s="11">
        <v>11</v>
      </c>
      <c r="I237" s="20" t="s">
        <v>259</v>
      </c>
      <c r="J237" s="11" t="s">
        <v>261</v>
      </c>
      <c r="K237" s="11" t="s">
        <v>11524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45689</v>
      </c>
      <c r="H238" s="11">
        <v>11</v>
      </c>
      <c r="I238" s="20" t="s">
        <v>259</v>
      </c>
      <c r="J238" s="11" t="s">
        <v>261</v>
      </c>
      <c r="K238" s="11" t="s">
        <v>11524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45689</v>
      </c>
      <c r="H239" s="11">
        <v>11</v>
      </c>
      <c r="I239" s="20" t="s">
        <v>259</v>
      </c>
      <c r="J239" s="11" t="s">
        <v>261</v>
      </c>
      <c r="K239" s="11" t="s">
        <v>11524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45689</v>
      </c>
      <c r="H240" s="11">
        <v>11</v>
      </c>
      <c r="I240" s="20" t="s">
        <v>259</v>
      </c>
      <c r="J240" s="11" t="s">
        <v>261</v>
      </c>
      <c r="K240" s="11" t="s">
        <v>11524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45689</v>
      </c>
      <c r="H241" s="11">
        <v>11</v>
      </c>
      <c r="I241" s="20" t="s">
        <v>259</v>
      </c>
      <c r="J241" s="11" t="s">
        <v>261</v>
      </c>
      <c r="K241" s="11" t="s">
        <v>11524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45689</v>
      </c>
      <c r="H242" s="11">
        <v>11</v>
      </c>
      <c r="I242" s="20" t="s">
        <v>259</v>
      </c>
      <c r="J242" s="11" t="s">
        <v>261</v>
      </c>
      <c r="K242" s="11" t="s">
        <v>11524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45689</v>
      </c>
      <c r="H243" s="11">
        <v>11</v>
      </c>
      <c r="I243" s="11" t="s">
        <v>277</v>
      </c>
      <c r="J243" s="11" t="s">
        <v>261</v>
      </c>
      <c r="K243" s="11" t="s">
        <v>11524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45689</v>
      </c>
      <c r="H244" s="11">
        <v>11</v>
      </c>
      <c r="I244" s="11" t="s">
        <v>277</v>
      </c>
      <c r="J244" s="11" t="s">
        <v>261</v>
      </c>
      <c r="K244" s="11" t="s">
        <v>11524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45689</v>
      </c>
      <c r="H245" s="11">
        <v>11</v>
      </c>
      <c r="I245" s="11" t="s">
        <v>277</v>
      </c>
      <c r="J245" s="11" t="s">
        <v>261</v>
      </c>
      <c r="K245" s="11" t="s">
        <v>11524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45689</v>
      </c>
      <c r="H246" s="11">
        <v>11</v>
      </c>
      <c r="I246" s="20" t="s">
        <v>259</v>
      </c>
      <c r="J246" s="11" t="s">
        <v>261</v>
      </c>
      <c r="K246" s="11" t="s">
        <v>11524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45689</v>
      </c>
      <c r="H247" s="11">
        <v>11</v>
      </c>
      <c r="I247" s="20" t="s">
        <v>259</v>
      </c>
      <c r="J247" s="11" t="s">
        <v>261</v>
      </c>
      <c r="K247" s="11" t="s">
        <v>11524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45689</v>
      </c>
      <c r="H248" s="11">
        <v>11</v>
      </c>
      <c r="I248" s="20" t="s">
        <v>259</v>
      </c>
      <c r="J248" s="11" t="s">
        <v>261</v>
      </c>
      <c r="K248" s="11" t="s">
        <v>11524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45689</v>
      </c>
      <c r="H249" s="11">
        <v>11</v>
      </c>
      <c r="I249" s="20" t="s">
        <v>259</v>
      </c>
      <c r="J249" s="11" t="s">
        <v>261</v>
      </c>
      <c r="K249" s="11" t="s">
        <v>11524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45689</v>
      </c>
      <c r="H250" s="11">
        <v>11</v>
      </c>
      <c r="I250" s="20" t="s">
        <v>259</v>
      </c>
      <c r="J250" s="11" t="s">
        <v>261</v>
      </c>
      <c r="K250" s="11" t="s">
        <v>11524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45689</v>
      </c>
      <c r="H251" s="11">
        <v>11</v>
      </c>
      <c r="I251" s="20" t="s">
        <v>259</v>
      </c>
      <c r="J251" s="11" t="s">
        <v>261</v>
      </c>
      <c r="K251" s="11" t="s">
        <v>11524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45689</v>
      </c>
      <c r="H252" s="11">
        <v>11</v>
      </c>
      <c r="I252" s="20" t="s">
        <v>259</v>
      </c>
      <c r="J252" s="11" t="s">
        <v>261</v>
      </c>
      <c r="K252" s="11" t="s">
        <v>11524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45689</v>
      </c>
      <c r="H253" s="11">
        <v>11</v>
      </c>
      <c r="I253" s="20" t="s">
        <v>259</v>
      </c>
      <c r="J253" s="11" t="s">
        <v>261</v>
      </c>
      <c r="K253" s="11" t="s">
        <v>11524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45689</v>
      </c>
      <c r="H254" s="11">
        <v>11</v>
      </c>
      <c r="I254" s="20" t="s">
        <v>259</v>
      </c>
      <c r="J254" s="11" t="s">
        <v>261</v>
      </c>
      <c r="K254" s="11" t="s">
        <v>11524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45689</v>
      </c>
      <c r="H255" s="11">
        <v>11</v>
      </c>
      <c r="I255" s="20" t="s">
        <v>259</v>
      </c>
      <c r="J255" s="11" t="s">
        <v>261</v>
      </c>
      <c r="K255" s="11" t="s">
        <v>11524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45689</v>
      </c>
      <c r="H256" s="11">
        <v>11</v>
      </c>
      <c r="I256" s="20" t="s">
        <v>259</v>
      </c>
      <c r="J256" s="11" t="s">
        <v>261</v>
      </c>
      <c r="K256" s="11" t="s">
        <v>11524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45689</v>
      </c>
      <c r="H257" s="11">
        <v>11</v>
      </c>
      <c r="I257" s="20" t="s">
        <v>259</v>
      </c>
      <c r="J257" s="11" t="s">
        <v>261</v>
      </c>
      <c r="K257" s="11" t="s">
        <v>11524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45689</v>
      </c>
      <c r="H258" s="11">
        <v>11</v>
      </c>
      <c r="I258" s="20" t="s">
        <v>259</v>
      </c>
      <c r="J258" s="11" t="s">
        <v>261</v>
      </c>
      <c r="K258" s="11" t="s">
        <v>11524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45689</v>
      </c>
      <c r="H259" s="11">
        <v>11</v>
      </c>
      <c r="I259" s="20" t="s">
        <v>259</v>
      </c>
      <c r="J259" s="11" t="s">
        <v>261</v>
      </c>
      <c r="K259" s="11" t="s">
        <v>11524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45689</v>
      </c>
      <c r="H260" s="11">
        <v>11</v>
      </c>
      <c r="I260" s="20" t="s">
        <v>259</v>
      </c>
      <c r="J260" s="11" t="s">
        <v>261</v>
      </c>
      <c r="K260" s="11" t="s">
        <v>11524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45689</v>
      </c>
      <c r="H261" s="11">
        <v>11</v>
      </c>
      <c r="I261" s="11" t="s">
        <v>277</v>
      </c>
      <c r="J261" s="11" t="s">
        <v>261</v>
      </c>
      <c r="K261" s="11" t="s">
        <v>11524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749</v>
      </c>
      <c r="F262" s="10">
        <v>42036</v>
      </c>
      <c r="G262" s="10">
        <v>45689</v>
      </c>
      <c r="H262" s="11">
        <v>11</v>
      </c>
      <c r="I262" s="11" t="s">
        <v>277</v>
      </c>
      <c r="J262" s="11" t="s">
        <v>261</v>
      </c>
      <c r="K262" s="11" t="s">
        <v>11524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750</v>
      </c>
      <c r="F263" s="10">
        <v>42036</v>
      </c>
      <c r="G263" s="10">
        <v>45689</v>
      </c>
      <c r="H263" s="11">
        <v>11</v>
      </c>
      <c r="I263" s="11" t="s">
        <v>277</v>
      </c>
      <c r="J263" s="11" t="s">
        <v>261</v>
      </c>
      <c r="K263" s="11" t="s">
        <v>11524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751</v>
      </c>
      <c r="F264" s="10">
        <v>42036</v>
      </c>
      <c r="G264" s="10">
        <v>45689</v>
      </c>
      <c r="H264" s="11">
        <v>11</v>
      </c>
      <c r="I264" s="20" t="s">
        <v>259</v>
      </c>
      <c r="J264" s="11" t="s">
        <v>261</v>
      </c>
      <c r="K264" s="11" t="s">
        <v>11524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752</v>
      </c>
      <c r="F265" s="10">
        <v>42036</v>
      </c>
      <c r="G265" s="10">
        <v>45689</v>
      </c>
      <c r="H265" s="11">
        <v>11</v>
      </c>
      <c r="I265" s="20" t="s">
        <v>259</v>
      </c>
      <c r="J265" s="11" t="s">
        <v>261</v>
      </c>
      <c r="K265" s="11" t="s">
        <v>11524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753</v>
      </c>
      <c r="F266" s="10">
        <v>42036</v>
      </c>
      <c r="G266" s="10">
        <v>45689</v>
      </c>
      <c r="H266" s="11">
        <v>11</v>
      </c>
      <c r="I266" s="20" t="s">
        <v>259</v>
      </c>
      <c r="J266" s="11" t="s">
        <v>261</v>
      </c>
      <c r="K266" s="11" t="s">
        <v>11524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754</v>
      </c>
      <c r="F267" s="10">
        <v>42036</v>
      </c>
      <c r="G267" s="10">
        <v>45689</v>
      </c>
      <c r="H267" s="11">
        <v>11</v>
      </c>
      <c r="I267" s="20" t="s">
        <v>259</v>
      </c>
      <c r="J267" s="11" t="s">
        <v>261</v>
      </c>
      <c r="K267" s="11" t="s">
        <v>11524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755</v>
      </c>
      <c r="F268" s="10">
        <v>42036</v>
      </c>
      <c r="G268" s="10">
        <v>45689</v>
      </c>
      <c r="H268" s="11">
        <v>11</v>
      </c>
      <c r="I268" s="20" t="s">
        <v>259</v>
      </c>
      <c r="J268" s="11" t="s">
        <v>261</v>
      </c>
      <c r="K268" s="11" t="s">
        <v>11524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756</v>
      </c>
      <c r="F269" s="10">
        <v>42036</v>
      </c>
      <c r="G269" s="10">
        <v>45689</v>
      </c>
      <c r="H269" s="11">
        <v>11</v>
      </c>
      <c r="I269" s="20" t="s">
        <v>259</v>
      </c>
      <c r="J269" s="11" t="s">
        <v>261</v>
      </c>
      <c r="K269" s="11" t="s">
        <v>11524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757</v>
      </c>
      <c r="F270" s="10">
        <v>42036</v>
      </c>
      <c r="G270" s="10">
        <v>45689</v>
      </c>
      <c r="H270" s="11">
        <v>11</v>
      </c>
      <c r="I270" s="20" t="s">
        <v>259</v>
      </c>
      <c r="J270" s="11" t="s">
        <v>261</v>
      </c>
      <c r="K270" s="11" t="s">
        <v>11524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758</v>
      </c>
      <c r="F271" s="10">
        <v>42036</v>
      </c>
      <c r="G271" s="10">
        <v>45689</v>
      </c>
      <c r="H271" s="11">
        <v>11</v>
      </c>
      <c r="I271" s="20" t="s">
        <v>259</v>
      </c>
      <c r="J271" s="11" t="s">
        <v>261</v>
      </c>
      <c r="K271" s="11" t="s">
        <v>11524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759</v>
      </c>
      <c r="F272" s="10">
        <v>42036</v>
      </c>
      <c r="G272" s="10">
        <v>45689</v>
      </c>
      <c r="H272" s="11">
        <v>11</v>
      </c>
      <c r="I272" s="20" t="s">
        <v>259</v>
      </c>
      <c r="J272" s="11" t="s">
        <v>261</v>
      </c>
      <c r="K272" s="11" t="s">
        <v>11524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760</v>
      </c>
      <c r="F273" s="10">
        <v>42036</v>
      </c>
      <c r="G273" s="10">
        <v>45689</v>
      </c>
      <c r="H273" s="11">
        <v>11</v>
      </c>
      <c r="I273" s="20" t="s">
        <v>259</v>
      </c>
      <c r="J273" s="11" t="s">
        <v>261</v>
      </c>
      <c r="K273" s="11" t="s">
        <v>11524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761</v>
      </c>
      <c r="F274" s="10">
        <v>42036</v>
      </c>
      <c r="G274" s="10">
        <v>45689</v>
      </c>
      <c r="H274" s="11">
        <v>11</v>
      </c>
      <c r="I274" s="20" t="s">
        <v>259</v>
      </c>
      <c r="J274" s="11" t="s">
        <v>261</v>
      </c>
      <c r="K274" s="11" t="s">
        <v>11524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762</v>
      </c>
      <c r="F275" s="10">
        <v>42036</v>
      </c>
      <c r="G275" s="10">
        <v>45689</v>
      </c>
      <c r="H275" s="11">
        <v>11</v>
      </c>
      <c r="I275" s="20" t="s">
        <v>259</v>
      </c>
      <c r="J275" s="11" t="s">
        <v>261</v>
      </c>
      <c r="K275" s="11" t="s">
        <v>11524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763</v>
      </c>
      <c r="F276" s="10">
        <v>42036</v>
      </c>
      <c r="G276" s="10">
        <v>45689</v>
      </c>
      <c r="H276" s="11">
        <v>11</v>
      </c>
      <c r="I276" s="20" t="s">
        <v>259</v>
      </c>
      <c r="J276" s="11" t="s">
        <v>261</v>
      </c>
      <c r="K276" s="11" t="s">
        <v>11524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764</v>
      </c>
      <c r="F277" s="10">
        <v>42036</v>
      </c>
      <c r="G277" s="10">
        <v>45689</v>
      </c>
      <c r="H277" s="11">
        <v>11</v>
      </c>
      <c r="I277" s="20" t="s">
        <v>259</v>
      </c>
      <c r="J277" s="11" t="s">
        <v>261</v>
      </c>
      <c r="K277" s="11" t="s">
        <v>11524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765</v>
      </c>
      <c r="F278" s="10">
        <v>42036</v>
      </c>
      <c r="G278" s="10">
        <v>45689</v>
      </c>
      <c r="H278" s="11">
        <v>11</v>
      </c>
      <c r="I278" s="20" t="s">
        <v>259</v>
      </c>
      <c r="J278" s="11" t="s">
        <v>261</v>
      </c>
      <c r="K278" s="11" t="s">
        <v>11524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766</v>
      </c>
      <c r="F279" s="10">
        <v>42036</v>
      </c>
      <c r="G279" s="10">
        <v>45689</v>
      </c>
      <c r="H279" s="11">
        <v>11</v>
      </c>
      <c r="I279" s="11" t="s">
        <v>277</v>
      </c>
      <c r="J279" s="11" t="s">
        <v>261</v>
      </c>
      <c r="K279" s="11" t="s">
        <v>11524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767</v>
      </c>
      <c r="F280" s="10">
        <v>42036</v>
      </c>
      <c r="G280" s="10">
        <v>45689</v>
      </c>
      <c r="H280" s="11">
        <v>11</v>
      </c>
      <c r="I280" s="11" t="s">
        <v>277</v>
      </c>
      <c r="J280" s="11" t="s">
        <v>261</v>
      </c>
      <c r="K280" s="11" t="s">
        <v>11524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768</v>
      </c>
      <c r="F281" s="10">
        <v>42036</v>
      </c>
      <c r="G281" s="10">
        <v>45689</v>
      </c>
      <c r="H281" s="11">
        <v>11</v>
      </c>
      <c r="I281" s="11" t="s">
        <v>277</v>
      </c>
      <c r="J281" s="11" t="s">
        <v>261</v>
      </c>
      <c r="K281" s="11" t="s">
        <v>11524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769</v>
      </c>
      <c r="F282" s="10">
        <v>42036</v>
      </c>
      <c r="G282" s="10">
        <v>45689</v>
      </c>
      <c r="H282" s="11">
        <v>11</v>
      </c>
      <c r="I282" s="20" t="s">
        <v>259</v>
      </c>
      <c r="J282" s="11" t="s">
        <v>261</v>
      </c>
      <c r="K282" s="11" t="s">
        <v>11524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770</v>
      </c>
      <c r="F283" s="10">
        <v>42036</v>
      </c>
      <c r="G283" s="10">
        <v>45689</v>
      </c>
      <c r="H283" s="11">
        <v>11</v>
      </c>
      <c r="I283" s="20" t="s">
        <v>259</v>
      </c>
      <c r="J283" s="11" t="s">
        <v>261</v>
      </c>
      <c r="K283" s="11" t="s">
        <v>11524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771</v>
      </c>
      <c r="F284" s="10">
        <v>42036</v>
      </c>
      <c r="G284" s="10">
        <v>45689</v>
      </c>
      <c r="H284" s="11">
        <v>11</v>
      </c>
      <c r="I284" s="20" t="s">
        <v>259</v>
      </c>
      <c r="J284" s="11" t="s">
        <v>261</v>
      </c>
      <c r="K284" s="11" t="s">
        <v>11524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772</v>
      </c>
      <c r="F285" s="10">
        <v>42036</v>
      </c>
      <c r="G285" s="10">
        <v>45689</v>
      </c>
      <c r="H285" s="11">
        <v>11</v>
      </c>
      <c r="I285" s="20" t="s">
        <v>259</v>
      </c>
      <c r="J285" s="11" t="s">
        <v>261</v>
      </c>
      <c r="K285" s="11" t="s">
        <v>11524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773</v>
      </c>
      <c r="F286" s="10">
        <v>42036</v>
      </c>
      <c r="G286" s="10">
        <v>45689</v>
      </c>
      <c r="H286" s="11">
        <v>11</v>
      </c>
      <c r="I286" s="20" t="s">
        <v>259</v>
      </c>
      <c r="J286" s="11" t="s">
        <v>261</v>
      </c>
      <c r="K286" s="11" t="s">
        <v>11524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774</v>
      </c>
      <c r="F287" s="10">
        <v>42036</v>
      </c>
      <c r="G287" s="10">
        <v>45689</v>
      </c>
      <c r="H287" s="11">
        <v>11</v>
      </c>
      <c r="I287" s="20" t="s">
        <v>259</v>
      </c>
      <c r="J287" s="11" t="s">
        <v>261</v>
      </c>
      <c r="K287" s="11" t="s">
        <v>11524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775</v>
      </c>
      <c r="F288" s="10">
        <v>42036</v>
      </c>
      <c r="G288" s="10">
        <v>45689</v>
      </c>
      <c r="H288" s="11">
        <v>11</v>
      </c>
      <c r="I288" s="20" t="s">
        <v>259</v>
      </c>
      <c r="J288" s="11" t="s">
        <v>261</v>
      </c>
      <c r="K288" s="11" t="s">
        <v>11524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776</v>
      </c>
      <c r="F289" s="10">
        <v>42036</v>
      </c>
      <c r="G289" s="10">
        <v>45689</v>
      </c>
      <c r="H289" s="11">
        <v>11</v>
      </c>
      <c r="I289" s="20" t="s">
        <v>259</v>
      </c>
      <c r="J289" s="11" t="s">
        <v>261</v>
      </c>
      <c r="K289" s="11" t="s">
        <v>11524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777</v>
      </c>
      <c r="F290" s="10">
        <v>42036</v>
      </c>
      <c r="G290" s="10">
        <v>45689</v>
      </c>
      <c r="H290" s="11">
        <v>11</v>
      </c>
      <c r="I290" s="20" t="s">
        <v>259</v>
      </c>
      <c r="J290" s="11" t="s">
        <v>261</v>
      </c>
      <c r="K290" s="11" t="s">
        <v>11524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778</v>
      </c>
      <c r="F291" s="10">
        <v>42036</v>
      </c>
      <c r="G291" s="10">
        <v>45689</v>
      </c>
      <c r="H291" s="11">
        <v>11</v>
      </c>
      <c r="I291" s="20" t="s">
        <v>259</v>
      </c>
      <c r="J291" s="11" t="s">
        <v>261</v>
      </c>
      <c r="K291" s="11" t="s">
        <v>11524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779</v>
      </c>
      <c r="F292" s="10">
        <v>42036</v>
      </c>
      <c r="G292" s="10">
        <v>45689</v>
      </c>
      <c r="H292" s="11">
        <v>11</v>
      </c>
      <c r="I292" s="20" t="s">
        <v>259</v>
      </c>
      <c r="J292" s="11" t="s">
        <v>261</v>
      </c>
      <c r="K292" s="11" t="s">
        <v>11524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780</v>
      </c>
      <c r="F293" s="10">
        <v>42036</v>
      </c>
      <c r="G293" s="10">
        <v>45689</v>
      </c>
      <c r="H293" s="11">
        <v>11</v>
      </c>
      <c r="I293" s="20" t="s">
        <v>259</v>
      </c>
      <c r="J293" s="11" t="s">
        <v>261</v>
      </c>
      <c r="K293" s="11" t="s">
        <v>11524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781</v>
      </c>
      <c r="F294" s="10">
        <v>42036</v>
      </c>
      <c r="G294" s="10">
        <v>45689</v>
      </c>
      <c r="H294" s="11">
        <v>11</v>
      </c>
      <c r="I294" s="20" t="s">
        <v>259</v>
      </c>
      <c r="J294" s="11" t="s">
        <v>261</v>
      </c>
      <c r="K294" s="11" t="s">
        <v>11524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782</v>
      </c>
      <c r="F295" s="10">
        <v>42036</v>
      </c>
      <c r="G295" s="10">
        <v>45689</v>
      </c>
      <c r="H295" s="11">
        <v>11</v>
      </c>
      <c r="I295" s="20" t="s">
        <v>259</v>
      </c>
      <c r="J295" s="11" t="s">
        <v>261</v>
      </c>
      <c r="K295" s="11" t="s">
        <v>11524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783</v>
      </c>
      <c r="F296" s="10">
        <v>42036</v>
      </c>
      <c r="G296" s="10">
        <v>45689</v>
      </c>
      <c r="H296" s="11">
        <v>11</v>
      </c>
      <c r="I296" s="20" t="s">
        <v>259</v>
      </c>
      <c r="J296" s="11" t="s">
        <v>261</v>
      </c>
      <c r="K296" s="11" t="s">
        <v>11524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784</v>
      </c>
      <c r="F297" s="10">
        <v>42036</v>
      </c>
      <c r="G297" s="10">
        <v>45689</v>
      </c>
      <c r="H297" s="11">
        <v>11</v>
      </c>
      <c r="I297" s="11" t="s">
        <v>277</v>
      </c>
      <c r="J297" s="11" t="s">
        <v>261</v>
      </c>
      <c r="K297" s="11" t="s">
        <v>11524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785</v>
      </c>
      <c r="F298" s="10">
        <v>42036</v>
      </c>
      <c r="G298" s="10">
        <v>45689</v>
      </c>
      <c r="H298" s="11">
        <v>11</v>
      </c>
      <c r="I298" s="11" t="s">
        <v>277</v>
      </c>
      <c r="J298" s="11" t="s">
        <v>261</v>
      </c>
      <c r="K298" s="11" t="s">
        <v>11524</v>
      </c>
      <c r="L298" s="11">
        <v>2</v>
      </c>
    </row>
    <row r="299" spans="1:12">
      <c r="A299" s="11" t="s">
        <v>550</v>
      </c>
      <c r="D299" s="11" t="s">
        <v>260</v>
      </c>
      <c r="E299" s="19" t="s">
        <v>786</v>
      </c>
      <c r="F299" s="10">
        <v>42036</v>
      </c>
      <c r="G299" s="10">
        <v>45689</v>
      </c>
      <c r="H299" s="11">
        <v>11</v>
      </c>
      <c r="I299" s="11" t="s">
        <v>277</v>
      </c>
      <c r="J299" s="11" t="s">
        <v>261</v>
      </c>
      <c r="K299" s="11" t="s">
        <v>11524</v>
      </c>
      <c r="L299" s="11">
        <v>2</v>
      </c>
    </row>
    <row r="300" spans="1:12">
      <c r="A300" s="11" t="s">
        <v>551</v>
      </c>
      <c r="D300" s="11" t="s">
        <v>260</v>
      </c>
      <c r="E300" s="19" t="s">
        <v>787</v>
      </c>
      <c r="F300" s="10">
        <v>42036</v>
      </c>
      <c r="G300" s="10">
        <v>45689</v>
      </c>
      <c r="H300" s="11">
        <v>11</v>
      </c>
      <c r="I300" s="20" t="s">
        <v>259</v>
      </c>
      <c r="J300" s="11" t="s">
        <v>261</v>
      </c>
      <c r="K300" s="11" t="s">
        <v>11524</v>
      </c>
      <c r="L300" s="11">
        <v>2</v>
      </c>
    </row>
    <row r="301" spans="1:12">
      <c r="A301" s="11" t="s">
        <v>552</v>
      </c>
      <c r="D301" s="11" t="s">
        <v>260</v>
      </c>
      <c r="E301" s="19" t="s">
        <v>788</v>
      </c>
      <c r="F301" s="10">
        <v>42036</v>
      </c>
      <c r="G301" s="10">
        <v>45689</v>
      </c>
      <c r="H301" s="11">
        <v>11</v>
      </c>
      <c r="I301" s="20" t="s">
        <v>259</v>
      </c>
      <c r="J301" s="11" t="s">
        <v>261</v>
      </c>
      <c r="K301" s="11" t="s">
        <v>11524</v>
      </c>
      <c r="L301" s="11">
        <v>2</v>
      </c>
    </row>
    <row r="302" spans="1:12">
      <c r="A302" s="11" t="s">
        <v>553</v>
      </c>
      <c r="D302" s="11" t="s">
        <v>260</v>
      </c>
      <c r="E302" s="19" t="s">
        <v>789</v>
      </c>
      <c r="F302" s="10">
        <v>42036</v>
      </c>
      <c r="G302" s="10">
        <v>45689</v>
      </c>
      <c r="H302" s="11">
        <v>11</v>
      </c>
      <c r="I302" s="20" t="s">
        <v>259</v>
      </c>
      <c r="J302" s="11" t="s">
        <v>261</v>
      </c>
      <c r="K302" s="11" t="s">
        <v>11524</v>
      </c>
      <c r="L302" s="11">
        <v>2</v>
      </c>
    </row>
    <row r="303" spans="1:12">
      <c r="A303" s="11" t="s">
        <v>554</v>
      </c>
      <c r="D303" s="11" t="s">
        <v>260</v>
      </c>
      <c r="E303" s="19" t="s">
        <v>790</v>
      </c>
      <c r="F303" s="10">
        <v>42036</v>
      </c>
      <c r="G303" s="10">
        <v>45689</v>
      </c>
      <c r="H303" s="11">
        <v>11</v>
      </c>
      <c r="I303" s="20" t="s">
        <v>259</v>
      </c>
      <c r="J303" s="11" t="s">
        <v>261</v>
      </c>
      <c r="K303" s="11" t="s">
        <v>11524</v>
      </c>
      <c r="L303" s="11">
        <v>2</v>
      </c>
    </row>
    <row r="304" spans="1:12">
      <c r="A304" s="11" t="s">
        <v>555</v>
      </c>
      <c r="D304" s="11" t="s">
        <v>260</v>
      </c>
      <c r="E304" s="19" t="s">
        <v>791</v>
      </c>
      <c r="F304" s="10">
        <v>42036</v>
      </c>
      <c r="G304" s="10">
        <v>45689</v>
      </c>
      <c r="H304" s="11">
        <v>11</v>
      </c>
      <c r="I304" s="20" t="s">
        <v>259</v>
      </c>
      <c r="J304" s="11" t="s">
        <v>261</v>
      </c>
      <c r="K304" s="11" t="s">
        <v>11524</v>
      </c>
      <c r="L304" s="11">
        <v>2</v>
      </c>
    </row>
    <row r="305" spans="1:12">
      <c r="A305" s="11" t="s">
        <v>556</v>
      </c>
      <c r="D305" s="11" t="s">
        <v>260</v>
      </c>
      <c r="E305" s="19" t="s">
        <v>792</v>
      </c>
      <c r="F305" s="10">
        <v>42036</v>
      </c>
      <c r="G305" s="10">
        <v>45689</v>
      </c>
      <c r="H305" s="11">
        <v>11</v>
      </c>
      <c r="I305" s="20" t="s">
        <v>259</v>
      </c>
      <c r="J305" s="11" t="s">
        <v>261</v>
      </c>
      <c r="K305" s="11" t="s">
        <v>11524</v>
      </c>
      <c r="L305" s="11">
        <v>2</v>
      </c>
    </row>
    <row r="306" spans="1:12">
      <c r="A306" s="11" t="s">
        <v>557</v>
      </c>
      <c r="D306" s="11" t="s">
        <v>260</v>
      </c>
      <c r="E306" s="19" t="s">
        <v>793</v>
      </c>
      <c r="F306" s="10">
        <v>42036</v>
      </c>
      <c r="G306" s="10">
        <v>45689</v>
      </c>
      <c r="H306" s="11">
        <v>11</v>
      </c>
      <c r="I306" s="20" t="s">
        <v>259</v>
      </c>
      <c r="J306" s="11" t="s">
        <v>261</v>
      </c>
      <c r="K306" s="11" t="s">
        <v>11524</v>
      </c>
      <c r="L306" s="11">
        <v>2</v>
      </c>
    </row>
    <row r="307" spans="1:12">
      <c r="A307" s="11" t="s">
        <v>558</v>
      </c>
      <c r="D307" s="11" t="s">
        <v>260</v>
      </c>
      <c r="E307" s="19" t="s">
        <v>794</v>
      </c>
      <c r="F307" s="10">
        <v>42036</v>
      </c>
      <c r="G307" s="10">
        <v>45689</v>
      </c>
      <c r="H307" s="11">
        <v>11</v>
      </c>
      <c r="I307" s="20" t="s">
        <v>259</v>
      </c>
      <c r="J307" s="11" t="s">
        <v>261</v>
      </c>
      <c r="K307" s="11" t="s">
        <v>11524</v>
      </c>
      <c r="L307" s="11">
        <v>2</v>
      </c>
    </row>
    <row r="308" spans="1:12">
      <c r="A308" s="11" t="s">
        <v>559</v>
      </c>
      <c r="D308" s="11" t="s">
        <v>260</v>
      </c>
      <c r="E308" s="19" t="s">
        <v>795</v>
      </c>
      <c r="F308" s="10">
        <v>42036</v>
      </c>
      <c r="G308" s="10">
        <v>45689</v>
      </c>
      <c r="H308" s="11">
        <v>11</v>
      </c>
      <c r="I308" s="20" t="s">
        <v>259</v>
      </c>
      <c r="J308" s="11" t="s">
        <v>261</v>
      </c>
      <c r="K308" s="11" t="s">
        <v>11524</v>
      </c>
      <c r="L308" s="11">
        <v>2</v>
      </c>
    </row>
    <row r="309" spans="1:12">
      <c r="A309" s="11" t="s">
        <v>560</v>
      </c>
      <c r="D309" s="11" t="s">
        <v>260</v>
      </c>
      <c r="E309" s="19" t="s">
        <v>796</v>
      </c>
      <c r="F309" s="10">
        <v>42036</v>
      </c>
      <c r="G309" s="10">
        <v>45689</v>
      </c>
      <c r="H309" s="11">
        <v>11</v>
      </c>
      <c r="I309" s="20" t="s">
        <v>259</v>
      </c>
      <c r="J309" s="11" t="s">
        <v>261</v>
      </c>
      <c r="K309" s="11" t="s">
        <v>11524</v>
      </c>
      <c r="L309" s="11">
        <v>2</v>
      </c>
    </row>
    <row r="310" spans="1:12">
      <c r="A310" s="11" t="s">
        <v>561</v>
      </c>
      <c r="D310" s="11" t="s">
        <v>260</v>
      </c>
      <c r="E310" s="19" t="s">
        <v>797</v>
      </c>
      <c r="F310" s="10">
        <v>42036</v>
      </c>
      <c r="G310" s="10">
        <v>45689</v>
      </c>
      <c r="H310" s="11">
        <v>11</v>
      </c>
      <c r="I310" s="20" t="s">
        <v>259</v>
      </c>
      <c r="J310" s="11" t="s">
        <v>261</v>
      </c>
      <c r="K310" s="11" t="s">
        <v>11524</v>
      </c>
      <c r="L310" s="11">
        <v>2</v>
      </c>
    </row>
    <row r="311" spans="1:12">
      <c r="A311" s="11" t="s">
        <v>562</v>
      </c>
      <c r="D311" s="11" t="s">
        <v>260</v>
      </c>
      <c r="E311" s="19" t="s">
        <v>798</v>
      </c>
      <c r="F311" s="10">
        <v>42036</v>
      </c>
      <c r="G311" s="10">
        <v>45689</v>
      </c>
      <c r="H311" s="11">
        <v>11</v>
      </c>
      <c r="I311" s="20" t="s">
        <v>259</v>
      </c>
      <c r="J311" s="11" t="s">
        <v>261</v>
      </c>
      <c r="K311" s="11" t="s">
        <v>11524</v>
      </c>
      <c r="L311" s="11">
        <v>2</v>
      </c>
    </row>
    <row r="312" spans="1:12">
      <c r="A312" s="11" t="s">
        <v>563</v>
      </c>
      <c r="D312" s="11" t="s">
        <v>260</v>
      </c>
      <c r="E312" s="19" t="s">
        <v>799</v>
      </c>
      <c r="F312" s="10">
        <v>42036</v>
      </c>
      <c r="G312" s="10">
        <v>45689</v>
      </c>
      <c r="H312" s="11">
        <v>11</v>
      </c>
      <c r="I312" s="20" t="s">
        <v>259</v>
      </c>
      <c r="J312" s="11" t="s">
        <v>261</v>
      </c>
      <c r="K312" s="11" t="s">
        <v>11524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800</v>
      </c>
      <c r="F313" s="10">
        <v>42036</v>
      </c>
      <c r="G313" s="10">
        <v>45689</v>
      </c>
      <c r="H313" s="11">
        <v>11</v>
      </c>
      <c r="I313" s="20" t="s">
        <v>259</v>
      </c>
      <c r="J313" s="11" t="s">
        <v>261</v>
      </c>
      <c r="K313" s="11" t="s">
        <v>11524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801</v>
      </c>
      <c r="F314" s="10">
        <v>42036</v>
      </c>
      <c r="G314" s="10">
        <v>45689</v>
      </c>
      <c r="H314" s="11">
        <v>11</v>
      </c>
      <c r="I314" s="20" t="s">
        <v>259</v>
      </c>
      <c r="J314" s="11" t="s">
        <v>261</v>
      </c>
      <c r="K314" s="11" t="s">
        <v>11524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802</v>
      </c>
      <c r="F315" s="10">
        <v>42036</v>
      </c>
      <c r="G315" s="10">
        <v>45689</v>
      </c>
      <c r="H315" s="11">
        <v>11</v>
      </c>
      <c r="I315" s="11" t="s">
        <v>277</v>
      </c>
      <c r="J315" s="11" t="s">
        <v>261</v>
      </c>
      <c r="K315" s="11" t="s">
        <v>11524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803</v>
      </c>
      <c r="F316" s="10">
        <v>42036</v>
      </c>
      <c r="G316" s="10">
        <v>45689</v>
      </c>
      <c r="H316" s="11">
        <v>11</v>
      </c>
      <c r="I316" s="11" t="s">
        <v>277</v>
      </c>
      <c r="J316" s="11" t="s">
        <v>261</v>
      </c>
      <c r="K316" s="11" t="s">
        <v>11524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804</v>
      </c>
      <c r="F317" s="10">
        <v>42036</v>
      </c>
      <c r="G317" s="10">
        <v>45689</v>
      </c>
      <c r="H317" s="11">
        <v>11</v>
      </c>
      <c r="I317" s="11" t="s">
        <v>277</v>
      </c>
      <c r="J317" s="11" t="s">
        <v>261</v>
      </c>
      <c r="K317" s="11" t="s">
        <v>11524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805</v>
      </c>
      <c r="F318" s="10">
        <v>42036</v>
      </c>
      <c r="G318" s="10">
        <v>45689</v>
      </c>
      <c r="H318" s="11">
        <v>11</v>
      </c>
      <c r="I318" s="20" t="s">
        <v>259</v>
      </c>
      <c r="J318" s="11" t="s">
        <v>261</v>
      </c>
      <c r="K318" s="11" t="s">
        <v>11524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806</v>
      </c>
      <c r="F319" s="10">
        <v>42036</v>
      </c>
      <c r="G319" s="10">
        <v>45689</v>
      </c>
      <c r="H319" s="11">
        <v>11</v>
      </c>
      <c r="I319" s="20" t="s">
        <v>259</v>
      </c>
      <c r="J319" s="11" t="s">
        <v>261</v>
      </c>
      <c r="K319" s="11" t="s">
        <v>11524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807</v>
      </c>
      <c r="F320" s="10">
        <v>42036</v>
      </c>
      <c r="G320" s="10">
        <v>45689</v>
      </c>
      <c r="H320" s="11">
        <v>11</v>
      </c>
      <c r="I320" s="20" t="s">
        <v>259</v>
      </c>
      <c r="J320" s="11" t="s">
        <v>261</v>
      </c>
      <c r="K320" s="11" t="s">
        <v>11524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808</v>
      </c>
      <c r="F321" s="10">
        <v>42036</v>
      </c>
      <c r="G321" s="10">
        <v>45689</v>
      </c>
      <c r="H321" s="11">
        <v>11</v>
      </c>
      <c r="I321" s="20" t="s">
        <v>259</v>
      </c>
      <c r="J321" s="11" t="s">
        <v>261</v>
      </c>
      <c r="K321" s="11" t="s">
        <v>11524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809</v>
      </c>
      <c r="F322" s="10">
        <v>42036</v>
      </c>
      <c r="G322" s="10">
        <v>45689</v>
      </c>
      <c r="H322" s="11">
        <v>11</v>
      </c>
      <c r="I322" s="20" t="s">
        <v>259</v>
      </c>
      <c r="J322" s="11" t="s">
        <v>261</v>
      </c>
      <c r="K322" s="11" t="s">
        <v>11524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810</v>
      </c>
      <c r="F323" s="10">
        <v>42036</v>
      </c>
      <c r="G323" s="10">
        <v>45689</v>
      </c>
      <c r="H323" s="11">
        <v>11</v>
      </c>
      <c r="I323" s="20" t="s">
        <v>259</v>
      </c>
      <c r="J323" s="11" t="s">
        <v>261</v>
      </c>
      <c r="K323" s="11" t="s">
        <v>11524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811</v>
      </c>
      <c r="F324" s="10">
        <v>42036</v>
      </c>
      <c r="G324" s="10">
        <v>45689</v>
      </c>
      <c r="H324" s="11">
        <v>11</v>
      </c>
      <c r="I324" s="20" t="s">
        <v>259</v>
      </c>
      <c r="J324" s="11" t="s">
        <v>261</v>
      </c>
      <c r="K324" s="11" t="s">
        <v>11524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812</v>
      </c>
      <c r="F325" s="10">
        <v>42036</v>
      </c>
      <c r="G325" s="10">
        <v>45689</v>
      </c>
      <c r="H325" s="11">
        <v>11</v>
      </c>
      <c r="I325" s="20" t="s">
        <v>259</v>
      </c>
      <c r="J325" s="11" t="s">
        <v>261</v>
      </c>
      <c r="K325" s="11" t="s">
        <v>11524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813</v>
      </c>
      <c r="F326" s="10">
        <v>42036</v>
      </c>
      <c r="G326" s="10">
        <v>45689</v>
      </c>
      <c r="H326" s="11">
        <v>11</v>
      </c>
      <c r="I326" s="20" t="s">
        <v>259</v>
      </c>
      <c r="J326" s="11" t="s">
        <v>261</v>
      </c>
      <c r="K326" s="11" t="s">
        <v>11524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814</v>
      </c>
      <c r="F327" s="10">
        <v>42036</v>
      </c>
      <c r="G327" s="10">
        <v>45689</v>
      </c>
      <c r="H327" s="11">
        <v>11</v>
      </c>
      <c r="I327" s="20" t="s">
        <v>259</v>
      </c>
      <c r="J327" s="11" t="s">
        <v>261</v>
      </c>
      <c r="K327" s="11" t="s">
        <v>11524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815</v>
      </c>
      <c r="F328" s="10">
        <v>42036</v>
      </c>
      <c r="G328" s="10">
        <v>45689</v>
      </c>
      <c r="H328" s="11">
        <v>11</v>
      </c>
      <c r="I328" s="20" t="s">
        <v>259</v>
      </c>
      <c r="J328" s="11" t="s">
        <v>261</v>
      </c>
      <c r="K328" s="11" t="s">
        <v>11524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816</v>
      </c>
      <c r="F329" s="10">
        <v>42036</v>
      </c>
      <c r="G329" s="10">
        <v>45689</v>
      </c>
      <c r="H329" s="11">
        <v>11</v>
      </c>
      <c r="I329" s="20" t="s">
        <v>259</v>
      </c>
      <c r="J329" s="11" t="s">
        <v>261</v>
      </c>
      <c r="K329" s="11" t="s">
        <v>11524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817</v>
      </c>
      <c r="F330" s="10">
        <v>42036</v>
      </c>
      <c r="G330" s="10">
        <v>45689</v>
      </c>
      <c r="H330" s="11">
        <v>11</v>
      </c>
      <c r="I330" s="20" t="s">
        <v>259</v>
      </c>
      <c r="J330" s="11" t="s">
        <v>261</v>
      </c>
      <c r="K330" s="11" t="s">
        <v>11524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818</v>
      </c>
      <c r="F331" s="10">
        <v>42036</v>
      </c>
      <c r="G331" s="10">
        <v>45689</v>
      </c>
      <c r="H331" s="11">
        <v>11</v>
      </c>
      <c r="I331" s="20" t="s">
        <v>259</v>
      </c>
      <c r="J331" s="11" t="s">
        <v>261</v>
      </c>
      <c r="K331" s="11" t="s">
        <v>11524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819</v>
      </c>
      <c r="F332" s="10">
        <v>42036</v>
      </c>
      <c r="G332" s="10">
        <v>45689</v>
      </c>
      <c r="H332" s="11">
        <v>11</v>
      </c>
      <c r="I332" s="20" t="s">
        <v>259</v>
      </c>
      <c r="J332" s="11" t="s">
        <v>261</v>
      </c>
      <c r="K332" s="11" t="s">
        <v>11524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820</v>
      </c>
      <c r="F333" s="10">
        <v>42036</v>
      </c>
      <c r="G333" s="10">
        <v>45689</v>
      </c>
      <c r="H333" s="11">
        <v>11</v>
      </c>
      <c r="I333" s="11" t="s">
        <v>277</v>
      </c>
      <c r="J333" s="11" t="s">
        <v>261</v>
      </c>
      <c r="K333" s="11" t="s">
        <v>11524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821</v>
      </c>
      <c r="F334" s="10">
        <v>42036</v>
      </c>
      <c r="G334" s="10">
        <v>45689</v>
      </c>
      <c r="H334" s="11">
        <v>11</v>
      </c>
      <c r="I334" s="11" t="s">
        <v>277</v>
      </c>
      <c r="J334" s="11" t="s">
        <v>261</v>
      </c>
      <c r="K334" s="11" t="s">
        <v>11524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822</v>
      </c>
      <c r="F335" s="10">
        <v>42036</v>
      </c>
      <c r="G335" s="10">
        <v>45689</v>
      </c>
      <c r="H335" s="11">
        <v>11</v>
      </c>
      <c r="I335" s="11" t="s">
        <v>277</v>
      </c>
      <c r="J335" s="11" t="s">
        <v>261</v>
      </c>
      <c r="K335" s="11" t="s">
        <v>11524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823</v>
      </c>
      <c r="F336" s="10">
        <v>42036</v>
      </c>
      <c r="G336" s="10">
        <v>45689</v>
      </c>
      <c r="H336" s="11">
        <v>11</v>
      </c>
      <c r="I336" s="20" t="s">
        <v>259</v>
      </c>
      <c r="J336" s="11" t="s">
        <v>261</v>
      </c>
      <c r="K336" s="11" t="s">
        <v>11524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824</v>
      </c>
      <c r="F337" s="10">
        <v>42036</v>
      </c>
      <c r="G337" s="10">
        <v>45689</v>
      </c>
      <c r="H337" s="11">
        <v>11</v>
      </c>
      <c r="I337" s="20" t="s">
        <v>259</v>
      </c>
      <c r="J337" s="11" t="s">
        <v>261</v>
      </c>
      <c r="K337" s="11" t="s">
        <v>11524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825</v>
      </c>
      <c r="F338" s="10">
        <v>42036</v>
      </c>
      <c r="G338" s="10">
        <v>45689</v>
      </c>
      <c r="H338" s="11">
        <v>11</v>
      </c>
      <c r="I338" s="20" t="s">
        <v>259</v>
      </c>
      <c r="J338" s="11" t="s">
        <v>261</v>
      </c>
      <c r="K338" s="11" t="s">
        <v>11524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826</v>
      </c>
      <c r="F339" s="10">
        <v>42036</v>
      </c>
      <c r="G339" s="10">
        <v>45689</v>
      </c>
      <c r="H339" s="11">
        <v>11</v>
      </c>
      <c r="I339" s="20" t="s">
        <v>259</v>
      </c>
      <c r="J339" s="11" t="s">
        <v>261</v>
      </c>
      <c r="K339" s="11" t="s">
        <v>11524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827</v>
      </c>
      <c r="F340" s="10">
        <v>42036</v>
      </c>
      <c r="G340" s="10">
        <v>45689</v>
      </c>
      <c r="H340" s="11">
        <v>11</v>
      </c>
      <c r="I340" s="20" t="s">
        <v>259</v>
      </c>
      <c r="J340" s="11" t="s">
        <v>261</v>
      </c>
      <c r="K340" s="11" t="s">
        <v>11524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828</v>
      </c>
      <c r="F341" s="10">
        <v>42036</v>
      </c>
      <c r="G341" s="10">
        <v>45689</v>
      </c>
      <c r="H341" s="11">
        <v>11</v>
      </c>
      <c r="I341" s="20" t="s">
        <v>259</v>
      </c>
      <c r="J341" s="11" t="s">
        <v>261</v>
      </c>
      <c r="K341" s="11" t="s">
        <v>11524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829</v>
      </c>
      <c r="F342" s="10">
        <v>42036</v>
      </c>
      <c r="G342" s="10">
        <v>45689</v>
      </c>
      <c r="H342" s="11">
        <v>11</v>
      </c>
      <c r="I342" s="20" t="s">
        <v>259</v>
      </c>
      <c r="J342" s="11" t="s">
        <v>261</v>
      </c>
      <c r="K342" s="11" t="s">
        <v>11524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830</v>
      </c>
      <c r="F343" s="10">
        <v>42036</v>
      </c>
      <c r="G343" s="10">
        <v>45689</v>
      </c>
      <c r="H343" s="11">
        <v>11</v>
      </c>
      <c r="I343" s="20" t="s">
        <v>259</v>
      </c>
      <c r="J343" s="11" t="s">
        <v>261</v>
      </c>
      <c r="K343" s="11" t="s">
        <v>11524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831</v>
      </c>
      <c r="F344" s="10">
        <v>42036</v>
      </c>
      <c r="G344" s="10">
        <v>45689</v>
      </c>
      <c r="H344" s="11">
        <v>11</v>
      </c>
      <c r="I344" s="20" t="s">
        <v>259</v>
      </c>
      <c r="J344" s="11" t="s">
        <v>261</v>
      </c>
      <c r="K344" s="11" t="s">
        <v>11524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832</v>
      </c>
      <c r="F345" s="10">
        <v>42036</v>
      </c>
      <c r="G345" s="10">
        <v>45689</v>
      </c>
      <c r="H345" s="11">
        <v>11</v>
      </c>
      <c r="I345" s="20" t="s">
        <v>259</v>
      </c>
      <c r="J345" s="11" t="s">
        <v>261</v>
      </c>
      <c r="K345" s="11" t="s">
        <v>11524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833</v>
      </c>
      <c r="F346" s="10">
        <v>42036</v>
      </c>
      <c r="G346" s="10">
        <v>45689</v>
      </c>
      <c r="H346" s="11">
        <v>11</v>
      </c>
      <c r="I346" s="20" t="s">
        <v>259</v>
      </c>
      <c r="J346" s="11" t="s">
        <v>261</v>
      </c>
      <c r="K346" s="11" t="s">
        <v>11524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834</v>
      </c>
      <c r="F347" s="10">
        <v>42036</v>
      </c>
      <c r="G347" s="10">
        <v>45689</v>
      </c>
      <c r="H347" s="11">
        <v>11</v>
      </c>
      <c r="I347" s="20" t="s">
        <v>259</v>
      </c>
      <c r="J347" s="11" t="s">
        <v>261</v>
      </c>
      <c r="K347" s="11" t="s">
        <v>11524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835</v>
      </c>
      <c r="F348" s="10">
        <v>42036</v>
      </c>
      <c r="G348" s="10">
        <v>45689</v>
      </c>
      <c r="H348" s="11">
        <v>11</v>
      </c>
      <c r="I348" s="20" t="s">
        <v>259</v>
      </c>
      <c r="J348" s="11" t="s">
        <v>261</v>
      </c>
      <c r="K348" s="11" t="s">
        <v>11524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836</v>
      </c>
      <c r="F349" s="10">
        <v>42036</v>
      </c>
      <c r="G349" s="10">
        <v>45689</v>
      </c>
      <c r="H349" s="11">
        <v>11</v>
      </c>
      <c r="I349" s="20" t="s">
        <v>259</v>
      </c>
      <c r="J349" s="11" t="s">
        <v>261</v>
      </c>
      <c r="K349" s="11" t="s">
        <v>11524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837</v>
      </c>
      <c r="F350" s="10">
        <v>42036</v>
      </c>
      <c r="G350" s="10">
        <v>45689</v>
      </c>
      <c r="H350" s="11">
        <v>11</v>
      </c>
      <c r="I350" s="20" t="s">
        <v>259</v>
      </c>
      <c r="J350" s="11" t="s">
        <v>261</v>
      </c>
      <c r="K350" s="11" t="s">
        <v>11524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838</v>
      </c>
      <c r="F351" s="10">
        <v>42036</v>
      </c>
      <c r="G351" s="10">
        <v>45689</v>
      </c>
      <c r="H351" s="11">
        <v>11</v>
      </c>
      <c r="I351" s="11" t="s">
        <v>277</v>
      </c>
      <c r="J351" s="11" t="s">
        <v>261</v>
      </c>
      <c r="K351" s="11" t="s">
        <v>11524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839</v>
      </c>
      <c r="F352" s="10">
        <v>42036</v>
      </c>
      <c r="G352" s="10">
        <v>45689</v>
      </c>
      <c r="H352" s="11">
        <v>11</v>
      </c>
      <c r="I352" s="11" t="s">
        <v>277</v>
      </c>
      <c r="J352" s="11" t="s">
        <v>261</v>
      </c>
      <c r="K352" s="11" t="s">
        <v>11524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840</v>
      </c>
      <c r="F353" s="10">
        <v>42036</v>
      </c>
      <c r="G353" s="10">
        <v>45689</v>
      </c>
      <c r="H353" s="11">
        <v>11</v>
      </c>
      <c r="I353" s="11" t="s">
        <v>277</v>
      </c>
      <c r="J353" s="11" t="s">
        <v>261</v>
      </c>
      <c r="K353" s="11" t="s">
        <v>11524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841</v>
      </c>
      <c r="F354" s="10">
        <v>42036</v>
      </c>
      <c r="G354" s="10">
        <v>45689</v>
      </c>
      <c r="H354" s="11">
        <v>11</v>
      </c>
      <c r="I354" s="20" t="s">
        <v>259</v>
      </c>
      <c r="J354" s="11" t="s">
        <v>261</v>
      </c>
      <c r="K354" s="11" t="s">
        <v>11524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842</v>
      </c>
      <c r="F355" s="10">
        <v>42036</v>
      </c>
      <c r="G355" s="10">
        <v>45689</v>
      </c>
      <c r="H355" s="11">
        <v>11</v>
      </c>
      <c r="I355" s="20" t="s">
        <v>259</v>
      </c>
      <c r="J355" s="11" t="s">
        <v>261</v>
      </c>
      <c r="K355" s="11" t="s">
        <v>11524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843</v>
      </c>
      <c r="F356" s="10">
        <v>42036</v>
      </c>
      <c r="G356" s="10">
        <v>45689</v>
      </c>
      <c r="H356" s="11">
        <v>11</v>
      </c>
      <c r="I356" s="20" t="s">
        <v>259</v>
      </c>
      <c r="J356" s="11" t="s">
        <v>261</v>
      </c>
      <c r="K356" s="11" t="s">
        <v>11524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844</v>
      </c>
      <c r="F357" s="10">
        <v>42036</v>
      </c>
      <c r="G357" s="10">
        <v>45689</v>
      </c>
      <c r="H357" s="11">
        <v>11</v>
      </c>
      <c r="I357" s="20" t="s">
        <v>259</v>
      </c>
      <c r="J357" s="11" t="s">
        <v>261</v>
      </c>
      <c r="K357" s="11" t="s">
        <v>11524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845</v>
      </c>
      <c r="F358" s="10">
        <v>42036</v>
      </c>
      <c r="G358" s="10">
        <v>45689</v>
      </c>
      <c r="H358" s="11">
        <v>11</v>
      </c>
      <c r="I358" s="20" t="s">
        <v>259</v>
      </c>
      <c r="J358" s="11" t="s">
        <v>261</v>
      </c>
      <c r="K358" s="11" t="s">
        <v>11524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846</v>
      </c>
      <c r="F359" s="10">
        <v>42036</v>
      </c>
      <c r="G359" s="10">
        <v>45689</v>
      </c>
      <c r="H359" s="11">
        <v>11</v>
      </c>
      <c r="I359" s="20" t="s">
        <v>259</v>
      </c>
      <c r="J359" s="11" t="s">
        <v>261</v>
      </c>
      <c r="K359" s="11" t="s">
        <v>11524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847</v>
      </c>
      <c r="F360" s="10">
        <v>42036</v>
      </c>
      <c r="G360" s="10">
        <v>45689</v>
      </c>
      <c r="H360" s="11">
        <v>11</v>
      </c>
      <c r="I360" s="20" t="s">
        <v>259</v>
      </c>
      <c r="J360" s="11" t="s">
        <v>261</v>
      </c>
      <c r="K360" s="11" t="s">
        <v>11524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848</v>
      </c>
      <c r="F361" s="10">
        <v>42036</v>
      </c>
      <c r="G361" s="10">
        <v>45689</v>
      </c>
      <c r="H361" s="11">
        <v>11</v>
      </c>
      <c r="I361" s="20" t="s">
        <v>259</v>
      </c>
      <c r="J361" s="11" t="s">
        <v>261</v>
      </c>
      <c r="K361" s="11" t="s">
        <v>11524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849</v>
      </c>
      <c r="F362" s="10">
        <v>42036</v>
      </c>
      <c r="G362" s="10">
        <v>45689</v>
      </c>
      <c r="H362" s="11">
        <v>11</v>
      </c>
      <c r="I362" s="20" t="s">
        <v>259</v>
      </c>
      <c r="J362" s="11" t="s">
        <v>261</v>
      </c>
      <c r="K362" s="11" t="s">
        <v>11524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850</v>
      </c>
      <c r="F363" s="10">
        <v>42036</v>
      </c>
      <c r="G363" s="10">
        <v>45689</v>
      </c>
      <c r="H363" s="11">
        <v>11</v>
      </c>
      <c r="I363" s="20" t="s">
        <v>259</v>
      </c>
      <c r="J363" s="11" t="s">
        <v>261</v>
      </c>
      <c r="K363" s="11" t="s">
        <v>11524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851</v>
      </c>
      <c r="F364" s="10">
        <v>42036</v>
      </c>
      <c r="G364" s="10">
        <v>45689</v>
      </c>
      <c r="H364" s="11">
        <v>11</v>
      </c>
      <c r="I364" s="20" t="s">
        <v>259</v>
      </c>
      <c r="J364" s="11" t="s">
        <v>261</v>
      </c>
      <c r="K364" s="11" t="s">
        <v>11524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852</v>
      </c>
      <c r="F365" s="10">
        <v>42036</v>
      </c>
      <c r="G365" s="10">
        <v>45689</v>
      </c>
      <c r="H365" s="11">
        <v>11</v>
      </c>
      <c r="I365" s="20" t="s">
        <v>259</v>
      </c>
      <c r="J365" s="11" t="s">
        <v>261</v>
      </c>
      <c r="K365" s="11" t="s">
        <v>11524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853</v>
      </c>
      <c r="F366" s="10">
        <v>42036</v>
      </c>
      <c r="G366" s="10">
        <v>45689</v>
      </c>
      <c r="H366" s="11">
        <v>11</v>
      </c>
      <c r="I366" s="20" t="s">
        <v>259</v>
      </c>
      <c r="J366" s="11" t="s">
        <v>261</v>
      </c>
      <c r="K366" s="11" t="s">
        <v>11524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854</v>
      </c>
      <c r="F367" s="10">
        <v>42036</v>
      </c>
      <c r="G367" s="10">
        <v>45689</v>
      </c>
      <c r="H367" s="11">
        <v>11</v>
      </c>
      <c r="I367" s="20" t="s">
        <v>259</v>
      </c>
      <c r="J367" s="11" t="s">
        <v>261</v>
      </c>
      <c r="K367" s="11" t="s">
        <v>11524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855</v>
      </c>
      <c r="F368" s="10">
        <v>42036</v>
      </c>
      <c r="G368" s="10">
        <v>45689</v>
      </c>
      <c r="H368" s="11">
        <v>11</v>
      </c>
      <c r="I368" s="20" t="s">
        <v>259</v>
      </c>
      <c r="J368" s="11" t="s">
        <v>261</v>
      </c>
      <c r="K368" s="11" t="s">
        <v>11524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856</v>
      </c>
      <c r="F369" s="10">
        <v>42036</v>
      </c>
      <c r="G369" s="10">
        <v>45689</v>
      </c>
      <c r="H369" s="11">
        <v>11</v>
      </c>
      <c r="I369" s="11" t="s">
        <v>277</v>
      </c>
      <c r="J369" s="11" t="s">
        <v>261</v>
      </c>
      <c r="K369" s="11" t="s">
        <v>11524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857</v>
      </c>
      <c r="F370" s="10">
        <v>42036</v>
      </c>
      <c r="G370" s="10">
        <v>45689</v>
      </c>
      <c r="H370" s="11">
        <v>11</v>
      </c>
      <c r="I370" s="11" t="s">
        <v>277</v>
      </c>
      <c r="J370" s="11" t="s">
        <v>261</v>
      </c>
      <c r="K370" s="11" t="s">
        <v>11524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858</v>
      </c>
      <c r="F371" s="10">
        <v>42036</v>
      </c>
      <c r="G371" s="10">
        <v>45689</v>
      </c>
      <c r="H371" s="11">
        <v>11</v>
      </c>
      <c r="I371" s="11" t="s">
        <v>277</v>
      </c>
      <c r="J371" s="11" t="s">
        <v>261</v>
      </c>
      <c r="K371" s="11" t="s">
        <v>11524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859</v>
      </c>
      <c r="F372" s="10">
        <v>42036</v>
      </c>
      <c r="G372" s="10">
        <v>45689</v>
      </c>
      <c r="H372" s="11">
        <v>11</v>
      </c>
      <c r="I372" s="20" t="s">
        <v>259</v>
      </c>
      <c r="J372" s="11" t="s">
        <v>261</v>
      </c>
      <c r="K372" s="11" t="s">
        <v>11524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860</v>
      </c>
      <c r="F373" s="10">
        <v>42036</v>
      </c>
      <c r="G373" s="10">
        <v>45689</v>
      </c>
      <c r="H373" s="11">
        <v>11</v>
      </c>
      <c r="I373" s="20" t="s">
        <v>259</v>
      </c>
      <c r="J373" s="11" t="s">
        <v>261</v>
      </c>
      <c r="K373" s="11" t="s">
        <v>11524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861</v>
      </c>
      <c r="F374" s="10">
        <v>42036</v>
      </c>
      <c r="G374" s="10">
        <v>45689</v>
      </c>
      <c r="H374" s="11">
        <v>11</v>
      </c>
      <c r="I374" s="20" t="s">
        <v>259</v>
      </c>
      <c r="J374" s="11" t="s">
        <v>261</v>
      </c>
      <c r="K374" s="11" t="s">
        <v>11524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862</v>
      </c>
      <c r="F375" s="10">
        <v>42036</v>
      </c>
      <c r="G375" s="10">
        <v>45689</v>
      </c>
      <c r="H375" s="11">
        <v>11</v>
      </c>
      <c r="I375" s="20" t="s">
        <v>259</v>
      </c>
      <c r="J375" s="11" t="s">
        <v>261</v>
      </c>
      <c r="K375" s="11" t="s">
        <v>11524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863</v>
      </c>
      <c r="F376" s="10">
        <v>42036</v>
      </c>
      <c r="G376" s="10">
        <v>45689</v>
      </c>
      <c r="H376" s="11">
        <v>11</v>
      </c>
      <c r="I376" s="20" t="s">
        <v>259</v>
      </c>
      <c r="J376" s="11" t="s">
        <v>261</v>
      </c>
      <c r="K376" s="11" t="s">
        <v>11524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864</v>
      </c>
      <c r="F377" s="10">
        <v>42036</v>
      </c>
      <c r="G377" s="10">
        <v>45689</v>
      </c>
      <c r="H377" s="11">
        <v>11</v>
      </c>
      <c r="I377" s="20" t="s">
        <v>259</v>
      </c>
      <c r="J377" s="11" t="s">
        <v>261</v>
      </c>
      <c r="K377" s="11" t="s">
        <v>11524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865</v>
      </c>
      <c r="F378" s="10">
        <v>42036</v>
      </c>
      <c r="G378" s="10">
        <v>45689</v>
      </c>
      <c r="H378" s="11">
        <v>11</v>
      </c>
      <c r="I378" s="20" t="s">
        <v>259</v>
      </c>
      <c r="J378" s="11" t="s">
        <v>261</v>
      </c>
      <c r="K378" s="11" t="s">
        <v>11524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866</v>
      </c>
      <c r="F379" s="10">
        <v>42036</v>
      </c>
      <c r="G379" s="10">
        <v>45689</v>
      </c>
      <c r="H379" s="11">
        <v>11</v>
      </c>
      <c r="I379" s="20" t="s">
        <v>259</v>
      </c>
      <c r="J379" s="11" t="s">
        <v>261</v>
      </c>
      <c r="K379" s="11" t="s">
        <v>11524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867</v>
      </c>
      <c r="F380" s="10">
        <v>42036</v>
      </c>
      <c r="G380" s="10">
        <v>45689</v>
      </c>
      <c r="H380" s="11">
        <v>11</v>
      </c>
      <c r="I380" s="20" t="s">
        <v>259</v>
      </c>
      <c r="J380" s="11" t="s">
        <v>261</v>
      </c>
      <c r="K380" s="11" t="s">
        <v>11524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868</v>
      </c>
      <c r="F381" s="10">
        <v>42036</v>
      </c>
      <c r="G381" s="10">
        <v>45689</v>
      </c>
      <c r="H381" s="11">
        <v>11</v>
      </c>
      <c r="I381" s="20" t="s">
        <v>259</v>
      </c>
      <c r="J381" s="11" t="s">
        <v>261</v>
      </c>
      <c r="K381" s="11" t="s">
        <v>11524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869</v>
      </c>
      <c r="F382" s="10">
        <v>42036</v>
      </c>
      <c r="G382" s="10">
        <v>45689</v>
      </c>
      <c r="H382" s="11">
        <v>11</v>
      </c>
      <c r="I382" s="20" t="s">
        <v>259</v>
      </c>
      <c r="J382" s="11" t="s">
        <v>261</v>
      </c>
      <c r="K382" s="11" t="s">
        <v>11524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870</v>
      </c>
      <c r="F383" s="10">
        <v>42036</v>
      </c>
      <c r="G383" s="10">
        <v>45689</v>
      </c>
      <c r="H383" s="11">
        <v>11</v>
      </c>
      <c r="I383" s="20" t="s">
        <v>259</v>
      </c>
      <c r="J383" s="11" t="s">
        <v>261</v>
      </c>
      <c r="K383" s="11" t="s">
        <v>11524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871</v>
      </c>
      <c r="F384" s="10">
        <v>42036</v>
      </c>
      <c r="G384" s="10">
        <v>45689</v>
      </c>
      <c r="H384" s="11">
        <v>11</v>
      </c>
      <c r="I384" s="20" t="s">
        <v>259</v>
      </c>
      <c r="J384" s="11" t="s">
        <v>261</v>
      </c>
      <c r="K384" s="11" t="s">
        <v>11524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872</v>
      </c>
      <c r="F385" s="10">
        <v>42036</v>
      </c>
      <c r="G385" s="10">
        <v>45689</v>
      </c>
      <c r="H385" s="11">
        <v>11</v>
      </c>
      <c r="I385" s="20" t="s">
        <v>259</v>
      </c>
      <c r="J385" s="11" t="s">
        <v>261</v>
      </c>
      <c r="K385" s="11" t="s">
        <v>11524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873</v>
      </c>
      <c r="F386" s="10">
        <v>42036</v>
      </c>
      <c r="G386" s="10">
        <v>45689</v>
      </c>
      <c r="H386" s="11">
        <v>11</v>
      </c>
      <c r="I386" s="20" t="s">
        <v>259</v>
      </c>
      <c r="J386" s="11" t="s">
        <v>261</v>
      </c>
      <c r="K386" s="11" t="s">
        <v>11524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874</v>
      </c>
      <c r="F387" s="10">
        <v>42036</v>
      </c>
      <c r="G387" s="10">
        <v>45689</v>
      </c>
      <c r="H387" s="11">
        <v>11</v>
      </c>
      <c r="I387" s="11" t="s">
        <v>277</v>
      </c>
      <c r="J387" s="11" t="s">
        <v>261</v>
      </c>
      <c r="K387" s="11" t="s">
        <v>11524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875</v>
      </c>
      <c r="F388" s="10">
        <v>42036</v>
      </c>
      <c r="G388" s="10">
        <v>45689</v>
      </c>
      <c r="H388" s="11">
        <v>11</v>
      </c>
      <c r="I388" s="11" t="s">
        <v>277</v>
      </c>
      <c r="J388" s="11" t="s">
        <v>261</v>
      </c>
      <c r="K388" s="11" t="s">
        <v>11524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876</v>
      </c>
      <c r="F389" s="10">
        <v>42036</v>
      </c>
      <c r="G389" s="10">
        <v>45689</v>
      </c>
      <c r="H389" s="11">
        <v>11</v>
      </c>
      <c r="I389" s="11" t="s">
        <v>277</v>
      </c>
      <c r="J389" s="11" t="s">
        <v>261</v>
      </c>
      <c r="K389" s="11" t="s">
        <v>11524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877</v>
      </c>
      <c r="F390" s="10">
        <v>42036</v>
      </c>
      <c r="G390" s="10">
        <v>45689</v>
      </c>
      <c r="H390" s="11">
        <v>11</v>
      </c>
      <c r="I390" s="20" t="s">
        <v>259</v>
      </c>
      <c r="J390" s="11" t="s">
        <v>261</v>
      </c>
      <c r="K390" s="11" t="s">
        <v>11524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878</v>
      </c>
      <c r="F391" s="10">
        <v>42036</v>
      </c>
      <c r="G391" s="10">
        <v>45689</v>
      </c>
      <c r="H391" s="11">
        <v>11</v>
      </c>
      <c r="I391" s="20" t="s">
        <v>259</v>
      </c>
      <c r="J391" s="11" t="s">
        <v>261</v>
      </c>
      <c r="K391" s="11" t="s">
        <v>11524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879</v>
      </c>
      <c r="F392" s="10">
        <v>42036</v>
      </c>
      <c r="G392" s="10">
        <v>45689</v>
      </c>
      <c r="H392" s="11">
        <v>11</v>
      </c>
      <c r="I392" s="20" t="s">
        <v>259</v>
      </c>
      <c r="J392" s="11" t="s">
        <v>261</v>
      </c>
      <c r="K392" s="11" t="s">
        <v>11524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880</v>
      </c>
      <c r="F393" s="10">
        <v>42036</v>
      </c>
      <c r="G393" s="10">
        <v>45689</v>
      </c>
      <c r="H393" s="11">
        <v>11</v>
      </c>
      <c r="I393" s="20" t="s">
        <v>259</v>
      </c>
      <c r="J393" s="11" t="s">
        <v>261</v>
      </c>
      <c r="K393" s="11" t="s">
        <v>11524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881</v>
      </c>
      <c r="F394" s="10">
        <v>42036</v>
      </c>
      <c r="G394" s="10">
        <v>45689</v>
      </c>
      <c r="H394" s="11">
        <v>11</v>
      </c>
      <c r="I394" s="20" t="s">
        <v>259</v>
      </c>
      <c r="J394" s="11" t="s">
        <v>261</v>
      </c>
      <c r="K394" s="11" t="s">
        <v>11524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882</v>
      </c>
      <c r="F395" s="10">
        <v>42036</v>
      </c>
      <c r="G395" s="10">
        <v>45689</v>
      </c>
      <c r="H395" s="11">
        <v>11</v>
      </c>
      <c r="I395" s="20" t="s">
        <v>259</v>
      </c>
      <c r="J395" s="11" t="s">
        <v>261</v>
      </c>
      <c r="K395" s="11" t="s">
        <v>11524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883</v>
      </c>
      <c r="F396" s="10">
        <v>42036</v>
      </c>
      <c r="G396" s="10">
        <v>45689</v>
      </c>
      <c r="H396" s="11">
        <v>11</v>
      </c>
      <c r="I396" s="20" t="s">
        <v>259</v>
      </c>
      <c r="J396" s="11" t="s">
        <v>261</v>
      </c>
      <c r="K396" s="11" t="s">
        <v>11524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884</v>
      </c>
      <c r="F397" s="10">
        <v>42036</v>
      </c>
      <c r="G397" s="10">
        <v>45689</v>
      </c>
      <c r="H397" s="11">
        <v>11</v>
      </c>
      <c r="I397" s="20" t="s">
        <v>259</v>
      </c>
      <c r="J397" s="11" t="s">
        <v>261</v>
      </c>
      <c r="K397" s="11" t="s">
        <v>11524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885</v>
      </c>
      <c r="F398" s="10">
        <v>42036</v>
      </c>
      <c r="G398" s="10">
        <v>45689</v>
      </c>
      <c r="H398" s="11">
        <v>11</v>
      </c>
      <c r="I398" s="20" t="s">
        <v>259</v>
      </c>
      <c r="J398" s="11" t="s">
        <v>261</v>
      </c>
      <c r="K398" s="11" t="s">
        <v>11524</v>
      </c>
      <c r="L398" s="11">
        <v>2</v>
      </c>
    </row>
    <row r="399" spans="1:12">
      <c r="A399" s="11" t="s">
        <v>650</v>
      </c>
      <c r="D399" s="11" t="s">
        <v>260</v>
      </c>
      <c r="E399" s="19" t="s">
        <v>886</v>
      </c>
      <c r="F399" s="10">
        <v>42036</v>
      </c>
      <c r="G399" s="10">
        <v>45689</v>
      </c>
      <c r="H399" s="11">
        <v>11</v>
      </c>
      <c r="I399" s="20" t="s">
        <v>259</v>
      </c>
      <c r="J399" s="11" t="s">
        <v>261</v>
      </c>
      <c r="K399" s="11" t="s">
        <v>11524</v>
      </c>
      <c r="L399" s="11">
        <v>2</v>
      </c>
    </row>
    <row r="400" spans="1:12">
      <c r="A400" s="11" t="s">
        <v>651</v>
      </c>
      <c r="D400" s="11" t="s">
        <v>260</v>
      </c>
      <c r="E400" s="19" t="s">
        <v>887</v>
      </c>
      <c r="F400" s="10">
        <v>42036</v>
      </c>
      <c r="G400" s="10">
        <v>45689</v>
      </c>
      <c r="H400" s="11">
        <v>11</v>
      </c>
      <c r="I400" s="20" t="s">
        <v>259</v>
      </c>
      <c r="J400" s="11" t="s">
        <v>261</v>
      </c>
      <c r="K400" s="11" t="s">
        <v>11524</v>
      </c>
      <c r="L400" s="11">
        <v>2</v>
      </c>
    </row>
    <row r="401" spans="1:12">
      <c r="A401" s="11" t="s">
        <v>652</v>
      </c>
      <c r="D401" s="11" t="s">
        <v>260</v>
      </c>
      <c r="E401" s="19" t="s">
        <v>888</v>
      </c>
      <c r="F401" s="10">
        <v>42036</v>
      </c>
      <c r="G401" s="10">
        <v>45689</v>
      </c>
      <c r="H401" s="11">
        <v>11</v>
      </c>
      <c r="I401" s="20" t="s">
        <v>259</v>
      </c>
      <c r="J401" s="11" t="s">
        <v>261</v>
      </c>
      <c r="K401" s="11" t="s">
        <v>11524</v>
      </c>
      <c r="L401" s="11">
        <v>2</v>
      </c>
    </row>
    <row r="402" spans="1:12">
      <c r="A402" s="11" t="s">
        <v>653</v>
      </c>
      <c r="D402" s="11" t="s">
        <v>260</v>
      </c>
      <c r="E402" s="19" t="s">
        <v>889</v>
      </c>
      <c r="F402" s="10">
        <v>42036</v>
      </c>
      <c r="G402" s="10">
        <v>45689</v>
      </c>
      <c r="H402" s="11">
        <v>11</v>
      </c>
      <c r="I402" s="20" t="s">
        <v>259</v>
      </c>
      <c r="J402" s="11" t="s">
        <v>261</v>
      </c>
      <c r="K402" s="11" t="s">
        <v>11524</v>
      </c>
      <c r="L402" s="11">
        <v>2</v>
      </c>
    </row>
    <row r="403" spans="1:12">
      <c r="A403" s="11" t="s">
        <v>654</v>
      </c>
      <c r="D403" s="11" t="s">
        <v>260</v>
      </c>
      <c r="E403" s="19" t="s">
        <v>890</v>
      </c>
      <c r="F403" s="10">
        <v>42036</v>
      </c>
      <c r="G403" s="10">
        <v>45689</v>
      </c>
      <c r="H403" s="11">
        <v>11</v>
      </c>
      <c r="I403" s="20" t="s">
        <v>259</v>
      </c>
      <c r="J403" s="11" t="s">
        <v>261</v>
      </c>
      <c r="K403" s="11" t="s">
        <v>11524</v>
      </c>
      <c r="L403" s="11">
        <v>2</v>
      </c>
    </row>
    <row r="404" spans="1:12">
      <c r="A404" s="11" t="s">
        <v>655</v>
      </c>
      <c r="D404" s="11" t="s">
        <v>260</v>
      </c>
      <c r="E404" s="19" t="s">
        <v>891</v>
      </c>
      <c r="F404" s="10">
        <v>42036</v>
      </c>
      <c r="G404" s="10">
        <v>45689</v>
      </c>
      <c r="H404" s="11">
        <v>11</v>
      </c>
      <c r="I404" s="20" t="s">
        <v>259</v>
      </c>
      <c r="J404" s="11" t="s">
        <v>261</v>
      </c>
      <c r="K404" s="11" t="s">
        <v>11524</v>
      </c>
      <c r="L404" s="11">
        <v>2</v>
      </c>
    </row>
    <row r="405" spans="1:12">
      <c r="A405" s="11" t="s">
        <v>656</v>
      </c>
      <c r="D405" s="11" t="s">
        <v>260</v>
      </c>
      <c r="E405" s="19" t="s">
        <v>892</v>
      </c>
      <c r="F405" s="10">
        <v>42036</v>
      </c>
      <c r="G405" s="10">
        <v>45689</v>
      </c>
      <c r="H405" s="11">
        <v>11</v>
      </c>
      <c r="I405" s="11" t="s">
        <v>277</v>
      </c>
      <c r="J405" s="11" t="s">
        <v>261</v>
      </c>
      <c r="K405" s="11" t="s">
        <v>11524</v>
      </c>
      <c r="L405" s="11">
        <v>2</v>
      </c>
    </row>
    <row r="406" spans="1:12">
      <c r="A406" s="11" t="s">
        <v>657</v>
      </c>
      <c r="D406" s="11" t="s">
        <v>260</v>
      </c>
      <c r="E406" s="19" t="s">
        <v>893</v>
      </c>
      <c r="F406" s="10">
        <v>42036</v>
      </c>
      <c r="G406" s="10">
        <v>45689</v>
      </c>
      <c r="H406" s="11">
        <v>11</v>
      </c>
      <c r="I406" s="11" t="s">
        <v>277</v>
      </c>
      <c r="J406" s="11" t="s">
        <v>261</v>
      </c>
      <c r="K406" s="11" t="s">
        <v>11524</v>
      </c>
      <c r="L406" s="11">
        <v>2</v>
      </c>
    </row>
    <row r="407" spans="1:12">
      <c r="A407" s="11" t="s">
        <v>658</v>
      </c>
      <c r="D407" s="11" t="s">
        <v>260</v>
      </c>
      <c r="E407" s="19" t="s">
        <v>894</v>
      </c>
      <c r="F407" s="10">
        <v>42036</v>
      </c>
      <c r="G407" s="10">
        <v>45689</v>
      </c>
      <c r="H407" s="11">
        <v>11</v>
      </c>
      <c r="I407" s="11" t="s">
        <v>277</v>
      </c>
      <c r="J407" s="11" t="s">
        <v>261</v>
      </c>
      <c r="K407" s="11" t="s">
        <v>11524</v>
      </c>
      <c r="L407" s="11">
        <v>2</v>
      </c>
    </row>
    <row r="408" spans="1:12">
      <c r="A408" s="11" t="s">
        <v>659</v>
      </c>
      <c r="D408" s="11" t="s">
        <v>260</v>
      </c>
      <c r="E408" s="19" t="s">
        <v>895</v>
      </c>
      <c r="F408" s="10">
        <v>42036</v>
      </c>
      <c r="G408" s="10">
        <v>45689</v>
      </c>
      <c r="H408" s="11">
        <v>11</v>
      </c>
      <c r="I408" s="20" t="s">
        <v>259</v>
      </c>
      <c r="J408" s="11" t="s">
        <v>261</v>
      </c>
      <c r="K408" s="11" t="s">
        <v>11524</v>
      </c>
      <c r="L408" s="11">
        <v>2</v>
      </c>
    </row>
    <row r="409" spans="1:12">
      <c r="A409" s="11" t="s">
        <v>660</v>
      </c>
      <c r="D409" s="11" t="s">
        <v>260</v>
      </c>
      <c r="E409" s="19" t="s">
        <v>896</v>
      </c>
      <c r="F409" s="10">
        <v>42036</v>
      </c>
      <c r="G409" s="10">
        <v>45689</v>
      </c>
      <c r="H409" s="11">
        <v>11</v>
      </c>
      <c r="I409" s="20" t="s">
        <v>259</v>
      </c>
      <c r="J409" s="11" t="s">
        <v>261</v>
      </c>
      <c r="K409" s="11" t="s">
        <v>11524</v>
      </c>
      <c r="L409" s="11">
        <v>2</v>
      </c>
    </row>
    <row r="410" spans="1:12">
      <c r="A410" s="11" t="s">
        <v>661</v>
      </c>
      <c r="D410" s="11" t="s">
        <v>260</v>
      </c>
      <c r="E410" s="19" t="s">
        <v>897</v>
      </c>
      <c r="F410" s="10">
        <v>42036</v>
      </c>
      <c r="G410" s="10">
        <v>45689</v>
      </c>
      <c r="H410" s="11">
        <v>11</v>
      </c>
      <c r="I410" s="20" t="s">
        <v>259</v>
      </c>
      <c r="J410" s="11" t="s">
        <v>261</v>
      </c>
      <c r="K410" s="11" t="s">
        <v>11524</v>
      </c>
      <c r="L410" s="11">
        <v>2</v>
      </c>
    </row>
    <row r="411" spans="1:12">
      <c r="A411" s="11" t="s">
        <v>662</v>
      </c>
      <c r="D411" s="11" t="s">
        <v>260</v>
      </c>
      <c r="E411" s="19" t="s">
        <v>898</v>
      </c>
      <c r="F411" s="10">
        <v>42036</v>
      </c>
      <c r="G411" s="10">
        <v>45689</v>
      </c>
      <c r="H411" s="11">
        <v>11</v>
      </c>
      <c r="I411" s="20" t="s">
        <v>259</v>
      </c>
      <c r="J411" s="11" t="s">
        <v>261</v>
      </c>
      <c r="K411" s="11" t="s">
        <v>11524</v>
      </c>
      <c r="L411" s="11">
        <v>2</v>
      </c>
    </row>
    <row r="412" spans="1:12">
      <c r="A412" s="11" t="s">
        <v>663</v>
      </c>
      <c r="D412" s="11" t="s">
        <v>260</v>
      </c>
      <c r="E412" s="19" t="s">
        <v>899</v>
      </c>
      <c r="F412" s="10">
        <v>42036</v>
      </c>
      <c r="G412" s="10">
        <v>45689</v>
      </c>
      <c r="H412" s="11">
        <v>11</v>
      </c>
      <c r="I412" s="20" t="s">
        <v>259</v>
      </c>
      <c r="J412" s="11" t="s">
        <v>261</v>
      </c>
      <c r="K412" s="11" t="s">
        <v>11524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900</v>
      </c>
      <c r="F413" s="10">
        <v>42036</v>
      </c>
      <c r="G413" s="10">
        <v>45689</v>
      </c>
      <c r="H413" s="11">
        <v>11</v>
      </c>
      <c r="I413" s="20" t="s">
        <v>259</v>
      </c>
      <c r="J413" s="11" t="s">
        <v>261</v>
      </c>
      <c r="K413" s="11" t="s">
        <v>11524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901</v>
      </c>
      <c r="F414" s="10">
        <v>42036</v>
      </c>
      <c r="G414" s="10">
        <v>45689</v>
      </c>
      <c r="H414" s="11">
        <v>11</v>
      </c>
      <c r="I414" s="20" t="s">
        <v>259</v>
      </c>
      <c r="J414" s="11" t="s">
        <v>261</v>
      </c>
      <c r="K414" s="11" t="s">
        <v>11524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902</v>
      </c>
      <c r="F415" s="10">
        <v>42036</v>
      </c>
      <c r="G415" s="10">
        <v>45689</v>
      </c>
      <c r="H415" s="11">
        <v>11</v>
      </c>
      <c r="I415" s="20" t="s">
        <v>259</v>
      </c>
      <c r="J415" s="11" t="s">
        <v>261</v>
      </c>
      <c r="K415" s="11" t="s">
        <v>11524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903</v>
      </c>
      <c r="F416" s="10">
        <v>42036</v>
      </c>
      <c r="G416" s="10">
        <v>45689</v>
      </c>
      <c r="H416" s="11">
        <v>11</v>
      </c>
      <c r="I416" s="20" t="s">
        <v>259</v>
      </c>
      <c r="J416" s="11" t="s">
        <v>261</v>
      </c>
      <c r="K416" s="11" t="s">
        <v>11524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904</v>
      </c>
      <c r="F417" s="10">
        <v>42036</v>
      </c>
      <c r="G417" s="10">
        <v>45689</v>
      </c>
      <c r="H417" s="11">
        <v>11</v>
      </c>
      <c r="I417" s="20" t="s">
        <v>259</v>
      </c>
      <c r="J417" s="11" t="s">
        <v>261</v>
      </c>
      <c r="K417" s="11" t="s">
        <v>11524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905</v>
      </c>
      <c r="F418" s="10">
        <v>42036</v>
      </c>
      <c r="G418" s="10">
        <v>45689</v>
      </c>
      <c r="H418" s="11">
        <v>11</v>
      </c>
      <c r="I418" s="20" t="s">
        <v>259</v>
      </c>
      <c r="J418" s="11" t="s">
        <v>261</v>
      </c>
      <c r="K418" s="11" t="s">
        <v>11524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906</v>
      </c>
      <c r="F419" s="10">
        <v>42036</v>
      </c>
      <c r="G419" s="10">
        <v>45689</v>
      </c>
      <c r="H419" s="11">
        <v>11</v>
      </c>
      <c r="I419" s="20" t="s">
        <v>259</v>
      </c>
      <c r="J419" s="11" t="s">
        <v>261</v>
      </c>
      <c r="K419" s="11" t="s">
        <v>11524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907</v>
      </c>
      <c r="F420" s="10">
        <v>42036</v>
      </c>
      <c r="G420" s="10">
        <v>45689</v>
      </c>
      <c r="H420" s="11">
        <v>11</v>
      </c>
      <c r="I420" s="20" t="s">
        <v>259</v>
      </c>
      <c r="J420" s="11" t="s">
        <v>261</v>
      </c>
      <c r="K420" s="11" t="s">
        <v>11524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908</v>
      </c>
      <c r="F421" s="10">
        <v>42036</v>
      </c>
      <c r="G421" s="10">
        <v>45689</v>
      </c>
      <c r="H421" s="11">
        <v>11</v>
      </c>
      <c r="I421" s="20" t="s">
        <v>259</v>
      </c>
      <c r="J421" s="11" t="s">
        <v>261</v>
      </c>
      <c r="K421" s="11" t="s">
        <v>11524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909</v>
      </c>
      <c r="F422" s="10">
        <v>42036</v>
      </c>
      <c r="G422" s="10">
        <v>45689</v>
      </c>
      <c r="H422" s="11">
        <v>11</v>
      </c>
      <c r="I422" s="20" t="s">
        <v>259</v>
      </c>
      <c r="J422" s="11" t="s">
        <v>261</v>
      </c>
      <c r="K422" s="11" t="s">
        <v>11524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910</v>
      </c>
      <c r="F423" s="10">
        <v>42036</v>
      </c>
      <c r="G423" s="10">
        <v>45689</v>
      </c>
      <c r="H423" s="11">
        <v>11</v>
      </c>
      <c r="I423" s="11" t="s">
        <v>277</v>
      </c>
      <c r="J423" s="11" t="s">
        <v>261</v>
      </c>
      <c r="K423" s="11" t="s">
        <v>11524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911</v>
      </c>
      <c r="F424" s="10">
        <v>42036</v>
      </c>
      <c r="G424" s="10">
        <v>45689</v>
      </c>
      <c r="H424" s="11">
        <v>11</v>
      </c>
      <c r="I424" s="11" t="s">
        <v>277</v>
      </c>
      <c r="J424" s="11" t="s">
        <v>261</v>
      </c>
      <c r="K424" s="11" t="s">
        <v>11524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912</v>
      </c>
      <c r="F425" s="10">
        <v>42036</v>
      </c>
      <c r="G425" s="10">
        <v>45689</v>
      </c>
      <c r="H425" s="11">
        <v>11</v>
      </c>
      <c r="I425" s="11" t="s">
        <v>277</v>
      </c>
      <c r="J425" s="11" t="s">
        <v>261</v>
      </c>
      <c r="K425" s="11" t="s">
        <v>11524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913</v>
      </c>
      <c r="F426" s="10">
        <v>42036</v>
      </c>
      <c r="G426" s="10">
        <v>45689</v>
      </c>
      <c r="H426" s="11">
        <v>11</v>
      </c>
      <c r="I426" s="20" t="s">
        <v>259</v>
      </c>
      <c r="J426" s="11" t="s">
        <v>261</v>
      </c>
      <c r="K426" s="11" t="s">
        <v>11524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914</v>
      </c>
      <c r="F427" s="10">
        <v>42036</v>
      </c>
      <c r="G427" s="10">
        <v>45689</v>
      </c>
      <c r="H427" s="11">
        <v>11</v>
      </c>
      <c r="I427" s="20" t="s">
        <v>259</v>
      </c>
      <c r="J427" s="11" t="s">
        <v>261</v>
      </c>
      <c r="K427" s="11" t="s">
        <v>11524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915</v>
      </c>
      <c r="F428" s="10">
        <v>42036</v>
      </c>
      <c r="G428" s="10">
        <v>45689</v>
      </c>
      <c r="H428" s="11">
        <v>11</v>
      </c>
      <c r="I428" s="20" t="s">
        <v>259</v>
      </c>
      <c r="J428" s="11" t="s">
        <v>261</v>
      </c>
      <c r="K428" s="11" t="s">
        <v>11524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916</v>
      </c>
      <c r="F429" s="10">
        <v>42036</v>
      </c>
      <c r="G429" s="10">
        <v>45689</v>
      </c>
      <c r="H429" s="11">
        <v>11</v>
      </c>
      <c r="I429" s="20" t="s">
        <v>259</v>
      </c>
      <c r="J429" s="11" t="s">
        <v>261</v>
      </c>
      <c r="K429" s="11" t="s">
        <v>11524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917</v>
      </c>
      <c r="F430" s="10">
        <v>42036</v>
      </c>
      <c r="G430" s="10">
        <v>45689</v>
      </c>
      <c r="H430" s="11">
        <v>11</v>
      </c>
      <c r="I430" s="20" t="s">
        <v>259</v>
      </c>
      <c r="J430" s="11" t="s">
        <v>261</v>
      </c>
      <c r="K430" s="11" t="s">
        <v>11524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918</v>
      </c>
      <c r="F431" s="10">
        <v>42036</v>
      </c>
      <c r="G431" s="10">
        <v>45689</v>
      </c>
      <c r="H431" s="11">
        <v>11</v>
      </c>
      <c r="I431" s="20" t="s">
        <v>259</v>
      </c>
      <c r="J431" s="11" t="s">
        <v>261</v>
      </c>
      <c r="K431" s="11" t="s">
        <v>11524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919</v>
      </c>
      <c r="F432" s="10">
        <v>42036</v>
      </c>
      <c r="G432" s="10">
        <v>45689</v>
      </c>
      <c r="H432" s="11">
        <v>11</v>
      </c>
      <c r="I432" s="20" t="s">
        <v>259</v>
      </c>
      <c r="J432" s="11" t="s">
        <v>261</v>
      </c>
      <c r="K432" s="11" t="s">
        <v>11524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920</v>
      </c>
      <c r="F433" s="10">
        <v>42036</v>
      </c>
      <c r="G433" s="10">
        <v>45689</v>
      </c>
      <c r="H433" s="11">
        <v>11</v>
      </c>
      <c r="I433" s="20" t="s">
        <v>259</v>
      </c>
      <c r="J433" s="11" t="s">
        <v>261</v>
      </c>
      <c r="K433" s="11" t="s">
        <v>11524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921</v>
      </c>
      <c r="F434" s="10">
        <v>42036</v>
      </c>
      <c r="G434" s="10">
        <v>45689</v>
      </c>
      <c r="H434" s="11">
        <v>11</v>
      </c>
      <c r="I434" s="20" t="s">
        <v>259</v>
      </c>
      <c r="J434" s="11" t="s">
        <v>261</v>
      </c>
      <c r="K434" s="11" t="s">
        <v>11524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922</v>
      </c>
      <c r="F435" s="10">
        <v>42036</v>
      </c>
      <c r="G435" s="10">
        <v>45689</v>
      </c>
      <c r="H435" s="11">
        <v>11</v>
      </c>
      <c r="I435" s="20" t="s">
        <v>259</v>
      </c>
      <c r="J435" s="11" t="s">
        <v>261</v>
      </c>
      <c r="K435" s="11" t="s">
        <v>11524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923</v>
      </c>
      <c r="F436" s="10">
        <v>42036</v>
      </c>
      <c r="G436" s="10">
        <v>45689</v>
      </c>
      <c r="H436" s="11">
        <v>11</v>
      </c>
      <c r="I436" s="20" t="s">
        <v>259</v>
      </c>
      <c r="J436" s="11" t="s">
        <v>261</v>
      </c>
      <c r="K436" s="11" t="s">
        <v>11524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924</v>
      </c>
      <c r="F437" s="10">
        <v>42036</v>
      </c>
      <c r="G437" s="10">
        <v>45689</v>
      </c>
      <c r="H437" s="11">
        <v>11</v>
      </c>
      <c r="I437" s="20" t="s">
        <v>259</v>
      </c>
      <c r="J437" s="11" t="s">
        <v>261</v>
      </c>
      <c r="K437" s="11" t="s">
        <v>11524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925</v>
      </c>
      <c r="F438" s="10">
        <v>42036</v>
      </c>
      <c r="G438" s="10">
        <v>45689</v>
      </c>
      <c r="H438" s="11">
        <v>11</v>
      </c>
      <c r="I438" s="20" t="s">
        <v>259</v>
      </c>
      <c r="J438" s="11" t="s">
        <v>261</v>
      </c>
      <c r="K438" s="11" t="s">
        <v>11524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926</v>
      </c>
      <c r="F439" s="10">
        <v>42036</v>
      </c>
      <c r="G439" s="10">
        <v>45689</v>
      </c>
      <c r="H439" s="11">
        <v>11</v>
      </c>
      <c r="I439" s="20" t="s">
        <v>259</v>
      </c>
      <c r="J439" s="11" t="s">
        <v>261</v>
      </c>
      <c r="K439" s="11" t="s">
        <v>11524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927</v>
      </c>
      <c r="F440" s="10">
        <v>42036</v>
      </c>
      <c r="G440" s="10">
        <v>45689</v>
      </c>
      <c r="H440" s="11">
        <v>11</v>
      </c>
      <c r="I440" s="20" t="s">
        <v>259</v>
      </c>
      <c r="J440" s="11" t="s">
        <v>261</v>
      </c>
      <c r="K440" s="11" t="s">
        <v>11524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928</v>
      </c>
      <c r="F441" s="10">
        <v>42036</v>
      </c>
      <c r="G441" s="10">
        <v>45689</v>
      </c>
      <c r="H441" s="11">
        <v>11</v>
      </c>
      <c r="I441" s="11" t="s">
        <v>277</v>
      </c>
      <c r="J441" s="11" t="s">
        <v>261</v>
      </c>
      <c r="K441" s="11" t="s">
        <v>11524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929</v>
      </c>
      <c r="F442" s="10">
        <v>42036</v>
      </c>
      <c r="G442" s="10">
        <v>45689</v>
      </c>
      <c r="H442" s="11">
        <v>11</v>
      </c>
      <c r="I442" s="11" t="s">
        <v>277</v>
      </c>
      <c r="J442" s="11" t="s">
        <v>261</v>
      </c>
      <c r="K442" s="11" t="s">
        <v>11524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930</v>
      </c>
      <c r="F443" s="10">
        <v>42036</v>
      </c>
      <c r="G443" s="10">
        <v>45689</v>
      </c>
      <c r="H443" s="11">
        <v>11</v>
      </c>
      <c r="I443" s="11" t="s">
        <v>277</v>
      </c>
      <c r="J443" s="11" t="s">
        <v>261</v>
      </c>
      <c r="K443" s="11" t="s">
        <v>11524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931</v>
      </c>
      <c r="F444" s="10">
        <v>42036</v>
      </c>
      <c r="G444" s="10">
        <v>45689</v>
      </c>
      <c r="H444" s="11">
        <v>11</v>
      </c>
      <c r="I444" s="20" t="s">
        <v>259</v>
      </c>
      <c r="J444" s="11" t="s">
        <v>261</v>
      </c>
      <c r="K444" s="11" t="s">
        <v>11524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932</v>
      </c>
      <c r="F445" s="10">
        <v>42036</v>
      </c>
      <c r="G445" s="10">
        <v>45689</v>
      </c>
      <c r="H445" s="11">
        <v>11</v>
      </c>
      <c r="I445" s="20" t="s">
        <v>259</v>
      </c>
      <c r="J445" s="11" t="s">
        <v>261</v>
      </c>
      <c r="K445" s="11" t="s">
        <v>11524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933</v>
      </c>
      <c r="F446" s="10">
        <v>42036</v>
      </c>
      <c r="G446" s="10">
        <v>45689</v>
      </c>
      <c r="H446" s="11">
        <v>11</v>
      </c>
      <c r="I446" s="20" t="s">
        <v>259</v>
      </c>
      <c r="J446" s="11" t="s">
        <v>261</v>
      </c>
      <c r="K446" s="11" t="s">
        <v>11524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934</v>
      </c>
      <c r="F447" s="10">
        <v>42036</v>
      </c>
      <c r="G447" s="10">
        <v>45689</v>
      </c>
      <c r="H447" s="11">
        <v>11</v>
      </c>
      <c r="I447" s="20" t="s">
        <v>259</v>
      </c>
      <c r="J447" s="11" t="s">
        <v>261</v>
      </c>
      <c r="K447" s="11" t="s">
        <v>11524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935</v>
      </c>
      <c r="F448" s="10">
        <v>42036</v>
      </c>
      <c r="G448" s="10">
        <v>45689</v>
      </c>
      <c r="H448" s="11">
        <v>11</v>
      </c>
      <c r="I448" s="20" t="s">
        <v>259</v>
      </c>
      <c r="J448" s="11" t="s">
        <v>261</v>
      </c>
      <c r="K448" s="11" t="s">
        <v>11524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936</v>
      </c>
      <c r="F449" s="10">
        <v>42036</v>
      </c>
      <c r="G449" s="10">
        <v>45689</v>
      </c>
      <c r="H449" s="11">
        <v>11</v>
      </c>
      <c r="I449" s="20" t="s">
        <v>259</v>
      </c>
      <c r="J449" s="11" t="s">
        <v>261</v>
      </c>
      <c r="K449" s="11" t="s">
        <v>11524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937</v>
      </c>
      <c r="F450" s="10">
        <v>42036</v>
      </c>
      <c r="G450" s="10">
        <v>45689</v>
      </c>
      <c r="H450" s="11">
        <v>11</v>
      </c>
      <c r="I450" s="20" t="s">
        <v>259</v>
      </c>
      <c r="J450" s="11" t="s">
        <v>261</v>
      </c>
      <c r="K450" s="11" t="s">
        <v>11524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938</v>
      </c>
      <c r="F451" s="10">
        <v>42036</v>
      </c>
      <c r="G451" s="10">
        <v>45689</v>
      </c>
      <c r="H451" s="11">
        <v>11</v>
      </c>
      <c r="I451" s="20" t="s">
        <v>259</v>
      </c>
      <c r="J451" s="11" t="s">
        <v>261</v>
      </c>
      <c r="K451" s="11" t="s">
        <v>11524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939</v>
      </c>
      <c r="F452" s="10">
        <v>42036</v>
      </c>
      <c r="G452" s="10">
        <v>45689</v>
      </c>
      <c r="H452" s="11">
        <v>11</v>
      </c>
      <c r="I452" s="20" t="s">
        <v>259</v>
      </c>
      <c r="J452" s="11" t="s">
        <v>261</v>
      </c>
      <c r="K452" s="11" t="s">
        <v>11524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940</v>
      </c>
      <c r="F453" s="10">
        <v>42036</v>
      </c>
      <c r="G453" s="10">
        <v>45689</v>
      </c>
      <c r="H453" s="11">
        <v>11</v>
      </c>
      <c r="I453" s="20" t="s">
        <v>259</v>
      </c>
      <c r="J453" s="11" t="s">
        <v>261</v>
      </c>
      <c r="K453" s="11" t="s">
        <v>11524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941</v>
      </c>
      <c r="F454" s="10">
        <v>42036</v>
      </c>
      <c r="G454" s="10">
        <v>45689</v>
      </c>
      <c r="H454" s="11">
        <v>11</v>
      </c>
      <c r="I454" s="20" t="s">
        <v>259</v>
      </c>
      <c r="J454" s="11" t="s">
        <v>261</v>
      </c>
      <c r="K454" s="11" t="s">
        <v>11524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942</v>
      </c>
      <c r="F455" s="10">
        <v>42036</v>
      </c>
      <c r="G455" s="10">
        <v>45689</v>
      </c>
      <c r="H455" s="11">
        <v>11</v>
      </c>
      <c r="I455" s="20" t="s">
        <v>259</v>
      </c>
      <c r="J455" s="11" t="s">
        <v>261</v>
      </c>
      <c r="K455" s="11" t="s">
        <v>11524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943</v>
      </c>
      <c r="F456" s="10">
        <v>42036</v>
      </c>
      <c r="G456" s="10">
        <v>45689</v>
      </c>
      <c r="H456" s="11">
        <v>11</v>
      </c>
      <c r="I456" s="20" t="s">
        <v>259</v>
      </c>
      <c r="J456" s="11" t="s">
        <v>261</v>
      </c>
      <c r="K456" s="11" t="s">
        <v>11524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944</v>
      </c>
      <c r="F457" s="10">
        <v>42036</v>
      </c>
      <c r="G457" s="10">
        <v>45689</v>
      </c>
      <c r="H457" s="11">
        <v>11</v>
      </c>
      <c r="I457" s="20" t="s">
        <v>259</v>
      </c>
      <c r="J457" s="11" t="s">
        <v>261</v>
      </c>
      <c r="K457" s="11" t="s">
        <v>11524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945</v>
      </c>
      <c r="F458" s="10">
        <v>42036</v>
      </c>
      <c r="G458" s="10">
        <v>45689</v>
      </c>
      <c r="H458" s="11">
        <v>11</v>
      </c>
      <c r="I458" s="20" t="s">
        <v>259</v>
      </c>
      <c r="J458" s="11" t="s">
        <v>261</v>
      </c>
      <c r="K458" s="11" t="s">
        <v>11524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946</v>
      </c>
      <c r="F459" s="10">
        <v>42036</v>
      </c>
      <c r="G459" s="10">
        <v>45689</v>
      </c>
      <c r="H459" s="11">
        <v>11</v>
      </c>
      <c r="I459" s="11" t="s">
        <v>277</v>
      </c>
      <c r="J459" s="11" t="s">
        <v>261</v>
      </c>
      <c r="K459" s="11" t="s">
        <v>11524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947</v>
      </c>
      <c r="F460" s="10">
        <v>42036</v>
      </c>
      <c r="G460" s="10">
        <v>45689</v>
      </c>
      <c r="H460" s="11">
        <v>11</v>
      </c>
      <c r="I460" s="11" t="s">
        <v>277</v>
      </c>
      <c r="J460" s="11" t="s">
        <v>261</v>
      </c>
      <c r="K460" s="11" t="s">
        <v>11524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948</v>
      </c>
      <c r="F461" s="10">
        <v>42036</v>
      </c>
      <c r="G461" s="10">
        <v>45689</v>
      </c>
      <c r="H461" s="11">
        <v>11</v>
      </c>
      <c r="I461" s="11" t="s">
        <v>277</v>
      </c>
      <c r="J461" s="11" t="s">
        <v>261</v>
      </c>
      <c r="K461" s="11" t="s">
        <v>11524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949</v>
      </c>
      <c r="F462" s="10">
        <v>42036</v>
      </c>
      <c r="G462" s="10">
        <v>45689</v>
      </c>
      <c r="H462" s="11">
        <v>11</v>
      </c>
      <c r="I462" s="20" t="s">
        <v>259</v>
      </c>
      <c r="J462" s="11" t="s">
        <v>261</v>
      </c>
      <c r="K462" s="11" t="s">
        <v>11524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950</v>
      </c>
      <c r="F463" s="10">
        <v>42036</v>
      </c>
      <c r="G463" s="10">
        <v>45689</v>
      </c>
      <c r="H463" s="11">
        <v>11</v>
      </c>
      <c r="I463" s="20" t="s">
        <v>259</v>
      </c>
      <c r="J463" s="11" t="s">
        <v>261</v>
      </c>
      <c r="K463" s="11" t="s">
        <v>11524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951</v>
      </c>
      <c r="F464" s="10">
        <v>42036</v>
      </c>
      <c r="G464" s="10">
        <v>45689</v>
      </c>
      <c r="H464" s="11">
        <v>11</v>
      </c>
      <c r="I464" s="20" t="s">
        <v>259</v>
      </c>
      <c r="J464" s="11" t="s">
        <v>261</v>
      </c>
      <c r="K464" s="11" t="s">
        <v>11524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952</v>
      </c>
      <c r="F465" s="10">
        <v>42036</v>
      </c>
      <c r="G465" s="10">
        <v>45689</v>
      </c>
      <c r="H465" s="11">
        <v>11</v>
      </c>
      <c r="I465" s="20" t="s">
        <v>259</v>
      </c>
      <c r="J465" s="11" t="s">
        <v>261</v>
      </c>
      <c r="K465" s="11" t="s">
        <v>11524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953</v>
      </c>
      <c r="F466" s="10">
        <v>42036</v>
      </c>
      <c r="G466" s="10">
        <v>45689</v>
      </c>
      <c r="H466" s="11">
        <v>11</v>
      </c>
      <c r="I466" s="20" t="s">
        <v>259</v>
      </c>
      <c r="J466" s="11" t="s">
        <v>261</v>
      </c>
      <c r="K466" s="11" t="s">
        <v>11524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954</v>
      </c>
      <c r="F467" s="10">
        <v>42036</v>
      </c>
      <c r="G467" s="10">
        <v>45689</v>
      </c>
      <c r="H467" s="11">
        <v>11</v>
      </c>
      <c r="I467" s="20" t="s">
        <v>259</v>
      </c>
      <c r="J467" s="11" t="s">
        <v>261</v>
      </c>
      <c r="K467" s="11" t="s">
        <v>11524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955</v>
      </c>
      <c r="F468" s="10">
        <v>42036</v>
      </c>
      <c r="G468" s="10">
        <v>45689</v>
      </c>
      <c r="H468" s="11">
        <v>11</v>
      </c>
      <c r="I468" s="20" t="s">
        <v>259</v>
      </c>
      <c r="J468" s="11" t="s">
        <v>261</v>
      </c>
      <c r="K468" s="11" t="s">
        <v>11524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956</v>
      </c>
      <c r="F469" s="10">
        <v>42036</v>
      </c>
      <c r="G469" s="10">
        <v>45689</v>
      </c>
      <c r="H469" s="11">
        <v>11</v>
      </c>
      <c r="I469" s="20" t="s">
        <v>259</v>
      </c>
      <c r="J469" s="11" t="s">
        <v>261</v>
      </c>
      <c r="K469" s="11" t="s">
        <v>11524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957</v>
      </c>
      <c r="F470" s="10">
        <v>42036</v>
      </c>
      <c r="G470" s="10">
        <v>45689</v>
      </c>
      <c r="H470" s="11">
        <v>11</v>
      </c>
      <c r="I470" s="20" t="s">
        <v>259</v>
      </c>
      <c r="J470" s="11" t="s">
        <v>261</v>
      </c>
      <c r="K470" s="11" t="s">
        <v>11524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958</v>
      </c>
      <c r="F471" s="10">
        <v>42036</v>
      </c>
      <c r="G471" s="10">
        <v>45689</v>
      </c>
      <c r="H471" s="11">
        <v>11</v>
      </c>
      <c r="I471" s="20" t="s">
        <v>259</v>
      </c>
      <c r="J471" s="11" t="s">
        <v>261</v>
      </c>
      <c r="K471" s="11" t="s">
        <v>11524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959</v>
      </c>
      <c r="F472" s="10">
        <v>42036</v>
      </c>
      <c r="G472" s="10">
        <v>45689</v>
      </c>
      <c r="H472" s="11">
        <v>11</v>
      </c>
      <c r="I472" s="20" t="s">
        <v>259</v>
      </c>
      <c r="J472" s="11" t="s">
        <v>261</v>
      </c>
      <c r="K472" s="11" t="s">
        <v>11524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960</v>
      </c>
      <c r="F473" s="10">
        <v>42036</v>
      </c>
      <c r="G473" s="10">
        <v>45689</v>
      </c>
      <c r="H473" s="11">
        <v>11</v>
      </c>
      <c r="I473" s="20" t="s">
        <v>259</v>
      </c>
      <c r="J473" s="11" t="s">
        <v>261</v>
      </c>
      <c r="K473" s="11" t="s">
        <v>11524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961</v>
      </c>
      <c r="F474" s="10">
        <v>42036</v>
      </c>
      <c r="G474" s="10">
        <v>45689</v>
      </c>
      <c r="H474" s="11">
        <v>11</v>
      </c>
      <c r="I474" s="20" t="s">
        <v>259</v>
      </c>
      <c r="J474" s="11" t="s">
        <v>261</v>
      </c>
      <c r="K474" s="11" t="s">
        <v>11524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962</v>
      </c>
      <c r="F475" s="10">
        <v>42036</v>
      </c>
      <c r="G475" s="10">
        <v>45689</v>
      </c>
      <c r="H475" s="11">
        <v>11</v>
      </c>
      <c r="I475" s="20" t="s">
        <v>259</v>
      </c>
      <c r="J475" s="11" t="s">
        <v>261</v>
      </c>
      <c r="K475" s="11" t="s">
        <v>11524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963</v>
      </c>
      <c r="F476" s="10">
        <v>42036</v>
      </c>
      <c r="G476" s="10">
        <v>45689</v>
      </c>
      <c r="H476" s="11">
        <v>11</v>
      </c>
      <c r="I476" s="20" t="s">
        <v>259</v>
      </c>
      <c r="J476" s="11" t="s">
        <v>261</v>
      </c>
      <c r="K476" s="11" t="s">
        <v>11524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964</v>
      </c>
      <c r="F477" s="10">
        <v>42036</v>
      </c>
      <c r="G477" s="10">
        <v>45689</v>
      </c>
      <c r="H477" s="11">
        <v>11</v>
      </c>
      <c r="I477" s="11" t="s">
        <v>277</v>
      </c>
      <c r="J477" s="11" t="s">
        <v>261</v>
      </c>
      <c r="K477" s="11" t="s">
        <v>11524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965</v>
      </c>
      <c r="F478" s="10">
        <v>42036</v>
      </c>
      <c r="G478" s="10">
        <v>45689</v>
      </c>
      <c r="H478" s="11">
        <v>11</v>
      </c>
      <c r="I478" s="11" t="s">
        <v>277</v>
      </c>
      <c r="J478" s="11" t="s">
        <v>261</v>
      </c>
      <c r="K478" s="11" t="s">
        <v>11524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966</v>
      </c>
      <c r="F479" s="10">
        <v>42036</v>
      </c>
      <c r="G479" s="10">
        <v>45689</v>
      </c>
      <c r="H479" s="11">
        <v>11</v>
      </c>
      <c r="I479" s="11" t="s">
        <v>277</v>
      </c>
      <c r="J479" s="11" t="s">
        <v>261</v>
      </c>
      <c r="K479" s="11" t="s">
        <v>11524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967</v>
      </c>
      <c r="F480" s="10">
        <v>42036</v>
      </c>
      <c r="G480" s="10">
        <v>45689</v>
      </c>
      <c r="H480" s="11">
        <v>11</v>
      </c>
      <c r="I480" s="20" t="s">
        <v>259</v>
      </c>
      <c r="J480" s="11" t="s">
        <v>261</v>
      </c>
      <c r="K480" s="11" t="s">
        <v>11524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968</v>
      </c>
      <c r="F481" s="10">
        <v>42036</v>
      </c>
      <c r="G481" s="10">
        <v>45689</v>
      </c>
      <c r="H481" s="11">
        <v>11</v>
      </c>
      <c r="I481" s="20" t="s">
        <v>259</v>
      </c>
      <c r="J481" s="11" t="s">
        <v>261</v>
      </c>
      <c r="K481" s="11" t="s">
        <v>11524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969</v>
      </c>
      <c r="F482" s="10">
        <v>42036</v>
      </c>
      <c r="G482" s="10">
        <v>45689</v>
      </c>
      <c r="H482" s="11">
        <v>11</v>
      </c>
      <c r="I482" s="20" t="s">
        <v>259</v>
      </c>
      <c r="J482" s="11" t="s">
        <v>261</v>
      </c>
      <c r="K482" s="11" t="s">
        <v>11524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970</v>
      </c>
      <c r="F483" s="10">
        <v>42036</v>
      </c>
      <c r="G483" s="10">
        <v>45689</v>
      </c>
      <c r="H483" s="11">
        <v>11</v>
      </c>
      <c r="I483" s="20" t="s">
        <v>259</v>
      </c>
      <c r="J483" s="11" t="s">
        <v>261</v>
      </c>
      <c r="K483" s="11" t="s">
        <v>11524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971</v>
      </c>
      <c r="F484" s="10">
        <v>42036</v>
      </c>
      <c r="G484" s="10">
        <v>45689</v>
      </c>
      <c r="H484" s="11">
        <v>11</v>
      </c>
      <c r="I484" s="20" t="s">
        <v>259</v>
      </c>
      <c r="J484" s="11" t="s">
        <v>261</v>
      </c>
      <c r="K484" s="11" t="s">
        <v>11524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972</v>
      </c>
      <c r="F485" s="10">
        <v>42036</v>
      </c>
      <c r="G485" s="10">
        <v>45689</v>
      </c>
      <c r="H485" s="11">
        <v>11</v>
      </c>
      <c r="I485" s="20" t="s">
        <v>259</v>
      </c>
      <c r="J485" s="11" t="s">
        <v>261</v>
      </c>
      <c r="K485" s="11" t="s">
        <v>11524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973</v>
      </c>
      <c r="F486" s="10">
        <v>42036</v>
      </c>
      <c r="G486" s="10">
        <v>45689</v>
      </c>
      <c r="H486" s="11">
        <v>11</v>
      </c>
      <c r="I486" s="20" t="s">
        <v>259</v>
      </c>
      <c r="J486" s="11" t="s">
        <v>261</v>
      </c>
      <c r="K486" s="11" t="s">
        <v>11524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974</v>
      </c>
      <c r="F487" s="10">
        <v>42036</v>
      </c>
      <c r="G487" s="10">
        <v>45689</v>
      </c>
      <c r="H487" s="11">
        <v>11</v>
      </c>
      <c r="I487" s="20" t="s">
        <v>259</v>
      </c>
      <c r="J487" s="11" t="s">
        <v>261</v>
      </c>
      <c r="K487" s="11" t="s">
        <v>11524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975</v>
      </c>
      <c r="F488" s="10">
        <v>42036</v>
      </c>
      <c r="G488" s="10">
        <v>45689</v>
      </c>
      <c r="H488" s="11">
        <v>11</v>
      </c>
      <c r="I488" s="20" t="s">
        <v>259</v>
      </c>
      <c r="J488" s="11" t="s">
        <v>261</v>
      </c>
      <c r="K488" s="11" t="s">
        <v>11524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976</v>
      </c>
      <c r="F489" s="10">
        <v>42036</v>
      </c>
      <c r="G489" s="10">
        <v>45689</v>
      </c>
      <c r="H489" s="11">
        <v>11</v>
      </c>
      <c r="I489" s="20" t="s">
        <v>259</v>
      </c>
      <c r="J489" s="11" t="s">
        <v>261</v>
      </c>
      <c r="K489" s="11" t="s">
        <v>11524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977</v>
      </c>
      <c r="F490" s="10">
        <v>42036</v>
      </c>
      <c r="G490" s="10">
        <v>45689</v>
      </c>
      <c r="H490" s="11">
        <v>11</v>
      </c>
      <c r="I490" s="20" t="s">
        <v>259</v>
      </c>
      <c r="J490" s="11" t="s">
        <v>261</v>
      </c>
      <c r="K490" s="11" t="s">
        <v>11524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978</v>
      </c>
      <c r="F491" s="10">
        <v>42036</v>
      </c>
      <c r="G491" s="10">
        <v>45689</v>
      </c>
      <c r="H491" s="11">
        <v>11</v>
      </c>
      <c r="I491" s="20" t="s">
        <v>259</v>
      </c>
      <c r="J491" s="11" t="s">
        <v>261</v>
      </c>
      <c r="K491" s="11" t="s">
        <v>11524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979</v>
      </c>
      <c r="F492" s="10">
        <v>42036</v>
      </c>
      <c r="G492" s="10">
        <v>45689</v>
      </c>
      <c r="H492" s="11">
        <v>11</v>
      </c>
      <c r="I492" s="20" t="s">
        <v>259</v>
      </c>
      <c r="J492" s="11" t="s">
        <v>261</v>
      </c>
      <c r="K492" s="11" t="s">
        <v>11524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980</v>
      </c>
      <c r="F493" s="10">
        <v>42036</v>
      </c>
      <c r="G493" s="10">
        <v>45689</v>
      </c>
      <c r="H493" s="11">
        <v>11</v>
      </c>
      <c r="I493" s="20" t="s">
        <v>259</v>
      </c>
      <c r="J493" s="11" t="s">
        <v>261</v>
      </c>
      <c r="K493" s="11" t="s">
        <v>11524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981</v>
      </c>
      <c r="F494" s="10">
        <v>42036</v>
      </c>
      <c r="G494" s="10">
        <v>45689</v>
      </c>
      <c r="H494" s="11">
        <v>11</v>
      </c>
      <c r="I494" s="20" t="s">
        <v>259</v>
      </c>
      <c r="J494" s="11" t="s">
        <v>261</v>
      </c>
      <c r="K494" s="11" t="s">
        <v>11524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982</v>
      </c>
      <c r="F495" s="10">
        <v>42036</v>
      </c>
      <c r="G495" s="10">
        <v>45689</v>
      </c>
      <c r="H495" s="11">
        <v>11</v>
      </c>
      <c r="I495" s="11" t="s">
        <v>277</v>
      </c>
      <c r="J495" s="11" t="s">
        <v>261</v>
      </c>
      <c r="K495" s="11" t="s">
        <v>11524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983</v>
      </c>
      <c r="F496" s="10">
        <v>42036</v>
      </c>
      <c r="G496" s="10">
        <v>45689</v>
      </c>
      <c r="H496" s="11">
        <v>11</v>
      </c>
      <c r="I496" s="11" t="s">
        <v>277</v>
      </c>
      <c r="J496" s="11" t="s">
        <v>261</v>
      </c>
      <c r="K496" s="11" t="s">
        <v>11524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984</v>
      </c>
      <c r="F497" s="10">
        <v>42036</v>
      </c>
      <c r="G497" s="10">
        <v>45689</v>
      </c>
      <c r="H497" s="11">
        <v>11</v>
      </c>
      <c r="I497" s="11" t="s">
        <v>277</v>
      </c>
      <c r="J497" s="11" t="s">
        <v>261</v>
      </c>
      <c r="K497" s="11" t="s">
        <v>11524</v>
      </c>
      <c r="L497" s="11">
        <v>2</v>
      </c>
    </row>
    <row r="498" spans="1:12">
      <c r="A498" s="11" t="s">
        <v>11605</v>
      </c>
      <c r="D498" s="11" t="s">
        <v>260</v>
      </c>
      <c r="E498" s="19" t="s">
        <v>985</v>
      </c>
      <c r="F498" s="10">
        <v>42036</v>
      </c>
      <c r="G498" s="10">
        <v>45689</v>
      </c>
      <c r="H498" s="11">
        <v>11</v>
      </c>
      <c r="I498" s="20" t="s">
        <v>259</v>
      </c>
      <c r="J498" s="11" t="s">
        <v>261</v>
      </c>
      <c r="K498" s="11" t="s">
        <v>11524</v>
      </c>
      <c r="L498" s="11">
        <v>2</v>
      </c>
    </row>
    <row r="499" spans="1:12">
      <c r="A499" s="11" t="s">
        <v>11606</v>
      </c>
      <c r="D499" s="11" t="s">
        <v>260</v>
      </c>
      <c r="E499" s="19" t="s">
        <v>986</v>
      </c>
      <c r="F499" s="10">
        <v>42036</v>
      </c>
      <c r="G499" s="10">
        <v>45689</v>
      </c>
      <c r="H499" s="11">
        <v>11</v>
      </c>
      <c r="I499" s="20" t="s">
        <v>259</v>
      </c>
      <c r="J499" s="11" t="s">
        <v>261</v>
      </c>
      <c r="K499" s="11" t="s">
        <v>11524</v>
      </c>
      <c r="L499" s="11">
        <v>2</v>
      </c>
    </row>
    <row r="500" spans="1:12">
      <c r="A500" s="11" t="s">
        <v>11607</v>
      </c>
      <c r="D500" s="11" t="s">
        <v>260</v>
      </c>
      <c r="E500" s="19" t="s">
        <v>987</v>
      </c>
      <c r="F500" s="10">
        <v>42036</v>
      </c>
      <c r="G500" s="10">
        <v>45689</v>
      </c>
      <c r="H500" s="11">
        <v>11</v>
      </c>
      <c r="I500" s="20" t="s">
        <v>259</v>
      </c>
      <c r="J500" s="11" t="s">
        <v>261</v>
      </c>
      <c r="K500" s="11" t="s">
        <v>11524</v>
      </c>
      <c r="L500" s="11">
        <v>2</v>
      </c>
    </row>
    <row r="501" spans="1:12">
      <c r="A501" s="11" t="s">
        <v>11608</v>
      </c>
      <c r="D501" s="11" t="s">
        <v>260</v>
      </c>
      <c r="E501" s="19" t="s">
        <v>988</v>
      </c>
      <c r="F501" s="10">
        <v>42036</v>
      </c>
      <c r="G501" s="10">
        <v>45689</v>
      </c>
      <c r="H501" s="11">
        <v>11</v>
      </c>
      <c r="I501" s="20" t="s">
        <v>259</v>
      </c>
      <c r="J501" s="11" t="s">
        <v>261</v>
      </c>
      <c r="K501" s="11" t="s">
        <v>11524</v>
      </c>
      <c r="L501" s="11">
        <v>2</v>
      </c>
    </row>
    <row r="502" spans="1:12">
      <c r="A502" s="11" t="s">
        <v>11609</v>
      </c>
      <c r="D502" s="11" t="s">
        <v>260</v>
      </c>
      <c r="E502" s="19" t="s">
        <v>989</v>
      </c>
      <c r="F502" s="10">
        <v>42036</v>
      </c>
      <c r="G502" s="10">
        <v>45689</v>
      </c>
      <c r="H502" s="11">
        <v>11</v>
      </c>
      <c r="I502" s="20" t="s">
        <v>259</v>
      </c>
      <c r="J502" s="11" t="s">
        <v>261</v>
      </c>
      <c r="K502" s="11" t="s">
        <v>11524</v>
      </c>
      <c r="L502" s="11">
        <v>2</v>
      </c>
    </row>
    <row r="503" spans="1:12">
      <c r="A503" s="11" t="s">
        <v>11610</v>
      </c>
      <c r="D503" s="11" t="s">
        <v>260</v>
      </c>
      <c r="E503" s="19" t="s">
        <v>990</v>
      </c>
      <c r="F503" s="10">
        <v>42036</v>
      </c>
      <c r="G503" s="10">
        <v>45689</v>
      </c>
      <c r="H503" s="11">
        <v>11</v>
      </c>
      <c r="I503" s="20" t="s">
        <v>259</v>
      </c>
      <c r="J503" s="11" t="s">
        <v>261</v>
      </c>
      <c r="K503" s="11" t="s">
        <v>11524</v>
      </c>
      <c r="L503" s="11">
        <v>2</v>
      </c>
    </row>
    <row r="504" spans="1:12">
      <c r="A504" s="11" t="s">
        <v>11611</v>
      </c>
      <c r="D504" s="11" t="s">
        <v>260</v>
      </c>
      <c r="E504" s="19" t="s">
        <v>991</v>
      </c>
      <c r="F504" s="10">
        <v>42036</v>
      </c>
      <c r="G504" s="10">
        <v>45689</v>
      </c>
      <c r="H504" s="11">
        <v>11</v>
      </c>
      <c r="I504" s="20" t="s">
        <v>259</v>
      </c>
      <c r="J504" s="11" t="s">
        <v>261</v>
      </c>
      <c r="K504" s="11" t="s">
        <v>11524</v>
      </c>
      <c r="L504" s="11">
        <v>2</v>
      </c>
    </row>
    <row r="505" spans="1:12">
      <c r="A505" s="11" t="s">
        <v>11612</v>
      </c>
      <c r="D505" s="11" t="s">
        <v>260</v>
      </c>
      <c r="E505" s="19" t="s">
        <v>992</v>
      </c>
      <c r="F505" s="10">
        <v>42036</v>
      </c>
      <c r="G505" s="10">
        <v>45689</v>
      </c>
      <c r="H505" s="11">
        <v>11</v>
      </c>
      <c r="I505" s="20" t="s">
        <v>259</v>
      </c>
      <c r="J505" s="11" t="s">
        <v>261</v>
      </c>
      <c r="K505" s="11" t="s">
        <v>11524</v>
      </c>
      <c r="L505" s="11">
        <v>2</v>
      </c>
    </row>
    <row r="506" spans="1:12">
      <c r="A506" s="11" t="s">
        <v>11613</v>
      </c>
      <c r="D506" s="11" t="s">
        <v>260</v>
      </c>
      <c r="E506" s="19" t="s">
        <v>993</v>
      </c>
      <c r="F506" s="10">
        <v>42036</v>
      </c>
      <c r="G506" s="10">
        <v>45689</v>
      </c>
      <c r="H506" s="11">
        <v>11</v>
      </c>
      <c r="I506" s="20" t="s">
        <v>259</v>
      </c>
      <c r="J506" s="11" t="s">
        <v>261</v>
      </c>
      <c r="K506" s="11" t="s">
        <v>11524</v>
      </c>
      <c r="L506" s="11">
        <v>2</v>
      </c>
    </row>
    <row r="507" spans="1:12">
      <c r="A507" s="11" t="s">
        <v>11614</v>
      </c>
      <c r="D507" s="11" t="s">
        <v>260</v>
      </c>
      <c r="E507" s="19" t="s">
        <v>994</v>
      </c>
      <c r="F507" s="10">
        <v>42036</v>
      </c>
      <c r="G507" s="10">
        <v>45689</v>
      </c>
      <c r="H507" s="11">
        <v>11</v>
      </c>
      <c r="I507" s="20" t="s">
        <v>259</v>
      </c>
      <c r="J507" s="11" t="s">
        <v>261</v>
      </c>
      <c r="K507" s="11" t="s">
        <v>11524</v>
      </c>
      <c r="L507" s="11">
        <v>2</v>
      </c>
    </row>
    <row r="508" spans="1:12">
      <c r="A508" s="11" t="s">
        <v>11615</v>
      </c>
      <c r="D508" s="11" t="s">
        <v>260</v>
      </c>
      <c r="E508" s="19" t="s">
        <v>995</v>
      </c>
      <c r="F508" s="10">
        <v>42036</v>
      </c>
      <c r="G508" s="10">
        <v>45689</v>
      </c>
      <c r="H508" s="11">
        <v>11</v>
      </c>
      <c r="I508" s="20" t="s">
        <v>259</v>
      </c>
      <c r="J508" s="11" t="s">
        <v>261</v>
      </c>
      <c r="K508" s="11" t="s">
        <v>11524</v>
      </c>
      <c r="L508" s="11">
        <v>2</v>
      </c>
    </row>
    <row r="509" spans="1:12">
      <c r="A509" s="11" t="s">
        <v>11616</v>
      </c>
      <c r="D509" s="11" t="s">
        <v>260</v>
      </c>
      <c r="E509" s="19" t="s">
        <v>996</v>
      </c>
      <c r="F509" s="10">
        <v>42036</v>
      </c>
      <c r="G509" s="10">
        <v>45689</v>
      </c>
      <c r="H509" s="11">
        <v>11</v>
      </c>
      <c r="I509" s="20" t="s">
        <v>259</v>
      </c>
      <c r="J509" s="11" t="s">
        <v>261</v>
      </c>
      <c r="K509" s="11" t="s">
        <v>11524</v>
      </c>
      <c r="L509" s="11">
        <v>2</v>
      </c>
    </row>
    <row r="510" spans="1:12">
      <c r="A510" s="11" t="s">
        <v>11617</v>
      </c>
      <c r="D510" s="11" t="s">
        <v>260</v>
      </c>
      <c r="E510" s="19" t="s">
        <v>997</v>
      </c>
      <c r="F510" s="10">
        <v>42036</v>
      </c>
      <c r="G510" s="10">
        <v>45689</v>
      </c>
      <c r="H510" s="11">
        <v>11</v>
      </c>
      <c r="I510" s="20" t="s">
        <v>259</v>
      </c>
      <c r="J510" s="11" t="s">
        <v>261</v>
      </c>
      <c r="K510" s="11" t="s">
        <v>11524</v>
      </c>
      <c r="L510" s="11">
        <v>2</v>
      </c>
    </row>
    <row r="511" spans="1:12">
      <c r="A511" s="11" t="s">
        <v>11618</v>
      </c>
      <c r="D511" s="11" t="s">
        <v>260</v>
      </c>
      <c r="E511" s="19" t="s">
        <v>998</v>
      </c>
      <c r="F511" s="10">
        <v>42036</v>
      </c>
      <c r="G511" s="10">
        <v>45689</v>
      </c>
      <c r="H511" s="11">
        <v>11</v>
      </c>
      <c r="I511" s="20" t="s">
        <v>259</v>
      </c>
      <c r="J511" s="11" t="s">
        <v>261</v>
      </c>
      <c r="K511" s="11" t="s">
        <v>11524</v>
      </c>
      <c r="L511" s="11">
        <v>2</v>
      </c>
    </row>
    <row r="512" spans="1:12">
      <c r="A512" s="11" t="s">
        <v>11619</v>
      </c>
      <c r="D512" s="11" t="s">
        <v>260</v>
      </c>
      <c r="E512" s="19" t="s">
        <v>1101</v>
      </c>
      <c r="F512" s="10">
        <v>42036</v>
      </c>
      <c r="G512" s="10">
        <v>45689</v>
      </c>
      <c r="H512" s="11">
        <v>11</v>
      </c>
      <c r="I512" s="20" t="s">
        <v>259</v>
      </c>
      <c r="J512" s="11" t="s">
        <v>261</v>
      </c>
      <c r="K512" s="11" t="s">
        <v>11524</v>
      </c>
      <c r="L512" s="11">
        <v>2</v>
      </c>
    </row>
    <row r="513" spans="1:12">
      <c r="A513" s="11" t="s">
        <v>11620</v>
      </c>
      <c r="D513" s="11" t="s">
        <v>260</v>
      </c>
      <c r="E513" s="19" t="s">
        <v>1102</v>
      </c>
      <c r="F513" s="10">
        <v>42036</v>
      </c>
      <c r="G513" s="10">
        <v>45689</v>
      </c>
      <c r="H513" s="11">
        <v>11</v>
      </c>
      <c r="I513" s="11" t="s">
        <v>277</v>
      </c>
      <c r="J513" s="11" t="s">
        <v>261</v>
      </c>
      <c r="K513" s="11" t="s">
        <v>11524</v>
      </c>
      <c r="L513" s="11">
        <v>2</v>
      </c>
    </row>
    <row r="514" spans="1:12">
      <c r="A514" s="11" t="s">
        <v>11621</v>
      </c>
      <c r="D514" s="11" t="s">
        <v>260</v>
      </c>
      <c r="E514" s="19" t="s">
        <v>1103</v>
      </c>
      <c r="F514" s="10">
        <v>42036</v>
      </c>
      <c r="G514" s="10">
        <v>45689</v>
      </c>
      <c r="H514" s="11">
        <v>11</v>
      </c>
      <c r="I514" s="11" t="s">
        <v>277</v>
      </c>
      <c r="J514" s="11" t="s">
        <v>261</v>
      </c>
      <c r="K514" s="11" t="s">
        <v>11524</v>
      </c>
      <c r="L514" s="11">
        <v>2</v>
      </c>
    </row>
    <row r="515" spans="1:12">
      <c r="A515" s="11" t="s">
        <v>11622</v>
      </c>
      <c r="D515" s="11" t="s">
        <v>260</v>
      </c>
      <c r="E515" s="19" t="s">
        <v>1104</v>
      </c>
      <c r="F515" s="10">
        <v>42036</v>
      </c>
      <c r="G515" s="10">
        <v>45689</v>
      </c>
      <c r="H515" s="11">
        <v>11</v>
      </c>
      <c r="I515" s="11" t="s">
        <v>277</v>
      </c>
      <c r="J515" s="11" t="s">
        <v>261</v>
      </c>
      <c r="K515" s="11" t="s">
        <v>11524</v>
      </c>
      <c r="L515" s="11">
        <v>2</v>
      </c>
    </row>
    <row r="516" spans="1:12">
      <c r="A516" s="11" t="s">
        <v>999</v>
      </c>
      <c r="D516" s="11" t="s">
        <v>260</v>
      </c>
      <c r="E516" s="19" t="s">
        <v>1105</v>
      </c>
      <c r="F516" s="10">
        <v>42036</v>
      </c>
      <c r="G516" s="10">
        <v>45689</v>
      </c>
      <c r="H516" s="11">
        <v>11</v>
      </c>
      <c r="I516" s="20" t="s">
        <v>259</v>
      </c>
      <c r="J516" s="11" t="s">
        <v>261</v>
      </c>
      <c r="K516" s="11" t="s">
        <v>11524</v>
      </c>
      <c r="L516" s="11">
        <v>2</v>
      </c>
    </row>
    <row r="517" spans="1:12">
      <c r="A517" s="11" t="s">
        <v>1000</v>
      </c>
      <c r="D517" s="11" t="s">
        <v>260</v>
      </c>
      <c r="E517" s="19" t="s">
        <v>1106</v>
      </c>
      <c r="F517" s="10">
        <v>42036</v>
      </c>
      <c r="G517" s="10">
        <v>45689</v>
      </c>
      <c r="H517" s="11">
        <v>11</v>
      </c>
      <c r="I517" s="20" t="s">
        <v>259</v>
      </c>
      <c r="J517" s="11" t="s">
        <v>261</v>
      </c>
      <c r="K517" s="11" t="s">
        <v>11524</v>
      </c>
      <c r="L517" s="11">
        <v>2</v>
      </c>
    </row>
    <row r="518" spans="1:12">
      <c r="A518" s="11" t="s">
        <v>1001</v>
      </c>
      <c r="D518" s="11" t="s">
        <v>260</v>
      </c>
      <c r="E518" s="19" t="s">
        <v>1107</v>
      </c>
      <c r="F518" s="10">
        <v>42036</v>
      </c>
      <c r="G518" s="10">
        <v>45689</v>
      </c>
      <c r="H518" s="11">
        <v>11</v>
      </c>
      <c r="I518" s="20" t="s">
        <v>259</v>
      </c>
      <c r="J518" s="11" t="s">
        <v>261</v>
      </c>
      <c r="K518" s="11" t="s">
        <v>11524</v>
      </c>
      <c r="L518" s="11">
        <v>2</v>
      </c>
    </row>
    <row r="519" spans="1:12">
      <c r="A519" s="11" t="s">
        <v>1002</v>
      </c>
      <c r="D519" s="11" t="s">
        <v>260</v>
      </c>
      <c r="E519" s="19" t="s">
        <v>1108</v>
      </c>
      <c r="F519" s="10">
        <v>42036</v>
      </c>
      <c r="G519" s="10">
        <v>45689</v>
      </c>
      <c r="H519" s="11">
        <v>11</v>
      </c>
      <c r="I519" s="20" t="s">
        <v>259</v>
      </c>
      <c r="J519" s="11" t="s">
        <v>261</v>
      </c>
      <c r="K519" s="11" t="s">
        <v>11524</v>
      </c>
      <c r="L519" s="11">
        <v>2</v>
      </c>
    </row>
    <row r="520" spans="1:12">
      <c r="A520" s="11" t="s">
        <v>1003</v>
      </c>
      <c r="D520" s="11" t="s">
        <v>260</v>
      </c>
      <c r="E520" s="19" t="s">
        <v>1109</v>
      </c>
      <c r="F520" s="10">
        <v>42036</v>
      </c>
      <c r="G520" s="10">
        <v>45689</v>
      </c>
      <c r="H520" s="11">
        <v>11</v>
      </c>
      <c r="I520" s="20" t="s">
        <v>259</v>
      </c>
      <c r="J520" s="11" t="s">
        <v>261</v>
      </c>
      <c r="K520" s="11" t="s">
        <v>11524</v>
      </c>
      <c r="L520" s="11">
        <v>2</v>
      </c>
    </row>
    <row r="521" spans="1:12">
      <c r="A521" s="11" t="s">
        <v>1004</v>
      </c>
      <c r="D521" s="11" t="s">
        <v>260</v>
      </c>
      <c r="E521" s="19" t="s">
        <v>1110</v>
      </c>
      <c r="F521" s="10">
        <v>42036</v>
      </c>
      <c r="G521" s="10">
        <v>45689</v>
      </c>
      <c r="H521" s="11">
        <v>11</v>
      </c>
      <c r="I521" s="20" t="s">
        <v>259</v>
      </c>
      <c r="J521" s="11" t="s">
        <v>261</v>
      </c>
      <c r="K521" s="11" t="s">
        <v>11524</v>
      </c>
      <c r="L521" s="11">
        <v>2</v>
      </c>
    </row>
    <row r="522" spans="1:12">
      <c r="A522" s="11" t="s">
        <v>1005</v>
      </c>
      <c r="D522" s="11" t="s">
        <v>260</v>
      </c>
      <c r="E522" s="19" t="s">
        <v>1111</v>
      </c>
      <c r="F522" s="10">
        <v>42036</v>
      </c>
      <c r="G522" s="10">
        <v>45689</v>
      </c>
      <c r="H522" s="11">
        <v>11</v>
      </c>
      <c r="I522" s="20" t="s">
        <v>259</v>
      </c>
      <c r="J522" s="11" t="s">
        <v>261</v>
      </c>
      <c r="K522" s="11" t="s">
        <v>11524</v>
      </c>
      <c r="L522" s="11">
        <v>2</v>
      </c>
    </row>
    <row r="523" spans="1:12">
      <c r="A523" s="11" t="s">
        <v>1006</v>
      </c>
      <c r="D523" s="11" t="s">
        <v>260</v>
      </c>
      <c r="E523" s="19" t="s">
        <v>1112</v>
      </c>
      <c r="F523" s="10">
        <v>42036</v>
      </c>
      <c r="G523" s="10">
        <v>45689</v>
      </c>
      <c r="H523" s="11">
        <v>11</v>
      </c>
      <c r="I523" s="20" t="s">
        <v>259</v>
      </c>
      <c r="J523" s="11" t="s">
        <v>261</v>
      </c>
      <c r="K523" s="11" t="s">
        <v>11524</v>
      </c>
      <c r="L523" s="11">
        <v>2</v>
      </c>
    </row>
    <row r="524" spans="1:12">
      <c r="A524" s="11" t="s">
        <v>1007</v>
      </c>
      <c r="D524" s="11" t="s">
        <v>260</v>
      </c>
      <c r="E524" s="19" t="s">
        <v>1113</v>
      </c>
      <c r="F524" s="10">
        <v>42036</v>
      </c>
      <c r="G524" s="10">
        <v>45689</v>
      </c>
      <c r="H524" s="11">
        <v>11</v>
      </c>
      <c r="I524" s="20" t="s">
        <v>259</v>
      </c>
      <c r="J524" s="11" t="s">
        <v>261</v>
      </c>
      <c r="K524" s="11" t="s">
        <v>11524</v>
      </c>
      <c r="L524" s="11">
        <v>2</v>
      </c>
    </row>
    <row r="525" spans="1:12">
      <c r="A525" s="11" t="s">
        <v>1008</v>
      </c>
      <c r="D525" s="11" t="s">
        <v>260</v>
      </c>
      <c r="E525" s="19" t="s">
        <v>1114</v>
      </c>
      <c r="F525" s="10">
        <v>42036</v>
      </c>
      <c r="G525" s="10">
        <v>45689</v>
      </c>
      <c r="H525" s="11">
        <v>11</v>
      </c>
      <c r="I525" s="20" t="s">
        <v>259</v>
      </c>
      <c r="J525" s="11" t="s">
        <v>261</v>
      </c>
      <c r="K525" s="11" t="s">
        <v>11524</v>
      </c>
      <c r="L525" s="11">
        <v>2</v>
      </c>
    </row>
    <row r="526" spans="1:12">
      <c r="A526" s="11" t="s">
        <v>1009</v>
      </c>
      <c r="D526" s="11" t="s">
        <v>260</v>
      </c>
      <c r="E526" s="19" t="s">
        <v>1115</v>
      </c>
      <c r="F526" s="10">
        <v>42036</v>
      </c>
      <c r="G526" s="10">
        <v>45689</v>
      </c>
      <c r="H526" s="11">
        <v>11</v>
      </c>
      <c r="I526" s="20" t="s">
        <v>259</v>
      </c>
      <c r="J526" s="11" t="s">
        <v>261</v>
      </c>
      <c r="K526" s="11" t="s">
        <v>11524</v>
      </c>
      <c r="L526" s="11">
        <v>2</v>
      </c>
    </row>
    <row r="527" spans="1:12">
      <c r="A527" s="11" t="s">
        <v>1010</v>
      </c>
      <c r="D527" s="11" t="s">
        <v>260</v>
      </c>
      <c r="E527" s="19" t="s">
        <v>1116</v>
      </c>
      <c r="F527" s="10">
        <v>42036</v>
      </c>
      <c r="G527" s="10">
        <v>45689</v>
      </c>
      <c r="H527" s="11">
        <v>11</v>
      </c>
      <c r="I527" s="20" t="s">
        <v>259</v>
      </c>
      <c r="J527" s="11" t="s">
        <v>261</v>
      </c>
      <c r="K527" s="11" t="s">
        <v>11524</v>
      </c>
      <c r="L527" s="11">
        <v>2</v>
      </c>
    </row>
    <row r="528" spans="1:12">
      <c r="A528" s="11" t="s">
        <v>1011</v>
      </c>
      <c r="D528" s="11" t="s">
        <v>260</v>
      </c>
      <c r="E528" s="19" t="s">
        <v>1117</v>
      </c>
      <c r="F528" s="10">
        <v>42036</v>
      </c>
      <c r="G528" s="10">
        <v>45689</v>
      </c>
      <c r="H528" s="11">
        <v>11</v>
      </c>
      <c r="I528" s="20" t="s">
        <v>259</v>
      </c>
      <c r="J528" s="11" t="s">
        <v>261</v>
      </c>
      <c r="K528" s="11" t="s">
        <v>11524</v>
      </c>
      <c r="L528" s="11">
        <v>2</v>
      </c>
    </row>
    <row r="529" spans="1:12">
      <c r="A529" s="11" t="s">
        <v>1012</v>
      </c>
      <c r="D529" s="11" t="s">
        <v>260</v>
      </c>
      <c r="E529" s="19" t="s">
        <v>1118</v>
      </c>
      <c r="F529" s="10">
        <v>42036</v>
      </c>
      <c r="G529" s="10">
        <v>45689</v>
      </c>
      <c r="H529" s="11">
        <v>11</v>
      </c>
      <c r="I529" s="20" t="s">
        <v>259</v>
      </c>
      <c r="J529" s="11" t="s">
        <v>261</v>
      </c>
      <c r="K529" s="11" t="s">
        <v>11524</v>
      </c>
      <c r="L529" s="11">
        <v>2</v>
      </c>
    </row>
    <row r="530" spans="1:12">
      <c r="A530" s="11" t="s">
        <v>1013</v>
      </c>
      <c r="D530" s="11" t="s">
        <v>260</v>
      </c>
      <c r="E530" s="19" t="s">
        <v>1119</v>
      </c>
      <c r="F530" s="10">
        <v>42036</v>
      </c>
      <c r="G530" s="10">
        <v>45689</v>
      </c>
      <c r="H530" s="11">
        <v>11</v>
      </c>
      <c r="I530" s="20" t="s">
        <v>259</v>
      </c>
      <c r="J530" s="11" t="s">
        <v>261</v>
      </c>
      <c r="K530" s="11" t="s">
        <v>11524</v>
      </c>
      <c r="L530" s="11">
        <v>2</v>
      </c>
    </row>
    <row r="531" spans="1:12">
      <c r="A531" s="11" t="s">
        <v>1014</v>
      </c>
      <c r="D531" s="11" t="s">
        <v>260</v>
      </c>
      <c r="E531" s="19" t="s">
        <v>1120</v>
      </c>
      <c r="F531" s="10">
        <v>42036</v>
      </c>
      <c r="G531" s="10">
        <v>45689</v>
      </c>
      <c r="H531" s="11">
        <v>11</v>
      </c>
      <c r="I531" s="11" t="s">
        <v>277</v>
      </c>
      <c r="J531" s="11" t="s">
        <v>261</v>
      </c>
      <c r="K531" s="11" t="s">
        <v>11524</v>
      </c>
      <c r="L531" s="11">
        <v>2</v>
      </c>
    </row>
    <row r="532" spans="1:12">
      <c r="A532" s="11" t="s">
        <v>1015</v>
      </c>
      <c r="D532" s="11" t="s">
        <v>260</v>
      </c>
      <c r="E532" s="19" t="s">
        <v>1121</v>
      </c>
      <c r="F532" s="10">
        <v>42036</v>
      </c>
      <c r="G532" s="10">
        <v>45689</v>
      </c>
      <c r="H532" s="11">
        <v>11</v>
      </c>
      <c r="I532" s="11" t="s">
        <v>277</v>
      </c>
      <c r="J532" s="11" t="s">
        <v>261</v>
      </c>
      <c r="K532" s="11" t="s">
        <v>11524</v>
      </c>
      <c r="L532" s="11">
        <v>2</v>
      </c>
    </row>
    <row r="533" spans="1:12">
      <c r="A533" s="11" t="s">
        <v>1016</v>
      </c>
      <c r="D533" s="11" t="s">
        <v>260</v>
      </c>
      <c r="E533" s="19" t="s">
        <v>1122</v>
      </c>
      <c r="F533" s="10">
        <v>42036</v>
      </c>
      <c r="G533" s="10">
        <v>45689</v>
      </c>
      <c r="H533" s="11">
        <v>11</v>
      </c>
      <c r="I533" s="11" t="s">
        <v>277</v>
      </c>
      <c r="J533" s="11" t="s">
        <v>261</v>
      </c>
      <c r="K533" s="11" t="s">
        <v>11524</v>
      </c>
      <c r="L533" s="11">
        <v>2</v>
      </c>
    </row>
    <row r="534" spans="1:12">
      <c r="A534" s="11" t="s">
        <v>12091</v>
      </c>
      <c r="D534" s="11" t="s">
        <v>260</v>
      </c>
      <c r="E534" s="19" t="s">
        <v>1123</v>
      </c>
      <c r="F534" s="10">
        <v>42036</v>
      </c>
      <c r="G534" s="10">
        <v>45689</v>
      </c>
      <c r="H534" s="11">
        <v>11</v>
      </c>
      <c r="I534" s="20" t="s">
        <v>259</v>
      </c>
      <c r="J534" s="11" t="s">
        <v>261</v>
      </c>
      <c r="K534" s="11" t="s">
        <v>11524</v>
      </c>
      <c r="L534" s="11">
        <v>2</v>
      </c>
    </row>
    <row r="535" spans="1:12">
      <c r="A535" s="11" t="s">
        <v>12092</v>
      </c>
      <c r="D535" s="11" t="s">
        <v>260</v>
      </c>
      <c r="E535" s="19" t="s">
        <v>1124</v>
      </c>
      <c r="F535" s="10">
        <v>42036</v>
      </c>
      <c r="G535" s="10">
        <v>45689</v>
      </c>
      <c r="H535" s="11">
        <v>11</v>
      </c>
      <c r="I535" s="20" t="s">
        <v>259</v>
      </c>
      <c r="J535" s="11" t="s">
        <v>261</v>
      </c>
      <c r="K535" s="11" t="s">
        <v>11524</v>
      </c>
      <c r="L535" s="11">
        <v>2</v>
      </c>
    </row>
    <row r="536" spans="1:12">
      <c r="A536" s="11" t="s">
        <v>12093</v>
      </c>
      <c r="D536" s="11" t="s">
        <v>260</v>
      </c>
      <c r="E536" s="19" t="s">
        <v>1125</v>
      </c>
      <c r="F536" s="10">
        <v>42036</v>
      </c>
      <c r="G536" s="10">
        <v>45689</v>
      </c>
      <c r="H536" s="11">
        <v>11</v>
      </c>
      <c r="I536" s="20" t="s">
        <v>259</v>
      </c>
      <c r="J536" s="11" t="s">
        <v>261</v>
      </c>
      <c r="K536" s="11" t="s">
        <v>11524</v>
      </c>
      <c r="L536" s="11">
        <v>2</v>
      </c>
    </row>
    <row r="537" spans="1:12">
      <c r="A537" s="11" t="s">
        <v>12094</v>
      </c>
      <c r="D537" s="11" t="s">
        <v>260</v>
      </c>
      <c r="E537" s="19" t="s">
        <v>1126</v>
      </c>
      <c r="F537" s="10">
        <v>42036</v>
      </c>
      <c r="G537" s="10">
        <v>45689</v>
      </c>
      <c r="H537" s="11">
        <v>11</v>
      </c>
      <c r="I537" s="20" t="s">
        <v>259</v>
      </c>
      <c r="J537" s="11" t="s">
        <v>261</v>
      </c>
      <c r="K537" s="11" t="s">
        <v>11524</v>
      </c>
      <c r="L537" s="11">
        <v>2</v>
      </c>
    </row>
    <row r="538" spans="1:12">
      <c r="A538" s="11" t="s">
        <v>12095</v>
      </c>
      <c r="D538" s="11" t="s">
        <v>260</v>
      </c>
      <c r="E538" s="19" t="s">
        <v>1127</v>
      </c>
      <c r="F538" s="10">
        <v>42036</v>
      </c>
      <c r="G538" s="10">
        <v>45689</v>
      </c>
      <c r="H538" s="11">
        <v>11</v>
      </c>
      <c r="I538" s="20" t="s">
        <v>259</v>
      </c>
      <c r="J538" s="11" t="s">
        <v>261</v>
      </c>
      <c r="K538" s="11" t="s">
        <v>11524</v>
      </c>
      <c r="L538" s="11">
        <v>2</v>
      </c>
    </row>
    <row r="539" spans="1:12">
      <c r="A539" s="11" t="s">
        <v>12096</v>
      </c>
      <c r="D539" s="11" t="s">
        <v>260</v>
      </c>
      <c r="E539" s="19" t="s">
        <v>1128</v>
      </c>
      <c r="F539" s="10">
        <v>42036</v>
      </c>
      <c r="G539" s="10">
        <v>45689</v>
      </c>
      <c r="H539" s="11">
        <v>11</v>
      </c>
      <c r="I539" s="20" t="s">
        <v>259</v>
      </c>
      <c r="J539" s="11" t="s">
        <v>261</v>
      </c>
      <c r="K539" s="11" t="s">
        <v>11524</v>
      </c>
      <c r="L539" s="11">
        <v>2</v>
      </c>
    </row>
    <row r="540" spans="1:12">
      <c r="A540" s="11" t="s">
        <v>12097</v>
      </c>
      <c r="D540" s="11" t="s">
        <v>260</v>
      </c>
      <c r="E540" s="19" t="s">
        <v>1129</v>
      </c>
      <c r="F540" s="10">
        <v>42036</v>
      </c>
      <c r="G540" s="10">
        <v>45689</v>
      </c>
      <c r="H540" s="11">
        <v>11</v>
      </c>
      <c r="I540" s="20" t="s">
        <v>259</v>
      </c>
      <c r="J540" s="11" t="s">
        <v>261</v>
      </c>
      <c r="K540" s="11" t="s">
        <v>11524</v>
      </c>
      <c r="L540" s="11">
        <v>2</v>
      </c>
    </row>
    <row r="541" spans="1:12">
      <c r="A541" s="11" t="s">
        <v>12098</v>
      </c>
      <c r="D541" s="11" t="s">
        <v>260</v>
      </c>
      <c r="E541" s="19" t="s">
        <v>1130</v>
      </c>
      <c r="F541" s="10">
        <v>42036</v>
      </c>
      <c r="G541" s="10">
        <v>45689</v>
      </c>
      <c r="H541" s="11">
        <v>11</v>
      </c>
      <c r="I541" s="20" t="s">
        <v>259</v>
      </c>
      <c r="J541" s="11" t="s">
        <v>261</v>
      </c>
      <c r="K541" s="11" t="s">
        <v>11524</v>
      </c>
      <c r="L541" s="11">
        <v>2</v>
      </c>
    </row>
    <row r="542" spans="1:12">
      <c r="A542" s="11" t="s">
        <v>12099</v>
      </c>
      <c r="D542" s="11" t="s">
        <v>260</v>
      </c>
      <c r="E542" s="19" t="s">
        <v>1131</v>
      </c>
      <c r="F542" s="10">
        <v>42036</v>
      </c>
      <c r="G542" s="10">
        <v>45689</v>
      </c>
      <c r="H542" s="11">
        <v>11</v>
      </c>
      <c r="I542" s="20" t="s">
        <v>259</v>
      </c>
      <c r="J542" s="11" t="s">
        <v>261</v>
      </c>
      <c r="K542" s="11" t="s">
        <v>11524</v>
      </c>
      <c r="L542" s="11">
        <v>2</v>
      </c>
    </row>
    <row r="543" spans="1:12">
      <c r="A543" s="11" t="s">
        <v>12100</v>
      </c>
      <c r="D543" s="11" t="s">
        <v>260</v>
      </c>
      <c r="E543" s="19" t="s">
        <v>1132</v>
      </c>
      <c r="F543" s="10">
        <v>42036</v>
      </c>
      <c r="G543" s="10">
        <v>45689</v>
      </c>
      <c r="H543" s="11">
        <v>11</v>
      </c>
      <c r="I543" s="20" t="s">
        <v>259</v>
      </c>
      <c r="J543" s="11" t="s">
        <v>261</v>
      </c>
      <c r="K543" s="11" t="s">
        <v>11524</v>
      </c>
      <c r="L543" s="11">
        <v>2</v>
      </c>
    </row>
    <row r="544" spans="1:12">
      <c r="A544" s="11" t="s">
        <v>12101</v>
      </c>
      <c r="D544" s="11" t="s">
        <v>260</v>
      </c>
      <c r="E544" s="19" t="s">
        <v>1133</v>
      </c>
      <c r="F544" s="10">
        <v>42036</v>
      </c>
      <c r="G544" s="10">
        <v>45689</v>
      </c>
      <c r="H544" s="11">
        <v>11</v>
      </c>
      <c r="I544" s="20" t="s">
        <v>259</v>
      </c>
      <c r="J544" s="11" t="s">
        <v>261</v>
      </c>
      <c r="K544" s="11" t="s">
        <v>11524</v>
      </c>
      <c r="L544" s="11">
        <v>2</v>
      </c>
    </row>
    <row r="545" spans="1:12">
      <c r="A545" s="11" t="s">
        <v>12102</v>
      </c>
      <c r="D545" s="11" t="s">
        <v>260</v>
      </c>
      <c r="E545" s="19" t="s">
        <v>1134</v>
      </c>
      <c r="F545" s="10">
        <v>42036</v>
      </c>
      <c r="G545" s="10">
        <v>45689</v>
      </c>
      <c r="H545" s="11">
        <v>11</v>
      </c>
      <c r="I545" s="20" t="s">
        <v>259</v>
      </c>
      <c r="J545" s="11" t="s">
        <v>261</v>
      </c>
      <c r="K545" s="11" t="s">
        <v>11524</v>
      </c>
      <c r="L545" s="11">
        <v>2</v>
      </c>
    </row>
    <row r="546" spans="1:12">
      <c r="A546" s="11" t="s">
        <v>12103</v>
      </c>
      <c r="D546" s="11" t="s">
        <v>260</v>
      </c>
      <c r="E546" s="19" t="s">
        <v>1135</v>
      </c>
      <c r="F546" s="10">
        <v>42036</v>
      </c>
      <c r="G546" s="10">
        <v>45689</v>
      </c>
      <c r="H546" s="11">
        <v>11</v>
      </c>
      <c r="I546" s="20" t="s">
        <v>259</v>
      </c>
      <c r="J546" s="11" t="s">
        <v>261</v>
      </c>
      <c r="K546" s="11" t="s">
        <v>11524</v>
      </c>
      <c r="L546" s="11">
        <v>2</v>
      </c>
    </row>
    <row r="547" spans="1:12">
      <c r="A547" s="11" t="s">
        <v>12104</v>
      </c>
      <c r="D547" s="11" t="s">
        <v>260</v>
      </c>
      <c r="E547" s="19" t="s">
        <v>1136</v>
      </c>
      <c r="F547" s="10">
        <v>42036</v>
      </c>
      <c r="G547" s="10">
        <v>45689</v>
      </c>
      <c r="H547" s="11">
        <v>11</v>
      </c>
      <c r="I547" s="20" t="s">
        <v>259</v>
      </c>
      <c r="J547" s="11" t="s">
        <v>261</v>
      </c>
      <c r="K547" s="11" t="s">
        <v>11524</v>
      </c>
      <c r="L547" s="11">
        <v>2</v>
      </c>
    </row>
    <row r="548" spans="1:12">
      <c r="A548" s="11" t="s">
        <v>12105</v>
      </c>
      <c r="D548" s="11" t="s">
        <v>260</v>
      </c>
      <c r="E548" s="19" t="s">
        <v>1137</v>
      </c>
      <c r="F548" s="10">
        <v>42036</v>
      </c>
      <c r="G548" s="10">
        <v>45689</v>
      </c>
      <c r="H548" s="11">
        <v>11</v>
      </c>
      <c r="I548" s="20" t="s">
        <v>259</v>
      </c>
      <c r="J548" s="11" t="s">
        <v>261</v>
      </c>
      <c r="K548" s="11" t="s">
        <v>11524</v>
      </c>
      <c r="L548" s="11">
        <v>2</v>
      </c>
    </row>
    <row r="549" spans="1:12">
      <c r="A549" s="11" t="s">
        <v>12106</v>
      </c>
      <c r="D549" s="11" t="s">
        <v>260</v>
      </c>
      <c r="E549" s="19" t="s">
        <v>1138</v>
      </c>
      <c r="F549" s="10">
        <v>42036</v>
      </c>
      <c r="G549" s="10">
        <v>45689</v>
      </c>
      <c r="H549" s="11">
        <v>11</v>
      </c>
      <c r="I549" s="11" t="s">
        <v>277</v>
      </c>
      <c r="J549" s="11" t="s">
        <v>261</v>
      </c>
      <c r="K549" s="11" t="s">
        <v>11524</v>
      </c>
      <c r="L549" s="11">
        <v>2</v>
      </c>
    </row>
    <row r="550" spans="1:12">
      <c r="A550" s="11" t="s">
        <v>12107</v>
      </c>
      <c r="D550" s="11" t="s">
        <v>260</v>
      </c>
      <c r="E550" s="19" t="s">
        <v>1139</v>
      </c>
      <c r="F550" s="10">
        <v>42036</v>
      </c>
      <c r="G550" s="10">
        <v>45689</v>
      </c>
      <c r="H550" s="11">
        <v>11</v>
      </c>
      <c r="I550" s="11" t="s">
        <v>277</v>
      </c>
      <c r="J550" s="11" t="s">
        <v>261</v>
      </c>
      <c r="K550" s="11" t="s">
        <v>11524</v>
      </c>
      <c r="L550" s="11">
        <v>2</v>
      </c>
    </row>
    <row r="551" spans="1:12">
      <c r="A551" s="11" t="s">
        <v>12108</v>
      </c>
      <c r="D551" s="11" t="s">
        <v>260</v>
      </c>
      <c r="E551" s="19" t="s">
        <v>1140</v>
      </c>
      <c r="F551" s="10">
        <v>42036</v>
      </c>
      <c r="G551" s="10">
        <v>45689</v>
      </c>
      <c r="H551" s="11">
        <v>11</v>
      </c>
      <c r="I551" s="11" t="s">
        <v>277</v>
      </c>
      <c r="J551" s="11" t="s">
        <v>261</v>
      </c>
      <c r="K551" s="11" t="s">
        <v>11524</v>
      </c>
      <c r="L551" s="11">
        <v>2</v>
      </c>
    </row>
    <row r="552" spans="1:12">
      <c r="A552" s="11" t="s">
        <v>11929</v>
      </c>
      <c r="D552" s="11" t="s">
        <v>260</v>
      </c>
      <c r="E552" s="19" t="s">
        <v>1141</v>
      </c>
      <c r="F552" s="10">
        <v>42036</v>
      </c>
      <c r="G552" s="10">
        <v>45689</v>
      </c>
      <c r="H552" s="11">
        <v>11</v>
      </c>
      <c r="I552" s="20" t="s">
        <v>259</v>
      </c>
      <c r="J552" s="11" t="s">
        <v>261</v>
      </c>
      <c r="K552" s="11" t="s">
        <v>11524</v>
      </c>
      <c r="L552" s="11">
        <v>2</v>
      </c>
    </row>
    <row r="553" spans="1:12">
      <c r="A553" s="11" t="s">
        <v>11930</v>
      </c>
      <c r="D553" s="11" t="s">
        <v>260</v>
      </c>
      <c r="E553" s="19" t="s">
        <v>1142</v>
      </c>
      <c r="F553" s="10">
        <v>42036</v>
      </c>
      <c r="G553" s="10">
        <v>45689</v>
      </c>
      <c r="H553" s="11">
        <v>11</v>
      </c>
      <c r="I553" s="20" t="s">
        <v>259</v>
      </c>
      <c r="J553" s="11" t="s">
        <v>261</v>
      </c>
      <c r="K553" s="11" t="s">
        <v>11524</v>
      </c>
      <c r="L553" s="11">
        <v>2</v>
      </c>
    </row>
    <row r="554" spans="1:12">
      <c r="A554" s="11" t="s">
        <v>11931</v>
      </c>
      <c r="D554" s="11" t="s">
        <v>260</v>
      </c>
      <c r="E554" s="19" t="s">
        <v>1143</v>
      </c>
      <c r="F554" s="10">
        <v>42036</v>
      </c>
      <c r="G554" s="10">
        <v>45689</v>
      </c>
      <c r="H554" s="11">
        <v>11</v>
      </c>
      <c r="I554" s="20" t="s">
        <v>259</v>
      </c>
      <c r="J554" s="11" t="s">
        <v>261</v>
      </c>
      <c r="K554" s="11" t="s">
        <v>11524</v>
      </c>
      <c r="L554" s="11">
        <v>2</v>
      </c>
    </row>
    <row r="555" spans="1:12">
      <c r="A555" s="11" t="s">
        <v>11932</v>
      </c>
      <c r="D555" s="11" t="s">
        <v>260</v>
      </c>
      <c r="E555" s="19" t="s">
        <v>1144</v>
      </c>
      <c r="F555" s="10">
        <v>42036</v>
      </c>
      <c r="G555" s="10">
        <v>45689</v>
      </c>
      <c r="H555" s="11">
        <v>11</v>
      </c>
      <c r="I555" s="20" t="s">
        <v>259</v>
      </c>
      <c r="J555" s="11" t="s">
        <v>261</v>
      </c>
      <c r="K555" s="11" t="s">
        <v>11524</v>
      </c>
      <c r="L555" s="11">
        <v>2</v>
      </c>
    </row>
    <row r="556" spans="1:12">
      <c r="A556" s="11" t="s">
        <v>11933</v>
      </c>
      <c r="D556" s="11" t="s">
        <v>260</v>
      </c>
      <c r="E556" s="19" t="s">
        <v>1145</v>
      </c>
      <c r="F556" s="10">
        <v>42036</v>
      </c>
      <c r="G556" s="10">
        <v>45689</v>
      </c>
      <c r="H556" s="11">
        <v>11</v>
      </c>
      <c r="I556" s="20" t="s">
        <v>259</v>
      </c>
      <c r="J556" s="11" t="s">
        <v>261</v>
      </c>
      <c r="K556" s="11" t="s">
        <v>11524</v>
      </c>
      <c r="L556" s="11">
        <v>2</v>
      </c>
    </row>
    <row r="557" spans="1:12">
      <c r="A557" s="11" t="s">
        <v>11934</v>
      </c>
      <c r="D557" s="11" t="s">
        <v>260</v>
      </c>
      <c r="E557" s="19" t="s">
        <v>1146</v>
      </c>
      <c r="F557" s="10">
        <v>42036</v>
      </c>
      <c r="G557" s="10">
        <v>45689</v>
      </c>
      <c r="H557" s="11">
        <v>11</v>
      </c>
      <c r="I557" s="20" t="s">
        <v>259</v>
      </c>
      <c r="J557" s="11" t="s">
        <v>261</v>
      </c>
      <c r="K557" s="11" t="s">
        <v>11524</v>
      </c>
      <c r="L557" s="11">
        <v>2</v>
      </c>
    </row>
    <row r="558" spans="1:12">
      <c r="A558" s="11" t="s">
        <v>11935</v>
      </c>
      <c r="D558" s="11" t="s">
        <v>260</v>
      </c>
      <c r="E558" s="19" t="s">
        <v>1147</v>
      </c>
      <c r="F558" s="10">
        <v>42036</v>
      </c>
      <c r="G558" s="10">
        <v>45689</v>
      </c>
      <c r="H558" s="11">
        <v>11</v>
      </c>
      <c r="I558" s="20" t="s">
        <v>259</v>
      </c>
      <c r="J558" s="11" t="s">
        <v>261</v>
      </c>
      <c r="K558" s="11" t="s">
        <v>11524</v>
      </c>
      <c r="L558" s="11">
        <v>2</v>
      </c>
    </row>
    <row r="559" spans="1:12">
      <c r="A559" s="11" t="s">
        <v>11936</v>
      </c>
      <c r="D559" s="11" t="s">
        <v>260</v>
      </c>
      <c r="E559" s="19" t="s">
        <v>1148</v>
      </c>
      <c r="F559" s="10">
        <v>42036</v>
      </c>
      <c r="G559" s="10">
        <v>45689</v>
      </c>
      <c r="H559" s="11">
        <v>11</v>
      </c>
      <c r="I559" s="20" t="s">
        <v>259</v>
      </c>
      <c r="J559" s="11" t="s">
        <v>261</v>
      </c>
      <c r="K559" s="11" t="s">
        <v>11524</v>
      </c>
      <c r="L559" s="11">
        <v>2</v>
      </c>
    </row>
    <row r="560" spans="1:12">
      <c r="A560" s="11" t="s">
        <v>11937</v>
      </c>
      <c r="D560" s="11" t="s">
        <v>260</v>
      </c>
      <c r="E560" s="19" t="s">
        <v>1149</v>
      </c>
      <c r="F560" s="10">
        <v>42036</v>
      </c>
      <c r="G560" s="10">
        <v>45689</v>
      </c>
      <c r="H560" s="11">
        <v>11</v>
      </c>
      <c r="I560" s="20" t="s">
        <v>259</v>
      </c>
      <c r="J560" s="11" t="s">
        <v>261</v>
      </c>
      <c r="K560" s="11" t="s">
        <v>11524</v>
      </c>
      <c r="L560" s="11">
        <v>2</v>
      </c>
    </row>
    <row r="561" spans="1:12">
      <c r="A561" s="11" t="s">
        <v>11938</v>
      </c>
      <c r="D561" s="11" t="s">
        <v>260</v>
      </c>
      <c r="E561" s="19" t="s">
        <v>1150</v>
      </c>
      <c r="F561" s="10">
        <v>42036</v>
      </c>
      <c r="G561" s="10">
        <v>45689</v>
      </c>
      <c r="H561" s="11">
        <v>11</v>
      </c>
      <c r="I561" s="20" t="s">
        <v>259</v>
      </c>
      <c r="J561" s="11" t="s">
        <v>261</v>
      </c>
      <c r="K561" s="11" t="s">
        <v>11524</v>
      </c>
      <c r="L561" s="11">
        <v>2</v>
      </c>
    </row>
    <row r="562" spans="1:12">
      <c r="A562" s="11" t="s">
        <v>11939</v>
      </c>
      <c r="D562" s="11" t="s">
        <v>260</v>
      </c>
      <c r="E562" s="19" t="s">
        <v>1151</v>
      </c>
      <c r="F562" s="10">
        <v>42036</v>
      </c>
      <c r="G562" s="10">
        <v>45689</v>
      </c>
      <c r="H562" s="11">
        <v>11</v>
      </c>
      <c r="I562" s="20" t="s">
        <v>259</v>
      </c>
      <c r="J562" s="11" t="s">
        <v>261</v>
      </c>
      <c r="K562" s="11" t="s">
        <v>11524</v>
      </c>
      <c r="L562" s="11">
        <v>2</v>
      </c>
    </row>
    <row r="563" spans="1:12">
      <c r="A563" s="11" t="s">
        <v>11940</v>
      </c>
      <c r="D563" s="11" t="s">
        <v>260</v>
      </c>
      <c r="E563" s="19" t="s">
        <v>1152</v>
      </c>
      <c r="F563" s="10">
        <v>42036</v>
      </c>
      <c r="G563" s="10">
        <v>45689</v>
      </c>
      <c r="H563" s="11">
        <v>11</v>
      </c>
      <c r="I563" s="20" t="s">
        <v>259</v>
      </c>
      <c r="J563" s="11" t="s">
        <v>261</v>
      </c>
      <c r="K563" s="11" t="s">
        <v>11524</v>
      </c>
      <c r="L563" s="11">
        <v>2</v>
      </c>
    </row>
    <row r="564" spans="1:12">
      <c r="A564" s="11" t="s">
        <v>11941</v>
      </c>
      <c r="D564" s="11" t="s">
        <v>260</v>
      </c>
      <c r="E564" s="19" t="s">
        <v>1153</v>
      </c>
      <c r="F564" s="10">
        <v>42036</v>
      </c>
      <c r="G564" s="10">
        <v>45689</v>
      </c>
      <c r="H564" s="11">
        <v>11</v>
      </c>
      <c r="I564" s="20" t="s">
        <v>259</v>
      </c>
      <c r="J564" s="11" t="s">
        <v>261</v>
      </c>
      <c r="K564" s="11" t="s">
        <v>11524</v>
      </c>
      <c r="L564" s="11">
        <v>2</v>
      </c>
    </row>
    <row r="565" spans="1:12">
      <c r="A565" s="11" t="s">
        <v>11942</v>
      </c>
      <c r="D565" s="11" t="s">
        <v>260</v>
      </c>
      <c r="E565" s="19" t="s">
        <v>1154</v>
      </c>
      <c r="F565" s="10">
        <v>42036</v>
      </c>
      <c r="G565" s="10">
        <v>45689</v>
      </c>
      <c r="H565" s="11">
        <v>11</v>
      </c>
      <c r="I565" s="20" t="s">
        <v>259</v>
      </c>
      <c r="J565" s="11" t="s">
        <v>261</v>
      </c>
      <c r="K565" s="11" t="s">
        <v>11524</v>
      </c>
      <c r="L565" s="11">
        <v>2</v>
      </c>
    </row>
    <row r="566" spans="1:12">
      <c r="A566" s="11" t="s">
        <v>11943</v>
      </c>
      <c r="D566" s="11" t="s">
        <v>260</v>
      </c>
      <c r="E566" s="19" t="s">
        <v>1155</v>
      </c>
      <c r="F566" s="10">
        <v>42036</v>
      </c>
      <c r="G566" s="10">
        <v>45689</v>
      </c>
      <c r="H566" s="11">
        <v>11</v>
      </c>
      <c r="I566" s="20" t="s">
        <v>259</v>
      </c>
      <c r="J566" s="11" t="s">
        <v>261</v>
      </c>
      <c r="K566" s="11" t="s">
        <v>11524</v>
      </c>
      <c r="L566" s="11">
        <v>2</v>
      </c>
    </row>
    <row r="567" spans="1:12">
      <c r="A567" s="11" t="s">
        <v>11944</v>
      </c>
      <c r="D567" s="11" t="s">
        <v>260</v>
      </c>
      <c r="E567" s="19" t="s">
        <v>1156</v>
      </c>
      <c r="F567" s="10">
        <v>42036</v>
      </c>
      <c r="G567" s="10">
        <v>45689</v>
      </c>
      <c r="H567" s="11">
        <v>11</v>
      </c>
      <c r="I567" s="11" t="s">
        <v>277</v>
      </c>
      <c r="J567" s="11" t="s">
        <v>261</v>
      </c>
      <c r="K567" s="11" t="s">
        <v>11524</v>
      </c>
      <c r="L567" s="11">
        <v>2</v>
      </c>
    </row>
    <row r="568" spans="1:12">
      <c r="A568" s="11" t="s">
        <v>11945</v>
      </c>
      <c r="D568" s="11" t="s">
        <v>260</v>
      </c>
      <c r="E568" s="19" t="s">
        <v>1157</v>
      </c>
      <c r="F568" s="10">
        <v>42036</v>
      </c>
      <c r="G568" s="10">
        <v>45689</v>
      </c>
      <c r="H568" s="11">
        <v>11</v>
      </c>
      <c r="I568" s="11" t="s">
        <v>277</v>
      </c>
      <c r="J568" s="11" t="s">
        <v>261</v>
      </c>
      <c r="K568" s="11" t="s">
        <v>11524</v>
      </c>
      <c r="L568" s="11">
        <v>2</v>
      </c>
    </row>
    <row r="569" spans="1:12">
      <c r="A569" s="11" t="s">
        <v>11946</v>
      </c>
      <c r="D569" s="11" t="s">
        <v>260</v>
      </c>
      <c r="E569" s="19" t="s">
        <v>1158</v>
      </c>
      <c r="F569" s="10">
        <v>42036</v>
      </c>
      <c r="G569" s="10">
        <v>45689</v>
      </c>
      <c r="H569" s="11">
        <v>11</v>
      </c>
      <c r="I569" s="11" t="s">
        <v>277</v>
      </c>
      <c r="J569" s="11" t="s">
        <v>261</v>
      </c>
      <c r="K569" s="11" t="s">
        <v>11524</v>
      </c>
      <c r="L569" s="11">
        <v>2</v>
      </c>
    </row>
    <row r="570" spans="1:12">
      <c r="A570" s="11" t="s">
        <v>11767</v>
      </c>
      <c r="D570" s="11" t="s">
        <v>260</v>
      </c>
      <c r="E570" s="19" t="s">
        <v>1159</v>
      </c>
      <c r="F570" s="10">
        <v>42036</v>
      </c>
      <c r="G570" s="10">
        <v>45689</v>
      </c>
      <c r="H570" s="11">
        <v>11</v>
      </c>
      <c r="I570" s="20" t="s">
        <v>259</v>
      </c>
      <c r="J570" s="11" t="s">
        <v>261</v>
      </c>
      <c r="K570" s="11" t="s">
        <v>11524</v>
      </c>
      <c r="L570" s="11">
        <v>2</v>
      </c>
    </row>
    <row r="571" spans="1:12">
      <c r="A571" s="11" t="s">
        <v>11768</v>
      </c>
      <c r="D571" s="11" t="s">
        <v>260</v>
      </c>
      <c r="E571" s="19" t="s">
        <v>1160</v>
      </c>
      <c r="F571" s="10">
        <v>42036</v>
      </c>
      <c r="G571" s="10">
        <v>45689</v>
      </c>
      <c r="H571" s="11">
        <v>11</v>
      </c>
      <c r="I571" s="20" t="s">
        <v>259</v>
      </c>
      <c r="J571" s="11" t="s">
        <v>261</v>
      </c>
      <c r="K571" s="11" t="s">
        <v>11524</v>
      </c>
      <c r="L571" s="11">
        <v>2</v>
      </c>
    </row>
    <row r="572" spans="1:12">
      <c r="A572" s="11" t="s">
        <v>11769</v>
      </c>
      <c r="D572" s="11" t="s">
        <v>260</v>
      </c>
      <c r="E572" s="19" t="s">
        <v>1161</v>
      </c>
      <c r="F572" s="10">
        <v>42036</v>
      </c>
      <c r="G572" s="10">
        <v>45689</v>
      </c>
      <c r="H572" s="11">
        <v>11</v>
      </c>
      <c r="I572" s="20" t="s">
        <v>259</v>
      </c>
      <c r="J572" s="11" t="s">
        <v>261</v>
      </c>
      <c r="K572" s="11" t="s">
        <v>11524</v>
      </c>
      <c r="L572" s="11">
        <v>2</v>
      </c>
    </row>
    <row r="573" spans="1:12">
      <c r="A573" s="11" t="s">
        <v>11770</v>
      </c>
      <c r="D573" s="11" t="s">
        <v>260</v>
      </c>
      <c r="E573" s="19" t="s">
        <v>1162</v>
      </c>
      <c r="F573" s="10">
        <v>42036</v>
      </c>
      <c r="G573" s="10">
        <v>45689</v>
      </c>
      <c r="H573" s="11">
        <v>11</v>
      </c>
      <c r="I573" s="20" t="s">
        <v>259</v>
      </c>
      <c r="J573" s="11" t="s">
        <v>261</v>
      </c>
      <c r="K573" s="11" t="s">
        <v>11524</v>
      </c>
      <c r="L573" s="11">
        <v>2</v>
      </c>
    </row>
    <row r="574" spans="1:12">
      <c r="A574" s="11" t="s">
        <v>11771</v>
      </c>
      <c r="D574" s="11" t="s">
        <v>260</v>
      </c>
      <c r="E574" s="19" t="s">
        <v>1163</v>
      </c>
      <c r="F574" s="10">
        <v>42036</v>
      </c>
      <c r="G574" s="10">
        <v>45689</v>
      </c>
      <c r="H574" s="11">
        <v>11</v>
      </c>
      <c r="I574" s="20" t="s">
        <v>259</v>
      </c>
      <c r="J574" s="11" t="s">
        <v>261</v>
      </c>
      <c r="K574" s="11" t="s">
        <v>11524</v>
      </c>
      <c r="L574" s="11">
        <v>2</v>
      </c>
    </row>
    <row r="575" spans="1:12">
      <c r="A575" s="11" t="s">
        <v>11772</v>
      </c>
      <c r="D575" s="11" t="s">
        <v>260</v>
      </c>
      <c r="E575" s="19" t="s">
        <v>1164</v>
      </c>
      <c r="F575" s="10">
        <v>42036</v>
      </c>
      <c r="G575" s="10">
        <v>45689</v>
      </c>
      <c r="H575" s="11">
        <v>11</v>
      </c>
      <c r="I575" s="20" t="s">
        <v>259</v>
      </c>
      <c r="J575" s="11" t="s">
        <v>261</v>
      </c>
      <c r="K575" s="11" t="s">
        <v>11524</v>
      </c>
      <c r="L575" s="11">
        <v>2</v>
      </c>
    </row>
    <row r="576" spans="1:12">
      <c r="A576" s="11" t="s">
        <v>11773</v>
      </c>
      <c r="D576" s="11" t="s">
        <v>260</v>
      </c>
      <c r="E576" s="19" t="s">
        <v>1165</v>
      </c>
      <c r="F576" s="10">
        <v>42036</v>
      </c>
      <c r="G576" s="10">
        <v>45689</v>
      </c>
      <c r="H576" s="11">
        <v>11</v>
      </c>
      <c r="I576" s="20" t="s">
        <v>259</v>
      </c>
      <c r="J576" s="11" t="s">
        <v>261</v>
      </c>
      <c r="K576" s="11" t="s">
        <v>11524</v>
      </c>
      <c r="L576" s="11">
        <v>2</v>
      </c>
    </row>
    <row r="577" spans="1:12">
      <c r="A577" s="11" t="s">
        <v>11774</v>
      </c>
      <c r="D577" s="11" t="s">
        <v>260</v>
      </c>
      <c r="E577" s="19" t="s">
        <v>1166</v>
      </c>
      <c r="F577" s="10">
        <v>42036</v>
      </c>
      <c r="G577" s="10">
        <v>45689</v>
      </c>
      <c r="H577" s="11">
        <v>11</v>
      </c>
      <c r="I577" s="20" t="s">
        <v>259</v>
      </c>
      <c r="J577" s="11" t="s">
        <v>261</v>
      </c>
      <c r="K577" s="11" t="s">
        <v>11524</v>
      </c>
      <c r="L577" s="11">
        <v>2</v>
      </c>
    </row>
    <row r="578" spans="1:12">
      <c r="A578" s="11" t="s">
        <v>11775</v>
      </c>
      <c r="D578" s="11" t="s">
        <v>260</v>
      </c>
      <c r="E578" s="19" t="s">
        <v>1167</v>
      </c>
      <c r="F578" s="10">
        <v>42036</v>
      </c>
      <c r="G578" s="10">
        <v>45689</v>
      </c>
      <c r="H578" s="11">
        <v>11</v>
      </c>
      <c r="I578" s="20" t="s">
        <v>259</v>
      </c>
      <c r="J578" s="11" t="s">
        <v>261</v>
      </c>
      <c r="K578" s="11" t="s">
        <v>11524</v>
      </c>
      <c r="L578" s="11">
        <v>2</v>
      </c>
    </row>
    <row r="579" spans="1:12">
      <c r="A579" s="11" t="s">
        <v>11776</v>
      </c>
      <c r="D579" s="11" t="s">
        <v>260</v>
      </c>
      <c r="E579" s="19" t="s">
        <v>1168</v>
      </c>
      <c r="F579" s="10">
        <v>42036</v>
      </c>
      <c r="G579" s="10">
        <v>45689</v>
      </c>
      <c r="H579" s="11">
        <v>11</v>
      </c>
      <c r="I579" s="20" t="s">
        <v>259</v>
      </c>
      <c r="J579" s="11" t="s">
        <v>261</v>
      </c>
      <c r="K579" s="11" t="s">
        <v>11524</v>
      </c>
      <c r="L579" s="11">
        <v>2</v>
      </c>
    </row>
    <row r="580" spans="1:12">
      <c r="A580" s="11" t="s">
        <v>11777</v>
      </c>
      <c r="D580" s="11" t="s">
        <v>260</v>
      </c>
      <c r="E580" s="19" t="s">
        <v>1169</v>
      </c>
      <c r="F580" s="10">
        <v>42036</v>
      </c>
      <c r="G580" s="10">
        <v>45689</v>
      </c>
      <c r="H580" s="11">
        <v>11</v>
      </c>
      <c r="I580" s="20" t="s">
        <v>259</v>
      </c>
      <c r="J580" s="11" t="s">
        <v>261</v>
      </c>
      <c r="K580" s="11" t="s">
        <v>11524</v>
      </c>
      <c r="L580" s="11">
        <v>2</v>
      </c>
    </row>
    <row r="581" spans="1:12">
      <c r="A581" s="11" t="s">
        <v>11778</v>
      </c>
      <c r="D581" s="11" t="s">
        <v>260</v>
      </c>
      <c r="E581" s="19" t="s">
        <v>1170</v>
      </c>
      <c r="F581" s="10">
        <v>42036</v>
      </c>
      <c r="G581" s="10">
        <v>45689</v>
      </c>
      <c r="H581" s="11">
        <v>11</v>
      </c>
      <c r="I581" s="20" t="s">
        <v>259</v>
      </c>
      <c r="J581" s="11" t="s">
        <v>261</v>
      </c>
      <c r="K581" s="11" t="s">
        <v>11524</v>
      </c>
      <c r="L581" s="11">
        <v>2</v>
      </c>
    </row>
    <row r="582" spans="1:12">
      <c r="A582" s="11" t="s">
        <v>11779</v>
      </c>
      <c r="D582" s="11" t="s">
        <v>260</v>
      </c>
      <c r="E582" s="19" t="s">
        <v>1171</v>
      </c>
      <c r="F582" s="10">
        <v>42036</v>
      </c>
      <c r="G582" s="10">
        <v>45689</v>
      </c>
      <c r="H582" s="11">
        <v>11</v>
      </c>
      <c r="I582" s="20" t="s">
        <v>259</v>
      </c>
      <c r="J582" s="11" t="s">
        <v>261</v>
      </c>
      <c r="K582" s="11" t="s">
        <v>11524</v>
      </c>
      <c r="L582" s="11">
        <v>2</v>
      </c>
    </row>
    <row r="583" spans="1:12">
      <c r="A583" s="11" t="s">
        <v>11780</v>
      </c>
      <c r="D583" s="11" t="s">
        <v>260</v>
      </c>
      <c r="E583" s="19" t="s">
        <v>1172</v>
      </c>
      <c r="F583" s="10">
        <v>42036</v>
      </c>
      <c r="G583" s="10">
        <v>45689</v>
      </c>
      <c r="H583" s="11">
        <v>11</v>
      </c>
      <c r="I583" s="20" t="s">
        <v>259</v>
      </c>
      <c r="J583" s="11" t="s">
        <v>261</v>
      </c>
      <c r="K583" s="11" t="s">
        <v>11524</v>
      </c>
      <c r="L583" s="11">
        <v>2</v>
      </c>
    </row>
    <row r="584" spans="1:12">
      <c r="A584" s="11" t="s">
        <v>11781</v>
      </c>
      <c r="D584" s="11" t="s">
        <v>260</v>
      </c>
      <c r="E584" s="19" t="s">
        <v>1173</v>
      </c>
      <c r="F584" s="10">
        <v>42036</v>
      </c>
      <c r="G584" s="10">
        <v>45689</v>
      </c>
      <c r="H584" s="11">
        <v>11</v>
      </c>
      <c r="I584" s="20" t="s">
        <v>259</v>
      </c>
      <c r="J584" s="11" t="s">
        <v>261</v>
      </c>
      <c r="K584" s="11" t="s">
        <v>11524</v>
      </c>
      <c r="L584" s="11">
        <v>2</v>
      </c>
    </row>
    <row r="585" spans="1:12">
      <c r="A585" s="11" t="s">
        <v>11782</v>
      </c>
      <c r="D585" s="11" t="s">
        <v>260</v>
      </c>
      <c r="E585" s="19" t="s">
        <v>1174</v>
      </c>
      <c r="F585" s="10">
        <v>42036</v>
      </c>
      <c r="G585" s="10">
        <v>45689</v>
      </c>
      <c r="H585" s="11">
        <v>11</v>
      </c>
      <c r="I585" s="11" t="s">
        <v>277</v>
      </c>
      <c r="J585" s="11" t="s">
        <v>261</v>
      </c>
      <c r="K585" s="11" t="s">
        <v>11524</v>
      </c>
      <c r="L585" s="11">
        <v>2</v>
      </c>
    </row>
    <row r="586" spans="1:12">
      <c r="A586" s="11" t="s">
        <v>11783</v>
      </c>
      <c r="D586" s="11" t="s">
        <v>260</v>
      </c>
      <c r="E586" s="19" t="s">
        <v>1175</v>
      </c>
      <c r="F586" s="10">
        <v>42036</v>
      </c>
      <c r="G586" s="10">
        <v>45689</v>
      </c>
      <c r="H586" s="11">
        <v>11</v>
      </c>
      <c r="I586" s="11" t="s">
        <v>277</v>
      </c>
      <c r="J586" s="11" t="s">
        <v>261</v>
      </c>
      <c r="K586" s="11" t="s">
        <v>11524</v>
      </c>
      <c r="L586" s="11">
        <v>2</v>
      </c>
    </row>
    <row r="587" spans="1:12">
      <c r="A587" s="11" t="s">
        <v>11784</v>
      </c>
      <c r="D587" s="11" t="s">
        <v>260</v>
      </c>
      <c r="E587" s="19" t="s">
        <v>1176</v>
      </c>
      <c r="F587" s="10">
        <v>42036</v>
      </c>
      <c r="G587" s="10">
        <v>45689</v>
      </c>
      <c r="H587" s="11">
        <v>11</v>
      </c>
      <c r="I587" s="11" t="s">
        <v>277</v>
      </c>
      <c r="J587" s="11" t="s">
        <v>261</v>
      </c>
      <c r="K587" s="11" t="s">
        <v>11524</v>
      </c>
      <c r="L587" s="11">
        <v>2</v>
      </c>
    </row>
    <row r="588" spans="1:12">
      <c r="A588" s="11" t="s">
        <v>12253</v>
      </c>
      <c r="D588" s="11" t="s">
        <v>260</v>
      </c>
      <c r="E588" s="19" t="s">
        <v>1177</v>
      </c>
      <c r="F588" s="10">
        <v>42036</v>
      </c>
      <c r="G588" s="10">
        <v>45689</v>
      </c>
      <c r="H588" s="11">
        <v>11</v>
      </c>
      <c r="I588" s="20" t="s">
        <v>259</v>
      </c>
      <c r="J588" s="11" t="s">
        <v>261</v>
      </c>
      <c r="K588" s="11" t="s">
        <v>11524</v>
      </c>
      <c r="L588" s="11">
        <v>2</v>
      </c>
    </row>
    <row r="589" spans="1:12">
      <c r="A589" s="11" t="s">
        <v>12254</v>
      </c>
      <c r="D589" s="11" t="s">
        <v>260</v>
      </c>
      <c r="E589" s="19" t="s">
        <v>1178</v>
      </c>
      <c r="F589" s="10">
        <v>42036</v>
      </c>
      <c r="G589" s="10">
        <v>45689</v>
      </c>
      <c r="H589" s="11">
        <v>11</v>
      </c>
      <c r="I589" s="20" t="s">
        <v>259</v>
      </c>
      <c r="J589" s="11" t="s">
        <v>261</v>
      </c>
      <c r="K589" s="11" t="s">
        <v>11524</v>
      </c>
      <c r="L589" s="11">
        <v>2</v>
      </c>
    </row>
    <row r="590" spans="1:12">
      <c r="A590" s="11" t="s">
        <v>12255</v>
      </c>
      <c r="D590" s="11" t="s">
        <v>260</v>
      </c>
      <c r="E590" s="19" t="s">
        <v>1179</v>
      </c>
      <c r="F590" s="10">
        <v>42036</v>
      </c>
      <c r="G590" s="10">
        <v>45689</v>
      </c>
      <c r="H590" s="11">
        <v>11</v>
      </c>
      <c r="I590" s="20" t="s">
        <v>259</v>
      </c>
      <c r="J590" s="11" t="s">
        <v>261</v>
      </c>
      <c r="K590" s="11" t="s">
        <v>11524</v>
      </c>
      <c r="L590" s="11">
        <v>2</v>
      </c>
    </row>
    <row r="591" spans="1:12">
      <c r="A591" s="11" t="s">
        <v>12256</v>
      </c>
      <c r="D591" s="11" t="s">
        <v>260</v>
      </c>
      <c r="E591" s="19" t="s">
        <v>1180</v>
      </c>
      <c r="F591" s="10">
        <v>42036</v>
      </c>
      <c r="G591" s="10">
        <v>45689</v>
      </c>
      <c r="H591" s="11">
        <v>11</v>
      </c>
      <c r="I591" s="20" t="s">
        <v>259</v>
      </c>
      <c r="J591" s="11" t="s">
        <v>261</v>
      </c>
      <c r="K591" s="11" t="s">
        <v>11524</v>
      </c>
      <c r="L591" s="11">
        <v>2</v>
      </c>
    </row>
    <row r="592" spans="1:12">
      <c r="A592" s="11" t="s">
        <v>12257</v>
      </c>
      <c r="D592" s="11" t="s">
        <v>260</v>
      </c>
      <c r="E592" s="19" t="s">
        <v>1181</v>
      </c>
      <c r="F592" s="10">
        <v>42036</v>
      </c>
      <c r="G592" s="10">
        <v>45689</v>
      </c>
      <c r="H592" s="11">
        <v>11</v>
      </c>
      <c r="I592" s="20" t="s">
        <v>259</v>
      </c>
      <c r="J592" s="11" t="s">
        <v>261</v>
      </c>
      <c r="K592" s="11" t="s">
        <v>11524</v>
      </c>
      <c r="L592" s="11">
        <v>2</v>
      </c>
    </row>
    <row r="593" spans="1:12">
      <c r="A593" s="11" t="s">
        <v>12258</v>
      </c>
      <c r="D593" s="11" t="s">
        <v>260</v>
      </c>
      <c r="E593" s="19" t="s">
        <v>1182</v>
      </c>
      <c r="F593" s="10">
        <v>42036</v>
      </c>
      <c r="G593" s="10">
        <v>45689</v>
      </c>
      <c r="H593" s="11">
        <v>11</v>
      </c>
      <c r="I593" s="20" t="s">
        <v>259</v>
      </c>
      <c r="J593" s="11" t="s">
        <v>261</v>
      </c>
      <c r="K593" s="11" t="s">
        <v>11524</v>
      </c>
      <c r="L593" s="11">
        <v>2</v>
      </c>
    </row>
    <row r="594" spans="1:12">
      <c r="A594" s="11" t="s">
        <v>12259</v>
      </c>
      <c r="D594" s="11" t="s">
        <v>260</v>
      </c>
      <c r="E594" s="19" t="s">
        <v>1183</v>
      </c>
      <c r="F594" s="10">
        <v>42036</v>
      </c>
      <c r="G594" s="10">
        <v>45689</v>
      </c>
      <c r="H594" s="11">
        <v>11</v>
      </c>
      <c r="I594" s="20" t="s">
        <v>259</v>
      </c>
      <c r="J594" s="11" t="s">
        <v>261</v>
      </c>
      <c r="K594" s="11" t="s">
        <v>11524</v>
      </c>
      <c r="L594" s="11">
        <v>2</v>
      </c>
    </row>
    <row r="595" spans="1:12">
      <c r="A595" s="11" t="s">
        <v>12260</v>
      </c>
      <c r="D595" s="11" t="s">
        <v>260</v>
      </c>
      <c r="E595" s="19" t="s">
        <v>1184</v>
      </c>
      <c r="F595" s="10">
        <v>42036</v>
      </c>
      <c r="G595" s="10">
        <v>45689</v>
      </c>
      <c r="H595" s="11">
        <v>11</v>
      </c>
      <c r="I595" s="20" t="s">
        <v>259</v>
      </c>
      <c r="J595" s="11" t="s">
        <v>261</v>
      </c>
      <c r="K595" s="11" t="s">
        <v>11524</v>
      </c>
      <c r="L595" s="11">
        <v>2</v>
      </c>
    </row>
    <row r="596" spans="1:12">
      <c r="A596" s="11" t="s">
        <v>12261</v>
      </c>
      <c r="D596" s="11" t="s">
        <v>260</v>
      </c>
      <c r="E596" s="19" t="s">
        <v>1185</v>
      </c>
      <c r="F596" s="10">
        <v>42036</v>
      </c>
      <c r="G596" s="10">
        <v>45689</v>
      </c>
      <c r="H596" s="11">
        <v>11</v>
      </c>
      <c r="I596" s="20" t="s">
        <v>259</v>
      </c>
      <c r="J596" s="11" t="s">
        <v>261</v>
      </c>
      <c r="K596" s="11" t="s">
        <v>11524</v>
      </c>
      <c r="L596" s="11">
        <v>2</v>
      </c>
    </row>
    <row r="597" spans="1:12">
      <c r="A597" s="11" t="s">
        <v>12262</v>
      </c>
      <c r="D597" s="11" t="s">
        <v>260</v>
      </c>
      <c r="E597" s="19" t="s">
        <v>1186</v>
      </c>
      <c r="F597" s="10">
        <v>42036</v>
      </c>
      <c r="G597" s="10">
        <v>45689</v>
      </c>
      <c r="H597" s="11">
        <v>11</v>
      </c>
      <c r="I597" s="20" t="s">
        <v>259</v>
      </c>
      <c r="J597" s="11" t="s">
        <v>261</v>
      </c>
      <c r="K597" s="11" t="s">
        <v>11524</v>
      </c>
      <c r="L597" s="11">
        <v>2</v>
      </c>
    </row>
    <row r="598" spans="1:12">
      <c r="A598" s="11" t="s">
        <v>12263</v>
      </c>
      <c r="D598" s="11" t="s">
        <v>260</v>
      </c>
      <c r="E598" s="19" t="s">
        <v>1187</v>
      </c>
      <c r="F598" s="10">
        <v>42036</v>
      </c>
      <c r="G598" s="10">
        <v>45689</v>
      </c>
      <c r="H598" s="11">
        <v>11</v>
      </c>
      <c r="I598" s="20" t="s">
        <v>259</v>
      </c>
      <c r="J598" s="11" t="s">
        <v>261</v>
      </c>
      <c r="K598" s="11" t="s">
        <v>11524</v>
      </c>
      <c r="L598" s="11">
        <v>2</v>
      </c>
    </row>
    <row r="599" spans="1:12">
      <c r="A599" s="11" t="s">
        <v>12264</v>
      </c>
      <c r="D599" s="11" t="s">
        <v>260</v>
      </c>
      <c r="E599" s="19" t="s">
        <v>1188</v>
      </c>
      <c r="F599" s="10">
        <v>42036</v>
      </c>
      <c r="G599" s="10">
        <v>45689</v>
      </c>
      <c r="H599" s="11">
        <v>11</v>
      </c>
      <c r="I599" s="20" t="s">
        <v>259</v>
      </c>
      <c r="J599" s="11" t="s">
        <v>261</v>
      </c>
      <c r="K599" s="11" t="s">
        <v>11524</v>
      </c>
      <c r="L599" s="11">
        <v>2</v>
      </c>
    </row>
    <row r="600" spans="1:12">
      <c r="A600" s="11" t="s">
        <v>12265</v>
      </c>
      <c r="D600" s="11" t="s">
        <v>260</v>
      </c>
      <c r="E600" s="19" t="s">
        <v>1189</v>
      </c>
      <c r="F600" s="10">
        <v>42036</v>
      </c>
      <c r="G600" s="10">
        <v>45689</v>
      </c>
      <c r="H600" s="11">
        <v>11</v>
      </c>
      <c r="I600" s="20" t="s">
        <v>259</v>
      </c>
      <c r="J600" s="11" t="s">
        <v>261</v>
      </c>
      <c r="K600" s="11" t="s">
        <v>11524</v>
      </c>
      <c r="L600" s="11">
        <v>2</v>
      </c>
    </row>
    <row r="601" spans="1:12">
      <c r="A601" s="11" t="s">
        <v>12266</v>
      </c>
      <c r="D601" s="11" t="s">
        <v>260</v>
      </c>
      <c r="E601" s="19" t="s">
        <v>1190</v>
      </c>
      <c r="F601" s="10">
        <v>42036</v>
      </c>
      <c r="G601" s="10">
        <v>45689</v>
      </c>
      <c r="H601" s="11">
        <v>11</v>
      </c>
      <c r="I601" s="20" t="s">
        <v>259</v>
      </c>
      <c r="J601" s="11" t="s">
        <v>261</v>
      </c>
      <c r="K601" s="11" t="s">
        <v>11524</v>
      </c>
      <c r="L601" s="11">
        <v>2</v>
      </c>
    </row>
    <row r="602" spans="1:12">
      <c r="A602" s="11" t="s">
        <v>12267</v>
      </c>
      <c r="D602" s="11" t="s">
        <v>260</v>
      </c>
      <c r="E602" s="19" t="s">
        <v>1191</v>
      </c>
      <c r="F602" s="10">
        <v>42036</v>
      </c>
      <c r="G602" s="10">
        <v>45689</v>
      </c>
      <c r="H602" s="11">
        <v>11</v>
      </c>
      <c r="I602" s="20" t="s">
        <v>259</v>
      </c>
      <c r="J602" s="11" t="s">
        <v>261</v>
      </c>
      <c r="K602" s="11" t="s">
        <v>11524</v>
      </c>
      <c r="L602" s="11">
        <v>2</v>
      </c>
    </row>
    <row r="603" spans="1:12">
      <c r="A603" s="11" t="s">
        <v>12268</v>
      </c>
      <c r="D603" s="11" t="s">
        <v>260</v>
      </c>
      <c r="E603" s="19" t="s">
        <v>1192</v>
      </c>
      <c r="F603" s="10">
        <v>42036</v>
      </c>
      <c r="G603" s="10">
        <v>45689</v>
      </c>
      <c r="H603" s="11">
        <v>11</v>
      </c>
      <c r="I603" s="11" t="s">
        <v>277</v>
      </c>
      <c r="J603" s="11" t="s">
        <v>261</v>
      </c>
      <c r="K603" s="11" t="s">
        <v>11524</v>
      </c>
      <c r="L603" s="11">
        <v>2</v>
      </c>
    </row>
    <row r="604" spans="1:12">
      <c r="A604" s="11" t="s">
        <v>12269</v>
      </c>
      <c r="D604" s="11" t="s">
        <v>260</v>
      </c>
      <c r="E604" s="19" t="s">
        <v>1193</v>
      </c>
      <c r="F604" s="10">
        <v>42036</v>
      </c>
      <c r="G604" s="10">
        <v>45689</v>
      </c>
      <c r="H604" s="11">
        <v>11</v>
      </c>
      <c r="I604" s="11" t="s">
        <v>277</v>
      </c>
      <c r="J604" s="11" t="s">
        <v>261</v>
      </c>
      <c r="K604" s="11" t="s">
        <v>11524</v>
      </c>
      <c r="L604" s="11">
        <v>2</v>
      </c>
    </row>
    <row r="605" spans="1:12">
      <c r="A605" s="11" t="s">
        <v>12270</v>
      </c>
      <c r="D605" s="11" t="s">
        <v>260</v>
      </c>
      <c r="E605" s="19" t="s">
        <v>1194</v>
      </c>
      <c r="F605" s="10">
        <v>42036</v>
      </c>
      <c r="G605" s="10">
        <v>45689</v>
      </c>
      <c r="H605" s="11">
        <v>11</v>
      </c>
      <c r="I605" s="11" t="s">
        <v>277</v>
      </c>
      <c r="J605" s="11" t="s">
        <v>261</v>
      </c>
      <c r="K605" s="11" t="s">
        <v>11524</v>
      </c>
      <c r="L605" s="11">
        <v>2</v>
      </c>
    </row>
    <row r="606" spans="1:12">
      <c r="A606" s="11" t="s">
        <v>12577</v>
      </c>
      <c r="D606" s="11" t="s">
        <v>260</v>
      </c>
      <c r="E606" s="19" t="s">
        <v>1195</v>
      </c>
      <c r="F606" s="10">
        <v>42036</v>
      </c>
      <c r="G606" s="10">
        <v>45689</v>
      </c>
      <c r="H606" s="11">
        <v>11</v>
      </c>
      <c r="I606" s="20" t="s">
        <v>259</v>
      </c>
      <c r="J606" s="11" t="s">
        <v>261</v>
      </c>
      <c r="K606" s="11" t="s">
        <v>11524</v>
      </c>
      <c r="L606" s="11">
        <v>2</v>
      </c>
    </row>
    <row r="607" spans="1:12">
      <c r="A607" s="11" t="s">
        <v>12578</v>
      </c>
      <c r="D607" s="11" t="s">
        <v>260</v>
      </c>
      <c r="E607" s="19" t="s">
        <v>1196</v>
      </c>
      <c r="F607" s="10">
        <v>42036</v>
      </c>
      <c r="G607" s="10">
        <v>45689</v>
      </c>
      <c r="H607" s="11">
        <v>11</v>
      </c>
      <c r="I607" s="20" t="s">
        <v>259</v>
      </c>
      <c r="J607" s="11" t="s">
        <v>261</v>
      </c>
      <c r="K607" s="11" t="s">
        <v>11524</v>
      </c>
      <c r="L607" s="11">
        <v>2</v>
      </c>
    </row>
    <row r="608" spans="1:12">
      <c r="A608" s="11" t="s">
        <v>12579</v>
      </c>
      <c r="D608" s="11" t="s">
        <v>260</v>
      </c>
      <c r="E608" s="19" t="s">
        <v>1197</v>
      </c>
      <c r="F608" s="10">
        <v>42036</v>
      </c>
      <c r="G608" s="10">
        <v>45689</v>
      </c>
      <c r="H608" s="11">
        <v>11</v>
      </c>
      <c r="I608" s="20" t="s">
        <v>259</v>
      </c>
      <c r="J608" s="11" t="s">
        <v>261</v>
      </c>
      <c r="K608" s="11" t="s">
        <v>11524</v>
      </c>
      <c r="L608" s="11">
        <v>2</v>
      </c>
    </row>
    <row r="609" spans="1:12">
      <c r="A609" s="11" t="s">
        <v>12580</v>
      </c>
      <c r="D609" s="11" t="s">
        <v>260</v>
      </c>
      <c r="E609" s="19" t="s">
        <v>1198</v>
      </c>
      <c r="F609" s="10">
        <v>42036</v>
      </c>
      <c r="G609" s="10">
        <v>45689</v>
      </c>
      <c r="H609" s="11">
        <v>11</v>
      </c>
      <c r="I609" s="20" t="s">
        <v>259</v>
      </c>
      <c r="J609" s="11" t="s">
        <v>261</v>
      </c>
      <c r="K609" s="11" t="s">
        <v>11524</v>
      </c>
      <c r="L609" s="11">
        <v>2</v>
      </c>
    </row>
    <row r="610" spans="1:12">
      <c r="A610" s="11" t="s">
        <v>12581</v>
      </c>
      <c r="D610" s="11" t="s">
        <v>260</v>
      </c>
      <c r="E610" s="19" t="s">
        <v>1199</v>
      </c>
      <c r="F610" s="10">
        <v>42036</v>
      </c>
      <c r="G610" s="10">
        <v>45689</v>
      </c>
      <c r="H610" s="11">
        <v>11</v>
      </c>
      <c r="I610" s="20" t="s">
        <v>259</v>
      </c>
      <c r="J610" s="11" t="s">
        <v>261</v>
      </c>
      <c r="K610" s="11" t="s">
        <v>11524</v>
      </c>
      <c r="L610" s="11">
        <v>2</v>
      </c>
    </row>
    <row r="611" spans="1:12">
      <c r="A611" s="11" t="s">
        <v>12582</v>
      </c>
      <c r="D611" s="11" t="s">
        <v>260</v>
      </c>
      <c r="E611" s="19" t="s">
        <v>1200</v>
      </c>
      <c r="F611" s="10">
        <v>42036</v>
      </c>
      <c r="G611" s="10">
        <v>45689</v>
      </c>
      <c r="H611" s="11">
        <v>11</v>
      </c>
      <c r="I611" s="20" t="s">
        <v>259</v>
      </c>
      <c r="J611" s="11" t="s">
        <v>261</v>
      </c>
      <c r="K611" s="11" t="s">
        <v>11524</v>
      </c>
      <c r="L611" s="11">
        <v>2</v>
      </c>
    </row>
    <row r="612" spans="1:12">
      <c r="A612" s="11" t="s">
        <v>12583</v>
      </c>
      <c r="D612" s="11" t="s">
        <v>260</v>
      </c>
      <c r="E612" s="19" t="s">
        <v>1201</v>
      </c>
      <c r="F612" s="10">
        <v>42036</v>
      </c>
      <c r="G612" s="10">
        <v>45689</v>
      </c>
      <c r="H612" s="11">
        <v>11</v>
      </c>
      <c r="I612" s="20" t="s">
        <v>259</v>
      </c>
      <c r="J612" s="11" t="s">
        <v>261</v>
      </c>
      <c r="K612" s="11" t="s">
        <v>11524</v>
      </c>
      <c r="L612" s="11">
        <v>2</v>
      </c>
    </row>
    <row r="613" spans="1:12">
      <c r="A613" s="11" t="s">
        <v>12584</v>
      </c>
      <c r="D613" s="11" t="s">
        <v>260</v>
      </c>
      <c r="E613" s="19" t="s">
        <v>1202</v>
      </c>
      <c r="F613" s="10">
        <v>42036</v>
      </c>
      <c r="G613" s="10">
        <v>45689</v>
      </c>
      <c r="H613" s="11">
        <v>11</v>
      </c>
      <c r="I613" s="20" t="s">
        <v>259</v>
      </c>
      <c r="J613" s="11" t="s">
        <v>261</v>
      </c>
      <c r="K613" s="11" t="s">
        <v>11524</v>
      </c>
      <c r="L613" s="11">
        <v>2</v>
      </c>
    </row>
    <row r="614" spans="1:12">
      <c r="A614" s="11" t="s">
        <v>12585</v>
      </c>
      <c r="D614" s="11" t="s">
        <v>260</v>
      </c>
      <c r="E614" s="19" t="s">
        <v>1203</v>
      </c>
      <c r="F614" s="10">
        <v>42036</v>
      </c>
      <c r="G614" s="10">
        <v>45689</v>
      </c>
      <c r="H614" s="11">
        <v>11</v>
      </c>
      <c r="I614" s="20" t="s">
        <v>259</v>
      </c>
      <c r="J614" s="11" t="s">
        <v>261</v>
      </c>
      <c r="K614" s="11" t="s">
        <v>11524</v>
      </c>
      <c r="L614" s="11">
        <v>2</v>
      </c>
    </row>
    <row r="615" spans="1:12">
      <c r="A615" s="11" t="s">
        <v>12586</v>
      </c>
      <c r="D615" s="11" t="s">
        <v>260</v>
      </c>
      <c r="E615" s="19" t="s">
        <v>1204</v>
      </c>
      <c r="F615" s="10">
        <v>42036</v>
      </c>
      <c r="G615" s="10">
        <v>45689</v>
      </c>
      <c r="H615" s="11">
        <v>11</v>
      </c>
      <c r="I615" s="20" t="s">
        <v>259</v>
      </c>
      <c r="J615" s="11" t="s">
        <v>261</v>
      </c>
      <c r="K615" s="11" t="s">
        <v>11524</v>
      </c>
      <c r="L615" s="11">
        <v>2</v>
      </c>
    </row>
    <row r="616" spans="1:12">
      <c r="A616" s="11" t="s">
        <v>12587</v>
      </c>
      <c r="D616" s="11" t="s">
        <v>260</v>
      </c>
      <c r="E616" s="19" t="s">
        <v>1205</v>
      </c>
      <c r="F616" s="10">
        <v>42036</v>
      </c>
      <c r="G616" s="10">
        <v>45689</v>
      </c>
      <c r="H616" s="11">
        <v>11</v>
      </c>
      <c r="I616" s="20" t="s">
        <v>259</v>
      </c>
      <c r="J616" s="11" t="s">
        <v>261</v>
      </c>
      <c r="K616" s="11" t="s">
        <v>11524</v>
      </c>
      <c r="L616" s="11">
        <v>2</v>
      </c>
    </row>
    <row r="617" spans="1:12">
      <c r="A617" s="11" t="s">
        <v>12588</v>
      </c>
      <c r="D617" s="11" t="s">
        <v>260</v>
      </c>
      <c r="E617" s="19" t="s">
        <v>1206</v>
      </c>
      <c r="F617" s="10">
        <v>42036</v>
      </c>
      <c r="G617" s="10">
        <v>45689</v>
      </c>
      <c r="H617" s="11">
        <v>11</v>
      </c>
      <c r="I617" s="20" t="s">
        <v>259</v>
      </c>
      <c r="J617" s="11" t="s">
        <v>261</v>
      </c>
      <c r="K617" s="11" t="s">
        <v>11524</v>
      </c>
      <c r="L617" s="11">
        <v>2</v>
      </c>
    </row>
    <row r="618" spans="1:12">
      <c r="A618" s="11" t="s">
        <v>12589</v>
      </c>
      <c r="D618" s="11" t="s">
        <v>260</v>
      </c>
      <c r="E618" s="19" t="s">
        <v>1207</v>
      </c>
      <c r="F618" s="10">
        <v>42036</v>
      </c>
      <c r="G618" s="10">
        <v>45689</v>
      </c>
      <c r="H618" s="11">
        <v>11</v>
      </c>
      <c r="I618" s="20" t="s">
        <v>259</v>
      </c>
      <c r="J618" s="11" t="s">
        <v>261</v>
      </c>
      <c r="K618" s="11" t="s">
        <v>11524</v>
      </c>
      <c r="L618" s="11">
        <v>2</v>
      </c>
    </row>
    <row r="619" spans="1:12">
      <c r="A619" s="11" t="s">
        <v>12590</v>
      </c>
      <c r="D619" s="11" t="s">
        <v>260</v>
      </c>
      <c r="E619" s="19" t="s">
        <v>1208</v>
      </c>
      <c r="F619" s="10">
        <v>42036</v>
      </c>
      <c r="G619" s="10">
        <v>45689</v>
      </c>
      <c r="H619" s="11">
        <v>11</v>
      </c>
      <c r="I619" s="20" t="s">
        <v>259</v>
      </c>
      <c r="J619" s="11" t="s">
        <v>261</v>
      </c>
      <c r="K619" s="11" t="s">
        <v>11524</v>
      </c>
      <c r="L619" s="11">
        <v>2</v>
      </c>
    </row>
    <row r="620" spans="1:12">
      <c r="A620" s="11" t="s">
        <v>12591</v>
      </c>
      <c r="D620" s="11" t="s">
        <v>260</v>
      </c>
      <c r="E620" s="19" t="s">
        <v>1209</v>
      </c>
      <c r="F620" s="10">
        <v>42036</v>
      </c>
      <c r="G620" s="10">
        <v>45689</v>
      </c>
      <c r="H620" s="11">
        <v>11</v>
      </c>
      <c r="I620" s="20" t="s">
        <v>259</v>
      </c>
      <c r="J620" s="11" t="s">
        <v>261</v>
      </c>
      <c r="K620" s="11" t="s">
        <v>11524</v>
      </c>
      <c r="L620" s="11">
        <v>2</v>
      </c>
    </row>
    <row r="621" spans="1:12">
      <c r="A621" s="11" t="s">
        <v>12592</v>
      </c>
      <c r="D621" s="11" t="s">
        <v>260</v>
      </c>
      <c r="E621" s="19" t="s">
        <v>1210</v>
      </c>
      <c r="F621" s="10">
        <v>42036</v>
      </c>
      <c r="G621" s="10">
        <v>45689</v>
      </c>
      <c r="H621" s="11">
        <v>11</v>
      </c>
      <c r="I621" s="11" t="s">
        <v>277</v>
      </c>
      <c r="J621" s="11" t="s">
        <v>261</v>
      </c>
      <c r="K621" s="11" t="s">
        <v>11524</v>
      </c>
      <c r="L621" s="11">
        <v>2</v>
      </c>
    </row>
    <row r="622" spans="1:12">
      <c r="A622" s="11" t="s">
        <v>12593</v>
      </c>
      <c r="D622" s="11" t="s">
        <v>260</v>
      </c>
      <c r="E622" s="19" t="s">
        <v>1211</v>
      </c>
      <c r="F622" s="10">
        <v>42036</v>
      </c>
      <c r="G622" s="10">
        <v>45689</v>
      </c>
      <c r="H622" s="11">
        <v>11</v>
      </c>
      <c r="I622" s="11" t="s">
        <v>277</v>
      </c>
      <c r="J622" s="11" t="s">
        <v>261</v>
      </c>
      <c r="K622" s="11" t="s">
        <v>11524</v>
      </c>
      <c r="L622" s="11">
        <v>2</v>
      </c>
    </row>
    <row r="623" spans="1:12">
      <c r="A623" s="11" t="s">
        <v>12594</v>
      </c>
      <c r="D623" s="11" t="s">
        <v>260</v>
      </c>
      <c r="E623" s="19" t="s">
        <v>1212</v>
      </c>
      <c r="F623" s="10">
        <v>42036</v>
      </c>
      <c r="G623" s="10">
        <v>45689</v>
      </c>
      <c r="H623" s="11">
        <v>11</v>
      </c>
      <c r="I623" s="11" t="s">
        <v>277</v>
      </c>
      <c r="J623" s="11" t="s">
        <v>261</v>
      </c>
      <c r="K623" s="11" t="s">
        <v>11524</v>
      </c>
      <c r="L623" s="11">
        <v>2</v>
      </c>
    </row>
    <row r="624" spans="1:12">
      <c r="A624" s="11" t="s">
        <v>12415</v>
      </c>
      <c r="D624" s="11" t="s">
        <v>260</v>
      </c>
      <c r="E624" s="19" t="s">
        <v>1213</v>
      </c>
      <c r="F624" s="10">
        <v>42036</v>
      </c>
      <c r="G624" s="10">
        <v>45689</v>
      </c>
      <c r="H624" s="11">
        <v>11</v>
      </c>
      <c r="I624" s="20" t="s">
        <v>259</v>
      </c>
      <c r="J624" s="11" t="s">
        <v>261</v>
      </c>
      <c r="K624" s="11" t="s">
        <v>11524</v>
      </c>
      <c r="L624" s="11">
        <v>2</v>
      </c>
    </row>
    <row r="625" spans="1:12">
      <c r="A625" s="11" t="s">
        <v>12416</v>
      </c>
      <c r="D625" s="11" t="s">
        <v>260</v>
      </c>
      <c r="E625" s="19" t="s">
        <v>1214</v>
      </c>
      <c r="F625" s="10">
        <v>42036</v>
      </c>
      <c r="G625" s="10">
        <v>45689</v>
      </c>
      <c r="H625" s="11">
        <v>11</v>
      </c>
      <c r="I625" s="20" t="s">
        <v>259</v>
      </c>
      <c r="J625" s="11" t="s">
        <v>261</v>
      </c>
      <c r="K625" s="11" t="s">
        <v>11524</v>
      </c>
      <c r="L625" s="11">
        <v>2</v>
      </c>
    </row>
    <row r="626" spans="1:12">
      <c r="A626" s="11" t="s">
        <v>12417</v>
      </c>
      <c r="D626" s="11" t="s">
        <v>260</v>
      </c>
      <c r="E626" s="19" t="s">
        <v>1215</v>
      </c>
      <c r="F626" s="10">
        <v>42036</v>
      </c>
      <c r="G626" s="10">
        <v>45689</v>
      </c>
      <c r="H626" s="11">
        <v>11</v>
      </c>
      <c r="I626" s="20" t="s">
        <v>259</v>
      </c>
      <c r="J626" s="11" t="s">
        <v>261</v>
      </c>
      <c r="K626" s="11" t="s">
        <v>11524</v>
      </c>
      <c r="L626" s="11">
        <v>2</v>
      </c>
    </row>
    <row r="627" spans="1:12">
      <c r="A627" s="11" t="s">
        <v>12418</v>
      </c>
      <c r="D627" s="11" t="s">
        <v>260</v>
      </c>
      <c r="E627" s="19" t="s">
        <v>1216</v>
      </c>
      <c r="F627" s="10">
        <v>42036</v>
      </c>
      <c r="G627" s="10">
        <v>45689</v>
      </c>
      <c r="H627" s="11">
        <v>11</v>
      </c>
      <c r="I627" s="20" t="s">
        <v>259</v>
      </c>
      <c r="J627" s="11" t="s">
        <v>261</v>
      </c>
      <c r="K627" s="11" t="s">
        <v>11524</v>
      </c>
      <c r="L627" s="11">
        <v>2</v>
      </c>
    </row>
    <row r="628" spans="1:12">
      <c r="A628" s="11" t="s">
        <v>12419</v>
      </c>
      <c r="D628" s="11" t="s">
        <v>260</v>
      </c>
      <c r="E628" s="19" t="s">
        <v>1217</v>
      </c>
      <c r="F628" s="10">
        <v>42036</v>
      </c>
      <c r="G628" s="10">
        <v>45689</v>
      </c>
      <c r="H628" s="11">
        <v>11</v>
      </c>
      <c r="I628" s="20" t="s">
        <v>259</v>
      </c>
      <c r="J628" s="11" t="s">
        <v>261</v>
      </c>
      <c r="K628" s="11" t="s">
        <v>11524</v>
      </c>
      <c r="L628" s="11">
        <v>2</v>
      </c>
    </row>
    <row r="629" spans="1:12">
      <c r="A629" s="11" t="s">
        <v>12420</v>
      </c>
      <c r="D629" s="11" t="s">
        <v>260</v>
      </c>
      <c r="E629" s="19" t="s">
        <v>1218</v>
      </c>
      <c r="F629" s="10">
        <v>42036</v>
      </c>
      <c r="G629" s="10">
        <v>45689</v>
      </c>
      <c r="H629" s="11">
        <v>11</v>
      </c>
      <c r="I629" s="20" t="s">
        <v>259</v>
      </c>
      <c r="J629" s="11" t="s">
        <v>261</v>
      </c>
      <c r="K629" s="11" t="s">
        <v>11524</v>
      </c>
      <c r="L629" s="11">
        <v>2</v>
      </c>
    </row>
    <row r="630" spans="1:12">
      <c r="A630" s="11" t="s">
        <v>12421</v>
      </c>
      <c r="D630" s="11" t="s">
        <v>260</v>
      </c>
      <c r="E630" s="19" t="s">
        <v>1219</v>
      </c>
      <c r="F630" s="10">
        <v>42036</v>
      </c>
      <c r="G630" s="10">
        <v>45689</v>
      </c>
      <c r="H630" s="11">
        <v>11</v>
      </c>
      <c r="I630" s="20" t="s">
        <v>259</v>
      </c>
      <c r="J630" s="11" t="s">
        <v>261</v>
      </c>
      <c r="K630" s="11" t="s">
        <v>11524</v>
      </c>
      <c r="L630" s="11">
        <v>2</v>
      </c>
    </row>
    <row r="631" spans="1:12">
      <c r="A631" s="11" t="s">
        <v>12422</v>
      </c>
      <c r="D631" s="11" t="s">
        <v>260</v>
      </c>
      <c r="E631" s="19" t="s">
        <v>1220</v>
      </c>
      <c r="F631" s="10">
        <v>42036</v>
      </c>
      <c r="G631" s="10">
        <v>45689</v>
      </c>
      <c r="H631" s="11">
        <v>11</v>
      </c>
      <c r="I631" s="20" t="s">
        <v>259</v>
      </c>
      <c r="J631" s="11" t="s">
        <v>261</v>
      </c>
      <c r="K631" s="11" t="s">
        <v>11524</v>
      </c>
      <c r="L631" s="11">
        <v>2</v>
      </c>
    </row>
    <row r="632" spans="1:12">
      <c r="A632" s="11" t="s">
        <v>12423</v>
      </c>
      <c r="D632" s="11" t="s">
        <v>260</v>
      </c>
      <c r="E632" s="19" t="s">
        <v>1221</v>
      </c>
      <c r="F632" s="10">
        <v>42036</v>
      </c>
      <c r="G632" s="10">
        <v>45689</v>
      </c>
      <c r="H632" s="11">
        <v>11</v>
      </c>
      <c r="I632" s="20" t="s">
        <v>259</v>
      </c>
      <c r="J632" s="11" t="s">
        <v>261</v>
      </c>
      <c r="K632" s="11" t="s">
        <v>11524</v>
      </c>
      <c r="L632" s="11">
        <v>2</v>
      </c>
    </row>
    <row r="633" spans="1:12">
      <c r="A633" s="11" t="s">
        <v>12424</v>
      </c>
      <c r="D633" s="11" t="s">
        <v>260</v>
      </c>
      <c r="E633" s="19" t="s">
        <v>1222</v>
      </c>
      <c r="F633" s="10">
        <v>42036</v>
      </c>
      <c r="G633" s="10">
        <v>45689</v>
      </c>
      <c r="H633" s="11">
        <v>11</v>
      </c>
      <c r="I633" s="20" t="s">
        <v>259</v>
      </c>
      <c r="J633" s="11" t="s">
        <v>261</v>
      </c>
      <c r="K633" s="11" t="s">
        <v>11524</v>
      </c>
      <c r="L633" s="11">
        <v>2</v>
      </c>
    </row>
    <row r="634" spans="1:12">
      <c r="A634" s="11" t="s">
        <v>12425</v>
      </c>
      <c r="D634" s="11" t="s">
        <v>260</v>
      </c>
      <c r="E634" s="19" t="s">
        <v>1223</v>
      </c>
      <c r="F634" s="10">
        <v>42036</v>
      </c>
      <c r="G634" s="10">
        <v>45689</v>
      </c>
      <c r="H634" s="11">
        <v>11</v>
      </c>
      <c r="I634" s="20" t="s">
        <v>259</v>
      </c>
      <c r="J634" s="11" t="s">
        <v>261</v>
      </c>
      <c r="K634" s="11" t="s">
        <v>11524</v>
      </c>
      <c r="L634" s="11">
        <v>2</v>
      </c>
    </row>
    <row r="635" spans="1:12">
      <c r="A635" s="11" t="s">
        <v>12426</v>
      </c>
      <c r="D635" s="11" t="s">
        <v>260</v>
      </c>
      <c r="E635" s="19" t="s">
        <v>1224</v>
      </c>
      <c r="F635" s="10">
        <v>42036</v>
      </c>
      <c r="G635" s="10">
        <v>45689</v>
      </c>
      <c r="H635" s="11">
        <v>11</v>
      </c>
      <c r="I635" s="20" t="s">
        <v>259</v>
      </c>
      <c r="J635" s="11" t="s">
        <v>261</v>
      </c>
      <c r="K635" s="11" t="s">
        <v>11524</v>
      </c>
      <c r="L635" s="11">
        <v>2</v>
      </c>
    </row>
    <row r="636" spans="1:12">
      <c r="A636" s="11" t="s">
        <v>12427</v>
      </c>
      <c r="D636" s="11" t="s">
        <v>260</v>
      </c>
      <c r="E636" s="19" t="s">
        <v>1225</v>
      </c>
      <c r="F636" s="10">
        <v>42036</v>
      </c>
      <c r="G636" s="10">
        <v>45689</v>
      </c>
      <c r="H636" s="11">
        <v>11</v>
      </c>
      <c r="I636" s="20" t="s">
        <v>259</v>
      </c>
      <c r="J636" s="11" t="s">
        <v>261</v>
      </c>
      <c r="K636" s="11" t="s">
        <v>11524</v>
      </c>
      <c r="L636" s="11">
        <v>2</v>
      </c>
    </row>
    <row r="637" spans="1:12">
      <c r="A637" s="11" t="s">
        <v>12428</v>
      </c>
      <c r="D637" s="11" t="s">
        <v>260</v>
      </c>
      <c r="E637" s="19" t="s">
        <v>1226</v>
      </c>
      <c r="F637" s="10">
        <v>42036</v>
      </c>
      <c r="G637" s="10">
        <v>45689</v>
      </c>
      <c r="H637" s="11">
        <v>11</v>
      </c>
      <c r="I637" s="20" t="s">
        <v>259</v>
      </c>
      <c r="J637" s="11" t="s">
        <v>261</v>
      </c>
      <c r="K637" s="11" t="s">
        <v>11524</v>
      </c>
      <c r="L637" s="11">
        <v>2</v>
      </c>
    </row>
    <row r="638" spans="1:12">
      <c r="A638" s="11" t="s">
        <v>12429</v>
      </c>
      <c r="D638" s="11" t="s">
        <v>260</v>
      </c>
      <c r="E638" s="19" t="s">
        <v>1227</v>
      </c>
      <c r="F638" s="10">
        <v>42036</v>
      </c>
      <c r="G638" s="10">
        <v>45689</v>
      </c>
      <c r="H638" s="11">
        <v>11</v>
      </c>
      <c r="I638" s="20" t="s">
        <v>259</v>
      </c>
      <c r="J638" s="11" t="s">
        <v>261</v>
      </c>
      <c r="K638" s="11" t="s">
        <v>11524</v>
      </c>
      <c r="L638" s="11">
        <v>2</v>
      </c>
    </row>
    <row r="639" spans="1:12">
      <c r="A639" s="11" t="s">
        <v>12430</v>
      </c>
      <c r="D639" s="11" t="s">
        <v>260</v>
      </c>
      <c r="E639" s="19" t="s">
        <v>1228</v>
      </c>
      <c r="F639" s="10">
        <v>42036</v>
      </c>
      <c r="G639" s="10">
        <v>45689</v>
      </c>
      <c r="H639" s="11">
        <v>11</v>
      </c>
      <c r="I639" s="11" t="s">
        <v>277</v>
      </c>
      <c r="J639" s="11" t="s">
        <v>261</v>
      </c>
      <c r="K639" s="11" t="s">
        <v>11524</v>
      </c>
      <c r="L639" s="11">
        <v>2</v>
      </c>
    </row>
    <row r="640" spans="1:12">
      <c r="A640" s="11" t="s">
        <v>12431</v>
      </c>
      <c r="D640" s="11" t="s">
        <v>260</v>
      </c>
      <c r="E640" s="19" t="s">
        <v>1229</v>
      </c>
      <c r="F640" s="10">
        <v>42036</v>
      </c>
      <c r="G640" s="10">
        <v>45689</v>
      </c>
      <c r="H640" s="11">
        <v>11</v>
      </c>
      <c r="I640" s="11" t="s">
        <v>277</v>
      </c>
      <c r="J640" s="11" t="s">
        <v>261</v>
      </c>
      <c r="K640" s="11" t="s">
        <v>11524</v>
      </c>
      <c r="L640" s="11">
        <v>2</v>
      </c>
    </row>
    <row r="641" spans="1:12">
      <c r="A641" s="11" t="s">
        <v>12432</v>
      </c>
      <c r="D641" s="11" t="s">
        <v>260</v>
      </c>
      <c r="E641" s="19" t="s">
        <v>1230</v>
      </c>
      <c r="F641" s="10">
        <v>42036</v>
      </c>
      <c r="G641" s="10">
        <v>45689</v>
      </c>
      <c r="H641" s="11">
        <v>11</v>
      </c>
      <c r="I641" s="11" t="s">
        <v>277</v>
      </c>
      <c r="J641" s="11" t="s">
        <v>261</v>
      </c>
      <c r="K641" s="11" t="s">
        <v>11524</v>
      </c>
      <c r="L641" s="11">
        <v>2</v>
      </c>
    </row>
    <row r="642" spans="1:12">
      <c r="A642" s="11" t="s">
        <v>1035</v>
      </c>
      <c r="D642" s="11" t="s">
        <v>260</v>
      </c>
      <c r="E642" s="19" t="s">
        <v>1231</v>
      </c>
      <c r="F642" s="10">
        <v>42036</v>
      </c>
      <c r="G642" s="10">
        <v>45689</v>
      </c>
      <c r="H642" s="11">
        <v>11</v>
      </c>
      <c r="I642" s="20" t="s">
        <v>259</v>
      </c>
      <c r="J642" s="11" t="s">
        <v>261</v>
      </c>
      <c r="K642" s="11" t="s">
        <v>11524</v>
      </c>
      <c r="L642" s="11">
        <v>2</v>
      </c>
    </row>
    <row r="643" spans="1:12">
      <c r="A643" s="11" t="s">
        <v>1036</v>
      </c>
      <c r="D643" s="11" t="s">
        <v>260</v>
      </c>
      <c r="E643" s="19" t="s">
        <v>1232</v>
      </c>
      <c r="F643" s="10">
        <v>42036</v>
      </c>
      <c r="G643" s="10">
        <v>45689</v>
      </c>
      <c r="H643" s="11">
        <v>11</v>
      </c>
      <c r="I643" s="20" t="s">
        <v>259</v>
      </c>
      <c r="J643" s="11" t="s">
        <v>261</v>
      </c>
      <c r="K643" s="11" t="s">
        <v>11524</v>
      </c>
      <c r="L643" s="11">
        <v>2</v>
      </c>
    </row>
    <row r="644" spans="1:12">
      <c r="A644" s="11" t="s">
        <v>1037</v>
      </c>
      <c r="D644" s="11" t="s">
        <v>260</v>
      </c>
      <c r="E644" s="19" t="s">
        <v>1233</v>
      </c>
      <c r="F644" s="10">
        <v>42036</v>
      </c>
      <c r="G644" s="10">
        <v>45689</v>
      </c>
      <c r="H644" s="11">
        <v>11</v>
      </c>
      <c r="I644" s="20" t="s">
        <v>259</v>
      </c>
      <c r="J644" s="11" t="s">
        <v>261</v>
      </c>
      <c r="K644" s="11" t="s">
        <v>11524</v>
      </c>
      <c r="L644" s="11">
        <v>2</v>
      </c>
    </row>
    <row r="645" spans="1:12">
      <c r="A645" s="11" t="s">
        <v>1038</v>
      </c>
      <c r="D645" s="11" t="s">
        <v>260</v>
      </c>
      <c r="E645" s="19" t="s">
        <v>1234</v>
      </c>
      <c r="F645" s="10">
        <v>42036</v>
      </c>
      <c r="G645" s="10">
        <v>45689</v>
      </c>
      <c r="H645" s="11">
        <v>11</v>
      </c>
      <c r="I645" s="20" t="s">
        <v>259</v>
      </c>
      <c r="J645" s="11" t="s">
        <v>261</v>
      </c>
      <c r="K645" s="11" t="s">
        <v>11524</v>
      </c>
      <c r="L645" s="11">
        <v>2</v>
      </c>
    </row>
    <row r="646" spans="1:12">
      <c r="A646" s="11" t="s">
        <v>1039</v>
      </c>
      <c r="D646" s="11" t="s">
        <v>260</v>
      </c>
      <c r="E646" s="19" t="s">
        <v>1235</v>
      </c>
      <c r="F646" s="10">
        <v>42036</v>
      </c>
      <c r="G646" s="10">
        <v>45689</v>
      </c>
      <c r="H646" s="11">
        <v>11</v>
      </c>
      <c r="I646" s="20" t="s">
        <v>259</v>
      </c>
      <c r="J646" s="11" t="s">
        <v>261</v>
      </c>
      <c r="K646" s="11" t="s">
        <v>11524</v>
      </c>
      <c r="L646" s="11">
        <v>2</v>
      </c>
    </row>
    <row r="647" spans="1:12">
      <c r="A647" s="11" t="s">
        <v>1040</v>
      </c>
      <c r="D647" s="11" t="s">
        <v>260</v>
      </c>
      <c r="E647" s="19" t="s">
        <v>1236</v>
      </c>
      <c r="F647" s="10">
        <v>42036</v>
      </c>
      <c r="G647" s="10">
        <v>45689</v>
      </c>
      <c r="H647" s="11">
        <v>11</v>
      </c>
      <c r="I647" s="20" t="s">
        <v>259</v>
      </c>
      <c r="J647" s="11" t="s">
        <v>261</v>
      </c>
      <c r="K647" s="11" t="s">
        <v>11524</v>
      </c>
      <c r="L647" s="11">
        <v>2</v>
      </c>
    </row>
    <row r="648" spans="1:12">
      <c r="A648" s="11" t="s">
        <v>1041</v>
      </c>
      <c r="D648" s="11" t="s">
        <v>260</v>
      </c>
      <c r="E648" s="19" t="s">
        <v>1237</v>
      </c>
      <c r="F648" s="10">
        <v>42036</v>
      </c>
      <c r="G648" s="10">
        <v>45689</v>
      </c>
      <c r="H648" s="11">
        <v>11</v>
      </c>
      <c r="I648" s="20" t="s">
        <v>259</v>
      </c>
      <c r="J648" s="11" t="s">
        <v>261</v>
      </c>
      <c r="K648" s="11" t="s">
        <v>11524</v>
      </c>
      <c r="L648" s="11">
        <v>2</v>
      </c>
    </row>
    <row r="649" spans="1:12">
      <c r="A649" s="11" t="s">
        <v>1042</v>
      </c>
      <c r="D649" s="11" t="s">
        <v>260</v>
      </c>
      <c r="E649" s="19" t="s">
        <v>1238</v>
      </c>
      <c r="F649" s="10">
        <v>42036</v>
      </c>
      <c r="G649" s="10">
        <v>45689</v>
      </c>
      <c r="H649" s="11">
        <v>11</v>
      </c>
      <c r="I649" s="20" t="s">
        <v>259</v>
      </c>
      <c r="J649" s="11" t="s">
        <v>261</v>
      </c>
      <c r="K649" s="11" t="s">
        <v>11524</v>
      </c>
      <c r="L649" s="11">
        <v>2</v>
      </c>
    </row>
    <row r="650" spans="1:12">
      <c r="A650" s="11" t="s">
        <v>1043</v>
      </c>
      <c r="D650" s="11" t="s">
        <v>260</v>
      </c>
      <c r="E650" s="19" t="s">
        <v>1239</v>
      </c>
      <c r="F650" s="10">
        <v>42036</v>
      </c>
      <c r="G650" s="10">
        <v>45689</v>
      </c>
      <c r="H650" s="11">
        <v>11</v>
      </c>
      <c r="I650" s="20" t="s">
        <v>259</v>
      </c>
      <c r="J650" s="11" t="s">
        <v>261</v>
      </c>
      <c r="K650" s="11" t="s">
        <v>11524</v>
      </c>
      <c r="L650" s="11">
        <v>2</v>
      </c>
    </row>
    <row r="651" spans="1:12">
      <c r="A651" s="11" t="s">
        <v>1044</v>
      </c>
      <c r="D651" s="11" t="s">
        <v>260</v>
      </c>
      <c r="E651" s="19" t="s">
        <v>1240</v>
      </c>
      <c r="F651" s="10">
        <v>42036</v>
      </c>
      <c r="G651" s="10">
        <v>45689</v>
      </c>
      <c r="H651" s="11">
        <v>11</v>
      </c>
      <c r="I651" s="20" t="s">
        <v>259</v>
      </c>
      <c r="J651" s="11" t="s">
        <v>261</v>
      </c>
      <c r="K651" s="11" t="s">
        <v>11524</v>
      </c>
      <c r="L651" s="11">
        <v>2</v>
      </c>
    </row>
    <row r="652" spans="1:12">
      <c r="A652" s="11" t="s">
        <v>1045</v>
      </c>
      <c r="D652" s="11" t="s">
        <v>260</v>
      </c>
      <c r="E652" s="19" t="s">
        <v>1241</v>
      </c>
      <c r="F652" s="10">
        <v>42036</v>
      </c>
      <c r="G652" s="10">
        <v>45689</v>
      </c>
      <c r="H652" s="11">
        <v>11</v>
      </c>
      <c r="I652" s="20" t="s">
        <v>259</v>
      </c>
      <c r="J652" s="11" t="s">
        <v>261</v>
      </c>
      <c r="K652" s="11" t="s">
        <v>11524</v>
      </c>
      <c r="L652" s="11">
        <v>2</v>
      </c>
    </row>
    <row r="653" spans="1:12">
      <c r="A653" s="11" t="s">
        <v>1046</v>
      </c>
      <c r="D653" s="11" t="s">
        <v>260</v>
      </c>
      <c r="E653" s="19" t="s">
        <v>1242</v>
      </c>
      <c r="F653" s="10">
        <v>42036</v>
      </c>
      <c r="G653" s="10">
        <v>45689</v>
      </c>
      <c r="H653" s="11">
        <v>11</v>
      </c>
      <c r="I653" s="20" t="s">
        <v>259</v>
      </c>
      <c r="J653" s="11" t="s">
        <v>261</v>
      </c>
      <c r="K653" s="11" t="s">
        <v>11524</v>
      </c>
      <c r="L653" s="11">
        <v>2</v>
      </c>
    </row>
    <row r="654" spans="1:12">
      <c r="A654" s="11" t="s">
        <v>1047</v>
      </c>
      <c r="D654" s="11" t="s">
        <v>260</v>
      </c>
      <c r="E654" s="19" t="s">
        <v>1243</v>
      </c>
      <c r="F654" s="10">
        <v>42036</v>
      </c>
      <c r="G654" s="10">
        <v>45689</v>
      </c>
      <c r="H654" s="11">
        <v>11</v>
      </c>
      <c r="I654" s="20" t="s">
        <v>259</v>
      </c>
      <c r="J654" s="11" t="s">
        <v>261</v>
      </c>
      <c r="K654" s="11" t="s">
        <v>11524</v>
      </c>
      <c r="L654" s="11">
        <v>2</v>
      </c>
    </row>
    <row r="655" spans="1:12">
      <c r="A655" s="11" t="s">
        <v>1048</v>
      </c>
      <c r="D655" s="11" t="s">
        <v>260</v>
      </c>
      <c r="E655" s="19" t="s">
        <v>1244</v>
      </c>
      <c r="F655" s="10">
        <v>42036</v>
      </c>
      <c r="G655" s="10">
        <v>45689</v>
      </c>
      <c r="H655" s="11">
        <v>11</v>
      </c>
      <c r="I655" s="20" t="s">
        <v>259</v>
      </c>
      <c r="J655" s="11" t="s">
        <v>261</v>
      </c>
      <c r="K655" s="11" t="s">
        <v>11524</v>
      </c>
      <c r="L655" s="11">
        <v>2</v>
      </c>
    </row>
    <row r="656" spans="1:12">
      <c r="A656" s="11" t="s">
        <v>1049</v>
      </c>
      <c r="D656" s="11" t="s">
        <v>260</v>
      </c>
      <c r="E656" s="19" t="s">
        <v>1245</v>
      </c>
      <c r="F656" s="10">
        <v>42036</v>
      </c>
      <c r="G656" s="10">
        <v>45689</v>
      </c>
      <c r="H656" s="11">
        <v>11</v>
      </c>
      <c r="I656" s="20" t="s">
        <v>259</v>
      </c>
      <c r="J656" s="11" t="s">
        <v>261</v>
      </c>
      <c r="K656" s="11" t="s">
        <v>11524</v>
      </c>
      <c r="L656" s="11">
        <v>2</v>
      </c>
    </row>
    <row r="657" spans="1:12">
      <c r="A657" s="11" t="s">
        <v>1050</v>
      </c>
      <c r="D657" s="11" t="s">
        <v>260</v>
      </c>
      <c r="E657" s="19" t="s">
        <v>1246</v>
      </c>
      <c r="F657" s="10">
        <v>42036</v>
      </c>
      <c r="G657" s="10">
        <v>45689</v>
      </c>
      <c r="H657" s="11">
        <v>11</v>
      </c>
      <c r="I657" s="11" t="s">
        <v>277</v>
      </c>
      <c r="J657" s="11" t="s">
        <v>261</v>
      </c>
      <c r="K657" s="11" t="s">
        <v>11524</v>
      </c>
      <c r="L657" s="11">
        <v>2</v>
      </c>
    </row>
    <row r="658" spans="1:12">
      <c r="A658" s="11" t="s">
        <v>1051</v>
      </c>
      <c r="D658" s="11" t="s">
        <v>260</v>
      </c>
      <c r="E658" s="19" t="s">
        <v>1247</v>
      </c>
      <c r="F658" s="10">
        <v>42036</v>
      </c>
      <c r="G658" s="10">
        <v>45689</v>
      </c>
      <c r="H658" s="11">
        <v>11</v>
      </c>
      <c r="I658" s="11" t="s">
        <v>277</v>
      </c>
      <c r="J658" s="11" t="s">
        <v>261</v>
      </c>
      <c r="K658" s="11" t="s">
        <v>11524</v>
      </c>
      <c r="L658" s="11">
        <v>2</v>
      </c>
    </row>
    <row r="659" spans="1:12">
      <c r="A659" s="11" t="s">
        <v>1052</v>
      </c>
      <c r="D659" s="11" t="s">
        <v>260</v>
      </c>
      <c r="E659" s="19" t="s">
        <v>1248</v>
      </c>
      <c r="F659" s="10">
        <v>42036</v>
      </c>
      <c r="G659" s="10">
        <v>45689</v>
      </c>
      <c r="H659" s="11">
        <v>11</v>
      </c>
      <c r="I659" s="11" t="s">
        <v>277</v>
      </c>
      <c r="J659" s="11" t="s">
        <v>261</v>
      </c>
      <c r="K659" s="11" t="s">
        <v>11524</v>
      </c>
      <c r="L659" s="11">
        <v>2</v>
      </c>
    </row>
    <row r="660" spans="1:12">
      <c r="A660" s="11" t="s">
        <v>1053</v>
      </c>
      <c r="D660" s="11" t="s">
        <v>260</v>
      </c>
      <c r="E660" s="19" t="s">
        <v>1249</v>
      </c>
      <c r="F660" s="10">
        <v>42036</v>
      </c>
      <c r="G660" s="10">
        <v>45689</v>
      </c>
      <c r="H660" s="11">
        <v>11</v>
      </c>
      <c r="I660" s="20" t="s">
        <v>259</v>
      </c>
      <c r="J660" s="11" t="s">
        <v>261</v>
      </c>
      <c r="K660" s="11" t="s">
        <v>11524</v>
      </c>
      <c r="L660" s="11">
        <v>2</v>
      </c>
    </row>
    <row r="661" spans="1:12">
      <c r="A661" s="11" t="s">
        <v>1054</v>
      </c>
      <c r="D661" s="11" t="s">
        <v>260</v>
      </c>
      <c r="E661" s="19" t="s">
        <v>1250</v>
      </c>
      <c r="F661" s="10">
        <v>42036</v>
      </c>
      <c r="G661" s="10">
        <v>45689</v>
      </c>
      <c r="H661" s="11">
        <v>11</v>
      </c>
      <c r="I661" s="20" t="s">
        <v>259</v>
      </c>
      <c r="J661" s="11" t="s">
        <v>261</v>
      </c>
      <c r="K661" s="11" t="s">
        <v>11524</v>
      </c>
      <c r="L661" s="11">
        <v>2</v>
      </c>
    </row>
    <row r="662" spans="1:12">
      <c r="A662" s="11" t="s">
        <v>1055</v>
      </c>
      <c r="D662" s="11" t="s">
        <v>260</v>
      </c>
      <c r="E662" s="19" t="s">
        <v>1251</v>
      </c>
      <c r="F662" s="10">
        <v>42036</v>
      </c>
      <c r="G662" s="10">
        <v>45689</v>
      </c>
      <c r="H662" s="11">
        <v>11</v>
      </c>
      <c r="I662" s="20" t="s">
        <v>259</v>
      </c>
      <c r="J662" s="11" t="s">
        <v>261</v>
      </c>
      <c r="K662" s="11" t="s">
        <v>11524</v>
      </c>
      <c r="L662" s="11">
        <v>2</v>
      </c>
    </row>
    <row r="663" spans="1:12">
      <c r="A663" s="11" t="s">
        <v>1056</v>
      </c>
      <c r="D663" s="11" t="s">
        <v>260</v>
      </c>
      <c r="E663" s="19" t="s">
        <v>1252</v>
      </c>
      <c r="F663" s="10">
        <v>42036</v>
      </c>
      <c r="G663" s="10">
        <v>45689</v>
      </c>
      <c r="H663" s="11">
        <v>11</v>
      </c>
      <c r="I663" s="20" t="s">
        <v>259</v>
      </c>
      <c r="J663" s="11" t="s">
        <v>261</v>
      </c>
      <c r="K663" s="11" t="s">
        <v>11524</v>
      </c>
      <c r="L663" s="11">
        <v>2</v>
      </c>
    </row>
    <row r="664" spans="1:12">
      <c r="A664" s="11" t="s">
        <v>1057</v>
      </c>
      <c r="D664" s="11" t="s">
        <v>260</v>
      </c>
      <c r="E664" s="19" t="s">
        <v>1253</v>
      </c>
      <c r="F664" s="10">
        <v>42036</v>
      </c>
      <c r="G664" s="10">
        <v>45689</v>
      </c>
      <c r="H664" s="11">
        <v>11</v>
      </c>
      <c r="I664" s="20" t="s">
        <v>259</v>
      </c>
      <c r="J664" s="11" t="s">
        <v>261</v>
      </c>
      <c r="K664" s="11" t="s">
        <v>11524</v>
      </c>
      <c r="L664" s="11">
        <v>2</v>
      </c>
    </row>
    <row r="665" spans="1:12">
      <c r="A665" s="11" t="s">
        <v>1058</v>
      </c>
      <c r="D665" s="11" t="s">
        <v>260</v>
      </c>
      <c r="E665" s="19" t="s">
        <v>1254</v>
      </c>
      <c r="F665" s="10">
        <v>42036</v>
      </c>
      <c r="G665" s="10">
        <v>45689</v>
      </c>
      <c r="H665" s="11">
        <v>11</v>
      </c>
      <c r="I665" s="20" t="s">
        <v>259</v>
      </c>
      <c r="J665" s="11" t="s">
        <v>261</v>
      </c>
      <c r="K665" s="11" t="s">
        <v>11524</v>
      </c>
      <c r="L665" s="11">
        <v>2</v>
      </c>
    </row>
    <row r="666" spans="1:12">
      <c r="A666" s="11" t="s">
        <v>1059</v>
      </c>
      <c r="D666" s="11" t="s">
        <v>260</v>
      </c>
      <c r="E666" s="19" t="s">
        <v>1255</v>
      </c>
      <c r="F666" s="10">
        <v>42036</v>
      </c>
      <c r="G666" s="10">
        <v>45689</v>
      </c>
      <c r="H666" s="11">
        <v>11</v>
      </c>
      <c r="I666" s="20" t="s">
        <v>259</v>
      </c>
      <c r="J666" s="11" t="s">
        <v>261</v>
      </c>
      <c r="K666" s="11" t="s">
        <v>11524</v>
      </c>
      <c r="L666" s="11">
        <v>2</v>
      </c>
    </row>
    <row r="667" spans="1:12">
      <c r="A667" s="11" t="s">
        <v>1060</v>
      </c>
      <c r="D667" s="11" t="s">
        <v>260</v>
      </c>
      <c r="E667" s="19" t="s">
        <v>1256</v>
      </c>
      <c r="F667" s="10">
        <v>42036</v>
      </c>
      <c r="G667" s="10">
        <v>45689</v>
      </c>
      <c r="H667" s="11">
        <v>11</v>
      </c>
      <c r="I667" s="20" t="s">
        <v>259</v>
      </c>
      <c r="J667" s="11" t="s">
        <v>261</v>
      </c>
      <c r="K667" s="11" t="s">
        <v>11524</v>
      </c>
      <c r="L667" s="11">
        <v>2</v>
      </c>
    </row>
    <row r="668" spans="1:12">
      <c r="A668" s="11" t="s">
        <v>1061</v>
      </c>
      <c r="D668" s="11" t="s">
        <v>260</v>
      </c>
      <c r="E668" s="19" t="s">
        <v>1257</v>
      </c>
      <c r="F668" s="10">
        <v>42036</v>
      </c>
      <c r="G668" s="10">
        <v>45689</v>
      </c>
      <c r="H668" s="11">
        <v>11</v>
      </c>
      <c r="I668" s="20" t="s">
        <v>259</v>
      </c>
      <c r="J668" s="11" t="s">
        <v>261</v>
      </c>
      <c r="K668" s="11" t="s">
        <v>11524</v>
      </c>
      <c r="L668" s="11">
        <v>2</v>
      </c>
    </row>
    <row r="669" spans="1:12">
      <c r="A669" s="11" t="s">
        <v>1062</v>
      </c>
      <c r="D669" s="11" t="s">
        <v>260</v>
      </c>
      <c r="E669" s="19" t="s">
        <v>1258</v>
      </c>
      <c r="F669" s="10">
        <v>42036</v>
      </c>
      <c r="G669" s="10">
        <v>45689</v>
      </c>
      <c r="H669" s="11">
        <v>11</v>
      </c>
      <c r="I669" s="20" t="s">
        <v>259</v>
      </c>
      <c r="J669" s="11" t="s">
        <v>261</v>
      </c>
      <c r="K669" s="11" t="s">
        <v>11524</v>
      </c>
      <c r="L669" s="11">
        <v>2</v>
      </c>
    </row>
    <row r="670" spans="1:12">
      <c r="A670" s="11" t="s">
        <v>1063</v>
      </c>
      <c r="D670" s="11" t="s">
        <v>260</v>
      </c>
      <c r="E670" s="19" t="s">
        <v>1259</v>
      </c>
      <c r="F670" s="10">
        <v>42036</v>
      </c>
      <c r="G670" s="10">
        <v>45689</v>
      </c>
      <c r="H670" s="11">
        <v>11</v>
      </c>
      <c r="I670" s="20" t="s">
        <v>259</v>
      </c>
      <c r="J670" s="11" t="s">
        <v>261</v>
      </c>
      <c r="K670" s="11" t="s">
        <v>11524</v>
      </c>
      <c r="L670" s="11">
        <v>2</v>
      </c>
    </row>
    <row r="671" spans="1:12">
      <c r="A671" s="11" t="s">
        <v>1064</v>
      </c>
      <c r="D671" s="11" t="s">
        <v>260</v>
      </c>
      <c r="E671" s="19" t="s">
        <v>1260</v>
      </c>
      <c r="F671" s="10">
        <v>42036</v>
      </c>
      <c r="G671" s="10">
        <v>45689</v>
      </c>
      <c r="H671" s="11">
        <v>11</v>
      </c>
      <c r="I671" s="20" t="s">
        <v>259</v>
      </c>
      <c r="J671" s="11" t="s">
        <v>261</v>
      </c>
      <c r="K671" s="11" t="s">
        <v>11524</v>
      </c>
      <c r="L671" s="11">
        <v>2</v>
      </c>
    </row>
    <row r="672" spans="1:12">
      <c r="A672" s="11" t="s">
        <v>1065</v>
      </c>
      <c r="D672" s="11" t="s">
        <v>260</v>
      </c>
      <c r="E672" s="19" t="s">
        <v>1261</v>
      </c>
      <c r="F672" s="10">
        <v>42036</v>
      </c>
      <c r="G672" s="10">
        <v>45689</v>
      </c>
      <c r="H672" s="11">
        <v>11</v>
      </c>
      <c r="I672" s="20" t="s">
        <v>259</v>
      </c>
      <c r="J672" s="11" t="s">
        <v>261</v>
      </c>
      <c r="K672" s="11" t="s">
        <v>11524</v>
      </c>
      <c r="L672" s="11">
        <v>2</v>
      </c>
    </row>
    <row r="673" spans="1:12">
      <c r="A673" s="11" t="s">
        <v>1066</v>
      </c>
      <c r="D673" s="11" t="s">
        <v>260</v>
      </c>
      <c r="E673" s="19" t="s">
        <v>1262</v>
      </c>
      <c r="F673" s="10">
        <v>42036</v>
      </c>
      <c r="G673" s="10">
        <v>45689</v>
      </c>
      <c r="H673" s="11">
        <v>11</v>
      </c>
      <c r="I673" s="20" t="s">
        <v>259</v>
      </c>
      <c r="J673" s="11" t="s">
        <v>261</v>
      </c>
      <c r="K673" s="11" t="s">
        <v>11524</v>
      </c>
      <c r="L673" s="11">
        <v>2</v>
      </c>
    </row>
    <row r="674" spans="1:12">
      <c r="A674" s="11" t="s">
        <v>1067</v>
      </c>
      <c r="D674" s="11" t="s">
        <v>260</v>
      </c>
      <c r="E674" s="19" t="s">
        <v>1263</v>
      </c>
      <c r="F674" s="10">
        <v>42036</v>
      </c>
      <c r="G674" s="10">
        <v>45689</v>
      </c>
      <c r="H674" s="11">
        <v>11</v>
      </c>
      <c r="I674" s="20" t="s">
        <v>259</v>
      </c>
      <c r="J674" s="11" t="s">
        <v>261</v>
      </c>
      <c r="K674" s="11" t="s">
        <v>11524</v>
      </c>
      <c r="L674" s="11">
        <v>2</v>
      </c>
    </row>
    <row r="675" spans="1:12">
      <c r="A675" s="11" t="s">
        <v>1068</v>
      </c>
      <c r="D675" s="11" t="s">
        <v>260</v>
      </c>
      <c r="E675" s="19" t="s">
        <v>1264</v>
      </c>
      <c r="F675" s="10">
        <v>42036</v>
      </c>
      <c r="G675" s="10">
        <v>45689</v>
      </c>
      <c r="H675" s="11">
        <v>11</v>
      </c>
      <c r="I675" s="11" t="s">
        <v>277</v>
      </c>
      <c r="J675" s="11" t="s">
        <v>261</v>
      </c>
      <c r="K675" s="11" t="s">
        <v>11524</v>
      </c>
      <c r="L675" s="11">
        <v>2</v>
      </c>
    </row>
    <row r="676" spans="1:12">
      <c r="A676" s="11" t="s">
        <v>1069</v>
      </c>
      <c r="D676" s="11" t="s">
        <v>260</v>
      </c>
      <c r="E676" s="19" t="s">
        <v>1265</v>
      </c>
      <c r="F676" s="10">
        <v>42036</v>
      </c>
      <c r="G676" s="10">
        <v>45689</v>
      </c>
      <c r="H676" s="11">
        <v>11</v>
      </c>
      <c r="I676" s="11" t="s">
        <v>277</v>
      </c>
      <c r="J676" s="11" t="s">
        <v>261</v>
      </c>
      <c r="K676" s="11" t="s">
        <v>11524</v>
      </c>
      <c r="L676" s="11">
        <v>2</v>
      </c>
    </row>
    <row r="677" spans="1:12">
      <c r="A677" s="11" t="s">
        <v>1070</v>
      </c>
      <c r="D677" s="11" t="s">
        <v>260</v>
      </c>
      <c r="E677" s="19" t="s">
        <v>1266</v>
      </c>
      <c r="F677" s="10">
        <v>42036</v>
      </c>
      <c r="G677" s="10">
        <v>45689</v>
      </c>
      <c r="H677" s="11">
        <v>11</v>
      </c>
      <c r="I677" s="11" t="s">
        <v>277</v>
      </c>
      <c r="J677" s="11" t="s">
        <v>261</v>
      </c>
      <c r="K677" s="11" t="s">
        <v>11524</v>
      </c>
      <c r="L677" s="11">
        <v>2</v>
      </c>
    </row>
    <row r="678" spans="1:12">
      <c r="A678" s="11" t="s">
        <v>12739</v>
      </c>
      <c r="D678" s="11" t="s">
        <v>260</v>
      </c>
      <c r="E678" s="19" t="s">
        <v>1267</v>
      </c>
      <c r="F678" s="10">
        <v>42036</v>
      </c>
      <c r="G678" s="10">
        <v>45689</v>
      </c>
      <c r="H678" s="11">
        <v>11</v>
      </c>
      <c r="I678" s="20" t="s">
        <v>259</v>
      </c>
      <c r="J678" s="11" t="s">
        <v>261</v>
      </c>
      <c r="K678" s="11" t="s">
        <v>11524</v>
      </c>
      <c r="L678" s="11">
        <v>2</v>
      </c>
    </row>
    <row r="679" spans="1:12">
      <c r="A679" s="11" t="s">
        <v>12740</v>
      </c>
      <c r="D679" s="11" t="s">
        <v>260</v>
      </c>
      <c r="E679" s="19" t="s">
        <v>1268</v>
      </c>
      <c r="F679" s="10">
        <v>42036</v>
      </c>
      <c r="G679" s="10">
        <v>45689</v>
      </c>
      <c r="H679" s="11">
        <v>11</v>
      </c>
      <c r="I679" s="20" t="s">
        <v>259</v>
      </c>
      <c r="J679" s="11" t="s">
        <v>261</v>
      </c>
      <c r="K679" s="11" t="s">
        <v>11524</v>
      </c>
      <c r="L679" s="11">
        <v>2</v>
      </c>
    </row>
    <row r="680" spans="1:12">
      <c r="A680" s="11" t="s">
        <v>12741</v>
      </c>
      <c r="D680" s="11" t="s">
        <v>260</v>
      </c>
      <c r="E680" s="19" t="s">
        <v>1269</v>
      </c>
      <c r="F680" s="10">
        <v>42036</v>
      </c>
      <c r="G680" s="10">
        <v>45689</v>
      </c>
      <c r="H680" s="11">
        <v>11</v>
      </c>
      <c r="I680" s="20" t="s">
        <v>259</v>
      </c>
      <c r="J680" s="11" t="s">
        <v>261</v>
      </c>
      <c r="K680" s="11" t="s">
        <v>11524</v>
      </c>
      <c r="L680" s="11">
        <v>2</v>
      </c>
    </row>
    <row r="681" spans="1:12">
      <c r="A681" s="11" t="s">
        <v>12742</v>
      </c>
      <c r="D681" s="11" t="s">
        <v>260</v>
      </c>
      <c r="E681" s="19" t="s">
        <v>1270</v>
      </c>
      <c r="F681" s="10">
        <v>42036</v>
      </c>
      <c r="G681" s="10">
        <v>45689</v>
      </c>
      <c r="H681" s="11">
        <v>11</v>
      </c>
      <c r="I681" s="20" t="s">
        <v>259</v>
      </c>
      <c r="J681" s="11" t="s">
        <v>261</v>
      </c>
      <c r="K681" s="11" t="s">
        <v>11524</v>
      </c>
      <c r="L681" s="11">
        <v>2</v>
      </c>
    </row>
    <row r="682" spans="1:12">
      <c r="A682" s="11" t="s">
        <v>12743</v>
      </c>
      <c r="D682" s="11" t="s">
        <v>260</v>
      </c>
      <c r="E682" s="19" t="s">
        <v>1271</v>
      </c>
      <c r="F682" s="10">
        <v>42036</v>
      </c>
      <c r="G682" s="10">
        <v>45689</v>
      </c>
      <c r="H682" s="11">
        <v>11</v>
      </c>
      <c r="I682" s="20" t="s">
        <v>259</v>
      </c>
      <c r="J682" s="11" t="s">
        <v>261</v>
      </c>
      <c r="K682" s="11" t="s">
        <v>11524</v>
      </c>
      <c r="L682" s="11">
        <v>2</v>
      </c>
    </row>
    <row r="683" spans="1:12">
      <c r="A683" s="11" t="s">
        <v>12744</v>
      </c>
      <c r="D683" s="11" t="s">
        <v>260</v>
      </c>
      <c r="E683" s="19" t="s">
        <v>1272</v>
      </c>
      <c r="F683" s="10">
        <v>42036</v>
      </c>
      <c r="G683" s="10">
        <v>45689</v>
      </c>
      <c r="H683" s="11">
        <v>11</v>
      </c>
      <c r="I683" s="20" t="s">
        <v>259</v>
      </c>
      <c r="J683" s="11" t="s">
        <v>261</v>
      </c>
      <c r="K683" s="11" t="s">
        <v>11524</v>
      </c>
      <c r="L683" s="11">
        <v>2</v>
      </c>
    </row>
    <row r="684" spans="1:12">
      <c r="A684" s="11" t="s">
        <v>12745</v>
      </c>
      <c r="D684" s="11" t="s">
        <v>260</v>
      </c>
      <c r="E684" s="19" t="s">
        <v>1273</v>
      </c>
      <c r="F684" s="10">
        <v>42036</v>
      </c>
      <c r="G684" s="10">
        <v>45689</v>
      </c>
      <c r="H684" s="11">
        <v>11</v>
      </c>
      <c r="I684" s="20" t="s">
        <v>259</v>
      </c>
      <c r="J684" s="11" t="s">
        <v>261</v>
      </c>
      <c r="K684" s="11" t="s">
        <v>11524</v>
      </c>
      <c r="L684" s="11">
        <v>2</v>
      </c>
    </row>
    <row r="685" spans="1:12">
      <c r="A685" s="11" t="s">
        <v>12746</v>
      </c>
      <c r="D685" s="11" t="s">
        <v>260</v>
      </c>
      <c r="E685" s="19" t="s">
        <v>1274</v>
      </c>
      <c r="F685" s="10">
        <v>42036</v>
      </c>
      <c r="G685" s="10">
        <v>45689</v>
      </c>
      <c r="H685" s="11">
        <v>11</v>
      </c>
      <c r="I685" s="20" t="s">
        <v>259</v>
      </c>
      <c r="J685" s="11" t="s">
        <v>261</v>
      </c>
      <c r="K685" s="11" t="s">
        <v>11524</v>
      </c>
      <c r="L685" s="11">
        <v>2</v>
      </c>
    </row>
    <row r="686" spans="1:12">
      <c r="A686" s="11" t="s">
        <v>12747</v>
      </c>
      <c r="D686" s="11" t="s">
        <v>260</v>
      </c>
      <c r="E686" s="19" t="s">
        <v>1275</v>
      </c>
      <c r="F686" s="10">
        <v>42036</v>
      </c>
      <c r="G686" s="10">
        <v>45689</v>
      </c>
      <c r="H686" s="11">
        <v>11</v>
      </c>
      <c r="I686" s="20" t="s">
        <v>259</v>
      </c>
      <c r="J686" s="11" t="s">
        <v>261</v>
      </c>
      <c r="K686" s="11" t="s">
        <v>11524</v>
      </c>
      <c r="L686" s="11">
        <v>2</v>
      </c>
    </row>
    <row r="687" spans="1:12">
      <c r="A687" s="11" t="s">
        <v>12748</v>
      </c>
      <c r="D687" s="11" t="s">
        <v>260</v>
      </c>
      <c r="E687" s="19" t="s">
        <v>1276</v>
      </c>
      <c r="F687" s="10">
        <v>42036</v>
      </c>
      <c r="G687" s="10">
        <v>45689</v>
      </c>
      <c r="H687" s="11">
        <v>11</v>
      </c>
      <c r="I687" s="20" t="s">
        <v>259</v>
      </c>
      <c r="J687" s="11" t="s">
        <v>261</v>
      </c>
      <c r="K687" s="11" t="s">
        <v>11524</v>
      </c>
      <c r="L687" s="11">
        <v>2</v>
      </c>
    </row>
    <row r="688" spans="1:12">
      <c r="A688" s="11" t="s">
        <v>12749</v>
      </c>
      <c r="D688" s="11" t="s">
        <v>260</v>
      </c>
      <c r="E688" s="19" t="s">
        <v>1277</v>
      </c>
      <c r="F688" s="10">
        <v>42036</v>
      </c>
      <c r="G688" s="10">
        <v>45689</v>
      </c>
      <c r="H688" s="11">
        <v>11</v>
      </c>
      <c r="I688" s="20" t="s">
        <v>259</v>
      </c>
      <c r="J688" s="11" t="s">
        <v>261</v>
      </c>
      <c r="K688" s="11" t="s">
        <v>11524</v>
      </c>
      <c r="L688" s="11">
        <v>2</v>
      </c>
    </row>
    <row r="689" spans="1:12">
      <c r="A689" s="11" t="s">
        <v>12750</v>
      </c>
      <c r="D689" s="11" t="s">
        <v>260</v>
      </c>
      <c r="E689" s="19" t="s">
        <v>1278</v>
      </c>
      <c r="F689" s="10">
        <v>42036</v>
      </c>
      <c r="G689" s="10">
        <v>45689</v>
      </c>
      <c r="H689" s="11">
        <v>11</v>
      </c>
      <c r="I689" s="20" t="s">
        <v>259</v>
      </c>
      <c r="J689" s="11" t="s">
        <v>261</v>
      </c>
      <c r="K689" s="11" t="s">
        <v>11524</v>
      </c>
      <c r="L689" s="11">
        <v>2</v>
      </c>
    </row>
    <row r="690" spans="1:12">
      <c r="A690" s="11" t="s">
        <v>12751</v>
      </c>
      <c r="D690" s="11" t="s">
        <v>260</v>
      </c>
      <c r="E690" s="19" t="s">
        <v>1279</v>
      </c>
      <c r="F690" s="10">
        <v>42036</v>
      </c>
      <c r="G690" s="10">
        <v>45689</v>
      </c>
      <c r="H690" s="11">
        <v>11</v>
      </c>
      <c r="I690" s="20" t="s">
        <v>259</v>
      </c>
      <c r="J690" s="11" t="s">
        <v>261</v>
      </c>
      <c r="K690" s="11" t="s">
        <v>11524</v>
      </c>
      <c r="L690" s="11">
        <v>2</v>
      </c>
    </row>
    <row r="691" spans="1:12">
      <c r="A691" s="11" t="s">
        <v>12752</v>
      </c>
      <c r="D691" s="11" t="s">
        <v>260</v>
      </c>
      <c r="E691" s="19" t="s">
        <v>1280</v>
      </c>
      <c r="F691" s="10">
        <v>42036</v>
      </c>
      <c r="G691" s="10">
        <v>45689</v>
      </c>
      <c r="H691" s="11">
        <v>11</v>
      </c>
      <c r="I691" s="20" t="s">
        <v>259</v>
      </c>
      <c r="J691" s="11" t="s">
        <v>261</v>
      </c>
      <c r="K691" s="11" t="s">
        <v>11524</v>
      </c>
      <c r="L691" s="11">
        <v>2</v>
      </c>
    </row>
    <row r="692" spans="1:12">
      <c r="A692" s="11" t="s">
        <v>12753</v>
      </c>
      <c r="D692" s="11" t="s">
        <v>260</v>
      </c>
      <c r="E692" s="19" t="s">
        <v>1281</v>
      </c>
      <c r="F692" s="10">
        <v>42036</v>
      </c>
      <c r="G692" s="10">
        <v>45689</v>
      </c>
      <c r="H692" s="11">
        <v>11</v>
      </c>
      <c r="I692" s="20" t="s">
        <v>259</v>
      </c>
      <c r="J692" s="11" t="s">
        <v>261</v>
      </c>
      <c r="K692" s="11" t="s">
        <v>11524</v>
      </c>
      <c r="L692" s="11">
        <v>2</v>
      </c>
    </row>
    <row r="693" spans="1:12">
      <c r="A693" s="11" t="s">
        <v>12754</v>
      </c>
      <c r="D693" s="11" t="s">
        <v>260</v>
      </c>
      <c r="E693" s="19" t="s">
        <v>1282</v>
      </c>
      <c r="F693" s="10">
        <v>42036</v>
      </c>
      <c r="G693" s="10">
        <v>45689</v>
      </c>
      <c r="H693" s="11">
        <v>11</v>
      </c>
      <c r="I693" s="11" t="s">
        <v>277</v>
      </c>
      <c r="J693" s="11" t="s">
        <v>261</v>
      </c>
      <c r="K693" s="11" t="s">
        <v>11524</v>
      </c>
      <c r="L693" s="11">
        <v>2</v>
      </c>
    </row>
    <row r="694" spans="1:12">
      <c r="A694" s="11" t="s">
        <v>12755</v>
      </c>
      <c r="D694" s="11" t="s">
        <v>260</v>
      </c>
      <c r="E694" s="19" t="s">
        <v>1283</v>
      </c>
      <c r="F694" s="10">
        <v>42036</v>
      </c>
      <c r="G694" s="10">
        <v>45689</v>
      </c>
      <c r="H694" s="11">
        <v>11</v>
      </c>
      <c r="I694" s="11" t="s">
        <v>277</v>
      </c>
      <c r="J694" s="11" t="s">
        <v>261</v>
      </c>
      <c r="K694" s="11" t="s">
        <v>11524</v>
      </c>
      <c r="L694" s="11">
        <v>2</v>
      </c>
    </row>
    <row r="695" spans="1:12">
      <c r="A695" s="11" t="s">
        <v>12756</v>
      </c>
      <c r="D695" s="11" t="s">
        <v>260</v>
      </c>
      <c r="E695" s="19" t="s">
        <v>1284</v>
      </c>
      <c r="F695" s="10">
        <v>42036</v>
      </c>
      <c r="G695" s="10">
        <v>45689</v>
      </c>
      <c r="H695" s="11">
        <v>11</v>
      </c>
      <c r="I695" s="11" t="s">
        <v>277</v>
      </c>
      <c r="J695" s="11" t="s">
        <v>261</v>
      </c>
      <c r="K695" s="11" t="s">
        <v>11524</v>
      </c>
      <c r="L695" s="11">
        <v>2</v>
      </c>
    </row>
    <row r="696" spans="1:12">
      <c r="A696" s="11" t="s">
        <v>1017</v>
      </c>
      <c r="D696" s="11" t="s">
        <v>260</v>
      </c>
      <c r="E696" s="19" t="s">
        <v>1285</v>
      </c>
      <c r="F696" s="10">
        <v>42036</v>
      </c>
      <c r="G696" s="10">
        <v>45689</v>
      </c>
      <c r="H696" s="11">
        <v>11</v>
      </c>
      <c r="I696" s="20" t="s">
        <v>259</v>
      </c>
      <c r="J696" s="11" t="s">
        <v>261</v>
      </c>
      <c r="K696" s="11" t="s">
        <v>11524</v>
      </c>
      <c r="L696" s="11">
        <v>2</v>
      </c>
    </row>
    <row r="697" spans="1:12">
      <c r="A697" s="11" t="s">
        <v>1018</v>
      </c>
      <c r="D697" s="11" t="s">
        <v>260</v>
      </c>
      <c r="E697" s="19" t="s">
        <v>1286</v>
      </c>
      <c r="F697" s="10">
        <v>42036</v>
      </c>
      <c r="G697" s="10">
        <v>45689</v>
      </c>
      <c r="H697" s="11">
        <v>11</v>
      </c>
      <c r="I697" s="20" t="s">
        <v>259</v>
      </c>
      <c r="J697" s="11" t="s">
        <v>261</v>
      </c>
      <c r="K697" s="11" t="s">
        <v>11524</v>
      </c>
      <c r="L697" s="11">
        <v>2</v>
      </c>
    </row>
    <row r="698" spans="1:12">
      <c r="A698" s="11" t="s">
        <v>1019</v>
      </c>
      <c r="D698" s="11" t="s">
        <v>260</v>
      </c>
      <c r="E698" s="19" t="s">
        <v>1287</v>
      </c>
      <c r="F698" s="10">
        <v>42036</v>
      </c>
      <c r="G698" s="10">
        <v>45689</v>
      </c>
      <c r="H698" s="11">
        <v>11</v>
      </c>
      <c r="I698" s="20" t="s">
        <v>259</v>
      </c>
      <c r="J698" s="11" t="s">
        <v>261</v>
      </c>
      <c r="K698" s="11" t="s">
        <v>11524</v>
      </c>
      <c r="L698" s="11">
        <v>2</v>
      </c>
    </row>
    <row r="699" spans="1:12">
      <c r="A699" s="11" t="s">
        <v>1020</v>
      </c>
      <c r="D699" s="11" t="s">
        <v>260</v>
      </c>
      <c r="E699" s="19" t="s">
        <v>1288</v>
      </c>
      <c r="F699" s="10">
        <v>42036</v>
      </c>
      <c r="G699" s="10">
        <v>45689</v>
      </c>
      <c r="H699" s="11">
        <v>11</v>
      </c>
      <c r="I699" s="20" t="s">
        <v>259</v>
      </c>
      <c r="J699" s="11" t="s">
        <v>261</v>
      </c>
      <c r="K699" s="11" t="s">
        <v>11524</v>
      </c>
      <c r="L699" s="11">
        <v>2</v>
      </c>
    </row>
    <row r="700" spans="1:12">
      <c r="A700" s="11" t="s">
        <v>1021</v>
      </c>
      <c r="D700" s="11" t="s">
        <v>260</v>
      </c>
      <c r="E700" s="19" t="s">
        <v>1289</v>
      </c>
      <c r="F700" s="10">
        <v>42036</v>
      </c>
      <c r="G700" s="10">
        <v>45689</v>
      </c>
      <c r="H700" s="11">
        <v>11</v>
      </c>
      <c r="I700" s="20" t="s">
        <v>259</v>
      </c>
      <c r="J700" s="11" t="s">
        <v>261</v>
      </c>
      <c r="K700" s="11" t="s">
        <v>11524</v>
      </c>
      <c r="L700" s="11">
        <v>2</v>
      </c>
    </row>
    <row r="701" spans="1:12">
      <c r="A701" s="11" t="s">
        <v>1022</v>
      </c>
      <c r="D701" s="11" t="s">
        <v>260</v>
      </c>
      <c r="E701" s="19" t="s">
        <v>1290</v>
      </c>
      <c r="F701" s="10">
        <v>42036</v>
      </c>
      <c r="G701" s="10">
        <v>45689</v>
      </c>
      <c r="H701" s="11">
        <v>11</v>
      </c>
      <c r="I701" s="20" t="s">
        <v>259</v>
      </c>
      <c r="J701" s="11" t="s">
        <v>261</v>
      </c>
      <c r="K701" s="11" t="s">
        <v>11524</v>
      </c>
      <c r="L701" s="11">
        <v>2</v>
      </c>
    </row>
    <row r="702" spans="1:12">
      <c r="A702" s="11" t="s">
        <v>1023</v>
      </c>
      <c r="D702" s="11" t="s">
        <v>260</v>
      </c>
      <c r="E702" s="19" t="s">
        <v>1291</v>
      </c>
      <c r="F702" s="10">
        <v>42036</v>
      </c>
      <c r="G702" s="10">
        <v>45689</v>
      </c>
      <c r="H702" s="11">
        <v>11</v>
      </c>
      <c r="I702" s="20" t="s">
        <v>259</v>
      </c>
      <c r="J702" s="11" t="s">
        <v>261</v>
      </c>
      <c r="K702" s="11" t="s">
        <v>11524</v>
      </c>
      <c r="L702" s="11">
        <v>2</v>
      </c>
    </row>
    <row r="703" spans="1:12">
      <c r="A703" s="11" t="s">
        <v>1024</v>
      </c>
      <c r="D703" s="11" t="s">
        <v>260</v>
      </c>
      <c r="E703" s="19" t="s">
        <v>1292</v>
      </c>
      <c r="F703" s="10">
        <v>42036</v>
      </c>
      <c r="G703" s="10">
        <v>45689</v>
      </c>
      <c r="H703" s="11">
        <v>11</v>
      </c>
      <c r="I703" s="20" t="s">
        <v>259</v>
      </c>
      <c r="J703" s="11" t="s">
        <v>261</v>
      </c>
      <c r="K703" s="11" t="s">
        <v>11524</v>
      </c>
      <c r="L703" s="11">
        <v>2</v>
      </c>
    </row>
    <row r="704" spans="1:12">
      <c r="A704" s="11" t="s">
        <v>1025</v>
      </c>
      <c r="D704" s="11" t="s">
        <v>260</v>
      </c>
      <c r="E704" s="19" t="s">
        <v>1293</v>
      </c>
      <c r="F704" s="10">
        <v>42036</v>
      </c>
      <c r="G704" s="10">
        <v>45689</v>
      </c>
      <c r="H704" s="11">
        <v>11</v>
      </c>
      <c r="I704" s="20" t="s">
        <v>259</v>
      </c>
      <c r="J704" s="11" t="s">
        <v>261</v>
      </c>
      <c r="K704" s="11" t="s">
        <v>11524</v>
      </c>
      <c r="L704" s="11">
        <v>2</v>
      </c>
    </row>
    <row r="705" spans="1:12">
      <c r="A705" s="11" t="s">
        <v>1026</v>
      </c>
      <c r="D705" s="11" t="s">
        <v>260</v>
      </c>
      <c r="E705" s="19" t="s">
        <v>1294</v>
      </c>
      <c r="F705" s="10">
        <v>42036</v>
      </c>
      <c r="G705" s="10">
        <v>45689</v>
      </c>
      <c r="H705" s="11">
        <v>11</v>
      </c>
      <c r="I705" s="20" t="s">
        <v>259</v>
      </c>
      <c r="J705" s="11" t="s">
        <v>261</v>
      </c>
      <c r="K705" s="11" t="s">
        <v>11524</v>
      </c>
      <c r="L705" s="11">
        <v>2</v>
      </c>
    </row>
    <row r="706" spans="1:12">
      <c r="A706" s="11" t="s">
        <v>1027</v>
      </c>
      <c r="D706" s="11" t="s">
        <v>260</v>
      </c>
      <c r="E706" s="19" t="s">
        <v>1295</v>
      </c>
      <c r="F706" s="10">
        <v>42036</v>
      </c>
      <c r="G706" s="10">
        <v>45689</v>
      </c>
      <c r="H706" s="11">
        <v>11</v>
      </c>
      <c r="I706" s="20" t="s">
        <v>259</v>
      </c>
      <c r="J706" s="11" t="s">
        <v>261</v>
      </c>
      <c r="K706" s="11" t="s">
        <v>11524</v>
      </c>
      <c r="L706" s="11">
        <v>2</v>
      </c>
    </row>
    <row r="707" spans="1:12">
      <c r="A707" s="11" t="s">
        <v>1028</v>
      </c>
      <c r="D707" s="11" t="s">
        <v>260</v>
      </c>
      <c r="E707" s="19" t="s">
        <v>1296</v>
      </c>
      <c r="F707" s="10">
        <v>42036</v>
      </c>
      <c r="G707" s="10">
        <v>45689</v>
      </c>
      <c r="H707" s="11">
        <v>11</v>
      </c>
      <c r="I707" s="20" t="s">
        <v>259</v>
      </c>
      <c r="J707" s="11" t="s">
        <v>261</v>
      </c>
      <c r="K707" s="11" t="s">
        <v>11524</v>
      </c>
      <c r="L707" s="11">
        <v>2</v>
      </c>
    </row>
    <row r="708" spans="1:12">
      <c r="A708" s="11" t="s">
        <v>1029</v>
      </c>
      <c r="D708" s="11" t="s">
        <v>260</v>
      </c>
      <c r="E708" s="19" t="s">
        <v>1297</v>
      </c>
      <c r="F708" s="10">
        <v>42036</v>
      </c>
      <c r="G708" s="10">
        <v>45689</v>
      </c>
      <c r="H708" s="11">
        <v>11</v>
      </c>
      <c r="I708" s="20" t="s">
        <v>259</v>
      </c>
      <c r="J708" s="11" t="s">
        <v>261</v>
      </c>
      <c r="K708" s="11" t="s">
        <v>11524</v>
      </c>
      <c r="L708" s="11">
        <v>2</v>
      </c>
    </row>
    <row r="709" spans="1:12">
      <c r="A709" s="11" t="s">
        <v>1030</v>
      </c>
      <c r="D709" s="11" t="s">
        <v>260</v>
      </c>
      <c r="E709" s="19" t="s">
        <v>1298</v>
      </c>
      <c r="F709" s="10">
        <v>42036</v>
      </c>
      <c r="G709" s="10">
        <v>45689</v>
      </c>
      <c r="H709" s="11">
        <v>11</v>
      </c>
      <c r="I709" s="20" t="s">
        <v>259</v>
      </c>
      <c r="J709" s="11" t="s">
        <v>261</v>
      </c>
      <c r="K709" s="11" t="s">
        <v>11524</v>
      </c>
      <c r="L709" s="11">
        <v>2</v>
      </c>
    </row>
    <row r="710" spans="1:12">
      <c r="A710" s="11" t="s">
        <v>1031</v>
      </c>
      <c r="D710" s="11" t="s">
        <v>260</v>
      </c>
      <c r="E710" s="19" t="s">
        <v>1299</v>
      </c>
      <c r="F710" s="10">
        <v>42036</v>
      </c>
      <c r="G710" s="10">
        <v>45689</v>
      </c>
      <c r="H710" s="11">
        <v>11</v>
      </c>
      <c r="I710" s="20" t="s">
        <v>259</v>
      </c>
      <c r="J710" s="11" t="s">
        <v>261</v>
      </c>
      <c r="K710" s="11" t="s">
        <v>11524</v>
      </c>
      <c r="L710" s="11">
        <v>2</v>
      </c>
    </row>
    <row r="711" spans="1:12">
      <c r="A711" s="11" t="s">
        <v>1032</v>
      </c>
      <c r="D711" s="11" t="s">
        <v>260</v>
      </c>
      <c r="E711" s="19" t="s">
        <v>1300</v>
      </c>
      <c r="F711" s="10">
        <v>42036</v>
      </c>
      <c r="G711" s="10">
        <v>45689</v>
      </c>
      <c r="H711" s="11">
        <v>11</v>
      </c>
      <c r="I711" s="11" t="s">
        <v>277</v>
      </c>
      <c r="J711" s="11" t="s">
        <v>261</v>
      </c>
      <c r="K711" s="11" t="s">
        <v>11524</v>
      </c>
      <c r="L711" s="11">
        <v>2</v>
      </c>
    </row>
    <row r="712" spans="1:12">
      <c r="A712" s="11" t="s">
        <v>1033</v>
      </c>
      <c r="D712" s="11" t="s">
        <v>260</v>
      </c>
      <c r="E712" s="19" t="s">
        <v>1301</v>
      </c>
      <c r="F712" s="10">
        <v>42036</v>
      </c>
      <c r="G712" s="10">
        <v>45689</v>
      </c>
      <c r="H712" s="11">
        <v>11</v>
      </c>
      <c r="I712" s="11" t="s">
        <v>277</v>
      </c>
      <c r="J712" s="11" t="s">
        <v>261</v>
      </c>
      <c r="K712" s="11" t="s">
        <v>11524</v>
      </c>
      <c r="L712" s="11">
        <v>2</v>
      </c>
    </row>
    <row r="713" spans="1:12">
      <c r="A713" s="11" t="s">
        <v>1034</v>
      </c>
      <c r="D713" s="11" t="s">
        <v>260</v>
      </c>
      <c r="E713" s="19" t="s">
        <v>1302</v>
      </c>
      <c r="F713" s="10">
        <v>42036</v>
      </c>
      <c r="G713" s="10">
        <v>45689</v>
      </c>
      <c r="H713" s="11">
        <v>11</v>
      </c>
      <c r="I713" s="11" t="s">
        <v>277</v>
      </c>
      <c r="J713" s="11" t="s">
        <v>261</v>
      </c>
      <c r="K713" s="11" t="s">
        <v>11524</v>
      </c>
      <c r="L713" s="11">
        <v>2</v>
      </c>
    </row>
    <row r="714" spans="1:12">
      <c r="A714" s="11" t="s">
        <v>12901</v>
      </c>
      <c r="D714" s="11" t="s">
        <v>260</v>
      </c>
      <c r="E714" s="19" t="s">
        <v>1303</v>
      </c>
      <c r="F714" s="10">
        <v>42036</v>
      </c>
      <c r="G714" s="10">
        <v>45689</v>
      </c>
      <c r="H714" s="11">
        <v>11</v>
      </c>
      <c r="I714" s="20" t="s">
        <v>259</v>
      </c>
      <c r="J714" s="11" t="s">
        <v>261</v>
      </c>
      <c r="K714" s="11" t="s">
        <v>11524</v>
      </c>
      <c r="L714" s="11">
        <v>2</v>
      </c>
    </row>
    <row r="715" spans="1:12">
      <c r="A715" s="11" t="s">
        <v>12902</v>
      </c>
      <c r="D715" s="11" t="s">
        <v>260</v>
      </c>
      <c r="E715" s="19" t="s">
        <v>1304</v>
      </c>
      <c r="F715" s="10">
        <v>42036</v>
      </c>
      <c r="G715" s="10">
        <v>45689</v>
      </c>
      <c r="H715" s="11">
        <v>11</v>
      </c>
      <c r="I715" s="20" t="s">
        <v>259</v>
      </c>
      <c r="J715" s="11" t="s">
        <v>261</v>
      </c>
      <c r="K715" s="11" t="s">
        <v>11524</v>
      </c>
      <c r="L715" s="11">
        <v>2</v>
      </c>
    </row>
    <row r="716" spans="1:12">
      <c r="A716" s="11" t="s">
        <v>12903</v>
      </c>
      <c r="D716" s="11" t="s">
        <v>260</v>
      </c>
      <c r="E716" s="19" t="s">
        <v>1305</v>
      </c>
      <c r="F716" s="10">
        <v>42036</v>
      </c>
      <c r="G716" s="10">
        <v>45689</v>
      </c>
      <c r="H716" s="11">
        <v>11</v>
      </c>
      <c r="I716" s="20" t="s">
        <v>259</v>
      </c>
      <c r="J716" s="11" t="s">
        <v>261</v>
      </c>
      <c r="K716" s="11" t="s">
        <v>11524</v>
      </c>
      <c r="L716" s="11">
        <v>2</v>
      </c>
    </row>
    <row r="717" spans="1:12">
      <c r="A717" s="11" t="s">
        <v>12904</v>
      </c>
      <c r="D717" s="11" t="s">
        <v>260</v>
      </c>
      <c r="E717" s="19" t="s">
        <v>1306</v>
      </c>
      <c r="F717" s="10">
        <v>42036</v>
      </c>
      <c r="G717" s="10">
        <v>45689</v>
      </c>
      <c r="H717" s="11">
        <v>11</v>
      </c>
      <c r="I717" s="20" t="s">
        <v>259</v>
      </c>
      <c r="J717" s="11" t="s">
        <v>261</v>
      </c>
      <c r="K717" s="11" t="s">
        <v>11524</v>
      </c>
      <c r="L717" s="11">
        <v>2</v>
      </c>
    </row>
    <row r="718" spans="1:12">
      <c r="A718" s="11" t="s">
        <v>12905</v>
      </c>
      <c r="D718" s="11" t="s">
        <v>260</v>
      </c>
      <c r="E718" s="19" t="s">
        <v>1307</v>
      </c>
      <c r="F718" s="10">
        <v>42036</v>
      </c>
      <c r="G718" s="10">
        <v>45689</v>
      </c>
      <c r="H718" s="11">
        <v>11</v>
      </c>
      <c r="I718" s="20" t="s">
        <v>259</v>
      </c>
      <c r="J718" s="11" t="s">
        <v>261</v>
      </c>
      <c r="K718" s="11" t="s">
        <v>11524</v>
      </c>
      <c r="L718" s="11">
        <v>2</v>
      </c>
    </row>
    <row r="719" spans="1:12">
      <c r="A719" s="11" t="s">
        <v>12906</v>
      </c>
      <c r="D719" s="11" t="s">
        <v>260</v>
      </c>
      <c r="E719" s="19" t="s">
        <v>1308</v>
      </c>
      <c r="F719" s="10">
        <v>42036</v>
      </c>
      <c r="G719" s="10">
        <v>45689</v>
      </c>
      <c r="H719" s="11">
        <v>11</v>
      </c>
      <c r="I719" s="20" t="s">
        <v>259</v>
      </c>
      <c r="J719" s="11" t="s">
        <v>261</v>
      </c>
      <c r="K719" s="11" t="s">
        <v>11524</v>
      </c>
      <c r="L719" s="11">
        <v>2</v>
      </c>
    </row>
    <row r="720" spans="1:12">
      <c r="A720" s="11" t="s">
        <v>12907</v>
      </c>
      <c r="D720" s="11" t="s">
        <v>260</v>
      </c>
      <c r="E720" s="19" t="s">
        <v>1309</v>
      </c>
      <c r="F720" s="10">
        <v>42036</v>
      </c>
      <c r="G720" s="10">
        <v>45689</v>
      </c>
      <c r="H720" s="11">
        <v>11</v>
      </c>
      <c r="I720" s="20" t="s">
        <v>259</v>
      </c>
      <c r="J720" s="11" t="s">
        <v>261</v>
      </c>
      <c r="K720" s="11" t="s">
        <v>11524</v>
      </c>
      <c r="L720" s="11">
        <v>2</v>
      </c>
    </row>
    <row r="721" spans="1:12">
      <c r="A721" s="11" t="s">
        <v>12908</v>
      </c>
      <c r="D721" s="11" t="s">
        <v>260</v>
      </c>
      <c r="E721" s="19" t="s">
        <v>1310</v>
      </c>
      <c r="F721" s="10">
        <v>42036</v>
      </c>
      <c r="G721" s="10">
        <v>45689</v>
      </c>
      <c r="H721" s="11">
        <v>11</v>
      </c>
      <c r="I721" s="20" t="s">
        <v>259</v>
      </c>
      <c r="J721" s="11" t="s">
        <v>261</v>
      </c>
      <c r="K721" s="11" t="s">
        <v>11524</v>
      </c>
      <c r="L721" s="11">
        <v>2</v>
      </c>
    </row>
    <row r="722" spans="1:12">
      <c r="A722" s="11" t="s">
        <v>12909</v>
      </c>
      <c r="D722" s="11" t="s">
        <v>260</v>
      </c>
      <c r="E722" s="19" t="s">
        <v>1311</v>
      </c>
      <c r="F722" s="10">
        <v>42036</v>
      </c>
      <c r="G722" s="10">
        <v>45689</v>
      </c>
      <c r="H722" s="11">
        <v>11</v>
      </c>
      <c r="I722" s="20" t="s">
        <v>259</v>
      </c>
      <c r="J722" s="11" t="s">
        <v>261</v>
      </c>
      <c r="K722" s="11" t="s">
        <v>11524</v>
      </c>
      <c r="L722" s="11">
        <v>2</v>
      </c>
    </row>
    <row r="723" spans="1:12">
      <c r="A723" s="11" t="s">
        <v>12910</v>
      </c>
      <c r="D723" s="11" t="s">
        <v>260</v>
      </c>
      <c r="E723" s="19" t="s">
        <v>1312</v>
      </c>
      <c r="F723" s="10">
        <v>42036</v>
      </c>
      <c r="G723" s="10">
        <v>45689</v>
      </c>
      <c r="H723" s="11">
        <v>11</v>
      </c>
      <c r="I723" s="20" t="s">
        <v>259</v>
      </c>
      <c r="J723" s="11" t="s">
        <v>261</v>
      </c>
      <c r="K723" s="11" t="s">
        <v>11524</v>
      </c>
      <c r="L723" s="11">
        <v>2</v>
      </c>
    </row>
    <row r="724" spans="1:12">
      <c r="A724" s="11" t="s">
        <v>12911</v>
      </c>
      <c r="D724" s="11" t="s">
        <v>260</v>
      </c>
      <c r="E724" s="19" t="s">
        <v>1313</v>
      </c>
      <c r="F724" s="10">
        <v>42036</v>
      </c>
      <c r="G724" s="10">
        <v>45689</v>
      </c>
      <c r="H724" s="11">
        <v>11</v>
      </c>
      <c r="I724" s="20" t="s">
        <v>259</v>
      </c>
      <c r="J724" s="11" t="s">
        <v>261</v>
      </c>
      <c r="K724" s="11" t="s">
        <v>11524</v>
      </c>
      <c r="L724" s="11">
        <v>2</v>
      </c>
    </row>
    <row r="725" spans="1:12">
      <c r="A725" s="11" t="s">
        <v>12912</v>
      </c>
      <c r="D725" s="11" t="s">
        <v>260</v>
      </c>
      <c r="E725" s="19" t="s">
        <v>1314</v>
      </c>
      <c r="F725" s="10">
        <v>42036</v>
      </c>
      <c r="G725" s="10">
        <v>45689</v>
      </c>
      <c r="H725" s="11">
        <v>11</v>
      </c>
      <c r="I725" s="20" t="s">
        <v>259</v>
      </c>
      <c r="J725" s="11" t="s">
        <v>261</v>
      </c>
      <c r="K725" s="11" t="s">
        <v>11524</v>
      </c>
      <c r="L725" s="11">
        <v>2</v>
      </c>
    </row>
    <row r="726" spans="1:12">
      <c r="A726" s="11" t="s">
        <v>12913</v>
      </c>
      <c r="D726" s="11" t="s">
        <v>260</v>
      </c>
      <c r="E726" s="19" t="s">
        <v>1315</v>
      </c>
      <c r="F726" s="10">
        <v>42036</v>
      </c>
      <c r="G726" s="10">
        <v>45689</v>
      </c>
      <c r="H726" s="11">
        <v>11</v>
      </c>
      <c r="I726" s="20" t="s">
        <v>259</v>
      </c>
      <c r="J726" s="11" t="s">
        <v>261</v>
      </c>
      <c r="K726" s="11" t="s">
        <v>11524</v>
      </c>
      <c r="L726" s="11">
        <v>2</v>
      </c>
    </row>
    <row r="727" spans="1:12">
      <c r="A727" s="11" t="s">
        <v>12914</v>
      </c>
      <c r="D727" s="11" t="s">
        <v>260</v>
      </c>
      <c r="E727" s="19" t="s">
        <v>1316</v>
      </c>
      <c r="F727" s="10">
        <v>42036</v>
      </c>
      <c r="G727" s="10">
        <v>45689</v>
      </c>
      <c r="H727" s="11">
        <v>11</v>
      </c>
      <c r="I727" s="20" t="s">
        <v>259</v>
      </c>
      <c r="J727" s="11" t="s">
        <v>261</v>
      </c>
      <c r="K727" s="11" t="s">
        <v>11524</v>
      </c>
      <c r="L727" s="11">
        <v>2</v>
      </c>
    </row>
    <row r="728" spans="1:12">
      <c r="A728" s="11" t="s">
        <v>12915</v>
      </c>
      <c r="D728" s="11" t="s">
        <v>260</v>
      </c>
      <c r="E728" s="19" t="s">
        <v>1317</v>
      </c>
      <c r="F728" s="10">
        <v>42036</v>
      </c>
      <c r="G728" s="10">
        <v>45689</v>
      </c>
      <c r="H728" s="11">
        <v>11</v>
      </c>
      <c r="I728" s="20" t="s">
        <v>259</v>
      </c>
      <c r="J728" s="11" t="s">
        <v>261</v>
      </c>
      <c r="K728" s="11" t="s">
        <v>11524</v>
      </c>
      <c r="L728" s="11">
        <v>2</v>
      </c>
    </row>
    <row r="729" spans="1:12">
      <c r="A729" s="11" t="s">
        <v>12916</v>
      </c>
      <c r="D729" s="11" t="s">
        <v>260</v>
      </c>
      <c r="E729" s="19" t="s">
        <v>1318</v>
      </c>
      <c r="F729" s="10">
        <v>42036</v>
      </c>
      <c r="G729" s="10">
        <v>45689</v>
      </c>
      <c r="H729" s="11">
        <v>11</v>
      </c>
      <c r="I729" s="11" t="s">
        <v>277</v>
      </c>
      <c r="J729" s="11" t="s">
        <v>261</v>
      </c>
      <c r="K729" s="11" t="s">
        <v>11524</v>
      </c>
      <c r="L729" s="11">
        <v>2</v>
      </c>
    </row>
    <row r="730" spans="1:12">
      <c r="A730" s="11" t="s">
        <v>12917</v>
      </c>
      <c r="D730" s="11" t="s">
        <v>260</v>
      </c>
      <c r="E730" s="19" t="s">
        <v>1319</v>
      </c>
      <c r="F730" s="10">
        <v>42036</v>
      </c>
      <c r="G730" s="10">
        <v>45689</v>
      </c>
      <c r="H730" s="11">
        <v>11</v>
      </c>
      <c r="I730" s="11" t="s">
        <v>277</v>
      </c>
      <c r="J730" s="11" t="s">
        <v>261</v>
      </c>
      <c r="K730" s="11" t="s">
        <v>11524</v>
      </c>
      <c r="L730" s="11">
        <v>2</v>
      </c>
    </row>
    <row r="731" spans="1:12">
      <c r="A731" s="11" t="s">
        <v>12918</v>
      </c>
      <c r="D731" s="11" t="s">
        <v>260</v>
      </c>
      <c r="E731" s="19" t="s">
        <v>1320</v>
      </c>
      <c r="F731" s="10">
        <v>42036</v>
      </c>
      <c r="G731" s="10">
        <v>45689</v>
      </c>
      <c r="H731" s="11">
        <v>11</v>
      </c>
      <c r="I731" s="11" t="s">
        <v>277</v>
      </c>
      <c r="J731" s="11" t="s">
        <v>261</v>
      </c>
      <c r="K731" s="11" t="s">
        <v>11524</v>
      </c>
      <c r="L731" s="11">
        <v>2</v>
      </c>
    </row>
    <row r="732" spans="1:12">
      <c r="A732" s="11" t="s">
        <v>1071</v>
      </c>
      <c r="D732" s="11" t="s">
        <v>260</v>
      </c>
      <c r="E732" s="19" t="s">
        <v>1321</v>
      </c>
      <c r="F732" s="10">
        <v>42036</v>
      </c>
      <c r="G732" s="10">
        <v>45689</v>
      </c>
      <c r="H732" s="11">
        <v>11</v>
      </c>
      <c r="I732" s="20" t="s">
        <v>259</v>
      </c>
      <c r="J732" s="11" t="s">
        <v>261</v>
      </c>
      <c r="K732" s="11" t="s">
        <v>11524</v>
      </c>
      <c r="L732" s="11">
        <v>2</v>
      </c>
    </row>
    <row r="733" spans="1:12">
      <c r="A733" s="11" t="s">
        <v>1072</v>
      </c>
      <c r="D733" s="11" t="s">
        <v>260</v>
      </c>
      <c r="E733" s="19" t="s">
        <v>1322</v>
      </c>
      <c r="F733" s="10">
        <v>42036</v>
      </c>
      <c r="G733" s="10">
        <v>45689</v>
      </c>
      <c r="H733" s="11">
        <v>11</v>
      </c>
      <c r="I733" s="20" t="s">
        <v>259</v>
      </c>
      <c r="J733" s="11" t="s">
        <v>261</v>
      </c>
      <c r="K733" s="11" t="s">
        <v>11524</v>
      </c>
      <c r="L733" s="11">
        <v>2</v>
      </c>
    </row>
    <row r="734" spans="1:12">
      <c r="A734" s="11" t="s">
        <v>1073</v>
      </c>
      <c r="D734" s="11" t="s">
        <v>260</v>
      </c>
      <c r="E734" s="19" t="s">
        <v>1323</v>
      </c>
      <c r="F734" s="10">
        <v>42036</v>
      </c>
      <c r="G734" s="10">
        <v>45689</v>
      </c>
      <c r="H734" s="11">
        <v>11</v>
      </c>
      <c r="I734" s="20" t="s">
        <v>259</v>
      </c>
      <c r="J734" s="11" t="s">
        <v>261</v>
      </c>
      <c r="K734" s="11" t="s">
        <v>11524</v>
      </c>
      <c r="L734" s="11">
        <v>2</v>
      </c>
    </row>
    <row r="735" spans="1:12">
      <c r="A735" s="11" t="s">
        <v>1074</v>
      </c>
      <c r="D735" s="11" t="s">
        <v>260</v>
      </c>
      <c r="E735" s="19" t="s">
        <v>1324</v>
      </c>
      <c r="F735" s="10">
        <v>42036</v>
      </c>
      <c r="G735" s="10">
        <v>45689</v>
      </c>
      <c r="H735" s="11">
        <v>11</v>
      </c>
      <c r="I735" s="20" t="s">
        <v>259</v>
      </c>
      <c r="J735" s="11" t="s">
        <v>261</v>
      </c>
      <c r="K735" s="11" t="s">
        <v>11524</v>
      </c>
      <c r="L735" s="11">
        <v>2</v>
      </c>
    </row>
    <row r="736" spans="1:12">
      <c r="A736" s="11" t="s">
        <v>1075</v>
      </c>
      <c r="D736" s="11" t="s">
        <v>260</v>
      </c>
      <c r="E736" s="19" t="s">
        <v>1325</v>
      </c>
      <c r="F736" s="10">
        <v>42036</v>
      </c>
      <c r="G736" s="10">
        <v>45689</v>
      </c>
      <c r="H736" s="11">
        <v>11</v>
      </c>
      <c r="I736" s="20" t="s">
        <v>259</v>
      </c>
      <c r="J736" s="11" t="s">
        <v>261</v>
      </c>
      <c r="K736" s="11" t="s">
        <v>11524</v>
      </c>
      <c r="L736" s="11">
        <v>2</v>
      </c>
    </row>
    <row r="737" spans="1:12">
      <c r="A737" s="11" t="s">
        <v>1076</v>
      </c>
      <c r="D737" s="11" t="s">
        <v>260</v>
      </c>
      <c r="E737" s="19" t="s">
        <v>1326</v>
      </c>
      <c r="F737" s="10">
        <v>42036</v>
      </c>
      <c r="G737" s="10">
        <v>45689</v>
      </c>
      <c r="H737" s="11">
        <v>11</v>
      </c>
      <c r="I737" s="20" t="s">
        <v>259</v>
      </c>
      <c r="J737" s="11" t="s">
        <v>261</v>
      </c>
      <c r="K737" s="11" t="s">
        <v>11524</v>
      </c>
      <c r="L737" s="11">
        <v>2</v>
      </c>
    </row>
    <row r="738" spans="1:12">
      <c r="A738" s="11" t="s">
        <v>1077</v>
      </c>
      <c r="D738" s="11" t="s">
        <v>260</v>
      </c>
      <c r="E738" s="19" t="s">
        <v>1327</v>
      </c>
      <c r="F738" s="10">
        <v>42036</v>
      </c>
      <c r="G738" s="10">
        <v>45689</v>
      </c>
      <c r="H738" s="11">
        <v>11</v>
      </c>
      <c r="I738" s="20" t="s">
        <v>259</v>
      </c>
      <c r="J738" s="11" t="s">
        <v>261</v>
      </c>
      <c r="K738" s="11" t="s">
        <v>11524</v>
      </c>
      <c r="L738" s="11">
        <v>2</v>
      </c>
    </row>
    <row r="739" spans="1:12">
      <c r="A739" s="11" t="s">
        <v>1078</v>
      </c>
      <c r="D739" s="11" t="s">
        <v>260</v>
      </c>
      <c r="E739" s="19" t="s">
        <v>1328</v>
      </c>
      <c r="F739" s="10">
        <v>42036</v>
      </c>
      <c r="G739" s="10">
        <v>45689</v>
      </c>
      <c r="H739" s="11">
        <v>11</v>
      </c>
      <c r="I739" s="20" t="s">
        <v>259</v>
      </c>
      <c r="J739" s="11" t="s">
        <v>261</v>
      </c>
      <c r="K739" s="11" t="s">
        <v>11524</v>
      </c>
      <c r="L739" s="11">
        <v>2</v>
      </c>
    </row>
    <row r="740" spans="1:12">
      <c r="A740" s="11" t="s">
        <v>1079</v>
      </c>
      <c r="D740" s="11" t="s">
        <v>260</v>
      </c>
      <c r="E740" s="19" t="s">
        <v>1329</v>
      </c>
      <c r="F740" s="10">
        <v>42036</v>
      </c>
      <c r="G740" s="10">
        <v>45689</v>
      </c>
      <c r="H740" s="11">
        <v>11</v>
      </c>
      <c r="I740" s="20" t="s">
        <v>259</v>
      </c>
      <c r="J740" s="11" t="s">
        <v>261</v>
      </c>
      <c r="K740" s="11" t="s">
        <v>11524</v>
      </c>
      <c r="L740" s="11">
        <v>2</v>
      </c>
    </row>
    <row r="741" spans="1:12">
      <c r="A741" s="11" t="s">
        <v>1080</v>
      </c>
      <c r="D741" s="11" t="s">
        <v>260</v>
      </c>
      <c r="E741" s="19" t="s">
        <v>1330</v>
      </c>
      <c r="F741" s="10">
        <v>42036</v>
      </c>
      <c r="G741" s="10">
        <v>45689</v>
      </c>
      <c r="H741" s="11">
        <v>11</v>
      </c>
      <c r="I741" s="20" t="s">
        <v>259</v>
      </c>
      <c r="J741" s="11" t="s">
        <v>261</v>
      </c>
      <c r="K741" s="11" t="s">
        <v>11524</v>
      </c>
      <c r="L741" s="11">
        <v>2</v>
      </c>
    </row>
    <row r="742" spans="1:12">
      <c r="A742" s="11" t="s">
        <v>1081</v>
      </c>
      <c r="D742" s="11" t="s">
        <v>260</v>
      </c>
      <c r="E742" s="19" t="s">
        <v>1331</v>
      </c>
      <c r="F742" s="10">
        <v>42036</v>
      </c>
      <c r="G742" s="10">
        <v>45689</v>
      </c>
      <c r="H742" s="11">
        <v>11</v>
      </c>
      <c r="I742" s="20" t="s">
        <v>259</v>
      </c>
      <c r="J742" s="11" t="s">
        <v>261</v>
      </c>
      <c r="K742" s="11" t="s">
        <v>11524</v>
      </c>
      <c r="L742" s="11">
        <v>2</v>
      </c>
    </row>
    <row r="743" spans="1:12">
      <c r="A743" s="11" t="s">
        <v>1082</v>
      </c>
      <c r="D743" s="11" t="s">
        <v>260</v>
      </c>
      <c r="E743" s="19" t="s">
        <v>1332</v>
      </c>
      <c r="F743" s="10">
        <v>42036</v>
      </c>
      <c r="G743" s="10">
        <v>45689</v>
      </c>
      <c r="H743" s="11">
        <v>11</v>
      </c>
      <c r="I743" s="20" t="s">
        <v>259</v>
      </c>
      <c r="J743" s="11" t="s">
        <v>261</v>
      </c>
      <c r="K743" s="11" t="s">
        <v>11524</v>
      </c>
      <c r="L743" s="11">
        <v>2</v>
      </c>
    </row>
    <row r="744" spans="1:12">
      <c r="A744" s="11" t="s">
        <v>1083</v>
      </c>
      <c r="D744" s="11" t="s">
        <v>260</v>
      </c>
      <c r="E744" s="19" t="s">
        <v>1333</v>
      </c>
      <c r="F744" s="10">
        <v>42036</v>
      </c>
      <c r="G744" s="10">
        <v>45689</v>
      </c>
      <c r="H744" s="11">
        <v>11</v>
      </c>
      <c r="I744" s="20" t="s">
        <v>259</v>
      </c>
      <c r="J744" s="11" t="s">
        <v>261</v>
      </c>
      <c r="K744" s="11" t="s">
        <v>11524</v>
      </c>
      <c r="L744" s="11">
        <v>2</v>
      </c>
    </row>
    <row r="745" spans="1:12">
      <c r="A745" s="11" t="s">
        <v>1084</v>
      </c>
      <c r="D745" s="11" t="s">
        <v>260</v>
      </c>
      <c r="E745" s="19" t="s">
        <v>1334</v>
      </c>
      <c r="F745" s="10">
        <v>42036</v>
      </c>
      <c r="G745" s="10">
        <v>45689</v>
      </c>
      <c r="H745" s="11">
        <v>11</v>
      </c>
      <c r="I745" s="20" t="s">
        <v>259</v>
      </c>
      <c r="J745" s="11" t="s">
        <v>261</v>
      </c>
      <c r="K745" s="11" t="s">
        <v>11524</v>
      </c>
      <c r="L745" s="11">
        <v>2</v>
      </c>
    </row>
    <row r="746" spans="1:12">
      <c r="A746" s="11" t="s">
        <v>1085</v>
      </c>
      <c r="D746" s="11" t="s">
        <v>260</v>
      </c>
      <c r="E746" s="19" t="s">
        <v>1335</v>
      </c>
      <c r="F746" s="10">
        <v>42036</v>
      </c>
      <c r="G746" s="10">
        <v>45689</v>
      </c>
      <c r="H746" s="11">
        <v>11</v>
      </c>
      <c r="I746" s="20" t="s">
        <v>259</v>
      </c>
      <c r="J746" s="11" t="s">
        <v>261</v>
      </c>
      <c r="K746" s="11" t="s">
        <v>11524</v>
      </c>
      <c r="L746" s="11">
        <v>2</v>
      </c>
    </row>
    <row r="747" spans="1:12">
      <c r="A747" s="11" t="s">
        <v>1086</v>
      </c>
      <c r="D747" s="11" t="s">
        <v>260</v>
      </c>
      <c r="E747" s="19" t="s">
        <v>1336</v>
      </c>
      <c r="F747" s="10">
        <v>42036</v>
      </c>
      <c r="G747" s="10">
        <v>45689</v>
      </c>
      <c r="H747" s="11">
        <v>11</v>
      </c>
      <c r="I747" s="11" t="s">
        <v>277</v>
      </c>
      <c r="J747" s="11" t="s">
        <v>261</v>
      </c>
      <c r="K747" s="11" t="s">
        <v>11524</v>
      </c>
      <c r="L747" s="11">
        <v>2</v>
      </c>
    </row>
    <row r="748" spans="1:12">
      <c r="A748" s="11" t="s">
        <v>1087</v>
      </c>
      <c r="D748" s="11" t="s">
        <v>260</v>
      </c>
      <c r="E748" s="19" t="s">
        <v>1337</v>
      </c>
      <c r="F748" s="10">
        <v>42036</v>
      </c>
      <c r="G748" s="10">
        <v>45689</v>
      </c>
      <c r="H748" s="11">
        <v>11</v>
      </c>
      <c r="I748" s="11" t="s">
        <v>277</v>
      </c>
      <c r="J748" s="11" t="s">
        <v>261</v>
      </c>
      <c r="K748" s="11" t="s">
        <v>11524</v>
      </c>
      <c r="L748" s="11">
        <v>2</v>
      </c>
    </row>
    <row r="749" spans="1:12">
      <c r="A749" s="11" t="s">
        <v>1088</v>
      </c>
      <c r="D749" s="11" t="s">
        <v>260</v>
      </c>
      <c r="E749" s="19" t="s">
        <v>1338</v>
      </c>
      <c r="F749" s="10">
        <v>42036</v>
      </c>
      <c r="G749" s="10">
        <v>45689</v>
      </c>
      <c r="H749" s="11">
        <v>11</v>
      </c>
      <c r="I749" s="11" t="s">
        <v>277</v>
      </c>
      <c r="J749" s="11" t="s">
        <v>261</v>
      </c>
      <c r="K749" s="11" t="s">
        <v>11524</v>
      </c>
      <c r="L749" s="11">
        <v>2</v>
      </c>
    </row>
    <row r="750" spans="1:12">
      <c r="A750" s="11" t="s">
        <v>1089</v>
      </c>
      <c r="D750" s="11" t="s">
        <v>260</v>
      </c>
      <c r="E750" s="19" t="s">
        <v>1339</v>
      </c>
      <c r="F750" s="10">
        <v>42036</v>
      </c>
      <c r="G750" s="10">
        <v>45689</v>
      </c>
      <c r="H750" s="11">
        <v>11</v>
      </c>
      <c r="I750" s="20" t="s">
        <v>259</v>
      </c>
      <c r="J750" s="11" t="s">
        <v>261</v>
      </c>
      <c r="K750" s="11" t="s">
        <v>11524</v>
      </c>
      <c r="L750" s="11">
        <v>2</v>
      </c>
    </row>
    <row r="751" spans="1:12">
      <c r="A751" s="11" t="s">
        <v>1090</v>
      </c>
      <c r="D751" s="11" t="s">
        <v>260</v>
      </c>
      <c r="E751" s="19" t="s">
        <v>1340</v>
      </c>
      <c r="F751" s="10">
        <v>42036</v>
      </c>
      <c r="G751" s="10">
        <v>45689</v>
      </c>
      <c r="H751" s="11">
        <v>11</v>
      </c>
      <c r="I751" s="20" t="s">
        <v>259</v>
      </c>
      <c r="J751" s="11" t="s">
        <v>261</v>
      </c>
      <c r="K751" s="11" t="s">
        <v>11524</v>
      </c>
      <c r="L751" s="11">
        <v>2</v>
      </c>
    </row>
    <row r="752" spans="1:12">
      <c r="A752" s="11" t="s">
        <v>1091</v>
      </c>
      <c r="D752" s="11" t="s">
        <v>260</v>
      </c>
      <c r="E752" s="19" t="s">
        <v>1341</v>
      </c>
      <c r="F752" s="10">
        <v>42036</v>
      </c>
      <c r="G752" s="10">
        <v>45689</v>
      </c>
      <c r="H752" s="11">
        <v>11</v>
      </c>
      <c r="I752" s="20" t="s">
        <v>259</v>
      </c>
      <c r="J752" s="11" t="s">
        <v>261</v>
      </c>
      <c r="K752" s="11" t="s">
        <v>11524</v>
      </c>
      <c r="L752" s="11">
        <v>2</v>
      </c>
    </row>
    <row r="753" spans="1:12">
      <c r="A753" s="11" t="s">
        <v>1092</v>
      </c>
      <c r="D753" s="11" t="s">
        <v>260</v>
      </c>
      <c r="E753" s="19" t="s">
        <v>1342</v>
      </c>
      <c r="F753" s="10">
        <v>42036</v>
      </c>
      <c r="G753" s="10">
        <v>45689</v>
      </c>
      <c r="H753" s="11">
        <v>11</v>
      </c>
      <c r="I753" s="20" t="s">
        <v>259</v>
      </c>
      <c r="J753" s="11" t="s">
        <v>261</v>
      </c>
      <c r="K753" s="11" t="s">
        <v>11524</v>
      </c>
      <c r="L753" s="11">
        <v>2</v>
      </c>
    </row>
    <row r="754" spans="1:12">
      <c r="A754" s="11" t="s">
        <v>1093</v>
      </c>
      <c r="D754" s="11" t="s">
        <v>260</v>
      </c>
      <c r="E754" s="19" t="s">
        <v>1343</v>
      </c>
      <c r="F754" s="10">
        <v>42036</v>
      </c>
      <c r="G754" s="10">
        <v>45689</v>
      </c>
      <c r="H754" s="11">
        <v>11</v>
      </c>
      <c r="I754" s="20" t="s">
        <v>259</v>
      </c>
      <c r="J754" s="11" t="s">
        <v>261</v>
      </c>
      <c r="K754" s="11" t="s">
        <v>11524</v>
      </c>
      <c r="L754" s="11">
        <v>2</v>
      </c>
    </row>
    <row r="755" spans="1:12">
      <c r="A755" s="11" t="s">
        <v>1094</v>
      </c>
      <c r="D755" s="11" t="s">
        <v>260</v>
      </c>
      <c r="E755" s="19" t="s">
        <v>1344</v>
      </c>
      <c r="F755" s="10">
        <v>42036</v>
      </c>
      <c r="G755" s="10">
        <v>45689</v>
      </c>
      <c r="H755" s="11">
        <v>11</v>
      </c>
      <c r="I755" s="20" t="s">
        <v>259</v>
      </c>
      <c r="J755" s="11" t="s">
        <v>261</v>
      </c>
      <c r="K755" s="11" t="s">
        <v>11524</v>
      </c>
      <c r="L755" s="11">
        <v>2</v>
      </c>
    </row>
    <row r="756" spans="1:12">
      <c r="A756" s="11" t="s">
        <v>1095</v>
      </c>
      <c r="D756" s="11" t="s">
        <v>260</v>
      </c>
      <c r="E756" s="19" t="s">
        <v>1345</v>
      </c>
      <c r="F756" s="10">
        <v>42036</v>
      </c>
      <c r="G756" s="10">
        <v>45689</v>
      </c>
      <c r="H756" s="11">
        <v>11</v>
      </c>
      <c r="I756" s="20" t="s">
        <v>259</v>
      </c>
      <c r="J756" s="11" t="s">
        <v>261</v>
      </c>
      <c r="K756" s="11" t="s">
        <v>11524</v>
      </c>
      <c r="L756" s="11">
        <v>2</v>
      </c>
    </row>
    <row r="757" spans="1:12">
      <c r="A757" s="11" t="s">
        <v>1096</v>
      </c>
      <c r="D757" s="11" t="s">
        <v>260</v>
      </c>
      <c r="E757" s="19" t="s">
        <v>1346</v>
      </c>
      <c r="F757" s="10">
        <v>42036</v>
      </c>
      <c r="G757" s="10">
        <v>45689</v>
      </c>
      <c r="H757" s="11">
        <v>11</v>
      </c>
      <c r="I757" s="20" t="s">
        <v>259</v>
      </c>
      <c r="J757" s="11" t="s">
        <v>261</v>
      </c>
      <c r="K757" s="11" t="s">
        <v>11524</v>
      </c>
      <c r="L757" s="11">
        <v>2</v>
      </c>
    </row>
    <row r="758" spans="1:12">
      <c r="A758" s="11" t="s">
        <v>1097</v>
      </c>
      <c r="D758" s="11" t="s">
        <v>260</v>
      </c>
      <c r="E758" s="19" t="s">
        <v>1347</v>
      </c>
      <c r="F758" s="10">
        <v>42036</v>
      </c>
      <c r="G758" s="10">
        <v>45689</v>
      </c>
      <c r="H758" s="11">
        <v>11</v>
      </c>
      <c r="I758" s="20" t="s">
        <v>259</v>
      </c>
      <c r="J758" s="11" t="s">
        <v>261</v>
      </c>
      <c r="K758" s="11" t="s">
        <v>11524</v>
      </c>
      <c r="L758" s="11">
        <v>2</v>
      </c>
    </row>
    <row r="759" spans="1:12">
      <c r="A759" s="11" t="s">
        <v>1098</v>
      </c>
      <c r="D759" s="11" t="s">
        <v>260</v>
      </c>
      <c r="E759" s="19" t="s">
        <v>1348</v>
      </c>
      <c r="F759" s="10">
        <v>42036</v>
      </c>
      <c r="G759" s="10">
        <v>45689</v>
      </c>
      <c r="H759" s="11">
        <v>11</v>
      </c>
      <c r="I759" s="20" t="s">
        <v>259</v>
      </c>
      <c r="J759" s="11" t="s">
        <v>261</v>
      </c>
      <c r="K759" s="11" t="s">
        <v>11524</v>
      </c>
      <c r="L759" s="11">
        <v>2</v>
      </c>
    </row>
    <row r="760" spans="1:12">
      <c r="A760" s="11" t="s">
        <v>1099</v>
      </c>
      <c r="D760" s="11" t="s">
        <v>260</v>
      </c>
      <c r="E760" s="19" t="s">
        <v>1349</v>
      </c>
      <c r="F760" s="10">
        <v>42036</v>
      </c>
      <c r="G760" s="10">
        <v>45689</v>
      </c>
      <c r="H760" s="11">
        <v>11</v>
      </c>
      <c r="I760" s="20" t="s">
        <v>259</v>
      </c>
      <c r="J760" s="11" t="s">
        <v>261</v>
      </c>
      <c r="K760" s="11" t="s">
        <v>11524</v>
      </c>
      <c r="L760" s="11">
        <v>2</v>
      </c>
    </row>
    <row r="761" spans="1:12">
      <c r="A761" s="11" t="s">
        <v>1100</v>
      </c>
      <c r="D761" s="11" t="s">
        <v>260</v>
      </c>
      <c r="E761" s="19" t="s">
        <v>1350</v>
      </c>
      <c r="F761" s="10">
        <v>42036</v>
      </c>
      <c r="G761" s="10">
        <v>45689</v>
      </c>
      <c r="H761" s="11">
        <v>11</v>
      </c>
      <c r="I761" s="20" t="s">
        <v>259</v>
      </c>
      <c r="J761" s="11" t="s">
        <v>261</v>
      </c>
      <c r="K761" s="11" t="s">
        <v>11524</v>
      </c>
      <c r="L761" s="11">
        <v>2</v>
      </c>
    </row>
    <row r="762" spans="1:12">
      <c r="A762" s="11" t="s">
        <v>1351</v>
      </c>
      <c r="D762" s="11" t="s">
        <v>260</v>
      </c>
      <c r="E762" s="19" t="s">
        <v>1601</v>
      </c>
      <c r="F762" s="10">
        <v>42036</v>
      </c>
      <c r="G762" s="10">
        <v>45689</v>
      </c>
      <c r="H762" s="11">
        <v>11</v>
      </c>
      <c r="I762" s="20" t="s">
        <v>259</v>
      </c>
      <c r="J762" s="11" t="s">
        <v>261</v>
      </c>
      <c r="K762" s="11" t="s">
        <v>11524</v>
      </c>
      <c r="L762" s="11">
        <v>2</v>
      </c>
    </row>
    <row r="763" spans="1:12">
      <c r="A763" s="11" t="s">
        <v>1352</v>
      </c>
      <c r="D763" s="11" t="s">
        <v>260</v>
      </c>
      <c r="E763" s="19" t="s">
        <v>1602</v>
      </c>
      <c r="F763" s="10">
        <v>42036</v>
      </c>
      <c r="G763" s="10">
        <v>45689</v>
      </c>
      <c r="H763" s="11">
        <v>11</v>
      </c>
      <c r="I763" s="20" t="s">
        <v>259</v>
      </c>
      <c r="J763" s="11" t="s">
        <v>261</v>
      </c>
      <c r="K763" s="11" t="s">
        <v>11524</v>
      </c>
      <c r="L763" s="11">
        <v>2</v>
      </c>
    </row>
    <row r="764" spans="1:12">
      <c r="A764" s="11" t="s">
        <v>1353</v>
      </c>
      <c r="D764" s="11" t="s">
        <v>260</v>
      </c>
      <c r="E764" s="19" t="s">
        <v>1603</v>
      </c>
      <c r="F764" s="10">
        <v>42036</v>
      </c>
      <c r="G764" s="10">
        <v>45689</v>
      </c>
      <c r="H764" s="11">
        <v>11</v>
      </c>
      <c r="I764" s="20" t="s">
        <v>259</v>
      </c>
      <c r="J764" s="11" t="s">
        <v>261</v>
      </c>
      <c r="K764" s="11" t="s">
        <v>11524</v>
      </c>
      <c r="L764" s="11">
        <v>2</v>
      </c>
    </row>
    <row r="765" spans="1:12">
      <c r="A765" s="11" t="s">
        <v>1354</v>
      </c>
      <c r="D765" s="11" t="s">
        <v>260</v>
      </c>
      <c r="E765" s="19" t="s">
        <v>1604</v>
      </c>
      <c r="F765" s="10">
        <v>42036</v>
      </c>
      <c r="G765" s="10">
        <v>45689</v>
      </c>
      <c r="H765" s="11">
        <v>11</v>
      </c>
      <c r="I765" s="11" t="s">
        <v>277</v>
      </c>
      <c r="J765" s="11" t="s">
        <v>261</v>
      </c>
      <c r="K765" s="11" t="s">
        <v>11524</v>
      </c>
      <c r="L765" s="11">
        <v>2</v>
      </c>
    </row>
    <row r="766" spans="1:12">
      <c r="A766" s="11" t="s">
        <v>1355</v>
      </c>
      <c r="D766" s="11" t="s">
        <v>260</v>
      </c>
      <c r="E766" s="19" t="s">
        <v>1605</v>
      </c>
      <c r="F766" s="10">
        <v>42036</v>
      </c>
      <c r="G766" s="10">
        <v>45689</v>
      </c>
      <c r="H766" s="11">
        <v>11</v>
      </c>
      <c r="I766" s="11" t="s">
        <v>277</v>
      </c>
      <c r="J766" s="11" t="s">
        <v>261</v>
      </c>
      <c r="K766" s="11" t="s">
        <v>11524</v>
      </c>
      <c r="L766" s="11">
        <v>2</v>
      </c>
    </row>
    <row r="767" spans="1:12">
      <c r="A767" s="11" t="s">
        <v>1356</v>
      </c>
      <c r="D767" s="11" t="s">
        <v>260</v>
      </c>
      <c r="E767" s="19" t="s">
        <v>1606</v>
      </c>
      <c r="F767" s="10">
        <v>42036</v>
      </c>
      <c r="G767" s="10">
        <v>45689</v>
      </c>
      <c r="H767" s="11">
        <v>11</v>
      </c>
      <c r="I767" s="11" t="s">
        <v>277</v>
      </c>
      <c r="J767" s="11" t="s">
        <v>261</v>
      </c>
      <c r="K767" s="11" t="s">
        <v>11524</v>
      </c>
      <c r="L767" s="11">
        <v>2</v>
      </c>
    </row>
    <row r="768" spans="1:12">
      <c r="A768" s="11" t="s">
        <v>1357</v>
      </c>
      <c r="D768" s="11" t="s">
        <v>260</v>
      </c>
      <c r="E768" s="19" t="s">
        <v>1607</v>
      </c>
      <c r="F768" s="10">
        <v>42036</v>
      </c>
      <c r="G768" s="10">
        <v>45689</v>
      </c>
      <c r="H768" s="11">
        <v>11</v>
      </c>
      <c r="I768" s="20" t="s">
        <v>259</v>
      </c>
      <c r="J768" s="11" t="s">
        <v>261</v>
      </c>
      <c r="K768" s="11" t="s">
        <v>11524</v>
      </c>
      <c r="L768" s="11">
        <v>2</v>
      </c>
    </row>
    <row r="769" spans="1:12">
      <c r="A769" s="11" t="s">
        <v>1358</v>
      </c>
      <c r="D769" s="11" t="s">
        <v>260</v>
      </c>
      <c r="E769" s="19" t="s">
        <v>1608</v>
      </c>
      <c r="F769" s="10">
        <v>42036</v>
      </c>
      <c r="G769" s="10">
        <v>45689</v>
      </c>
      <c r="H769" s="11">
        <v>11</v>
      </c>
      <c r="I769" s="20" t="s">
        <v>259</v>
      </c>
      <c r="J769" s="11" t="s">
        <v>261</v>
      </c>
      <c r="K769" s="11" t="s">
        <v>11524</v>
      </c>
      <c r="L769" s="11">
        <v>2</v>
      </c>
    </row>
    <row r="770" spans="1:12">
      <c r="A770" s="11" t="s">
        <v>1359</v>
      </c>
      <c r="D770" s="11" t="s">
        <v>260</v>
      </c>
      <c r="E770" s="19" t="s">
        <v>1609</v>
      </c>
      <c r="F770" s="10">
        <v>42036</v>
      </c>
      <c r="G770" s="10">
        <v>45689</v>
      </c>
      <c r="H770" s="11">
        <v>11</v>
      </c>
      <c r="I770" s="20" t="s">
        <v>259</v>
      </c>
      <c r="J770" s="11" t="s">
        <v>261</v>
      </c>
      <c r="K770" s="11" t="s">
        <v>11524</v>
      </c>
      <c r="L770" s="11">
        <v>2</v>
      </c>
    </row>
    <row r="771" spans="1:12">
      <c r="A771" s="11" t="s">
        <v>1360</v>
      </c>
      <c r="D771" s="11" t="s">
        <v>260</v>
      </c>
      <c r="E771" s="19" t="s">
        <v>1610</v>
      </c>
      <c r="F771" s="10">
        <v>42036</v>
      </c>
      <c r="G771" s="10">
        <v>45689</v>
      </c>
      <c r="H771" s="11">
        <v>11</v>
      </c>
      <c r="I771" s="20" t="s">
        <v>259</v>
      </c>
      <c r="J771" s="11" t="s">
        <v>261</v>
      </c>
      <c r="K771" s="11" t="s">
        <v>11524</v>
      </c>
      <c r="L771" s="11">
        <v>2</v>
      </c>
    </row>
    <row r="772" spans="1:12">
      <c r="A772" s="11" t="s">
        <v>1361</v>
      </c>
      <c r="D772" s="11" t="s">
        <v>260</v>
      </c>
      <c r="E772" s="19" t="s">
        <v>1611</v>
      </c>
      <c r="F772" s="10">
        <v>42036</v>
      </c>
      <c r="G772" s="10">
        <v>45689</v>
      </c>
      <c r="H772" s="11">
        <v>11</v>
      </c>
      <c r="I772" s="20" t="s">
        <v>259</v>
      </c>
      <c r="J772" s="11" t="s">
        <v>261</v>
      </c>
      <c r="K772" s="11" t="s">
        <v>11524</v>
      </c>
      <c r="L772" s="11">
        <v>2</v>
      </c>
    </row>
    <row r="773" spans="1:12">
      <c r="A773" s="11" t="s">
        <v>1362</v>
      </c>
      <c r="D773" s="11" t="s">
        <v>260</v>
      </c>
      <c r="E773" s="19" t="s">
        <v>1612</v>
      </c>
      <c r="F773" s="10">
        <v>42036</v>
      </c>
      <c r="G773" s="10">
        <v>45689</v>
      </c>
      <c r="H773" s="11">
        <v>11</v>
      </c>
      <c r="I773" s="20" t="s">
        <v>259</v>
      </c>
      <c r="J773" s="11" t="s">
        <v>261</v>
      </c>
      <c r="K773" s="11" t="s">
        <v>11524</v>
      </c>
      <c r="L773" s="11">
        <v>2</v>
      </c>
    </row>
    <row r="774" spans="1:12">
      <c r="A774" s="11" t="s">
        <v>1363</v>
      </c>
      <c r="D774" s="11" t="s">
        <v>260</v>
      </c>
      <c r="E774" s="19" t="s">
        <v>1613</v>
      </c>
      <c r="F774" s="10">
        <v>42036</v>
      </c>
      <c r="G774" s="10">
        <v>45689</v>
      </c>
      <c r="H774" s="11">
        <v>11</v>
      </c>
      <c r="I774" s="20" t="s">
        <v>259</v>
      </c>
      <c r="J774" s="11" t="s">
        <v>261</v>
      </c>
      <c r="K774" s="11" t="s">
        <v>11524</v>
      </c>
      <c r="L774" s="11">
        <v>2</v>
      </c>
    </row>
    <row r="775" spans="1:12">
      <c r="A775" s="11" t="s">
        <v>1364</v>
      </c>
      <c r="D775" s="11" t="s">
        <v>260</v>
      </c>
      <c r="E775" s="19" t="s">
        <v>1614</v>
      </c>
      <c r="F775" s="10">
        <v>42036</v>
      </c>
      <c r="G775" s="10">
        <v>45689</v>
      </c>
      <c r="H775" s="11">
        <v>11</v>
      </c>
      <c r="I775" s="20" t="s">
        <v>259</v>
      </c>
      <c r="J775" s="11" t="s">
        <v>261</v>
      </c>
      <c r="K775" s="11" t="s">
        <v>11524</v>
      </c>
      <c r="L775" s="11">
        <v>2</v>
      </c>
    </row>
    <row r="776" spans="1:12">
      <c r="A776" s="11" t="s">
        <v>1365</v>
      </c>
      <c r="D776" s="11" t="s">
        <v>260</v>
      </c>
      <c r="E776" s="19" t="s">
        <v>1615</v>
      </c>
      <c r="F776" s="10">
        <v>42036</v>
      </c>
      <c r="G776" s="10">
        <v>45689</v>
      </c>
      <c r="H776" s="11">
        <v>11</v>
      </c>
      <c r="I776" s="20" t="s">
        <v>259</v>
      </c>
      <c r="J776" s="11" t="s">
        <v>261</v>
      </c>
      <c r="K776" s="11" t="s">
        <v>11524</v>
      </c>
      <c r="L776" s="11">
        <v>2</v>
      </c>
    </row>
    <row r="777" spans="1:12">
      <c r="A777" s="11" t="s">
        <v>1366</v>
      </c>
      <c r="D777" s="11" t="s">
        <v>260</v>
      </c>
      <c r="E777" s="19" t="s">
        <v>1616</v>
      </c>
      <c r="F777" s="10">
        <v>42036</v>
      </c>
      <c r="G777" s="10">
        <v>45689</v>
      </c>
      <c r="H777" s="11">
        <v>11</v>
      </c>
      <c r="I777" s="20" t="s">
        <v>259</v>
      </c>
      <c r="J777" s="11" t="s">
        <v>261</v>
      </c>
      <c r="K777" s="11" t="s">
        <v>11524</v>
      </c>
      <c r="L777" s="11">
        <v>2</v>
      </c>
    </row>
    <row r="778" spans="1:12">
      <c r="A778" s="11" t="s">
        <v>1367</v>
      </c>
      <c r="D778" s="11" t="s">
        <v>260</v>
      </c>
      <c r="E778" s="19" t="s">
        <v>1617</v>
      </c>
      <c r="F778" s="10">
        <v>42036</v>
      </c>
      <c r="G778" s="10">
        <v>45689</v>
      </c>
      <c r="H778" s="11">
        <v>11</v>
      </c>
      <c r="I778" s="20" t="s">
        <v>259</v>
      </c>
      <c r="J778" s="11" t="s">
        <v>261</v>
      </c>
      <c r="K778" s="11" t="s">
        <v>11524</v>
      </c>
      <c r="L778" s="11">
        <v>2</v>
      </c>
    </row>
    <row r="779" spans="1:12">
      <c r="A779" s="11" t="s">
        <v>1368</v>
      </c>
      <c r="D779" s="11" t="s">
        <v>260</v>
      </c>
      <c r="E779" s="19" t="s">
        <v>1618</v>
      </c>
      <c r="F779" s="10">
        <v>42036</v>
      </c>
      <c r="G779" s="10">
        <v>45689</v>
      </c>
      <c r="H779" s="11">
        <v>11</v>
      </c>
      <c r="I779" s="20" t="s">
        <v>259</v>
      </c>
      <c r="J779" s="11" t="s">
        <v>261</v>
      </c>
      <c r="K779" s="11" t="s">
        <v>11524</v>
      </c>
      <c r="L779" s="11">
        <v>2</v>
      </c>
    </row>
    <row r="780" spans="1:12">
      <c r="A780" s="11" t="s">
        <v>1369</v>
      </c>
      <c r="D780" s="11" t="s">
        <v>260</v>
      </c>
      <c r="E780" s="19" t="s">
        <v>1619</v>
      </c>
      <c r="F780" s="10">
        <v>42036</v>
      </c>
      <c r="G780" s="10">
        <v>45689</v>
      </c>
      <c r="H780" s="11">
        <v>11</v>
      </c>
      <c r="I780" s="20" t="s">
        <v>259</v>
      </c>
      <c r="J780" s="11" t="s">
        <v>261</v>
      </c>
      <c r="K780" s="11" t="s">
        <v>11524</v>
      </c>
      <c r="L780" s="11">
        <v>2</v>
      </c>
    </row>
    <row r="781" spans="1:12">
      <c r="A781" s="11" t="s">
        <v>1370</v>
      </c>
      <c r="D781" s="11" t="s">
        <v>260</v>
      </c>
      <c r="E781" s="19" t="s">
        <v>1620</v>
      </c>
      <c r="F781" s="10">
        <v>42036</v>
      </c>
      <c r="G781" s="10">
        <v>45689</v>
      </c>
      <c r="H781" s="11">
        <v>11</v>
      </c>
      <c r="I781" s="20" t="s">
        <v>259</v>
      </c>
      <c r="J781" s="11" t="s">
        <v>261</v>
      </c>
      <c r="K781" s="11" t="s">
        <v>11524</v>
      </c>
      <c r="L781" s="11">
        <v>2</v>
      </c>
    </row>
    <row r="782" spans="1:12">
      <c r="A782" s="11" t="s">
        <v>1371</v>
      </c>
      <c r="D782" s="11" t="s">
        <v>260</v>
      </c>
      <c r="E782" s="19" t="s">
        <v>1621</v>
      </c>
      <c r="F782" s="10">
        <v>42036</v>
      </c>
      <c r="G782" s="10">
        <v>45689</v>
      </c>
      <c r="H782" s="11">
        <v>11</v>
      </c>
      <c r="I782" s="20" t="s">
        <v>259</v>
      </c>
      <c r="J782" s="11" t="s">
        <v>261</v>
      </c>
      <c r="K782" s="11" t="s">
        <v>11524</v>
      </c>
      <c r="L782" s="11">
        <v>2</v>
      </c>
    </row>
    <row r="783" spans="1:12">
      <c r="A783" s="11" t="s">
        <v>1372</v>
      </c>
      <c r="D783" s="11" t="s">
        <v>260</v>
      </c>
      <c r="E783" s="19" t="s">
        <v>1622</v>
      </c>
      <c r="F783" s="10">
        <v>42036</v>
      </c>
      <c r="G783" s="10">
        <v>45689</v>
      </c>
      <c r="H783" s="11">
        <v>11</v>
      </c>
      <c r="I783" s="11" t="s">
        <v>277</v>
      </c>
      <c r="J783" s="11" t="s">
        <v>261</v>
      </c>
      <c r="K783" s="11" t="s">
        <v>11524</v>
      </c>
      <c r="L783" s="11">
        <v>2</v>
      </c>
    </row>
    <row r="784" spans="1:12">
      <c r="A784" s="11" t="s">
        <v>1373</v>
      </c>
      <c r="D784" s="11" t="s">
        <v>260</v>
      </c>
      <c r="E784" s="19" t="s">
        <v>1623</v>
      </c>
      <c r="F784" s="10">
        <v>42036</v>
      </c>
      <c r="G784" s="10">
        <v>45689</v>
      </c>
      <c r="H784" s="11">
        <v>11</v>
      </c>
      <c r="I784" s="11" t="s">
        <v>277</v>
      </c>
      <c r="J784" s="11" t="s">
        <v>261</v>
      </c>
      <c r="K784" s="11" t="s">
        <v>11524</v>
      </c>
      <c r="L784" s="11">
        <v>2</v>
      </c>
    </row>
    <row r="785" spans="1:12">
      <c r="A785" s="11" t="s">
        <v>1374</v>
      </c>
      <c r="D785" s="11" t="s">
        <v>260</v>
      </c>
      <c r="E785" s="19" t="s">
        <v>1624</v>
      </c>
      <c r="F785" s="10">
        <v>42036</v>
      </c>
      <c r="G785" s="10">
        <v>45689</v>
      </c>
      <c r="H785" s="11">
        <v>11</v>
      </c>
      <c r="I785" s="11" t="s">
        <v>277</v>
      </c>
      <c r="J785" s="11" t="s">
        <v>261</v>
      </c>
      <c r="K785" s="11" t="s">
        <v>11524</v>
      </c>
      <c r="L785" s="11">
        <v>2</v>
      </c>
    </row>
    <row r="786" spans="1:12">
      <c r="A786" s="11" t="s">
        <v>1375</v>
      </c>
      <c r="D786" s="11" t="s">
        <v>260</v>
      </c>
      <c r="E786" s="19" t="s">
        <v>1625</v>
      </c>
      <c r="F786" s="10">
        <v>42036</v>
      </c>
      <c r="G786" s="10">
        <v>45689</v>
      </c>
      <c r="H786" s="11">
        <v>11</v>
      </c>
      <c r="I786" s="20" t="s">
        <v>259</v>
      </c>
      <c r="J786" s="11" t="s">
        <v>261</v>
      </c>
      <c r="K786" s="11" t="s">
        <v>11524</v>
      </c>
      <c r="L786" s="11">
        <v>2</v>
      </c>
    </row>
    <row r="787" spans="1:12">
      <c r="A787" s="11" t="s">
        <v>1376</v>
      </c>
      <c r="D787" s="11" t="s">
        <v>260</v>
      </c>
      <c r="E787" s="19" t="s">
        <v>1626</v>
      </c>
      <c r="F787" s="10">
        <v>42036</v>
      </c>
      <c r="G787" s="10">
        <v>45689</v>
      </c>
      <c r="H787" s="11">
        <v>11</v>
      </c>
      <c r="I787" s="20" t="s">
        <v>259</v>
      </c>
      <c r="J787" s="11" t="s">
        <v>261</v>
      </c>
      <c r="K787" s="11" t="s">
        <v>11524</v>
      </c>
      <c r="L787" s="11">
        <v>2</v>
      </c>
    </row>
    <row r="788" spans="1:12">
      <c r="A788" s="11" t="s">
        <v>1377</v>
      </c>
      <c r="D788" s="11" t="s">
        <v>260</v>
      </c>
      <c r="E788" s="19" t="s">
        <v>1627</v>
      </c>
      <c r="F788" s="10">
        <v>42036</v>
      </c>
      <c r="G788" s="10">
        <v>45689</v>
      </c>
      <c r="H788" s="11">
        <v>11</v>
      </c>
      <c r="I788" s="20" t="s">
        <v>259</v>
      </c>
      <c r="J788" s="11" t="s">
        <v>261</v>
      </c>
      <c r="K788" s="11" t="s">
        <v>11524</v>
      </c>
      <c r="L788" s="11">
        <v>2</v>
      </c>
    </row>
    <row r="789" spans="1:12">
      <c r="A789" s="11" t="s">
        <v>1378</v>
      </c>
      <c r="D789" s="11" t="s">
        <v>260</v>
      </c>
      <c r="E789" s="19" t="s">
        <v>1628</v>
      </c>
      <c r="F789" s="10">
        <v>42036</v>
      </c>
      <c r="G789" s="10">
        <v>45689</v>
      </c>
      <c r="H789" s="11">
        <v>11</v>
      </c>
      <c r="I789" s="20" t="s">
        <v>259</v>
      </c>
      <c r="J789" s="11" t="s">
        <v>261</v>
      </c>
      <c r="K789" s="11" t="s">
        <v>11524</v>
      </c>
      <c r="L789" s="11">
        <v>2</v>
      </c>
    </row>
    <row r="790" spans="1:12">
      <c r="A790" s="11" t="s">
        <v>1379</v>
      </c>
      <c r="D790" s="11" t="s">
        <v>260</v>
      </c>
      <c r="E790" s="19" t="s">
        <v>1629</v>
      </c>
      <c r="F790" s="10">
        <v>42036</v>
      </c>
      <c r="G790" s="10">
        <v>45689</v>
      </c>
      <c r="H790" s="11">
        <v>11</v>
      </c>
      <c r="I790" s="20" t="s">
        <v>259</v>
      </c>
      <c r="J790" s="11" t="s">
        <v>261</v>
      </c>
      <c r="K790" s="11" t="s">
        <v>11524</v>
      </c>
      <c r="L790" s="11">
        <v>2</v>
      </c>
    </row>
    <row r="791" spans="1:12">
      <c r="A791" s="11" t="s">
        <v>1380</v>
      </c>
      <c r="D791" s="11" t="s">
        <v>260</v>
      </c>
      <c r="E791" s="19" t="s">
        <v>1630</v>
      </c>
      <c r="F791" s="10">
        <v>42036</v>
      </c>
      <c r="G791" s="10">
        <v>45689</v>
      </c>
      <c r="H791" s="11">
        <v>11</v>
      </c>
      <c r="I791" s="20" t="s">
        <v>259</v>
      </c>
      <c r="J791" s="11" t="s">
        <v>261</v>
      </c>
      <c r="K791" s="11" t="s">
        <v>11524</v>
      </c>
      <c r="L791" s="11">
        <v>2</v>
      </c>
    </row>
    <row r="792" spans="1:12">
      <c r="A792" s="11" t="s">
        <v>1381</v>
      </c>
      <c r="D792" s="11" t="s">
        <v>260</v>
      </c>
      <c r="E792" s="19" t="s">
        <v>1631</v>
      </c>
      <c r="F792" s="10">
        <v>42036</v>
      </c>
      <c r="G792" s="10">
        <v>45689</v>
      </c>
      <c r="H792" s="11">
        <v>11</v>
      </c>
      <c r="I792" s="20" t="s">
        <v>259</v>
      </c>
      <c r="J792" s="11" t="s">
        <v>261</v>
      </c>
      <c r="K792" s="11" t="s">
        <v>11524</v>
      </c>
      <c r="L792" s="11">
        <v>2</v>
      </c>
    </row>
    <row r="793" spans="1:12">
      <c r="A793" s="11" t="s">
        <v>1382</v>
      </c>
      <c r="D793" s="11" t="s">
        <v>260</v>
      </c>
      <c r="E793" s="19" t="s">
        <v>1632</v>
      </c>
      <c r="F793" s="10">
        <v>42036</v>
      </c>
      <c r="G793" s="10">
        <v>45689</v>
      </c>
      <c r="H793" s="11">
        <v>11</v>
      </c>
      <c r="I793" s="20" t="s">
        <v>259</v>
      </c>
      <c r="J793" s="11" t="s">
        <v>261</v>
      </c>
      <c r="K793" s="11" t="s">
        <v>11524</v>
      </c>
      <c r="L793" s="11">
        <v>2</v>
      </c>
    </row>
    <row r="794" spans="1:12">
      <c r="A794" s="11" t="s">
        <v>1383</v>
      </c>
      <c r="D794" s="11" t="s">
        <v>260</v>
      </c>
      <c r="E794" s="19" t="s">
        <v>1633</v>
      </c>
      <c r="F794" s="10">
        <v>42036</v>
      </c>
      <c r="G794" s="10">
        <v>45689</v>
      </c>
      <c r="H794" s="11">
        <v>11</v>
      </c>
      <c r="I794" s="20" t="s">
        <v>259</v>
      </c>
      <c r="J794" s="11" t="s">
        <v>261</v>
      </c>
      <c r="K794" s="11" t="s">
        <v>11524</v>
      </c>
      <c r="L794" s="11">
        <v>2</v>
      </c>
    </row>
    <row r="795" spans="1:12">
      <c r="A795" s="11" t="s">
        <v>1384</v>
      </c>
      <c r="D795" s="11" t="s">
        <v>260</v>
      </c>
      <c r="E795" s="19" t="s">
        <v>1634</v>
      </c>
      <c r="F795" s="10">
        <v>42036</v>
      </c>
      <c r="G795" s="10">
        <v>45689</v>
      </c>
      <c r="H795" s="11">
        <v>11</v>
      </c>
      <c r="I795" s="20" t="s">
        <v>259</v>
      </c>
      <c r="J795" s="11" t="s">
        <v>261</v>
      </c>
      <c r="K795" s="11" t="s">
        <v>11524</v>
      </c>
      <c r="L795" s="11">
        <v>2</v>
      </c>
    </row>
    <row r="796" spans="1:12">
      <c r="A796" s="11" t="s">
        <v>1385</v>
      </c>
      <c r="D796" s="11" t="s">
        <v>260</v>
      </c>
      <c r="E796" s="19" t="s">
        <v>1635</v>
      </c>
      <c r="F796" s="10">
        <v>42036</v>
      </c>
      <c r="G796" s="10">
        <v>45689</v>
      </c>
      <c r="H796" s="11">
        <v>11</v>
      </c>
      <c r="I796" s="20" t="s">
        <v>259</v>
      </c>
      <c r="J796" s="11" t="s">
        <v>261</v>
      </c>
      <c r="K796" s="11" t="s">
        <v>11524</v>
      </c>
      <c r="L796" s="11">
        <v>2</v>
      </c>
    </row>
    <row r="797" spans="1:12">
      <c r="A797" s="11" t="s">
        <v>1386</v>
      </c>
      <c r="D797" s="11" t="s">
        <v>260</v>
      </c>
      <c r="E797" s="19" t="s">
        <v>1636</v>
      </c>
      <c r="F797" s="10">
        <v>42036</v>
      </c>
      <c r="G797" s="10">
        <v>45689</v>
      </c>
      <c r="H797" s="11">
        <v>11</v>
      </c>
      <c r="I797" s="20" t="s">
        <v>259</v>
      </c>
      <c r="J797" s="11" t="s">
        <v>261</v>
      </c>
      <c r="K797" s="11" t="s">
        <v>11524</v>
      </c>
      <c r="L797" s="11">
        <v>2</v>
      </c>
    </row>
    <row r="798" spans="1:12">
      <c r="A798" s="11" t="s">
        <v>1387</v>
      </c>
      <c r="D798" s="11" t="s">
        <v>260</v>
      </c>
      <c r="E798" s="19" t="s">
        <v>1637</v>
      </c>
      <c r="F798" s="10">
        <v>42036</v>
      </c>
      <c r="G798" s="10">
        <v>45689</v>
      </c>
      <c r="H798" s="11">
        <v>11</v>
      </c>
      <c r="I798" s="20" t="s">
        <v>259</v>
      </c>
      <c r="J798" s="11" t="s">
        <v>261</v>
      </c>
      <c r="K798" s="11" t="s">
        <v>11524</v>
      </c>
      <c r="L798" s="11">
        <v>2</v>
      </c>
    </row>
    <row r="799" spans="1:12">
      <c r="A799" s="11" t="s">
        <v>1388</v>
      </c>
      <c r="D799" s="11" t="s">
        <v>260</v>
      </c>
      <c r="E799" s="19" t="s">
        <v>1638</v>
      </c>
      <c r="F799" s="10">
        <v>42036</v>
      </c>
      <c r="G799" s="10">
        <v>45689</v>
      </c>
      <c r="H799" s="11">
        <v>11</v>
      </c>
      <c r="I799" s="20" t="s">
        <v>259</v>
      </c>
      <c r="J799" s="11" t="s">
        <v>261</v>
      </c>
      <c r="K799" s="11" t="s">
        <v>11524</v>
      </c>
      <c r="L799" s="11">
        <v>2</v>
      </c>
    </row>
    <row r="800" spans="1:12">
      <c r="A800" s="11" t="s">
        <v>1389</v>
      </c>
      <c r="D800" s="11" t="s">
        <v>260</v>
      </c>
      <c r="E800" s="19" t="s">
        <v>1639</v>
      </c>
      <c r="F800" s="10">
        <v>42036</v>
      </c>
      <c r="G800" s="10">
        <v>45689</v>
      </c>
      <c r="H800" s="11">
        <v>11</v>
      </c>
      <c r="I800" s="20" t="s">
        <v>259</v>
      </c>
      <c r="J800" s="11" t="s">
        <v>261</v>
      </c>
      <c r="K800" s="11" t="s">
        <v>11524</v>
      </c>
      <c r="L800" s="11">
        <v>2</v>
      </c>
    </row>
    <row r="801" spans="1:12">
      <c r="A801" s="11" t="s">
        <v>1390</v>
      </c>
      <c r="D801" s="11" t="s">
        <v>260</v>
      </c>
      <c r="E801" s="19" t="s">
        <v>1640</v>
      </c>
      <c r="F801" s="10">
        <v>42036</v>
      </c>
      <c r="G801" s="10">
        <v>45689</v>
      </c>
      <c r="H801" s="11">
        <v>11</v>
      </c>
      <c r="I801" s="11" t="s">
        <v>277</v>
      </c>
      <c r="J801" s="11" t="s">
        <v>261</v>
      </c>
      <c r="K801" s="11" t="s">
        <v>11524</v>
      </c>
      <c r="L801" s="11">
        <v>2</v>
      </c>
    </row>
    <row r="802" spans="1:12">
      <c r="A802" s="11" t="s">
        <v>1391</v>
      </c>
      <c r="D802" s="11" t="s">
        <v>260</v>
      </c>
      <c r="E802" s="19" t="s">
        <v>1641</v>
      </c>
      <c r="F802" s="10">
        <v>42036</v>
      </c>
      <c r="G802" s="10">
        <v>45689</v>
      </c>
      <c r="H802" s="11">
        <v>11</v>
      </c>
      <c r="I802" s="11" t="s">
        <v>277</v>
      </c>
      <c r="J802" s="11" t="s">
        <v>261</v>
      </c>
      <c r="K802" s="11" t="s">
        <v>11524</v>
      </c>
      <c r="L802" s="11">
        <v>2</v>
      </c>
    </row>
    <row r="803" spans="1:12">
      <c r="A803" s="11" t="s">
        <v>1392</v>
      </c>
      <c r="D803" s="11" t="s">
        <v>260</v>
      </c>
      <c r="E803" s="19" t="s">
        <v>1642</v>
      </c>
      <c r="F803" s="10">
        <v>42036</v>
      </c>
      <c r="G803" s="10">
        <v>45689</v>
      </c>
      <c r="H803" s="11">
        <v>11</v>
      </c>
      <c r="I803" s="11" t="s">
        <v>277</v>
      </c>
      <c r="J803" s="11" t="s">
        <v>261</v>
      </c>
      <c r="K803" s="11" t="s">
        <v>11524</v>
      </c>
      <c r="L803" s="11">
        <v>2</v>
      </c>
    </row>
    <row r="804" spans="1:12">
      <c r="A804" s="11" t="s">
        <v>1393</v>
      </c>
      <c r="D804" s="11" t="s">
        <v>260</v>
      </c>
      <c r="E804" s="19" t="s">
        <v>1643</v>
      </c>
      <c r="F804" s="10">
        <v>42036</v>
      </c>
      <c r="G804" s="10">
        <v>45689</v>
      </c>
      <c r="H804" s="11">
        <v>11</v>
      </c>
      <c r="I804" s="20" t="s">
        <v>259</v>
      </c>
      <c r="J804" s="11" t="s">
        <v>261</v>
      </c>
      <c r="K804" s="11" t="s">
        <v>11524</v>
      </c>
      <c r="L804" s="11">
        <v>2</v>
      </c>
    </row>
    <row r="805" spans="1:12">
      <c r="A805" s="11" t="s">
        <v>1394</v>
      </c>
      <c r="D805" s="11" t="s">
        <v>260</v>
      </c>
      <c r="E805" s="19" t="s">
        <v>1644</v>
      </c>
      <c r="F805" s="10">
        <v>42036</v>
      </c>
      <c r="G805" s="10">
        <v>45689</v>
      </c>
      <c r="H805" s="11">
        <v>11</v>
      </c>
      <c r="I805" s="20" t="s">
        <v>259</v>
      </c>
      <c r="J805" s="11" t="s">
        <v>261</v>
      </c>
      <c r="K805" s="11" t="s">
        <v>11524</v>
      </c>
      <c r="L805" s="11">
        <v>2</v>
      </c>
    </row>
    <row r="806" spans="1:12">
      <c r="A806" s="11" t="s">
        <v>1395</v>
      </c>
      <c r="D806" s="11" t="s">
        <v>260</v>
      </c>
      <c r="E806" s="19" t="s">
        <v>1645</v>
      </c>
      <c r="F806" s="10">
        <v>42036</v>
      </c>
      <c r="G806" s="10">
        <v>45689</v>
      </c>
      <c r="H806" s="11">
        <v>11</v>
      </c>
      <c r="I806" s="20" t="s">
        <v>259</v>
      </c>
      <c r="J806" s="11" t="s">
        <v>261</v>
      </c>
      <c r="K806" s="11" t="s">
        <v>11524</v>
      </c>
      <c r="L806" s="11">
        <v>2</v>
      </c>
    </row>
    <row r="807" spans="1:12">
      <c r="A807" s="11" t="s">
        <v>1396</v>
      </c>
      <c r="D807" s="11" t="s">
        <v>260</v>
      </c>
      <c r="E807" s="19" t="s">
        <v>1646</v>
      </c>
      <c r="F807" s="10">
        <v>42036</v>
      </c>
      <c r="G807" s="10">
        <v>45689</v>
      </c>
      <c r="H807" s="11">
        <v>11</v>
      </c>
      <c r="I807" s="20" t="s">
        <v>259</v>
      </c>
      <c r="J807" s="11" t="s">
        <v>261</v>
      </c>
      <c r="K807" s="11" t="s">
        <v>11524</v>
      </c>
      <c r="L807" s="11">
        <v>2</v>
      </c>
    </row>
    <row r="808" spans="1:12">
      <c r="A808" s="11" t="s">
        <v>1397</v>
      </c>
      <c r="D808" s="11" t="s">
        <v>260</v>
      </c>
      <c r="E808" s="19" t="s">
        <v>1647</v>
      </c>
      <c r="F808" s="10">
        <v>42036</v>
      </c>
      <c r="G808" s="10">
        <v>45689</v>
      </c>
      <c r="H808" s="11">
        <v>11</v>
      </c>
      <c r="I808" s="20" t="s">
        <v>259</v>
      </c>
      <c r="J808" s="11" t="s">
        <v>261</v>
      </c>
      <c r="K808" s="11" t="s">
        <v>11524</v>
      </c>
      <c r="L808" s="11">
        <v>2</v>
      </c>
    </row>
    <row r="809" spans="1:12">
      <c r="A809" s="11" t="s">
        <v>1398</v>
      </c>
      <c r="D809" s="11" t="s">
        <v>260</v>
      </c>
      <c r="E809" s="19" t="s">
        <v>1648</v>
      </c>
      <c r="F809" s="10">
        <v>42036</v>
      </c>
      <c r="G809" s="10">
        <v>45689</v>
      </c>
      <c r="H809" s="11">
        <v>11</v>
      </c>
      <c r="I809" s="20" t="s">
        <v>259</v>
      </c>
      <c r="J809" s="11" t="s">
        <v>261</v>
      </c>
      <c r="K809" s="11" t="s">
        <v>11524</v>
      </c>
      <c r="L809" s="11">
        <v>2</v>
      </c>
    </row>
    <row r="810" spans="1:12">
      <c r="A810" s="11" t="s">
        <v>1399</v>
      </c>
      <c r="D810" s="11" t="s">
        <v>260</v>
      </c>
      <c r="E810" s="19" t="s">
        <v>1649</v>
      </c>
      <c r="F810" s="10">
        <v>42036</v>
      </c>
      <c r="G810" s="10">
        <v>45689</v>
      </c>
      <c r="H810" s="11">
        <v>11</v>
      </c>
      <c r="I810" s="20" t="s">
        <v>259</v>
      </c>
      <c r="J810" s="11" t="s">
        <v>261</v>
      </c>
      <c r="K810" s="11" t="s">
        <v>11524</v>
      </c>
      <c r="L810" s="11">
        <v>2</v>
      </c>
    </row>
    <row r="811" spans="1:12">
      <c r="A811" s="11" t="s">
        <v>1400</v>
      </c>
      <c r="D811" s="11" t="s">
        <v>260</v>
      </c>
      <c r="E811" s="19" t="s">
        <v>1650</v>
      </c>
      <c r="F811" s="10">
        <v>42036</v>
      </c>
      <c r="G811" s="10">
        <v>45689</v>
      </c>
      <c r="H811" s="11">
        <v>11</v>
      </c>
      <c r="I811" s="20" t="s">
        <v>259</v>
      </c>
      <c r="J811" s="11" t="s">
        <v>261</v>
      </c>
      <c r="K811" s="11" t="s">
        <v>11524</v>
      </c>
      <c r="L811" s="11">
        <v>2</v>
      </c>
    </row>
    <row r="812" spans="1:12">
      <c r="A812" s="11" t="s">
        <v>1401</v>
      </c>
      <c r="D812" s="11" t="s">
        <v>260</v>
      </c>
      <c r="E812" s="19" t="s">
        <v>1651</v>
      </c>
      <c r="F812" s="10">
        <v>42036</v>
      </c>
      <c r="G812" s="10">
        <v>45689</v>
      </c>
      <c r="H812" s="11">
        <v>11</v>
      </c>
      <c r="I812" s="20" t="s">
        <v>259</v>
      </c>
      <c r="J812" s="11" t="s">
        <v>261</v>
      </c>
      <c r="K812" s="11" t="s">
        <v>11524</v>
      </c>
      <c r="L812" s="11">
        <v>2</v>
      </c>
    </row>
    <row r="813" spans="1:12">
      <c r="A813" s="11" t="s">
        <v>1402</v>
      </c>
      <c r="D813" s="11" t="s">
        <v>260</v>
      </c>
      <c r="E813" s="19" t="s">
        <v>1652</v>
      </c>
      <c r="F813" s="10">
        <v>42036</v>
      </c>
      <c r="G813" s="10">
        <v>45689</v>
      </c>
      <c r="H813" s="11">
        <v>11</v>
      </c>
      <c r="I813" s="20" t="s">
        <v>259</v>
      </c>
      <c r="J813" s="11" t="s">
        <v>261</v>
      </c>
      <c r="K813" s="11" t="s">
        <v>11524</v>
      </c>
      <c r="L813" s="11">
        <v>2</v>
      </c>
    </row>
    <row r="814" spans="1:12">
      <c r="A814" s="11" t="s">
        <v>1403</v>
      </c>
      <c r="D814" s="11" t="s">
        <v>260</v>
      </c>
      <c r="E814" s="19" t="s">
        <v>1653</v>
      </c>
      <c r="F814" s="10">
        <v>42036</v>
      </c>
      <c r="G814" s="10">
        <v>45689</v>
      </c>
      <c r="H814" s="11">
        <v>11</v>
      </c>
      <c r="I814" s="20" t="s">
        <v>259</v>
      </c>
      <c r="J814" s="11" t="s">
        <v>261</v>
      </c>
      <c r="K814" s="11" t="s">
        <v>11524</v>
      </c>
      <c r="L814" s="11">
        <v>2</v>
      </c>
    </row>
    <row r="815" spans="1:12">
      <c r="A815" s="11" t="s">
        <v>1404</v>
      </c>
      <c r="D815" s="11" t="s">
        <v>260</v>
      </c>
      <c r="E815" s="19" t="s">
        <v>1654</v>
      </c>
      <c r="F815" s="10">
        <v>42036</v>
      </c>
      <c r="G815" s="10">
        <v>45689</v>
      </c>
      <c r="H815" s="11">
        <v>11</v>
      </c>
      <c r="I815" s="20" t="s">
        <v>259</v>
      </c>
      <c r="J815" s="11" t="s">
        <v>261</v>
      </c>
      <c r="K815" s="11" t="s">
        <v>11524</v>
      </c>
      <c r="L815" s="11">
        <v>2</v>
      </c>
    </row>
    <row r="816" spans="1:12">
      <c r="A816" s="11" t="s">
        <v>1405</v>
      </c>
      <c r="D816" s="11" t="s">
        <v>260</v>
      </c>
      <c r="E816" s="19" t="s">
        <v>1655</v>
      </c>
      <c r="F816" s="10">
        <v>42036</v>
      </c>
      <c r="G816" s="10">
        <v>45689</v>
      </c>
      <c r="H816" s="11">
        <v>11</v>
      </c>
      <c r="I816" s="20" t="s">
        <v>259</v>
      </c>
      <c r="J816" s="11" t="s">
        <v>261</v>
      </c>
      <c r="K816" s="11" t="s">
        <v>11524</v>
      </c>
      <c r="L816" s="11">
        <v>2</v>
      </c>
    </row>
    <row r="817" spans="1:12">
      <c r="A817" s="11" t="s">
        <v>1406</v>
      </c>
      <c r="D817" s="11" t="s">
        <v>260</v>
      </c>
      <c r="E817" s="19" t="s">
        <v>1656</v>
      </c>
      <c r="F817" s="10">
        <v>42036</v>
      </c>
      <c r="G817" s="10">
        <v>45689</v>
      </c>
      <c r="H817" s="11">
        <v>11</v>
      </c>
      <c r="I817" s="20" t="s">
        <v>259</v>
      </c>
      <c r="J817" s="11" t="s">
        <v>261</v>
      </c>
      <c r="K817" s="11" t="s">
        <v>11524</v>
      </c>
      <c r="L817" s="11">
        <v>2</v>
      </c>
    </row>
    <row r="818" spans="1:12">
      <c r="A818" s="11" t="s">
        <v>1407</v>
      </c>
      <c r="D818" s="11" t="s">
        <v>260</v>
      </c>
      <c r="E818" s="19" t="s">
        <v>1657</v>
      </c>
      <c r="F818" s="10">
        <v>42036</v>
      </c>
      <c r="G818" s="10">
        <v>45689</v>
      </c>
      <c r="H818" s="11">
        <v>11</v>
      </c>
      <c r="I818" s="20" t="s">
        <v>259</v>
      </c>
      <c r="J818" s="11" t="s">
        <v>261</v>
      </c>
      <c r="K818" s="11" t="s">
        <v>11524</v>
      </c>
      <c r="L818" s="11">
        <v>2</v>
      </c>
    </row>
    <row r="819" spans="1:12">
      <c r="A819" s="11" t="s">
        <v>1408</v>
      </c>
      <c r="D819" s="11" t="s">
        <v>260</v>
      </c>
      <c r="E819" s="19" t="s">
        <v>1658</v>
      </c>
      <c r="F819" s="10">
        <v>42036</v>
      </c>
      <c r="G819" s="10">
        <v>45689</v>
      </c>
      <c r="H819" s="11">
        <v>11</v>
      </c>
      <c r="I819" s="11" t="s">
        <v>277</v>
      </c>
      <c r="J819" s="11" t="s">
        <v>261</v>
      </c>
      <c r="K819" s="11" t="s">
        <v>11524</v>
      </c>
      <c r="L819" s="11">
        <v>2</v>
      </c>
    </row>
    <row r="820" spans="1:12">
      <c r="A820" s="11" t="s">
        <v>1409</v>
      </c>
      <c r="D820" s="11" t="s">
        <v>260</v>
      </c>
      <c r="E820" s="19" t="s">
        <v>1659</v>
      </c>
      <c r="F820" s="10">
        <v>42036</v>
      </c>
      <c r="G820" s="10">
        <v>45689</v>
      </c>
      <c r="H820" s="11">
        <v>11</v>
      </c>
      <c r="I820" s="11" t="s">
        <v>277</v>
      </c>
      <c r="J820" s="11" t="s">
        <v>261</v>
      </c>
      <c r="K820" s="11" t="s">
        <v>11524</v>
      </c>
      <c r="L820" s="11">
        <v>2</v>
      </c>
    </row>
    <row r="821" spans="1:12">
      <c r="A821" s="11" t="s">
        <v>1410</v>
      </c>
      <c r="D821" s="11" t="s">
        <v>260</v>
      </c>
      <c r="E821" s="19" t="s">
        <v>1660</v>
      </c>
      <c r="F821" s="10">
        <v>42036</v>
      </c>
      <c r="G821" s="10">
        <v>45689</v>
      </c>
      <c r="H821" s="11">
        <v>11</v>
      </c>
      <c r="I821" s="11" t="s">
        <v>277</v>
      </c>
      <c r="J821" s="11" t="s">
        <v>261</v>
      </c>
      <c r="K821" s="11" t="s">
        <v>11524</v>
      </c>
      <c r="L821" s="11">
        <v>2</v>
      </c>
    </row>
    <row r="822" spans="1:12">
      <c r="A822" s="11" t="s">
        <v>1411</v>
      </c>
      <c r="D822" s="11" t="s">
        <v>260</v>
      </c>
      <c r="E822" s="19" t="s">
        <v>1661</v>
      </c>
      <c r="F822" s="10">
        <v>42036</v>
      </c>
      <c r="G822" s="10">
        <v>45689</v>
      </c>
      <c r="H822" s="11">
        <v>11</v>
      </c>
      <c r="I822" s="20" t="s">
        <v>259</v>
      </c>
      <c r="J822" s="11" t="s">
        <v>261</v>
      </c>
      <c r="K822" s="11" t="s">
        <v>11524</v>
      </c>
      <c r="L822" s="11">
        <v>2</v>
      </c>
    </row>
    <row r="823" spans="1:12">
      <c r="A823" s="11" t="s">
        <v>1412</v>
      </c>
      <c r="D823" s="11" t="s">
        <v>260</v>
      </c>
      <c r="E823" s="19" t="s">
        <v>1662</v>
      </c>
      <c r="F823" s="10">
        <v>42036</v>
      </c>
      <c r="G823" s="10">
        <v>45689</v>
      </c>
      <c r="H823" s="11">
        <v>11</v>
      </c>
      <c r="I823" s="20" t="s">
        <v>259</v>
      </c>
      <c r="J823" s="11" t="s">
        <v>261</v>
      </c>
      <c r="K823" s="11" t="s">
        <v>11524</v>
      </c>
      <c r="L823" s="11">
        <v>2</v>
      </c>
    </row>
    <row r="824" spans="1:12">
      <c r="A824" s="11" t="s">
        <v>1413</v>
      </c>
      <c r="D824" s="11" t="s">
        <v>260</v>
      </c>
      <c r="E824" s="19" t="s">
        <v>1663</v>
      </c>
      <c r="F824" s="10">
        <v>42036</v>
      </c>
      <c r="G824" s="10">
        <v>45689</v>
      </c>
      <c r="H824" s="11">
        <v>11</v>
      </c>
      <c r="I824" s="20" t="s">
        <v>259</v>
      </c>
      <c r="J824" s="11" t="s">
        <v>261</v>
      </c>
      <c r="K824" s="11" t="s">
        <v>11524</v>
      </c>
      <c r="L824" s="11">
        <v>2</v>
      </c>
    </row>
    <row r="825" spans="1:12">
      <c r="A825" s="11" t="s">
        <v>1414</v>
      </c>
      <c r="D825" s="11" t="s">
        <v>260</v>
      </c>
      <c r="E825" s="19" t="s">
        <v>1664</v>
      </c>
      <c r="F825" s="10">
        <v>42036</v>
      </c>
      <c r="G825" s="10">
        <v>45689</v>
      </c>
      <c r="H825" s="11">
        <v>11</v>
      </c>
      <c r="I825" s="20" t="s">
        <v>259</v>
      </c>
      <c r="J825" s="11" t="s">
        <v>261</v>
      </c>
      <c r="K825" s="11" t="s">
        <v>11524</v>
      </c>
      <c r="L825" s="11">
        <v>2</v>
      </c>
    </row>
    <row r="826" spans="1:12">
      <c r="A826" s="11" t="s">
        <v>1415</v>
      </c>
      <c r="D826" s="11" t="s">
        <v>260</v>
      </c>
      <c r="E826" s="19" t="s">
        <v>1665</v>
      </c>
      <c r="F826" s="10">
        <v>42036</v>
      </c>
      <c r="G826" s="10">
        <v>45689</v>
      </c>
      <c r="H826" s="11">
        <v>11</v>
      </c>
      <c r="I826" s="20" t="s">
        <v>259</v>
      </c>
      <c r="J826" s="11" t="s">
        <v>261</v>
      </c>
      <c r="K826" s="11" t="s">
        <v>11524</v>
      </c>
      <c r="L826" s="11">
        <v>2</v>
      </c>
    </row>
    <row r="827" spans="1:12">
      <c r="A827" s="11" t="s">
        <v>1416</v>
      </c>
      <c r="D827" s="11" t="s">
        <v>260</v>
      </c>
      <c r="E827" s="19" t="s">
        <v>1666</v>
      </c>
      <c r="F827" s="10">
        <v>42036</v>
      </c>
      <c r="G827" s="10">
        <v>45689</v>
      </c>
      <c r="H827" s="11">
        <v>11</v>
      </c>
      <c r="I827" s="20" t="s">
        <v>259</v>
      </c>
      <c r="J827" s="11" t="s">
        <v>261</v>
      </c>
      <c r="K827" s="11" t="s">
        <v>11524</v>
      </c>
      <c r="L827" s="11">
        <v>2</v>
      </c>
    </row>
    <row r="828" spans="1:12">
      <c r="A828" s="11" t="s">
        <v>1417</v>
      </c>
      <c r="D828" s="11" t="s">
        <v>260</v>
      </c>
      <c r="E828" s="19" t="s">
        <v>1667</v>
      </c>
      <c r="F828" s="10">
        <v>42036</v>
      </c>
      <c r="G828" s="10">
        <v>45689</v>
      </c>
      <c r="H828" s="11">
        <v>11</v>
      </c>
      <c r="I828" s="20" t="s">
        <v>259</v>
      </c>
      <c r="J828" s="11" t="s">
        <v>261</v>
      </c>
      <c r="K828" s="11" t="s">
        <v>11524</v>
      </c>
      <c r="L828" s="11">
        <v>2</v>
      </c>
    </row>
    <row r="829" spans="1:12">
      <c r="A829" s="11" t="s">
        <v>1418</v>
      </c>
      <c r="D829" s="11" t="s">
        <v>260</v>
      </c>
      <c r="E829" s="19" t="s">
        <v>1668</v>
      </c>
      <c r="F829" s="10">
        <v>42036</v>
      </c>
      <c r="G829" s="10">
        <v>45689</v>
      </c>
      <c r="H829" s="11">
        <v>11</v>
      </c>
      <c r="I829" s="20" t="s">
        <v>259</v>
      </c>
      <c r="J829" s="11" t="s">
        <v>261</v>
      </c>
      <c r="K829" s="11" t="s">
        <v>11524</v>
      </c>
      <c r="L829" s="11">
        <v>2</v>
      </c>
    </row>
    <row r="830" spans="1:12">
      <c r="A830" s="11" t="s">
        <v>1419</v>
      </c>
      <c r="D830" s="11" t="s">
        <v>260</v>
      </c>
      <c r="E830" s="19" t="s">
        <v>1669</v>
      </c>
      <c r="F830" s="10">
        <v>42036</v>
      </c>
      <c r="G830" s="10">
        <v>45689</v>
      </c>
      <c r="H830" s="11">
        <v>11</v>
      </c>
      <c r="I830" s="20" t="s">
        <v>259</v>
      </c>
      <c r="J830" s="11" t="s">
        <v>261</v>
      </c>
      <c r="K830" s="11" t="s">
        <v>11524</v>
      </c>
      <c r="L830" s="11">
        <v>2</v>
      </c>
    </row>
    <row r="831" spans="1:12">
      <c r="A831" s="11" t="s">
        <v>1420</v>
      </c>
      <c r="D831" s="11" t="s">
        <v>260</v>
      </c>
      <c r="E831" s="19" t="s">
        <v>1670</v>
      </c>
      <c r="F831" s="10">
        <v>42036</v>
      </c>
      <c r="G831" s="10">
        <v>45689</v>
      </c>
      <c r="H831" s="11">
        <v>11</v>
      </c>
      <c r="I831" s="20" t="s">
        <v>259</v>
      </c>
      <c r="J831" s="11" t="s">
        <v>261</v>
      </c>
      <c r="K831" s="11" t="s">
        <v>11524</v>
      </c>
      <c r="L831" s="11">
        <v>2</v>
      </c>
    </row>
    <row r="832" spans="1:12">
      <c r="A832" s="11" t="s">
        <v>1421</v>
      </c>
      <c r="D832" s="11" t="s">
        <v>260</v>
      </c>
      <c r="E832" s="19" t="s">
        <v>1671</v>
      </c>
      <c r="F832" s="10">
        <v>42036</v>
      </c>
      <c r="G832" s="10">
        <v>45689</v>
      </c>
      <c r="H832" s="11">
        <v>11</v>
      </c>
      <c r="I832" s="20" t="s">
        <v>259</v>
      </c>
      <c r="J832" s="11" t="s">
        <v>261</v>
      </c>
      <c r="K832" s="11" t="s">
        <v>11524</v>
      </c>
      <c r="L832" s="11">
        <v>2</v>
      </c>
    </row>
    <row r="833" spans="1:12">
      <c r="A833" s="11" t="s">
        <v>1422</v>
      </c>
      <c r="D833" s="11" t="s">
        <v>260</v>
      </c>
      <c r="E833" s="19" t="s">
        <v>1672</v>
      </c>
      <c r="F833" s="10">
        <v>42036</v>
      </c>
      <c r="G833" s="10">
        <v>45689</v>
      </c>
      <c r="H833" s="11">
        <v>11</v>
      </c>
      <c r="I833" s="20" t="s">
        <v>259</v>
      </c>
      <c r="J833" s="11" t="s">
        <v>261</v>
      </c>
      <c r="K833" s="11" t="s">
        <v>11524</v>
      </c>
      <c r="L833" s="11">
        <v>2</v>
      </c>
    </row>
    <row r="834" spans="1:12">
      <c r="A834" s="11" t="s">
        <v>1423</v>
      </c>
      <c r="D834" s="11" t="s">
        <v>260</v>
      </c>
      <c r="E834" s="19" t="s">
        <v>1673</v>
      </c>
      <c r="F834" s="10">
        <v>42036</v>
      </c>
      <c r="G834" s="10">
        <v>45689</v>
      </c>
      <c r="H834" s="11">
        <v>11</v>
      </c>
      <c r="I834" s="20" t="s">
        <v>259</v>
      </c>
      <c r="J834" s="11" t="s">
        <v>261</v>
      </c>
      <c r="K834" s="11" t="s">
        <v>11524</v>
      </c>
      <c r="L834" s="11">
        <v>2</v>
      </c>
    </row>
    <row r="835" spans="1:12">
      <c r="A835" s="11" t="s">
        <v>1424</v>
      </c>
      <c r="D835" s="11" t="s">
        <v>260</v>
      </c>
      <c r="E835" s="19" t="s">
        <v>1674</v>
      </c>
      <c r="F835" s="10">
        <v>42036</v>
      </c>
      <c r="G835" s="10">
        <v>45689</v>
      </c>
      <c r="H835" s="11">
        <v>11</v>
      </c>
      <c r="I835" s="20" t="s">
        <v>259</v>
      </c>
      <c r="J835" s="11" t="s">
        <v>261</v>
      </c>
      <c r="K835" s="11" t="s">
        <v>11524</v>
      </c>
      <c r="L835" s="11">
        <v>2</v>
      </c>
    </row>
    <row r="836" spans="1:12">
      <c r="A836" s="11" t="s">
        <v>1425</v>
      </c>
      <c r="D836" s="11" t="s">
        <v>260</v>
      </c>
      <c r="E836" s="19" t="s">
        <v>1675</v>
      </c>
      <c r="F836" s="10">
        <v>42036</v>
      </c>
      <c r="G836" s="10">
        <v>45689</v>
      </c>
      <c r="H836" s="11">
        <v>11</v>
      </c>
      <c r="I836" s="20" t="s">
        <v>259</v>
      </c>
      <c r="J836" s="11" t="s">
        <v>261</v>
      </c>
      <c r="K836" s="11" t="s">
        <v>11524</v>
      </c>
      <c r="L836" s="11">
        <v>2</v>
      </c>
    </row>
    <row r="837" spans="1:12">
      <c r="A837" s="11" t="s">
        <v>1426</v>
      </c>
      <c r="D837" s="11" t="s">
        <v>260</v>
      </c>
      <c r="E837" s="19" t="s">
        <v>1676</v>
      </c>
      <c r="F837" s="10">
        <v>42036</v>
      </c>
      <c r="G837" s="10">
        <v>45689</v>
      </c>
      <c r="H837" s="11">
        <v>11</v>
      </c>
      <c r="I837" s="11" t="s">
        <v>277</v>
      </c>
      <c r="J837" s="11" t="s">
        <v>261</v>
      </c>
      <c r="K837" s="11" t="s">
        <v>11524</v>
      </c>
      <c r="L837" s="11">
        <v>2</v>
      </c>
    </row>
    <row r="838" spans="1:12">
      <c r="A838" s="11" t="s">
        <v>1427</v>
      </c>
      <c r="D838" s="11" t="s">
        <v>260</v>
      </c>
      <c r="E838" s="19" t="s">
        <v>1677</v>
      </c>
      <c r="F838" s="10">
        <v>42036</v>
      </c>
      <c r="G838" s="10">
        <v>45689</v>
      </c>
      <c r="H838" s="11">
        <v>11</v>
      </c>
      <c r="I838" s="11" t="s">
        <v>277</v>
      </c>
      <c r="J838" s="11" t="s">
        <v>261</v>
      </c>
      <c r="K838" s="11" t="s">
        <v>11524</v>
      </c>
      <c r="L838" s="11">
        <v>2</v>
      </c>
    </row>
    <row r="839" spans="1:12">
      <c r="A839" s="11" t="s">
        <v>1428</v>
      </c>
      <c r="D839" s="11" t="s">
        <v>260</v>
      </c>
      <c r="E839" s="19" t="s">
        <v>1678</v>
      </c>
      <c r="F839" s="10">
        <v>42036</v>
      </c>
      <c r="G839" s="10">
        <v>45689</v>
      </c>
      <c r="H839" s="11">
        <v>11</v>
      </c>
      <c r="I839" s="11" t="s">
        <v>277</v>
      </c>
      <c r="J839" s="11" t="s">
        <v>261</v>
      </c>
      <c r="K839" s="11" t="s">
        <v>11524</v>
      </c>
      <c r="L839" s="11">
        <v>2</v>
      </c>
    </row>
    <row r="840" spans="1:12">
      <c r="A840" s="11" t="s">
        <v>1429</v>
      </c>
      <c r="D840" s="11" t="s">
        <v>260</v>
      </c>
      <c r="E840" s="19" t="s">
        <v>1679</v>
      </c>
      <c r="F840" s="10">
        <v>42036</v>
      </c>
      <c r="G840" s="10">
        <v>45689</v>
      </c>
      <c r="H840" s="11">
        <v>11</v>
      </c>
      <c r="I840" s="20" t="s">
        <v>259</v>
      </c>
      <c r="J840" s="11" t="s">
        <v>261</v>
      </c>
      <c r="K840" s="11" t="s">
        <v>11524</v>
      </c>
      <c r="L840" s="11">
        <v>2</v>
      </c>
    </row>
    <row r="841" spans="1:12">
      <c r="A841" s="11" t="s">
        <v>1430</v>
      </c>
      <c r="D841" s="11" t="s">
        <v>260</v>
      </c>
      <c r="E841" s="19" t="s">
        <v>1680</v>
      </c>
      <c r="F841" s="10">
        <v>42036</v>
      </c>
      <c r="G841" s="10">
        <v>45689</v>
      </c>
      <c r="H841" s="11">
        <v>11</v>
      </c>
      <c r="I841" s="20" t="s">
        <v>259</v>
      </c>
      <c r="J841" s="11" t="s">
        <v>261</v>
      </c>
      <c r="K841" s="11" t="s">
        <v>11524</v>
      </c>
      <c r="L841" s="11">
        <v>2</v>
      </c>
    </row>
    <row r="842" spans="1:12">
      <c r="A842" s="11" t="s">
        <v>1431</v>
      </c>
      <c r="D842" s="11" t="s">
        <v>260</v>
      </c>
      <c r="E842" s="19" t="s">
        <v>1681</v>
      </c>
      <c r="F842" s="10">
        <v>42036</v>
      </c>
      <c r="G842" s="10">
        <v>45689</v>
      </c>
      <c r="H842" s="11">
        <v>11</v>
      </c>
      <c r="I842" s="20" t="s">
        <v>259</v>
      </c>
      <c r="J842" s="11" t="s">
        <v>261</v>
      </c>
      <c r="K842" s="11" t="s">
        <v>11524</v>
      </c>
      <c r="L842" s="11">
        <v>2</v>
      </c>
    </row>
    <row r="843" spans="1:12">
      <c r="A843" s="11" t="s">
        <v>1432</v>
      </c>
      <c r="D843" s="11" t="s">
        <v>260</v>
      </c>
      <c r="E843" s="19" t="s">
        <v>1682</v>
      </c>
      <c r="F843" s="10">
        <v>42036</v>
      </c>
      <c r="G843" s="10">
        <v>45689</v>
      </c>
      <c r="H843" s="11">
        <v>11</v>
      </c>
      <c r="I843" s="20" t="s">
        <v>259</v>
      </c>
      <c r="J843" s="11" t="s">
        <v>261</v>
      </c>
      <c r="K843" s="11" t="s">
        <v>11524</v>
      </c>
      <c r="L843" s="11">
        <v>2</v>
      </c>
    </row>
    <row r="844" spans="1:12">
      <c r="A844" s="11" t="s">
        <v>1433</v>
      </c>
      <c r="D844" s="11" t="s">
        <v>260</v>
      </c>
      <c r="E844" s="19" t="s">
        <v>1683</v>
      </c>
      <c r="F844" s="10">
        <v>42036</v>
      </c>
      <c r="G844" s="10">
        <v>45689</v>
      </c>
      <c r="H844" s="11">
        <v>11</v>
      </c>
      <c r="I844" s="20" t="s">
        <v>259</v>
      </c>
      <c r="J844" s="11" t="s">
        <v>261</v>
      </c>
      <c r="K844" s="11" t="s">
        <v>11524</v>
      </c>
      <c r="L844" s="11">
        <v>2</v>
      </c>
    </row>
    <row r="845" spans="1:12">
      <c r="A845" s="11" t="s">
        <v>1434</v>
      </c>
      <c r="D845" s="11" t="s">
        <v>260</v>
      </c>
      <c r="E845" s="19" t="s">
        <v>1684</v>
      </c>
      <c r="F845" s="10">
        <v>42036</v>
      </c>
      <c r="G845" s="10">
        <v>45689</v>
      </c>
      <c r="H845" s="11">
        <v>11</v>
      </c>
      <c r="I845" s="20" t="s">
        <v>259</v>
      </c>
      <c r="J845" s="11" t="s">
        <v>261</v>
      </c>
      <c r="K845" s="11" t="s">
        <v>11524</v>
      </c>
      <c r="L845" s="11">
        <v>2</v>
      </c>
    </row>
    <row r="846" spans="1:12">
      <c r="A846" s="11" t="s">
        <v>1435</v>
      </c>
      <c r="D846" s="11" t="s">
        <v>260</v>
      </c>
      <c r="E846" s="19" t="s">
        <v>1685</v>
      </c>
      <c r="F846" s="10">
        <v>42036</v>
      </c>
      <c r="G846" s="10">
        <v>45689</v>
      </c>
      <c r="H846" s="11">
        <v>11</v>
      </c>
      <c r="I846" s="20" t="s">
        <v>259</v>
      </c>
      <c r="J846" s="11" t="s">
        <v>261</v>
      </c>
      <c r="K846" s="11" t="s">
        <v>11524</v>
      </c>
      <c r="L846" s="11">
        <v>2</v>
      </c>
    </row>
    <row r="847" spans="1:12">
      <c r="A847" s="11" t="s">
        <v>1436</v>
      </c>
      <c r="D847" s="11" t="s">
        <v>260</v>
      </c>
      <c r="E847" s="19" t="s">
        <v>1686</v>
      </c>
      <c r="F847" s="10">
        <v>42036</v>
      </c>
      <c r="G847" s="10">
        <v>45689</v>
      </c>
      <c r="H847" s="11">
        <v>11</v>
      </c>
      <c r="I847" s="20" t="s">
        <v>259</v>
      </c>
      <c r="J847" s="11" t="s">
        <v>261</v>
      </c>
      <c r="K847" s="11" t="s">
        <v>11524</v>
      </c>
      <c r="L847" s="11">
        <v>2</v>
      </c>
    </row>
    <row r="848" spans="1:12">
      <c r="A848" s="11" t="s">
        <v>1437</v>
      </c>
      <c r="D848" s="11" t="s">
        <v>260</v>
      </c>
      <c r="E848" s="19" t="s">
        <v>1687</v>
      </c>
      <c r="F848" s="10">
        <v>42036</v>
      </c>
      <c r="G848" s="10">
        <v>45689</v>
      </c>
      <c r="H848" s="11">
        <v>11</v>
      </c>
      <c r="I848" s="20" t="s">
        <v>259</v>
      </c>
      <c r="J848" s="11" t="s">
        <v>261</v>
      </c>
      <c r="K848" s="11" t="s">
        <v>11524</v>
      </c>
      <c r="L848" s="11">
        <v>2</v>
      </c>
    </row>
    <row r="849" spans="1:12">
      <c r="A849" s="11" t="s">
        <v>1438</v>
      </c>
      <c r="D849" s="11" t="s">
        <v>260</v>
      </c>
      <c r="E849" s="19" t="s">
        <v>1688</v>
      </c>
      <c r="F849" s="10">
        <v>42036</v>
      </c>
      <c r="G849" s="10">
        <v>45689</v>
      </c>
      <c r="H849" s="11">
        <v>11</v>
      </c>
      <c r="I849" s="20" t="s">
        <v>259</v>
      </c>
      <c r="J849" s="11" t="s">
        <v>261</v>
      </c>
      <c r="K849" s="11" t="s">
        <v>11524</v>
      </c>
      <c r="L849" s="11">
        <v>2</v>
      </c>
    </row>
    <row r="850" spans="1:12">
      <c r="A850" s="11" t="s">
        <v>1439</v>
      </c>
      <c r="D850" s="11" t="s">
        <v>260</v>
      </c>
      <c r="E850" s="19" t="s">
        <v>1689</v>
      </c>
      <c r="F850" s="10">
        <v>42036</v>
      </c>
      <c r="G850" s="10">
        <v>45689</v>
      </c>
      <c r="H850" s="11">
        <v>11</v>
      </c>
      <c r="I850" s="20" t="s">
        <v>259</v>
      </c>
      <c r="J850" s="11" t="s">
        <v>261</v>
      </c>
      <c r="K850" s="11" t="s">
        <v>11524</v>
      </c>
      <c r="L850" s="11">
        <v>2</v>
      </c>
    </row>
    <row r="851" spans="1:12">
      <c r="A851" s="11" t="s">
        <v>1440</v>
      </c>
      <c r="D851" s="11" t="s">
        <v>260</v>
      </c>
      <c r="E851" s="19" t="s">
        <v>1690</v>
      </c>
      <c r="F851" s="10">
        <v>42036</v>
      </c>
      <c r="G851" s="10">
        <v>45689</v>
      </c>
      <c r="H851" s="11">
        <v>11</v>
      </c>
      <c r="I851" s="20" t="s">
        <v>259</v>
      </c>
      <c r="J851" s="11" t="s">
        <v>261</v>
      </c>
      <c r="K851" s="11" t="s">
        <v>11524</v>
      </c>
      <c r="L851" s="11">
        <v>2</v>
      </c>
    </row>
    <row r="852" spans="1:12">
      <c r="A852" s="11" t="s">
        <v>1441</v>
      </c>
      <c r="D852" s="11" t="s">
        <v>260</v>
      </c>
      <c r="E852" s="19" t="s">
        <v>1691</v>
      </c>
      <c r="F852" s="10">
        <v>42036</v>
      </c>
      <c r="G852" s="10">
        <v>45689</v>
      </c>
      <c r="H852" s="11">
        <v>11</v>
      </c>
      <c r="I852" s="20" t="s">
        <v>259</v>
      </c>
      <c r="J852" s="11" t="s">
        <v>261</v>
      </c>
      <c r="K852" s="11" t="s">
        <v>11524</v>
      </c>
      <c r="L852" s="11">
        <v>2</v>
      </c>
    </row>
    <row r="853" spans="1:12">
      <c r="A853" s="11" t="s">
        <v>1442</v>
      </c>
      <c r="D853" s="11" t="s">
        <v>260</v>
      </c>
      <c r="E853" s="19" t="s">
        <v>1692</v>
      </c>
      <c r="F853" s="10">
        <v>42036</v>
      </c>
      <c r="G853" s="10">
        <v>45689</v>
      </c>
      <c r="H853" s="11">
        <v>11</v>
      </c>
      <c r="I853" s="20" t="s">
        <v>259</v>
      </c>
      <c r="J853" s="11" t="s">
        <v>261</v>
      </c>
      <c r="K853" s="11" t="s">
        <v>11524</v>
      </c>
      <c r="L853" s="11">
        <v>2</v>
      </c>
    </row>
    <row r="854" spans="1:12">
      <c r="A854" s="11" t="s">
        <v>1443</v>
      </c>
      <c r="D854" s="11" t="s">
        <v>260</v>
      </c>
      <c r="E854" s="19" t="s">
        <v>1693</v>
      </c>
      <c r="F854" s="10">
        <v>42036</v>
      </c>
      <c r="G854" s="10">
        <v>45689</v>
      </c>
      <c r="H854" s="11">
        <v>11</v>
      </c>
      <c r="I854" s="20" t="s">
        <v>259</v>
      </c>
      <c r="J854" s="11" t="s">
        <v>261</v>
      </c>
      <c r="K854" s="11" t="s">
        <v>11524</v>
      </c>
      <c r="L854" s="11">
        <v>2</v>
      </c>
    </row>
    <row r="855" spans="1:12">
      <c r="A855" s="11" t="s">
        <v>1444</v>
      </c>
      <c r="D855" s="11" t="s">
        <v>260</v>
      </c>
      <c r="E855" s="19" t="s">
        <v>1694</v>
      </c>
      <c r="F855" s="10">
        <v>42036</v>
      </c>
      <c r="G855" s="10">
        <v>45689</v>
      </c>
      <c r="H855" s="11">
        <v>11</v>
      </c>
      <c r="I855" s="11" t="s">
        <v>277</v>
      </c>
      <c r="J855" s="11" t="s">
        <v>261</v>
      </c>
      <c r="K855" s="11" t="s">
        <v>11524</v>
      </c>
      <c r="L855" s="11">
        <v>2</v>
      </c>
    </row>
    <row r="856" spans="1:12">
      <c r="A856" s="11" t="s">
        <v>1445</v>
      </c>
      <c r="D856" s="11" t="s">
        <v>260</v>
      </c>
      <c r="E856" s="19" t="s">
        <v>1695</v>
      </c>
      <c r="F856" s="10">
        <v>42036</v>
      </c>
      <c r="G856" s="10">
        <v>45689</v>
      </c>
      <c r="H856" s="11">
        <v>11</v>
      </c>
      <c r="I856" s="11" t="s">
        <v>277</v>
      </c>
      <c r="J856" s="11" t="s">
        <v>261</v>
      </c>
      <c r="K856" s="11" t="s">
        <v>11524</v>
      </c>
      <c r="L856" s="11">
        <v>2</v>
      </c>
    </row>
    <row r="857" spans="1:12">
      <c r="A857" s="11" t="s">
        <v>1446</v>
      </c>
      <c r="D857" s="11" t="s">
        <v>260</v>
      </c>
      <c r="E857" s="19" t="s">
        <v>1696</v>
      </c>
      <c r="F857" s="10">
        <v>42036</v>
      </c>
      <c r="G857" s="10">
        <v>45689</v>
      </c>
      <c r="H857" s="11">
        <v>11</v>
      </c>
      <c r="I857" s="11" t="s">
        <v>277</v>
      </c>
      <c r="J857" s="11" t="s">
        <v>261</v>
      </c>
      <c r="K857" s="11" t="s">
        <v>11524</v>
      </c>
      <c r="L857" s="11">
        <v>2</v>
      </c>
    </row>
    <row r="858" spans="1:12">
      <c r="A858" s="11" t="s">
        <v>1447</v>
      </c>
      <c r="D858" s="11" t="s">
        <v>260</v>
      </c>
      <c r="E858" s="19" t="s">
        <v>1697</v>
      </c>
      <c r="F858" s="10">
        <v>42036</v>
      </c>
      <c r="G858" s="10">
        <v>45689</v>
      </c>
      <c r="H858" s="11">
        <v>11</v>
      </c>
      <c r="I858" s="20" t="s">
        <v>259</v>
      </c>
      <c r="J858" s="11" t="s">
        <v>261</v>
      </c>
      <c r="K858" s="11" t="s">
        <v>11524</v>
      </c>
      <c r="L858" s="11">
        <v>2</v>
      </c>
    </row>
    <row r="859" spans="1:12">
      <c r="A859" s="11" t="s">
        <v>1448</v>
      </c>
      <c r="D859" s="11" t="s">
        <v>260</v>
      </c>
      <c r="E859" s="19" t="s">
        <v>1698</v>
      </c>
      <c r="F859" s="10">
        <v>42036</v>
      </c>
      <c r="G859" s="10">
        <v>45689</v>
      </c>
      <c r="H859" s="11">
        <v>11</v>
      </c>
      <c r="I859" s="20" t="s">
        <v>259</v>
      </c>
      <c r="J859" s="11" t="s">
        <v>261</v>
      </c>
      <c r="K859" s="11" t="s">
        <v>11524</v>
      </c>
      <c r="L859" s="11">
        <v>2</v>
      </c>
    </row>
    <row r="860" spans="1:12">
      <c r="A860" s="11" t="s">
        <v>1449</v>
      </c>
      <c r="D860" s="11" t="s">
        <v>260</v>
      </c>
      <c r="E860" s="19" t="s">
        <v>1699</v>
      </c>
      <c r="F860" s="10">
        <v>42036</v>
      </c>
      <c r="G860" s="10">
        <v>45689</v>
      </c>
      <c r="H860" s="11">
        <v>11</v>
      </c>
      <c r="I860" s="20" t="s">
        <v>259</v>
      </c>
      <c r="J860" s="11" t="s">
        <v>261</v>
      </c>
      <c r="K860" s="11" t="s">
        <v>11524</v>
      </c>
      <c r="L860" s="11">
        <v>2</v>
      </c>
    </row>
    <row r="861" spans="1:12">
      <c r="A861" s="11" t="s">
        <v>1450</v>
      </c>
      <c r="D861" s="11" t="s">
        <v>260</v>
      </c>
      <c r="E861" s="19" t="s">
        <v>1700</v>
      </c>
      <c r="F861" s="10">
        <v>42036</v>
      </c>
      <c r="G861" s="10">
        <v>45689</v>
      </c>
      <c r="H861" s="11">
        <v>11</v>
      </c>
      <c r="I861" s="20" t="s">
        <v>259</v>
      </c>
      <c r="J861" s="11" t="s">
        <v>261</v>
      </c>
      <c r="K861" s="11" t="s">
        <v>11524</v>
      </c>
      <c r="L861" s="11">
        <v>2</v>
      </c>
    </row>
    <row r="862" spans="1:12">
      <c r="A862" s="11" t="s">
        <v>1451</v>
      </c>
      <c r="D862" s="11" t="s">
        <v>260</v>
      </c>
      <c r="E862" s="19" t="s">
        <v>1701</v>
      </c>
      <c r="F862" s="10">
        <v>42036</v>
      </c>
      <c r="G862" s="10">
        <v>45689</v>
      </c>
      <c r="H862" s="11">
        <v>11</v>
      </c>
      <c r="I862" s="20" t="s">
        <v>259</v>
      </c>
      <c r="J862" s="11" t="s">
        <v>261</v>
      </c>
      <c r="K862" s="11" t="s">
        <v>11524</v>
      </c>
      <c r="L862" s="11">
        <v>2</v>
      </c>
    </row>
    <row r="863" spans="1:12">
      <c r="A863" s="11" t="s">
        <v>1452</v>
      </c>
      <c r="D863" s="11" t="s">
        <v>260</v>
      </c>
      <c r="E863" s="19" t="s">
        <v>1702</v>
      </c>
      <c r="F863" s="10">
        <v>42036</v>
      </c>
      <c r="G863" s="10">
        <v>45689</v>
      </c>
      <c r="H863" s="11">
        <v>11</v>
      </c>
      <c r="I863" s="20" t="s">
        <v>259</v>
      </c>
      <c r="J863" s="11" t="s">
        <v>261</v>
      </c>
      <c r="K863" s="11" t="s">
        <v>11524</v>
      </c>
      <c r="L863" s="11">
        <v>2</v>
      </c>
    </row>
    <row r="864" spans="1:12">
      <c r="A864" s="11" t="s">
        <v>1453</v>
      </c>
      <c r="D864" s="11" t="s">
        <v>260</v>
      </c>
      <c r="E864" s="19" t="s">
        <v>1703</v>
      </c>
      <c r="F864" s="10">
        <v>42036</v>
      </c>
      <c r="G864" s="10">
        <v>45689</v>
      </c>
      <c r="H864" s="11">
        <v>11</v>
      </c>
      <c r="I864" s="20" t="s">
        <v>259</v>
      </c>
      <c r="J864" s="11" t="s">
        <v>261</v>
      </c>
      <c r="K864" s="11" t="s">
        <v>11524</v>
      </c>
      <c r="L864" s="11">
        <v>2</v>
      </c>
    </row>
    <row r="865" spans="1:12">
      <c r="A865" s="11" t="s">
        <v>1454</v>
      </c>
      <c r="D865" s="11" t="s">
        <v>260</v>
      </c>
      <c r="E865" s="19" t="s">
        <v>1704</v>
      </c>
      <c r="F865" s="10">
        <v>42036</v>
      </c>
      <c r="G865" s="10">
        <v>45689</v>
      </c>
      <c r="H865" s="11">
        <v>11</v>
      </c>
      <c r="I865" s="20" t="s">
        <v>259</v>
      </c>
      <c r="J865" s="11" t="s">
        <v>261</v>
      </c>
      <c r="K865" s="11" t="s">
        <v>11524</v>
      </c>
      <c r="L865" s="11">
        <v>2</v>
      </c>
    </row>
    <row r="866" spans="1:12">
      <c r="A866" s="11" t="s">
        <v>1455</v>
      </c>
      <c r="D866" s="11" t="s">
        <v>260</v>
      </c>
      <c r="E866" s="19" t="s">
        <v>1705</v>
      </c>
      <c r="F866" s="10">
        <v>42036</v>
      </c>
      <c r="G866" s="10">
        <v>45689</v>
      </c>
      <c r="H866" s="11">
        <v>11</v>
      </c>
      <c r="I866" s="20" t="s">
        <v>259</v>
      </c>
      <c r="J866" s="11" t="s">
        <v>261</v>
      </c>
      <c r="K866" s="11" t="s">
        <v>11524</v>
      </c>
      <c r="L866" s="11">
        <v>2</v>
      </c>
    </row>
    <row r="867" spans="1:12">
      <c r="A867" s="11" t="s">
        <v>1456</v>
      </c>
      <c r="D867" s="11" t="s">
        <v>260</v>
      </c>
      <c r="E867" s="19" t="s">
        <v>1706</v>
      </c>
      <c r="F867" s="10">
        <v>42036</v>
      </c>
      <c r="G867" s="10">
        <v>45689</v>
      </c>
      <c r="H867" s="11">
        <v>11</v>
      </c>
      <c r="I867" s="20" t="s">
        <v>259</v>
      </c>
      <c r="J867" s="11" t="s">
        <v>261</v>
      </c>
      <c r="K867" s="11" t="s">
        <v>11524</v>
      </c>
      <c r="L867" s="11">
        <v>2</v>
      </c>
    </row>
    <row r="868" spans="1:12">
      <c r="A868" s="11" t="s">
        <v>1457</v>
      </c>
      <c r="D868" s="11" t="s">
        <v>260</v>
      </c>
      <c r="E868" s="19" t="s">
        <v>1707</v>
      </c>
      <c r="F868" s="10">
        <v>42036</v>
      </c>
      <c r="G868" s="10">
        <v>45689</v>
      </c>
      <c r="H868" s="11">
        <v>11</v>
      </c>
      <c r="I868" s="20" t="s">
        <v>259</v>
      </c>
      <c r="J868" s="11" t="s">
        <v>261</v>
      </c>
      <c r="K868" s="11" t="s">
        <v>11524</v>
      </c>
      <c r="L868" s="11">
        <v>2</v>
      </c>
    </row>
    <row r="869" spans="1:12">
      <c r="A869" s="11" t="s">
        <v>1458</v>
      </c>
      <c r="D869" s="11" t="s">
        <v>260</v>
      </c>
      <c r="E869" s="19" t="s">
        <v>1708</v>
      </c>
      <c r="F869" s="10">
        <v>42036</v>
      </c>
      <c r="G869" s="10">
        <v>45689</v>
      </c>
      <c r="H869" s="11">
        <v>11</v>
      </c>
      <c r="I869" s="20" t="s">
        <v>259</v>
      </c>
      <c r="J869" s="11" t="s">
        <v>261</v>
      </c>
      <c r="K869" s="11" t="s">
        <v>11524</v>
      </c>
      <c r="L869" s="11">
        <v>2</v>
      </c>
    </row>
    <row r="870" spans="1:12">
      <c r="A870" s="11" t="s">
        <v>1459</v>
      </c>
      <c r="D870" s="11" t="s">
        <v>260</v>
      </c>
      <c r="E870" s="19" t="s">
        <v>1709</v>
      </c>
      <c r="F870" s="10">
        <v>42036</v>
      </c>
      <c r="G870" s="10">
        <v>45689</v>
      </c>
      <c r="H870" s="11">
        <v>11</v>
      </c>
      <c r="I870" s="20" t="s">
        <v>259</v>
      </c>
      <c r="J870" s="11" t="s">
        <v>261</v>
      </c>
      <c r="K870" s="11" t="s">
        <v>11524</v>
      </c>
      <c r="L870" s="11">
        <v>2</v>
      </c>
    </row>
    <row r="871" spans="1:12">
      <c r="A871" s="11" t="s">
        <v>1460</v>
      </c>
      <c r="D871" s="11" t="s">
        <v>260</v>
      </c>
      <c r="E871" s="19" t="s">
        <v>1710</v>
      </c>
      <c r="F871" s="10">
        <v>42036</v>
      </c>
      <c r="G871" s="10">
        <v>45689</v>
      </c>
      <c r="H871" s="11">
        <v>11</v>
      </c>
      <c r="I871" s="20" t="s">
        <v>259</v>
      </c>
      <c r="J871" s="11" t="s">
        <v>261</v>
      </c>
      <c r="K871" s="11" t="s">
        <v>11524</v>
      </c>
      <c r="L871" s="11">
        <v>2</v>
      </c>
    </row>
    <row r="872" spans="1:12">
      <c r="A872" s="11" t="s">
        <v>1461</v>
      </c>
      <c r="D872" s="11" t="s">
        <v>260</v>
      </c>
      <c r="E872" s="19" t="s">
        <v>1711</v>
      </c>
      <c r="F872" s="10">
        <v>42036</v>
      </c>
      <c r="G872" s="10">
        <v>45689</v>
      </c>
      <c r="H872" s="11">
        <v>11</v>
      </c>
      <c r="I872" s="20" t="s">
        <v>259</v>
      </c>
      <c r="J872" s="11" t="s">
        <v>261</v>
      </c>
      <c r="K872" s="11" t="s">
        <v>11524</v>
      </c>
      <c r="L872" s="11">
        <v>2</v>
      </c>
    </row>
    <row r="873" spans="1:12">
      <c r="A873" s="11" t="s">
        <v>1462</v>
      </c>
      <c r="D873" s="11" t="s">
        <v>260</v>
      </c>
      <c r="E873" s="19" t="s">
        <v>1712</v>
      </c>
      <c r="F873" s="10">
        <v>42036</v>
      </c>
      <c r="G873" s="10">
        <v>45689</v>
      </c>
      <c r="H873" s="11">
        <v>11</v>
      </c>
      <c r="I873" s="11" t="s">
        <v>277</v>
      </c>
      <c r="J873" s="11" t="s">
        <v>261</v>
      </c>
      <c r="K873" s="11" t="s">
        <v>11524</v>
      </c>
      <c r="L873" s="11">
        <v>2</v>
      </c>
    </row>
    <row r="874" spans="1:12">
      <c r="A874" s="11" t="s">
        <v>1463</v>
      </c>
      <c r="D874" s="11" t="s">
        <v>260</v>
      </c>
      <c r="E874" s="19" t="s">
        <v>1713</v>
      </c>
      <c r="F874" s="10">
        <v>42036</v>
      </c>
      <c r="G874" s="10">
        <v>45689</v>
      </c>
      <c r="H874" s="11">
        <v>11</v>
      </c>
      <c r="I874" s="11" t="s">
        <v>277</v>
      </c>
      <c r="J874" s="11" t="s">
        <v>261</v>
      </c>
      <c r="K874" s="11" t="s">
        <v>11524</v>
      </c>
      <c r="L874" s="11">
        <v>2</v>
      </c>
    </row>
    <row r="875" spans="1:12">
      <c r="A875" s="11" t="s">
        <v>1464</v>
      </c>
      <c r="D875" s="11" t="s">
        <v>260</v>
      </c>
      <c r="E875" s="19" t="s">
        <v>1714</v>
      </c>
      <c r="F875" s="10">
        <v>42036</v>
      </c>
      <c r="G875" s="10">
        <v>45689</v>
      </c>
      <c r="H875" s="11">
        <v>11</v>
      </c>
      <c r="I875" s="11" t="s">
        <v>277</v>
      </c>
      <c r="J875" s="11" t="s">
        <v>261</v>
      </c>
      <c r="K875" s="11" t="s">
        <v>11524</v>
      </c>
      <c r="L875" s="11">
        <v>2</v>
      </c>
    </row>
    <row r="876" spans="1:12">
      <c r="A876" s="11" t="s">
        <v>1465</v>
      </c>
      <c r="D876" s="11" t="s">
        <v>260</v>
      </c>
      <c r="E876" s="19" t="s">
        <v>1715</v>
      </c>
      <c r="F876" s="10">
        <v>42036</v>
      </c>
      <c r="G876" s="10">
        <v>45689</v>
      </c>
      <c r="H876" s="11">
        <v>11</v>
      </c>
      <c r="I876" s="20" t="s">
        <v>259</v>
      </c>
      <c r="J876" s="11" t="s">
        <v>261</v>
      </c>
      <c r="K876" s="11" t="s">
        <v>11524</v>
      </c>
      <c r="L876" s="11">
        <v>2</v>
      </c>
    </row>
    <row r="877" spans="1:12">
      <c r="A877" s="11" t="s">
        <v>1466</v>
      </c>
      <c r="D877" s="11" t="s">
        <v>260</v>
      </c>
      <c r="E877" s="19" t="s">
        <v>1716</v>
      </c>
      <c r="F877" s="10">
        <v>42036</v>
      </c>
      <c r="G877" s="10">
        <v>45689</v>
      </c>
      <c r="H877" s="11">
        <v>11</v>
      </c>
      <c r="I877" s="20" t="s">
        <v>259</v>
      </c>
      <c r="J877" s="11" t="s">
        <v>261</v>
      </c>
      <c r="K877" s="11" t="s">
        <v>11524</v>
      </c>
      <c r="L877" s="11">
        <v>2</v>
      </c>
    </row>
    <row r="878" spans="1:12">
      <c r="A878" s="11" t="s">
        <v>1467</v>
      </c>
      <c r="D878" s="11" t="s">
        <v>260</v>
      </c>
      <c r="E878" s="19" t="s">
        <v>1717</v>
      </c>
      <c r="F878" s="10">
        <v>42036</v>
      </c>
      <c r="G878" s="10">
        <v>45689</v>
      </c>
      <c r="H878" s="11">
        <v>11</v>
      </c>
      <c r="I878" s="20" t="s">
        <v>259</v>
      </c>
      <c r="J878" s="11" t="s">
        <v>261</v>
      </c>
      <c r="K878" s="11" t="s">
        <v>11524</v>
      </c>
      <c r="L878" s="11">
        <v>2</v>
      </c>
    </row>
    <row r="879" spans="1:12">
      <c r="A879" s="11" t="s">
        <v>1468</v>
      </c>
      <c r="D879" s="11" t="s">
        <v>260</v>
      </c>
      <c r="E879" s="19" t="s">
        <v>1718</v>
      </c>
      <c r="F879" s="10">
        <v>42036</v>
      </c>
      <c r="G879" s="10">
        <v>45689</v>
      </c>
      <c r="H879" s="11">
        <v>11</v>
      </c>
      <c r="I879" s="20" t="s">
        <v>259</v>
      </c>
      <c r="J879" s="11" t="s">
        <v>261</v>
      </c>
      <c r="K879" s="11" t="s">
        <v>11524</v>
      </c>
      <c r="L879" s="11">
        <v>2</v>
      </c>
    </row>
    <row r="880" spans="1:12">
      <c r="A880" s="11" t="s">
        <v>1469</v>
      </c>
      <c r="D880" s="11" t="s">
        <v>260</v>
      </c>
      <c r="E880" s="19" t="s">
        <v>1719</v>
      </c>
      <c r="F880" s="10">
        <v>42036</v>
      </c>
      <c r="G880" s="10">
        <v>45689</v>
      </c>
      <c r="H880" s="11">
        <v>11</v>
      </c>
      <c r="I880" s="20" t="s">
        <v>259</v>
      </c>
      <c r="J880" s="11" t="s">
        <v>261</v>
      </c>
      <c r="K880" s="11" t="s">
        <v>11524</v>
      </c>
      <c r="L880" s="11">
        <v>2</v>
      </c>
    </row>
    <row r="881" spans="1:12">
      <c r="A881" s="11" t="s">
        <v>1470</v>
      </c>
      <c r="D881" s="11" t="s">
        <v>260</v>
      </c>
      <c r="E881" s="19" t="s">
        <v>1720</v>
      </c>
      <c r="F881" s="10">
        <v>42036</v>
      </c>
      <c r="G881" s="10">
        <v>45689</v>
      </c>
      <c r="H881" s="11">
        <v>11</v>
      </c>
      <c r="I881" s="20" t="s">
        <v>259</v>
      </c>
      <c r="J881" s="11" t="s">
        <v>261</v>
      </c>
      <c r="K881" s="11" t="s">
        <v>11524</v>
      </c>
      <c r="L881" s="11">
        <v>2</v>
      </c>
    </row>
    <row r="882" spans="1:12">
      <c r="A882" s="11" t="s">
        <v>1471</v>
      </c>
      <c r="D882" s="11" t="s">
        <v>260</v>
      </c>
      <c r="E882" s="19" t="s">
        <v>1721</v>
      </c>
      <c r="F882" s="10">
        <v>42036</v>
      </c>
      <c r="G882" s="10">
        <v>45689</v>
      </c>
      <c r="H882" s="11">
        <v>11</v>
      </c>
      <c r="I882" s="20" t="s">
        <v>259</v>
      </c>
      <c r="J882" s="11" t="s">
        <v>261</v>
      </c>
      <c r="K882" s="11" t="s">
        <v>11524</v>
      </c>
      <c r="L882" s="11">
        <v>2</v>
      </c>
    </row>
    <row r="883" spans="1:12">
      <c r="A883" s="11" t="s">
        <v>1472</v>
      </c>
      <c r="D883" s="11" t="s">
        <v>260</v>
      </c>
      <c r="E883" s="19" t="s">
        <v>1722</v>
      </c>
      <c r="F883" s="10">
        <v>42036</v>
      </c>
      <c r="G883" s="10">
        <v>45689</v>
      </c>
      <c r="H883" s="11">
        <v>11</v>
      </c>
      <c r="I883" s="20" t="s">
        <v>259</v>
      </c>
      <c r="J883" s="11" t="s">
        <v>261</v>
      </c>
      <c r="K883" s="11" t="s">
        <v>11524</v>
      </c>
      <c r="L883" s="11">
        <v>2</v>
      </c>
    </row>
    <row r="884" spans="1:12">
      <c r="A884" s="11" t="s">
        <v>1473</v>
      </c>
      <c r="D884" s="11" t="s">
        <v>260</v>
      </c>
      <c r="E884" s="19" t="s">
        <v>1723</v>
      </c>
      <c r="F884" s="10">
        <v>42036</v>
      </c>
      <c r="G884" s="10">
        <v>45689</v>
      </c>
      <c r="H884" s="11">
        <v>11</v>
      </c>
      <c r="I884" s="20" t="s">
        <v>259</v>
      </c>
      <c r="J884" s="11" t="s">
        <v>261</v>
      </c>
      <c r="K884" s="11" t="s">
        <v>11524</v>
      </c>
      <c r="L884" s="11">
        <v>2</v>
      </c>
    </row>
    <row r="885" spans="1:12">
      <c r="A885" s="11" t="s">
        <v>1474</v>
      </c>
      <c r="D885" s="11" t="s">
        <v>260</v>
      </c>
      <c r="E885" s="19" t="s">
        <v>1724</v>
      </c>
      <c r="F885" s="10">
        <v>42036</v>
      </c>
      <c r="G885" s="10">
        <v>45689</v>
      </c>
      <c r="H885" s="11">
        <v>11</v>
      </c>
      <c r="I885" s="20" t="s">
        <v>259</v>
      </c>
      <c r="J885" s="11" t="s">
        <v>261</v>
      </c>
      <c r="K885" s="11" t="s">
        <v>11524</v>
      </c>
      <c r="L885" s="11">
        <v>2</v>
      </c>
    </row>
    <row r="886" spans="1:12">
      <c r="A886" s="11" t="s">
        <v>1475</v>
      </c>
      <c r="D886" s="11" t="s">
        <v>260</v>
      </c>
      <c r="E886" s="19" t="s">
        <v>1725</v>
      </c>
      <c r="F886" s="10">
        <v>42036</v>
      </c>
      <c r="G886" s="10">
        <v>45689</v>
      </c>
      <c r="H886" s="11">
        <v>11</v>
      </c>
      <c r="I886" s="20" t="s">
        <v>259</v>
      </c>
      <c r="J886" s="11" t="s">
        <v>261</v>
      </c>
      <c r="K886" s="11" t="s">
        <v>11524</v>
      </c>
      <c r="L886" s="11">
        <v>2</v>
      </c>
    </row>
    <row r="887" spans="1:12">
      <c r="A887" s="11" t="s">
        <v>1476</v>
      </c>
      <c r="D887" s="11" t="s">
        <v>260</v>
      </c>
      <c r="E887" s="19" t="s">
        <v>1726</v>
      </c>
      <c r="F887" s="10">
        <v>42036</v>
      </c>
      <c r="G887" s="10">
        <v>45689</v>
      </c>
      <c r="H887" s="11">
        <v>11</v>
      </c>
      <c r="I887" s="20" t="s">
        <v>259</v>
      </c>
      <c r="J887" s="11" t="s">
        <v>261</v>
      </c>
      <c r="K887" s="11" t="s">
        <v>11524</v>
      </c>
      <c r="L887" s="11">
        <v>2</v>
      </c>
    </row>
    <row r="888" spans="1:12">
      <c r="A888" s="11" t="s">
        <v>1477</v>
      </c>
      <c r="D888" s="11" t="s">
        <v>260</v>
      </c>
      <c r="E888" s="19" t="s">
        <v>1727</v>
      </c>
      <c r="F888" s="10">
        <v>42036</v>
      </c>
      <c r="G888" s="10">
        <v>45689</v>
      </c>
      <c r="H888" s="11">
        <v>11</v>
      </c>
      <c r="I888" s="20" t="s">
        <v>259</v>
      </c>
      <c r="J888" s="11" t="s">
        <v>261</v>
      </c>
      <c r="K888" s="11" t="s">
        <v>11524</v>
      </c>
      <c r="L888" s="11">
        <v>2</v>
      </c>
    </row>
    <row r="889" spans="1:12">
      <c r="A889" s="11" t="s">
        <v>1478</v>
      </c>
      <c r="D889" s="11" t="s">
        <v>260</v>
      </c>
      <c r="E889" s="19" t="s">
        <v>1728</v>
      </c>
      <c r="F889" s="10">
        <v>42036</v>
      </c>
      <c r="G889" s="10">
        <v>45689</v>
      </c>
      <c r="H889" s="11">
        <v>11</v>
      </c>
      <c r="I889" s="20" t="s">
        <v>259</v>
      </c>
      <c r="J889" s="11" t="s">
        <v>261</v>
      </c>
      <c r="K889" s="11" t="s">
        <v>11524</v>
      </c>
      <c r="L889" s="11">
        <v>2</v>
      </c>
    </row>
    <row r="890" spans="1:12">
      <c r="A890" s="11" t="s">
        <v>1479</v>
      </c>
      <c r="D890" s="11" t="s">
        <v>260</v>
      </c>
      <c r="E890" s="19" t="s">
        <v>1729</v>
      </c>
      <c r="F890" s="10">
        <v>42036</v>
      </c>
      <c r="G890" s="10">
        <v>45689</v>
      </c>
      <c r="H890" s="11">
        <v>11</v>
      </c>
      <c r="I890" s="20" t="s">
        <v>259</v>
      </c>
      <c r="J890" s="11" t="s">
        <v>261</v>
      </c>
      <c r="K890" s="11" t="s">
        <v>11524</v>
      </c>
      <c r="L890" s="11">
        <v>2</v>
      </c>
    </row>
    <row r="891" spans="1:12">
      <c r="A891" s="11" t="s">
        <v>1480</v>
      </c>
      <c r="D891" s="11" t="s">
        <v>260</v>
      </c>
      <c r="E891" s="19" t="s">
        <v>1730</v>
      </c>
      <c r="F891" s="10">
        <v>42036</v>
      </c>
      <c r="G891" s="10">
        <v>45689</v>
      </c>
      <c r="H891" s="11">
        <v>11</v>
      </c>
      <c r="I891" s="11" t="s">
        <v>277</v>
      </c>
      <c r="J891" s="11" t="s">
        <v>261</v>
      </c>
      <c r="K891" s="11" t="s">
        <v>11524</v>
      </c>
      <c r="L891" s="11">
        <v>2</v>
      </c>
    </row>
    <row r="892" spans="1:12">
      <c r="A892" s="11" t="s">
        <v>1481</v>
      </c>
      <c r="D892" s="11" t="s">
        <v>260</v>
      </c>
      <c r="E892" s="19" t="s">
        <v>1731</v>
      </c>
      <c r="F892" s="10">
        <v>42036</v>
      </c>
      <c r="G892" s="10">
        <v>45689</v>
      </c>
      <c r="H892" s="11">
        <v>11</v>
      </c>
      <c r="I892" s="11" t="s">
        <v>277</v>
      </c>
      <c r="J892" s="11" t="s">
        <v>261</v>
      </c>
      <c r="K892" s="11" t="s">
        <v>11524</v>
      </c>
      <c r="L892" s="11">
        <v>2</v>
      </c>
    </row>
    <row r="893" spans="1:12">
      <c r="A893" s="11" t="s">
        <v>1482</v>
      </c>
      <c r="D893" s="11" t="s">
        <v>260</v>
      </c>
      <c r="E893" s="19" t="s">
        <v>1732</v>
      </c>
      <c r="F893" s="10">
        <v>42036</v>
      </c>
      <c r="G893" s="10">
        <v>45689</v>
      </c>
      <c r="H893" s="11">
        <v>11</v>
      </c>
      <c r="I893" s="11" t="s">
        <v>277</v>
      </c>
      <c r="J893" s="11" t="s">
        <v>261</v>
      </c>
      <c r="K893" s="11" t="s">
        <v>11524</v>
      </c>
      <c r="L893" s="11">
        <v>2</v>
      </c>
    </row>
    <row r="894" spans="1:12">
      <c r="A894" s="11" t="s">
        <v>1483</v>
      </c>
      <c r="D894" s="11" t="s">
        <v>260</v>
      </c>
      <c r="E894" s="19" t="s">
        <v>1733</v>
      </c>
      <c r="F894" s="10">
        <v>42036</v>
      </c>
      <c r="G894" s="10">
        <v>45689</v>
      </c>
      <c r="H894" s="11">
        <v>11</v>
      </c>
      <c r="I894" s="20" t="s">
        <v>259</v>
      </c>
      <c r="J894" s="11" t="s">
        <v>261</v>
      </c>
      <c r="K894" s="11" t="s">
        <v>11524</v>
      </c>
      <c r="L894" s="11">
        <v>2</v>
      </c>
    </row>
    <row r="895" spans="1:12">
      <c r="A895" s="11" t="s">
        <v>1484</v>
      </c>
      <c r="D895" s="11" t="s">
        <v>260</v>
      </c>
      <c r="E895" s="19" t="s">
        <v>1734</v>
      </c>
      <c r="F895" s="10">
        <v>42036</v>
      </c>
      <c r="G895" s="10">
        <v>45689</v>
      </c>
      <c r="H895" s="11">
        <v>11</v>
      </c>
      <c r="I895" s="20" t="s">
        <v>259</v>
      </c>
      <c r="J895" s="11" t="s">
        <v>261</v>
      </c>
      <c r="K895" s="11" t="s">
        <v>11524</v>
      </c>
      <c r="L895" s="11">
        <v>2</v>
      </c>
    </row>
    <row r="896" spans="1:12">
      <c r="A896" s="11" t="s">
        <v>1485</v>
      </c>
      <c r="D896" s="11" t="s">
        <v>260</v>
      </c>
      <c r="E896" s="19" t="s">
        <v>1735</v>
      </c>
      <c r="F896" s="10">
        <v>42036</v>
      </c>
      <c r="G896" s="10">
        <v>45689</v>
      </c>
      <c r="H896" s="11">
        <v>11</v>
      </c>
      <c r="I896" s="20" t="s">
        <v>259</v>
      </c>
      <c r="J896" s="11" t="s">
        <v>261</v>
      </c>
      <c r="K896" s="11" t="s">
        <v>11524</v>
      </c>
      <c r="L896" s="11">
        <v>2</v>
      </c>
    </row>
    <row r="897" spans="1:12">
      <c r="A897" s="11" t="s">
        <v>1486</v>
      </c>
      <c r="D897" s="11" t="s">
        <v>260</v>
      </c>
      <c r="E897" s="19" t="s">
        <v>1736</v>
      </c>
      <c r="F897" s="10">
        <v>42036</v>
      </c>
      <c r="G897" s="10">
        <v>45689</v>
      </c>
      <c r="H897" s="11">
        <v>11</v>
      </c>
      <c r="I897" s="20" t="s">
        <v>259</v>
      </c>
      <c r="J897" s="11" t="s">
        <v>261</v>
      </c>
      <c r="K897" s="11" t="s">
        <v>11524</v>
      </c>
      <c r="L897" s="11">
        <v>2</v>
      </c>
    </row>
    <row r="898" spans="1:12">
      <c r="A898" s="11" t="s">
        <v>1487</v>
      </c>
      <c r="D898" s="11" t="s">
        <v>260</v>
      </c>
      <c r="E898" s="19" t="s">
        <v>1737</v>
      </c>
      <c r="F898" s="10">
        <v>42036</v>
      </c>
      <c r="G898" s="10">
        <v>45689</v>
      </c>
      <c r="H898" s="11">
        <v>11</v>
      </c>
      <c r="I898" s="20" t="s">
        <v>259</v>
      </c>
      <c r="J898" s="11" t="s">
        <v>261</v>
      </c>
      <c r="K898" s="11" t="s">
        <v>11524</v>
      </c>
      <c r="L898" s="11">
        <v>2</v>
      </c>
    </row>
    <row r="899" spans="1:12">
      <c r="A899" s="11" t="s">
        <v>1488</v>
      </c>
      <c r="D899" s="11" t="s">
        <v>260</v>
      </c>
      <c r="E899" s="19" t="s">
        <v>1738</v>
      </c>
      <c r="F899" s="10">
        <v>42036</v>
      </c>
      <c r="G899" s="10">
        <v>45689</v>
      </c>
      <c r="H899" s="11">
        <v>11</v>
      </c>
      <c r="I899" s="20" t="s">
        <v>259</v>
      </c>
      <c r="J899" s="11" t="s">
        <v>261</v>
      </c>
      <c r="K899" s="11" t="s">
        <v>11524</v>
      </c>
      <c r="L899" s="11">
        <v>2</v>
      </c>
    </row>
    <row r="900" spans="1:12">
      <c r="A900" s="11" t="s">
        <v>1489</v>
      </c>
      <c r="D900" s="11" t="s">
        <v>260</v>
      </c>
      <c r="E900" s="19" t="s">
        <v>1739</v>
      </c>
      <c r="F900" s="10">
        <v>42036</v>
      </c>
      <c r="G900" s="10">
        <v>45689</v>
      </c>
      <c r="H900" s="11">
        <v>11</v>
      </c>
      <c r="I900" s="20" t="s">
        <v>259</v>
      </c>
      <c r="J900" s="11" t="s">
        <v>261</v>
      </c>
      <c r="K900" s="11" t="s">
        <v>11524</v>
      </c>
      <c r="L900" s="11">
        <v>2</v>
      </c>
    </row>
    <row r="901" spans="1:12">
      <c r="A901" s="11" t="s">
        <v>1490</v>
      </c>
      <c r="D901" s="11" t="s">
        <v>260</v>
      </c>
      <c r="E901" s="19" t="s">
        <v>1740</v>
      </c>
      <c r="F901" s="10">
        <v>42036</v>
      </c>
      <c r="G901" s="10">
        <v>45689</v>
      </c>
      <c r="H901" s="11">
        <v>11</v>
      </c>
      <c r="I901" s="20" t="s">
        <v>259</v>
      </c>
      <c r="J901" s="11" t="s">
        <v>261</v>
      </c>
      <c r="K901" s="11" t="s">
        <v>11524</v>
      </c>
      <c r="L901" s="11">
        <v>2</v>
      </c>
    </row>
    <row r="902" spans="1:12">
      <c r="A902" s="11" t="s">
        <v>1491</v>
      </c>
      <c r="D902" s="11" t="s">
        <v>260</v>
      </c>
      <c r="E902" s="19" t="s">
        <v>1741</v>
      </c>
      <c r="F902" s="10">
        <v>42036</v>
      </c>
      <c r="G902" s="10">
        <v>45689</v>
      </c>
      <c r="H902" s="11">
        <v>11</v>
      </c>
      <c r="I902" s="20" t="s">
        <v>259</v>
      </c>
      <c r="J902" s="11" t="s">
        <v>261</v>
      </c>
      <c r="K902" s="11" t="s">
        <v>11524</v>
      </c>
      <c r="L902" s="11">
        <v>2</v>
      </c>
    </row>
    <row r="903" spans="1:12">
      <c r="A903" s="11" t="s">
        <v>1492</v>
      </c>
      <c r="D903" s="11" t="s">
        <v>260</v>
      </c>
      <c r="E903" s="19" t="s">
        <v>1742</v>
      </c>
      <c r="F903" s="10">
        <v>42036</v>
      </c>
      <c r="G903" s="10">
        <v>45689</v>
      </c>
      <c r="H903" s="11">
        <v>11</v>
      </c>
      <c r="I903" s="20" t="s">
        <v>259</v>
      </c>
      <c r="J903" s="11" t="s">
        <v>261</v>
      </c>
      <c r="K903" s="11" t="s">
        <v>11524</v>
      </c>
      <c r="L903" s="11">
        <v>2</v>
      </c>
    </row>
    <row r="904" spans="1:12">
      <c r="A904" s="11" t="s">
        <v>1493</v>
      </c>
      <c r="D904" s="11" t="s">
        <v>260</v>
      </c>
      <c r="E904" s="19" t="s">
        <v>1743</v>
      </c>
      <c r="F904" s="10">
        <v>42036</v>
      </c>
      <c r="G904" s="10">
        <v>45689</v>
      </c>
      <c r="H904" s="11">
        <v>11</v>
      </c>
      <c r="I904" s="20" t="s">
        <v>259</v>
      </c>
      <c r="J904" s="11" t="s">
        <v>261</v>
      </c>
      <c r="K904" s="11" t="s">
        <v>11524</v>
      </c>
      <c r="L904" s="11">
        <v>2</v>
      </c>
    </row>
    <row r="905" spans="1:12">
      <c r="A905" s="11" t="s">
        <v>1494</v>
      </c>
      <c r="D905" s="11" t="s">
        <v>260</v>
      </c>
      <c r="E905" s="19" t="s">
        <v>1744</v>
      </c>
      <c r="F905" s="10">
        <v>42036</v>
      </c>
      <c r="G905" s="10">
        <v>45689</v>
      </c>
      <c r="H905" s="11">
        <v>11</v>
      </c>
      <c r="I905" s="20" t="s">
        <v>259</v>
      </c>
      <c r="J905" s="11" t="s">
        <v>261</v>
      </c>
      <c r="K905" s="11" t="s">
        <v>11524</v>
      </c>
      <c r="L905" s="11">
        <v>2</v>
      </c>
    </row>
    <row r="906" spans="1:12">
      <c r="A906" s="11" t="s">
        <v>1495</v>
      </c>
      <c r="D906" s="11" t="s">
        <v>260</v>
      </c>
      <c r="E906" s="19" t="s">
        <v>1745</v>
      </c>
      <c r="F906" s="10">
        <v>42036</v>
      </c>
      <c r="G906" s="10">
        <v>45689</v>
      </c>
      <c r="H906" s="11">
        <v>11</v>
      </c>
      <c r="I906" s="20" t="s">
        <v>259</v>
      </c>
      <c r="J906" s="11" t="s">
        <v>261</v>
      </c>
      <c r="K906" s="11" t="s">
        <v>11524</v>
      </c>
      <c r="L906" s="11">
        <v>2</v>
      </c>
    </row>
    <row r="907" spans="1:12">
      <c r="A907" s="11" t="s">
        <v>1496</v>
      </c>
      <c r="D907" s="11" t="s">
        <v>260</v>
      </c>
      <c r="E907" s="19" t="s">
        <v>1746</v>
      </c>
      <c r="F907" s="10">
        <v>42036</v>
      </c>
      <c r="G907" s="10">
        <v>45689</v>
      </c>
      <c r="H907" s="11">
        <v>11</v>
      </c>
      <c r="I907" s="20" t="s">
        <v>259</v>
      </c>
      <c r="J907" s="11" t="s">
        <v>261</v>
      </c>
      <c r="K907" s="11" t="s">
        <v>11524</v>
      </c>
      <c r="L907" s="11">
        <v>2</v>
      </c>
    </row>
    <row r="908" spans="1:12">
      <c r="A908" s="11" t="s">
        <v>1497</v>
      </c>
      <c r="D908" s="11" t="s">
        <v>260</v>
      </c>
      <c r="E908" s="19" t="s">
        <v>1747</v>
      </c>
      <c r="F908" s="10">
        <v>42036</v>
      </c>
      <c r="G908" s="10">
        <v>45689</v>
      </c>
      <c r="H908" s="11">
        <v>11</v>
      </c>
      <c r="I908" s="20" t="s">
        <v>259</v>
      </c>
      <c r="J908" s="11" t="s">
        <v>261</v>
      </c>
      <c r="K908" s="11" t="s">
        <v>11524</v>
      </c>
      <c r="L908" s="11">
        <v>2</v>
      </c>
    </row>
    <row r="909" spans="1:12">
      <c r="A909" s="11" t="s">
        <v>1498</v>
      </c>
      <c r="D909" s="11" t="s">
        <v>260</v>
      </c>
      <c r="E909" s="19" t="s">
        <v>1748</v>
      </c>
      <c r="F909" s="10">
        <v>42036</v>
      </c>
      <c r="G909" s="10">
        <v>45689</v>
      </c>
      <c r="H909" s="11">
        <v>11</v>
      </c>
      <c r="I909" s="11" t="s">
        <v>277</v>
      </c>
      <c r="J909" s="11" t="s">
        <v>261</v>
      </c>
      <c r="K909" s="11" t="s">
        <v>11524</v>
      </c>
      <c r="L909" s="11">
        <v>2</v>
      </c>
    </row>
    <row r="910" spans="1:12">
      <c r="A910" s="11" t="s">
        <v>1499</v>
      </c>
      <c r="D910" s="11" t="s">
        <v>260</v>
      </c>
      <c r="E910" s="19" t="s">
        <v>1749</v>
      </c>
      <c r="F910" s="10">
        <v>42036</v>
      </c>
      <c r="G910" s="10">
        <v>45689</v>
      </c>
      <c r="H910" s="11">
        <v>11</v>
      </c>
      <c r="I910" s="11" t="s">
        <v>277</v>
      </c>
      <c r="J910" s="11" t="s">
        <v>261</v>
      </c>
      <c r="K910" s="11" t="s">
        <v>11524</v>
      </c>
      <c r="L910" s="11">
        <v>2</v>
      </c>
    </row>
    <row r="911" spans="1:12">
      <c r="A911" s="11" t="s">
        <v>1500</v>
      </c>
      <c r="D911" s="11" t="s">
        <v>260</v>
      </c>
      <c r="E911" s="19" t="s">
        <v>1750</v>
      </c>
      <c r="F911" s="10">
        <v>42036</v>
      </c>
      <c r="G911" s="10">
        <v>45689</v>
      </c>
      <c r="H911" s="11">
        <v>11</v>
      </c>
      <c r="I911" s="11" t="s">
        <v>277</v>
      </c>
      <c r="J911" s="11" t="s">
        <v>261</v>
      </c>
      <c r="K911" s="11" t="s">
        <v>11524</v>
      </c>
      <c r="L911" s="11">
        <v>2</v>
      </c>
    </row>
    <row r="912" spans="1:12">
      <c r="A912" s="11" t="s">
        <v>1501</v>
      </c>
      <c r="D912" s="11" t="s">
        <v>260</v>
      </c>
      <c r="E912" s="19" t="s">
        <v>1751</v>
      </c>
      <c r="F912" s="10">
        <v>42036</v>
      </c>
      <c r="G912" s="10">
        <v>45689</v>
      </c>
      <c r="H912" s="11">
        <v>11</v>
      </c>
      <c r="I912" s="20" t="s">
        <v>259</v>
      </c>
      <c r="J912" s="11" t="s">
        <v>261</v>
      </c>
      <c r="K912" s="11" t="s">
        <v>11524</v>
      </c>
      <c r="L912" s="11">
        <v>2</v>
      </c>
    </row>
    <row r="913" spans="1:12">
      <c r="A913" s="11" t="s">
        <v>1502</v>
      </c>
      <c r="D913" s="11" t="s">
        <v>260</v>
      </c>
      <c r="E913" s="19" t="s">
        <v>1752</v>
      </c>
      <c r="F913" s="10">
        <v>42036</v>
      </c>
      <c r="G913" s="10">
        <v>45689</v>
      </c>
      <c r="H913" s="11">
        <v>11</v>
      </c>
      <c r="I913" s="20" t="s">
        <v>259</v>
      </c>
      <c r="J913" s="11" t="s">
        <v>261</v>
      </c>
      <c r="K913" s="11" t="s">
        <v>11524</v>
      </c>
      <c r="L913" s="11">
        <v>2</v>
      </c>
    </row>
    <row r="914" spans="1:12">
      <c r="A914" s="11" t="s">
        <v>1503</v>
      </c>
      <c r="D914" s="11" t="s">
        <v>260</v>
      </c>
      <c r="E914" s="19" t="s">
        <v>1753</v>
      </c>
      <c r="F914" s="10">
        <v>42036</v>
      </c>
      <c r="G914" s="10">
        <v>45689</v>
      </c>
      <c r="H914" s="11">
        <v>11</v>
      </c>
      <c r="I914" s="20" t="s">
        <v>259</v>
      </c>
      <c r="J914" s="11" t="s">
        <v>261</v>
      </c>
      <c r="K914" s="11" t="s">
        <v>11524</v>
      </c>
      <c r="L914" s="11">
        <v>2</v>
      </c>
    </row>
    <row r="915" spans="1:12">
      <c r="A915" s="11" t="s">
        <v>1504</v>
      </c>
      <c r="D915" s="11" t="s">
        <v>260</v>
      </c>
      <c r="E915" s="19" t="s">
        <v>1754</v>
      </c>
      <c r="F915" s="10">
        <v>42036</v>
      </c>
      <c r="G915" s="10">
        <v>45689</v>
      </c>
      <c r="H915" s="11">
        <v>11</v>
      </c>
      <c r="I915" s="20" t="s">
        <v>259</v>
      </c>
      <c r="J915" s="11" t="s">
        <v>261</v>
      </c>
      <c r="K915" s="11" t="s">
        <v>11524</v>
      </c>
      <c r="L915" s="11">
        <v>2</v>
      </c>
    </row>
    <row r="916" spans="1:12">
      <c r="A916" s="11" t="s">
        <v>1505</v>
      </c>
      <c r="D916" s="11" t="s">
        <v>260</v>
      </c>
      <c r="E916" s="19" t="s">
        <v>1755</v>
      </c>
      <c r="F916" s="10">
        <v>42036</v>
      </c>
      <c r="G916" s="10">
        <v>45689</v>
      </c>
      <c r="H916" s="11">
        <v>11</v>
      </c>
      <c r="I916" s="20" t="s">
        <v>259</v>
      </c>
      <c r="J916" s="11" t="s">
        <v>261</v>
      </c>
      <c r="K916" s="11" t="s">
        <v>11524</v>
      </c>
      <c r="L916" s="11">
        <v>2</v>
      </c>
    </row>
    <row r="917" spans="1:12">
      <c r="A917" s="11" t="s">
        <v>1506</v>
      </c>
      <c r="D917" s="11" t="s">
        <v>260</v>
      </c>
      <c r="E917" s="19" t="s">
        <v>1756</v>
      </c>
      <c r="F917" s="10">
        <v>42036</v>
      </c>
      <c r="G917" s="10">
        <v>45689</v>
      </c>
      <c r="H917" s="11">
        <v>11</v>
      </c>
      <c r="I917" s="20" t="s">
        <v>259</v>
      </c>
      <c r="J917" s="11" t="s">
        <v>261</v>
      </c>
      <c r="K917" s="11" t="s">
        <v>11524</v>
      </c>
      <c r="L917" s="11">
        <v>2</v>
      </c>
    </row>
    <row r="918" spans="1:12">
      <c r="A918" s="11" t="s">
        <v>1507</v>
      </c>
      <c r="D918" s="11" t="s">
        <v>260</v>
      </c>
      <c r="E918" s="19" t="s">
        <v>1757</v>
      </c>
      <c r="F918" s="10">
        <v>42036</v>
      </c>
      <c r="G918" s="10">
        <v>45689</v>
      </c>
      <c r="H918" s="11">
        <v>11</v>
      </c>
      <c r="I918" s="20" t="s">
        <v>259</v>
      </c>
      <c r="J918" s="11" t="s">
        <v>261</v>
      </c>
      <c r="K918" s="11" t="s">
        <v>11524</v>
      </c>
      <c r="L918" s="11">
        <v>2</v>
      </c>
    </row>
    <row r="919" spans="1:12">
      <c r="A919" s="11" t="s">
        <v>1508</v>
      </c>
      <c r="D919" s="11" t="s">
        <v>260</v>
      </c>
      <c r="E919" s="19" t="s">
        <v>1758</v>
      </c>
      <c r="F919" s="10">
        <v>42036</v>
      </c>
      <c r="G919" s="10">
        <v>45689</v>
      </c>
      <c r="H919" s="11">
        <v>11</v>
      </c>
      <c r="I919" s="20" t="s">
        <v>259</v>
      </c>
      <c r="J919" s="11" t="s">
        <v>261</v>
      </c>
      <c r="K919" s="11" t="s">
        <v>11524</v>
      </c>
      <c r="L919" s="11">
        <v>2</v>
      </c>
    </row>
    <row r="920" spans="1:12">
      <c r="A920" s="11" t="s">
        <v>1509</v>
      </c>
      <c r="D920" s="11" t="s">
        <v>260</v>
      </c>
      <c r="E920" s="19" t="s">
        <v>1759</v>
      </c>
      <c r="F920" s="10">
        <v>42036</v>
      </c>
      <c r="G920" s="10">
        <v>45689</v>
      </c>
      <c r="H920" s="11">
        <v>11</v>
      </c>
      <c r="I920" s="20" t="s">
        <v>259</v>
      </c>
      <c r="J920" s="11" t="s">
        <v>261</v>
      </c>
      <c r="K920" s="11" t="s">
        <v>11524</v>
      </c>
      <c r="L920" s="11">
        <v>2</v>
      </c>
    </row>
    <row r="921" spans="1:12">
      <c r="A921" s="11" t="s">
        <v>1510</v>
      </c>
      <c r="D921" s="11" t="s">
        <v>260</v>
      </c>
      <c r="E921" s="19" t="s">
        <v>1760</v>
      </c>
      <c r="F921" s="10">
        <v>42036</v>
      </c>
      <c r="G921" s="10">
        <v>45689</v>
      </c>
      <c r="H921" s="11">
        <v>11</v>
      </c>
      <c r="I921" s="20" t="s">
        <v>259</v>
      </c>
      <c r="J921" s="11" t="s">
        <v>261</v>
      </c>
      <c r="K921" s="11" t="s">
        <v>11524</v>
      </c>
      <c r="L921" s="11">
        <v>2</v>
      </c>
    </row>
    <row r="922" spans="1:12">
      <c r="A922" s="11" t="s">
        <v>1511</v>
      </c>
      <c r="D922" s="11" t="s">
        <v>260</v>
      </c>
      <c r="E922" s="19" t="s">
        <v>1761</v>
      </c>
      <c r="F922" s="10">
        <v>42036</v>
      </c>
      <c r="G922" s="10">
        <v>45689</v>
      </c>
      <c r="H922" s="11">
        <v>11</v>
      </c>
      <c r="I922" s="20" t="s">
        <v>259</v>
      </c>
      <c r="J922" s="11" t="s">
        <v>261</v>
      </c>
      <c r="K922" s="11" t="s">
        <v>11524</v>
      </c>
      <c r="L922" s="11">
        <v>2</v>
      </c>
    </row>
    <row r="923" spans="1:12">
      <c r="A923" s="11" t="s">
        <v>1512</v>
      </c>
      <c r="D923" s="11" t="s">
        <v>260</v>
      </c>
      <c r="E923" s="19" t="s">
        <v>1762</v>
      </c>
      <c r="F923" s="10">
        <v>42036</v>
      </c>
      <c r="G923" s="10">
        <v>45689</v>
      </c>
      <c r="H923" s="11">
        <v>11</v>
      </c>
      <c r="I923" s="20" t="s">
        <v>259</v>
      </c>
      <c r="J923" s="11" t="s">
        <v>261</v>
      </c>
      <c r="K923" s="11" t="s">
        <v>11524</v>
      </c>
      <c r="L923" s="11">
        <v>2</v>
      </c>
    </row>
    <row r="924" spans="1:12">
      <c r="A924" s="11" t="s">
        <v>1513</v>
      </c>
      <c r="D924" s="11" t="s">
        <v>260</v>
      </c>
      <c r="E924" s="19" t="s">
        <v>1763</v>
      </c>
      <c r="F924" s="10">
        <v>42036</v>
      </c>
      <c r="G924" s="10">
        <v>45689</v>
      </c>
      <c r="H924" s="11">
        <v>11</v>
      </c>
      <c r="I924" s="20" t="s">
        <v>259</v>
      </c>
      <c r="J924" s="11" t="s">
        <v>261</v>
      </c>
      <c r="K924" s="11" t="s">
        <v>11524</v>
      </c>
      <c r="L924" s="11">
        <v>2</v>
      </c>
    </row>
    <row r="925" spans="1:12">
      <c r="A925" s="11" t="s">
        <v>1514</v>
      </c>
      <c r="D925" s="11" t="s">
        <v>260</v>
      </c>
      <c r="E925" s="19" t="s">
        <v>1764</v>
      </c>
      <c r="F925" s="10">
        <v>42036</v>
      </c>
      <c r="G925" s="10">
        <v>45689</v>
      </c>
      <c r="H925" s="11">
        <v>11</v>
      </c>
      <c r="I925" s="20" t="s">
        <v>259</v>
      </c>
      <c r="J925" s="11" t="s">
        <v>261</v>
      </c>
      <c r="K925" s="11" t="s">
        <v>11524</v>
      </c>
      <c r="L925" s="11">
        <v>2</v>
      </c>
    </row>
    <row r="926" spans="1:12">
      <c r="A926" s="11" t="s">
        <v>1515</v>
      </c>
      <c r="D926" s="11" t="s">
        <v>260</v>
      </c>
      <c r="E926" s="19" t="s">
        <v>1765</v>
      </c>
      <c r="F926" s="10">
        <v>42036</v>
      </c>
      <c r="G926" s="10">
        <v>45689</v>
      </c>
      <c r="H926" s="11">
        <v>11</v>
      </c>
      <c r="I926" s="20" t="s">
        <v>259</v>
      </c>
      <c r="J926" s="11" t="s">
        <v>261</v>
      </c>
      <c r="K926" s="11" t="s">
        <v>11524</v>
      </c>
      <c r="L926" s="11">
        <v>2</v>
      </c>
    </row>
    <row r="927" spans="1:12">
      <c r="A927" s="11" t="s">
        <v>1516</v>
      </c>
      <c r="D927" s="11" t="s">
        <v>260</v>
      </c>
      <c r="E927" s="19" t="s">
        <v>1766</v>
      </c>
      <c r="F927" s="10">
        <v>42036</v>
      </c>
      <c r="G927" s="10">
        <v>45689</v>
      </c>
      <c r="H927" s="11">
        <v>11</v>
      </c>
      <c r="I927" s="11" t="s">
        <v>277</v>
      </c>
      <c r="J927" s="11" t="s">
        <v>261</v>
      </c>
      <c r="K927" s="11" t="s">
        <v>11524</v>
      </c>
      <c r="L927" s="11">
        <v>2</v>
      </c>
    </row>
    <row r="928" spans="1:12">
      <c r="A928" s="11" t="s">
        <v>1517</v>
      </c>
      <c r="D928" s="11" t="s">
        <v>260</v>
      </c>
      <c r="E928" s="19" t="s">
        <v>1767</v>
      </c>
      <c r="F928" s="10">
        <v>42036</v>
      </c>
      <c r="G928" s="10">
        <v>45689</v>
      </c>
      <c r="H928" s="11">
        <v>11</v>
      </c>
      <c r="I928" s="11" t="s">
        <v>277</v>
      </c>
      <c r="J928" s="11" t="s">
        <v>261</v>
      </c>
      <c r="K928" s="11" t="s">
        <v>11524</v>
      </c>
      <c r="L928" s="11">
        <v>2</v>
      </c>
    </row>
    <row r="929" spans="1:12">
      <c r="A929" s="11" t="s">
        <v>1518</v>
      </c>
      <c r="D929" s="11" t="s">
        <v>260</v>
      </c>
      <c r="E929" s="19" t="s">
        <v>1768</v>
      </c>
      <c r="F929" s="10">
        <v>42036</v>
      </c>
      <c r="G929" s="10">
        <v>45689</v>
      </c>
      <c r="H929" s="11">
        <v>11</v>
      </c>
      <c r="I929" s="11" t="s">
        <v>277</v>
      </c>
      <c r="J929" s="11" t="s">
        <v>261</v>
      </c>
      <c r="K929" s="11" t="s">
        <v>11524</v>
      </c>
      <c r="L929" s="11">
        <v>2</v>
      </c>
    </row>
    <row r="930" spans="1:12">
      <c r="A930" s="11" t="s">
        <v>1519</v>
      </c>
      <c r="D930" s="11" t="s">
        <v>260</v>
      </c>
      <c r="E930" s="19" t="s">
        <v>1769</v>
      </c>
      <c r="F930" s="10">
        <v>42036</v>
      </c>
      <c r="G930" s="10">
        <v>45689</v>
      </c>
      <c r="H930" s="11">
        <v>11</v>
      </c>
      <c r="I930" s="20" t="s">
        <v>259</v>
      </c>
      <c r="J930" s="11" t="s">
        <v>261</v>
      </c>
      <c r="K930" s="11" t="s">
        <v>11524</v>
      </c>
      <c r="L930" s="11">
        <v>2</v>
      </c>
    </row>
    <row r="931" spans="1:12">
      <c r="A931" s="11" t="s">
        <v>1520</v>
      </c>
      <c r="D931" s="11" t="s">
        <v>260</v>
      </c>
      <c r="E931" s="19" t="s">
        <v>1770</v>
      </c>
      <c r="F931" s="10">
        <v>42036</v>
      </c>
      <c r="G931" s="10">
        <v>45689</v>
      </c>
      <c r="H931" s="11">
        <v>11</v>
      </c>
      <c r="I931" s="20" t="s">
        <v>259</v>
      </c>
      <c r="J931" s="11" t="s">
        <v>261</v>
      </c>
      <c r="K931" s="11" t="s">
        <v>11524</v>
      </c>
      <c r="L931" s="11">
        <v>2</v>
      </c>
    </row>
    <row r="932" spans="1:12">
      <c r="A932" s="11" t="s">
        <v>1521</v>
      </c>
      <c r="D932" s="11" t="s">
        <v>260</v>
      </c>
      <c r="E932" s="19" t="s">
        <v>1771</v>
      </c>
      <c r="F932" s="10">
        <v>42036</v>
      </c>
      <c r="G932" s="10">
        <v>45689</v>
      </c>
      <c r="H932" s="11">
        <v>11</v>
      </c>
      <c r="I932" s="20" t="s">
        <v>259</v>
      </c>
      <c r="J932" s="11" t="s">
        <v>261</v>
      </c>
      <c r="K932" s="11" t="s">
        <v>11524</v>
      </c>
      <c r="L932" s="11">
        <v>2</v>
      </c>
    </row>
    <row r="933" spans="1:12">
      <c r="A933" s="11" t="s">
        <v>1522</v>
      </c>
      <c r="D933" s="11" t="s">
        <v>260</v>
      </c>
      <c r="E933" s="19" t="s">
        <v>1772</v>
      </c>
      <c r="F933" s="10">
        <v>42036</v>
      </c>
      <c r="G933" s="10">
        <v>45689</v>
      </c>
      <c r="H933" s="11">
        <v>11</v>
      </c>
      <c r="I933" s="20" t="s">
        <v>259</v>
      </c>
      <c r="J933" s="11" t="s">
        <v>261</v>
      </c>
      <c r="K933" s="11" t="s">
        <v>11524</v>
      </c>
      <c r="L933" s="11">
        <v>2</v>
      </c>
    </row>
    <row r="934" spans="1:12">
      <c r="A934" s="11" t="s">
        <v>1523</v>
      </c>
      <c r="D934" s="11" t="s">
        <v>260</v>
      </c>
      <c r="E934" s="19" t="s">
        <v>1773</v>
      </c>
      <c r="F934" s="10">
        <v>42036</v>
      </c>
      <c r="G934" s="10">
        <v>45689</v>
      </c>
      <c r="H934" s="11">
        <v>11</v>
      </c>
      <c r="I934" s="20" t="s">
        <v>259</v>
      </c>
      <c r="J934" s="11" t="s">
        <v>261</v>
      </c>
      <c r="K934" s="11" t="s">
        <v>11524</v>
      </c>
      <c r="L934" s="11">
        <v>2</v>
      </c>
    </row>
    <row r="935" spans="1:12">
      <c r="A935" s="11" t="s">
        <v>1524</v>
      </c>
      <c r="D935" s="11" t="s">
        <v>260</v>
      </c>
      <c r="E935" s="19" t="s">
        <v>1774</v>
      </c>
      <c r="F935" s="10">
        <v>42036</v>
      </c>
      <c r="G935" s="10">
        <v>45689</v>
      </c>
      <c r="H935" s="11">
        <v>11</v>
      </c>
      <c r="I935" s="20" t="s">
        <v>259</v>
      </c>
      <c r="J935" s="11" t="s">
        <v>261</v>
      </c>
      <c r="K935" s="11" t="s">
        <v>11524</v>
      </c>
      <c r="L935" s="11">
        <v>2</v>
      </c>
    </row>
    <row r="936" spans="1:12">
      <c r="A936" s="11" t="s">
        <v>1525</v>
      </c>
      <c r="D936" s="11" t="s">
        <v>260</v>
      </c>
      <c r="E936" s="19" t="s">
        <v>1775</v>
      </c>
      <c r="F936" s="10">
        <v>42036</v>
      </c>
      <c r="G936" s="10">
        <v>45689</v>
      </c>
      <c r="H936" s="11">
        <v>11</v>
      </c>
      <c r="I936" s="20" t="s">
        <v>259</v>
      </c>
      <c r="J936" s="11" t="s">
        <v>261</v>
      </c>
      <c r="K936" s="11" t="s">
        <v>11524</v>
      </c>
      <c r="L936" s="11">
        <v>2</v>
      </c>
    </row>
    <row r="937" spans="1:12">
      <c r="A937" s="11" t="s">
        <v>1526</v>
      </c>
      <c r="D937" s="11" t="s">
        <v>260</v>
      </c>
      <c r="E937" s="19" t="s">
        <v>1776</v>
      </c>
      <c r="F937" s="10">
        <v>42036</v>
      </c>
      <c r="G937" s="10">
        <v>45689</v>
      </c>
      <c r="H937" s="11">
        <v>11</v>
      </c>
      <c r="I937" s="20" t="s">
        <v>259</v>
      </c>
      <c r="J937" s="11" t="s">
        <v>261</v>
      </c>
      <c r="K937" s="11" t="s">
        <v>11524</v>
      </c>
      <c r="L937" s="11">
        <v>2</v>
      </c>
    </row>
    <row r="938" spans="1:12">
      <c r="A938" s="11" t="s">
        <v>1527</v>
      </c>
      <c r="D938" s="11" t="s">
        <v>260</v>
      </c>
      <c r="E938" s="19" t="s">
        <v>1777</v>
      </c>
      <c r="F938" s="10">
        <v>42036</v>
      </c>
      <c r="G938" s="10">
        <v>45689</v>
      </c>
      <c r="H938" s="11">
        <v>11</v>
      </c>
      <c r="I938" s="20" t="s">
        <v>259</v>
      </c>
      <c r="J938" s="11" t="s">
        <v>261</v>
      </c>
      <c r="K938" s="11" t="s">
        <v>11524</v>
      </c>
      <c r="L938" s="11">
        <v>2</v>
      </c>
    </row>
    <row r="939" spans="1:12">
      <c r="A939" s="11" t="s">
        <v>1528</v>
      </c>
      <c r="D939" s="11" t="s">
        <v>260</v>
      </c>
      <c r="E939" s="19" t="s">
        <v>1778</v>
      </c>
      <c r="F939" s="10">
        <v>42036</v>
      </c>
      <c r="G939" s="10">
        <v>45689</v>
      </c>
      <c r="H939" s="11">
        <v>11</v>
      </c>
      <c r="I939" s="20" t="s">
        <v>259</v>
      </c>
      <c r="J939" s="11" t="s">
        <v>261</v>
      </c>
      <c r="K939" s="11" t="s">
        <v>11524</v>
      </c>
      <c r="L939" s="11">
        <v>2</v>
      </c>
    </row>
    <row r="940" spans="1:12">
      <c r="A940" s="11" t="s">
        <v>1529</v>
      </c>
      <c r="D940" s="11" t="s">
        <v>260</v>
      </c>
      <c r="E940" s="19" t="s">
        <v>1779</v>
      </c>
      <c r="F940" s="10">
        <v>42036</v>
      </c>
      <c r="G940" s="10">
        <v>45689</v>
      </c>
      <c r="H940" s="11">
        <v>11</v>
      </c>
      <c r="I940" s="20" t="s">
        <v>259</v>
      </c>
      <c r="J940" s="11" t="s">
        <v>261</v>
      </c>
      <c r="K940" s="11" t="s">
        <v>11524</v>
      </c>
      <c r="L940" s="11">
        <v>2</v>
      </c>
    </row>
    <row r="941" spans="1:12">
      <c r="A941" s="11" t="s">
        <v>1530</v>
      </c>
      <c r="D941" s="11" t="s">
        <v>260</v>
      </c>
      <c r="E941" s="19" t="s">
        <v>1780</v>
      </c>
      <c r="F941" s="10">
        <v>42036</v>
      </c>
      <c r="G941" s="10">
        <v>45689</v>
      </c>
      <c r="H941" s="11">
        <v>11</v>
      </c>
      <c r="I941" s="20" t="s">
        <v>259</v>
      </c>
      <c r="J941" s="11" t="s">
        <v>261</v>
      </c>
      <c r="K941" s="11" t="s">
        <v>11524</v>
      </c>
      <c r="L941" s="11">
        <v>2</v>
      </c>
    </row>
    <row r="942" spans="1:12">
      <c r="A942" s="11" t="s">
        <v>1531</v>
      </c>
      <c r="D942" s="11" t="s">
        <v>260</v>
      </c>
      <c r="E942" s="19" t="s">
        <v>1781</v>
      </c>
      <c r="F942" s="10">
        <v>42036</v>
      </c>
      <c r="G942" s="10">
        <v>45689</v>
      </c>
      <c r="H942" s="11">
        <v>11</v>
      </c>
      <c r="I942" s="20" t="s">
        <v>259</v>
      </c>
      <c r="J942" s="11" t="s">
        <v>261</v>
      </c>
      <c r="K942" s="11" t="s">
        <v>11524</v>
      </c>
      <c r="L942" s="11">
        <v>2</v>
      </c>
    </row>
    <row r="943" spans="1:12">
      <c r="A943" s="11" t="s">
        <v>1532</v>
      </c>
      <c r="D943" s="11" t="s">
        <v>260</v>
      </c>
      <c r="E943" s="19" t="s">
        <v>1782</v>
      </c>
      <c r="F943" s="10">
        <v>42036</v>
      </c>
      <c r="G943" s="10">
        <v>45689</v>
      </c>
      <c r="H943" s="11">
        <v>11</v>
      </c>
      <c r="I943" s="20" t="s">
        <v>259</v>
      </c>
      <c r="J943" s="11" t="s">
        <v>261</v>
      </c>
      <c r="K943" s="11" t="s">
        <v>11524</v>
      </c>
      <c r="L943" s="11">
        <v>2</v>
      </c>
    </row>
    <row r="944" spans="1:12">
      <c r="A944" s="11" t="s">
        <v>1533</v>
      </c>
      <c r="D944" s="11" t="s">
        <v>260</v>
      </c>
      <c r="E944" s="19" t="s">
        <v>1783</v>
      </c>
      <c r="F944" s="10">
        <v>42036</v>
      </c>
      <c r="G944" s="10">
        <v>45689</v>
      </c>
      <c r="H944" s="11">
        <v>11</v>
      </c>
      <c r="I944" s="20" t="s">
        <v>259</v>
      </c>
      <c r="J944" s="11" t="s">
        <v>261</v>
      </c>
      <c r="K944" s="11" t="s">
        <v>11524</v>
      </c>
      <c r="L944" s="11">
        <v>2</v>
      </c>
    </row>
    <row r="945" spans="1:12">
      <c r="A945" s="11" t="s">
        <v>1534</v>
      </c>
      <c r="D945" s="11" t="s">
        <v>260</v>
      </c>
      <c r="E945" s="19" t="s">
        <v>1784</v>
      </c>
      <c r="F945" s="10">
        <v>42036</v>
      </c>
      <c r="G945" s="10">
        <v>45689</v>
      </c>
      <c r="H945" s="11">
        <v>11</v>
      </c>
      <c r="I945" s="11" t="s">
        <v>277</v>
      </c>
      <c r="J945" s="11" t="s">
        <v>261</v>
      </c>
      <c r="K945" s="11" t="s">
        <v>11524</v>
      </c>
      <c r="L945" s="11">
        <v>2</v>
      </c>
    </row>
    <row r="946" spans="1:12">
      <c r="A946" s="11" t="s">
        <v>1535</v>
      </c>
      <c r="D946" s="11" t="s">
        <v>260</v>
      </c>
      <c r="E946" s="19" t="s">
        <v>1785</v>
      </c>
      <c r="F946" s="10">
        <v>42036</v>
      </c>
      <c r="G946" s="10">
        <v>45689</v>
      </c>
      <c r="H946" s="11">
        <v>11</v>
      </c>
      <c r="I946" s="11" t="s">
        <v>277</v>
      </c>
      <c r="J946" s="11" t="s">
        <v>261</v>
      </c>
      <c r="K946" s="11" t="s">
        <v>11524</v>
      </c>
      <c r="L946" s="11">
        <v>2</v>
      </c>
    </row>
    <row r="947" spans="1:12">
      <c r="A947" s="11" t="s">
        <v>1536</v>
      </c>
      <c r="D947" s="11" t="s">
        <v>260</v>
      </c>
      <c r="E947" s="19" t="s">
        <v>1786</v>
      </c>
      <c r="F947" s="10">
        <v>42036</v>
      </c>
      <c r="G947" s="10">
        <v>45689</v>
      </c>
      <c r="H947" s="11">
        <v>11</v>
      </c>
      <c r="I947" s="11" t="s">
        <v>277</v>
      </c>
      <c r="J947" s="11" t="s">
        <v>261</v>
      </c>
      <c r="K947" s="11" t="s">
        <v>11524</v>
      </c>
      <c r="L947" s="11">
        <v>2</v>
      </c>
    </row>
    <row r="948" spans="1:12">
      <c r="A948" s="11" t="s">
        <v>1537</v>
      </c>
      <c r="D948" s="11" t="s">
        <v>260</v>
      </c>
      <c r="E948" s="19" t="s">
        <v>1787</v>
      </c>
      <c r="F948" s="10">
        <v>42036</v>
      </c>
      <c r="G948" s="10">
        <v>45689</v>
      </c>
      <c r="H948" s="11">
        <v>11</v>
      </c>
      <c r="I948" s="20" t="s">
        <v>259</v>
      </c>
      <c r="J948" s="11" t="s">
        <v>261</v>
      </c>
      <c r="K948" s="11" t="s">
        <v>11524</v>
      </c>
      <c r="L948" s="11">
        <v>2</v>
      </c>
    </row>
    <row r="949" spans="1:12">
      <c r="A949" s="11" t="s">
        <v>1538</v>
      </c>
      <c r="D949" s="11" t="s">
        <v>260</v>
      </c>
      <c r="E949" s="19" t="s">
        <v>1788</v>
      </c>
      <c r="F949" s="10">
        <v>42036</v>
      </c>
      <c r="G949" s="10">
        <v>45689</v>
      </c>
      <c r="H949" s="11">
        <v>11</v>
      </c>
      <c r="I949" s="20" t="s">
        <v>259</v>
      </c>
      <c r="J949" s="11" t="s">
        <v>261</v>
      </c>
      <c r="K949" s="11" t="s">
        <v>11524</v>
      </c>
      <c r="L949" s="11">
        <v>2</v>
      </c>
    </row>
    <row r="950" spans="1:12">
      <c r="A950" s="11" t="s">
        <v>1539</v>
      </c>
      <c r="D950" s="11" t="s">
        <v>260</v>
      </c>
      <c r="E950" s="19" t="s">
        <v>1789</v>
      </c>
      <c r="F950" s="10">
        <v>42036</v>
      </c>
      <c r="G950" s="10">
        <v>45689</v>
      </c>
      <c r="H950" s="11">
        <v>11</v>
      </c>
      <c r="I950" s="20" t="s">
        <v>259</v>
      </c>
      <c r="J950" s="11" t="s">
        <v>261</v>
      </c>
      <c r="K950" s="11" t="s">
        <v>11524</v>
      </c>
      <c r="L950" s="11">
        <v>2</v>
      </c>
    </row>
    <row r="951" spans="1:12">
      <c r="A951" s="11" t="s">
        <v>1540</v>
      </c>
      <c r="D951" s="11" t="s">
        <v>260</v>
      </c>
      <c r="E951" s="19" t="s">
        <v>1790</v>
      </c>
      <c r="F951" s="10">
        <v>42036</v>
      </c>
      <c r="G951" s="10">
        <v>45689</v>
      </c>
      <c r="H951" s="11">
        <v>11</v>
      </c>
      <c r="I951" s="20" t="s">
        <v>259</v>
      </c>
      <c r="J951" s="11" t="s">
        <v>261</v>
      </c>
      <c r="K951" s="11" t="s">
        <v>11524</v>
      </c>
      <c r="L951" s="11">
        <v>2</v>
      </c>
    </row>
    <row r="952" spans="1:12">
      <c r="A952" s="11" t="s">
        <v>1541</v>
      </c>
      <c r="D952" s="11" t="s">
        <v>260</v>
      </c>
      <c r="E952" s="19" t="s">
        <v>1791</v>
      </c>
      <c r="F952" s="10">
        <v>42036</v>
      </c>
      <c r="G952" s="10">
        <v>45689</v>
      </c>
      <c r="H952" s="11">
        <v>11</v>
      </c>
      <c r="I952" s="20" t="s">
        <v>259</v>
      </c>
      <c r="J952" s="11" t="s">
        <v>261</v>
      </c>
      <c r="K952" s="11" t="s">
        <v>11524</v>
      </c>
      <c r="L952" s="11">
        <v>2</v>
      </c>
    </row>
    <row r="953" spans="1:12">
      <c r="A953" s="11" t="s">
        <v>1542</v>
      </c>
      <c r="D953" s="11" t="s">
        <v>260</v>
      </c>
      <c r="E953" s="19" t="s">
        <v>1792</v>
      </c>
      <c r="F953" s="10">
        <v>42036</v>
      </c>
      <c r="G953" s="10">
        <v>45689</v>
      </c>
      <c r="H953" s="11">
        <v>11</v>
      </c>
      <c r="I953" s="20" t="s">
        <v>259</v>
      </c>
      <c r="J953" s="11" t="s">
        <v>261</v>
      </c>
      <c r="K953" s="11" t="s">
        <v>11524</v>
      </c>
      <c r="L953" s="11">
        <v>2</v>
      </c>
    </row>
    <row r="954" spans="1:12">
      <c r="A954" s="11" t="s">
        <v>1543</v>
      </c>
      <c r="D954" s="11" t="s">
        <v>260</v>
      </c>
      <c r="E954" s="19" t="s">
        <v>1793</v>
      </c>
      <c r="F954" s="10">
        <v>42036</v>
      </c>
      <c r="G954" s="10">
        <v>45689</v>
      </c>
      <c r="H954" s="11">
        <v>11</v>
      </c>
      <c r="I954" s="20" t="s">
        <v>259</v>
      </c>
      <c r="J954" s="11" t="s">
        <v>261</v>
      </c>
      <c r="K954" s="11" t="s">
        <v>11524</v>
      </c>
      <c r="L954" s="11">
        <v>2</v>
      </c>
    </row>
    <row r="955" spans="1:12">
      <c r="A955" s="11" t="s">
        <v>1544</v>
      </c>
      <c r="D955" s="11" t="s">
        <v>260</v>
      </c>
      <c r="E955" s="19" t="s">
        <v>1794</v>
      </c>
      <c r="F955" s="10">
        <v>42036</v>
      </c>
      <c r="G955" s="10">
        <v>45689</v>
      </c>
      <c r="H955" s="11">
        <v>11</v>
      </c>
      <c r="I955" s="20" t="s">
        <v>259</v>
      </c>
      <c r="J955" s="11" t="s">
        <v>261</v>
      </c>
      <c r="K955" s="11" t="s">
        <v>11524</v>
      </c>
      <c r="L955" s="11">
        <v>2</v>
      </c>
    </row>
    <row r="956" spans="1:12">
      <c r="A956" s="11" t="s">
        <v>1545</v>
      </c>
      <c r="D956" s="11" t="s">
        <v>260</v>
      </c>
      <c r="E956" s="19" t="s">
        <v>1795</v>
      </c>
      <c r="F956" s="10">
        <v>42036</v>
      </c>
      <c r="G956" s="10">
        <v>45689</v>
      </c>
      <c r="H956" s="11">
        <v>11</v>
      </c>
      <c r="I956" s="20" t="s">
        <v>259</v>
      </c>
      <c r="J956" s="11" t="s">
        <v>261</v>
      </c>
      <c r="K956" s="11" t="s">
        <v>11524</v>
      </c>
      <c r="L956" s="11">
        <v>2</v>
      </c>
    </row>
    <row r="957" spans="1:12">
      <c r="A957" s="11" t="s">
        <v>1546</v>
      </c>
      <c r="D957" s="11" t="s">
        <v>260</v>
      </c>
      <c r="E957" s="19" t="s">
        <v>1796</v>
      </c>
      <c r="F957" s="10">
        <v>42036</v>
      </c>
      <c r="G957" s="10">
        <v>45689</v>
      </c>
      <c r="H957" s="11">
        <v>11</v>
      </c>
      <c r="I957" s="20" t="s">
        <v>259</v>
      </c>
      <c r="J957" s="11" t="s">
        <v>261</v>
      </c>
      <c r="K957" s="11" t="s">
        <v>11524</v>
      </c>
      <c r="L957" s="11">
        <v>2</v>
      </c>
    </row>
    <row r="958" spans="1:12">
      <c r="A958" s="11" t="s">
        <v>1547</v>
      </c>
      <c r="D958" s="11" t="s">
        <v>260</v>
      </c>
      <c r="E958" s="19" t="s">
        <v>1797</v>
      </c>
      <c r="F958" s="10">
        <v>42036</v>
      </c>
      <c r="G958" s="10">
        <v>45689</v>
      </c>
      <c r="H958" s="11">
        <v>11</v>
      </c>
      <c r="I958" s="20" t="s">
        <v>259</v>
      </c>
      <c r="J958" s="11" t="s">
        <v>261</v>
      </c>
      <c r="K958" s="11" t="s">
        <v>11524</v>
      </c>
      <c r="L958" s="11">
        <v>2</v>
      </c>
    </row>
    <row r="959" spans="1:12">
      <c r="A959" s="11" t="s">
        <v>1548</v>
      </c>
      <c r="D959" s="11" t="s">
        <v>260</v>
      </c>
      <c r="E959" s="19" t="s">
        <v>1798</v>
      </c>
      <c r="F959" s="10">
        <v>42036</v>
      </c>
      <c r="G959" s="10">
        <v>45689</v>
      </c>
      <c r="H959" s="11">
        <v>11</v>
      </c>
      <c r="I959" s="20" t="s">
        <v>259</v>
      </c>
      <c r="J959" s="11" t="s">
        <v>261</v>
      </c>
      <c r="K959" s="11" t="s">
        <v>11524</v>
      </c>
      <c r="L959" s="11">
        <v>2</v>
      </c>
    </row>
    <row r="960" spans="1:12">
      <c r="A960" s="11" t="s">
        <v>1549</v>
      </c>
      <c r="D960" s="11" t="s">
        <v>260</v>
      </c>
      <c r="E960" s="19" t="s">
        <v>1799</v>
      </c>
      <c r="F960" s="10">
        <v>42036</v>
      </c>
      <c r="G960" s="10">
        <v>45689</v>
      </c>
      <c r="H960" s="11">
        <v>11</v>
      </c>
      <c r="I960" s="20" t="s">
        <v>259</v>
      </c>
      <c r="J960" s="11" t="s">
        <v>261</v>
      </c>
      <c r="K960" s="11" t="s">
        <v>11524</v>
      </c>
      <c r="L960" s="11">
        <v>2</v>
      </c>
    </row>
    <row r="961" spans="1:12">
      <c r="A961" s="11" t="s">
        <v>1550</v>
      </c>
      <c r="D961" s="11" t="s">
        <v>260</v>
      </c>
      <c r="E961" s="19" t="s">
        <v>1800</v>
      </c>
      <c r="F961" s="10">
        <v>42036</v>
      </c>
      <c r="G961" s="10">
        <v>45689</v>
      </c>
      <c r="H961" s="11">
        <v>11</v>
      </c>
      <c r="I961" s="20" t="s">
        <v>259</v>
      </c>
      <c r="J961" s="11" t="s">
        <v>261</v>
      </c>
      <c r="K961" s="11" t="s">
        <v>11524</v>
      </c>
      <c r="L961" s="11">
        <v>2</v>
      </c>
    </row>
    <row r="962" spans="1:12">
      <c r="A962" s="11" t="s">
        <v>1551</v>
      </c>
      <c r="D962" s="11" t="s">
        <v>260</v>
      </c>
      <c r="E962" s="19" t="s">
        <v>1801</v>
      </c>
      <c r="F962" s="10">
        <v>42036</v>
      </c>
      <c r="G962" s="10">
        <v>45689</v>
      </c>
      <c r="H962" s="11">
        <v>11</v>
      </c>
      <c r="I962" s="20" t="s">
        <v>259</v>
      </c>
      <c r="J962" s="11" t="s">
        <v>261</v>
      </c>
      <c r="K962" s="11" t="s">
        <v>11524</v>
      </c>
      <c r="L962" s="11">
        <v>2</v>
      </c>
    </row>
    <row r="963" spans="1:12">
      <c r="A963" s="11" t="s">
        <v>1552</v>
      </c>
      <c r="D963" s="11" t="s">
        <v>260</v>
      </c>
      <c r="E963" s="19" t="s">
        <v>1802</v>
      </c>
      <c r="F963" s="10">
        <v>42036</v>
      </c>
      <c r="G963" s="10">
        <v>45689</v>
      </c>
      <c r="H963" s="11">
        <v>11</v>
      </c>
      <c r="I963" s="11" t="s">
        <v>277</v>
      </c>
      <c r="J963" s="11" t="s">
        <v>261</v>
      </c>
      <c r="K963" s="11" t="s">
        <v>11524</v>
      </c>
      <c r="L963" s="11">
        <v>2</v>
      </c>
    </row>
    <row r="964" spans="1:12">
      <c r="A964" s="11" t="s">
        <v>1553</v>
      </c>
      <c r="D964" s="11" t="s">
        <v>260</v>
      </c>
      <c r="E964" s="19" t="s">
        <v>1803</v>
      </c>
      <c r="F964" s="10">
        <v>42036</v>
      </c>
      <c r="G964" s="10">
        <v>45689</v>
      </c>
      <c r="H964" s="11">
        <v>11</v>
      </c>
      <c r="I964" s="11" t="s">
        <v>277</v>
      </c>
      <c r="J964" s="11" t="s">
        <v>261</v>
      </c>
      <c r="K964" s="11" t="s">
        <v>11524</v>
      </c>
      <c r="L964" s="11">
        <v>2</v>
      </c>
    </row>
    <row r="965" spans="1:12">
      <c r="A965" s="11" t="s">
        <v>1554</v>
      </c>
      <c r="D965" s="11" t="s">
        <v>260</v>
      </c>
      <c r="E965" s="19" t="s">
        <v>1804</v>
      </c>
      <c r="F965" s="10">
        <v>42036</v>
      </c>
      <c r="G965" s="10">
        <v>45689</v>
      </c>
      <c r="H965" s="11">
        <v>11</v>
      </c>
      <c r="I965" s="11" t="s">
        <v>277</v>
      </c>
      <c r="J965" s="11" t="s">
        <v>261</v>
      </c>
      <c r="K965" s="11" t="s">
        <v>11524</v>
      </c>
      <c r="L965" s="11">
        <v>2</v>
      </c>
    </row>
    <row r="966" spans="1:12">
      <c r="A966" s="11" t="s">
        <v>1555</v>
      </c>
      <c r="D966" s="11" t="s">
        <v>260</v>
      </c>
      <c r="E966" s="19" t="s">
        <v>1805</v>
      </c>
      <c r="F966" s="10">
        <v>42036</v>
      </c>
      <c r="G966" s="10">
        <v>45689</v>
      </c>
      <c r="H966" s="11">
        <v>11</v>
      </c>
      <c r="I966" s="20" t="s">
        <v>259</v>
      </c>
      <c r="J966" s="11" t="s">
        <v>261</v>
      </c>
      <c r="K966" s="11" t="s">
        <v>11524</v>
      </c>
      <c r="L966" s="11">
        <v>2</v>
      </c>
    </row>
    <row r="967" spans="1:12">
      <c r="A967" s="11" t="s">
        <v>1556</v>
      </c>
      <c r="D967" s="11" t="s">
        <v>260</v>
      </c>
      <c r="E967" s="19" t="s">
        <v>1806</v>
      </c>
      <c r="F967" s="10">
        <v>42036</v>
      </c>
      <c r="G967" s="10">
        <v>45689</v>
      </c>
      <c r="H967" s="11">
        <v>11</v>
      </c>
      <c r="I967" s="20" t="s">
        <v>259</v>
      </c>
      <c r="J967" s="11" t="s">
        <v>261</v>
      </c>
      <c r="K967" s="11" t="s">
        <v>11524</v>
      </c>
      <c r="L967" s="11">
        <v>2</v>
      </c>
    </row>
    <row r="968" spans="1:12">
      <c r="A968" s="11" t="s">
        <v>1557</v>
      </c>
      <c r="D968" s="11" t="s">
        <v>260</v>
      </c>
      <c r="E968" s="19" t="s">
        <v>1807</v>
      </c>
      <c r="F968" s="10">
        <v>42036</v>
      </c>
      <c r="G968" s="10">
        <v>45689</v>
      </c>
      <c r="H968" s="11">
        <v>11</v>
      </c>
      <c r="I968" s="20" t="s">
        <v>259</v>
      </c>
      <c r="J968" s="11" t="s">
        <v>261</v>
      </c>
      <c r="K968" s="11" t="s">
        <v>11524</v>
      </c>
      <c r="L968" s="11">
        <v>2</v>
      </c>
    </row>
    <row r="969" spans="1:12">
      <c r="A969" s="11" t="s">
        <v>1558</v>
      </c>
      <c r="D969" s="11" t="s">
        <v>260</v>
      </c>
      <c r="E969" s="19" t="s">
        <v>1808</v>
      </c>
      <c r="F969" s="10">
        <v>42036</v>
      </c>
      <c r="G969" s="10">
        <v>45689</v>
      </c>
      <c r="H969" s="11">
        <v>11</v>
      </c>
      <c r="I969" s="20" t="s">
        <v>259</v>
      </c>
      <c r="J969" s="11" t="s">
        <v>261</v>
      </c>
      <c r="K969" s="11" t="s">
        <v>11524</v>
      </c>
      <c r="L969" s="11">
        <v>2</v>
      </c>
    </row>
    <row r="970" spans="1:12">
      <c r="A970" s="11" t="s">
        <v>1559</v>
      </c>
      <c r="D970" s="11" t="s">
        <v>260</v>
      </c>
      <c r="E970" s="19" t="s">
        <v>1809</v>
      </c>
      <c r="F970" s="10">
        <v>42036</v>
      </c>
      <c r="G970" s="10">
        <v>45689</v>
      </c>
      <c r="H970" s="11">
        <v>11</v>
      </c>
      <c r="I970" s="20" t="s">
        <v>259</v>
      </c>
      <c r="J970" s="11" t="s">
        <v>261</v>
      </c>
      <c r="K970" s="11" t="s">
        <v>11524</v>
      </c>
      <c r="L970" s="11">
        <v>2</v>
      </c>
    </row>
    <row r="971" spans="1:12">
      <c r="A971" s="11" t="s">
        <v>1560</v>
      </c>
      <c r="D971" s="11" t="s">
        <v>260</v>
      </c>
      <c r="E971" s="19" t="s">
        <v>1810</v>
      </c>
      <c r="F971" s="10">
        <v>42036</v>
      </c>
      <c r="G971" s="10">
        <v>45689</v>
      </c>
      <c r="H971" s="11">
        <v>11</v>
      </c>
      <c r="I971" s="20" t="s">
        <v>259</v>
      </c>
      <c r="J971" s="11" t="s">
        <v>261</v>
      </c>
      <c r="K971" s="11" t="s">
        <v>11524</v>
      </c>
      <c r="L971" s="11">
        <v>2</v>
      </c>
    </row>
    <row r="972" spans="1:12">
      <c r="A972" s="11" t="s">
        <v>1561</v>
      </c>
      <c r="D972" s="11" t="s">
        <v>260</v>
      </c>
      <c r="E972" s="19" t="s">
        <v>1811</v>
      </c>
      <c r="F972" s="10">
        <v>42036</v>
      </c>
      <c r="G972" s="10">
        <v>45689</v>
      </c>
      <c r="H972" s="11">
        <v>11</v>
      </c>
      <c r="I972" s="20" t="s">
        <v>259</v>
      </c>
      <c r="J972" s="11" t="s">
        <v>261</v>
      </c>
      <c r="K972" s="11" t="s">
        <v>11524</v>
      </c>
      <c r="L972" s="11">
        <v>2</v>
      </c>
    </row>
    <row r="973" spans="1:12">
      <c r="A973" s="11" t="s">
        <v>1562</v>
      </c>
      <c r="D973" s="11" t="s">
        <v>260</v>
      </c>
      <c r="E973" s="19" t="s">
        <v>1812</v>
      </c>
      <c r="F973" s="10">
        <v>42036</v>
      </c>
      <c r="G973" s="10">
        <v>45689</v>
      </c>
      <c r="H973" s="11">
        <v>11</v>
      </c>
      <c r="I973" s="20" t="s">
        <v>259</v>
      </c>
      <c r="J973" s="11" t="s">
        <v>261</v>
      </c>
      <c r="K973" s="11" t="s">
        <v>11524</v>
      </c>
      <c r="L973" s="11">
        <v>2</v>
      </c>
    </row>
    <row r="974" spans="1:12">
      <c r="A974" s="11" t="s">
        <v>1563</v>
      </c>
      <c r="D974" s="11" t="s">
        <v>260</v>
      </c>
      <c r="E974" s="19" t="s">
        <v>1813</v>
      </c>
      <c r="F974" s="10">
        <v>42036</v>
      </c>
      <c r="G974" s="10">
        <v>45689</v>
      </c>
      <c r="H974" s="11">
        <v>11</v>
      </c>
      <c r="I974" s="20" t="s">
        <v>259</v>
      </c>
      <c r="J974" s="11" t="s">
        <v>261</v>
      </c>
      <c r="K974" s="11" t="s">
        <v>11524</v>
      </c>
      <c r="L974" s="11">
        <v>2</v>
      </c>
    </row>
    <row r="975" spans="1:12">
      <c r="A975" s="11" t="s">
        <v>1564</v>
      </c>
      <c r="D975" s="11" t="s">
        <v>260</v>
      </c>
      <c r="E975" s="19" t="s">
        <v>1814</v>
      </c>
      <c r="F975" s="10">
        <v>42036</v>
      </c>
      <c r="G975" s="10">
        <v>45689</v>
      </c>
      <c r="H975" s="11">
        <v>11</v>
      </c>
      <c r="I975" s="20" t="s">
        <v>259</v>
      </c>
      <c r="J975" s="11" t="s">
        <v>261</v>
      </c>
      <c r="K975" s="11" t="s">
        <v>11524</v>
      </c>
      <c r="L975" s="11">
        <v>2</v>
      </c>
    </row>
    <row r="976" spans="1:12">
      <c r="A976" s="11" t="s">
        <v>1565</v>
      </c>
      <c r="D976" s="11" t="s">
        <v>260</v>
      </c>
      <c r="E976" s="19" t="s">
        <v>1815</v>
      </c>
      <c r="F976" s="10">
        <v>42036</v>
      </c>
      <c r="G976" s="10">
        <v>45689</v>
      </c>
      <c r="H976" s="11">
        <v>11</v>
      </c>
      <c r="I976" s="20" t="s">
        <v>259</v>
      </c>
      <c r="J976" s="11" t="s">
        <v>261</v>
      </c>
      <c r="K976" s="11" t="s">
        <v>11524</v>
      </c>
      <c r="L976" s="11">
        <v>2</v>
      </c>
    </row>
    <row r="977" spans="1:12">
      <c r="A977" s="11" t="s">
        <v>1566</v>
      </c>
      <c r="D977" s="11" t="s">
        <v>260</v>
      </c>
      <c r="E977" s="19" t="s">
        <v>1816</v>
      </c>
      <c r="F977" s="10">
        <v>42036</v>
      </c>
      <c r="G977" s="10">
        <v>45689</v>
      </c>
      <c r="H977" s="11">
        <v>11</v>
      </c>
      <c r="I977" s="20" t="s">
        <v>259</v>
      </c>
      <c r="J977" s="11" t="s">
        <v>261</v>
      </c>
      <c r="K977" s="11" t="s">
        <v>11524</v>
      </c>
      <c r="L977" s="11">
        <v>2</v>
      </c>
    </row>
    <row r="978" spans="1:12">
      <c r="A978" s="11" t="s">
        <v>1567</v>
      </c>
      <c r="D978" s="11" t="s">
        <v>260</v>
      </c>
      <c r="E978" s="19" t="s">
        <v>1817</v>
      </c>
      <c r="F978" s="10">
        <v>42036</v>
      </c>
      <c r="G978" s="10">
        <v>45689</v>
      </c>
      <c r="H978" s="11">
        <v>11</v>
      </c>
      <c r="I978" s="20" t="s">
        <v>259</v>
      </c>
      <c r="J978" s="11" t="s">
        <v>261</v>
      </c>
      <c r="K978" s="11" t="s">
        <v>11524</v>
      </c>
      <c r="L978" s="11">
        <v>2</v>
      </c>
    </row>
    <row r="979" spans="1:12">
      <c r="A979" s="11" t="s">
        <v>1568</v>
      </c>
      <c r="D979" s="11" t="s">
        <v>260</v>
      </c>
      <c r="E979" s="19" t="s">
        <v>1818</v>
      </c>
      <c r="F979" s="10">
        <v>42036</v>
      </c>
      <c r="G979" s="10">
        <v>45689</v>
      </c>
      <c r="H979" s="11">
        <v>11</v>
      </c>
      <c r="I979" s="20" t="s">
        <v>259</v>
      </c>
      <c r="J979" s="11" t="s">
        <v>261</v>
      </c>
      <c r="K979" s="11" t="s">
        <v>11524</v>
      </c>
      <c r="L979" s="11">
        <v>2</v>
      </c>
    </row>
    <row r="980" spans="1:12">
      <c r="A980" s="11" t="s">
        <v>1569</v>
      </c>
      <c r="D980" s="11" t="s">
        <v>260</v>
      </c>
      <c r="E980" s="19" t="s">
        <v>1819</v>
      </c>
      <c r="F980" s="10">
        <v>42036</v>
      </c>
      <c r="G980" s="10">
        <v>45689</v>
      </c>
      <c r="H980" s="11">
        <v>11</v>
      </c>
      <c r="I980" s="20" t="s">
        <v>259</v>
      </c>
      <c r="J980" s="11" t="s">
        <v>261</v>
      </c>
      <c r="K980" s="11" t="s">
        <v>11524</v>
      </c>
      <c r="L980" s="11">
        <v>2</v>
      </c>
    </row>
    <row r="981" spans="1:12">
      <c r="A981" s="11" t="s">
        <v>1570</v>
      </c>
      <c r="D981" s="11" t="s">
        <v>260</v>
      </c>
      <c r="E981" s="19" t="s">
        <v>1820</v>
      </c>
      <c r="F981" s="10">
        <v>42036</v>
      </c>
      <c r="G981" s="10">
        <v>45689</v>
      </c>
      <c r="H981" s="11">
        <v>11</v>
      </c>
      <c r="I981" s="11" t="s">
        <v>277</v>
      </c>
      <c r="J981" s="11" t="s">
        <v>261</v>
      </c>
      <c r="K981" s="11" t="s">
        <v>11524</v>
      </c>
      <c r="L981" s="11">
        <v>2</v>
      </c>
    </row>
    <row r="982" spans="1:12">
      <c r="A982" s="11" t="s">
        <v>1571</v>
      </c>
      <c r="D982" s="11" t="s">
        <v>260</v>
      </c>
      <c r="E982" s="19" t="s">
        <v>1821</v>
      </c>
      <c r="F982" s="10">
        <v>42036</v>
      </c>
      <c r="G982" s="10">
        <v>45689</v>
      </c>
      <c r="H982" s="11">
        <v>11</v>
      </c>
      <c r="I982" s="11" t="s">
        <v>277</v>
      </c>
      <c r="J982" s="11" t="s">
        <v>261</v>
      </c>
      <c r="K982" s="11" t="s">
        <v>11524</v>
      </c>
      <c r="L982" s="11">
        <v>2</v>
      </c>
    </row>
    <row r="983" spans="1:12">
      <c r="A983" s="11" t="s">
        <v>1572</v>
      </c>
      <c r="D983" s="11" t="s">
        <v>260</v>
      </c>
      <c r="E983" s="19" t="s">
        <v>1822</v>
      </c>
      <c r="F983" s="10">
        <v>42036</v>
      </c>
      <c r="G983" s="10">
        <v>45689</v>
      </c>
      <c r="H983" s="11">
        <v>11</v>
      </c>
      <c r="I983" s="11" t="s">
        <v>277</v>
      </c>
      <c r="J983" s="11" t="s">
        <v>261</v>
      </c>
      <c r="K983" s="11" t="s">
        <v>11524</v>
      </c>
      <c r="L983" s="11">
        <v>2</v>
      </c>
    </row>
    <row r="984" spans="1:12">
      <c r="A984" s="11" t="s">
        <v>1573</v>
      </c>
      <c r="D984" s="11" t="s">
        <v>260</v>
      </c>
      <c r="E984" s="19" t="s">
        <v>1823</v>
      </c>
      <c r="F984" s="10">
        <v>42036</v>
      </c>
      <c r="G984" s="10">
        <v>45689</v>
      </c>
      <c r="H984" s="11">
        <v>11</v>
      </c>
      <c r="I984" s="20" t="s">
        <v>259</v>
      </c>
      <c r="J984" s="11" t="s">
        <v>261</v>
      </c>
      <c r="K984" s="11" t="s">
        <v>11524</v>
      </c>
      <c r="L984" s="11">
        <v>2</v>
      </c>
    </row>
    <row r="985" spans="1:12">
      <c r="A985" s="11" t="s">
        <v>1574</v>
      </c>
      <c r="D985" s="11" t="s">
        <v>260</v>
      </c>
      <c r="E985" s="19" t="s">
        <v>1824</v>
      </c>
      <c r="F985" s="10">
        <v>42036</v>
      </c>
      <c r="G985" s="10">
        <v>45689</v>
      </c>
      <c r="H985" s="11">
        <v>11</v>
      </c>
      <c r="I985" s="20" t="s">
        <v>259</v>
      </c>
      <c r="J985" s="11" t="s">
        <v>261</v>
      </c>
      <c r="K985" s="11" t="s">
        <v>11524</v>
      </c>
      <c r="L985" s="11">
        <v>2</v>
      </c>
    </row>
    <row r="986" spans="1:12">
      <c r="A986" s="11" t="s">
        <v>1575</v>
      </c>
      <c r="D986" s="11" t="s">
        <v>260</v>
      </c>
      <c r="E986" s="19" t="s">
        <v>1825</v>
      </c>
      <c r="F986" s="10">
        <v>42036</v>
      </c>
      <c r="G986" s="10">
        <v>45689</v>
      </c>
      <c r="H986" s="11">
        <v>11</v>
      </c>
      <c r="I986" s="20" t="s">
        <v>259</v>
      </c>
      <c r="J986" s="11" t="s">
        <v>261</v>
      </c>
      <c r="K986" s="11" t="s">
        <v>11524</v>
      </c>
      <c r="L986" s="11">
        <v>2</v>
      </c>
    </row>
    <row r="987" spans="1:12">
      <c r="A987" s="11" t="s">
        <v>1576</v>
      </c>
      <c r="D987" s="11" t="s">
        <v>260</v>
      </c>
      <c r="E987" s="19" t="s">
        <v>1826</v>
      </c>
      <c r="F987" s="10">
        <v>42036</v>
      </c>
      <c r="G987" s="10">
        <v>45689</v>
      </c>
      <c r="H987" s="11">
        <v>11</v>
      </c>
      <c r="I987" s="20" t="s">
        <v>259</v>
      </c>
      <c r="J987" s="11" t="s">
        <v>261</v>
      </c>
      <c r="K987" s="11" t="s">
        <v>11524</v>
      </c>
      <c r="L987" s="11">
        <v>2</v>
      </c>
    </row>
    <row r="988" spans="1:12">
      <c r="A988" s="11" t="s">
        <v>1577</v>
      </c>
      <c r="D988" s="11" t="s">
        <v>260</v>
      </c>
      <c r="E988" s="19" t="s">
        <v>1827</v>
      </c>
      <c r="F988" s="10">
        <v>42036</v>
      </c>
      <c r="G988" s="10">
        <v>45689</v>
      </c>
      <c r="H988" s="11">
        <v>11</v>
      </c>
      <c r="I988" s="20" t="s">
        <v>259</v>
      </c>
      <c r="J988" s="11" t="s">
        <v>261</v>
      </c>
      <c r="K988" s="11" t="s">
        <v>11524</v>
      </c>
      <c r="L988" s="11">
        <v>2</v>
      </c>
    </row>
    <row r="989" spans="1:12">
      <c r="A989" s="11" t="s">
        <v>1578</v>
      </c>
      <c r="D989" s="11" t="s">
        <v>260</v>
      </c>
      <c r="E989" s="19" t="s">
        <v>1828</v>
      </c>
      <c r="F989" s="10">
        <v>42036</v>
      </c>
      <c r="G989" s="10">
        <v>45689</v>
      </c>
      <c r="H989" s="11">
        <v>11</v>
      </c>
      <c r="I989" s="20" t="s">
        <v>259</v>
      </c>
      <c r="J989" s="11" t="s">
        <v>261</v>
      </c>
      <c r="K989" s="11" t="s">
        <v>11524</v>
      </c>
      <c r="L989" s="11">
        <v>2</v>
      </c>
    </row>
    <row r="990" spans="1:12">
      <c r="A990" s="11" t="s">
        <v>1579</v>
      </c>
      <c r="D990" s="11" t="s">
        <v>260</v>
      </c>
      <c r="E990" s="19" t="s">
        <v>1829</v>
      </c>
      <c r="F990" s="10">
        <v>42036</v>
      </c>
      <c r="G990" s="10">
        <v>45689</v>
      </c>
      <c r="H990" s="11">
        <v>11</v>
      </c>
      <c r="I990" s="20" t="s">
        <v>259</v>
      </c>
      <c r="J990" s="11" t="s">
        <v>261</v>
      </c>
      <c r="K990" s="11" t="s">
        <v>11524</v>
      </c>
      <c r="L990" s="11">
        <v>2</v>
      </c>
    </row>
    <row r="991" spans="1:12">
      <c r="A991" s="11" t="s">
        <v>1580</v>
      </c>
      <c r="D991" s="11" t="s">
        <v>260</v>
      </c>
      <c r="E991" s="19" t="s">
        <v>1830</v>
      </c>
      <c r="F991" s="10">
        <v>42036</v>
      </c>
      <c r="G991" s="10">
        <v>45689</v>
      </c>
      <c r="H991" s="11">
        <v>11</v>
      </c>
      <c r="I991" s="20" t="s">
        <v>259</v>
      </c>
      <c r="J991" s="11" t="s">
        <v>261</v>
      </c>
      <c r="K991" s="11" t="s">
        <v>11524</v>
      </c>
      <c r="L991" s="11">
        <v>2</v>
      </c>
    </row>
    <row r="992" spans="1:12">
      <c r="A992" s="11" t="s">
        <v>1581</v>
      </c>
      <c r="D992" s="11" t="s">
        <v>260</v>
      </c>
      <c r="E992" s="19" t="s">
        <v>1831</v>
      </c>
      <c r="F992" s="10">
        <v>42036</v>
      </c>
      <c r="G992" s="10">
        <v>45689</v>
      </c>
      <c r="H992" s="11">
        <v>11</v>
      </c>
      <c r="I992" s="20" t="s">
        <v>259</v>
      </c>
      <c r="J992" s="11" t="s">
        <v>261</v>
      </c>
      <c r="K992" s="11" t="s">
        <v>11524</v>
      </c>
      <c r="L992" s="11">
        <v>2</v>
      </c>
    </row>
    <row r="993" spans="1:12">
      <c r="A993" s="11" t="s">
        <v>1582</v>
      </c>
      <c r="D993" s="11" t="s">
        <v>260</v>
      </c>
      <c r="E993" s="19" t="s">
        <v>1832</v>
      </c>
      <c r="F993" s="10">
        <v>42036</v>
      </c>
      <c r="G993" s="10">
        <v>45689</v>
      </c>
      <c r="H993" s="11">
        <v>11</v>
      </c>
      <c r="I993" s="20" t="s">
        <v>259</v>
      </c>
      <c r="J993" s="11" t="s">
        <v>261</v>
      </c>
      <c r="K993" s="11" t="s">
        <v>11524</v>
      </c>
      <c r="L993" s="11">
        <v>2</v>
      </c>
    </row>
    <row r="994" spans="1:12">
      <c r="A994" s="11" t="s">
        <v>1583</v>
      </c>
      <c r="D994" s="11" t="s">
        <v>260</v>
      </c>
      <c r="E994" s="19" t="s">
        <v>1833</v>
      </c>
      <c r="F994" s="10">
        <v>42036</v>
      </c>
      <c r="G994" s="10">
        <v>45689</v>
      </c>
      <c r="H994" s="11">
        <v>11</v>
      </c>
      <c r="I994" s="20" t="s">
        <v>259</v>
      </c>
      <c r="J994" s="11" t="s">
        <v>261</v>
      </c>
      <c r="K994" s="11" t="s">
        <v>11524</v>
      </c>
      <c r="L994" s="11">
        <v>2</v>
      </c>
    </row>
    <row r="995" spans="1:12">
      <c r="A995" s="11" t="s">
        <v>1584</v>
      </c>
      <c r="D995" s="11" t="s">
        <v>260</v>
      </c>
      <c r="E995" s="19" t="s">
        <v>1834</v>
      </c>
      <c r="F995" s="10">
        <v>42036</v>
      </c>
      <c r="G995" s="10">
        <v>45689</v>
      </c>
      <c r="H995" s="11">
        <v>11</v>
      </c>
      <c r="I995" s="20" t="s">
        <v>259</v>
      </c>
      <c r="J995" s="11" t="s">
        <v>261</v>
      </c>
      <c r="K995" s="11" t="s">
        <v>11524</v>
      </c>
      <c r="L995" s="11">
        <v>2</v>
      </c>
    </row>
    <row r="996" spans="1:12">
      <c r="A996" s="11" t="s">
        <v>1585</v>
      </c>
      <c r="D996" s="11" t="s">
        <v>260</v>
      </c>
      <c r="E996" s="19" t="s">
        <v>1835</v>
      </c>
      <c r="F996" s="10">
        <v>42036</v>
      </c>
      <c r="G996" s="10">
        <v>45689</v>
      </c>
      <c r="H996" s="11">
        <v>11</v>
      </c>
      <c r="I996" s="20" t="s">
        <v>259</v>
      </c>
      <c r="J996" s="11" t="s">
        <v>261</v>
      </c>
      <c r="K996" s="11" t="s">
        <v>11524</v>
      </c>
      <c r="L996" s="11">
        <v>2</v>
      </c>
    </row>
    <row r="997" spans="1:12">
      <c r="A997" s="11" t="s">
        <v>1586</v>
      </c>
      <c r="D997" s="11" t="s">
        <v>260</v>
      </c>
      <c r="E997" s="19" t="s">
        <v>1836</v>
      </c>
      <c r="F997" s="10">
        <v>42036</v>
      </c>
      <c r="G997" s="10">
        <v>45689</v>
      </c>
      <c r="H997" s="11">
        <v>11</v>
      </c>
      <c r="I997" s="20" t="s">
        <v>259</v>
      </c>
      <c r="J997" s="11" t="s">
        <v>261</v>
      </c>
      <c r="K997" s="11" t="s">
        <v>11524</v>
      </c>
      <c r="L997" s="11">
        <v>2</v>
      </c>
    </row>
    <row r="998" spans="1:12">
      <c r="A998" s="11" t="s">
        <v>1587</v>
      </c>
      <c r="D998" s="11" t="s">
        <v>260</v>
      </c>
      <c r="E998" s="19" t="s">
        <v>1837</v>
      </c>
      <c r="F998" s="10">
        <v>42036</v>
      </c>
      <c r="G998" s="10">
        <v>45689</v>
      </c>
      <c r="H998" s="11">
        <v>11</v>
      </c>
      <c r="I998" s="20" t="s">
        <v>259</v>
      </c>
      <c r="J998" s="11" t="s">
        <v>261</v>
      </c>
      <c r="K998" s="11" t="s">
        <v>11524</v>
      </c>
      <c r="L998" s="11">
        <v>2</v>
      </c>
    </row>
    <row r="999" spans="1:12">
      <c r="A999" s="11" t="s">
        <v>1588</v>
      </c>
      <c r="D999" s="11" t="s">
        <v>260</v>
      </c>
      <c r="E999" s="19" t="s">
        <v>1838</v>
      </c>
      <c r="F999" s="10">
        <v>42036</v>
      </c>
      <c r="G999" s="10">
        <v>45689</v>
      </c>
      <c r="H999" s="11">
        <v>11</v>
      </c>
      <c r="I999" s="11" t="s">
        <v>277</v>
      </c>
      <c r="J999" s="11" t="s">
        <v>261</v>
      </c>
      <c r="K999" s="11" t="s">
        <v>11524</v>
      </c>
      <c r="L999" s="11">
        <v>2</v>
      </c>
    </row>
    <row r="1000" spans="1:12">
      <c r="A1000" s="11" t="s">
        <v>1589</v>
      </c>
      <c r="D1000" s="11" t="s">
        <v>260</v>
      </c>
      <c r="E1000" s="19" t="s">
        <v>1839</v>
      </c>
      <c r="F1000" s="10">
        <v>42036</v>
      </c>
      <c r="G1000" s="10">
        <v>45689</v>
      </c>
      <c r="H1000" s="11">
        <v>11</v>
      </c>
      <c r="I1000" s="11" t="s">
        <v>277</v>
      </c>
      <c r="J1000" s="11" t="s">
        <v>261</v>
      </c>
      <c r="K1000" s="11" t="s">
        <v>11524</v>
      </c>
      <c r="L1000" s="11">
        <v>2</v>
      </c>
    </row>
    <row r="1001" spans="1:12">
      <c r="A1001" s="11" t="s">
        <v>1590</v>
      </c>
      <c r="D1001" s="11" t="s">
        <v>260</v>
      </c>
      <c r="E1001" s="19" t="s">
        <v>1840</v>
      </c>
      <c r="F1001" s="10">
        <v>42036</v>
      </c>
      <c r="G1001" s="10">
        <v>45689</v>
      </c>
      <c r="H1001" s="11">
        <v>11</v>
      </c>
      <c r="I1001" s="11" t="s">
        <v>277</v>
      </c>
      <c r="J1001" s="11" t="s">
        <v>261</v>
      </c>
      <c r="K1001" s="11" t="s">
        <v>11524</v>
      </c>
      <c r="L1001" s="11">
        <v>2</v>
      </c>
    </row>
    <row r="1002" spans="1:12">
      <c r="A1002" s="11" t="s">
        <v>1591</v>
      </c>
      <c r="D1002" s="11" t="s">
        <v>260</v>
      </c>
      <c r="E1002" s="19" t="s">
        <v>1841</v>
      </c>
      <c r="F1002" s="10">
        <v>42036</v>
      </c>
      <c r="G1002" s="10">
        <v>45689</v>
      </c>
      <c r="H1002" s="11">
        <v>11</v>
      </c>
      <c r="I1002" s="20" t="s">
        <v>259</v>
      </c>
      <c r="J1002" s="11" t="s">
        <v>261</v>
      </c>
      <c r="K1002" s="11" t="s">
        <v>11524</v>
      </c>
      <c r="L1002" s="11">
        <v>2</v>
      </c>
    </row>
    <row r="1003" spans="1:12">
      <c r="A1003" s="11" t="s">
        <v>1592</v>
      </c>
      <c r="D1003" s="11" t="s">
        <v>260</v>
      </c>
      <c r="E1003" s="19" t="s">
        <v>1842</v>
      </c>
      <c r="F1003" s="10">
        <v>42036</v>
      </c>
      <c r="G1003" s="10">
        <v>45689</v>
      </c>
      <c r="H1003" s="11">
        <v>11</v>
      </c>
      <c r="I1003" s="20" t="s">
        <v>259</v>
      </c>
      <c r="J1003" s="11" t="s">
        <v>261</v>
      </c>
      <c r="K1003" s="11" t="s">
        <v>11524</v>
      </c>
      <c r="L1003" s="11">
        <v>2</v>
      </c>
    </row>
    <row r="1004" spans="1:12">
      <c r="A1004" s="11" t="s">
        <v>1593</v>
      </c>
      <c r="D1004" s="11" t="s">
        <v>260</v>
      </c>
      <c r="E1004" s="19" t="s">
        <v>1843</v>
      </c>
      <c r="F1004" s="10">
        <v>42036</v>
      </c>
      <c r="G1004" s="10">
        <v>45689</v>
      </c>
      <c r="H1004" s="11">
        <v>11</v>
      </c>
      <c r="I1004" s="20" t="s">
        <v>259</v>
      </c>
      <c r="J1004" s="11" t="s">
        <v>261</v>
      </c>
      <c r="K1004" s="11" t="s">
        <v>11524</v>
      </c>
      <c r="L1004" s="11">
        <v>2</v>
      </c>
    </row>
    <row r="1005" spans="1:12">
      <c r="A1005" s="11" t="s">
        <v>1594</v>
      </c>
      <c r="D1005" s="11" t="s">
        <v>260</v>
      </c>
      <c r="E1005" s="19" t="s">
        <v>1844</v>
      </c>
      <c r="F1005" s="10">
        <v>42036</v>
      </c>
      <c r="G1005" s="10">
        <v>45689</v>
      </c>
      <c r="H1005" s="11">
        <v>11</v>
      </c>
      <c r="I1005" s="20" t="s">
        <v>259</v>
      </c>
      <c r="J1005" s="11" t="s">
        <v>261</v>
      </c>
      <c r="K1005" s="11" t="s">
        <v>11524</v>
      </c>
      <c r="L1005" s="11">
        <v>2</v>
      </c>
    </row>
    <row r="1006" spans="1:12">
      <c r="A1006" s="11" t="s">
        <v>1595</v>
      </c>
      <c r="D1006" s="11" t="s">
        <v>260</v>
      </c>
      <c r="E1006" s="19" t="s">
        <v>1845</v>
      </c>
      <c r="F1006" s="10">
        <v>42036</v>
      </c>
      <c r="G1006" s="10">
        <v>45689</v>
      </c>
      <c r="H1006" s="11">
        <v>11</v>
      </c>
      <c r="I1006" s="20" t="s">
        <v>259</v>
      </c>
      <c r="J1006" s="11" t="s">
        <v>261</v>
      </c>
      <c r="K1006" s="11" t="s">
        <v>11524</v>
      </c>
      <c r="L1006" s="11">
        <v>2</v>
      </c>
    </row>
    <row r="1007" spans="1:12">
      <c r="A1007" s="11" t="s">
        <v>1596</v>
      </c>
      <c r="D1007" s="11" t="s">
        <v>260</v>
      </c>
      <c r="E1007" s="19" t="s">
        <v>1846</v>
      </c>
      <c r="F1007" s="10">
        <v>42036</v>
      </c>
      <c r="G1007" s="10">
        <v>45689</v>
      </c>
      <c r="H1007" s="11">
        <v>11</v>
      </c>
      <c r="I1007" s="20" t="s">
        <v>259</v>
      </c>
      <c r="J1007" s="11" t="s">
        <v>261</v>
      </c>
      <c r="K1007" s="11" t="s">
        <v>11524</v>
      </c>
      <c r="L1007" s="11">
        <v>2</v>
      </c>
    </row>
    <row r="1008" spans="1:12">
      <c r="A1008" s="11" t="s">
        <v>1597</v>
      </c>
      <c r="D1008" s="11" t="s">
        <v>260</v>
      </c>
      <c r="E1008" s="19" t="s">
        <v>1847</v>
      </c>
      <c r="F1008" s="10">
        <v>42036</v>
      </c>
      <c r="G1008" s="10">
        <v>45689</v>
      </c>
      <c r="H1008" s="11">
        <v>11</v>
      </c>
      <c r="I1008" s="20" t="s">
        <v>259</v>
      </c>
      <c r="J1008" s="11" t="s">
        <v>261</v>
      </c>
      <c r="K1008" s="11" t="s">
        <v>11524</v>
      </c>
      <c r="L1008" s="11">
        <v>2</v>
      </c>
    </row>
    <row r="1009" spans="1:12">
      <c r="A1009" s="11" t="s">
        <v>1598</v>
      </c>
      <c r="D1009" s="11" t="s">
        <v>260</v>
      </c>
      <c r="E1009" s="19" t="s">
        <v>1848</v>
      </c>
      <c r="F1009" s="10">
        <v>42036</v>
      </c>
      <c r="G1009" s="10">
        <v>45689</v>
      </c>
      <c r="H1009" s="11">
        <v>11</v>
      </c>
      <c r="I1009" s="20" t="s">
        <v>259</v>
      </c>
      <c r="J1009" s="11" t="s">
        <v>261</v>
      </c>
      <c r="K1009" s="11" t="s">
        <v>11524</v>
      </c>
      <c r="L1009" s="11">
        <v>2</v>
      </c>
    </row>
    <row r="1010" spans="1:12">
      <c r="A1010" s="11" t="s">
        <v>1599</v>
      </c>
      <c r="D1010" s="11" t="s">
        <v>260</v>
      </c>
      <c r="E1010" s="19" t="s">
        <v>1849</v>
      </c>
      <c r="F1010" s="10">
        <v>42036</v>
      </c>
      <c r="G1010" s="10">
        <v>45689</v>
      </c>
      <c r="H1010" s="11">
        <v>11</v>
      </c>
      <c r="I1010" s="20" t="s">
        <v>259</v>
      </c>
      <c r="J1010" s="11" t="s">
        <v>261</v>
      </c>
      <c r="K1010" s="11" t="s">
        <v>11524</v>
      </c>
      <c r="L1010" s="11">
        <v>2</v>
      </c>
    </row>
    <row r="1011" spans="1:12">
      <c r="A1011" s="11" t="s">
        <v>1600</v>
      </c>
      <c r="D1011" s="11" t="s">
        <v>260</v>
      </c>
      <c r="E1011" s="19" t="s">
        <v>1850</v>
      </c>
      <c r="F1011" s="10">
        <v>42036</v>
      </c>
      <c r="G1011" s="10">
        <v>45689</v>
      </c>
      <c r="H1011" s="11">
        <v>11</v>
      </c>
      <c r="I1011" s="20" t="s">
        <v>259</v>
      </c>
      <c r="J1011" s="11" t="s">
        <v>261</v>
      </c>
      <c r="K1011" s="11" t="s">
        <v>11524</v>
      </c>
      <c r="L1011" s="11">
        <v>2</v>
      </c>
    </row>
    <row r="1012" spans="1:12">
      <c r="A1012" s="11" t="s">
        <v>1851</v>
      </c>
      <c r="D1012" s="11" t="s">
        <v>260</v>
      </c>
      <c r="E1012" s="19" t="s">
        <v>2057</v>
      </c>
      <c r="F1012" s="10">
        <v>42036</v>
      </c>
      <c r="G1012" s="10">
        <v>45689</v>
      </c>
      <c r="H1012" s="11">
        <v>11</v>
      </c>
      <c r="I1012" s="20" t="s">
        <v>259</v>
      </c>
      <c r="J1012" s="11" t="s">
        <v>261</v>
      </c>
      <c r="K1012" s="11" t="s">
        <v>11524</v>
      </c>
      <c r="L1012" s="11">
        <v>2</v>
      </c>
    </row>
    <row r="1013" spans="1:12">
      <c r="A1013" s="11" t="s">
        <v>1852</v>
      </c>
      <c r="D1013" s="11" t="s">
        <v>260</v>
      </c>
      <c r="E1013" s="19" t="s">
        <v>2058</v>
      </c>
      <c r="F1013" s="10">
        <v>42036</v>
      </c>
      <c r="G1013" s="10">
        <v>45689</v>
      </c>
      <c r="H1013" s="11">
        <v>11</v>
      </c>
      <c r="I1013" s="20" t="s">
        <v>259</v>
      </c>
      <c r="J1013" s="11" t="s">
        <v>261</v>
      </c>
      <c r="K1013" s="11" t="s">
        <v>11524</v>
      </c>
      <c r="L1013" s="11">
        <v>2</v>
      </c>
    </row>
    <row r="1014" spans="1:12">
      <c r="A1014" s="11" t="s">
        <v>1853</v>
      </c>
      <c r="D1014" s="11" t="s">
        <v>260</v>
      </c>
      <c r="E1014" s="19" t="s">
        <v>2059</v>
      </c>
      <c r="F1014" s="10">
        <v>42036</v>
      </c>
      <c r="G1014" s="10">
        <v>45689</v>
      </c>
      <c r="H1014" s="11">
        <v>11</v>
      </c>
      <c r="I1014" s="20" t="s">
        <v>259</v>
      </c>
      <c r="J1014" s="11" t="s">
        <v>261</v>
      </c>
      <c r="K1014" s="11" t="s">
        <v>11524</v>
      </c>
      <c r="L1014" s="11">
        <v>2</v>
      </c>
    </row>
    <row r="1015" spans="1:12">
      <c r="A1015" s="11" t="s">
        <v>1854</v>
      </c>
      <c r="D1015" s="11" t="s">
        <v>260</v>
      </c>
      <c r="E1015" s="19" t="s">
        <v>2060</v>
      </c>
      <c r="F1015" s="10">
        <v>42036</v>
      </c>
      <c r="G1015" s="10">
        <v>45689</v>
      </c>
      <c r="H1015" s="11">
        <v>11</v>
      </c>
      <c r="I1015" s="20" t="s">
        <v>259</v>
      </c>
      <c r="J1015" s="11" t="s">
        <v>261</v>
      </c>
      <c r="K1015" s="11" t="s">
        <v>11524</v>
      </c>
      <c r="L1015" s="11">
        <v>2</v>
      </c>
    </row>
    <row r="1016" spans="1:12">
      <c r="A1016" s="11" t="s">
        <v>1855</v>
      </c>
      <c r="D1016" s="11" t="s">
        <v>260</v>
      </c>
      <c r="E1016" s="19" t="s">
        <v>2061</v>
      </c>
      <c r="F1016" s="10">
        <v>42036</v>
      </c>
      <c r="G1016" s="10">
        <v>45689</v>
      </c>
      <c r="H1016" s="11">
        <v>11</v>
      </c>
      <c r="I1016" s="20" t="s">
        <v>259</v>
      </c>
      <c r="J1016" s="11" t="s">
        <v>261</v>
      </c>
      <c r="K1016" s="11" t="s">
        <v>11524</v>
      </c>
      <c r="L1016" s="11">
        <v>2</v>
      </c>
    </row>
    <row r="1017" spans="1:12">
      <c r="A1017" s="11" t="s">
        <v>1856</v>
      </c>
      <c r="D1017" s="11" t="s">
        <v>260</v>
      </c>
      <c r="E1017" s="19" t="s">
        <v>2062</v>
      </c>
      <c r="F1017" s="10">
        <v>42036</v>
      </c>
      <c r="G1017" s="10">
        <v>45689</v>
      </c>
      <c r="H1017" s="11">
        <v>11</v>
      </c>
      <c r="I1017" s="11" t="s">
        <v>277</v>
      </c>
      <c r="J1017" s="11" t="s">
        <v>261</v>
      </c>
      <c r="K1017" s="11" t="s">
        <v>11524</v>
      </c>
      <c r="L1017" s="11">
        <v>2</v>
      </c>
    </row>
    <row r="1018" spans="1:12">
      <c r="A1018" s="11" t="s">
        <v>1857</v>
      </c>
      <c r="D1018" s="11" t="s">
        <v>260</v>
      </c>
      <c r="E1018" s="19" t="s">
        <v>2063</v>
      </c>
      <c r="F1018" s="10">
        <v>42036</v>
      </c>
      <c r="G1018" s="10">
        <v>45689</v>
      </c>
      <c r="H1018" s="11">
        <v>11</v>
      </c>
      <c r="I1018" s="11" t="s">
        <v>277</v>
      </c>
      <c r="J1018" s="11" t="s">
        <v>261</v>
      </c>
      <c r="K1018" s="11" t="s">
        <v>11524</v>
      </c>
      <c r="L1018" s="11">
        <v>2</v>
      </c>
    </row>
    <row r="1019" spans="1:12">
      <c r="A1019" s="11" t="s">
        <v>1858</v>
      </c>
      <c r="D1019" s="11" t="s">
        <v>260</v>
      </c>
      <c r="E1019" s="19" t="s">
        <v>2064</v>
      </c>
      <c r="F1019" s="10">
        <v>42036</v>
      </c>
      <c r="G1019" s="10">
        <v>45689</v>
      </c>
      <c r="H1019" s="11">
        <v>11</v>
      </c>
      <c r="I1019" s="11" t="s">
        <v>277</v>
      </c>
      <c r="J1019" s="11" t="s">
        <v>261</v>
      </c>
      <c r="K1019" s="11" t="s">
        <v>11524</v>
      </c>
      <c r="L1019" s="11">
        <v>2</v>
      </c>
    </row>
    <row r="1020" spans="1:12">
      <c r="A1020" s="11" t="s">
        <v>1859</v>
      </c>
      <c r="D1020" s="11" t="s">
        <v>260</v>
      </c>
      <c r="E1020" s="19" t="s">
        <v>2065</v>
      </c>
      <c r="F1020" s="10">
        <v>42036</v>
      </c>
      <c r="G1020" s="10">
        <v>45689</v>
      </c>
      <c r="H1020" s="11">
        <v>11</v>
      </c>
      <c r="I1020" s="20" t="s">
        <v>259</v>
      </c>
      <c r="J1020" s="11" t="s">
        <v>261</v>
      </c>
      <c r="K1020" s="11" t="s">
        <v>11524</v>
      </c>
      <c r="L1020" s="11">
        <v>2</v>
      </c>
    </row>
    <row r="1021" spans="1:12">
      <c r="A1021" s="11" t="s">
        <v>1860</v>
      </c>
      <c r="D1021" s="11" t="s">
        <v>260</v>
      </c>
      <c r="E1021" s="19" t="s">
        <v>2066</v>
      </c>
      <c r="F1021" s="10">
        <v>42036</v>
      </c>
      <c r="G1021" s="10">
        <v>45689</v>
      </c>
      <c r="H1021" s="11">
        <v>11</v>
      </c>
      <c r="I1021" s="20" t="s">
        <v>259</v>
      </c>
      <c r="J1021" s="11" t="s">
        <v>261</v>
      </c>
      <c r="K1021" s="11" t="s">
        <v>11524</v>
      </c>
      <c r="L1021" s="11">
        <v>2</v>
      </c>
    </row>
    <row r="1022" spans="1:12">
      <c r="A1022" s="11" t="s">
        <v>1861</v>
      </c>
      <c r="D1022" s="11" t="s">
        <v>260</v>
      </c>
      <c r="E1022" s="19" t="s">
        <v>2067</v>
      </c>
      <c r="F1022" s="10">
        <v>42036</v>
      </c>
      <c r="G1022" s="10">
        <v>45689</v>
      </c>
      <c r="H1022" s="11">
        <v>11</v>
      </c>
      <c r="I1022" s="20" t="s">
        <v>259</v>
      </c>
      <c r="J1022" s="11" t="s">
        <v>261</v>
      </c>
      <c r="K1022" s="11" t="s">
        <v>11524</v>
      </c>
      <c r="L1022" s="11">
        <v>2</v>
      </c>
    </row>
    <row r="1023" spans="1:12">
      <c r="A1023" s="11" t="s">
        <v>1862</v>
      </c>
      <c r="D1023" s="11" t="s">
        <v>260</v>
      </c>
      <c r="E1023" s="19" t="s">
        <v>2068</v>
      </c>
      <c r="F1023" s="10">
        <v>42036</v>
      </c>
      <c r="G1023" s="10">
        <v>45689</v>
      </c>
      <c r="H1023" s="11">
        <v>11</v>
      </c>
      <c r="I1023" s="20" t="s">
        <v>259</v>
      </c>
      <c r="J1023" s="11" t="s">
        <v>261</v>
      </c>
      <c r="K1023" s="11" t="s">
        <v>11524</v>
      </c>
      <c r="L1023" s="11">
        <v>2</v>
      </c>
    </row>
    <row r="1024" spans="1:12">
      <c r="A1024" s="11" t="s">
        <v>1863</v>
      </c>
      <c r="D1024" s="11" t="s">
        <v>260</v>
      </c>
      <c r="E1024" s="19" t="s">
        <v>2069</v>
      </c>
      <c r="F1024" s="10">
        <v>42036</v>
      </c>
      <c r="G1024" s="10">
        <v>45689</v>
      </c>
      <c r="H1024" s="11">
        <v>11</v>
      </c>
      <c r="I1024" s="20" t="s">
        <v>259</v>
      </c>
      <c r="J1024" s="11" t="s">
        <v>261</v>
      </c>
      <c r="K1024" s="11" t="s">
        <v>11524</v>
      </c>
      <c r="L1024" s="11">
        <v>2</v>
      </c>
    </row>
    <row r="1025" spans="1:12">
      <c r="A1025" s="11" t="s">
        <v>1864</v>
      </c>
      <c r="D1025" s="11" t="s">
        <v>260</v>
      </c>
      <c r="E1025" s="19" t="s">
        <v>2070</v>
      </c>
      <c r="F1025" s="10">
        <v>42036</v>
      </c>
      <c r="G1025" s="10">
        <v>45689</v>
      </c>
      <c r="H1025" s="11">
        <v>11</v>
      </c>
      <c r="I1025" s="20" t="s">
        <v>259</v>
      </c>
      <c r="J1025" s="11" t="s">
        <v>261</v>
      </c>
      <c r="K1025" s="11" t="s">
        <v>11524</v>
      </c>
      <c r="L1025" s="11">
        <v>2</v>
      </c>
    </row>
    <row r="1026" spans="1:12">
      <c r="A1026" s="11" t="s">
        <v>1865</v>
      </c>
      <c r="D1026" s="11" t="s">
        <v>260</v>
      </c>
      <c r="E1026" s="19" t="s">
        <v>2071</v>
      </c>
      <c r="F1026" s="10">
        <v>42036</v>
      </c>
      <c r="G1026" s="10">
        <v>45689</v>
      </c>
      <c r="H1026" s="11">
        <v>11</v>
      </c>
      <c r="I1026" s="20" t="s">
        <v>259</v>
      </c>
      <c r="J1026" s="11" t="s">
        <v>261</v>
      </c>
      <c r="K1026" s="11" t="s">
        <v>11524</v>
      </c>
      <c r="L1026" s="11">
        <v>2</v>
      </c>
    </row>
    <row r="1027" spans="1:12">
      <c r="A1027" s="11" t="s">
        <v>1866</v>
      </c>
      <c r="D1027" s="11" t="s">
        <v>260</v>
      </c>
      <c r="E1027" s="19" t="s">
        <v>2072</v>
      </c>
      <c r="F1027" s="10">
        <v>42036</v>
      </c>
      <c r="G1027" s="10">
        <v>45689</v>
      </c>
      <c r="H1027" s="11">
        <v>11</v>
      </c>
      <c r="I1027" s="20" t="s">
        <v>259</v>
      </c>
      <c r="J1027" s="11" t="s">
        <v>261</v>
      </c>
      <c r="K1027" s="11" t="s">
        <v>11524</v>
      </c>
      <c r="L1027" s="11">
        <v>2</v>
      </c>
    </row>
    <row r="1028" spans="1:12">
      <c r="A1028" s="11" t="s">
        <v>1867</v>
      </c>
      <c r="D1028" s="11" t="s">
        <v>260</v>
      </c>
      <c r="E1028" s="19" t="s">
        <v>2073</v>
      </c>
      <c r="F1028" s="10">
        <v>42036</v>
      </c>
      <c r="G1028" s="10">
        <v>45689</v>
      </c>
      <c r="H1028" s="11">
        <v>11</v>
      </c>
      <c r="I1028" s="20" t="s">
        <v>259</v>
      </c>
      <c r="J1028" s="11" t="s">
        <v>261</v>
      </c>
      <c r="K1028" s="11" t="s">
        <v>11524</v>
      </c>
      <c r="L1028" s="11">
        <v>2</v>
      </c>
    </row>
    <row r="1029" spans="1:12">
      <c r="A1029" s="11" t="s">
        <v>1868</v>
      </c>
      <c r="D1029" s="11" t="s">
        <v>260</v>
      </c>
      <c r="E1029" s="19" t="s">
        <v>2074</v>
      </c>
      <c r="F1029" s="10">
        <v>42036</v>
      </c>
      <c r="G1029" s="10">
        <v>45689</v>
      </c>
      <c r="H1029" s="11">
        <v>11</v>
      </c>
      <c r="I1029" s="20" t="s">
        <v>259</v>
      </c>
      <c r="J1029" s="11" t="s">
        <v>261</v>
      </c>
      <c r="K1029" s="11" t="s">
        <v>11524</v>
      </c>
      <c r="L1029" s="11">
        <v>2</v>
      </c>
    </row>
    <row r="1030" spans="1:12">
      <c r="A1030" s="11" t="s">
        <v>1869</v>
      </c>
      <c r="D1030" s="11" t="s">
        <v>260</v>
      </c>
      <c r="E1030" s="19" t="s">
        <v>2075</v>
      </c>
      <c r="F1030" s="10">
        <v>42036</v>
      </c>
      <c r="G1030" s="10">
        <v>45689</v>
      </c>
      <c r="H1030" s="11">
        <v>11</v>
      </c>
      <c r="I1030" s="20" t="s">
        <v>259</v>
      </c>
      <c r="J1030" s="11" t="s">
        <v>261</v>
      </c>
      <c r="K1030" s="11" t="s">
        <v>11524</v>
      </c>
      <c r="L1030" s="11">
        <v>2</v>
      </c>
    </row>
    <row r="1031" spans="1:12">
      <c r="A1031" s="11" t="s">
        <v>1870</v>
      </c>
      <c r="D1031" s="11" t="s">
        <v>260</v>
      </c>
      <c r="E1031" s="19" t="s">
        <v>2076</v>
      </c>
      <c r="F1031" s="10">
        <v>42036</v>
      </c>
      <c r="G1031" s="10">
        <v>45689</v>
      </c>
      <c r="H1031" s="11">
        <v>11</v>
      </c>
      <c r="I1031" s="20" t="s">
        <v>259</v>
      </c>
      <c r="J1031" s="11" t="s">
        <v>261</v>
      </c>
      <c r="K1031" s="11" t="s">
        <v>11524</v>
      </c>
      <c r="L1031" s="11">
        <v>2</v>
      </c>
    </row>
    <row r="1032" spans="1:12">
      <c r="A1032" s="11" t="s">
        <v>1871</v>
      </c>
      <c r="D1032" s="11" t="s">
        <v>260</v>
      </c>
      <c r="E1032" s="19" t="s">
        <v>2077</v>
      </c>
      <c r="F1032" s="10">
        <v>42036</v>
      </c>
      <c r="G1032" s="10">
        <v>45689</v>
      </c>
      <c r="H1032" s="11">
        <v>11</v>
      </c>
      <c r="I1032" s="20" t="s">
        <v>259</v>
      </c>
      <c r="J1032" s="11" t="s">
        <v>261</v>
      </c>
      <c r="K1032" s="11" t="s">
        <v>11524</v>
      </c>
      <c r="L1032" s="11">
        <v>2</v>
      </c>
    </row>
    <row r="1033" spans="1:12">
      <c r="A1033" s="11" t="s">
        <v>1872</v>
      </c>
      <c r="D1033" s="11" t="s">
        <v>260</v>
      </c>
      <c r="E1033" s="19" t="s">
        <v>2078</v>
      </c>
      <c r="F1033" s="10">
        <v>42036</v>
      </c>
      <c r="G1033" s="10">
        <v>45689</v>
      </c>
      <c r="H1033" s="11">
        <v>11</v>
      </c>
      <c r="I1033" s="20" t="s">
        <v>259</v>
      </c>
      <c r="J1033" s="11" t="s">
        <v>261</v>
      </c>
      <c r="K1033" s="11" t="s">
        <v>11524</v>
      </c>
      <c r="L1033" s="11">
        <v>2</v>
      </c>
    </row>
    <row r="1034" spans="1:12">
      <c r="A1034" s="11" t="s">
        <v>1873</v>
      </c>
      <c r="D1034" s="11" t="s">
        <v>260</v>
      </c>
      <c r="E1034" s="19" t="s">
        <v>2079</v>
      </c>
      <c r="F1034" s="10">
        <v>42036</v>
      </c>
      <c r="G1034" s="10">
        <v>45689</v>
      </c>
      <c r="H1034" s="11">
        <v>11</v>
      </c>
      <c r="I1034" s="20" t="s">
        <v>259</v>
      </c>
      <c r="J1034" s="11" t="s">
        <v>261</v>
      </c>
      <c r="K1034" s="11" t="s">
        <v>11524</v>
      </c>
      <c r="L1034" s="11">
        <v>2</v>
      </c>
    </row>
    <row r="1035" spans="1:12">
      <c r="A1035" s="11" t="s">
        <v>1874</v>
      </c>
      <c r="D1035" s="11" t="s">
        <v>260</v>
      </c>
      <c r="E1035" s="19" t="s">
        <v>2080</v>
      </c>
      <c r="F1035" s="10">
        <v>42036</v>
      </c>
      <c r="G1035" s="10">
        <v>45689</v>
      </c>
      <c r="H1035" s="11">
        <v>11</v>
      </c>
      <c r="I1035" s="11" t="s">
        <v>277</v>
      </c>
      <c r="J1035" s="11" t="s">
        <v>261</v>
      </c>
      <c r="K1035" s="11" t="s">
        <v>11524</v>
      </c>
      <c r="L1035" s="11">
        <v>2</v>
      </c>
    </row>
    <row r="1036" spans="1:12">
      <c r="A1036" s="11" t="s">
        <v>1875</v>
      </c>
      <c r="D1036" s="11" t="s">
        <v>260</v>
      </c>
      <c r="E1036" s="19" t="s">
        <v>2081</v>
      </c>
      <c r="F1036" s="10">
        <v>42036</v>
      </c>
      <c r="G1036" s="10">
        <v>45689</v>
      </c>
      <c r="H1036" s="11">
        <v>11</v>
      </c>
      <c r="I1036" s="11" t="s">
        <v>277</v>
      </c>
      <c r="J1036" s="11" t="s">
        <v>261</v>
      </c>
      <c r="K1036" s="11" t="s">
        <v>11524</v>
      </c>
      <c r="L1036" s="11">
        <v>2</v>
      </c>
    </row>
    <row r="1037" spans="1:12">
      <c r="A1037" s="11" t="s">
        <v>1876</v>
      </c>
      <c r="D1037" s="11" t="s">
        <v>260</v>
      </c>
      <c r="E1037" s="19" t="s">
        <v>2082</v>
      </c>
      <c r="F1037" s="10">
        <v>42036</v>
      </c>
      <c r="G1037" s="10">
        <v>45689</v>
      </c>
      <c r="H1037" s="11">
        <v>11</v>
      </c>
      <c r="I1037" s="11" t="s">
        <v>277</v>
      </c>
      <c r="J1037" s="11" t="s">
        <v>261</v>
      </c>
      <c r="K1037" s="11" t="s">
        <v>11524</v>
      </c>
      <c r="L1037" s="11">
        <v>2</v>
      </c>
    </row>
    <row r="1038" spans="1:12">
      <c r="A1038" s="11" t="s">
        <v>1877</v>
      </c>
      <c r="D1038" s="11" t="s">
        <v>260</v>
      </c>
      <c r="E1038" s="19" t="s">
        <v>2083</v>
      </c>
      <c r="F1038" s="10">
        <v>42036</v>
      </c>
      <c r="G1038" s="10">
        <v>45689</v>
      </c>
      <c r="H1038" s="11">
        <v>11</v>
      </c>
      <c r="I1038" s="20" t="s">
        <v>259</v>
      </c>
      <c r="J1038" s="11" t="s">
        <v>261</v>
      </c>
      <c r="K1038" s="11" t="s">
        <v>11524</v>
      </c>
      <c r="L1038" s="11">
        <v>2</v>
      </c>
    </row>
    <row r="1039" spans="1:12">
      <c r="A1039" s="11" t="s">
        <v>1878</v>
      </c>
      <c r="D1039" s="11" t="s">
        <v>260</v>
      </c>
      <c r="E1039" s="19" t="s">
        <v>2084</v>
      </c>
      <c r="F1039" s="10">
        <v>42036</v>
      </c>
      <c r="G1039" s="10">
        <v>45689</v>
      </c>
      <c r="H1039" s="11">
        <v>11</v>
      </c>
      <c r="I1039" s="20" t="s">
        <v>259</v>
      </c>
      <c r="J1039" s="11" t="s">
        <v>261</v>
      </c>
      <c r="K1039" s="11" t="s">
        <v>11524</v>
      </c>
      <c r="L1039" s="11">
        <v>2</v>
      </c>
    </row>
    <row r="1040" spans="1:12">
      <c r="A1040" s="11" t="s">
        <v>1879</v>
      </c>
      <c r="D1040" s="11" t="s">
        <v>260</v>
      </c>
      <c r="E1040" s="19" t="s">
        <v>2085</v>
      </c>
      <c r="F1040" s="10">
        <v>42036</v>
      </c>
      <c r="G1040" s="10">
        <v>45689</v>
      </c>
      <c r="H1040" s="11">
        <v>11</v>
      </c>
      <c r="I1040" s="20" t="s">
        <v>259</v>
      </c>
      <c r="J1040" s="11" t="s">
        <v>261</v>
      </c>
      <c r="K1040" s="11" t="s">
        <v>11524</v>
      </c>
      <c r="L1040" s="11">
        <v>2</v>
      </c>
    </row>
    <row r="1041" spans="1:12">
      <c r="A1041" s="11" t="s">
        <v>1880</v>
      </c>
      <c r="D1041" s="11" t="s">
        <v>260</v>
      </c>
      <c r="E1041" s="19" t="s">
        <v>2086</v>
      </c>
      <c r="F1041" s="10">
        <v>42036</v>
      </c>
      <c r="G1041" s="10">
        <v>45689</v>
      </c>
      <c r="H1041" s="11">
        <v>11</v>
      </c>
      <c r="I1041" s="20" t="s">
        <v>259</v>
      </c>
      <c r="J1041" s="11" t="s">
        <v>261</v>
      </c>
      <c r="K1041" s="11" t="s">
        <v>11524</v>
      </c>
      <c r="L1041" s="11">
        <v>2</v>
      </c>
    </row>
    <row r="1042" spans="1:12">
      <c r="A1042" s="11" t="s">
        <v>1881</v>
      </c>
      <c r="D1042" s="11" t="s">
        <v>260</v>
      </c>
      <c r="E1042" s="19" t="s">
        <v>2087</v>
      </c>
      <c r="F1042" s="10">
        <v>42036</v>
      </c>
      <c r="G1042" s="10">
        <v>45689</v>
      </c>
      <c r="H1042" s="11">
        <v>11</v>
      </c>
      <c r="I1042" s="20" t="s">
        <v>259</v>
      </c>
      <c r="J1042" s="11" t="s">
        <v>261</v>
      </c>
      <c r="K1042" s="11" t="s">
        <v>11524</v>
      </c>
      <c r="L1042" s="11">
        <v>2</v>
      </c>
    </row>
    <row r="1043" spans="1:12">
      <c r="A1043" s="11" t="s">
        <v>1882</v>
      </c>
      <c r="D1043" s="11" t="s">
        <v>260</v>
      </c>
      <c r="E1043" s="19" t="s">
        <v>2088</v>
      </c>
      <c r="F1043" s="10">
        <v>42036</v>
      </c>
      <c r="G1043" s="10">
        <v>45689</v>
      </c>
      <c r="H1043" s="11">
        <v>11</v>
      </c>
      <c r="I1043" s="20" t="s">
        <v>259</v>
      </c>
      <c r="J1043" s="11" t="s">
        <v>261</v>
      </c>
      <c r="K1043" s="11" t="s">
        <v>11524</v>
      </c>
      <c r="L1043" s="11">
        <v>2</v>
      </c>
    </row>
    <row r="1044" spans="1:12">
      <c r="A1044" s="11" t="s">
        <v>1883</v>
      </c>
      <c r="D1044" s="11" t="s">
        <v>260</v>
      </c>
      <c r="E1044" s="19" t="s">
        <v>2089</v>
      </c>
      <c r="F1044" s="10">
        <v>42036</v>
      </c>
      <c r="G1044" s="10">
        <v>45689</v>
      </c>
      <c r="H1044" s="11">
        <v>11</v>
      </c>
      <c r="I1044" s="20" t="s">
        <v>259</v>
      </c>
      <c r="J1044" s="11" t="s">
        <v>261</v>
      </c>
      <c r="K1044" s="11" t="s">
        <v>11524</v>
      </c>
      <c r="L1044" s="11">
        <v>2</v>
      </c>
    </row>
    <row r="1045" spans="1:12">
      <c r="A1045" s="11" t="s">
        <v>1884</v>
      </c>
      <c r="D1045" s="11" t="s">
        <v>260</v>
      </c>
      <c r="E1045" s="19" t="s">
        <v>2090</v>
      </c>
      <c r="F1045" s="10">
        <v>42036</v>
      </c>
      <c r="G1045" s="10">
        <v>45689</v>
      </c>
      <c r="H1045" s="11">
        <v>11</v>
      </c>
      <c r="I1045" s="20" t="s">
        <v>259</v>
      </c>
      <c r="J1045" s="11" t="s">
        <v>261</v>
      </c>
      <c r="K1045" s="11" t="s">
        <v>11524</v>
      </c>
      <c r="L1045" s="11">
        <v>2</v>
      </c>
    </row>
    <row r="1046" spans="1:12">
      <c r="A1046" s="11" t="s">
        <v>1885</v>
      </c>
      <c r="D1046" s="11" t="s">
        <v>260</v>
      </c>
      <c r="E1046" s="19" t="s">
        <v>2091</v>
      </c>
      <c r="F1046" s="10">
        <v>42036</v>
      </c>
      <c r="G1046" s="10">
        <v>45689</v>
      </c>
      <c r="H1046" s="11">
        <v>11</v>
      </c>
      <c r="I1046" s="20" t="s">
        <v>259</v>
      </c>
      <c r="J1046" s="11" t="s">
        <v>261</v>
      </c>
      <c r="K1046" s="11" t="s">
        <v>11524</v>
      </c>
      <c r="L1046" s="11">
        <v>2</v>
      </c>
    </row>
    <row r="1047" spans="1:12">
      <c r="A1047" s="11" t="s">
        <v>1886</v>
      </c>
      <c r="D1047" s="11" t="s">
        <v>260</v>
      </c>
      <c r="E1047" s="19" t="s">
        <v>2092</v>
      </c>
      <c r="F1047" s="10">
        <v>42036</v>
      </c>
      <c r="G1047" s="10">
        <v>45689</v>
      </c>
      <c r="H1047" s="11">
        <v>11</v>
      </c>
      <c r="I1047" s="20" t="s">
        <v>259</v>
      </c>
      <c r="J1047" s="11" t="s">
        <v>261</v>
      </c>
      <c r="K1047" s="11" t="s">
        <v>11524</v>
      </c>
      <c r="L1047" s="11">
        <v>2</v>
      </c>
    </row>
    <row r="1048" spans="1:12">
      <c r="A1048" s="11" t="s">
        <v>1887</v>
      </c>
      <c r="D1048" s="11" t="s">
        <v>260</v>
      </c>
      <c r="E1048" s="19" t="s">
        <v>2093</v>
      </c>
      <c r="F1048" s="10">
        <v>42036</v>
      </c>
      <c r="G1048" s="10">
        <v>45689</v>
      </c>
      <c r="H1048" s="11">
        <v>11</v>
      </c>
      <c r="I1048" s="20" t="s">
        <v>259</v>
      </c>
      <c r="J1048" s="11" t="s">
        <v>261</v>
      </c>
      <c r="K1048" s="11" t="s">
        <v>11524</v>
      </c>
      <c r="L1048" s="11">
        <v>2</v>
      </c>
    </row>
    <row r="1049" spans="1:12">
      <c r="A1049" s="11" t="s">
        <v>1888</v>
      </c>
      <c r="D1049" s="11" t="s">
        <v>260</v>
      </c>
      <c r="E1049" s="19" t="s">
        <v>2094</v>
      </c>
      <c r="F1049" s="10">
        <v>42036</v>
      </c>
      <c r="G1049" s="10">
        <v>45689</v>
      </c>
      <c r="H1049" s="11">
        <v>11</v>
      </c>
      <c r="I1049" s="20" t="s">
        <v>259</v>
      </c>
      <c r="J1049" s="11" t="s">
        <v>261</v>
      </c>
      <c r="K1049" s="11" t="s">
        <v>11524</v>
      </c>
      <c r="L1049" s="11">
        <v>2</v>
      </c>
    </row>
    <row r="1050" spans="1:12">
      <c r="A1050" s="11" t="s">
        <v>1889</v>
      </c>
      <c r="D1050" s="11" t="s">
        <v>260</v>
      </c>
      <c r="E1050" s="19" t="s">
        <v>2095</v>
      </c>
      <c r="F1050" s="10">
        <v>42036</v>
      </c>
      <c r="G1050" s="10">
        <v>45689</v>
      </c>
      <c r="H1050" s="11">
        <v>11</v>
      </c>
      <c r="I1050" s="20" t="s">
        <v>259</v>
      </c>
      <c r="J1050" s="11" t="s">
        <v>261</v>
      </c>
      <c r="K1050" s="11" t="s">
        <v>11524</v>
      </c>
      <c r="L1050" s="11">
        <v>2</v>
      </c>
    </row>
    <row r="1051" spans="1:12">
      <c r="A1051" s="11" t="s">
        <v>1890</v>
      </c>
      <c r="D1051" s="11" t="s">
        <v>260</v>
      </c>
      <c r="E1051" s="19" t="s">
        <v>2096</v>
      </c>
      <c r="F1051" s="10">
        <v>42036</v>
      </c>
      <c r="G1051" s="10">
        <v>45689</v>
      </c>
      <c r="H1051" s="11">
        <v>11</v>
      </c>
      <c r="I1051" s="20" t="s">
        <v>259</v>
      </c>
      <c r="J1051" s="11" t="s">
        <v>261</v>
      </c>
      <c r="K1051" s="11" t="s">
        <v>11524</v>
      </c>
      <c r="L1051" s="11">
        <v>2</v>
      </c>
    </row>
    <row r="1052" spans="1:12">
      <c r="A1052" s="11" t="s">
        <v>1891</v>
      </c>
      <c r="D1052" s="11" t="s">
        <v>260</v>
      </c>
      <c r="E1052" s="19" t="s">
        <v>2097</v>
      </c>
      <c r="F1052" s="10">
        <v>42036</v>
      </c>
      <c r="G1052" s="10">
        <v>45689</v>
      </c>
      <c r="H1052" s="11">
        <v>11</v>
      </c>
      <c r="I1052" s="20" t="s">
        <v>259</v>
      </c>
      <c r="J1052" s="11" t="s">
        <v>261</v>
      </c>
      <c r="K1052" s="11" t="s">
        <v>11524</v>
      </c>
      <c r="L1052" s="11">
        <v>2</v>
      </c>
    </row>
    <row r="1053" spans="1:12">
      <c r="A1053" s="11" t="s">
        <v>1892</v>
      </c>
      <c r="D1053" s="11" t="s">
        <v>260</v>
      </c>
      <c r="E1053" s="19" t="s">
        <v>2098</v>
      </c>
      <c r="F1053" s="10">
        <v>42036</v>
      </c>
      <c r="G1053" s="10">
        <v>45689</v>
      </c>
      <c r="H1053" s="11">
        <v>11</v>
      </c>
      <c r="I1053" s="11" t="s">
        <v>277</v>
      </c>
      <c r="J1053" s="11" t="s">
        <v>261</v>
      </c>
      <c r="K1053" s="11" t="s">
        <v>11524</v>
      </c>
      <c r="L1053" s="11">
        <v>2</v>
      </c>
    </row>
    <row r="1054" spans="1:12">
      <c r="A1054" s="11" t="s">
        <v>1893</v>
      </c>
      <c r="D1054" s="11" t="s">
        <v>260</v>
      </c>
      <c r="E1054" s="19" t="s">
        <v>2099</v>
      </c>
      <c r="F1054" s="10">
        <v>42036</v>
      </c>
      <c r="G1054" s="10">
        <v>45689</v>
      </c>
      <c r="H1054" s="11">
        <v>11</v>
      </c>
      <c r="I1054" s="11" t="s">
        <v>277</v>
      </c>
      <c r="J1054" s="11" t="s">
        <v>261</v>
      </c>
      <c r="K1054" s="11" t="s">
        <v>11524</v>
      </c>
      <c r="L1054" s="11">
        <v>2</v>
      </c>
    </row>
    <row r="1055" spans="1:12">
      <c r="A1055" s="11" t="s">
        <v>1894</v>
      </c>
      <c r="D1055" s="11" t="s">
        <v>260</v>
      </c>
      <c r="E1055" s="19" t="s">
        <v>2100</v>
      </c>
      <c r="F1055" s="10">
        <v>42036</v>
      </c>
      <c r="G1055" s="10">
        <v>45689</v>
      </c>
      <c r="H1055" s="11">
        <v>11</v>
      </c>
      <c r="I1055" s="11" t="s">
        <v>277</v>
      </c>
      <c r="J1055" s="11" t="s">
        <v>261</v>
      </c>
      <c r="K1055" s="11" t="s">
        <v>11524</v>
      </c>
      <c r="L1055" s="11">
        <v>2</v>
      </c>
    </row>
    <row r="1056" spans="1:12">
      <c r="A1056" s="11" t="s">
        <v>1895</v>
      </c>
      <c r="D1056" s="11" t="s">
        <v>260</v>
      </c>
      <c r="E1056" s="19" t="s">
        <v>2101</v>
      </c>
      <c r="F1056" s="10">
        <v>42036</v>
      </c>
      <c r="G1056" s="10">
        <v>45689</v>
      </c>
      <c r="H1056" s="11">
        <v>11</v>
      </c>
      <c r="I1056" s="20" t="s">
        <v>259</v>
      </c>
      <c r="J1056" s="11" t="s">
        <v>261</v>
      </c>
      <c r="K1056" s="11" t="s">
        <v>11524</v>
      </c>
      <c r="L1056" s="11">
        <v>2</v>
      </c>
    </row>
    <row r="1057" spans="1:12">
      <c r="A1057" s="11" t="s">
        <v>1896</v>
      </c>
      <c r="D1057" s="11" t="s">
        <v>260</v>
      </c>
      <c r="E1057" s="19" t="s">
        <v>2102</v>
      </c>
      <c r="F1057" s="10">
        <v>42036</v>
      </c>
      <c r="G1057" s="10">
        <v>45689</v>
      </c>
      <c r="H1057" s="11">
        <v>11</v>
      </c>
      <c r="I1057" s="20" t="s">
        <v>259</v>
      </c>
      <c r="J1057" s="11" t="s">
        <v>261</v>
      </c>
      <c r="K1057" s="11" t="s">
        <v>11524</v>
      </c>
      <c r="L1057" s="11">
        <v>2</v>
      </c>
    </row>
    <row r="1058" spans="1:12">
      <c r="A1058" s="11" t="s">
        <v>1897</v>
      </c>
      <c r="D1058" s="11" t="s">
        <v>260</v>
      </c>
      <c r="E1058" s="19" t="s">
        <v>2103</v>
      </c>
      <c r="F1058" s="10">
        <v>42036</v>
      </c>
      <c r="G1058" s="10">
        <v>45689</v>
      </c>
      <c r="H1058" s="11">
        <v>11</v>
      </c>
      <c r="I1058" s="20" t="s">
        <v>259</v>
      </c>
      <c r="J1058" s="11" t="s">
        <v>261</v>
      </c>
      <c r="K1058" s="11" t="s">
        <v>11524</v>
      </c>
      <c r="L1058" s="11">
        <v>2</v>
      </c>
    </row>
    <row r="1059" spans="1:12">
      <c r="A1059" s="11" t="s">
        <v>1898</v>
      </c>
      <c r="D1059" s="11" t="s">
        <v>260</v>
      </c>
      <c r="E1059" s="19" t="s">
        <v>2104</v>
      </c>
      <c r="F1059" s="10">
        <v>42036</v>
      </c>
      <c r="G1059" s="10">
        <v>45689</v>
      </c>
      <c r="H1059" s="11">
        <v>11</v>
      </c>
      <c r="I1059" s="20" t="s">
        <v>259</v>
      </c>
      <c r="J1059" s="11" t="s">
        <v>261</v>
      </c>
      <c r="K1059" s="11" t="s">
        <v>11524</v>
      </c>
      <c r="L1059" s="11">
        <v>2</v>
      </c>
    </row>
    <row r="1060" spans="1:12">
      <c r="A1060" s="11" t="s">
        <v>1899</v>
      </c>
      <c r="D1060" s="11" t="s">
        <v>260</v>
      </c>
      <c r="E1060" s="19" t="s">
        <v>2105</v>
      </c>
      <c r="F1060" s="10">
        <v>42036</v>
      </c>
      <c r="G1060" s="10">
        <v>45689</v>
      </c>
      <c r="H1060" s="11">
        <v>11</v>
      </c>
      <c r="I1060" s="20" t="s">
        <v>259</v>
      </c>
      <c r="J1060" s="11" t="s">
        <v>261</v>
      </c>
      <c r="K1060" s="11" t="s">
        <v>11524</v>
      </c>
      <c r="L1060" s="11">
        <v>2</v>
      </c>
    </row>
    <row r="1061" spans="1:12">
      <c r="A1061" s="11" t="s">
        <v>1900</v>
      </c>
      <c r="D1061" s="11" t="s">
        <v>260</v>
      </c>
      <c r="E1061" s="19" t="s">
        <v>2106</v>
      </c>
      <c r="F1061" s="10">
        <v>42036</v>
      </c>
      <c r="G1061" s="10">
        <v>45689</v>
      </c>
      <c r="H1061" s="11">
        <v>11</v>
      </c>
      <c r="I1061" s="20" t="s">
        <v>259</v>
      </c>
      <c r="J1061" s="11" t="s">
        <v>261</v>
      </c>
      <c r="K1061" s="11" t="s">
        <v>11524</v>
      </c>
      <c r="L1061" s="11">
        <v>2</v>
      </c>
    </row>
    <row r="1062" spans="1:12">
      <c r="A1062" s="11" t="s">
        <v>1901</v>
      </c>
      <c r="D1062" s="11" t="s">
        <v>260</v>
      </c>
      <c r="E1062" s="19" t="s">
        <v>2107</v>
      </c>
      <c r="F1062" s="10">
        <v>42036</v>
      </c>
      <c r="G1062" s="10">
        <v>45689</v>
      </c>
      <c r="H1062" s="11">
        <v>11</v>
      </c>
      <c r="I1062" s="20" t="s">
        <v>259</v>
      </c>
      <c r="J1062" s="11" t="s">
        <v>261</v>
      </c>
      <c r="K1062" s="11" t="s">
        <v>11524</v>
      </c>
      <c r="L1062" s="11">
        <v>2</v>
      </c>
    </row>
    <row r="1063" spans="1:12">
      <c r="A1063" s="11" t="s">
        <v>1902</v>
      </c>
      <c r="D1063" s="11" t="s">
        <v>260</v>
      </c>
      <c r="E1063" s="19" t="s">
        <v>2108</v>
      </c>
      <c r="F1063" s="10">
        <v>42036</v>
      </c>
      <c r="G1063" s="10">
        <v>45689</v>
      </c>
      <c r="H1063" s="11">
        <v>11</v>
      </c>
      <c r="I1063" s="20" t="s">
        <v>259</v>
      </c>
      <c r="J1063" s="11" t="s">
        <v>261</v>
      </c>
      <c r="K1063" s="11" t="s">
        <v>11524</v>
      </c>
      <c r="L1063" s="11">
        <v>2</v>
      </c>
    </row>
    <row r="1064" spans="1:12">
      <c r="A1064" s="11" t="s">
        <v>1903</v>
      </c>
      <c r="D1064" s="11" t="s">
        <v>260</v>
      </c>
      <c r="E1064" s="19" t="s">
        <v>2109</v>
      </c>
      <c r="F1064" s="10">
        <v>42036</v>
      </c>
      <c r="G1064" s="10">
        <v>45689</v>
      </c>
      <c r="H1064" s="11">
        <v>11</v>
      </c>
      <c r="I1064" s="20" t="s">
        <v>259</v>
      </c>
      <c r="J1064" s="11" t="s">
        <v>261</v>
      </c>
      <c r="K1064" s="11" t="s">
        <v>11524</v>
      </c>
      <c r="L1064" s="11">
        <v>2</v>
      </c>
    </row>
    <row r="1065" spans="1:12">
      <c r="A1065" s="11" t="s">
        <v>1904</v>
      </c>
      <c r="D1065" s="11" t="s">
        <v>260</v>
      </c>
      <c r="E1065" s="19" t="s">
        <v>2110</v>
      </c>
      <c r="F1065" s="10">
        <v>42036</v>
      </c>
      <c r="G1065" s="10">
        <v>45689</v>
      </c>
      <c r="H1065" s="11">
        <v>11</v>
      </c>
      <c r="I1065" s="20" t="s">
        <v>259</v>
      </c>
      <c r="J1065" s="11" t="s">
        <v>261</v>
      </c>
      <c r="K1065" s="11" t="s">
        <v>11524</v>
      </c>
      <c r="L1065" s="11">
        <v>2</v>
      </c>
    </row>
    <row r="1066" spans="1:12">
      <c r="A1066" s="11" t="s">
        <v>1905</v>
      </c>
      <c r="D1066" s="11" t="s">
        <v>260</v>
      </c>
      <c r="E1066" s="19" t="s">
        <v>2111</v>
      </c>
      <c r="F1066" s="10">
        <v>42036</v>
      </c>
      <c r="G1066" s="10">
        <v>45689</v>
      </c>
      <c r="H1066" s="11">
        <v>11</v>
      </c>
      <c r="I1066" s="20" t="s">
        <v>259</v>
      </c>
      <c r="J1066" s="11" t="s">
        <v>261</v>
      </c>
      <c r="K1066" s="11" t="s">
        <v>11524</v>
      </c>
      <c r="L1066" s="11">
        <v>2</v>
      </c>
    </row>
    <row r="1067" spans="1:12">
      <c r="A1067" s="11" t="s">
        <v>1906</v>
      </c>
      <c r="D1067" s="11" t="s">
        <v>260</v>
      </c>
      <c r="E1067" s="19" t="s">
        <v>2112</v>
      </c>
      <c r="F1067" s="10">
        <v>42036</v>
      </c>
      <c r="G1067" s="10">
        <v>45689</v>
      </c>
      <c r="H1067" s="11">
        <v>11</v>
      </c>
      <c r="I1067" s="20" t="s">
        <v>259</v>
      </c>
      <c r="J1067" s="11" t="s">
        <v>261</v>
      </c>
      <c r="K1067" s="11" t="s">
        <v>11524</v>
      </c>
      <c r="L1067" s="11">
        <v>2</v>
      </c>
    </row>
    <row r="1068" spans="1:12">
      <c r="A1068" s="11" t="s">
        <v>1907</v>
      </c>
      <c r="D1068" s="11" t="s">
        <v>260</v>
      </c>
      <c r="E1068" s="19" t="s">
        <v>2113</v>
      </c>
      <c r="F1068" s="10">
        <v>42036</v>
      </c>
      <c r="G1068" s="10">
        <v>45689</v>
      </c>
      <c r="H1068" s="11">
        <v>11</v>
      </c>
      <c r="I1068" s="20" t="s">
        <v>259</v>
      </c>
      <c r="J1068" s="11" t="s">
        <v>261</v>
      </c>
      <c r="K1068" s="11" t="s">
        <v>11524</v>
      </c>
      <c r="L1068" s="11">
        <v>2</v>
      </c>
    </row>
    <row r="1069" spans="1:12">
      <c r="A1069" s="11" t="s">
        <v>1908</v>
      </c>
      <c r="D1069" s="11" t="s">
        <v>260</v>
      </c>
      <c r="E1069" s="19" t="s">
        <v>2114</v>
      </c>
      <c r="F1069" s="10">
        <v>42036</v>
      </c>
      <c r="G1069" s="10">
        <v>45689</v>
      </c>
      <c r="H1069" s="11">
        <v>11</v>
      </c>
      <c r="I1069" s="20" t="s">
        <v>259</v>
      </c>
      <c r="J1069" s="11" t="s">
        <v>261</v>
      </c>
      <c r="K1069" s="11" t="s">
        <v>11524</v>
      </c>
      <c r="L1069" s="11">
        <v>2</v>
      </c>
    </row>
    <row r="1070" spans="1:12">
      <c r="A1070" s="11" t="s">
        <v>1909</v>
      </c>
      <c r="D1070" s="11" t="s">
        <v>260</v>
      </c>
      <c r="E1070" s="19" t="s">
        <v>2115</v>
      </c>
      <c r="F1070" s="10">
        <v>42036</v>
      </c>
      <c r="G1070" s="10">
        <v>45689</v>
      </c>
      <c r="H1070" s="11">
        <v>11</v>
      </c>
      <c r="I1070" s="20" t="s">
        <v>259</v>
      </c>
      <c r="J1070" s="11" t="s">
        <v>261</v>
      </c>
      <c r="K1070" s="11" t="s">
        <v>11524</v>
      </c>
      <c r="L1070" s="11">
        <v>2</v>
      </c>
    </row>
    <row r="1071" spans="1:12">
      <c r="A1071" s="11" t="s">
        <v>1910</v>
      </c>
      <c r="D1071" s="11" t="s">
        <v>260</v>
      </c>
      <c r="E1071" s="19" t="s">
        <v>2116</v>
      </c>
      <c r="F1071" s="10">
        <v>42036</v>
      </c>
      <c r="G1071" s="10">
        <v>45689</v>
      </c>
      <c r="H1071" s="11">
        <v>11</v>
      </c>
      <c r="I1071" s="11" t="s">
        <v>277</v>
      </c>
      <c r="J1071" s="11" t="s">
        <v>261</v>
      </c>
      <c r="K1071" s="11" t="s">
        <v>11524</v>
      </c>
      <c r="L1071" s="11">
        <v>2</v>
      </c>
    </row>
    <row r="1072" spans="1:12">
      <c r="A1072" s="11" t="s">
        <v>1911</v>
      </c>
      <c r="D1072" s="11" t="s">
        <v>260</v>
      </c>
      <c r="E1072" s="19" t="s">
        <v>2117</v>
      </c>
      <c r="F1072" s="10">
        <v>42036</v>
      </c>
      <c r="G1072" s="10">
        <v>45689</v>
      </c>
      <c r="H1072" s="11">
        <v>11</v>
      </c>
      <c r="I1072" s="11" t="s">
        <v>277</v>
      </c>
      <c r="J1072" s="11" t="s">
        <v>261</v>
      </c>
      <c r="K1072" s="11" t="s">
        <v>11524</v>
      </c>
      <c r="L1072" s="11">
        <v>2</v>
      </c>
    </row>
    <row r="1073" spans="1:12">
      <c r="A1073" s="11" t="s">
        <v>1912</v>
      </c>
      <c r="D1073" s="11" t="s">
        <v>260</v>
      </c>
      <c r="E1073" s="19" t="s">
        <v>2118</v>
      </c>
      <c r="F1073" s="10">
        <v>42036</v>
      </c>
      <c r="G1073" s="10">
        <v>45689</v>
      </c>
      <c r="H1073" s="11">
        <v>11</v>
      </c>
      <c r="I1073" s="11" t="s">
        <v>277</v>
      </c>
      <c r="J1073" s="11" t="s">
        <v>261</v>
      </c>
      <c r="K1073" s="11" t="s">
        <v>11524</v>
      </c>
      <c r="L1073" s="11">
        <v>2</v>
      </c>
    </row>
    <row r="1074" spans="1:12">
      <c r="A1074" s="11" t="s">
        <v>1913</v>
      </c>
      <c r="D1074" s="11" t="s">
        <v>260</v>
      </c>
      <c r="E1074" s="19" t="s">
        <v>2119</v>
      </c>
      <c r="F1074" s="10">
        <v>42036</v>
      </c>
      <c r="G1074" s="10">
        <v>45689</v>
      </c>
      <c r="H1074" s="11">
        <v>11</v>
      </c>
      <c r="I1074" s="20" t="s">
        <v>259</v>
      </c>
      <c r="J1074" s="11" t="s">
        <v>261</v>
      </c>
      <c r="K1074" s="11" t="s">
        <v>11524</v>
      </c>
      <c r="L1074" s="11">
        <v>2</v>
      </c>
    </row>
    <row r="1075" spans="1:12">
      <c r="A1075" s="11" t="s">
        <v>1914</v>
      </c>
      <c r="D1075" s="11" t="s">
        <v>260</v>
      </c>
      <c r="E1075" s="19" t="s">
        <v>2120</v>
      </c>
      <c r="F1075" s="10">
        <v>42036</v>
      </c>
      <c r="G1075" s="10">
        <v>45689</v>
      </c>
      <c r="H1075" s="11">
        <v>11</v>
      </c>
      <c r="I1075" s="20" t="s">
        <v>259</v>
      </c>
      <c r="J1075" s="11" t="s">
        <v>261</v>
      </c>
      <c r="K1075" s="11" t="s">
        <v>11524</v>
      </c>
      <c r="L1075" s="11">
        <v>2</v>
      </c>
    </row>
    <row r="1076" spans="1:12">
      <c r="A1076" s="11" t="s">
        <v>1915</v>
      </c>
      <c r="D1076" s="11" t="s">
        <v>260</v>
      </c>
      <c r="E1076" s="19" t="s">
        <v>2121</v>
      </c>
      <c r="F1076" s="10">
        <v>42036</v>
      </c>
      <c r="G1076" s="10">
        <v>45689</v>
      </c>
      <c r="H1076" s="11">
        <v>11</v>
      </c>
      <c r="I1076" s="20" t="s">
        <v>259</v>
      </c>
      <c r="J1076" s="11" t="s">
        <v>261</v>
      </c>
      <c r="K1076" s="11" t="s">
        <v>11524</v>
      </c>
      <c r="L1076" s="11">
        <v>2</v>
      </c>
    </row>
    <row r="1077" spans="1:12">
      <c r="A1077" s="11" t="s">
        <v>1916</v>
      </c>
      <c r="D1077" s="11" t="s">
        <v>260</v>
      </c>
      <c r="E1077" s="19" t="s">
        <v>2122</v>
      </c>
      <c r="F1077" s="10">
        <v>42036</v>
      </c>
      <c r="G1077" s="10">
        <v>45689</v>
      </c>
      <c r="H1077" s="11">
        <v>11</v>
      </c>
      <c r="I1077" s="20" t="s">
        <v>259</v>
      </c>
      <c r="J1077" s="11" t="s">
        <v>261</v>
      </c>
      <c r="K1077" s="11" t="s">
        <v>11524</v>
      </c>
      <c r="L1077" s="11">
        <v>2</v>
      </c>
    </row>
    <row r="1078" spans="1:12">
      <c r="A1078" s="11" t="s">
        <v>1917</v>
      </c>
      <c r="D1078" s="11" t="s">
        <v>260</v>
      </c>
      <c r="E1078" s="19" t="s">
        <v>2123</v>
      </c>
      <c r="F1078" s="10">
        <v>42036</v>
      </c>
      <c r="G1078" s="10">
        <v>45689</v>
      </c>
      <c r="H1078" s="11">
        <v>11</v>
      </c>
      <c r="I1078" s="20" t="s">
        <v>259</v>
      </c>
      <c r="J1078" s="11" t="s">
        <v>261</v>
      </c>
      <c r="K1078" s="11" t="s">
        <v>11524</v>
      </c>
      <c r="L1078" s="11">
        <v>2</v>
      </c>
    </row>
    <row r="1079" spans="1:12">
      <c r="A1079" s="11" t="s">
        <v>1918</v>
      </c>
      <c r="D1079" s="11" t="s">
        <v>260</v>
      </c>
      <c r="E1079" s="19" t="s">
        <v>2124</v>
      </c>
      <c r="F1079" s="10">
        <v>42036</v>
      </c>
      <c r="G1079" s="10">
        <v>45689</v>
      </c>
      <c r="H1079" s="11">
        <v>11</v>
      </c>
      <c r="I1079" s="20" t="s">
        <v>259</v>
      </c>
      <c r="J1079" s="11" t="s">
        <v>261</v>
      </c>
      <c r="K1079" s="11" t="s">
        <v>11524</v>
      </c>
      <c r="L1079" s="11">
        <v>2</v>
      </c>
    </row>
    <row r="1080" spans="1:12">
      <c r="A1080" s="11" t="s">
        <v>1919</v>
      </c>
      <c r="D1080" s="11" t="s">
        <v>260</v>
      </c>
      <c r="E1080" s="19" t="s">
        <v>2125</v>
      </c>
      <c r="F1080" s="10">
        <v>42036</v>
      </c>
      <c r="G1080" s="10">
        <v>45689</v>
      </c>
      <c r="H1080" s="11">
        <v>11</v>
      </c>
      <c r="I1080" s="20" t="s">
        <v>259</v>
      </c>
      <c r="J1080" s="11" t="s">
        <v>261</v>
      </c>
      <c r="K1080" s="11" t="s">
        <v>11524</v>
      </c>
      <c r="L1080" s="11">
        <v>2</v>
      </c>
    </row>
    <row r="1081" spans="1:12">
      <c r="A1081" s="11" t="s">
        <v>1920</v>
      </c>
      <c r="D1081" s="11" t="s">
        <v>260</v>
      </c>
      <c r="E1081" s="19" t="s">
        <v>2126</v>
      </c>
      <c r="F1081" s="10">
        <v>42036</v>
      </c>
      <c r="G1081" s="10">
        <v>45689</v>
      </c>
      <c r="H1081" s="11">
        <v>11</v>
      </c>
      <c r="I1081" s="20" t="s">
        <v>259</v>
      </c>
      <c r="J1081" s="11" t="s">
        <v>261</v>
      </c>
      <c r="K1081" s="11" t="s">
        <v>11524</v>
      </c>
      <c r="L1081" s="11">
        <v>2</v>
      </c>
    </row>
    <row r="1082" spans="1:12">
      <c r="A1082" s="11" t="s">
        <v>1921</v>
      </c>
      <c r="D1082" s="11" t="s">
        <v>260</v>
      </c>
      <c r="E1082" s="19" t="s">
        <v>2127</v>
      </c>
      <c r="F1082" s="10">
        <v>42036</v>
      </c>
      <c r="G1082" s="10">
        <v>45689</v>
      </c>
      <c r="H1082" s="11">
        <v>11</v>
      </c>
      <c r="I1082" s="20" t="s">
        <v>259</v>
      </c>
      <c r="J1082" s="11" t="s">
        <v>261</v>
      </c>
      <c r="K1082" s="11" t="s">
        <v>11524</v>
      </c>
      <c r="L1082" s="11">
        <v>2</v>
      </c>
    </row>
    <row r="1083" spans="1:12">
      <c r="A1083" s="11" t="s">
        <v>1922</v>
      </c>
      <c r="D1083" s="11" t="s">
        <v>260</v>
      </c>
      <c r="E1083" s="19" t="s">
        <v>2128</v>
      </c>
      <c r="F1083" s="10">
        <v>42036</v>
      </c>
      <c r="G1083" s="10">
        <v>45689</v>
      </c>
      <c r="H1083" s="11">
        <v>11</v>
      </c>
      <c r="I1083" s="20" t="s">
        <v>259</v>
      </c>
      <c r="J1083" s="11" t="s">
        <v>261</v>
      </c>
      <c r="K1083" s="11" t="s">
        <v>11524</v>
      </c>
      <c r="L1083" s="11">
        <v>2</v>
      </c>
    </row>
    <row r="1084" spans="1:12">
      <c r="A1084" s="11" t="s">
        <v>1923</v>
      </c>
      <c r="D1084" s="11" t="s">
        <v>260</v>
      </c>
      <c r="E1084" s="19" t="s">
        <v>2129</v>
      </c>
      <c r="F1084" s="10">
        <v>42036</v>
      </c>
      <c r="G1084" s="10">
        <v>45689</v>
      </c>
      <c r="H1084" s="11">
        <v>11</v>
      </c>
      <c r="I1084" s="20" t="s">
        <v>259</v>
      </c>
      <c r="J1084" s="11" t="s">
        <v>261</v>
      </c>
      <c r="K1084" s="11" t="s">
        <v>11524</v>
      </c>
      <c r="L1084" s="11">
        <v>2</v>
      </c>
    </row>
    <row r="1085" spans="1:12">
      <c r="A1085" s="11" t="s">
        <v>1924</v>
      </c>
      <c r="D1085" s="11" t="s">
        <v>260</v>
      </c>
      <c r="E1085" s="19" t="s">
        <v>2130</v>
      </c>
      <c r="F1085" s="10">
        <v>42036</v>
      </c>
      <c r="G1085" s="10">
        <v>45689</v>
      </c>
      <c r="H1085" s="11">
        <v>11</v>
      </c>
      <c r="I1085" s="20" t="s">
        <v>259</v>
      </c>
      <c r="J1085" s="11" t="s">
        <v>261</v>
      </c>
      <c r="K1085" s="11" t="s">
        <v>11524</v>
      </c>
      <c r="L1085" s="11">
        <v>2</v>
      </c>
    </row>
    <row r="1086" spans="1:12">
      <c r="A1086" s="11" t="s">
        <v>1925</v>
      </c>
      <c r="D1086" s="11" t="s">
        <v>260</v>
      </c>
      <c r="E1086" s="19" t="s">
        <v>2131</v>
      </c>
      <c r="F1086" s="10">
        <v>42036</v>
      </c>
      <c r="G1086" s="10">
        <v>45689</v>
      </c>
      <c r="H1086" s="11">
        <v>11</v>
      </c>
      <c r="I1086" s="20" t="s">
        <v>259</v>
      </c>
      <c r="J1086" s="11" t="s">
        <v>261</v>
      </c>
      <c r="K1086" s="11" t="s">
        <v>11524</v>
      </c>
      <c r="L1086" s="11">
        <v>2</v>
      </c>
    </row>
    <row r="1087" spans="1:12">
      <c r="A1087" s="11" t="s">
        <v>1926</v>
      </c>
      <c r="D1087" s="11" t="s">
        <v>260</v>
      </c>
      <c r="E1087" s="19" t="s">
        <v>2132</v>
      </c>
      <c r="F1087" s="10">
        <v>42036</v>
      </c>
      <c r="G1087" s="10">
        <v>45689</v>
      </c>
      <c r="H1087" s="11">
        <v>11</v>
      </c>
      <c r="I1087" s="20" t="s">
        <v>259</v>
      </c>
      <c r="J1087" s="11" t="s">
        <v>261</v>
      </c>
      <c r="K1087" s="11" t="s">
        <v>11524</v>
      </c>
      <c r="L1087" s="11">
        <v>2</v>
      </c>
    </row>
    <row r="1088" spans="1:12">
      <c r="A1088" s="11" t="s">
        <v>1927</v>
      </c>
      <c r="D1088" s="11" t="s">
        <v>260</v>
      </c>
      <c r="E1088" s="19" t="s">
        <v>2133</v>
      </c>
      <c r="F1088" s="10">
        <v>42036</v>
      </c>
      <c r="G1088" s="10">
        <v>45689</v>
      </c>
      <c r="H1088" s="11">
        <v>11</v>
      </c>
      <c r="I1088" s="20" t="s">
        <v>259</v>
      </c>
      <c r="J1088" s="11" t="s">
        <v>261</v>
      </c>
      <c r="K1088" s="11" t="s">
        <v>11524</v>
      </c>
      <c r="L1088" s="11">
        <v>2</v>
      </c>
    </row>
    <row r="1089" spans="1:12">
      <c r="A1089" s="11" t="s">
        <v>1928</v>
      </c>
      <c r="D1089" s="11" t="s">
        <v>260</v>
      </c>
      <c r="E1089" s="19" t="s">
        <v>2134</v>
      </c>
      <c r="F1089" s="10">
        <v>42036</v>
      </c>
      <c r="G1089" s="10">
        <v>45689</v>
      </c>
      <c r="H1089" s="11">
        <v>11</v>
      </c>
      <c r="I1089" s="11" t="s">
        <v>277</v>
      </c>
      <c r="J1089" s="11" t="s">
        <v>261</v>
      </c>
      <c r="K1089" s="11" t="s">
        <v>11524</v>
      </c>
      <c r="L1089" s="11">
        <v>2</v>
      </c>
    </row>
    <row r="1090" spans="1:12">
      <c r="A1090" s="11" t="s">
        <v>1929</v>
      </c>
      <c r="D1090" s="11" t="s">
        <v>260</v>
      </c>
      <c r="E1090" s="19" t="s">
        <v>2135</v>
      </c>
      <c r="F1090" s="10">
        <v>42036</v>
      </c>
      <c r="G1090" s="10">
        <v>45689</v>
      </c>
      <c r="H1090" s="11">
        <v>11</v>
      </c>
      <c r="I1090" s="11" t="s">
        <v>277</v>
      </c>
      <c r="J1090" s="11" t="s">
        <v>261</v>
      </c>
      <c r="K1090" s="11" t="s">
        <v>11524</v>
      </c>
      <c r="L1090" s="11">
        <v>2</v>
      </c>
    </row>
    <row r="1091" spans="1:12">
      <c r="A1091" s="11" t="s">
        <v>1930</v>
      </c>
      <c r="D1091" s="11" t="s">
        <v>260</v>
      </c>
      <c r="E1091" s="19" t="s">
        <v>2136</v>
      </c>
      <c r="F1091" s="10">
        <v>42036</v>
      </c>
      <c r="G1091" s="10">
        <v>45689</v>
      </c>
      <c r="H1091" s="11">
        <v>11</v>
      </c>
      <c r="I1091" s="11" t="s">
        <v>277</v>
      </c>
      <c r="J1091" s="11" t="s">
        <v>261</v>
      </c>
      <c r="K1091" s="11" t="s">
        <v>11524</v>
      </c>
      <c r="L1091" s="11">
        <v>2</v>
      </c>
    </row>
    <row r="1092" spans="1:12">
      <c r="A1092" s="11" t="s">
        <v>1931</v>
      </c>
      <c r="D1092" s="11" t="s">
        <v>260</v>
      </c>
      <c r="E1092" s="19" t="s">
        <v>2137</v>
      </c>
      <c r="F1092" s="10">
        <v>42036</v>
      </c>
      <c r="G1092" s="10">
        <v>45689</v>
      </c>
      <c r="H1092" s="11">
        <v>11</v>
      </c>
      <c r="I1092" s="20" t="s">
        <v>259</v>
      </c>
      <c r="J1092" s="11" t="s">
        <v>261</v>
      </c>
      <c r="K1092" s="11" t="s">
        <v>11524</v>
      </c>
      <c r="L1092" s="11">
        <v>2</v>
      </c>
    </row>
    <row r="1093" spans="1:12">
      <c r="A1093" s="11" t="s">
        <v>1932</v>
      </c>
      <c r="D1093" s="11" t="s">
        <v>260</v>
      </c>
      <c r="E1093" s="19" t="s">
        <v>2138</v>
      </c>
      <c r="F1093" s="10">
        <v>42036</v>
      </c>
      <c r="G1093" s="10">
        <v>45689</v>
      </c>
      <c r="H1093" s="11">
        <v>11</v>
      </c>
      <c r="I1093" s="20" t="s">
        <v>259</v>
      </c>
      <c r="J1093" s="11" t="s">
        <v>261</v>
      </c>
      <c r="K1093" s="11" t="s">
        <v>11524</v>
      </c>
      <c r="L1093" s="11">
        <v>2</v>
      </c>
    </row>
    <row r="1094" spans="1:12">
      <c r="A1094" s="11" t="s">
        <v>1933</v>
      </c>
      <c r="D1094" s="11" t="s">
        <v>260</v>
      </c>
      <c r="E1094" s="19" t="s">
        <v>2139</v>
      </c>
      <c r="F1094" s="10">
        <v>42036</v>
      </c>
      <c r="G1094" s="10">
        <v>45689</v>
      </c>
      <c r="H1094" s="11">
        <v>11</v>
      </c>
      <c r="I1094" s="20" t="s">
        <v>259</v>
      </c>
      <c r="J1094" s="11" t="s">
        <v>261</v>
      </c>
      <c r="K1094" s="11" t="s">
        <v>11524</v>
      </c>
      <c r="L1094" s="11">
        <v>2</v>
      </c>
    </row>
    <row r="1095" spans="1:12">
      <c r="A1095" s="11" t="s">
        <v>1934</v>
      </c>
      <c r="D1095" s="11" t="s">
        <v>260</v>
      </c>
      <c r="E1095" s="19" t="s">
        <v>2140</v>
      </c>
      <c r="F1095" s="10">
        <v>42036</v>
      </c>
      <c r="G1095" s="10">
        <v>45689</v>
      </c>
      <c r="H1095" s="11">
        <v>11</v>
      </c>
      <c r="I1095" s="20" t="s">
        <v>259</v>
      </c>
      <c r="J1095" s="11" t="s">
        <v>261</v>
      </c>
      <c r="K1095" s="11" t="s">
        <v>11524</v>
      </c>
      <c r="L1095" s="11">
        <v>2</v>
      </c>
    </row>
    <row r="1096" spans="1:12">
      <c r="A1096" s="11" t="s">
        <v>1935</v>
      </c>
      <c r="D1096" s="11" t="s">
        <v>260</v>
      </c>
      <c r="E1096" s="19" t="s">
        <v>2141</v>
      </c>
      <c r="F1096" s="10">
        <v>42036</v>
      </c>
      <c r="G1096" s="10">
        <v>45689</v>
      </c>
      <c r="H1096" s="11">
        <v>11</v>
      </c>
      <c r="I1096" s="20" t="s">
        <v>259</v>
      </c>
      <c r="J1096" s="11" t="s">
        <v>261</v>
      </c>
      <c r="K1096" s="11" t="s">
        <v>11524</v>
      </c>
      <c r="L1096" s="11">
        <v>2</v>
      </c>
    </row>
    <row r="1097" spans="1:12">
      <c r="A1097" s="11" t="s">
        <v>1936</v>
      </c>
      <c r="D1097" s="11" t="s">
        <v>260</v>
      </c>
      <c r="E1097" s="19" t="s">
        <v>2142</v>
      </c>
      <c r="F1097" s="10">
        <v>42036</v>
      </c>
      <c r="G1097" s="10">
        <v>45689</v>
      </c>
      <c r="H1097" s="11">
        <v>11</v>
      </c>
      <c r="I1097" s="20" t="s">
        <v>259</v>
      </c>
      <c r="J1097" s="11" t="s">
        <v>261</v>
      </c>
      <c r="K1097" s="11" t="s">
        <v>11524</v>
      </c>
      <c r="L1097" s="11">
        <v>2</v>
      </c>
    </row>
    <row r="1098" spans="1:12">
      <c r="A1098" s="11" t="s">
        <v>1937</v>
      </c>
      <c r="D1098" s="11" t="s">
        <v>260</v>
      </c>
      <c r="E1098" s="19" t="s">
        <v>2143</v>
      </c>
      <c r="F1098" s="10">
        <v>42036</v>
      </c>
      <c r="G1098" s="10">
        <v>45689</v>
      </c>
      <c r="H1098" s="11">
        <v>11</v>
      </c>
      <c r="I1098" s="20" t="s">
        <v>259</v>
      </c>
      <c r="J1098" s="11" t="s">
        <v>261</v>
      </c>
      <c r="K1098" s="11" t="s">
        <v>11524</v>
      </c>
      <c r="L1098" s="11">
        <v>2</v>
      </c>
    </row>
    <row r="1099" spans="1:12">
      <c r="A1099" s="11" t="s">
        <v>1938</v>
      </c>
      <c r="D1099" s="11" t="s">
        <v>260</v>
      </c>
      <c r="E1099" s="19" t="s">
        <v>2144</v>
      </c>
      <c r="F1099" s="10">
        <v>42036</v>
      </c>
      <c r="G1099" s="10">
        <v>45689</v>
      </c>
      <c r="H1099" s="11">
        <v>11</v>
      </c>
      <c r="I1099" s="20" t="s">
        <v>259</v>
      </c>
      <c r="J1099" s="11" t="s">
        <v>261</v>
      </c>
      <c r="K1099" s="11" t="s">
        <v>11524</v>
      </c>
      <c r="L1099" s="11">
        <v>2</v>
      </c>
    </row>
    <row r="1100" spans="1:12">
      <c r="A1100" s="11" t="s">
        <v>1939</v>
      </c>
      <c r="D1100" s="11" t="s">
        <v>260</v>
      </c>
      <c r="E1100" s="19" t="s">
        <v>2145</v>
      </c>
      <c r="F1100" s="10">
        <v>42036</v>
      </c>
      <c r="G1100" s="10">
        <v>45689</v>
      </c>
      <c r="H1100" s="11">
        <v>11</v>
      </c>
      <c r="I1100" s="20" t="s">
        <v>259</v>
      </c>
      <c r="J1100" s="11" t="s">
        <v>261</v>
      </c>
      <c r="K1100" s="11" t="s">
        <v>11524</v>
      </c>
      <c r="L1100" s="11">
        <v>2</v>
      </c>
    </row>
    <row r="1101" spans="1:12">
      <c r="A1101" s="11" t="s">
        <v>1940</v>
      </c>
      <c r="D1101" s="11" t="s">
        <v>260</v>
      </c>
      <c r="E1101" s="19" t="s">
        <v>2146</v>
      </c>
      <c r="F1101" s="10">
        <v>42036</v>
      </c>
      <c r="G1101" s="10">
        <v>45689</v>
      </c>
      <c r="H1101" s="11">
        <v>11</v>
      </c>
      <c r="I1101" s="20" t="s">
        <v>259</v>
      </c>
      <c r="J1101" s="11" t="s">
        <v>261</v>
      </c>
      <c r="K1101" s="11" t="s">
        <v>11524</v>
      </c>
      <c r="L1101" s="11">
        <v>2</v>
      </c>
    </row>
    <row r="1102" spans="1:12">
      <c r="A1102" s="11" t="s">
        <v>1941</v>
      </c>
      <c r="D1102" s="11" t="s">
        <v>260</v>
      </c>
      <c r="E1102" s="19" t="s">
        <v>2147</v>
      </c>
      <c r="F1102" s="10">
        <v>42036</v>
      </c>
      <c r="G1102" s="10">
        <v>45689</v>
      </c>
      <c r="H1102" s="11">
        <v>11</v>
      </c>
      <c r="I1102" s="20" t="s">
        <v>259</v>
      </c>
      <c r="J1102" s="11" t="s">
        <v>261</v>
      </c>
      <c r="K1102" s="11" t="s">
        <v>11524</v>
      </c>
      <c r="L1102" s="11">
        <v>2</v>
      </c>
    </row>
    <row r="1103" spans="1:12">
      <c r="A1103" s="11" t="s">
        <v>1942</v>
      </c>
      <c r="D1103" s="11" t="s">
        <v>260</v>
      </c>
      <c r="E1103" s="19" t="s">
        <v>2148</v>
      </c>
      <c r="F1103" s="10">
        <v>42036</v>
      </c>
      <c r="G1103" s="10">
        <v>45689</v>
      </c>
      <c r="H1103" s="11">
        <v>11</v>
      </c>
      <c r="I1103" s="20" t="s">
        <v>259</v>
      </c>
      <c r="J1103" s="11" t="s">
        <v>261</v>
      </c>
      <c r="K1103" s="11" t="s">
        <v>11524</v>
      </c>
      <c r="L1103" s="11">
        <v>2</v>
      </c>
    </row>
    <row r="1104" spans="1:12">
      <c r="A1104" s="11" t="s">
        <v>1943</v>
      </c>
      <c r="D1104" s="11" t="s">
        <v>260</v>
      </c>
      <c r="E1104" s="19" t="s">
        <v>2149</v>
      </c>
      <c r="F1104" s="10">
        <v>42036</v>
      </c>
      <c r="G1104" s="10">
        <v>45689</v>
      </c>
      <c r="H1104" s="11">
        <v>11</v>
      </c>
      <c r="I1104" s="20" t="s">
        <v>259</v>
      </c>
      <c r="J1104" s="11" t="s">
        <v>261</v>
      </c>
      <c r="K1104" s="11" t="s">
        <v>11524</v>
      </c>
      <c r="L1104" s="11">
        <v>2</v>
      </c>
    </row>
    <row r="1105" spans="1:12">
      <c r="A1105" s="11" t="s">
        <v>1944</v>
      </c>
      <c r="D1105" s="11" t="s">
        <v>260</v>
      </c>
      <c r="E1105" s="19" t="s">
        <v>2150</v>
      </c>
      <c r="F1105" s="10">
        <v>42036</v>
      </c>
      <c r="G1105" s="10">
        <v>45689</v>
      </c>
      <c r="H1105" s="11">
        <v>11</v>
      </c>
      <c r="I1105" s="20" t="s">
        <v>259</v>
      </c>
      <c r="J1105" s="11" t="s">
        <v>261</v>
      </c>
      <c r="K1105" s="11" t="s">
        <v>11524</v>
      </c>
      <c r="L1105" s="11">
        <v>2</v>
      </c>
    </row>
    <row r="1106" spans="1:12">
      <c r="A1106" s="11" t="s">
        <v>1945</v>
      </c>
      <c r="D1106" s="11" t="s">
        <v>260</v>
      </c>
      <c r="E1106" s="19" t="s">
        <v>2151</v>
      </c>
      <c r="F1106" s="10">
        <v>42036</v>
      </c>
      <c r="G1106" s="10">
        <v>45689</v>
      </c>
      <c r="H1106" s="11">
        <v>11</v>
      </c>
      <c r="I1106" s="20" t="s">
        <v>259</v>
      </c>
      <c r="J1106" s="11" t="s">
        <v>261</v>
      </c>
      <c r="K1106" s="11" t="s">
        <v>11524</v>
      </c>
      <c r="L1106" s="11">
        <v>2</v>
      </c>
    </row>
    <row r="1107" spans="1:12">
      <c r="A1107" s="11" t="s">
        <v>1946</v>
      </c>
      <c r="D1107" s="11" t="s">
        <v>260</v>
      </c>
      <c r="E1107" s="19" t="s">
        <v>2152</v>
      </c>
      <c r="F1107" s="10">
        <v>42036</v>
      </c>
      <c r="G1107" s="10">
        <v>45689</v>
      </c>
      <c r="H1107" s="11">
        <v>11</v>
      </c>
      <c r="I1107" s="11" t="s">
        <v>277</v>
      </c>
      <c r="J1107" s="11" t="s">
        <v>261</v>
      </c>
      <c r="K1107" s="11" t="s">
        <v>11524</v>
      </c>
      <c r="L1107" s="11">
        <v>2</v>
      </c>
    </row>
    <row r="1108" spans="1:12">
      <c r="A1108" s="11" t="s">
        <v>1947</v>
      </c>
      <c r="D1108" s="11" t="s">
        <v>260</v>
      </c>
      <c r="E1108" s="19" t="s">
        <v>2153</v>
      </c>
      <c r="F1108" s="10">
        <v>42036</v>
      </c>
      <c r="G1108" s="10">
        <v>45689</v>
      </c>
      <c r="H1108" s="11">
        <v>11</v>
      </c>
      <c r="I1108" s="11" t="s">
        <v>277</v>
      </c>
      <c r="J1108" s="11" t="s">
        <v>261</v>
      </c>
      <c r="K1108" s="11" t="s">
        <v>11524</v>
      </c>
      <c r="L1108" s="11">
        <v>2</v>
      </c>
    </row>
    <row r="1109" spans="1:12">
      <c r="A1109" s="11" t="s">
        <v>1948</v>
      </c>
      <c r="D1109" s="11" t="s">
        <v>260</v>
      </c>
      <c r="E1109" s="19" t="s">
        <v>2154</v>
      </c>
      <c r="F1109" s="10">
        <v>42036</v>
      </c>
      <c r="G1109" s="10">
        <v>45689</v>
      </c>
      <c r="H1109" s="11">
        <v>11</v>
      </c>
      <c r="I1109" s="11" t="s">
        <v>277</v>
      </c>
      <c r="J1109" s="11" t="s">
        <v>261</v>
      </c>
      <c r="K1109" s="11" t="s">
        <v>11524</v>
      </c>
      <c r="L1109" s="11">
        <v>2</v>
      </c>
    </row>
    <row r="1110" spans="1:12">
      <c r="A1110" s="11" t="s">
        <v>1949</v>
      </c>
      <c r="D1110" s="11" t="s">
        <v>260</v>
      </c>
      <c r="E1110" s="19" t="s">
        <v>2155</v>
      </c>
      <c r="F1110" s="10">
        <v>42036</v>
      </c>
      <c r="G1110" s="10">
        <v>45689</v>
      </c>
      <c r="H1110" s="11">
        <v>11</v>
      </c>
      <c r="I1110" s="20" t="s">
        <v>259</v>
      </c>
      <c r="J1110" s="11" t="s">
        <v>261</v>
      </c>
      <c r="K1110" s="11" t="s">
        <v>11524</v>
      </c>
      <c r="L1110" s="11">
        <v>2</v>
      </c>
    </row>
    <row r="1111" spans="1:12">
      <c r="A1111" s="11" t="s">
        <v>1950</v>
      </c>
      <c r="D1111" s="11" t="s">
        <v>260</v>
      </c>
      <c r="E1111" s="19" t="s">
        <v>2156</v>
      </c>
      <c r="F1111" s="10">
        <v>42036</v>
      </c>
      <c r="G1111" s="10">
        <v>45689</v>
      </c>
      <c r="H1111" s="11">
        <v>11</v>
      </c>
      <c r="I1111" s="20" t="s">
        <v>259</v>
      </c>
      <c r="J1111" s="11" t="s">
        <v>261</v>
      </c>
      <c r="K1111" s="11" t="s">
        <v>11524</v>
      </c>
      <c r="L1111" s="11">
        <v>2</v>
      </c>
    </row>
    <row r="1112" spans="1:12">
      <c r="A1112" s="11" t="s">
        <v>1951</v>
      </c>
      <c r="D1112" s="11" t="s">
        <v>260</v>
      </c>
      <c r="E1112" s="19" t="s">
        <v>2157</v>
      </c>
      <c r="F1112" s="10">
        <v>42036</v>
      </c>
      <c r="G1112" s="10">
        <v>45689</v>
      </c>
      <c r="H1112" s="11">
        <v>11</v>
      </c>
      <c r="I1112" s="20" t="s">
        <v>259</v>
      </c>
      <c r="J1112" s="11" t="s">
        <v>261</v>
      </c>
      <c r="K1112" s="11" t="s">
        <v>11524</v>
      </c>
      <c r="L1112" s="11">
        <v>2</v>
      </c>
    </row>
    <row r="1113" spans="1:12">
      <c r="A1113" s="11" t="s">
        <v>1952</v>
      </c>
      <c r="D1113" s="11" t="s">
        <v>260</v>
      </c>
      <c r="E1113" s="19" t="s">
        <v>2158</v>
      </c>
      <c r="F1113" s="10">
        <v>42036</v>
      </c>
      <c r="G1113" s="10">
        <v>45689</v>
      </c>
      <c r="H1113" s="11">
        <v>11</v>
      </c>
      <c r="I1113" s="20" t="s">
        <v>259</v>
      </c>
      <c r="J1113" s="11" t="s">
        <v>261</v>
      </c>
      <c r="K1113" s="11" t="s">
        <v>11524</v>
      </c>
      <c r="L1113" s="11">
        <v>2</v>
      </c>
    </row>
    <row r="1114" spans="1:12">
      <c r="A1114" s="11" t="s">
        <v>1953</v>
      </c>
      <c r="D1114" s="11" t="s">
        <v>260</v>
      </c>
      <c r="E1114" s="19" t="s">
        <v>2159</v>
      </c>
      <c r="F1114" s="10">
        <v>42036</v>
      </c>
      <c r="G1114" s="10">
        <v>45689</v>
      </c>
      <c r="H1114" s="11">
        <v>11</v>
      </c>
      <c r="I1114" s="20" t="s">
        <v>259</v>
      </c>
      <c r="J1114" s="11" t="s">
        <v>261</v>
      </c>
      <c r="K1114" s="11" t="s">
        <v>11524</v>
      </c>
      <c r="L1114" s="11">
        <v>2</v>
      </c>
    </row>
    <row r="1115" spans="1:12">
      <c r="A1115" s="11" t="s">
        <v>1954</v>
      </c>
      <c r="D1115" s="11" t="s">
        <v>260</v>
      </c>
      <c r="E1115" s="19" t="s">
        <v>2160</v>
      </c>
      <c r="F1115" s="10">
        <v>42036</v>
      </c>
      <c r="G1115" s="10">
        <v>45689</v>
      </c>
      <c r="H1115" s="11">
        <v>11</v>
      </c>
      <c r="I1115" s="20" t="s">
        <v>259</v>
      </c>
      <c r="J1115" s="11" t="s">
        <v>261</v>
      </c>
      <c r="K1115" s="11" t="s">
        <v>11524</v>
      </c>
      <c r="L1115" s="11">
        <v>2</v>
      </c>
    </row>
    <row r="1116" spans="1:12">
      <c r="A1116" s="11" t="s">
        <v>1955</v>
      </c>
      <c r="D1116" s="11" t="s">
        <v>260</v>
      </c>
      <c r="E1116" s="19" t="s">
        <v>2161</v>
      </c>
      <c r="F1116" s="10">
        <v>42036</v>
      </c>
      <c r="G1116" s="10">
        <v>45689</v>
      </c>
      <c r="H1116" s="11">
        <v>11</v>
      </c>
      <c r="I1116" s="20" t="s">
        <v>259</v>
      </c>
      <c r="J1116" s="11" t="s">
        <v>261</v>
      </c>
      <c r="K1116" s="11" t="s">
        <v>11524</v>
      </c>
      <c r="L1116" s="11">
        <v>2</v>
      </c>
    </row>
    <row r="1117" spans="1:12">
      <c r="A1117" s="11" t="s">
        <v>1956</v>
      </c>
      <c r="D1117" s="11" t="s">
        <v>260</v>
      </c>
      <c r="E1117" s="19" t="s">
        <v>2162</v>
      </c>
      <c r="F1117" s="10">
        <v>42036</v>
      </c>
      <c r="G1117" s="10">
        <v>45689</v>
      </c>
      <c r="H1117" s="11">
        <v>11</v>
      </c>
      <c r="I1117" s="20" t="s">
        <v>259</v>
      </c>
      <c r="J1117" s="11" t="s">
        <v>261</v>
      </c>
      <c r="K1117" s="11" t="s">
        <v>11524</v>
      </c>
      <c r="L1117" s="11">
        <v>2</v>
      </c>
    </row>
    <row r="1118" spans="1:12">
      <c r="A1118" s="11" t="s">
        <v>1957</v>
      </c>
      <c r="D1118" s="11" t="s">
        <v>260</v>
      </c>
      <c r="E1118" s="19" t="s">
        <v>2163</v>
      </c>
      <c r="F1118" s="10">
        <v>42036</v>
      </c>
      <c r="G1118" s="10">
        <v>45689</v>
      </c>
      <c r="H1118" s="11">
        <v>11</v>
      </c>
      <c r="I1118" s="20" t="s">
        <v>259</v>
      </c>
      <c r="J1118" s="11" t="s">
        <v>261</v>
      </c>
      <c r="K1118" s="11" t="s">
        <v>11524</v>
      </c>
      <c r="L1118" s="11">
        <v>2</v>
      </c>
    </row>
    <row r="1119" spans="1:12">
      <c r="A1119" s="11" t="s">
        <v>1958</v>
      </c>
      <c r="D1119" s="11" t="s">
        <v>260</v>
      </c>
      <c r="E1119" s="19" t="s">
        <v>2164</v>
      </c>
      <c r="F1119" s="10">
        <v>42036</v>
      </c>
      <c r="G1119" s="10">
        <v>45689</v>
      </c>
      <c r="H1119" s="11">
        <v>11</v>
      </c>
      <c r="I1119" s="20" t="s">
        <v>259</v>
      </c>
      <c r="J1119" s="11" t="s">
        <v>261</v>
      </c>
      <c r="K1119" s="11" t="s">
        <v>11524</v>
      </c>
      <c r="L1119" s="11">
        <v>2</v>
      </c>
    </row>
    <row r="1120" spans="1:12">
      <c r="A1120" s="11" t="s">
        <v>1959</v>
      </c>
      <c r="D1120" s="11" t="s">
        <v>260</v>
      </c>
      <c r="E1120" s="19" t="s">
        <v>2165</v>
      </c>
      <c r="F1120" s="10">
        <v>42036</v>
      </c>
      <c r="G1120" s="10">
        <v>45689</v>
      </c>
      <c r="H1120" s="11">
        <v>11</v>
      </c>
      <c r="I1120" s="20" t="s">
        <v>259</v>
      </c>
      <c r="J1120" s="11" t="s">
        <v>261</v>
      </c>
      <c r="K1120" s="11" t="s">
        <v>11524</v>
      </c>
      <c r="L1120" s="11">
        <v>2</v>
      </c>
    </row>
    <row r="1121" spans="1:12">
      <c r="A1121" s="11" t="s">
        <v>1960</v>
      </c>
      <c r="D1121" s="11" t="s">
        <v>260</v>
      </c>
      <c r="E1121" s="19" t="s">
        <v>2166</v>
      </c>
      <c r="F1121" s="10">
        <v>42036</v>
      </c>
      <c r="G1121" s="10">
        <v>45689</v>
      </c>
      <c r="H1121" s="11">
        <v>11</v>
      </c>
      <c r="I1121" s="20" t="s">
        <v>259</v>
      </c>
      <c r="J1121" s="11" t="s">
        <v>261</v>
      </c>
      <c r="K1121" s="11" t="s">
        <v>11524</v>
      </c>
      <c r="L1121" s="11">
        <v>2</v>
      </c>
    </row>
    <row r="1122" spans="1:12">
      <c r="A1122" s="11" t="s">
        <v>1961</v>
      </c>
      <c r="D1122" s="11" t="s">
        <v>260</v>
      </c>
      <c r="E1122" s="19" t="s">
        <v>2167</v>
      </c>
      <c r="F1122" s="10">
        <v>42036</v>
      </c>
      <c r="G1122" s="10">
        <v>45689</v>
      </c>
      <c r="H1122" s="11">
        <v>11</v>
      </c>
      <c r="I1122" s="20" t="s">
        <v>259</v>
      </c>
      <c r="J1122" s="11" t="s">
        <v>261</v>
      </c>
      <c r="K1122" s="11" t="s">
        <v>11524</v>
      </c>
      <c r="L1122" s="11">
        <v>2</v>
      </c>
    </row>
    <row r="1123" spans="1:12">
      <c r="A1123" s="11" t="s">
        <v>1962</v>
      </c>
      <c r="D1123" s="11" t="s">
        <v>260</v>
      </c>
      <c r="E1123" s="19" t="s">
        <v>2168</v>
      </c>
      <c r="F1123" s="10">
        <v>42036</v>
      </c>
      <c r="G1123" s="10">
        <v>45689</v>
      </c>
      <c r="H1123" s="11">
        <v>11</v>
      </c>
      <c r="I1123" s="20" t="s">
        <v>259</v>
      </c>
      <c r="J1123" s="11" t="s">
        <v>261</v>
      </c>
      <c r="K1123" s="11" t="s">
        <v>11524</v>
      </c>
      <c r="L1123" s="11">
        <v>2</v>
      </c>
    </row>
    <row r="1124" spans="1:12">
      <c r="A1124" s="11" t="s">
        <v>1963</v>
      </c>
      <c r="D1124" s="11" t="s">
        <v>260</v>
      </c>
      <c r="E1124" s="19" t="s">
        <v>2169</v>
      </c>
      <c r="F1124" s="10">
        <v>42036</v>
      </c>
      <c r="G1124" s="10">
        <v>45689</v>
      </c>
      <c r="H1124" s="11">
        <v>11</v>
      </c>
      <c r="I1124" s="20" t="s">
        <v>259</v>
      </c>
      <c r="J1124" s="11" t="s">
        <v>261</v>
      </c>
      <c r="K1124" s="11" t="s">
        <v>11524</v>
      </c>
      <c r="L1124" s="11">
        <v>2</v>
      </c>
    </row>
    <row r="1125" spans="1:12">
      <c r="A1125" s="11" t="s">
        <v>1964</v>
      </c>
      <c r="D1125" s="11" t="s">
        <v>260</v>
      </c>
      <c r="E1125" s="19" t="s">
        <v>2170</v>
      </c>
      <c r="F1125" s="10">
        <v>42036</v>
      </c>
      <c r="G1125" s="10">
        <v>45689</v>
      </c>
      <c r="H1125" s="11">
        <v>11</v>
      </c>
      <c r="I1125" s="11" t="s">
        <v>277</v>
      </c>
      <c r="J1125" s="11" t="s">
        <v>261</v>
      </c>
      <c r="K1125" s="11" t="s">
        <v>11524</v>
      </c>
      <c r="L1125" s="11">
        <v>2</v>
      </c>
    </row>
    <row r="1126" spans="1:12">
      <c r="A1126" s="11" t="s">
        <v>1965</v>
      </c>
      <c r="D1126" s="11" t="s">
        <v>260</v>
      </c>
      <c r="E1126" s="19" t="s">
        <v>2171</v>
      </c>
      <c r="F1126" s="10">
        <v>42036</v>
      </c>
      <c r="G1126" s="10">
        <v>45689</v>
      </c>
      <c r="H1126" s="11">
        <v>11</v>
      </c>
      <c r="I1126" s="11" t="s">
        <v>277</v>
      </c>
      <c r="J1126" s="11" t="s">
        <v>261</v>
      </c>
      <c r="K1126" s="11" t="s">
        <v>11524</v>
      </c>
      <c r="L1126" s="11">
        <v>2</v>
      </c>
    </row>
    <row r="1127" spans="1:12">
      <c r="A1127" s="11" t="s">
        <v>1966</v>
      </c>
      <c r="D1127" s="11" t="s">
        <v>260</v>
      </c>
      <c r="E1127" s="19" t="s">
        <v>2172</v>
      </c>
      <c r="F1127" s="10">
        <v>42036</v>
      </c>
      <c r="G1127" s="10">
        <v>45689</v>
      </c>
      <c r="H1127" s="11">
        <v>11</v>
      </c>
      <c r="I1127" s="11" t="s">
        <v>277</v>
      </c>
      <c r="J1127" s="11" t="s">
        <v>261</v>
      </c>
      <c r="K1127" s="11" t="s">
        <v>11524</v>
      </c>
      <c r="L1127" s="11">
        <v>2</v>
      </c>
    </row>
    <row r="1128" spans="1:12">
      <c r="A1128" s="11" t="s">
        <v>1967</v>
      </c>
      <c r="D1128" s="11" t="s">
        <v>260</v>
      </c>
      <c r="E1128" s="19" t="s">
        <v>2173</v>
      </c>
      <c r="F1128" s="10">
        <v>42036</v>
      </c>
      <c r="G1128" s="10">
        <v>45689</v>
      </c>
      <c r="H1128" s="11">
        <v>11</v>
      </c>
      <c r="I1128" s="20" t="s">
        <v>259</v>
      </c>
      <c r="J1128" s="11" t="s">
        <v>261</v>
      </c>
      <c r="K1128" s="11" t="s">
        <v>11524</v>
      </c>
      <c r="L1128" s="11">
        <v>2</v>
      </c>
    </row>
    <row r="1129" spans="1:12">
      <c r="A1129" s="11" t="s">
        <v>1968</v>
      </c>
      <c r="D1129" s="11" t="s">
        <v>260</v>
      </c>
      <c r="E1129" s="19" t="s">
        <v>2174</v>
      </c>
      <c r="F1129" s="10">
        <v>42036</v>
      </c>
      <c r="G1129" s="10">
        <v>45689</v>
      </c>
      <c r="H1129" s="11">
        <v>11</v>
      </c>
      <c r="I1129" s="20" t="s">
        <v>259</v>
      </c>
      <c r="J1129" s="11" t="s">
        <v>261</v>
      </c>
      <c r="K1129" s="11" t="s">
        <v>11524</v>
      </c>
      <c r="L1129" s="11">
        <v>2</v>
      </c>
    </row>
    <row r="1130" spans="1:12">
      <c r="A1130" s="11" t="s">
        <v>1969</v>
      </c>
      <c r="D1130" s="11" t="s">
        <v>260</v>
      </c>
      <c r="E1130" s="19" t="s">
        <v>2175</v>
      </c>
      <c r="F1130" s="10">
        <v>42036</v>
      </c>
      <c r="G1130" s="10">
        <v>45689</v>
      </c>
      <c r="H1130" s="11">
        <v>11</v>
      </c>
      <c r="I1130" s="20" t="s">
        <v>259</v>
      </c>
      <c r="J1130" s="11" t="s">
        <v>261</v>
      </c>
      <c r="K1130" s="11" t="s">
        <v>11524</v>
      </c>
      <c r="L1130" s="11">
        <v>2</v>
      </c>
    </row>
    <row r="1131" spans="1:12">
      <c r="A1131" s="11" t="s">
        <v>1970</v>
      </c>
      <c r="D1131" s="11" t="s">
        <v>260</v>
      </c>
      <c r="E1131" s="19" t="s">
        <v>2176</v>
      </c>
      <c r="F1131" s="10">
        <v>42036</v>
      </c>
      <c r="G1131" s="10">
        <v>45689</v>
      </c>
      <c r="H1131" s="11">
        <v>11</v>
      </c>
      <c r="I1131" s="20" t="s">
        <v>259</v>
      </c>
      <c r="J1131" s="11" t="s">
        <v>261</v>
      </c>
      <c r="K1131" s="11" t="s">
        <v>11524</v>
      </c>
      <c r="L1131" s="11">
        <v>2</v>
      </c>
    </row>
    <row r="1132" spans="1:12">
      <c r="A1132" s="11" t="s">
        <v>1971</v>
      </c>
      <c r="D1132" s="11" t="s">
        <v>260</v>
      </c>
      <c r="E1132" s="19" t="s">
        <v>2177</v>
      </c>
      <c r="F1132" s="10">
        <v>42036</v>
      </c>
      <c r="G1132" s="10">
        <v>45689</v>
      </c>
      <c r="H1132" s="11">
        <v>11</v>
      </c>
      <c r="I1132" s="20" t="s">
        <v>259</v>
      </c>
      <c r="J1132" s="11" t="s">
        <v>261</v>
      </c>
      <c r="K1132" s="11" t="s">
        <v>11524</v>
      </c>
      <c r="L1132" s="11">
        <v>2</v>
      </c>
    </row>
    <row r="1133" spans="1:12">
      <c r="A1133" s="11" t="s">
        <v>1972</v>
      </c>
      <c r="D1133" s="11" t="s">
        <v>260</v>
      </c>
      <c r="E1133" s="19" t="s">
        <v>2178</v>
      </c>
      <c r="F1133" s="10">
        <v>42036</v>
      </c>
      <c r="G1133" s="10">
        <v>45689</v>
      </c>
      <c r="H1133" s="11">
        <v>11</v>
      </c>
      <c r="I1133" s="20" t="s">
        <v>259</v>
      </c>
      <c r="J1133" s="11" t="s">
        <v>261</v>
      </c>
      <c r="K1133" s="11" t="s">
        <v>11524</v>
      </c>
      <c r="L1133" s="11">
        <v>2</v>
      </c>
    </row>
    <row r="1134" spans="1:12">
      <c r="A1134" s="11" t="s">
        <v>1973</v>
      </c>
      <c r="D1134" s="11" t="s">
        <v>260</v>
      </c>
      <c r="E1134" s="19" t="s">
        <v>2179</v>
      </c>
      <c r="F1134" s="10">
        <v>42036</v>
      </c>
      <c r="G1134" s="10">
        <v>45689</v>
      </c>
      <c r="H1134" s="11">
        <v>11</v>
      </c>
      <c r="I1134" s="20" t="s">
        <v>259</v>
      </c>
      <c r="J1134" s="11" t="s">
        <v>261</v>
      </c>
      <c r="K1134" s="11" t="s">
        <v>11524</v>
      </c>
      <c r="L1134" s="11">
        <v>2</v>
      </c>
    </row>
    <row r="1135" spans="1:12">
      <c r="A1135" s="11" t="s">
        <v>1974</v>
      </c>
      <c r="D1135" s="11" t="s">
        <v>260</v>
      </c>
      <c r="E1135" s="19" t="s">
        <v>2180</v>
      </c>
      <c r="F1135" s="10">
        <v>42036</v>
      </c>
      <c r="G1135" s="10">
        <v>45689</v>
      </c>
      <c r="H1135" s="11">
        <v>11</v>
      </c>
      <c r="I1135" s="20" t="s">
        <v>259</v>
      </c>
      <c r="J1135" s="11" t="s">
        <v>261</v>
      </c>
      <c r="K1135" s="11" t="s">
        <v>11524</v>
      </c>
      <c r="L1135" s="11">
        <v>2</v>
      </c>
    </row>
    <row r="1136" spans="1:12">
      <c r="A1136" s="11" t="s">
        <v>1975</v>
      </c>
      <c r="D1136" s="11" t="s">
        <v>260</v>
      </c>
      <c r="E1136" s="19" t="s">
        <v>2181</v>
      </c>
      <c r="F1136" s="10">
        <v>42036</v>
      </c>
      <c r="G1136" s="10">
        <v>45689</v>
      </c>
      <c r="H1136" s="11">
        <v>11</v>
      </c>
      <c r="I1136" s="20" t="s">
        <v>259</v>
      </c>
      <c r="J1136" s="11" t="s">
        <v>261</v>
      </c>
      <c r="K1136" s="11" t="s">
        <v>11524</v>
      </c>
      <c r="L1136" s="11">
        <v>2</v>
      </c>
    </row>
    <row r="1137" spans="1:12">
      <c r="A1137" s="11" t="s">
        <v>1976</v>
      </c>
      <c r="D1137" s="11" t="s">
        <v>260</v>
      </c>
      <c r="E1137" s="19" t="s">
        <v>2182</v>
      </c>
      <c r="F1137" s="10">
        <v>42036</v>
      </c>
      <c r="G1137" s="10">
        <v>45689</v>
      </c>
      <c r="H1137" s="11">
        <v>11</v>
      </c>
      <c r="I1137" s="20" t="s">
        <v>259</v>
      </c>
      <c r="J1137" s="11" t="s">
        <v>261</v>
      </c>
      <c r="K1137" s="11" t="s">
        <v>11524</v>
      </c>
      <c r="L1137" s="11">
        <v>2</v>
      </c>
    </row>
    <row r="1138" spans="1:12">
      <c r="A1138" s="11" t="s">
        <v>1977</v>
      </c>
      <c r="D1138" s="11" t="s">
        <v>260</v>
      </c>
      <c r="E1138" s="19" t="s">
        <v>2183</v>
      </c>
      <c r="F1138" s="10">
        <v>42036</v>
      </c>
      <c r="G1138" s="10">
        <v>45689</v>
      </c>
      <c r="H1138" s="11">
        <v>11</v>
      </c>
      <c r="I1138" s="20" t="s">
        <v>259</v>
      </c>
      <c r="J1138" s="11" t="s">
        <v>261</v>
      </c>
      <c r="K1138" s="11" t="s">
        <v>11524</v>
      </c>
      <c r="L1138" s="11">
        <v>2</v>
      </c>
    </row>
    <row r="1139" spans="1:12">
      <c r="A1139" s="11" t="s">
        <v>1978</v>
      </c>
      <c r="D1139" s="11" t="s">
        <v>260</v>
      </c>
      <c r="E1139" s="19" t="s">
        <v>2184</v>
      </c>
      <c r="F1139" s="10">
        <v>42036</v>
      </c>
      <c r="G1139" s="10">
        <v>45689</v>
      </c>
      <c r="H1139" s="11">
        <v>11</v>
      </c>
      <c r="I1139" s="20" t="s">
        <v>259</v>
      </c>
      <c r="J1139" s="11" t="s">
        <v>261</v>
      </c>
      <c r="K1139" s="11" t="s">
        <v>11524</v>
      </c>
      <c r="L1139" s="11">
        <v>2</v>
      </c>
    </row>
    <row r="1140" spans="1:12">
      <c r="A1140" s="11" t="s">
        <v>1979</v>
      </c>
      <c r="D1140" s="11" t="s">
        <v>260</v>
      </c>
      <c r="E1140" s="19" t="s">
        <v>2185</v>
      </c>
      <c r="F1140" s="10">
        <v>42036</v>
      </c>
      <c r="G1140" s="10">
        <v>45689</v>
      </c>
      <c r="H1140" s="11">
        <v>11</v>
      </c>
      <c r="I1140" s="20" t="s">
        <v>259</v>
      </c>
      <c r="J1140" s="11" t="s">
        <v>261</v>
      </c>
      <c r="K1140" s="11" t="s">
        <v>11524</v>
      </c>
      <c r="L1140" s="11">
        <v>2</v>
      </c>
    </row>
    <row r="1141" spans="1:12">
      <c r="A1141" s="11" t="s">
        <v>1980</v>
      </c>
      <c r="D1141" s="11" t="s">
        <v>260</v>
      </c>
      <c r="E1141" s="19" t="s">
        <v>2186</v>
      </c>
      <c r="F1141" s="10">
        <v>42036</v>
      </c>
      <c r="G1141" s="10">
        <v>45689</v>
      </c>
      <c r="H1141" s="11">
        <v>11</v>
      </c>
      <c r="I1141" s="20" t="s">
        <v>259</v>
      </c>
      <c r="J1141" s="11" t="s">
        <v>261</v>
      </c>
      <c r="K1141" s="11" t="s">
        <v>11524</v>
      </c>
      <c r="L1141" s="11">
        <v>2</v>
      </c>
    </row>
    <row r="1142" spans="1:12">
      <c r="A1142" s="11" t="s">
        <v>1981</v>
      </c>
      <c r="D1142" s="11" t="s">
        <v>260</v>
      </c>
      <c r="E1142" s="19" t="s">
        <v>2187</v>
      </c>
      <c r="F1142" s="10">
        <v>42036</v>
      </c>
      <c r="G1142" s="10">
        <v>45689</v>
      </c>
      <c r="H1142" s="11">
        <v>11</v>
      </c>
      <c r="I1142" s="20" t="s">
        <v>259</v>
      </c>
      <c r="J1142" s="11" t="s">
        <v>261</v>
      </c>
      <c r="K1142" s="11" t="s">
        <v>11524</v>
      </c>
      <c r="L1142" s="11">
        <v>2</v>
      </c>
    </row>
    <row r="1143" spans="1:12">
      <c r="A1143" s="11" t="s">
        <v>1982</v>
      </c>
      <c r="D1143" s="11" t="s">
        <v>260</v>
      </c>
      <c r="E1143" s="19" t="s">
        <v>2188</v>
      </c>
      <c r="F1143" s="10">
        <v>42036</v>
      </c>
      <c r="G1143" s="10">
        <v>45689</v>
      </c>
      <c r="H1143" s="11">
        <v>11</v>
      </c>
      <c r="I1143" s="11" t="s">
        <v>277</v>
      </c>
      <c r="J1143" s="11" t="s">
        <v>261</v>
      </c>
      <c r="K1143" s="11" t="s">
        <v>11524</v>
      </c>
      <c r="L1143" s="11">
        <v>2</v>
      </c>
    </row>
    <row r="1144" spans="1:12">
      <c r="A1144" s="11" t="s">
        <v>1983</v>
      </c>
      <c r="D1144" s="11" t="s">
        <v>260</v>
      </c>
      <c r="E1144" s="19" t="s">
        <v>2189</v>
      </c>
      <c r="F1144" s="10">
        <v>42036</v>
      </c>
      <c r="G1144" s="10">
        <v>45689</v>
      </c>
      <c r="H1144" s="11">
        <v>11</v>
      </c>
      <c r="I1144" s="11" t="s">
        <v>277</v>
      </c>
      <c r="J1144" s="11" t="s">
        <v>261</v>
      </c>
      <c r="K1144" s="11" t="s">
        <v>11524</v>
      </c>
      <c r="L1144" s="11">
        <v>2</v>
      </c>
    </row>
    <row r="1145" spans="1:12">
      <c r="A1145" s="11" t="s">
        <v>1984</v>
      </c>
      <c r="D1145" s="11" t="s">
        <v>260</v>
      </c>
      <c r="E1145" s="19" t="s">
        <v>2190</v>
      </c>
      <c r="F1145" s="10">
        <v>42036</v>
      </c>
      <c r="G1145" s="10">
        <v>45689</v>
      </c>
      <c r="H1145" s="11">
        <v>11</v>
      </c>
      <c r="I1145" s="11" t="s">
        <v>277</v>
      </c>
      <c r="J1145" s="11" t="s">
        <v>261</v>
      </c>
      <c r="K1145" s="11" t="s">
        <v>11524</v>
      </c>
      <c r="L1145" s="11">
        <v>2</v>
      </c>
    </row>
    <row r="1146" spans="1:12">
      <c r="A1146" s="11" t="s">
        <v>1985</v>
      </c>
      <c r="D1146" s="11" t="s">
        <v>260</v>
      </c>
      <c r="E1146" s="19" t="s">
        <v>2191</v>
      </c>
      <c r="F1146" s="10">
        <v>42036</v>
      </c>
      <c r="G1146" s="10">
        <v>45689</v>
      </c>
      <c r="H1146" s="11">
        <v>11</v>
      </c>
      <c r="I1146" s="20" t="s">
        <v>259</v>
      </c>
      <c r="J1146" s="11" t="s">
        <v>261</v>
      </c>
      <c r="K1146" s="11" t="s">
        <v>11524</v>
      </c>
      <c r="L1146" s="11">
        <v>2</v>
      </c>
    </row>
    <row r="1147" spans="1:12">
      <c r="A1147" s="11" t="s">
        <v>1986</v>
      </c>
      <c r="D1147" s="11" t="s">
        <v>260</v>
      </c>
      <c r="E1147" s="19" t="s">
        <v>2192</v>
      </c>
      <c r="F1147" s="10">
        <v>42036</v>
      </c>
      <c r="G1147" s="10">
        <v>45689</v>
      </c>
      <c r="H1147" s="11">
        <v>11</v>
      </c>
      <c r="I1147" s="20" t="s">
        <v>259</v>
      </c>
      <c r="J1147" s="11" t="s">
        <v>261</v>
      </c>
      <c r="K1147" s="11" t="s">
        <v>11524</v>
      </c>
      <c r="L1147" s="11">
        <v>2</v>
      </c>
    </row>
    <row r="1148" spans="1:12">
      <c r="A1148" s="11" t="s">
        <v>1987</v>
      </c>
      <c r="D1148" s="11" t="s">
        <v>260</v>
      </c>
      <c r="E1148" s="19" t="s">
        <v>2193</v>
      </c>
      <c r="F1148" s="10">
        <v>42036</v>
      </c>
      <c r="G1148" s="10">
        <v>45689</v>
      </c>
      <c r="H1148" s="11">
        <v>11</v>
      </c>
      <c r="I1148" s="20" t="s">
        <v>259</v>
      </c>
      <c r="J1148" s="11" t="s">
        <v>261</v>
      </c>
      <c r="K1148" s="11" t="s">
        <v>11524</v>
      </c>
      <c r="L1148" s="11">
        <v>2</v>
      </c>
    </row>
    <row r="1149" spans="1:12">
      <c r="A1149" s="11" t="s">
        <v>1988</v>
      </c>
      <c r="D1149" s="11" t="s">
        <v>260</v>
      </c>
      <c r="E1149" s="19" t="s">
        <v>2194</v>
      </c>
      <c r="F1149" s="10">
        <v>42036</v>
      </c>
      <c r="G1149" s="10">
        <v>45689</v>
      </c>
      <c r="H1149" s="11">
        <v>11</v>
      </c>
      <c r="I1149" s="20" t="s">
        <v>259</v>
      </c>
      <c r="J1149" s="11" t="s">
        <v>261</v>
      </c>
      <c r="K1149" s="11" t="s">
        <v>11524</v>
      </c>
      <c r="L1149" s="11">
        <v>2</v>
      </c>
    </row>
    <row r="1150" spans="1:12">
      <c r="A1150" s="11" t="s">
        <v>1989</v>
      </c>
      <c r="D1150" s="11" t="s">
        <v>260</v>
      </c>
      <c r="E1150" s="19" t="s">
        <v>2195</v>
      </c>
      <c r="F1150" s="10">
        <v>42036</v>
      </c>
      <c r="G1150" s="10">
        <v>45689</v>
      </c>
      <c r="H1150" s="11">
        <v>11</v>
      </c>
      <c r="I1150" s="20" t="s">
        <v>259</v>
      </c>
      <c r="J1150" s="11" t="s">
        <v>261</v>
      </c>
      <c r="K1150" s="11" t="s">
        <v>11524</v>
      </c>
      <c r="L1150" s="11">
        <v>2</v>
      </c>
    </row>
    <row r="1151" spans="1:12">
      <c r="A1151" s="11" t="s">
        <v>1990</v>
      </c>
      <c r="D1151" s="11" t="s">
        <v>260</v>
      </c>
      <c r="E1151" s="19" t="s">
        <v>2196</v>
      </c>
      <c r="F1151" s="10">
        <v>42036</v>
      </c>
      <c r="G1151" s="10">
        <v>45689</v>
      </c>
      <c r="H1151" s="11">
        <v>11</v>
      </c>
      <c r="I1151" s="20" t="s">
        <v>259</v>
      </c>
      <c r="J1151" s="11" t="s">
        <v>261</v>
      </c>
      <c r="K1151" s="11" t="s">
        <v>11524</v>
      </c>
      <c r="L1151" s="11">
        <v>2</v>
      </c>
    </row>
    <row r="1152" spans="1:12">
      <c r="A1152" s="11" t="s">
        <v>1991</v>
      </c>
      <c r="D1152" s="11" t="s">
        <v>260</v>
      </c>
      <c r="E1152" s="19" t="s">
        <v>2197</v>
      </c>
      <c r="F1152" s="10">
        <v>42036</v>
      </c>
      <c r="G1152" s="10">
        <v>45689</v>
      </c>
      <c r="H1152" s="11">
        <v>11</v>
      </c>
      <c r="I1152" s="20" t="s">
        <v>259</v>
      </c>
      <c r="J1152" s="11" t="s">
        <v>261</v>
      </c>
      <c r="K1152" s="11" t="s">
        <v>11524</v>
      </c>
      <c r="L1152" s="11">
        <v>2</v>
      </c>
    </row>
    <row r="1153" spans="1:12">
      <c r="A1153" s="11" t="s">
        <v>1992</v>
      </c>
      <c r="D1153" s="11" t="s">
        <v>260</v>
      </c>
      <c r="E1153" s="19" t="s">
        <v>2198</v>
      </c>
      <c r="F1153" s="10">
        <v>42036</v>
      </c>
      <c r="G1153" s="10">
        <v>45689</v>
      </c>
      <c r="H1153" s="11">
        <v>11</v>
      </c>
      <c r="I1153" s="20" t="s">
        <v>259</v>
      </c>
      <c r="J1153" s="11" t="s">
        <v>261</v>
      </c>
      <c r="K1153" s="11" t="s">
        <v>11524</v>
      </c>
      <c r="L1153" s="11">
        <v>2</v>
      </c>
    </row>
    <row r="1154" spans="1:12">
      <c r="A1154" s="11" t="s">
        <v>1993</v>
      </c>
      <c r="D1154" s="11" t="s">
        <v>260</v>
      </c>
      <c r="E1154" s="19" t="s">
        <v>2199</v>
      </c>
      <c r="F1154" s="10">
        <v>42036</v>
      </c>
      <c r="G1154" s="10">
        <v>45689</v>
      </c>
      <c r="H1154" s="11">
        <v>11</v>
      </c>
      <c r="I1154" s="20" t="s">
        <v>259</v>
      </c>
      <c r="J1154" s="11" t="s">
        <v>261</v>
      </c>
      <c r="K1154" s="11" t="s">
        <v>11524</v>
      </c>
      <c r="L1154" s="11">
        <v>2</v>
      </c>
    </row>
    <row r="1155" spans="1:12">
      <c r="A1155" s="11" t="s">
        <v>1994</v>
      </c>
      <c r="D1155" s="11" t="s">
        <v>260</v>
      </c>
      <c r="E1155" s="19" t="s">
        <v>2200</v>
      </c>
      <c r="F1155" s="10">
        <v>42036</v>
      </c>
      <c r="G1155" s="10">
        <v>45689</v>
      </c>
      <c r="H1155" s="11">
        <v>11</v>
      </c>
      <c r="I1155" s="20" t="s">
        <v>259</v>
      </c>
      <c r="J1155" s="11" t="s">
        <v>261</v>
      </c>
      <c r="K1155" s="11" t="s">
        <v>11524</v>
      </c>
      <c r="L1155" s="11">
        <v>2</v>
      </c>
    </row>
    <row r="1156" spans="1:12">
      <c r="A1156" s="11" t="s">
        <v>1995</v>
      </c>
      <c r="D1156" s="11" t="s">
        <v>260</v>
      </c>
      <c r="E1156" s="19" t="s">
        <v>2201</v>
      </c>
      <c r="F1156" s="10">
        <v>42036</v>
      </c>
      <c r="G1156" s="10">
        <v>45689</v>
      </c>
      <c r="H1156" s="11">
        <v>11</v>
      </c>
      <c r="I1156" s="20" t="s">
        <v>259</v>
      </c>
      <c r="J1156" s="11" t="s">
        <v>261</v>
      </c>
      <c r="K1156" s="11" t="s">
        <v>11524</v>
      </c>
      <c r="L1156" s="11">
        <v>2</v>
      </c>
    </row>
    <row r="1157" spans="1:12">
      <c r="A1157" s="11" t="s">
        <v>1996</v>
      </c>
      <c r="D1157" s="11" t="s">
        <v>260</v>
      </c>
      <c r="E1157" s="19" t="s">
        <v>2202</v>
      </c>
      <c r="F1157" s="10">
        <v>42036</v>
      </c>
      <c r="G1157" s="10">
        <v>45689</v>
      </c>
      <c r="H1157" s="11">
        <v>11</v>
      </c>
      <c r="I1157" s="20" t="s">
        <v>259</v>
      </c>
      <c r="J1157" s="11" t="s">
        <v>261</v>
      </c>
      <c r="K1157" s="11" t="s">
        <v>11524</v>
      </c>
      <c r="L1157" s="11">
        <v>2</v>
      </c>
    </row>
    <row r="1158" spans="1:12">
      <c r="A1158" s="11" t="s">
        <v>1997</v>
      </c>
      <c r="D1158" s="11" t="s">
        <v>260</v>
      </c>
      <c r="E1158" s="19" t="s">
        <v>2203</v>
      </c>
      <c r="F1158" s="10">
        <v>42036</v>
      </c>
      <c r="G1158" s="10">
        <v>45689</v>
      </c>
      <c r="H1158" s="11">
        <v>11</v>
      </c>
      <c r="I1158" s="20" t="s">
        <v>259</v>
      </c>
      <c r="J1158" s="11" t="s">
        <v>261</v>
      </c>
      <c r="K1158" s="11" t="s">
        <v>11524</v>
      </c>
      <c r="L1158" s="11">
        <v>2</v>
      </c>
    </row>
    <row r="1159" spans="1:12">
      <c r="A1159" s="11" t="s">
        <v>1998</v>
      </c>
      <c r="D1159" s="11" t="s">
        <v>260</v>
      </c>
      <c r="E1159" s="19" t="s">
        <v>2204</v>
      </c>
      <c r="F1159" s="10">
        <v>42036</v>
      </c>
      <c r="G1159" s="10">
        <v>45689</v>
      </c>
      <c r="H1159" s="11">
        <v>11</v>
      </c>
      <c r="I1159" s="20" t="s">
        <v>259</v>
      </c>
      <c r="J1159" s="11" t="s">
        <v>261</v>
      </c>
      <c r="K1159" s="11" t="s">
        <v>11524</v>
      </c>
      <c r="L1159" s="11">
        <v>2</v>
      </c>
    </row>
    <row r="1160" spans="1:12">
      <c r="A1160" s="11" t="s">
        <v>1999</v>
      </c>
      <c r="D1160" s="11" t="s">
        <v>260</v>
      </c>
      <c r="E1160" s="19" t="s">
        <v>2205</v>
      </c>
      <c r="F1160" s="10">
        <v>42036</v>
      </c>
      <c r="G1160" s="10">
        <v>45689</v>
      </c>
      <c r="H1160" s="11">
        <v>11</v>
      </c>
      <c r="I1160" s="20" t="s">
        <v>259</v>
      </c>
      <c r="J1160" s="11" t="s">
        <v>261</v>
      </c>
      <c r="K1160" s="11" t="s">
        <v>11524</v>
      </c>
      <c r="L1160" s="11">
        <v>2</v>
      </c>
    </row>
    <row r="1161" spans="1:12">
      <c r="A1161" s="11" t="s">
        <v>2000</v>
      </c>
      <c r="D1161" s="11" t="s">
        <v>260</v>
      </c>
      <c r="E1161" s="19" t="s">
        <v>2206</v>
      </c>
      <c r="F1161" s="10">
        <v>42036</v>
      </c>
      <c r="G1161" s="10">
        <v>45689</v>
      </c>
      <c r="H1161" s="11">
        <v>11</v>
      </c>
      <c r="I1161" s="11" t="s">
        <v>277</v>
      </c>
      <c r="J1161" s="11" t="s">
        <v>261</v>
      </c>
      <c r="K1161" s="11" t="s">
        <v>11524</v>
      </c>
      <c r="L1161" s="11">
        <v>2</v>
      </c>
    </row>
    <row r="1162" spans="1:12">
      <c r="A1162" s="11" t="s">
        <v>2001</v>
      </c>
      <c r="D1162" s="11" t="s">
        <v>260</v>
      </c>
      <c r="E1162" s="19" t="s">
        <v>2207</v>
      </c>
      <c r="F1162" s="10">
        <v>42036</v>
      </c>
      <c r="G1162" s="10">
        <v>45689</v>
      </c>
      <c r="H1162" s="11">
        <v>11</v>
      </c>
      <c r="I1162" s="11" t="s">
        <v>277</v>
      </c>
      <c r="J1162" s="11" t="s">
        <v>261</v>
      </c>
      <c r="K1162" s="11" t="s">
        <v>11524</v>
      </c>
      <c r="L1162" s="11">
        <v>2</v>
      </c>
    </row>
    <row r="1163" spans="1:12">
      <c r="A1163" s="11" t="s">
        <v>2002</v>
      </c>
      <c r="D1163" s="11" t="s">
        <v>260</v>
      </c>
      <c r="E1163" s="19" t="s">
        <v>2208</v>
      </c>
      <c r="F1163" s="10">
        <v>42036</v>
      </c>
      <c r="G1163" s="10">
        <v>45689</v>
      </c>
      <c r="H1163" s="11">
        <v>11</v>
      </c>
      <c r="I1163" s="11" t="s">
        <v>277</v>
      </c>
      <c r="J1163" s="11" t="s">
        <v>261</v>
      </c>
      <c r="K1163" s="11" t="s">
        <v>11524</v>
      </c>
      <c r="L1163" s="11">
        <v>2</v>
      </c>
    </row>
    <row r="1164" spans="1:12">
      <c r="A1164" s="11" t="s">
        <v>2003</v>
      </c>
      <c r="D1164" s="11" t="s">
        <v>260</v>
      </c>
      <c r="E1164" s="19" t="s">
        <v>2209</v>
      </c>
      <c r="F1164" s="10">
        <v>42036</v>
      </c>
      <c r="G1164" s="10">
        <v>45689</v>
      </c>
      <c r="H1164" s="11">
        <v>11</v>
      </c>
      <c r="I1164" s="20" t="s">
        <v>259</v>
      </c>
      <c r="J1164" s="11" t="s">
        <v>261</v>
      </c>
      <c r="K1164" s="11" t="s">
        <v>11524</v>
      </c>
      <c r="L1164" s="11">
        <v>2</v>
      </c>
    </row>
    <row r="1165" spans="1:12">
      <c r="A1165" s="11" t="s">
        <v>2004</v>
      </c>
      <c r="D1165" s="11" t="s">
        <v>260</v>
      </c>
      <c r="E1165" s="19" t="s">
        <v>2210</v>
      </c>
      <c r="F1165" s="10">
        <v>42036</v>
      </c>
      <c r="G1165" s="10">
        <v>45689</v>
      </c>
      <c r="H1165" s="11">
        <v>11</v>
      </c>
      <c r="I1165" s="20" t="s">
        <v>259</v>
      </c>
      <c r="J1165" s="11" t="s">
        <v>261</v>
      </c>
      <c r="K1165" s="11" t="s">
        <v>11524</v>
      </c>
      <c r="L1165" s="11">
        <v>2</v>
      </c>
    </row>
    <row r="1166" spans="1:12">
      <c r="A1166" s="11" t="s">
        <v>2005</v>
      </c>
      <c r="D1166" s="11" t="s">
        <v>260</v>
      </c>
      <c r="E1166" s="19" t="s">
        <v>2211</v>
      </c>
      <c r="F1166" s="10">
        <v>42036</v>
      </c>
      <c r="G1166" s="10">
        <v>45689</v>
      </c>
      <c r="H1166" s="11">
        <v>11</v>
      </c>
      <c r="I1166" s="20" t="s">
        <v>259</v>
      </c>
      <c r="J1166" s="11" t="s">
        <v>261</v>
      </c>
      <c r="K1166" s="11" t="s">
        <v>11524</v>
      </c>
      <c r="L1166" s="11">
        <v>2</v>
      </c>
    </row>
    <row r="1167" spans="1:12">
      <c r="A1167" s="11" t="s">
        <v>2006</v>
      </c>
      <c r="D1167" s="11" t="s">
        <v>260</v>
      </c>
      <c r="E1167" s="19" t="s">
        <v>2212</v>
      </c>
      <c r="F1167" s="10">
        <v>42036</v>
      </c>
      <c r="G1167" s="10">
        <v>45689</v>
      </c>
      <c r="H1167" s="11">
        <v>11</v>
      </c>
      <c r="I1167" s="20" t="s">
        <v>259</v>
      </c>
      <c r="J1167" s="11" t="s">
        <v>261</v>
      </c>
      <c r="K1167" s="11" t="s">
        <v>11524</v>
      </c>
      <c r="L1167" s="11">
        <v>2</v>
      </c>
    </row>
    <row r="1168" spans="1:12">
      <c r="A1168" s="11" t="s">
        <v>2007</v>
      </c>
      <c r="D1168" s="11" t="s">
        <v>260</v>
      </c>
      <c r="E1168" s="19" t="s">
        <v>2213</v>
      </c>
      <c r="F1168" s="10">
        <v>42036</v>
      </c>
      <c r="G1168" s="10">
        <v>45689</v>
      </c>
      <c r="H1168" s="11">
        <v>11</v>
      </c>
      <c r="I1168" s="20" t="s">
        <v>259</v>
      </c>
      <c r="J1168" s="11" t="s">
        <v>261</v>
      </c>
      <c r="K1168" s="11" t="s">
        <v>11524</v>
      </c>
      <c r="L1168" s="11">
        <v>2</v>
      </c>
    </row>
    <row r="1169" spans="1:12">
      <c r="A1169" s="11" t="s">
        <v>2008</v>
      </c>
      <c r="D1169" s="11" t="s">
        <v>260</v>
      </c>
      <c r="E1169" s="19" t="s">
        <v>2214</v>
      </c>
      <c r="F1169" s="10">
        <v>42036</v>
      </c>
      <c r="G1169" s="10">
        <v>45689</v>
      </c>
      <c r="H1169" s="11">
        <v>11</v>
      </c>
      <c r="I1169" s="20" t="s">
        <v>259</v>
      </c>
      <c r="J1169" s="11" t="s">
        <v>261</v>
      </c>
      <c r="K1169" s="11" t="s">
        <v>11524</v>
      </c>
      <c r="L1169" s="11">
        <v>2</v>
      </c>
    </row>
    <row r="1170" spans="1:12">
      <c r="A1170" s="11" t="s">
        <v>2009</v>
      </c>
      <c r="D1170" s="11" t="s">
        <v>260</v>
      </c>
      <c r="E1170" s="19" t="s">
        <v>2215</v>
      </c>
      <c r="F1170" s="10">
        <v>42036</v>
      </c>
      <c r="G1170" s="10">
        <v>45689</v>
      </c>
      <c r="H1170" s="11">
        <v>11</v>
      </c>
      <c r="I1170" s="20" t="s">
        <v>259</v>
      </c>
      <c r="J1170" s="11" t="s">
        <v>261</v>
      </c>
      <c r="K1170" s="11" t="s">
        <v>11524</v>
      </c>
      <c r="L1170" s="11">
        <v>2</v>
      </c>
    </row>
    <row r="1171" spans="1:12">
      <c r="A1171" s="11" t="s">
        <v>2010</v>
      </c>
      <c r="D1171" s="11" t="s">
        <v>260</v>
      </c>
      <c r="E1171" s="19" t="s">
        <v>2216</v>
      </c>
      <c r="F1171" s="10">
        <v>42036</v>
      </c>
      <c r="G1171" s="10">
        <v>45689</v>
      </c>
      <c r="H1171" s="11">
        <v>11</v>
      </c>
      <c r="I1171" s="20" t="s">
        <v>259</v>
      </c>
      <c r="J1171" s="11" t="s">
        <v>261</v>
      </c>
      <c r="K1171" s="11" t="s">
        <v>11524</v>
      </c>
      <c r="L1171" s="11">
        <v>2</v>
      </c>
    </row>
    <row r="1172" spans="1:12">
      <c r="A1172" s="11" t="s">
        <v>2011</v>
      </c>
      <c r="D1172" s="11" t="s">
        <v>260</v>
      </c>
      <c r="E1172" s="19" t="s">
        <v>2217</v>
      </c>
      <c r="F1172" s="10">
        <v>42036</v>
      </c>
      <c r="G1172" s="10">
        <v>45689</v>
      </c>
      <c r="H1172" s="11">
        <v>11</v>
      </c>
      <c r="I1172" s="20" t="s">
        <v>259</v>
      </c>
      <c r="J1172" s="11" t="s">
        <v>261</v>
      </c>
      <c r="K1172" s="11" t="s">
        <v>11524</v>
      </c>
      <c r="L1172" s="11">
        <v>2</v>
      </c>
    </row>
    <row r="1173" spans="1:12">
      <c r="A1173" s="11" t="s">
        <v>2012</v>
      </c>
      <c r="D1173" s="11" t="s">
        <v>260</v>
      </c>
      <c r="E1173" s="19" t="s">
        <v>2218</v>
      </c>
      <c r="F1173" s="10">
        <v>42036</v>
      </c>
      <c r="G1173" s="10">
        <v>45689</v>
      </c>
      <c r="H1173" s="11">
        <v>11</v>
      </c>
      <c r="I1173" s="20" t="s">
        <v>259</v>
      </c>
      <c r="J1173" s="11" t="s">
        <v>261</v>
      </c>
      <c r="K1173" s="11" t="s">
        <v>11524</v>
      </c>
      <c r="L1173" s="11">
        <v>2</v>
      </c>
    </row>
    <row r="1174" spans="1:12">
      <c r="A1174" s="11" t="s">
        <v>2013</v>
      </c>
      <c r="D1174" s="11" t="s">
        <v>260</v>
      </c>
      <c r="E1174" s="19" t="s">
        <v>2219</v>
      </c>
      <c r="F1174" s="10">
        <v>42036</v>
      </c>
      <c r="G1174" s="10">
        <v>45689</v>
      </c>
      <c r="H1174" s="11">
        <v>11</v>
      </c>
      <c r="I1174" s="20" t="s">
        <v>259</v>
      </c>
      <c r="J1174" s="11" t="s">
        <v>261</v>
      </c>
      <c r="K1174" s="11" t="s">
        <v>11524</v>
      </c>
      <c r="L1174" s="11">
        <v>2</v>
      </c>
    </row>
    <row r="1175" spans="1:12">
      <c r="A1175" s="11" t="s">
        <v>2014</v>
      </c>
      <c r="D1175" s="11" t="s">
        <v>260</v>
      </c>
      <c r="E1175" s="19" t="s">
        <v>2220</v>
      </c>
      <c r="F1175" s="10">
        <v>42036</v>
      </c>
      <c r="G1175" s="10">
        <v>45689</v>
      </c>
      <c r="H1175" s="11">
        <v>11</v>
      </c>
      <c r="I1175" s="20" t="s">
        <v>259</v>
      </c>
      <c r="J1175" s="11" t="s">
        <v>261</v>
      </c>
      <c r="K1175" s="11" t="s">
        <v>11524</v>
      </c>
      <c r="L1175" s="11">
        <v>2</v>
      </c>
    </row>
    <row r="1176" spans="1:12">
      <c r="A1176" s="11" t="s">
        <v>2015</v>
      </c>
      <c r="D1176" s="11" t="s">
        <v>260</v>
      </c>
      <c r="E1176" s="19" t="s">
        <v>2221</v>
      </c>
      <c r="F1176" s="10">
        <v>42036</v>
      </c>
      <c r="G1176" s="10">
        <v>45689</v>
      </c>
      <c r="H1176" s="11">
        <v>11</v>
      </c>
      <c r="I1176" s="20" t="s">
        <v>259</v>
      </c>
      <c r="J1176" s="11" t="s">
        <v>261</v>
      </c>
      <c r="K1176" s="11" t="s">
        <v>11524</v>
      </c>
      <c r="L1176" s="11">
        <v>2</v>
      </c>
    </row>
    <row r="1177" spans="1:12">
      <c r="A1177" s="11" t="s">
        <v>2016</v>
      </c>
      <c r="D1177" s="11" t="s">
        <v>260</v>
      </c>
      <c r="E1177" s="19" t="s">
        <v>2222</v>
      </c>
      <c r="F1177" s="10">
        <v>42036</v>
      </c>
      <c r="G1177" s="10">
        <v>45689</v>
      </c>
      <c r="H1177" s="11">
        <v>11</v>
      </c>
      <c r="I1177" s="20" t="s">
        <v>259</v>
      </c>
      <c r="J1177" s="11" t="s">
        <v>261</v>
      </c>
      <c r="K1177" s="11" t="s">
        <v>11524</v>
      </c>
      <c r="L1177" s="11">
        <v>2</v>
      </c>
    </row>
    <row r="1178" spans="1:12">
      <c r="A1178" s="11" t="s">
        <v>2017</v>
      </c>
      <c r="D1178" s="11" t="s">
        <v>260</v>
      </c>
      <c r="E1178" s="19" t="s">
        <v>2223</v>
      </c>
      <c r="F1178" s="10">
        <v>42036</v>
      </c>
      <c r="G1178" s="10">
        <v>45689</v>
      </c>
      <c r="H1178" s="11">
        <v>11</v>
      </c>
      <c r="I1178" s="20" t="s">
        <v>259</v>
      </c>
      <c r="J1178" s="11" t="s">
        <v>261</v>
      </c>
      <c r="K1178" s="11" t="s">
        <v>11524</v>
      </c>
      <c r="L1178" s="11">
        <v>2</v>
      </c>
    </row>
    <row r="1179" spans="1:12">
      <c r="A1179" s="11" t="s">
        <v>2018</v>
      </c>
      <c r="D1179" s="11" t="s">
        <v>260</v>
      </c>
      <c r="E1179" s="19" t="s">
        <v>2224</v>
      </c>
      <c r="F1179" s="10">
        <v>42036</v>
      </c>
      <c r="G1179" s="10">
        <v>45689</v>
      </c>
      <c r="H1179" s="11">
        <v>11</v>
      </c>
      <c r="I1179" s="11" t="s">
        <v>277</v>
      </c>
      <c r="J1179" s="11" t="s">
        <v>261</v>
      </c>
      <c r="K1179" s="11" t="s">
        <v>11524</v>
      </c>
      <c r="L1179" s="11">
        <v>2</v>
      </c>
    </row>
    <row r="1180" spans="1:12">
      <c r="A1180" s="11" t="s">
        <v>2019</v>
      </c>
      <c r="D1180" s="11" t="s">
        <v>260</v>
      </c>
      <c r="E1180" s="19" t="s">
        <v>2225</v>
      </c>
      <c r="F1180" s="10">
        <v>42036</v>
      </c>
      <c r="G1180" s="10">
        <v>45689</v>
      </c>
      <c r="H1180" s="11">
        <v>11</v>
      </c>
      <c r="I1180" s="11" t="s">
        <v>277</v>
      </c>
      <c r="J1180" s="11" t="s">
        <v>261</v>
      </c>
      <c r="K1180" s="11" t="s">
        <v>11524</v>
      </c>
      <c r="L1180" s="11">
        <v>2</v>
      </c>
    </row>
    <row r="1181" spans="1:12">
      <c r="A1181" s="11" t="s">
        <v>2020</v>
      </c>
      <c r="D1181" s="11" t="s">
        <v>260</v>
      </c>
      <c r="E1181" s="19" t="s">
        <v>2226</v>
      </c>
      <c r="F1181" s="10">
        <v>42036</v>
      </c>
      <c r="G1181" s="10">
        <v>45689</v>
      </c>
      <c r="H1181" s="11">
        <v>11</v>
      </c>
      <c r="I1181" s="11" t="s">
        <v>277</v>
      </c>
      <c r="J1181" s="11" t="s">
        <v>261</v>
      </c>
      <c r="K1181" s="11" t="s">
        <v>11524</v>
      </c>
      <c r="L1181" s="11">
        <v>2</v>
      </c>
    </row>
    <row r="1182" spans="1:12">
      <c r="A1182" s="11" t="s">
        <v>2021</v>
      </c>
      <c r="D1182" s="11" t="s">
        <v>260</v>
      </c>
      <c r="E1182" s="19" t="s">
        <v>2227</v>
      </c>
      <c r="F1182" s="10">
        <v>42036</v>
      </c>
      <c r="G1182" s="10">
        <v>45689</v>
      </c>
      <c r="H1182" s="11">
        <v>11</v>
      </c>
      <c r="I1182" s="20" t="s">
        <v>259</v>
      </c>
      <c r="J1182" s="11" t="s">
        <v>261</v>
      </c>
      <c r="K1182" s="11" t="s">
        <v>11524</v>
      </c>
      <c r="L1182" s="11">
        <v>2</v>
      </c>
    </row>
    <row r="1183" spans="1:12">
      <c r="A1183" s="11" t="s">
        <v>2022</v>
      </c>
      <c r="D1183" s="11" t="s">
        <v>260</v>
      </c>
      <c r="E1183" s="19" t="s">
        <v>2228</v>
      </c>
      <c r="F1183" s="10">
        <v>42036</v>
      </c>
      <c r="G1183" s="10">
        <v>45689</v>
      </c>
      <c r="H1183" s="11">
        <v>11</v>
      </c>
      <c r="I1183" s="20" t="s">
        <v>259</v>
      </c>
      <c r="J1183" s="11" t="s">
        <v>261</v>
      </c>
      <c r="K1183" s="11" t="s">
        <v>11524</v>
      </c>
      <c r="L1183" s="11">
        <v>2</v>
      </c>
    </row>
    <row r="1184" spans="1:12">
      <c r="A1184" s="11" t="s">
        <v>2023</v>
      </c>
      <c r="D1184" s="11" t="s">
        <v>260</v>
      </c>
      <c r="E1184" s="19" t="s">
        <v>2229</v>
      </c>
      <c r="F1184" s="10">
        <v>42036</v>
      </c>
      <c r="G1184" s="10">
        <v>45689</v>
      </c>
      <c r="H1184" s="11">
        <v>11</v>
      </c>
      <c r="I1184" s="20" t="s">
        <v>259</v>
      </c>
      <c r="J1184" s="11" t="s">
        <v>261</v>
      </c>
      <c r="K1184" s="11" t="s">
        <v>11524</v>
      </c>
      <c r="L1184" s="11">
        <v>2</v>
      </c>
    </row>
    <row r="1185" spans="1:12">
      <c r="A1185" s="11" t="s">
        <v>2024</v>
      </c>
      <c r="D1185" s="11" t="s">
        <v>260</v>
      </c>
      <c r="E1185" s="19" t="s">
        <v>2230</v>
      </c>
      <c r="F1185" s="10">
        <v>42036</v>
      </c>
      <c r="G1185" s="10">
        <v>45689</v>
      </c>
      <c r="H1185" s="11">
        <v>11</v>
      </c>
      <c r="I1185" s="20" t="s">
        <v>259</v>
      </c>
      <c r="J1185" s="11" t="s">
        <v>261</v>
      </c>
      <c r="K1185" s="11" t="s">
        <v>11524</v>
      </c>
      <c r="L1185" s="11">
        <v>2</v>
      </c>
    </row>
    <row r="1186" spans="1:12">
      <c r="A1186" s="11" t="s">
        <v>2025</v>
      </c>
      <c r="D1186" s="11" t="s">
        <v>260</v>
      </c>
      <c r="E1186" s="19" t="s">
        <v>2231</v>
      </c>
      <c r="F1186" s="10">
        <v>42036</v>
      </c>
      <c r="G1186" s="10">
        <v>45689</v>
      </c>
      <c r="H1186" s="11">
        <v>11</v>
      </c>
      <c r="I1186" s="20" t="s">
        <v>259</v>
      </c>
      <c r="J1186" s="11" t="s">
        <v>261</v>
      </c>
      <c r="K1186" s="11" t="s">
        <v>11524</v>
      </c>
      <c r="L1186" s="11">
        <v>2</v>
      </c>
    </row>
    <row r="1187" spans="1:12">
      <c r="A1187" s="11" t="s">
        <v>2026</v>
      </c>
      <c r="D1187" s="11" t="s">
        <v>260</v>
      </c>
      <c r="E1187" s="19" t="s">
        <v>2232</v>
      </c>
      <c r="F1187" s="10">
        <v>42036</v>
      </c>
      <c r="G1187" s="10">
        <v>45689</v>
      </c>
      <c r="H1187" s="11">
        <v>11</v>
      </c>
      <c r="I1187" s="20" t="s">
        <v>259</v>
      </c>
      <c r="J1187" s="11" t="s">
        <v>261</v>
      </c>
      <c r="K1187" s="11" t="s">
        <v>11524</v>
      </c>
      <c r="L1187" s="11">
        <v>2</v>
      </c>
    </row>
    <row r="1188" spans="1:12">
      <c r="A1188" s="11" t="s">
        <v>2027</v>
      </c>
      <c r="D1188" s="11" t="s">
        <v>260</v>
      </c>
      <c r="E1188" s="19" t="s">
        <v>2233</v>
      </c>
      <c r="F1188" s="10">
        <v>42036</v>
      </c>
      <c r="G1188" s="10">
        <v>45689</v>
      </c>
      <c r="H1188" s="11">
        <v>11</v>
      </c>
      <c r="I1188" s="20" t="s">
        <v>259</v>
      </c>
      <c r="J1188" s="11" t="s">
        <v>261</v>
      </c>
      <c r="K1188" s="11" t="s">
        <v>11524</v>
      </c>
      <c r="L1188" s="11">
        <v>2</v>
      </c>
    </row>
    <row r="1189" spans="1:12">
      <c r="A1189" s="11" t="s">
        <v>2028</v>
      </c>
      <c r="D1189" s="11" t="s">
        <v>260</v>
      </c>
      <c r="E1189" s="19" t="s">
        <v>2234</v>
      </c>
      <c r="F1189" s="10">
        <v>42036</v>
      </c>
      <c r="G1189" s="10">
        <v>45689</v>
      </c>
      <c r="H1189" s="11">
        <v>11</v>
      </c>
      <c r="I1189" s="20" t="s">
        <v>259</v>
      </c>
      <c r="J1189" s="11" t="s">
        <v>261</v>
      </c>
      <c r="K1189" s="11" t="s">
        <v>11524</v>
      </c>
      <c r="L1189" s="11">
        <v>2</v>
      </c>
    </row>
    <row r="1190" spans="1:12">
      <c r="A1190" s="11" t="s">
        <v>2029</v>
      </c>
      <c r="D1190" s="11" t="s">
        <v>260</v>
      </c>
      <c r="E1190" s="19" t="s">
        <v>2235</v>
      </c>
      <c r="F1190" s="10">
        <v>42036</v>
      </c>
      <c r="G1190" s="10">
        <v>45689</v>
      </c>
      <c r="H1190" s="11">
        <v>11</v>
      </c>
      <c r="I1190" s="20" t="s">
        <v>259</v>
      </c>
      <c r="J1190" s="11" t="s">
        <v>261</v>
      </c>
      <c r="K1190" s="11" t="s">
        <v>11524</v>
      </c>
      <c r="L1190" s="11">
        <v>2</v>
      </c>
    </row>
    <row r="1191" spans="1:12">
      <c r="A1191" s="11" t="s">
        <v>2030</v>
      </c>
      <c r="D1191" s="11" t="s">
        <v>260</v>
      </c>
      <c r="E1191" s="19" t="s">
        <v>2236</v>
      </c>
      <c r="F1191" s="10">
        <v>42036</v>
      </c>
      <c r="G1191" s="10">
        <v>45689</v>
      </c>
      <c r="H1191" s="11">
        <v>11</v>
      </c>
      <c r="I1191" s="20" t="s">
        <v>259</v>
      </c>
      <c r="J1191" s="11" t="s">
        <v>261</v>
      </c>
      <c r="K1191" s="11" t="s">
        <v>11524</v>
      </c>
      <c r="L1191" s="11">
        <v>2</v>
      </c>
    </row>
    <row r="1192" spans="1:12">
      <c r="A1192" s="11" t="s">
        <v>2031</v>
      </c>
      <c r="D1192" s="11" t="s">
        <v>260</v>
      </c>
      <c r="E1192" s="19" t="s">
        <v>2237</v>
      </c>
      <c r="F1192" s="10">
        <v>42036</v>
      </c>
      <c r="G1192" s="10">
        <v>45689</v>
      </c>
      <c r="H1192" s="11">
        <v>11</v>
      </c>
      <c r="I1192" s="20" t="s">
        <v>259</v>
      </c>
      <c r="J1192" s="11" t="s">
        <v>261</v>
      </c>
      <c r="K1192" s="11" t="s">
        <v>11524</v>
      </c>
      <c r="L1192" s="11">
        <v>2</v>
      </c>
    </row>
    <row r="1193" spans="1:12">
      <c r="A1193" s="11" t="s">
        <v>2032</v>
      </c>
      <c r="D1193" s="11" t="s">
        <v>260</v>
      </c>
      <c r="E1193" s="19" t="s">
        <v>2238</v>
      </c>
      <c r="F1193" s="10">
        <v>42036</v>
      </c>
      <c r="G1193" s="10">
        <v>45689</v>
      </c>
      <c r="H1193" s="11">
        <v>11</v>
      </c>
      <c r="I1193" s="20" t="s">
        <v>259</v>
      </c>
      <c r="J1193" s="11" t="s">
        <v>261</v>
      </c>
      <c r="K1193" s="11" t="s">
        <v>11524</v>
      </c>
      <c r="L1193" s="11">
        <v>2</v>
      </c>
    </row>
    <row r="1194" spans="1:12">
      <c r="A1194" s="11" t="s">
        <v>2033</v>
      </c>
      <c r="D1194" s="11" t="s">
        <v>260</v>
      </c>
      <c r="E1194" s="19" t="s">
        <v>2239</v>
      </c>
      <c r="F1194" s="10">
        <v>42036</v>
      </c>
      <c r="G1194" s="10">
        <v>45689</v>
      </c>
      <c r="H1194" s="11">
        <v>11</v>
      </c>
      <c r="I1194" s="20" t="s">
        <v>259</v>
      </c>
      <c r="J1194" s="11" t="s">
        <v>261</v>
      </c>
      <c r="K1194" s="11" t="s">
        <v>11524</v>
      </c>
      <c r="L1194" s="11">
        <v>2</v>
      </c>
    </row>
    <row r="1195" spans="1:12">
      <c r="A1195" s="11" t="s">
        <v>2034</v>
      </c>
      <c r="D1195" s="11" t="s">
        <v>260</v>
      </c>
      <c r="E1195" s="19" t="s">
        <v>2240</v>
      </c>
      <c r="F1195" s="10">
        <v>42036</v>
      </c>
      <c r="G1195" s="10">
        <v>45689</v>
      </c>
      <c r="H1195" s="11">
        <v>11</v>
      </c>
      <c r="I1195" s="20" t="s">
        <v>259</v>
      </c>
      <c r="J1195" s="11" t="s">
        <v>261</v>
      </c>
      <c r="K1195" s="11" t="s">
        <v>11524</v>
      </c>
      <c r="L1195" s="11">
        <v>2</v>
      </c>
    </row>
    <row r="1196" spans="1:12">
      <c r="A1196" s="11" t="s">
        <v>2035</v>
      </c>
      <c r="D1196" s="11" t="s">
        <v>260</v>
      </c>
      <c r="E1196" s="19" t="s">
        <v>2241</v>
      </c>
      <c r="F1196" s="10">
        <v>42036</v>
      </c>
      <c r="G1196" s="10">
        <v>45689</v>
      </c>
      <c r="H1196" s="11">
        <v>11</v>
      </c>
      <c r="I1196" s="20" t="s">
        <v>259</v>
      </c>
      <c r="J1196" s="11" t="s">
        <v>261</v>
      </c>
      <c r="K1196" s="11" t="s">
        <v>11524</v>
      </c>
      <c r="L1196" s="11">
        <v>2</v>
      </c>
    </row>
    <row r="1197" spans="1:12">
      <c r="A1197" s="11" t="s">
        <v>2036</v>
      </c>
      <c r="D1197" s="11" t="s">
        <v>260</v>
      </c>
      <c r="E1197" s="19" t="s">
        <v>2242</v>
      </c>
      <c r="F1197" s="10">
        <v>42036</v>
      </c>
      <c r="G1197" s="10">
        <v>45689</v>
      </c>
      <c r="H1197" s="11">
        <v>11</v>
      </c>
      <c r="I1197" s="11" t="s">
        <v>277</v>
      </c>
      <c r="J1197" s="11" t="s">
        <v>261</v>
      </c>
      <c r="K1197" s="11" t="s">
        <v>11524</v>
      </c>
      <c r="L1197" s="11">
        <v>2</v>
      </c>
    </row>
    <row r="1198" spans="1:12">
      <c r="A1198" s="11" t="s">
        <v>2037</v>
      </c>
      <c r="D1198" s="11" t="s">
        <v>260</v>
      </c>
      <c r="E1198" s="19" t="s">
        <v>2243</v>
      </c>
      <c r="F1198" s="10">
        <v>42036</v>
      </c>
      <c r="G1198" s="10">
        <v>45689</v>
      </c>
      <c r="H1198" s="11">
        <v>11</v>
      </c>
      <c r="I1198" s="11" t="s">
        <v>277</v>
      </c>
      <c r="J1198" s="11" t="s">
        <v>261</v>
      </c>
      <c r="K1198" s="11" t="s">
        <v>11524</v>
      </c>
      <c r="L1198" s="11">
        <v>2</v>
      </c>
    </row>
    <row r="1199" spans="1:12">
      <c r="A1199" s="11" t="s">
        <v>2038</v>
      </c>
      <c r="D1199" s="11" t="s">
        <v>260</v>
      </c>
      <c r="E1199" s="19" t="s">
        <v>2244</v>
      </c>
      <c r="F1199" s="10">
        <v>42036</v>
      </c>
      <c r="G1199" s="10">
        <v>45689</v>
      </c>
      <c r="H1199" s="11">
        <v>11</v>
      </c>
      <c r="I1199" s="11" t="s">
        <v>277</v>
      </c>
      <c r="J1199" s="11" t="s">
        <v>261</v>
      </c>
      <c r="K1199" s="11" t="s">
        <v>11524</v>
      </c>
      <c r="L1199" s="11">
        <v>2</v>
      </c>
    </row>
    <row r="1200" spans="1:12">
      <c r="A1200" s="11" t="s">
        <v>2039</v>
      </c>
      <c r="D1200" s="11" t="s">
        <v>260</v>
      </c>
      <c r="E1200" s="19" t="s">
        <v>2245</v>
      </c>
      <c r="F1200" s="10">
        <v>42036</v>
      </c>
      <c r="G1200" s="10">
        <v>45689</v>
      </c>
      <c r="H1200" s="11">
        <v>11</v>
      </c>
      <c r="I1200" s="20" t="s">
        <v>259</v>
      </c>
      <c r="J1200" s="11" t="s">
        <v>261</v>
      </c>
      <c r="K1200" s="11" t="s">
        <v>11524</v>
      </c>
      <c r="L1200" s="11">
        <v>2</v>
      </c>
    </row>
    <row r="1201" spans="1:12">
      <c r="A1201" s="11" t="s">
        <v>2040</v>
      </c>
      <c r="D1201" s="11" t="s">
        <v>260</v>
      </c>
      <c r="E1201" s="19" t="s">
        <v>2246</v>
      </c>
      <c r="F1201" s="10">
        <v>42036</v>
      </c>
      <c r="G1201" s="10">
        <v>45689</v>
      </c>
      <c r="H1201" s="11">
        <v>11</v>
      </c>
      <c r="I1201" s="20" t="s">
        <v>259</v>
      </c>
      <c r="J1201" s="11" t="s">
        <v>261</v>
      </c>
      <c r="K1201" s="11" t="s">
        <v>11524</v>
      </c>
      <c r="L1201" s="11">
        <v>2</v>
      </c>
    </row>
    <row r="1202" spans="1:12">
      <c r="A1202" s="11" t="s">
        <v>2041</v>
      </c>
      <c r="D1202" s="11" t="s">
        <v>260</v>
      </c>
      <c r="E1202" s="19" t="s">
        <v>2247</v>
      </c>
      <c r="F1202" s="10">
        <v>42036</v>
      </c>
      <c r="G1202" s="10">
        <v>45689</v>
      </c>
      <c r="H1202" s="11">
        <v>11</v>
      </c>
      <c r="I1202" s="20" t="s">
        <v>259</v>
      </c>
      <c r="J1202" s="11" t="s">
        <v>261</v>
      </c>
      <c r="K1202" s="11" t="s">
        <v>11524</v>
      </c>
      <c r="L1202" s="11">
        <v>2</v>
      </c>
    </row>
    <row r="1203" spans="1:12">
      <c r="A1203" s="11" t="s">
        <v>2042</v>
      </c>
      <c r="D1203" s="11" t="s">
        <v>260</v>
      </c>
      <c r="E1203" s="19" t="s">
        <v>2248</v>
      </c>
      <c r="F1203" s="10">
        <v>42036</v>
      </c>
      <c r="G1203" s="10">
        <v>45689</v>
      </c>
      <c r="H1203" s="11">
        <v>11</v>
      </c>
      <c r="I1203" s="20" t="s">
        <v>259</v>
      </c>
      <c r="J1203" s="11" t="s">
        <v>261</v>
      </c>
      <c r="K1203" s="11" t="s">
        <v>11524</v>
      </c>
      <c r="L1203" s="11">
        <v>2</v>
      </c>
    </row>
    <row r="1204" spans="1:12">
      <c r="A1204" s="11" t="s">
        <v>2043</v>
      </c>
      <c r="D1204" s="11" t="s">
        <v>260</v>
      </c>
      <c r="E1204" s="19" t="s">
        <v>2249</v>
      </c>
      <c r="F1204" s="10">
        <v>42036</v>
      </c>
      <c r="G1204" s="10">
        <v>45689</v>
      </c>
      <c r="H1204" s="11">
        <v>11</v>
      </c>
      <c r="I1204" s="20" t="s">
        <v>259</v>
      </c>
      <c r="J1204" s="11" t="s">
        <v>261</v>
      </c>
      <c r="K1204" s="11" t="s">
        <v>11524</v>
      </c>
      <c r="L1204" s="11">
        <v>2</v>
      </c>
    </row>
    <row r="1205" spans="1:12">
      <c r="A1205" s="11" t="s">
        <v>2044</v>
      </c>
      <c r="D1205" s="11" t="s">
        <v>260</v>
      </c>
      <c r="E1205" s="19" t="s">
        <v>2250</v>
      </c>
      <c r="F1205" s="10">
        <v>42036</v>
      </c>
      <c r="G1205" s="10">
        <v>45689</v>
      </c>
      <c r="H1205" s="11">
        <v>11</v>
      </c>
      <c r="I1205" s="20" t="s">
        <v>259</v>
      </c>
      <c r="J1205" s="11" t="s">
        <v>261</v>
      </c>
      <c r="K1205" s="11" t="s">
        <v>11524</v>
      </c>
      <c r="L1205" s="11">
        <v>2</v>
      </c>
    </row>
    <row r="1206" spans="1:12">
      <c r="A1206" s="11" t="s">
        <v>2045</v>
      </c>
      <c r="D1206" s="11" t="s">
        <v>260</v>
      </c>
      <c r="E1206" s="19" t="s">
        <v>2251</v>
      </c>
      <c r="F1206" s="10">
        <v>42036</v>
      </c>
      <c r="G1206" s="10">
        <v>45689</v>
      </c>
      <c r="H1206" s="11">
        <v>11</v>
      </c>
      <c r="I1206" s="20" t="s">
        <v>259</v>
      </c>
      <c r="J1206" s="11" t="s">
        <v>261</v>
      </c>
      <c r="K1206" s="11" t="s">
        <v>11524</v>
      </c>
      <c r="L1206" s="11">
        <v>2</v>
      </c>
    </row>
    <row r="1207" spans="1:12">
      <c r="A1207" s="11" t="s">
        <v>2046</v>
      </c>
      <c r="D1207" s="11" t="s">
        <v>260</v>
      </c>
      <c r="E1207" s="19" t="s">
        <v>2252</v>
      </c>
      <c r="F1207" s="10">
        <v>42036</v>
      </c>
      <c r="G1207" s="10">
        <v>45689</v>
      </c>
      <c r="H1207" s="11">
        <v>11</v>
      </c>
      <c r="I1207" s="20" t="s">
        <v>259</v>
      </c>
      <c r="J1207" s="11" t="s">
        <v>261</v>
      </c>
      <c r="K1207" s="11" t="s">
        <v>11524</v>
      </c>
      <c r="L1207" s="11">
        <v>2</v>
      </c>
    </row>
    <row r="1208" spans="1:12">
      <c r="A1208" s="11" t="s">
        <v>2047</v>
      </c>
      <c r="D1208" s="11" t="s">
        <v>260</v>
      </c>
      <c r="E1208" s="19" t="s">
        <v>2253</v>
      </c>
      <c r="F1208" s="10">
        <v>42036</v>
      </c>
      <c r="G1208" s="10">
        <v>45689</v>
      </c>
      <c r="H1208" s="11">
        <v>11</v>
      </c>
      <c r="I1208" s="20" t="s">
        <v>259</v>
      </c>
      <c r="J1208" s="11" t="s">
        <v>261</v>
      </c>
      <c r="K1208" s="11" t="s">
        <v>11524</v>
      </c>
      <c r="L1208" s="11">
        <v>2</v>
      </c>
    </row>
    <row r="1209" spans="1:12">
      <c r="A1209" s="11" t="s">
        <v>2048</v>
      </c>
      <c r="D1209" s="11" t="s">
        <v>260</v>
      </c>
      <c r="E1209" s="19" t="s">
        <v>2254</v>
      </c>
      <c r="F1209" s="10">
        <v>42036</v>
      </c>
      <c r="G1209" s="10">
        <v>45689</v>
      </c>
      <c r="H1209" s="11">
        <v>11</v>
      </c>
      <c r="I1209" s="20" t="s">
        <v>259</v>
      </c>
      <c r="J1209" s="11" t="s">
        <v>261</v>
      </c>
      <c r="K1209" s="11" t="s">
        <v>11524</v>
      </c>
      <c r="L1209" s="11">
        <v>2</v>
      </c>
    </row>
    <row r="1210" spans="1:12">
      <c r="A1210" s="11" t="s">
        <v>2049</v>
      </c>
      <c r="D1210" s="11" t="s">
        <v>260</v>
      </c>
      <c r="E1210" s="19" t="s">
        <v>2255</v>
      </c>
      <c r="F1210" s="10">
        <v>42036</v>
      </c>
      <c r="G1210" s="10">
        <v>45689</v>
      </c>
      <c r="H1210" s="11">
        <v>11</v>
      </c>
      <c r="I1210" s="20" t="s">
        <v>259</v>
      </c>
      <c r="J1210" s="11" t="s">
        <v>261</v>
      </c>
      <c r="K1210" s="11" t="s">
        <v>11524</v>
      </c>
      <c r="L1210" s="11">
        <v>2</v>
      </c>
    </row>
    <row r="1211" spans="1:12">
      <c r="A1211" s="11" t="s">
        <v>2050</v>
      </c>
      <c r="D1211" s="11" t="s">
        <v>260</v>
      </c>
      <c r="E1211" s="19" t="s">
        <v>2256</v>
      </c>
      <c r="F1211" s="10">
        <v>42036</v>
      </c>
      <c r="G1211" s="10">
        <v>45689</v>
      </c>
      <c r="H1211" s="11">
        <v>11</v>
      </c>
      <c r="I1211" s="20" t="s">
        <v>259</v>
      </c>
      <c r="J1211" s="11" t="s">
        <v>261</v>
      </c>
      <c r="K1211" s="11" t="s">
        <v>11524</v>
      </c>
      <c r="L1211" s="11">
        <v>2</v>
      </c>
    </row>
    <row r="1212" spans="1:12">
      <c r="A1212" s="11" t="s">
        <v>2051</v>
      </c>
      <c r="D1212" s="11" t="s">
        <v>260</v>
      </c>
      <c r="E1212" s="19" t="s">
        <v>2257</v>
      </c>
      <c r="F1212" s="10">
        <v>42036</v>
      </c>
      <c r="G1212" s="10">
        <v>45689</v>
      </c>
      <c r="H1212" s="11">
        <v>11</v>
      </c>
      <c r="I1212" s="20" t="s">
        <v>259</v>
      </c>
      <c r="J1212" s="11" t="s">
        <v>261</v>
      </c>
      <c r="K1212" s="11" t="s">
        <v>11524</v>
      </c>
      <c r="L1212" s="11">
        <v>2</v>
      </c>
    </row>
    <row r="1213" spans="1:12">
      <c r="A1213" s="11" t="s">
        <v>2052</v>
      </c>
      <c r="D1213" s="11" t="s">
        <v>260</v>
      </c>
      <c r="E1213" s="19" t="s">
        <v>2258</v>
      </c>
      <c r="F1213" s="10">
        <v>42036</v>
      </c>
      <c r="G1213" s="10">
        <v>45689</v>
      </c>
      <c r="H1213" s="11">
        <v>11</v>
      </c>
      <c r="I1213" s="20" t="s">
        <v>259</v>
      </c>
      <c r="J1213" s="11" t="s">
        <v>261</v>
      </c>
      <c r="K1213" s="11" t="s">
        <v>11524</v>
      </c>
      <c r="L1213" s="11">
        <v>2</v>
      </c>
    </row>
    <row r="1214" spans="1:12">
      <c r="A1214" s="11" t="s">
        <v>2053</v>
      </c>
      <c r="D1214" s="11" t="s">
        <v>260</v>
      </c>
      <c r="E1214" s="19" t="s">
        <v>2259</v>
      </c>
      <c r="F1214" s="10">
        <v>42036</v>
      </c>
      <c r="G1214" s="10">
        <v>45689</v>
      </c>
      <c r="H1214" s="11">
        <v>11</v>
      </c>
      <c r="I1214" s="20" t="s">
        <v>259</v>
      </c>
      <c r="J1214" s="11" t="s">
        <v>261</v>
      </c>
      <c r="K1214" s="11" t="s">
        <v>11524</v>
      </c>
      <c r="L1214" s="11">
        <v>2</v>
      </c>
    </row>
    <row r="1215" spans="1:12">
      <c r="A1215" s="11" t="s">
        <v>2054</v>
      </c>
      <c r="D1215" s="11" t="s">
        <v>260</v>
      </c>
      <c r="E1215" s="19" t="s">
        <v>2260</v>
      </c>
      <c r="F1215" s="10">
        <v>42036</v>
      </c>
      <c r="G1215" s="10">
        <v>45689</v>
      </c>
      <c r="H1215" s="11">
        <v>11</v>
      </c>
      <c r="I1215" s="11" t="s">
        <v>277</v>
      </c>
      <c r="J1215" s="11" t="s">
        <v>261</v>
      </c>
      <c r="K1215" s="11" t="s">
        <v>11524</v>
      </c>
      <c r="L1215" s="11">
        <v>2</v>
      </c>
    </row>
    <row r="1216" spans="1:12">
      <c r="A1216" s="11" t="s">
        <v>2055</v>
      </c>
      <c r="D1216" s="11" t="s">
        <v>260</v>
      </c>
      <c r="E1216" s="19" t="s">
        <v>2261</v>
      </c>
      <c r="F1216" s="10">
        <v>42036</v>
      </c>
      <c r="G1216" s="10">
        <v>45689</v>
      </c>
      <c r="H1216" s="11">
        <v>11</v>
      </c>
      <c r="I1216" s="11" t="s">
        <v>277</v>
      </c>
      <c r="J1216" s="11" t="s">
        <v>261</v>
      </c>
      <c r="K1216" s="11" t="s">
        <v>11524</v>
      </c>
      <c r="L1216" s="11">
        <v>2</v>
      </c>
    </row>
    <row r="1217" spans="1:12">
      <c r="A1217" s="11" t="s">
        <v>2056</v>
      </c>
      <c r="D1217" s="11" t="s">
        <v>260</v>
      </c>
      <c r="E1217" s="19" t="s">
        <v>2262</v>
      </c>
      <c r="F1217" s="10">
        <v>42036</v>
      </c>
      <c r="G1217" s="10">
        <v>45689</v>
      </c>
      <c r="H1217" s="11">
        <v>11</v>
      </c>
      <c r="I1217" s="11" t="s">
        <v>277</v>
      </c>
      <c r="J1217" s="11" t="s">
        <v>261</v>
      </c>
      <c r="K1217" s="11" t="s">
        <v>11524</v>
      </c>
      <c r="L1217" s="11">
        <v>2</v>
      </c>
    </row>
    <row r="1218" spans="1:12">
      <c r="A1218" s="11" t="s">
        <v>11623</v>
      </c>
      <c r="D1218" s="11" t="s">
        <v>260</v>
      </c>
      <c r="E1218" s="19" t="s">
        <v>2263</v>
      </c>
      <c r="F1218" s="10">
        <v>42036</v>
      </c>
      <c r="G1218" s="10">
        <v>45689</v>
      </c>
      <c r="H1218" s="11">
        <v>11</v>
      </c>
      <c r="I1218" s="20" t="s">
        <v>259</v>
      </c>
      <c r="J1218" s="11" t="s">
        <v>261</v>
      </c>
      <c r="K1218" s="11" t="s">
        <v>11524</v>
      </c>
      <c r="L1218" s="11">
        <v>2</v>
      </c>
    </row>
    <row r="1219" spans="1:12">
      <c r="A1219" s="11" t="s">
        <v>11624</v>
      </c>
      <c r="D1219" s="11" t="s">
        <v>260</v>
      </c>
      <c r="E1219" s="19" t="s">
        <v>2264</v>
      </c>
      <c r="F1219" s="10">
        <v>42036</v>
      </c>
      <c r="G1219" s="10">
        <v>45689</v>
      </c>
      <c r="H1219" s="11">
        <v>11</v>
      </c>
      <c r="I1219" s="20" t="s">
        <v>259</v>
      </c>
      <c r="J1219" s="11" t="s">
        <v>261</v>
      </c>
      <c r="K1219" s="11" t="s">
        <v>11524</v>
      </c>
      <c r="L1219" s="11">
        <v>2</v>
      </c>
    </row>
    <row r="1220" spans="1:12">
      <c r="A1220" s="11" t="s">
        <v>11625</v>
      </c>
      <c r="D1220" s="11" t="s">
        <v>260</v>
      </c>
      <c r="E1220" s="19" t="s">
        <v>2265</v>
      </c>
      <c r="F1220" s="10">
        <v>42036</v>
      </c>
      <c r="G1220" s="10">
        <v>45689</v>
      </c>
      <c r="H1220" s="11">
        <v>11</v>
      </c>
      <c r="I1220" s="20" t="s">
        <v>259</v>
      </c>
      <c r="J1220" s="11" t="s">
        <v>261</v>
      </c>
      <c r="K1220" s="11" t="s">
        <v>11524</v>
      </c>
      <c r="L1220" s="11">
        <v>2</v>
      </c>
    </row>
    <row r="1221" spans="1:12">
      <c r="A1221" s="11" t="s">
        <v>11626</v>
      </c>
      <c r="D1221" s="11" t="s">
        <v>260</v>
      </c>
      <c r="E1221" s="19" t="s">
        <v>2266</v>
      </c>
      <c r="F1221" s="10">
        <v>42036</v>
      </c>
      <c r="G1221" s="10">
        <v>45689</v>
      </c>
      <c r="H1221" s="11">
        <v>11</v>
      </c>
      <c r="I1221" s="20" t="s">
        <v>259</v>
      </c>
      <c r="J1221" s="11" t="s">
        <v>261</v>
      </c>
      <c r="K1221" s="11" t="s">
        <v>11524</v>
      </c>
      <c r="L1221" s="11">
        <v>2</v>
      </c>
    </row>
    <row r="1222" spans="1:12">
      <c r="A1222" s="11" t="s">
        <v>11627</v>
      </c>
      <c r="D1222" s="11" t="s">
        <v>260</v>
      </c>
      <c r="E1222" s="19" t="s">
        <v>2267</v>
      </c>
      <c r="F1222" s="10">
        <v>42036</v>
      </c>
      <c r="G1222" s="10">
        <v>45689</v>
      </c>
      <c r="H1222" s="11">
        <v>11</v>
      </c>
      <c r="I1222" s="20" t="s">
        <v>259</v>
      </c>
      <c r="J1222" s="11" t="s">
        <v>261</v>
      </c>
      <c r="K1222" s="11" t="s">
        <v>11524</v>
      </c>
      <c r="L1222" s="11">
        <v>2</v>
      </c>
    </row>
    <row r="1223" spans="1:12">
      <c r="A1223" s="11" t="s">
        <v>11628</v>
      </c>
      <c r="D1223" s="11" t="s">
        <v>260</v>
      </c>
      <c r="E1223" s="19" t="s">
        <v>2268</v>
      </c>
      <c r="F1223" s="10">
        <v>42036</v>
      </c>
      <c r="G1223" s="10">
        <v>45689</v>
      </c>
      <c r="H1223" s="11">
        <v>11</v>
      </c>
      <c r="I1223" s="20" t="s">
        <v>259</v>
      </c>
      <c r="J1223" s="11" t="s">
        <v>261</v>
      </c>
      <c r="K1223" s="11" t="s">
        <v>11524</v>
      </c>
      <c r="L1223" s="11">
        <v>2</v>
      </c>
    </row>
    <row r="1224" spans="1:12">
      <c r="A1224" s="11" t="s">
        <v>11629</v>
      </c>
      <c r="D1224" s="11" t="s">
        <v>260</v>
      </c>
      <c r="E1224" s="19" t="s">
        <v>2269</v>
      </c>
      <c r="F1224" s="10">
        <v>42036</v>
      </c>
      <c r="G1224" s="10">
        <v>45689</v>
      </c>
      <c r="H1224" s="11">
        <v>11</v>
      </c>
      <c r="I1224" s="20" t="s">
        <v>259</v>
      </c>
      <c r="J1224" s="11" t="s">
        <v>261</v>
      </c>
      <c r="K1224" s="11" t="s">
        <v>11524</v>
      </c>
      <c r="L1224" s="11">
        <v>2</v>
      </c>
    </row>
    <row r="1225" spans="1:12">
      <c r="A1225" s="11" t="s">
        <v>11630</v>
      </c>
      <c r="D1225" s="11" t="s">
        <v>260</v>
      </c>
      <c r="E1225" s="19" t="s">
        <v>2270</v>
      </c>
      <c r="F1225" s="10">
        <v>42036</v>
      </c>
      <c r="G1225" s="10">
        <v>45689</v>
      </c>
      <c r="H1225" s="11">
        <v>11</v>
      </c>
      <c r="I1225" s="20" t="s">
        <v>259</v>
      </c>
      <c r="J1225" s="11" t="s">
        <v>261</v>
      </c>
      <c r="K1225" s="11" t="s">
        <v>11524</v>
      </c>
      <c r="L1225" s="11">
        <v>2</v>
      </c>
    </row>
    <row r="1226" spans="1:12">
      <c r="A1226" s="11" t="s">
        <v>11631</v>
      </c>
      <c r="D1226" s="11" t="s">
        <v>260</v>
      </c>
      <c r="E1226" s="19" t="s">
        <v>2271</v>
      </c>
      <c r="F1226" s="10">
        <v>42036</v>
      </c>
      <c r="G1226" s="10">
        <v>45689</v>
      </c>
      <c r="H1226" s="11">
        <v>11</v>
      </c>
      <c r="I1226" s="20" t="s">
        <v>259</v>
      </c>
      <c r="J1226" s="11" t="s">
        <v>261</v>
      </c>
      <c r="K1226" s="11" t="s">
        <v>11524</v>
      </c>
      <c r="L1226" s="11">
        <v>2</v>
      </c>
    </row>
    <row r="1227" spans="1:12">
      <c r="A1227" s="11" t="s">
        <v>11632</v>
      </c>
      <c r="D1227" s="11" t="s">
        <v>260</v>
      </c>
      <c r="E1227" s="19" t="s">
        <v>2272</v>
      </c>
      <c r="F1227" s="10">
        <v>42036</v>
      </c>
      <c r="G1227" s="10">
        <v>45689</v>
      </c>
      <c r="H1227" s="11">
        <v>11</v>
      </c>
      <c r="I1227" s="20" t="s">
        <v>259</v>
      </c>
      <c r="J1227" s="11" t="s">
        <v>261</v>
      </c>
      <c r="K1227" s="11" t="s">
        <v>11524</v>
      </c>
      <c r="L1227" s="11">
        <v>2</v>
      </c>
    </row>
    <row r="1228" spans="1:12">
      <c r="A1228" s="11" t="s">
        <v>11633</v>
      </c>
      <c r="D1228" s="11" t="s">
        <v>260</v>
      </c>
      <c r="E1228" s="19" t="s">
        <v>2273</v>
      </c>
      <c r="F1228" s="10">
        <v>42036</v>
      </c>
      <c r="G1228" s="10">
        <v>45689</v>
      </c>
      <c r="H1228" s="11">
        <v>11</v>
      </c>
      <c r="I1228" s="20" t="s">
        <v>259</v>
      </c>
      <c r="J1228" s="11" t="s">
        <v>261</v>
      </c>
      <c r="K1228" s="11" t="s">
        <v>11524</v>
      </c>
      <c r="L1228" s="11">
        <v>2</v>
      </c>
    </row>
    <row r="1229" spans="1:12">
      <c r="A1229" s="11" t="s">
        <v>11634</v>
      </c>
      <c r="D1229" s="11" t="s">
        <v>260</v>
      </c>
      <c r="E1229" s="19" t="s">
        <v>2274</v>
      </c>
      <c r="F1229" s="10">
        <v>42036</v>
      </c>
      <c r="G1229" s="10">
        <v>45689</v>
      </c>
      <c r="H1229" s="11">
        <v>11</v>
      </c>
      <c r="I1229" s="20" t="s">
        <v>259</v>
      </c>
      <c r="J1229" s="11" t="s">
        <v>261</v>
      </c>
      <c r="K1229" s="11" t="s">
        <v>11524</v>
      </c>
      <c r="L1229" s="11">
        <v>2</v>
      </c>
    </row>
    <row r="1230" spans="1:12">
      <c r="A1230" s="11" t="s">
        <v>11635</v>
      </c>
      <c r="D1230" s="11" t="s">
        <v>260</v>
      </c>
      <c r="E1230" s="19" t="s">
        <v>2275</v>
      </c>
      <c r="F1230" s="10">
        <v>42036</v>
      </c>
      <c r="G1230" s="10">
        <v>45689</v>
      </c>
      <c r="H1230" s="11">
        <v>11</v>
      </c>
      <c r="I1230" s="20" t="s">
        <v>259</v>
      </c>
      <c r="J1230" s="11" t="s">
        <v>261</v>
      </c>
      <c r="K1230" s="11" t="s">
        <v>11524</v>
      </c>
      <c r="L1230" s="11">
        <v>2</v>
      </c>
    </row>
    <row r="1231" spans="1:12">
      <c r="A1231" s="11" t="s">
        <v>11636</v>
      </c>
      <c r="D1231" s="11" t="s">
        <v>260</v>
      </c>
      <c r="E1231" s="19" t="s">
        <v>2276</v>
      </c>
      <c r="F1231" s="10">
        <v>42036</v>
      </c>
      <c r="G1231" s="10">
        <v>45689</v>
      </c>
      <c r="H1231" s="11">
        <v>11</v>
      </c>
      <c r="I1231" s="20" t="s">
        <v>259</v>
      </c>
      <c r="J1231" s="11" t="s">
        <v>261</v>
      </c>
      <c r="K1231" s="11" t="s">
        <v>11524</v>
      </c>
      <c r="L1231" s="11">
        <v>2</v>
      </c>
    </row>
    <row r="1232" spans="1:12">
      <c r="A1232" s="11" t="s">
        <v>11637</v>
      </c>
      <c r="D1232" s="11" t="s">
        <v>260</v>
      </c>
      <c r="E1232" s="19" t="s">
        <v>2277</v>
      </c>
      <c r="F1232" s="10">
        <v>42036</v>
      </c>
      <c r="G1232" s="10">
        <v>45689</v>
      </c>
      <c r="H1232" s="11">
        <v>11</v>
      </c>
      <c r="I1232" s="20" t="s">
        <v>259</v>
      </c>
      <c r="J1232" s="11" t="s">
        <v>261</v>
      </c>
      <c r="K1232" s="11" t="s">
        <v>11524</v>
      </c>
      <c r="L1232" s="11">
        <v>2</v>
      </c>
    </row>
    <row r="1233" spans="1:12">
      <c r="A1233" s="11" t="s">
        <v>11638</v>
      </c>
      <c r="D1233" s="11" t="s">
        <v>260</v>
      </c>
      <c r="E1233" s="19" t="s">
        <v>2278</v>
      </c>
      <c r="F1233" s="10">
        <v>42036</v>
      </c>
      <c r="G1233" s="10">
        <v>45689</v>
      </c>
      <c r="H1233" s="11">
        <v>11</v>
      </c>
      <c r="I1233" s="11" t="s">
        <v>277</v>
      </c>
      <c r="J1233" s="11" t="s">
        <v>261</v>
      </c>
      <c r="K1233" s="11" t="s">
        <v>11524</v>
      </c>
      <c r="L1233" s="11">
        <v>2</v>
      </c>
    </row>
    <row r="1234" spans="1:12">
      <c r="A1234" s="11" t="s">
        <v>11639</v>
      </c>
      <c r="D1234" s="11" t="s">
        <v>260</v>
      </c>
      <c r="E1234" s="19" t="s">
        <v>2279</v>
      </c>
      <c r="F1234" s="10">
        <v>42036</v>
      </c>
      <c r="G1234" s="10">
        <v>45689</v>
      </c>
      <c r="H1234" s="11">
        <v>11</v>
      </c>
      <c r="I1234" s="11" t="s">
        <v>277</v>
      </c>
      <c r="J1234" s="11" t="s">
        <v>261</v>
      </c>
      <c r="K1234" s="11" t="s">
        <v>11524</v>
      </c>
      <c r="L1234" s="11">
        <v>2</v>
      </c>
    </row>
    <row r="1235" spans="1:12">
      <c r="A1235" s="11" t="s">
        <v>11640</v>
      </c>
      <c r="D1235" s="11" t="s">
        <v>260</v>
      </c>
      <c r="E1235" s="19" t="s">
        <v>2280</v>
      </c>
      <c r="F1235" s="10">
        <v>42036</v>
      </c>
      <c r="G1235" s="10">
        <v>45689</v>
      </c>
      <c r="H1235" s="11">
        <v>11</v>
      </c>
      <c r="I1235" s="11" t="s">
        <v>277</v>
      </c>
      <c r="J1235" s="11" t="s">
        <v>261</v>
      </c>
      <c r="K1235" s="11" t="s">
        <v>11524</v>
      </c>
      <c r="L1235" s="11">
        <v>2</v>
      </c>
    </row>
    <row r="1236" spans="1:12">
      <c r="A1236" s="11" t="s">
        <v>2307</v>
      </c>
      <c r="D1236" s="11" t="s">
        <v>260</v>
      </c>
      <c r="E1236" s="19" t="s">
        <v>2281</v>
      </c>
      <c r="F1236" s="10">
        <v>42036</v>
      </c>
      <c r="G1236" s="10">
        <v>45689</v>
      </c>
      <c r="H1236" s="11">
        <v>11</v>
      </c>
      <c r="I1236" s="20" t="s">
        <v>259</v>
      </c>
      <c r="J1236" s="11" t="s">
        <v>261</v>
      </c>
      <c r="K1236" s="11" t="s">
        <v>11524</v>
      </c>
      <c r="L1236" s="11">
        <v>2</v>
      </c>
    </row>
    <row r="1237" spans="1:12">
      <c r="A1237" s="11" t="s">
        <v>2308</v>
      </c>
      <c r="D1237" s="11" t="s">
        <v>260</v>
      </c>
      <c r="E1237" s="19" t="s">
        <v>2282</v>
      </c>
      <c r="F1237" s="10">
        <v>42036</v>
      </c>
      <c r="G1237" s="10">
        <v>45689</v>
      </c>
      <c r="H1237" s="11">
        <v>11</v>
      </c>
      <c r="I1237" s="20" t="s">
        <v>259</v>
      </c>
      <c r="J1237" s="11" t="s">
        <v>261</v>
      </c>
      <c r="K1237" s="11" t="s">
        <v>11524</v>
      </c>
      <c r="L1237" s="11">
        <v>2</v>
      </c>
    </row>
    <row r="1238" spans="1:12">
      <c r="A1238" s="11" t="s">
        <v>2309</v>
      </c>
      <c r="D1238" s="11" t="s">
        <v>260</v>
      </c>
      <c r="E1238" s="19" t="s">
        <v>2283</v>
      </c>
      <c r="F1238" s="10">
        <v>42036</v>
      </c>
      <c r="G1238" s="10">
        <v>45689</v>
      </c>
      <c r="H1238" s="11">
        <v>11</v>
      </c>
      <c r="I1238" s="20" t="s">
        <v>259</v>
      </c>
      <c r="J1238" s="11" t="s">
        <v>261</v>
      </c>
      <c r="K1238" s="11" t="s">
        <v>11524</v>
      </c>
      <c r="L1238" s="11">
        <v>2</v>
      </c>
    </row>
    <row r="1239" spans="1:12">
      <c r="A1239" s="11" t="s">
        <v>2310</v>
      </c>
      <c r="D1239" s="11" t="s">
        <v>260</v>
      </c>
      <c r="E1239" s="19" t="s">
        <v>2284</v>
      </c>
      <c r="F1239" s="10">
        <v>42036</v>
      </c>
      <c r="G1239" s="10">
        <v>45689</v>
      </c>
      <c r="H1239" s="11">
        <v>11</v>
      </c>
      <c r="I1239" s="20" t="s">
        <v>259</v>
      </c>
      <c r="J1239" s="11" t="s">
        <v>261</v>
      </c>
      <c r="K1239" s="11" t="s">
        <v>11524</v>
      </c>
      <c r="L1239" s="11">
        <v>2</v>
      </c>
    </row>
    <row r="1240" spans="1:12">
      <c r="A1240" s="11" t="s">
        <v>2311</v>
      </c>
      <c r="D1240" s="11" t="s">
        <v>260</v>
      </c>
      <c r="E1240" s="19" t="s">
        <v>2285</v>
      </c>
      <c r="F1240" s="10">
        <v>42036</v>
      </c>
      <c r="G1240" s="10">
        <v>45689</v>
      </c>
      <c r="H1240" s="11">
        <v>11</v>
      </c>
      <c r="I1240" s="20" t="s">
        <v>259</v>
      </c>
      <c r="J1240" s="11" t="s">
        <v>261</v>
      </c>
      <c r="K1240" s="11" t="s">
        <v>11524</v>
      </c>
      <c r="L1240" s="11">
        <v>2</v>
      </c>
    </row>
    <row r="1241" spans="1:12">
      <c r="A1241" s="11" t="s">
        <v>2312</v>
      </c>
      <c r="D1241" s="11" t="s">
        <v>260</v>
      </c>
      <c r="E1241" s="19" t="s">
        <v>2286</v>
      </c>
      <c r="F1241" s="10">
        <v>42036</v>
      </c>
      <c r="G1241" s="10">
        <v>45689</v>
      </c>
      <c r="H1241" s="11">
        <v>11</v>
      </c>
      <c r="I1241" s="20" t="s">
        <v>259</v>
      </c>
      <c r="J1241" s="11" t="s">
        <v>261</v>
      </c>
      <c r="K1241" s="11" t="s">
        <v>11524</v>
      </c>
      <c r="L1241" s="11">
        <v>2</v>
      </c>
    </row>
    <row r="1242" spans="1:12">
      <c r="A1242" s="11" t="s">
        <v>2313</v>
      </c>
      <c r="D1242" s="11" t="s">
        <v>260</v>
      </c>
      <c r="E1242" s="19" t="s">
        <v>2287</v>
      </c>
      <c r="F1242" s="10">
        <v>42036</v>
      </c>
      <c r="G1242" s="10">
        <v>45689</v>
      </c>
      <c r="H1242" s="11">
        <v>11</v>
      </c>
      <c r="I1242" s="20" t="s">
        <v>259</v>
      </c>
      <c r="J1242" s="11" t="s">
        <v>261</v>
      </c>
      <c r="K1242" s="11" t="s">
        <v>11524</v>
      </c>
      <c r="L1242" s="11">
        <v>2</v>
      </c>
    </row>
    <row r="1243" spans="1:12">
      <c r="A1243" s="11" t="s">
        <v>2314</v>
      </c>
      <c r="D1243" s="11" t="s">
        <v>260</v>
      </c>
      <c r="E1243" s="19" t="s">
        <v>2288</v>
      </c>
      <c r="F1243" s="10">
        <v>42036</v>
      </c>
      <c r="G1243" s="10">
        <v>45689</v>
      </c>
      <c r="H1243" s="11">
        <v>11</v>
      </c>
      <c r="I1243" s="20" t="s">
        <v>259</v>
      </c>
      <c r="J1243" s="11" t="s">
        <v>261</v>
      </c>
      <c r="K1243" s="11" t="s">
        <v>11524</v>
      </c>
      <c r="L1243" s="11">
        <v>2</v>
      </c>
    </row>
    <row r="1244" spans="1:12">
      <c r="A1244" s="11" t="s">
        <v>2315</v>
      </c>
      <c r="D1244" s="11" t="s">
        <v>260</v>
      </c>
      <c r="E1244" s="19" t="s">
        <v>2289</v>
      </c>
      <c r="F1244" s="10">
        <v>42036</v>
      </c>
      <c r="G1244" s="10">
        <v>45689</v>
      </c>
      <c r="H1244" s="11">
        <v>11</v>
      </c>
      <c r="I1244" s="20" t="s">
        <v>259</v>
      </c>
      <c r="J1244" s="11" t="s">
        <v>261</v>
      </c>
      <c r="K1244" s="11" t="s">
        <v>11524</v>
      </c>
      <c r="L1244" s="11">
        <v>2</v>
      </c>
    </row>
    <row r="1245" spans="1:12">
      <c r="A1245" s="11" t="s">
        <v>2316</v>
      </c>
      <c r="D1245" s="11" t="s">
        <v>260</v>
      </c>
      <c r="E1245" s="19" t="s">
        <v>2290</v>
      </c>
      <c r="F1245" s="10">
        <v>42036</v>
      </c>
      <c r="G1245" s="10">
        <v>45689</v>
      </c>
      <c r="H1245" s="11">
        <v>11</v>
      </c>
      <c r="I1245" s="20" t="s">
        <v>259</v>
      </c>
      <c r="J1245" s="11" t="s">
        <v>261</v>
      </c>
      <c r="K1245" s="11" t="s">
        <v>11524</v>
      </c>
      <c r="L1245" s="11">
        <v>2</v>
      </c>
    </row>
    <row r="1246" spans="1:12">
      <c r="A1246" s="11" t="s">
        <v>2317</v>
      </c>
      <c r="D1246" s="11" t="s">
        <v>260</v>
      </c>
      <c r="E1246" s="19" t="s">
        <v>2291</v>
      </c>
      <c r="F1246" s="10">
        <v>42036</v>
      </c>
      <c r="G1246" s="10">
        <v>45689</v>
      </c>
      <c r="H1246" s="11">
        <v>11</v>
      </c>
      <c r="I1246" s="20" t="s">
        <v>259</v>
      </c>
      <c r="J1246" s="11" t="s">
        <v>261</v>
      </c>
      <c r="K1246" s="11" t="s">
        <v>11524</v>
      </c>
      <c r="L1246" s="11">
        <v>2</v>
      </c>
    </row>
    <row r="1247" spans="1:12">
      <c r="A1247" s="11" t="s">
        <v>2318</v>
      </c>
      <c r="D1247" s="11" t="s">
        <v>260</v>
      </c>
      <c r="E1247" s="19" t="s">
        <v>2292</v>
      </c>
      <c r="F1247" s="10">
        <v>42036</v>
      </c>
      <c r="G1247" s="10">
        <v>45689</v>
      </c>
      <c r="H1247" s="11">
        <v>11</v>
      </c>
      <c r="I1247" s="20" t="s">
        <v>259</v>
      </c>
      <c r="J1247" s="11" t="s">
        <v>261</v>
      </c>
      <c r="K1247" s="11" t="s">
        <v>11524</v>
      </c>
      <c r="L1247" s="11">
        <v>2</v>
      </c>
    </row>
    <row r="1248" spans="1:12">
      <c r="A1248" s="11" t="s">
        <v>2319</v>
      </c>
      <c r="D1248" s="11" t="s">
        <v>260</v>
      </c>
      <c r="E1248" s="19" t="s">
        <v>2293</v>
      </c>
      <c r="F1248" s="10">
        <v>42036</v>
      </c>
      <c r="G1248" s="10">
        <v>45689</v>
      </c>
      <c r="H1248" s="11">
        <v>11</v>
      </c>
      <c r="I1248" s="20" t="s">
        <v>259</v>
      </c>
      <c r="J1248" s="11" t="s">
        <v>261</v>
      </c>
      <c r="K1248" s="11" t="s">
        <v>11524</v>
      </c>
      <c r="L1248" s="11">
        <v>2</v>
      </c>
    </row>
    <row r="1249" spans="1:12">
      <c r="A1249" s="11" t="s">
        <v>2320</v>
      </c>
      <c r="D1249" s="11" t="s">
        <v>260</v>
      </c>
      <c r="E1249" s="19" t="s">
        <v>2294</v>
      </c>
      <c r="F1249" s="10">
        <v>42036</v>
      </c>
      <c r="G1249" s="10">
        <v>45689</v>
      </c>
      <c r="H1249" s="11">
        <v>11</v>
      </c>
      <c r="I1249" s="20" t="s">
        <v>259</v>
      </c>
      <c r="J1249" s="11" t="s">
        <v>261</v>
      </c>
      <c r="K1249" s="11" t="s">
        <v>11524</v>
      </c>
      <c r="L1249" s="11">
        <v>2</v>
      </c>
    </row>
    <row r="1250" spans="1:12">
      <c r="A1250" s="11" t="s">
        <v>2321</v>
      </c>
      <c r="D1250" s="11" t="s">
        <v>260</v>
      </c>
      <c r="E1250" s="19" t="s">
        <v>2295</v>
      </c>
      <c r="F1250" s="10">
        <v>42036</v>
      </c>
      <c r="G1250" s="10">
        <v>45689</v>
      </c>
      <c r="H1250" s="11">
        <v>11</v>
      </c>
      <c r="I1250" s="20" t="s">
        <v>259</v>
      </c>
      <c r="J1250" s="11" t="s">
        <v>261</v>
      </c>
      <c r="K1250" s="11" t="s">
        <v>11524</v>
      </c>
      <c r="L1250" s="11">
        <v>2</v>
      </c>
    </row>
    <row r="1251" spans="1:12">
      <c r="A1251" s="11" t="s">
        <v>2322</v>
      </c>
      <c r="D1251" s="11" t="s">
        <v>260</v>
      </c>
      <c r="E1251" s="19" t="s">
        <v>2296</v>
      </c>
      <c r="F1251" s="10">
        <v>42036</v>
      </c>
      <c r="G1251" s="10">
        <v>45689</v>
      </c>
      <c r="H1251" s="11">
        <v>11</v>
      </c>
      <c r="I1251" s="11" t="s">
        <v>277</v>
      </c>
      <c r="J1251" s="11" t="s">
        <v>261</v>
      </c>
      <c r="K1251" s="11" t="s">
        <v>11524</v>
      </c>
      <c r="L1251" s="11">
        <v>2</v>
      </c>
    </row>
    <row r="1252" spans="1:12">
      <c r="A1252" s="11" t="s">
        <v>2323</v>
      </c>
      <c r="D1252" s="11" t="s">
        <v>260</v>
      </c>
      <c r="E1252" s="19" t="s">
        <v>2297</v>
      </c>
      <c r="F1252" s="10">
        <v>42036</v>
      </c>
      <c r="G1252" s="10">
        <v>45689</v>
      </c>
      <c r="H1252" s="11">
        <v>11</v>
      </c>
      <c r="I1252" s="11" t="s">
        <v>277</v>
      </c>
      <c r="J1252" s="11" t="s">
        <v>261</v>
      </c>
      <c r="K1252" s="11" t="s">
        <v>11524</v>
      </c>
      <c r="L1252" s="11">
        <v>2</v>
      </c>
    </row>
    <row r="1253" spans="1:12">
      <c r="A1253" s="11" t="s">
        <v>2324</v>
      </c>
      <c r="D1253" s="11" t="s">
        <v>260</v>
      </c>
      <c r="E1253" s="19" t="s">
        <v>2298</v>
      </c>
      <c r="F1253" s="10">
        <v>42036</v>
      </c>
      <c r="G1253" s="10">
        <v>45689</v>
      </c>
      <c r="H1253" s="11">
        <v>11</v>
      </c>
      <c r="I1253" s="11" t="s">
        <v>277</v>
      </c>
      <c r="J1253" s="11" t="s">
        <v>261</v>
      </c>
      <c r="K1253" s="11" t="s">
        <v>11524</v>
      </c>
      <c r="L1253" s="11">
        <v>2</v>
      </c>
    </row>
    <row r="1254" spans="1:12">
      <c r="A1254" s="11" t="s">
        <v>12109</v>
      </c>
      <c r="D1254" s="11" t="s">
        <v>260</v>
      </c>
      <c r="E1254" s="19" t="s">
        <v>2299</v>
      </c>
      <c r="F1254" s="10">
        <v>42036</v>
      </c>
      <c r="G1254" s="10">
        <v>45689</v>
      </c>
      <c r="H1254" s="11">
        <v>11</v>
      </c>
      <c r="I1254" s="20" t="s">
        <v>259</v>
      </c>
      <c r="J1254" s="11" t="s">
        <v>261</v>
      </c>
      <c r="K1254" s="11" t="s">
        <v>11524</v>
      </c>
      <c r="L1254" s="11">
        <v>2</v>
      </c>
    </row>
    <row r="1255" spans="1:12">
      <c r="A1255" s="11" t="s">
        <v>12110</v>
      </c>
      <c r="D1255" s="11" t="s">
        <v>260</v>
      </c>
      <c r="E1255" s="19" t="s">
        <v>2300</v>
      </c>
      <c r="F1255" s="10">
        <v>42036</v>
      </c>
      <c r="G1255" s="10">
        <v>45689</v>
      </c>
      <c r="H1255" s="11">
        <v>11</v>
      </c>
      <c r="I1255" s="20" t="s">
        <v>259</v>
      </c>
      <c r="J1255" s="11" t="s">
        <v>261</v>
      </c>
      <c r="K1255" s="11" t="s">
        <v>11524</v>
      </c>
      <c r="L1255" s="11">
        <v>2</v>
      </c>
    </row>
    <row r="1256" spans="1:12">
      <c r="A1256" s="11" t="s">
        <v>12111</v>
      </c>
      <c r="D1256" s="11" t="s">
        <v>260</v>
      </c>
      <c r="E1256" s="19" t="s">
        <v>2301</v>
      </c>
      <c r="F1256" s="10">
        <v>42036</v>
      </c>
      <c r="G1256" s="10">
        <v>45689</v>
      </c>
      <c r="H1256" s="11">
        <v>11</v>
      </c>
      <c r="I1256" s="20" t="s">
        <v>259</v>
      </c>
      <c r="J1256" s="11" t="s">
        <v>261</v>
      </c>
      <c r="K1256" s="11" t="s">
        <v>11524</v>
      </c>
      <c r="L1256" s="11">
        <v>2</v>
      </c>
    </row>
    <row r="1257" spans="1:12">
      <c r="A1257" s="11" t="s">
        <v>12112</v>
      </c>
      <c r="D1257" s="11" t="s">
        <v>260</v>
      </c>
      <c r="E1257" s="19" t="s">
        <v>2302</v>
      </c>
      <c r="F1257" s="10">
        <v>42036</v>
      </c>
      <c r="G1257" s="10">
        <v>45689</v>
      </c>
      <c r="H1257" s="11">
        <v>11</v>
      </c>
      <c r="I1257" s="20" t="s">
        <v>259</v>
      </c>
      <c r="J1257" s="11" t="s">
        <v>261</v>
      </c>
      <c r="K1257" s="11" t="s">
        <v>11524</v>
      </c>
      <c r="L1257" s="11">
        <v>2</v>
      </c>
    </row>
    <row r="1258" spans="1:12">
      <c r="A1258" s="11" t="s">
        <v>12113</v>
      </c>
      <c r="D1258" s="11" t="s">
        <v>260</v>
      </c>
      <c r="E1258" s="19" t="s">
        <v>2303</v>
      </c>
      <c r="F1258" s="10">
        <v>42036</v>
      </c>
      <c r="G1258" s="10">
        <v>45689</v>
      </c>
      <c r="H1258" s="11">
        <v>11</v>
      </c>
      <c r="I1258" s="20" t="s">
        <v>259</v>
      </c>
      <c r="J1258" s="11" t="s">
        <v>261</v>
      </c>
      <c r="K1258" s="11" t="s">
        <v>11524</v>
      </c>
      <c r="L1258" s="11">
        <v>2</v>
      </c>
    </row>
    <row r="1259" spans="1:12">
      <c r="A1259" s="11" t="s">
        <v>12114</v>
      </c>
      <c r="D1259" s="11" t="s">
        <v>260</v>
      </c>
      <c r="E1259" s="19" t="s">
        <v>2304</v>
      </c>
      <c r="F1259" s="10">
        <v>42036</v>
      </c>
      <c r="G1259" s="10">
        <v>45689</v>
      </c>
      <c r="H1259" s="11">
        <v>11</v>
      </c>
      <c r="I1259" s="20" t="s">
        <v>259</v>
      </c>
      <c r="J1259" s="11" t="s">
        <v>261</v>
      </c>
      <c r="K1259" s="11" t="s">
        <v>11524</v>
      </c>
      <c r="L1259" s="11">
        <v>2</v>
      </c>
    </row>
    <row r="1260" spans="1:12">
      <c r="A1260" s="11" t="s">
        <v>12115</v>
      </c>
      <c r="D1260" s="11" t="s">
        <v>260</v>
      </c>
      <c r="E1260" s="19" t="s">
        <v>2305</v>
      </c>
      <c r="F1260" s="10">
        <v>42036</v>
      </c>
      <c r="G1260" s="10">
        <v>45689</v>
      </c>
      <c r="H1260" s="11">
        <v>11</v>
      </c>
      <c r="I1260" s="20" t="s">
        <v>259</v>
      </c>
      <c r="J1260" s="11" t="s">
        <v>261</v>
      </c>
      <c r="K1260" s="11" t="s">
        <v>11524</v>
      </c>
      <c r="L1260" s="11">
        <v>2</v>
      </c>
    </row>
    <row r="1261" spans="1:12">
      <c r="A1261" s="11" t="s">
        <v>12116</v>
      </c>
      <c r="D1261" s="11" t="s">
        <v>260</v>
      </c>
      <c r="E1261" s="19" t="s">
        <v>2306</v>
      </c>
      <c r="F1261" s="10">
        <v>42036</v>
      </c>
      <c r="G1261" s="10">
        <v>45689</v>
      </c>
      <c r="H1261" s="11">
        <v>11</v>
      </c>
      <c r="I1261" s="20" t="s">
        <v>259</v>
      </c>
      <c r="J1261" s="11" t="s">
        <v>261</v>
      </c>
      <c r="K1261" s="11" t="s">
        <v>11524</v>
      </c>
      <c r="L1261" s="11">
        <v>2</v>
      </c>
    </row>
    <row r="1262" spans="1:12">
      <c r="A1262" s="11" t="s">
        <v>12117</v>
      </c>
      <c r="D1262" s="11" t="s">
        <v>260</v>
      </c>
      <c r="E1262" s="19" t="s">
        <v>2439</v>
      </c>
      <c r="F1262" s="10">
        <v>42036</v>
      </c>
      <c r="G1262" s="10">
        <v>45689</v>
      </c>
      <c r="H1262" s="11">
        <v>11</v>
      </c>
      <c r="I1262" s="20" t="s">
        <v>259</v>
      </c>
      <c r="J1262" s="11" t="s">
        <v>261</v>
      </c>
      <c r="K1262" s="11" t="s">
        <v>11524</v>
      </c>
      <c r="L1262" s="11">
        <v>2</v>
      </c>
    </row>
    <row r="1263" spans="1:12">
      <c r="A1263" s="11" t="s">
        <v>12118</v>
      </c>
      <c r="D1263" s="11" t="s">
        <v>260</v>
      </c>
      <c r="E1263" s="19" t="s">
        <v>2440</v>
      </c>
      <c r="F1263" s="10">
        <v>42036</v>
      </c>
      <c r="G1263" s="10">
        <v>45689</v>
      </c>
      <c r="H1263" s="11">
        <v>11</v>
      </c>
      <c r="I1263" s="20" t="s">
        <v>259</v>
      </c>
      <c r="J1263" s="11" t="s">
        <v>261</v>
      </c>
      <c r="K1263" s="11" t="s">
        <v>11524</v>
      </c>
      <c r="L1263" s="11">
        <v>2</v>
      </c>
    </row>
    <row r="1264" spans="1:12">
      <c r="A1264" s="11" t="s">
        <v>12119</v>
      </c>
      <c r="D1264" s="11" t="s">
        <v>260</v>
      </c>
      <c r="E1264" s="19" t="s">
        <v>2441</v>
      </c>
      <c r="F1264" s="10">
        <v>42036</v>
      </c>
      <c r="G1264" s="10">
        <v>45689</v>
      </c>
      <c r="H1264" s="11">
        <v>11</v>
      </c>
      <c r="I1264" s="20" t="s">
        <v>259</v>
      </c>
      <c r="J1264" s="11" t="s">
        <v>261</v>
      </c>
      <c r="K1264" s="11" t="s">
        <v>11524</v>
      </c>
      <c r="L1264" s="11">
        <v>2</v>
      </c>
    </row>
    <row r="1265" spans="1:12">
      <c r="A1265" s="11" t="s">
        <v>12120</v>
      </c>
      <c r="D1265" s="11" t="s">
        <v>260</v>
      </c>
      <c r="E1265" s="19" t="s">
        <v>2442</v>
      </c>
      <c r="F1265" s="10">
        <v>42036</v>
      </c>
      <c r="G1265" s="10">
        <v>45689</v>
      </c>
      <c r="H1265" s="11">
        <v>11</v>
      </c>
      <c r="I1265" s="20" t="s">
        <v>259</v>
      </c>
      <c r="J1265" s="11" t="s">
        <v>261</v>
      </c>
      <c r="K1265" s="11" t="s">
        <v>11524</v>
      </c>
      <c r="L1265" s="11">
        <v>2</v>
      </c>
    </row>
    <row r="1266" spans="1:12">
      <c r="A1266" s="11" t="s">
        <v>12121</v>
      </c>
      <c r="D1266" s="11" t="s">
        <v>260</v>
      </c>
      <c r="E1266" s="19" t="s">
        <v>2443</v>
      </c>
      <c r="F1266" s="10">
        <v>42036</v>
      </c>
      <c r="G1266" s="10">
        <v>45689</v>
      </c>
      <c r="H1266" s="11">
        <v>11</v>
      </c>
      <c r="I1266" s="20" t="s">
        <v>259</v>
      </c>
      <c r="J1266" s="11" t="s">
        <v>261</v>
      </c>
      <c r="K1266" s="11" t="s">
        <v>11524</v>
      </c>
      <c r="L1266" s="11">
        <v>2</v>
      </c>
    </row>
    <row r="1267" spans="1:12">
      <c r="A1267" s="11" t="s">
        <v>12122</v>
      </c>
      <c r="D1267" s="11" t="s">
        <v>260</v>
      </c>
      <c r="E1267" s="19" t="s">
        <v>2444</v>
      </c>
      <c r="F1267" s="10">
        <v>42036</v>
      </c>
      <c r="G1267" s="10">
        <v>45689</v>
      </c>
      <c r="H1267" s="11">
        <v>11</v>
      </c>
      <c r="I1267" s="20" t="s">
        <v>259</v>
      </c>
      <c r="J1267" s="11" t="s">
        <v>261</v>
      </c>
      <c r="K1267" s="11" t="s">
        <v>11524</v>
      </c>
      <c r="L1267" s="11">
        <v>2</v>
      </c>
    </row>
    <row r="1268" spans="1:12">
      <c r="A1268" s="11" t="s">
        <v>12123</v>
      </c>
      <c r="D1268" s="11" t="s">
        <v>260</v>
      </c>
      <c r="E1268" s="19" t="s">
        <v>2445</v>
      </c>
      <c r="F1268" s="10">
        <v>42036</v>
      </c>
      <c r="G1268" s="10">
        <v>45689</v>
      </c>
      <c r="H1268" s="11">
        <v>11</v>
      </c>
      <c r="I1268" s="20" t="s">
        <v>259</v>
      </c>
      <c r="J1268" s="11" t="s">
        <v>261</v>
      </c>
      <c r="K1268" s="11" t="s">
        <v>11524</v>
      </c>
      <c r="L1268" s="11">
        <v>2</v>
      </c>
    </row>
    <row r="1269" spans="1:12">
      <c r="A1269" s="11" t="s">
        <v>12124</v>
      </c>
      <c r="D1269" s="11" t="s">
        <v>260</v>
      </c>
      <c r="E1269" s="19" t="s">
        <v>2446</v>
      </c>
      <c r="F1269" s="10">
        <v>42036</v>
      </c>
      <c r="G1269" s="10">
        <v>45689</v>
      </c>
      <c r="H1269" s="11">
        <v>11</v>
      </c>
      <c r="I1269" s="11" t="s">
        <v>277</v>
      </c>
      <c r="J1269" s="11" t="s">
        <v>261</v>
      </c>
      <c r="K1269" s="11" t="s">
        <v>11524</v>
      </c>
      <c r="L1269" s="11">
        <v>2</v>
      </c>
    </row>
    <row r="1270" spans="1:12">
      <c r="A1270" s="11" t="s">
        <v>12125</v>
      </c>
      <c r="D1270" s="11" t="s">
        <v>260</v>
      </c>
      <c r="E1270" s="19" t="s">
        <v>2447</v>
      </c>
      <c r="F1270" s="10">
        <v>42036</v>
      </c>
      <c r="G1270" s="10">
        <v>45689</v>
      </c>
      <c r="H1270" s="11">
        <v>11</v>
      </c>
      <c r="I1270" s="11" t="s">
        <v>277</v>
      </c>
      <c r="J1270" s="11" t="s">
        <v>261</v>
      </c>
      <c r="K1270" s="11" t="s">
        <v>11524</v>
      </c>
      <c r="L1270" s="11">
        <v>2</v>
      </c>
    </row>
    <row r="1271" spans="1:12">
      <c r="A1271" s="11" t="s">
        <v>12126</v>
      </c>
      <c r="D1271" s="11" t="s">
        <v>260</v>
      </c>
      <c r="E1271" s="19" t="s">
        <v>2448</v>
      </c>
      <c r="F1271" s="10">
        <v>42036</v>
      </c>
      <c r="G1271" s="10">
        <v>45689</v>
      </c>
      <c r="H1271" s="11">
        <v>11</v>
      </c>
      <c r="I1271" s="11" t="s">
        <v>277</v>
      </c>
      <c r="J1271" s="11" t="s">
        <v>261</v>
      </c>
      <c r="K1271" s="11" t="s">
        <v>11524</v>
      </c>
      <c r="L1271" s="11">
        <v>2</v>
      </c>
    </row>
    <row r="1272" spans="1:12">
      <c r="A1272" s="11" t="s">
        <v>11947</v>
      </c>
      <c r="D1272" s="11" t="s">
        <v>260</v>
      </c>
      <c r="E1272" s="19" t="s">
        <v>2449</v>
      </c>
      <c r="F1272" s="10">
        <v>42036</v>
      </c>
      <c r="G1272" s="10">
        <v>45689</v>
      </c>
      <c r="H1272" s="11">
        <v>11</v>
      </c>
      <c r="I1272" s="20" t="s">
        <v>259</v>
      </c>
      <c r="J1272" s="11" t="s">
        <v>261</v>
      </c>
      <c r="K1272" s="11" t="s">
        <v>11524</v>
      </c>
      <c r="L1272" s="11">
        <v>2</v>
      </c>
    </row>
    <row r="1273" spans="1:12">
      <c r="A1273" s="11" t="s">
        <v>11948</v>
      </c>
      <c r="D1273" s="11" t="s">
        <v>260</v>
      </c>
      <c r="E1273" s="19" t="s">
        <v>2450</v>
      </c>
      <c r="F1273" s="10">
        <v>42036</v>
      </c>
      <c r="G1273" s="10">
        <v>45689</v>
      </c>
      <c r="H1273" s="11">
        <v>11</v>
      </c>
      <c r="I1273" s="20" t="s">
        <v>259</v>
      </c>
      <c r="J1273" s="11" t="s">
        <v>261</v>
      </c>
      <c r="K1273" s="11" t="s">
        <v>11524</v>
      </c>
      <c r="L1273" s="11">
        <v>2</v>
      </c>
    </row>
    <row r="1274" spans="1:12">
      <c r="A1274" s="11" t="s">
        <v>11949</v>
      </c>
      <c r="D1274" s="11" t="s">
        <v>260</v>
      </c>
      <c r="E1274" s="19" t="s">
        <v>2451</v>
      </c>
      <c r="F1274" s="10">
        <v>42036</v>
      </c>
      <c r="G1274" s="10">
        <v>45689</v>
      </c>
      <c r="H1274" s="11">
        <v>11</v>
      </c>
      <c r="I1274" s="20" t="s">
        <v>259</v>
      </c>
      <c r="J1274" s="11" t="s">
        <v>261</v>
      </c>
      <c r="K1274" s="11" t="s">
        <v>11524</v>
      </c>
      <c r="L1274" s="11">
        <v>2</v>
      </c>
    </row>
    <row r="1275" spans="1:12">
      <c r="A1275" s="11" t="s">
        <v>11950</v>
      </c>
      <c r="D1275" s="11" t="s">
        <v>260</v>
      </c>
      <c r="E1275" s="19" t="s">
        <v>2452</v>
      </c>
      <c r="F1275" s="10">
        <v>42036</v>
      </c>
      <c r="G1275" s="10">
        <v>45689</v>
      </c>
      <c r="H1275" s="11">
        <v>11</v>
      </c>
      <c r="I1275" s="20" t="s">
        <v>259</v>
      </c>
      <c r="J1275" s="11" t="s">
        <v>261</v>
      </c>
      <c r="K1275" s="11" t="s">
        <v>11524</v>
      </c>
      <c r="L1275" s="11">
        <v>2</v>
      </c>
    </row>
    <row r="1276" spans="1:12">
      <c r="A1276" s="11" t="s">
        <v>11951</v>
      </c>
      <c r="D1276" s="11" t="s">
        <v>260</v>
      </c>
      <c r="E1276" s="19" t="s">
        <v>2453</v>
      </c>
      <c r="F1276" s="10">
        <v>42036</v>
      </c>
      <c r="G1276" s="10">
        <v>45689</v>
      </c>
      <c r="H1276" s="11">
        <v>11</v>
      </c>
      <c r="I1276" s="20" t="s">
        <v>259</v>
      </c>
      <c r="J1276" s="11" t="s">
        <v>261</v>
      </c>
      <c r="K1276" s="11" t="s">
        <v>11524</v>
      </c>
      <c r="L1276" s="11">
        <v>2</v>
      </c>
    </row>
    <row r="1277" spans="1:12">
      <c r="A1277" s="11" t="s">
        <v>11952</v>
      </c>
      <c r="D1277" s="11" t="s">
        <v>260</v>
      </c>
      <c r="E1277" s="19" t="s">
        <v>2454</v>
      </c>
      <c r="F1277" s="10">
        <v>42036</v>
      </c>
      <c r="G1277" s="10">
        <v>45689</v>
      </c>
      <c r="H1277" s="11">
        <v>11</v>
      </c>
      <c r="I1277" s="20" t="s">
        <v>259</v>
      </c>
      <c r="J1277" s="11" t="s">
        <v>261</v>
      </c>
      <c r="K1277" s="11" t="s">
        <v>11524</v>
      </c>
      <c r="L1277" s="11">
        <v>2</v>
      </c>
    </row>
    <row r="1278" spans="1:12">
      <c r="A1278" s="11" t="s">
        <v>11953</v>
      </c>
      <c r="D1278" s="11" t="s">
        <v>260</v>
      </c>
      <c r="E1278" s="19" t="s">
        <v>2455</v>
      </c>
      <c r="F1278" s="10">
        <v>42036</v>
      </c>
      <c r="G1278" s="10">
        <v>45689</v>
      </c>
      <c r="H1278" s="11">
        <v>11</v>
      </c>
      <c r="I1278" s="20" t="s">
        <v>259</v>
      </c>
      <c r="J1278" s="11" t="s">
        <v>261</v>
      </c>
      <c r="K1278" s="11" t="s">
        <v>11524</v>
      </c>
      <c r="L1278" s="11">
        <v>2</v>
      </c>
    </row>
    <row r="1279" spans="1:12">
      <c r="A1279" s="11" t="s">
        <v>11954</v>
      </c>
      <c r="D1279" s="11" t="s">
        <v>260</v>
      </c>
      <c r="E1279" s="19" t="s">
        <v>2456</v>
      </c>
      <c r="F1279" s="10">
        <v>42036</v>
      </c>
      <c r="G1279" s="10">
        <v>45689</v>
      </c>
      <c r="H1279" s="11">
        <v>11</v>
      </c>
      <c r="I1279" s="20" t="s">
        <v>259</v>
      </c>
      <c r="J1279" s="11" t="s">
        <v>261</v>
      </c>
      <c r="K1279" s="11" t="s">
        <v>11524</v>
      </c>
      <c r="L1279" s="11">
        <v>2</v>
      </c>
    </row>
    <row r="1280" spans="1:12">
      <c r="A1280" s="11" t="s">
        <v>11955</v>
      </c>
      <c r="D1280" s="11" t="s">
        <v>260</v>
      </c>
      <c r="E1280" s="19" t="s">
        <v>2457</v>
      </c>
      <c r="F1280" s="10">
        <v>42036</v>
      </c>
      <c r="G1280" s="10">
        <v>45689</v>
      </c>
      <c r="H1280" s="11">
        <v>11</v>
      </c>
      <c r="I1280" s="20" t="s">
        <v>259</v>
      </c>
      <c r="J1280" s="11" t="s">
        <v>261</v>
      </c>
      <c r="K1280" s="11" t="s">
        <v>11524</v>
      </c>
      <c r="L1280" s="11">
        <v>2</v>
      </c>
    </row>
    <row r="1281" spans="1:12">
      <c r="A1281" s="11" t="s">
        <v>11956</v>
      </c>
      <c r="D1281" s="11" t="s">
        <v>260</v>
      </c>
      <c r="E1281" s="19" t="s">
        <v>2458</v>
      </c>
      <c r="F1281" s="10">
        <v>42036</v>
      </c>
      <c r="G1281" s="10">
        <v>45689</v>
      </c>
      <c r="H1281" s="11">
        <v>11</v>
      </c>
      <c r="I1281" s="20" t="s">
        <v>259</v>
      </c>
      <c r="J1281" s="11" t="s">
        <v>261</v>
      </c>
      <c r="K1281" s="11" t="s">
        <v>11524</v>
      </c>
      <c r="L1281" s="11">
        <v>2</v>
      </c>
    </row>
    <row r="1282" spans="1:12">
      <c r="A1282" s="11" t="s">
        <v>11957</v>
      </c>
      <c r="D1282" s="11" t="s">
        <v>260</v>
      </c>
      <c r="E1282" s="19" t="s">
        <v>2459</v>
      </c>
      <c r="F1282" s="10">
        <v>42036</v>
      </c>
      <c r="G1282" s="10">
        <v>45689</v>
      </c>
      <c r="H1282" s="11">
        <v>11</v>
      </c>
      <c r="I1282" s="20" t="s">
        <v>259</v>
      </c>
      <c r="J1282" s="11" t="s">
        <v>261</v>
      </c>
      <c r="K1282" s="11" t="s">
        <v>11524</v>
      </c>
      <c r="L1282" s="11">
        <v>2</v>
      </c>
    </row>
    <row r="1283" spans="1:12">
      <c r="A1283" s="11" t="s">
        <v>11958</v>
      </c>
      <c r="D1283" s="11" t="s">
        <v>260</v>
      </c>
      <c r="E1283" s="19" t="s">
        <v>2460</v>
      </c>
      <c r="F1283" s="10">
        <v>42036</v>
      </c>
      <c r="G1283" s="10">
        <v>45689</v>
      </c>
      <c r="H1283" s="11">
        <v>11</v>
      </c>
      <c r="I1283" s="20" t="s">
        <v>259</v>
      </c>
      <c r="J1283" s="11" t="s">
        <v>261</v>
      </c>
      <c r="K1283" s="11" t="s">
        <v>11524</v>
      </c>
      <c r="L1283" s="11">
        <v>2</v>
      </c>
    </row>
    <row r="1284" spans="1:12">
      <c r="A1284" s="11" t="s">
        <v>11959</v>
      </c>
      <c r="D1284" s="11" t="s">
        <v>260</v>
      </c>
      <c r="E1284" s="19" t="s">
        <v>2461</v>
      </c>
      <c r="F1284" s="10">
        <v>42036</v>
      </c>
      <c r="G1284" s="10">
        <v>45689</v>
      </c>
      <c r="H1284" s="11">
        <v>11</v>
      </c>
      <c r="I1284" s="20" t="s">
        <v>259</v>
      </c>
      <c r="J1284" s="11" t="s">
        <v>261</v>
      </c>
      <c r="K1284" s="11" t="s">
        <v>11524</v>
      </c>
      <c r="L1284" s="11">
        <v>2</v>
      </c>
    </row>
    <row r="1285" spans="1:12">
      <c r="A1285" s="11" t="s">
        <v>11960</v>
      </c>
      <c r="D1285" s="11" t="s">
        <v>260</v>
      </c>
      <c r="E1285" s="19" t="s">
        <v>2462</v>
      </c>
      <c r="F1285" s="10">
        <v>42036</v>
      </c>
      <c r="G1285" s="10">
        <v>45689</v>
      </c>
      <c r="H1285" s="11">
        <v>11</v>
      </c>
      <c r="I1285" s="20" t="s">
        <v>259</v>
      </c>
      <c r="J1285" s="11" t="s">
        <v>261</v>
      </c>
      <c r="K1285" s="11" t="s">
        <v>11524</v>
      </c>
      <c r="L1285" s="11">
        <v>2</v>
      </c>
    </row>
    <row r="1286" spans="1:12">
      <c r="A1286" s="11" t="s">
        <v>11961</v>
      </c>
      <c r="D1286" s="11" t="s">
        <v>260</v>
      </c>
      <c r="E1286" s="19" t="s">
        <v>2463</v>
      </c>
      <c r="F1286" s="10">
        <v>42036</v>
      </c>
      <c r="G1286" s="10">
        <v>45689</v>
      </c>
      <c r="H1286" s="11">
        <v>11</v>
      </c>
      <c r="I1286" s="20" t="s">
        <v>259</v>
      </c>
      <c r="J1286" s="11" t="s">
        <v>261</v>
      </c>
      <c r="K1286" s="11" t="s">
        <v>11524</v>
      </c>
      <c r="L1286" s="11">
        <v>2</v>
      </c>
    </row>
    <row r="1287" spans="1:12">
      <c r="A1287" s="11" t="s">
        <v>11962</v>
      </c>
      <c r="D1287" s="11" t="s">
        <v>260</v>
      </c>
      <c r="E1287" s="19" t="s">
        <v>2464</v>
      </c>
      <c r="F1287" s="10">
        <v>42036</v>
      </c>
      <c r="G1287" s="10">
        <v>45689</v>
      </c>
      <c r="H1287" s="11">
        <v>11</v>
      </c>
      <c r="I1287" s="11" t="s">
        <v>277</v>
      </c>
      <c r="J1287" s="11" t="s">
        <v>261</v>
      </c>
      <c r="K1287" s="11" t="s">
        <v>11524</v>
      </c>
      <c r="L1287" s="11">
        <v>2</v>
      </c>
    </row>
    <row r="1288" spans="1:12">
      <c r="A1288" s="11" t="s">
        <v>11963</v>
      </c>
      <c r="D1288" s="11" t="s">
        <v>260</v>
      </c>
      <c r="E1288" s="19" t="s">
        <v>2465</v>
      </c>
      <c r="F1288" s="10">
        <v>42036</v>
      </c>
      <c r="G1288" s="10">
        <v>45689</v>
      </c>
      <c r="H1288" s="11">
        <v>11</v>
      </c>
      <c r="I1288" s="11" t="s">
        <v>277</v>
      </c>
      <c r="J1288" s="11" t="s">
        <v>261</v>
      </c>
      <c r="K1288" s="11" t="s">
        <v>11524</v>
      </c>
      <c r="L1288" s="11">
        <v>2</v>
      </c>
    </row>
    <row r="1289" spans="1:12">
      <c r="A1289" s="11" t="s">
        <v>11964</v>
      </c>
      <c r="D1289" s="11" t="s">
        <v>260</v>
      </c>
      <c r="E1289" s="19" t="s">
        <v>2466</v>
      </c>
      <c r="F1289" s="10">
        <v>42036</v>
      </c>
      <c r="G1289" s="10">
        <v>45689</v>
      </c>
      <c r="H1289" s="11">
        <v>11</v>
      </c>
      <c r="I1289" s="11" t="s">
        <v>277</v>
      </c>
      <c r="J1289" s="11" t="s">
        <v>261</v>
      </c>
      <c r="K1289" s="11" t="s">
        <v>11524</v>
      </c>
      <c r="L1289" s="11">
        <v>2</v>
      </c>
    </row>
    <row r="1290" spans="1:12">
      <c r="A1290" s="11" t="s">
        <v>11785</v>
      </c>
      <c r="D1290" s="11" t="s">
        <v>260</v>
      </c>
      <c r="E1290" s="19" t="s">
        <v>2467</v>
      </c>
      <c r="F1290" s="10">
        <v>42036</v>
      </c>
      <c r="G1290" s="10">
        <v>45689</v>
      </c>
      <c r="H1290" s="11">
        <v>11</v>
      </c>
      <c r="I1290" s="20" t="s">
        <v>259</v>
      </c>
      <c r="J1290" s="11" t="s">
        <v>261</v>
      </c>
      <c r="K1290" s="11" t="s">
        <v>11524</v>
      </c>
      <c r="L1290" s="11">
        <v>2</v>
      </c>
    </row>
    <row r="1291" spans="1:12">
      <c r="A1291" s="11" t="s">
        <v>11786</v>
      </c>
      <c r="D1291" s="11" t="s">
        <v>260</v>
      </c>
      <c r="E1291" s="19" t="s">
        <v>2468</v>
      </c>
      <c r="F1291" s="10">
        <v>42036</v>
      </c>
      <c r="G1291" s="10">
        <v>45689</v>
      </c>
      <c r="H1291" s="11">
        <v>11</v>
      </c>
      <c r="I1291" s="20" t="s">
        <v>259</v>
      </c>
      <c r="J1291" s="11" t="s">
        <v>261</v>
      </c>
      <c r="K1291" s="11" t="s">
        <v>11524</v>
      </c>
      <c r="L1291" s="11">
        <v>2</v>
      </c>
    </row>
    <row r="1292" spans="1:12">
      <c r="A1292" s="11" t="s">
        <v>11787</v>
      </c>
      <c r="D1292" s="11" t="s">
        <v>260</v>
      </c>
      <c r="E1292" s="19" t="s">
        <v>2469</v>
      </c>
      <c r="F1292" s="10">
        <v>42036</v>
      </c>
      <c r="G1292" s="10">
        <v>45689</v>
      </c>
      <c r="H1292" s="11">
        <v>11</v>
      </c>
      <c r="I1292" s="20" t="s">
        <v>259</v>
      </c>
      <c r="J1292" s="11" t="s">
        <v>261</v>
      </c>
      <c r="K1292" s="11" t="s">
        <v>11524</v>
      </c>
      <c r="L1292" s="11">
        <v>2</v>
      </c>
    </row>
    <row r="1293" spans="1:12">
      <c r="A1293" s="11" t="s">
        <v>11788</v>
      </c>
      <c r="D1293" s="11" t="s">
        <v>260</v>
      </c>
      <c r="E1293" s="19" t="s">
        <v>2470</v>
      </c>
      <c r="F1293" s="10">
        <v>42036</v>
      </c>
      <c r="G1293" s="10">
        <v>45689</v>
      </c>
      <c r="H1293" s="11">
        <v>11</v>
      </c>
      <c r="I1293" s="20" t="s">
        <v>259</v>
      </c>
      <c r="J1293" s="11" t="s">
        <v>261</v>
      </c>
      <c r="K1293" s="11" t="s">
        <v>11524</v>
      </c>
      <c r="L1293" s="11">
        <v>2</v>
      </c>
    </row>
    <row r="1294" spans="1:12">
      <c r="A1294" s="11" t="s">
        <v>11789</v>
      </c>
      <c r="D1294" s="11" t="s">
        <v>260</v>
      </c>
      <c r="E1294" s="19" t="s">
        <v>2471</v>
      </c>
      <c r="F1294" s="10">
        <v>42036</v>
      </c>
      <c r="G1294" s="10">
        <v>45689</v>
      </c>
      <c r="H1294" s="11">
        <v>11</v>
      </c>
      <c r="I1294" s="20" t="s">
        <v>259</v>
      </c>
      <c r="J1294" s="11" t="s">
        <v>261</v>
      </c>
      <c r="K1294" s="11" t="s">
        <v>11524</v>
      </c>
      <c r="L1294" s="11">
        <v>2</v>
      </c>
    </row>
    <row r="1295" spans="1:12">
      <c r="A1295" s="11" t="s">
        <v>11790</v>
      </c>
      <c r="D1295" s="11" t="s">
        <v>260</v>
      </c>
      <c r="E1295" s="19" t="s">
        <v>2472</v>
      </c>
      <c r="F1295" s="10">
        <v>42036</v>
      </c>
      <c r="G1295" s="10">
        <v>45689</v>
      </c>
      <c r="H1295" s="11">
        <v>11</v>
      </c>
      <c r="I1295" s="20" t="s">
        <v>259</v>
      </c>
      <c r="J1295" s="11" t="s">
        <v>261</v>
      </c>
      <c r="K1295" s="11" t="s">
        <v>11524</v>
      </c>
      <c r="L1295" s="11">
        <v>2</v>
      </c>
    </row>
    <row r="1296" spans="1:12">
      <c r="A1296" s="11" t="s">
        <v>11791</v>
      </c>
      <c r="D1296" s="11" t="s">
        <v>260</v>
      </c>
      <c r="E1296" s="19" t="s">
        <v>2473</v>
      </c>
      <c r="F1296" s="10">
        <v>42036</v>
      </c>
      <c r="G1296" s="10">
        <v>45689</v>
      </c>
      <c r="H1296" s="11">
        <v>11</v>
      </c>
      <c r="I1296" s="20" t="s">
        <v>259</v>
      </c>
      <c r="J1296" s="11" t="s">
        <v>261</v>
      </c>
      <c r="K1296" s="11" t="s">
        <v>11524</v>
      </c>
      <c r="L1296" s="11">
        <v>2</v>
      </c>
    </row>
    <row r="1297" spans="1:12">
      <c r="A1297" s="11" t="s">
        <v>11792</v>
      </c>
      <c r="D1297" s="11" t="s">
        <v>260</v>
      </c>
      <c r="E1297" s="19" t="s">
        <v>2474</v>
      </c>
      <c r="F1297" s="10">
        <v>42036</v>
      </c>
      <c r="G1297" s="10">
        <v>45689</v>
      </c>
      <c r="H1297" s="11">
        <v>11</v>
      </c>
      <c r="I1297" s="20" t="s">
        <v>259</v>
      </c>
      <c r="J1297" s="11" t="s">
        <v>261</v>
      </c>
      <c r="K1297" s="11" t="s">
        <v>11524</v>
      </c>
      <c r="L1297" s="11">
        <v>2</v>
      </c>
    </row>
    <row r="1298" spans="1:12">
      <c r="A1298" s="11" t="s">
        <v>11793</v>
      </c>
      <c r="D1298" s="11" t="s">
        <v>260</v>
      </c>
      <c r="E1298" s="19" t="s">
        <v>2475</v>
      </c>
      <c r="F1298" s="10">
        <v>42036</v>
      </c>
      <c r="G1298" s="10">
        <v>45689</v>
      </c>
      <c r="H1298" s="11">
        <v>11</v>
      </c>
      <c r="I1298" s="20" t="s">
        <v>259</v>
      </c>
      <c r="J1298" s="11" t="s">
        <v>261</v>
      </c>
      <c r="K1298" s="11" t="s">
        <v>11524</v>
      </c>
      <c r="L1298" s="11">
        <v>2</v>
      </c>
    </row>
    <row r="1299" spans="1:12">
      <c r="A1299" s="11" t="s">
        <v>11794</v>
      </c>
      <c r="D1299" s="11" t="s">
        <v>260</v>
      </c>
      <c r="E1299" s="19" t="s">
        <v>2476</v>
      </c>
      <c r="F1299" s="10">
        <v>42036</v>
      </c>
      <c r="G1299" s="10">
        <v>45689</v>
      </c>
      <c r="H1299" s="11">
        <v>11</v>
      </c>
      <c r="I1299" s="20" t="s">
        <v>259</v>
      </c>
      <c r="J1299" s="11" t="s">
        <v>261</v>
      </c>
      <c r="K1299" s="11" t="s">
        <v>11524</v>
      </c>
      <c r="L1299" s="11">
        <v>2</v>
      </c>
    </row>
    <row r="1300" spans="1:12">
      <c r="A1300" s="11" t="s">
        <v>11795</v>
      </c>
      <c r="D1300" s="11" t="s">
        <v>260</v>
      </c>
      <c r="E1300" s="19" t="s">
        <v>2477</v>
      </c>
      <c r="F1300" s="10">
        <v>42036</v>
      </c>
      <c r="G1300" s="10">
        <v>45689</v>
      </c>
      <c r="H1300" s="11">
        <v>11</v>
      </c>
      <c r="I1300" s="20" t="s">
        <v>259</v>
      </c>
      <c r="J1300" s="11" t="s">
        <v>261</v>
      </c>
      <c r="K1300" s="11" t="s">
        <v>11524</v>
      </c>
      <c r="L1300" s="11">
        <v>2</v>
      </c>
    </row>
    <row r="1301" spans="1:12">
      <c r="A1301" s="11" t="s">
        <v>11796</v>
      </c>
      <c r="D1301" s="11" t="s">
        <v>260</v>
      </c>
      <c r="E1301" s="19" t="s">
        <v>2478</v>
      </c>
      <c r="F1301" s="10">
        <v>42036</v>
      </c>
      <c r="G1301" s="10">
        <v>45689</v>
      </c>
      <c r="H1301" s="11">
        <v>11</v>
      </c>
      <c r="I1301" s="20" t="s">
        <v>259</v>
      </c>
      <c r="J1301" s="11" t="s">
        <v>261</v>
      </c>
      <c r="K1301" s="11" t="s">
        <v>11524</v>
      </c>
      <c r="L1301" s="11">
        <v>2</v>
      </c>
    </row>
    <row r="1302" spans="1:12">
      <c r="A1302" s="11" t="s">
        <v>11797</v>
      </c>
      <c r="D1302" s="11" t="s">
        <v>260</v>
      </c>
      <c r="E1302" s="19" t="s">
        <v>2479</v>
      </c>
      <c r="F1302" s="10">
        <v>42036</v>
      </c>
      <c r="G1302" s="10">
        <v>45689</v>
      </c>
      <c r="H1302" s="11">
        <v>11</v>
      </c>
      <c r="I1302" s="20" t="s">
        <v>259</v>
      </c>
      <c r="J1302" s="11" t="s">
        <v>261</v>
      </c>
      <c r="K1302" s="11" t="s">
        <v>11524</v>
      </c>
      <c r="L1302" s="11">
        <v>2</v>
      </c>
    </row>
    <row r="1303" spans="1:12">
      <c r="A1303" s="11" t="s">
        <v>11798</v>
      </c>
      <c r="D1303" s="11" t="s">
        <v>260</v>
      </c>
      <c r="E1303" s="19" t="s">
        <v>2480</v>
      </c>
      <c r="F1303" s="10">
        <v>42036</v>
      </c>
      <c r="G1303" s="10">
        <v>45689</v>
      </c>
      <c r="H1303" s="11">
        <v>11</v>
      </c>
      <c r="I1303" s="20" t="s">
        <v>259</v>
      </c>
      <c r="J1303" s="11" t="s">
        <v>261</v>
      </c>
      <c r="K1303" s="11" t="s">
        <v>11524</v>
      </c>
      <c r="L1303" s="11">
        <v>2</v>
      </c>
    </row>
    <row r="1304" spans="1:12">
      <c r="A1304" s="11" t="s">
        <v>11799</v>
      </c>
      <c r="D1304" s="11" t="s">
        <v>260</v>
      </c>
      <c r="E1304" s="19" t="s">
        <v>2481</v>
      </c>
      <c r="F1304" s="10">
        <v>42036</v>
      </c>
      <c r="G1304" s="10">
        <v>45689</v>
      </c>
      <c r="H1304" s="11">
        <v>11</v>
      </c>
      <c r="I1304" s="20" t="s">
        <v>259</v>
      </c>
      <c r="J1304" s="11" t="s">
        <v>261</v>
      </c>
      <c r="K1304" s="11" t="s">
        <v>11524</v>
      </c>
      <c r="L1304" s="11">
        <v>2</v>
      </c>
    </row>
    <row r="1305" spans="1:12">
      <c r="A1305" s="11" t="s">
        <v>11800</v>
      </c>
      <c r="D1305" s="11" t="s">
        <v>260</v>
      </c>
      <c r="E1305" s="19" t="s">
        <v>2482</v>
      </c>
      <c r="F1305" s="10">
        <v>42036</v>
      </c>
      <c r="G1305" s="10">
        <v>45689</v>
      </c>
      <c r="H1305" s="11">
        <v>11</v>
      </c>
      <c r="I1305" s="11" t="s">
        <v>277</v>
      </c>
      <c r="J1305" s="11" t="s">
        <v>261</v>
      </c>
      <c r="K1305" s="11" t="s">
        <v>11524</v>
      </c>
      <c r="L1305" s="11">
        <v>2</v>
      </c>
    </row>
    <row r="1306" spans="1:12">
      <c r="A1306" s="11" t="s">
        <v>11801</v>
      </c>
      <c r="D1306" s="11" t="s">
        <v>260</v>
      </c>
      <c r="E1306" s="19" t="s">
        <v>2483</v>
      </c>
      <c r="F1306" s="10">
        <v>42036</v>
      </c>
      <c r="G1306" s="10">
        <v>45689</v>
      </c>
      <c r="H1306" s="11">
        <v>11</v>
      </c>
      <c r="I1306" s="11" t="s">
        <v>277</v>
      </c>
      <c r="J1306" s="11" t="s">
        <v>261</v>
      </c>
      <c r="K1306" s="11" t="s">
        <v>11524</v>
      </c>
      <c r="L1306" s="11">
        <v>2</v>
      </c>
    </row>
    <row r="1307" spans="1:12">
      <c r="A1307" s="11" t="s">
        <v>11802</v>
      </c>
      <c r="D1307" s="11" t="s">
        <v>260</v>
      </c>
      <c r="E1307" s="19" t="s">
        <v>2484</v>
      </c>
      <c r="F1307" s="10">
        <v>42036</v>
      </c>
      <c r="G1307" s="10">
        <v>45689</v>
      </c>
      <c r="H1307" s="11">
        <v>11</v>
      </c>
      <c r="I1307" s="11" t="s">
        <v>277</v>
      </c>
      <c r="J1307" s="11" t="s">
        <v>261</v>
      </c>
      <c r="K1307" s="11" t="s">
        <v>11524</v>
      </c>
      <c r="L1307" s="11">
        <v>2</v>
      </c>
    </row>
    <row r="1308" spans="1:12">
      <c r="A1308" s="11" t="s">
        <v>12271</v>
      </c>
      <c r="D1308" s="11" t="s">
        <v>260</v>
      </c>
      <c r="E1308" s="19" t="s">
        <v>2485</v>
      </c>
      <c r="F1308" s="10">
        <v>42036</v>
      </c>
      <c r="G1308" s="10">
        <v>45689</v>
      </c>
      <c r="H1308" s="11">
        <v>11</v>
      </c>
      <c r="I1308" s="20" t="s">
        <v>259</v>
      </c>
      <c r="J1308" s="11" t="s">
        <v>261</v>
      </c>
      <c r="K1308" s="11" t="s">
        <v>11524</v>
      </c>
      <c r="L1308" s="11">
        <v>2</v>
      </c>
    </row>
    <row r="1309" spans="1:12">
      <c r="A1309" s="11" t="s">
        <v>12272</v>
      </c>
      <c r="D1309" s="11" t="s">
        <v>260</v>
      </c>
      <c r="E1309" s="19" t="s">
        <v>2486</v>
      </c>
      <c r="F1309" s="10">
        <v>42036</v>
      </c>
      <c r="G1309" s="10">
        <v>45689</v>
      </c>
      <c r="H1309" s="11">
        <v>11</v>
      </c>
      <c r="I1309" s="20" t="s">
        <v>259</v>
      </c>
      <c r="J1309" s="11" t="s">
        <v>261</v>
      </c>
      <c r="K1309" s="11" t="s">
        <v>11524</v>
      </c>
      <c r="L1309" s="11">
        <v>2</v>
      </c>
    </row>
    <row r="1310" spans="1:12">
      <c r="A1310" s="11" t="s">
        <v>12273</v>
      </c>
      <c r="D1310" s="11" t="s">
        <v>260</v>
      </c>
      <c r="E1310" s="19" t="s">
        <v>2487</v>
      </c>
      <c r="F1310" s="10">
        <v>42036</v>
      </c>
      <c r="G1310" s="10">
        <v>45689</v>
      </c>
      <c r="H1310" s="11">
        <v>11</v>
      </c>
      <c r="I1310" s="20" t="s">
        <v>259</v>
      </c>
      <c r="J1310" s="11" t="s">
        <v>261</v>
      </c>
      <c r="K1310" s="11" t="s">
        <v>11524</v>
      </c>
      <c r="L1310" s="11">
        <v>2</v>
      </c>
    </row>
    <row r="1311" spans="1:12">
      <c r="A1311" s="11" t="s">
        <v>12274</v>
      </c>
      <c r="D1311" s="11" t="s">
        <v>260</v>
      </c>
      <c r="E1311" s="19" t="s">
        <v>2488</v>
      </c>
      <c r="F1311" s="10">
        <v>42036</v>
      </c>
      <c r="G1311" s="10">
        <v>45689</v>
      </c>
      <c r="H1311" s="11">
        <v>11</v>
      </c>
      <c r="I1311" s="20" t="s">
        <v>259</v>
      </c>
      <c r="J1311" s="11" t="s">
        <v>261</v>
      </c>
      <c r="K1311" s="11" t="s">
        <v>11524</v>
      </c>
      <c r="L1311" s="11">
        <v>2</v>
      </c>
    </row>
    <row r="1312" spans="1:12">
      <c r="A1312" s="11" t="s">
        <v>12275</v>
      </c>
      <c r="D1312" s="11" t="s">
        <v>260</v>
      </c>
      <c r="E1312" s="19" t="s">
        <v>2489</v>
      </c>
      <c r="F1312" s="10">
        <v>42036</v>
      </c>
      <c r="G1312" s="10">
        <v>45689</v>
      </c>
      <c r="H1312" s="11">
        <v>11</v>
      </c>
      <c r="I1312" s="20" t="s">
        <v>259</v>
      </c>
      <c r="J1312" s="11" t="s">
        <v>261</v>
      </c>
      <c r="K1312" s="11" t="s">
        <v>11524</v>
      </c>
      <c r="L1312" s="11">
        <v>2</v>
      </c>
    </row>
    <row r="1313" spans="1:12">
      <c r="A1313" s="11" t="s">
        <v>12276</v>
      </c>
      <c r="D1313" s="11" t="s">
        <v>260</v>
      </c>
      <c r="E1313" s="19" t="s">
        <v>2490</v>
      </c>
      <c r="F1313" s="10">
        <v>42036</v>
      </c>
      <c r="G1313" s="10">
        <v>45689</v>
      </c>
      <c r="H1313" s="11">
        <v>11</v>
      </c>
      <c r="I1313" s="20" t="s">
        <v>259</v>
      </c>
      <c r="J1313" s="11" t="s">
        <v>261</v>
      </c>
      <c r="K1313" s="11" t="s">
        <v>11524</v>
      </c>
      <c r="L1313" s="11">
        <v>2</v>
      </c>
    </row>
    <row r="1314" spans="1:12">
      <c r="A1314" s="11" t="s">
        <v>12277</v>
      </c>
      <c r="D1314" s="11" t="s">
        <v>260</v>
      </c>
      <c r="E1314" s="19" t="s">
        <v>2491</v>
      </c>
      <c r="F1314" s="10">
        <v>42036</v>
      </c>
      <c r="G1314" s="10">
        <v>45689</v>
      </c>
      <c r="H1314" s="11">
        <v>11</v>
      </c>
      <c r="I1314" s="20" t="s">
        <v>259</v>
      </c>
      <c r="J1314" s="11" t="s">
        <v>261</v>
      </c>
      <c r="K1314" s="11" t="s">
        <v>11524</v>
      </c>
      <c r="L1314" s="11">
        <v>2</v>
      </c>
    </row>
    <row r="1315" spans="1:12">
      <c r="A1315" s="11" t="s">
        <v>12278</v>
      </c>
      <c r="D1315" s="11" t="s">
        <v>260</v>
      </c>
      <c r="E1315" s="19" t="s">
        <v>2492</v>
      </c>
      <c r="F1315" s="10">
        <v>42036</v>
      </c>
      <c r="G1315" s="10">
        <v>45689</v>
      </c>
      <c r="H1315" s="11">
        <v>11</v>
      </c>
      <c r="I1315" s="20" t="s">
        <v>259</v>
      </c>
      <c r="J1315" s="11" t="s">
        <v>261</v>
      </c>
      <c r="K1315" s="11" t="s">
        <v>11524</v>
      </c>
      <c r="L1315" s="11">
        <v>2</v>
      </c>
    </row>
    <row r="1316" spans="1:12">
      <c r="A1316" s="11" t="s">
        <v>12279</v>
      </c>
      <c r="D1316" s="11" t="s">
        <v>260</v>
      </c>
      <c r="E1316" s="19" t="s">
        <v>2493</v>
      </c>
      <c r="F1316" s="10">
        <v>42036</v>
      </c>
      <c r="G1316" s="10">
        <v>45689</v>
      </c>
      <c r="H1316" s="11">
        <v>11</v>
      </c>
      <c r="I1316" s="20" t="s">
        <v>259</v>
      </c>
      <c r="J1316" s="11" t="s">
        <v>261</v>
      </c>
      <c r="K1316" s="11" t="s">
        <v>11524</v>
      </c>
      <c r="L1316" s="11">
        <v>2</v>
      </c>
    </row>
    <row r="1317" spans="1:12">
      <c r="A1317" s="11" t="s">
        <v>12280</v>
      </c>
      <c r="D1317" s="11" t="s">
        <v>260</v>
      </c>
      <c r="E1317" s="19" t="s">
        <v>2494</v>
      </c>
      <c r="F1317" s="10">
        <v>42036</v>
      </c>
      <c r="G1317" s="10">
        <v>45689</v>
      </c>
      <c r="H1317" s="11">
        <v>11</v>
      </c>
      <c r="I1317" s="20" t="s">
        <v>259</v>
      </c>
      <c r="J1317" s="11" t="s">
        <v>261</v>
      </c>
      <c r="K1317" s="11" t="s">
        <v>11524</v>
      </c>
      <c r="L1317" s="11">
        <v>2</v>
      </c>
    </row>
    <row r="1318" spans="1:12">
      <c r="A1318" s="11" t="s">
        <v>12281</v>
      </c>
      <c r="D1318" s="11" t="s">
        <v>260</v>
      </c>
      <c r="E1318" s="19" t="s">
        <v>2495</v>
      </c>
      <c r="F1318" s="10">
        <v>42036</v>
      </c>
      <c r="G1318" s="10">
        <v>45689</v>
      </c>
      <c r="H1318" s="11">
        <v>11</v>
      </c>
      <c r="I1318" s="20" t="s">
        <v>259</v>
      </c>
      <c r="J1318" s="11" t="s">
        <v>261</v>
      </c>
      <c r="K1318" s="11" t="s">
        <v>11524</v>
      </c>
      <c r="L1318" s="11">
        <v>2</v>
      </c>
    </row>
    <row r="1319" spans="1:12">
      <c r="A1319" s="11" t="s">
        <v>12282</v>
      </c>
      <c r="D1319" s="11" t="s">
        <v>260</v>
      </c>
      <c r="E1319" s="19" t="s">
        <v>2496</v>
      </c>
      <c r="F1319" s="10">
        <v>42036</v>
      </c>
      <c r="G1319" s="10">
        <v>45689</v>
      </c>
      <c r="H1319" s="11">
        <v>11</v>
      </c>
      <c r="I1319" s="20" t="s">
        <v>259</v>
      </c>
      <c r="J1319" s="11" t="s">
        <v>261</v>
      </c>
      <c r="K1319" s="11" t="s">
        <v>11524</v>
      </c>
      <c r="L1319" s="11">
        <v>2</v>
      </c>
    </row>
    <row r="1320" spans="1:12">
      <c r="A1320" s="11" t="s">
        <v>12283</v>
      </c>
      <c r="D1320" s="11" t="s">
        <v>260</v>
      </c>
      <c r="E1320" s="19" t="s">
        <v>2497</v>
      </c>
      <c r="F1320" s="10">
        <v>42036</v>
      </c>
      <c r="G1320" s="10">
        <v>45689</v>
      </c>
      <c r="H1320" s="11">
        <v>11</v>
      </c>
      <c r="I1320" s="20" t="s">
        <v>259</v>
      </c>
      <c r="J1320" s="11" t="s">
        <v>261</v>
      </c>
      <c r="K1320" s="11" t="s">
        <v>11524</v>
      </c>
      <c r="L1320" s="11">
        <v>2</v>
      </c>
    </row>
    <row r="1321" spans="1:12">
      <c r="A1321" s="11" t="s">
        <v>12284</v>
      </c>
      <c r="D1321" s="11" t="s">
        <v>260</v>
      </c>
      <c r="E1321" s="19" t="s">
        <v>2498</v>
      </c>
      <c r="F1321" s="10">
        <v>42036</v>
      </c>
      <c r="G1321" s="10">
        <v>45689</v>
      </c>
      <c r="H1321" s="11">
        <v>11</v>
      </c>
      <c r="I1321" s="20" t="s">
        <v>259</v>
      </c>
      <c r="J1321" s="11" t="s">
        <v>261</v>
      </c>
      <c r="K1321" s="11" t="s">
        <v>11524</v>
      </c>
      <c r="L1321" s="11">
        <v>2</v>
      </c>
    </row>
    <row r="1322" spans="1:12">
      <c r="A1322" s="11" t="s">
        <v>12285</v>
      </c>
      <c r="D1322" s="11" t="s">
        <v>260</v>
      </c>
      <c r="E1322" s="19" t="s">
        <v>2499</v>
      </c>
      <c r="F1322" s="10">
        <v>42036</v>
      </c>
      <c r="G1322" s="10">
        <v>45689</v>
      </c>
      <c r="H1322" s="11">
        <v>11</v>
      </c>
      <c r="I1322" s="20" t="s">
        <v>259</v>
      </c>
      <c r="J1322" s="11" t="s">
        <v>261</v>
      </c>
      <c r="K1322" s="11" t="s">
        <v>11524</v>
      </c>
      <c r="L1322" s="11">
        <v>2</v>
      </c>
    </row>
    <row r="1323" spans="1:12">
      <c r="A1323" s="11" t="s">
        <v>12286</v>
      </c>
      <c r="D1323" s="11" t="s">
        <v>260</v>
      </c>
      <c r="E1323" s="19" t="s">
        <v>2500</v>
      </c>
      <c r="F1323" s="10">
        <v>42036</v>
      </c>
      <c r="G1323" s="10">
        <v>45689</v>
      </c>
      <c r="H1323" s="11">
        <v>11</v>
      </c>
      <c r="I1323" s="11" t="s">
        <v>277</v>
      </c>
      <c r="J1323" s="11" t="s">
        <v>261</v>
      </c>
      <c r="K1323" s="11" t="s">
        <v>11524</v>
      </c>
      <c r="L1323" s="11">
        <v>2</v>
      </c>
    </row>
    <row r="1324" spans="1:12">
      <c r="A1324" s="11" t="s">
        <v>12287</v>
      </c>
      <c r="D1324" s="11" t="s">
        <v>260</v>
      </c>
      <c r="E1324" s="19" t="s">
        <v>2501</v>
      </c>
      <c r="F1324" s="10">
        <v>42036</v>
      </c>
      <c r="G1324" s="10">
        <v>45689</v>
      </c>
      <c r="H1324" s="11">
        <v>11</v>
      </c>
      <c r="I1324" s="11" t="s">
        <v>277</v>
      </c>
      <c r="J1324" s="11" t="s">
        <v>261</v>
      </c>
      <c r="K1324" s="11" t="s">
        <v>11524</v>
      </c>
      <c r="L1324" s="11">
        <v>2</v>
      </c>
    </row>
    <row r="1325" spans="1:12">
      <c r="A1325" s="11" t="s">
        <v>12288</v>
      </c>
      <c r="D1325" s="11" t="s">
        <v>260</v>
      </c>
      <c r="E1325" s="19" t="s">
        <v>2502</v>
      </c>
      <c r="F1325" s="10">
        <v>42036</v>
      </c>
      <c r="G1325" s="10">
        <v>45689</v>
      </c>
      <c r="H1325" s="11">
        <v>11</v>
      </c>
      <c r="I1325" s="11" t="s">
        <v>277</v>
      </c>
      <c r="J1325" s="11" t="s">
        <v>261</v>
      </c>
      <c r="K1325" s="11" t="s">
        <v>11524</v>
      </c>
      <c r="L1325" s="11">
        <v>2</v>
      </c>
    </row>
    <row r="1326" spans="1:12">
      <c r="A1326" s="11" t="s">
        <v>12595</v>
      </c>
      <c r="D1326" s="11" t="s">
        <v>260</v>
      </c>
      <c r="E1326" s="19" t="s">
        <v>2503</v>
      </c>
      <c r="F1326" s="10">
        <v>42036</v>
      </c>
      <c r="G1326" s="10">
        <v>45689</v>
      </c>
      <c r="H1326" s="11">
        <v>11</v>
      </c>
      <c r="I1326" s="20" t="s">
        <v>259</v>
      </c>
      <c r="J1326" s="11" t="s">
        <v>261</v>
      </c>
      <c r="K1326" s="11" t="s">
        <v>11524</v>
      </c>
      <c r="L1326" s="11">
        <v>2</v>
      </c>
    </row>
    <row r="1327" spans="1:12">
      <c r="A1327" s="11" t="s">
        <v>12596</v>
      </c>
      <c r="D1327" s="11" t="s">
        <v>260</v>
      </c>
      <c r="E1327" s="19" t="s">
        <v>2504</v>
      </c>
      <c r="F1327" s="10">
        <v>42036</v>
      </c>
      <c r="G1327" s="10">
        <v>45689</v>
      </c>
      <c r="H1327" s="11">
        <v>11</v>
      </c>
      <c r="I1327" s="20" t="s">
        <v>259</v>
      </c>
      <c r="J1327" s="11" t="s">
        <v>261</v>
      </c>
      <c r="K1327" s="11" t="s">
        <v>11524</v>
      </c>
      <c r="L1327" s="11">
        <v>2</v>
      </c>
    </row>
    <row r="1328" spans="1:12">
      <c r="A1328" s="11" t="s">
        <v>12597</v>
      </c>
      <c r="D1328" s="11" t="s">
        <v>260</v>
      </c>
      <c r="E1328" s="19" t="s">
        <v>2505</v>
      </c>
      <c r="F1328" s="10">
        <v>42036</v>
      </c>
      <c r="G1328" s="10">
        <v>45689</v>
      </c>
      <c r="H1328" s="11">
        <v>11</v>
      </c>
      <c r="I1328" s="20" t="s">
        <v>259</v>
      </c>
      <c r="J1328" s="11" t="s">
        <v>261</v>
      </c>
      <c r="K1328" s="11" t="s">
        <v>11524</v>
      </c>
      <c r="L1328" s="11">
        <v>2</v>
      </c>
    </row>
    <row r="1329" spans="1:12">
      <c r="A1329" s="11" t="s">
        <v>12598</v>
      </c>
      <c r="D1329" s="11" t="s">
        <v>260</v>
      </c>
      <c r="E1329" s="19" t="s">
        <v>2506</v>
      </c>
      <c r="F1329" s="10">
        <v>42036</v>
      </c>
      <c r="G1329" s="10">
        <v>45689</v>
      </c>
      <c r="H1329" s="11">
        <v>11</v>
      </c>
      <c r="I1329" s="20" t="s">
        <v>259</v>
      </c>
      <c r="J1329" s="11" t="s">
        <v>261</v>
      </c>
      <c r="K1329" s="11" t="s">
        <v>11524</v>
      </c>
      <c r="L1329" s="11">
        <v>2</v>
      </c>
    </row>
    <row r="1330" spans="1:12">
      <c r="A1330" s="11" t="s">
        <v>12599</v>
      </c>
      <c r="D1330" s="11" t="s">
        <v>260</v>
      </c>
      <c r="E1330" s="19" t="s">
        <v>2507</v>
      </c>
      <c r="F1330" s="10">
        <v>42036</v>
      </c>
      <c r="G1330" s="10">
        <v>45689</v>
      </c>
      <c r="H1330" s="11">
        <v>11</v>
      </c>
      <c r="I1330" s="20" t="s">
        <v>259</v>
      </c>
      <c r="J1330" s="11" t="s">
        <v>261</v>
      </c>
      <c r="K1330" s="11" t="s">
        <v>11524</v>
      </c>
      <c r="L1330" s="11">
        <v>2</v>
      </c>
    </row>
    <row r="1331" spans="1:12">
      <c r="A1331" s="11" t="s">
        <v>12600</v>
      </c>
      <c r="D1331" s="11" t="s">
        <v>260</v>
      </c>
      <c r="E1331" s="19" t="s">
        <v>2508</v>
      </c>
      <c r="F1331" s="10">
        <v>42036</v>
      </c>
      <c r="G1331" s="10">
        <v>45689</v>
      </c>
      <c r="H1331" s="11">
        <v>11</v>
      </c>
      <c r="I1331" s="20" t="s">
        <v>259</v>
      </c>
      <c r="J1331" s="11" t="s">
        <v>261</v>
      </c>
      <c r="K1331" s="11" t="s">
        <v>11524</v>
      </c>
      <c r="L1331" s="11">
        <v>2</v>
      </c>
    </row>
    <row r="1332" spans="1:12">
      <c r="A1332" s="11" t="s">
        <v>12601</v>
      </c>
      <c r="D1332" s="11" t="s">
        <v>260</v>
      </c>
      <c r="E1332" s="19" t="s">
        <v>2509</v>
      </c>
      <c r="F1332" s="10">
        <v>42036</v>
      </c>
      <c r="G1332" s="10">
        <v>45689</v>
      </c>
      <c r="H1332" s="11">
        <v>11</v>
      </c>
      <c r="I1332" s="20" t="s">
        <v>259</v>
      </c>
      <c r="J1332" s="11" t="s">
        <v>261</v>
      </c>
      <c r="K1332" s="11" t="s">
        <v>11524</v>
      </c>
      <c r="L1332" s="11">
        <v>2</v>
      </c>
    </row>
    <row r="1333" spans="1:12">
      <c r="A1333" s="11" t="s">
        <v>12602</v>
      </c>
      <c r="D1333" s="11" t="s">
        <v>260</v>
      </c>
      <c r="E1333" s="19" t="s">
        <v>2510</v>
      </c>
      <c r="F1333" s="10">
        <v>42036</v>
      </c>
      <c r="G1333" s="10">
        <v>45689</v>
      </c>
      <c r="H1333" s="11">
        <v>11</v>
      </c>
      <c r="I1333" s="20" t="s">
        <v>259</v>
      </c>
      <c r="J1333" s="11" t="s">
        <v>261</v>
      </c>
      <c r="K1333" s="11" t="s">
        <v>11524</v>
      </c>
      <c r="L1333" s="11">
        <v>2</v>
      </c>
    </row>
    <row r="1334" spans="1:12">
      <c r="A1334" s="11" t="s">
        <v>12603</v>
      </c>
      <c r="D1334" s="11" t="s">
        <v>260</v>
      </c>
      <c r="E1334" s="19" t="s">
        <v>2511</v>
      </c>
      <c r="F1334" s="10">
        <v>42036</v>
      </c>
      <c r="G1334" s="10">
        <v>45689</v>
      </c>
      <c r="H1334" s="11">
        <v>11</v>
      </c>
      <c r="I1334" s="20" t="s">
        <v>259</v>
      </c>
      <c r="J1334" s="11" t="s">
        <v>261</v>
      </c>
      <c r="K1334" s="11" t="s">
        <v>11524</v>
      </c>
      <c r="L1334" s="11">
        <v>2</v>
      </c>
    </row>
    <row r="1335" spans="1:12">
      <c r="A1335" s="11" t="s">
        <v>12604</v>
      </c>
      <c r="D1335" s="11" t="s">
        <v>260</v>
      </c>
      <c r="E1335" s="19" t="s">
        <v>2512</v>
      </c>
      <c r="F1335" s="10">
        <v>42036</v>
      </c>
      <c r="G1335" s="10">
        <v>45689</v>
      </c>
      <c r="H1335" s="11">
        <v>11</v>
      </c>
      <c r="I1335" s="20" t="s">
        <v>259</v>
      </c>
      <c r="J1335" s="11" t="s">
        <v>261</v>
      </c>
      <c r="K1335" s="11" t="s">
        <v>11524</v>
      </c>
      <c r="L1335" s="11">
        <v>2</v>
      </c>
    </row>
    <row r="1336" spans="1:12">
      <c r="A1336" s="11" t="s">
        <v>12605</v>
      </c>
      <c r="D1336" s="11" t="s">
        <v>260</v>
      </c>
      <c r="E1336" s="19" t="s">
        <v>2513</v>
      </c>
      <c r="F1336" s="10">
        <v>42036</v>
      </c>
      <c r="G1336" s="10">
        <v>45689</v>
      </c>
      <c r="H1336" s="11">
        <v>11</v>
      </c>
      <c r="I1336" s="20" t="s">
        <v>259</v>
      </c>
      <c r="J1336" s="11" t="s">
        <v>261</v>
      </c>
      <c r="K1336" s="11" t="s">
        <v>11524</v>
      </c>
      <c r="L1336" s="11">
        <v>2</v>
      </c>
    </row>
    <row r="1337" spans="1:12">
      <c r="A1337" s="11" t="s">
        <v>12606</v>
      </c>
      <c r="D1337" s="11" t="s">
        <v>260</v>
      </c>
      <c r="E1337" s="19" t="s">
        <v>2514</v>
      </c>
      <c r="F1337" s="10">
        <v>42036</v>
      </c>
      <c r="G1337" s="10">
        <v>45689</v>
      </c>
      <c r="H1337" s="11">
        <v>11</v>
      </c>
      <c r="I1337" s="20" t="s">
        <v>259</v>
      </c>
      <c r="J1337" s="11" t="s">
        <v>261</v>
      </c>
      <c r="K1337" s="11" t="s">
        <v>11524</v>
      </c>
      <c r="L1337" s="11">
        <v>2</v>
      </c>
    </row>
    <row r="1338" spans="1:12">
      <c r="A1338" s="11" t="s">
        <v>12607</v>
      </c>
      <c r="D1338" s="11" t="s">
        <v>260</v>
      </c>
      <c r="E1338" s="19" t="s">
        <v>2515</v>
      </c>
      <c r="F1338" s="10">
        <v>42036</v>
      </c>
      <c r="G1338" s="10">
        <v>45689</v>
      </c>
      <c r="H1338" s="11">
        <v>11</v>
      </c>
      <c r="I1338" s="20" t="s">
        <v>259</v>
      </c>
      <c r="J1338" s="11" t="s">
        <v>261</v>
      </c>
      <c r="K1338" s="11" t="s">
        <v>11524</v>
      </c>
      <c r="L1338" s="11">
        <v>2</v>
      </c>
    </row>
    <row r="1339" spans="1:12">
      <c r="A1339" s="11" t="s">
        <v>12608</v>
      </c>
      <c r="D1339" s="11" t="s">
        <v>260</v>
      </c>
      <c r="E1339" s="19" t="s">
        <v>2516</v>
      </c>
      <c r="F1339" s="10">
        <v>42036</v>
      </c>
      <c r="G1339" s="10">
        <v>45689</v>
      </c>
      <c r="H1339" s="11">
        <v>11</v>
      </c>
      <c r="I1339" s="20" t="s">
        <v>259</v>
      </c>
      <c r="J1339" s="11" t="s">
        <v>261</v>
      </c>
      <c r="K1339" s="11" t="s">
        <v>11524</v>
      </c>
      <c r="L1339" s="11">
        <v>2</v>
      </c>
    </row>
    <row r="1340" spans="1:12">
      <c r="A1340" s="11" t="s">
        <v>12609</v>
      </c>
      <c r="D1340" s="11" t="s">
        <v>260</v>
      </c>
      <c r="E1340" s="19" t="s">
        <v>2517</v>
      </c>
      <c r="F1340" s="10">
        <v>42036</v>
      </c>
      <c r="G1340" s="10">
        <v>45689</v>
      </c>
      <c r="H1340" s="11">
        <v>11</v>
      </c>
      <c r="I1340" s="20" t="s">
        <v>259</v>
      </c>
      <c r="J1340" s="11" t="s">
        <v>261</v>
      </c>
      <c r="K1340" s="11" t="s">
        <v>11524</v>
      </c>
      <c r="L1340" s="11">
        <v>2</v>
      </c>
    </row>
    <row r="1341" spans="1:12">
      <c r="A1341" s="11" t="s">
        <v>12610</v>
      </c>
      <c r="D1341" s="11" t="s">
        <v>260</v>
      </c>
      <c r="E1341" s="19" t="s">
        <v>2518</v>
      </c>
      <c r="F1341" s="10">
        <v>42036</v>
      </c>
      <c r="G1341" s="10">
        <v>45689</v>
      </c>
      <c r="H1341" s="11">
        <v>11</v>
      </c>
      <c r="I1341" s="11" t="s">
        <v>277</v>
      </c>
      <c r="J1341" s="11" t="s">
        <v>261</v>
      </c>
      <c r="K1341" s="11" t="s">
        <v>11524</v>
      </c>
      <c r="L1341" s="11">
        <v>2</v>
      </c>
    </row>
    <row r="1342" spans="1:12">
      <c r="A1342" s="11" t="s">
        <v>12611</v>
      </c>
      <c r="D1342" s="11" t="s">
        <v>260</v>
      </c>
      <c r="E1342" s="19" t="s">
        <v>2519</v>
      </c>
      <c r="F1342" s="10">
        <v>42036</v>
      </c>
      <c r="G1342" s="10">
        <v>45689</v>
      </c>
      <c r="H1342" s="11">
        <v>11</v>
      </c>
      <c r="I1342" s="11" t="s">
        <v>277</v>
      </c>
      <c r="J1342" s="11" t="s">
        <v>261</v>
      </c>
      <c r="K1342" s="11" t="s">
        <v>11524</v>
      </c>
      <c r="L1342" s="11">
        <v>2</v>
      </c>
    </row>
    <row r="1343" spans="1:12">
      <c r="A1343" s="11" t="s">
        <v>12612</v>
      </c>
      <c r="D1343" s="11" t="s">
        <v>260</v>
      </c>
      <c r="E1343" s="19" t="s">
        <v>2520</v>
      </c>
      <c r="F1343" s="10">
        <v>42036</v>
      </c>
      <c r="G1343" s="10">
        <v>45689</v>
      </c>
      <c r="H1343" s="11">
        <v>11</v>
      </c>
      <c r="I1343" s="11" t="s">
        <v>277</v>
      </c>
      <c r="J1343" s="11" t="s">
        <v>261</v>
      </c>
      <c r="K1343" s="11" t="s">
        <v>11524</v>
      </c>
      <c r="L1343" s="11">
        <v>2</v>
      </c>
    </row>
    <row r="1344" spans="1:12">
      <c r="A1344" s="11" t="s">
        <v>12433</v>
      </c>
      <c r="D1344" s="11" t="s">
        <v>260</v>
      </c>
      <c r="E1344" s="19" t="s">
        <v>2521</v>
      </c>
      <c r="F1344" s="10">
        <v>42036</v>
      </c>
      <c r="G1344" s="10">
        <v>45689</v>
      </c>
      <c r="H1344" s="11">
        <v>11</v>
      </c>
      <c r="I1344" s="20" t="s">
        <v>259</v>
      </c>
      <c r="J1344" s="11" t="s">
        <v>261</v>
      </c>
      <c r="K1344" s="11" t="s">
        <v>11524</v>
      </c>
      <c r="L1344" s="11">
        <v>2</v>
      </c>
    </row>
    <row r="1345" spans="1:12">
      <c r="A1345" s="11" t="s">
        <v>12434</v>
      </c>
      <c r="D1345" s="11" t="s">
        <v>260</v>
      </c>
      <c r="E1345" s="19" t="s">
        <v>2522</v>
      </c>
      <c r="F1345" s="10">
        <v>42036</v>
      </c>
      <c r="G1345" s="10">
        <v>45689</v>
      </c>
      <c r="H1345" s="11">
        <v>11</v>
      </c>
      <c r="I1345" s="20" t="s">
        <v>259</v>
      </c>
      <c r="J1345" s="11" t="s">
        <v>261</v>
      </c>
      <c r="K1345" s="11" t="s">
        <v>11524</v>
      </c>
      <c r="L1345" s="11">
        <v>2</v>
      </c>
    </row>
    <row r="1346" spans="1:12">
      <c r="A1346" s="11" t="s">
        <v>12435</v>
      </c>
      <c r="D1346" s="11" t="s">
        <v>260</v>
      </c>
      <c r="E1346" s="19" t="s">
        <v>2523</v>
      </c>
      <c r="F1346" s="10">
        <v>42036</v>
      </c>
      <c r="G1346" s="10">
        <v>45689</v>
      </c>
      <c r="H1346" s="11">
        <v>11</v>
      </c>
      <c r="I1346" s="20" t="s">
        <v>259</v>
      </c>
      <c r="J1346" s="11" t="s">
        <v>261</v>
      </c>
      <c r="K1346" s="11" t="s">
        <v>11524</v>
      </c>
      <c r="L1346" s="11">
        <v>2</v>
      </c>
    </row>
    <row r="1347" spans="1:12">
      <c r="A1347" s="11" t="s">
        <v>12436</v>
      </c>
      <c r="D1347" s="11" t="s">
        <v>260</v>
      </c>
      <c r="E1347" s="19" t="s">
        <v>2524</v>
      </c>
      <c r="F1347" s="10">
        <v>42036</v>
      </c>
      <c r="G1347" s="10">
        <v>45689</v>
      </c>
      <c r="H1347" s="11">
        <v>11</v>
      </c>
      <c r="I1347" s="20" t="s">
        <v>259</v>
      </c>
      <c r="J1347" s="11" t="s">
        <v>261</v>
      </c>
      <c r="K1347" s="11" t="s">
        <v>11524</v>
      </c>
      <c r="L1347" s="11">
        <v>2</v>
      </c>
    </row>
    <row r="1348" spans="1:12">
      <c r="A1348" s="11" t="s">
        <v>12437</v>
      </c>
      <c r="D1348" s="11" t="s">
        <v>260</v>
      </c>
      <c r="E1348" s="19" t="s">
        <v>2525</v>
      </c>
      <c r="F1348" s="10">
        <v>42036</v>
      </c>
      <c r="G1348" s="10">
        <v>45689</v>
      </c>
      <c r="H1348" s="11">
        <v>11</v>
      </c>
      <c r="I1348" s="20" t="s">
        <v>259</v>
      </c>
      <c r="J1348" s="11" t="s">
        <v>261</v>
      </c>
      <c r="K1348" s="11" t="s">
        <v>11524</v>
      </c>
      <c r="L1348" s="11">
        <v>2</v>
      </c>
    </row>
    <row r="1349" spans="1:12">
      <c r="A1349" s="11" t="s">
        <v>12438</v>
      </c>
      <c r="D1349" s="11" t="s">
        <v>260</v>
      </c>
      <c r="E1349" s="19" t="s">
        <v>2526</v>
      </c>
      <c r="F1349" s="10">
        <v>42036</v>
      </c>
      <c r="G1349" s="10">
        <v>45689</v>
      </c>
      <c r="H1349" s="11">
        <v>11</v>
      </c>
      <c r="I1349" s="20" t="s">
        <v>259</v>
      </c>
      <c r="J1349" s="11" t="s">
        <v>261</v>
      </c>
      <c r="K1349" s="11" t="s">
        <v>11524</v>
      </c>
      <c r="L1349" s="11">
        <v>2</v>
      </c>
    </row>
    <row r="1350" spans="1:12">
      <c r="A1350" s="11" t="s">
        <v>12439</v>
      </c>
      <c r="D1350" s="11" t="s">
        <v>260</v>
      </c>
      <c r="E1350" s="19" t="s">
        <v>2527</v>
      </c>
      <c r="F1350" s="10">
        <v>42036</v>
      </c>
      <c r="G1350" s="10">
        <v>45689</v>
      </c>
      <c r="H1350" s="11">
        <v>11</v>
      </c>
      <c r="I1350" s="20" t="s">
        <v>259</v>
      </c>
      <c r="J1350" s="11" t="s">
        <v>261</v>
      </c>
      <c r="K1350" s="11" t="s">
        <v>11524</v>
      </c>
      <c r="L1350" s="11">
        <v>2</v>
      </c>
    </row>
    <row r="1351" spans="1:12">
      <c r="A1351" s="11" t="s">
        <v>12440</v>
      </c>
      <c r="D1351" s="11" t="s">
        <v>260</v>
      </c>
      <c r="E1351" s="19" t="s">
        <v>2528</v>
      </c>
      <c r="F1351" s="10">
        <v>42036</v>
      </c>
      <c r="G1351" s="10">
        <v>45689</v>
      </c>
      <c r="H1351" s="11">
        <v>11</v>
      </c>
      <c r="I1351" s="20" t="s">
        <v>259</v>
      </c>
      <c r="J1351" s="11" t="s">
        <v>261</v>
      </c>
      <c r="K1351" s="11" t="s">
        <v>11524</v>
      </c>
      <c r="L1351" s="11">
        <v>2</v>
      </c>
    </row>
    <row r="1352" spans="1:12">
      <c r="A1352" s="11" t="s">
        <v>12441</v>
      </c>
      <c r="D1352" s="11" t="s">
        <v>260</v>
      </c>
      <c r="E1352" s="19" t="s">
        <v>2529</v>
      </c>
      <c r="F1352" s="10">
        <v>42036</v>
      </c>
      <c r="G1352" s="10">
        <v>45689</v>
      </c>
      <c r="H1352" s="11">
        <v>11</v>
      </c>
      <c r="I1352" s="20" t="s">
        <v>259</v>
      </c>
      <c r="J1352" s="11" t="s">
        <v>261</v>
      </c>
      <c r="K1352" s="11" t="s">
        <v>11524</v>
      </c>
      <c r="L1352" s="11">
        <v>2</v>
      </c>
    </row>
    <row r="1353" spans="1:12">
      <c r="A1353" s="11" t="s">
        <v>12442</v>
      </c>
      <c r="D1353" s="11" t="s">
        <v>260</v>
      </c>
      <c r="E1353" s="19" t="s">
        <v>2530</v>
      </c>
      <c r="F1353" s="10">
        <v>42036</v>
      </c>
      <c r="G1353" s="10">
        <v>45689</v>
      </c>
      <c r="H1353" s="11">
        <v>11</v>
      </c>
      <c r="I1353" s="20" t="s">
        <v>259</v>
      </c>
      <c r="J1353" s="11" t="s">
        <v>261</v>
      </c>
      <c r="K1353" s="11" t="s">
        <v>11524</v>
      </c>
      <c r="L1353" s="11">
        <v>2</v>
      </c>
    </row>
    <row r="1354" spans="1:12">
      <c r="A1354" s="11" t="s">
        <v>12443</v>
      </c>
      <c r="D1354" s="11" t="s">
        <v>260</v>
      </c>
      <c r="E1354" s="19" t="s">
        <v>2531</v>
      </c>
      <c r="F1354" s="10">
        <v>42036</v>
      </c>
      <c r="G1354" s="10">
        <v>45689</v>
      </c>
      <c r="H1354" s="11">
        <v>11</v>
      </c>
      <c r="I1354" s="20" t="s">
        <v>259</v>
      </c>
      <c r="J1354" s="11" t="s">
        <v>261</v>
      </c>
      <c r="K1354" s="11" t="s">
        <v>11524</v>
      </c>
      <c r="L1354" s="11">
        <v>2</v>
      </c>
    </row>
    <row r="1355" spans="1:12">
      <c r="A1355" s="11" t="s">
        <v>12444</v>
      </c>
      <c r="D1355" s="11" t="s">
        <v>260</v>
      </c>
      <c r="E1355" s="19" t="s">
        <v>2532</v>
      </c>
      <c r="F1355" s="10">
        <v>42036</v>
      </c>
      <c r="G1355" s="10">
        <v>45689</v>
      </c>
      <c r="H1355" s="11">
        <v>11</v>
      </c>
      <c r="I1355" s="20" t="s">
        <v>259</v>
      </c>
      <c r="J1355" s="11" t="s">
        <v>261</v>
      </c>
      <c r="K1355" s="11" t="s">
        <v>11524</v>
      </c>
      <c r="L1355" s="11">
        <v>2</v>
      </c>
    </row>
    <row r="1356" spans="1:12">
      <c r="A1356" s="11" t="s">
        <v>12445</v>
      </c>
      <c r="D1356" s="11" t="s">
        <v>260</v>
      </c>
      <c r="E1356" s="19" t="s">
        <v>2533</v>
      </c>
      <c r="F1356" s="10">
        <v>42036</v>
      </c>
      <c r="G1356" s="10">
        <v>45689</v>
      </c>
      <c r="H1356" s="11">
        <v>11</v>
      </c>
      <c r="I1356" s="20" t="s">
        <v>259</v>
      </c>
      <c r="J1356" s="11" t="s">
        <v>261</v>
      </c>
      <c r="K1356" s="11" t="s">
        <v>11524</v>
      </c>
      <c r="L1356" s="11">
        <v>2</v>
      </c>
    </row>
    <row r="1357" spans="1:12">
      <c r="A1357" s="11" t="s">
        <v>12446</v>
      </c>
      <c r="D1357" s="11" t="s">
        <v>260</v>
      </c>
      <c r="E1357" s="19" t="s">
        <v>2534</v>
      </c>
      <c r="F1357" s="10">
        <v>42036</v>
      </c>
      <c r="G1357" s="10">
        <v>45689</v>
      </c>
      <c r="H1357" s="11">
        <v>11</v>
      </c>
      <c r="I1357" s="20" t="s">
        <v>259</v>
      </c>
      <c r="J1357" s="11" t="s">
        <v>261</v>
      </c>
      <c r="K1357" s="11" t="s">
        <v>11524</v>
      </c>
      <c r="L1357" s="11">
        <v>2</v>
      </c>
    </row>
    <row r="1358" spans="1:12">
      <c r="A1358" s="11" t="s">
        <v>12447</v>
      </c>
      <c r="D1358" s="11" t="s">
        <v>260</v>
      </c>
      <c r="E1358" s="19" t="s">
        <v>2535</v>
      </c>
      <c r="F1358" s="10">
        <v>42036</v>
      </c>
      <c r="G1358" s="10">
        <v>45689</v>
      </c>
      <c r="H1358" s="11">
        <v>11</v>
      </c>
      <c r="I1358" s="20" t="s">
        <v>259</v>
      </c>
      <c r="J1358" s="11" t="s">
        <v>261</v>
      </c>
      <c r="K1358" s="11" t="s">
        <v>11524</v>
      </c>
      <c r="L1358" s="11">
        <v>2</v>
      </c>
    </row>
    <row r="1359" spans="1:12">
      <c r="A1359" s="11" t="s">
        <v>12448</v>
      </c>
      <c r="D1359" s="11" t="s">
        <v>260</v>
      </c>
      <c r="E1359" s="19" t="s">
        <v>2536</v>
      </c>
      <c r="F1359" s="10">
        <v>42036</v>
      </c>
      <c r="G1359" s="10">
        <v>45689</v>
      </c>
      <c r="H1359" s="11">
        <v>11</v>
      </c>
      <c r="I1359" s="11" t="s">
        <v>277</v>
      </c>
      <c r="J1359" s="11" t="s">
        <v>261</v>
      </c>
      <c r="K1359" s="11" t="s">
        <v>11524</v>
      </c>
      <c r="L1359" s="11">
        <v>2</v>
      </c>
    </row>
    <row r="1360" spans="1:12">
      <c r="A1360" s="11" t="s">
        <v>12449</v>
      </c>
      <c r="D1360" s="11" t="s">
        <v>260</v>
      </c>
      <c r="E1360" s="19" t="s">
        <v>2537</v>
      </c>
      <c r="F1360" s="10">
        <v>42036</v>
      </c>
      <c r="G1360" s="10">
        <v>45689</v>
      </c>
      <c r="H1360" s="11">
        <v>11</v>
      </c>
      <c r="I1360" s="11" t="s">
        <v>277</v>
      </c>
      <c r="J1360" s="11" t="s">
        <v>261</v>
      </c>
      <c r="K1360" s="11" t="s">
        <v>11524</v>
      </c>
      <c r="L1360" s="11">
        <v>2</v>
      </c>
    </row>
    <row r="1361" spans="1:12">
      <c r="A1361" s="11" t="s">
        <v>12450</v>
      </c>
      <c r="D1361" s="11" t="s">
        <v>260</v>
      </c>
      <c r="E1361" s="19" t="s">
        <v>2538</v>
      </c>
      <c r="F1361" s="10">
        <v>42036</v>
      </c>
      <c r="G1361" s="10">
        <v>45689</v>
      </c>
      <c r="H1361" s="11">
        <v>11</v>
      </c>
      <c r="I1361" s="11" t="s">
        <v>277</v>
      </c>
      <c r="J1361" s="11" t="s">
        <v>261</v>
      </c>
      <c r="K1361" s="11" t="s">
        <v>11524</v>
      </c>
      <c r="L1361" s="11">
        <v>2</v>
      </c>
    </row>
    <row r="1362" spans="1:12">
      <c r="A1362" s="11" t="s">
        <v>2343</v>
      </c>
      <c r="D1362" s="11" t="s">
        <v>260</v>
      </c>
      <c r="E1362" s="19" t="s">
        <v>2539</v>
      </c>
      <c r="F1362" s="10">
        <v>42036</v>
      </c>
      <c r="G1362" s="10">
        <v>45689</v>
      </c>
      <c r="H1362" s="11">
        <v>11</v>
      </c>
      <c r="I1362" s="20" t="s">
        <v>259</v>
      </c>
      <c r="J1362" s="11" t="s">
        <v>261</v>
      </c>
      <c r="K1362" s="11" t="s">
        <v>11524</v>
      </c>
      <c r="L1362" s="11">
        <v>2</v>
      </c>
    </row>
    <row r="1363" spans="1:12">
      <c r="A1363" s="11" t="s">
        <v>2344</v>
      </c>
      <c r="D1363" s="11" t="s">
        <v>260</v>
      </c>
      <c r="E1363" s="19" t="s">
        <v>2540</v>
      </c>
      <c r="F1363" s="10">
        <v>42036</v>
      </c>
      <c r="G1363" s="10">
        <v>45689</v>
      </c>
      <c r="H1363" s="11">
        <v>11</v>
      </c>
      <c r="I1363" s="20" t="s">
        <v>259</v>
      </c>
      <c r="J1363" s="11" t="s">
        <v>261</v>
      </c>
      <c r="K1363" s="11" t="s">
        <v>11524</v>
      </c>
      <c r="L1363" s="11">
        <v>2</v>
      </c>
    </row>
    <row r="1364" spans="1:12">
      <c r="A1364" s="11" t="s">
        <v>2345</v>
      </c>
      <c r="D1364" s="11" t="s">
        <v>260</v>
      </c>
      <c r="E1364" s="19" t="s">
        <v>2541</v>
      </c>
      <c r="F1364" s="10">
        <v>42036</v>
      </c>
      <c r="G1364" s="10">
        <v>45689</v>
      </c>
      <c r="H1364" s="11">
        <v>11</v>
      </c>
      <c r="I1364" s="20" t="s">
        <v>259</v>
      </c>
      <c r="J1364" s="11" t="s">
        <v>261</v>
      </c>
      <c r="K1364" s="11" t="s">
        <v>11524</v>
      </c>
      <c r="L1364" s="11">
        <v>2</v>
      </c>
    </row>
    <row r="1365" spans="1:12">
      <c r="A1365" s="11" t="s">
        <v>2346</v>
      </c>
      <c r="D1365" s="11" t="s">
        <v>260</v>
      </c>
      <c r="E1365" s="19" t="s">
        <v>2542</v>
      </c>
      <c r="F1365" s="10">
        <v>42036</v>
      </c>
      <c r="G1365" s="10">
        <v>45689</v>
      </c>
      <c r="H1365" s="11">
        <v>11</v>
      </c>
      <c r="I1365" s="20" t="s">
        <v>259</v>
      </c>
      <c r="J1365" s="11" t="s">
        <v>261</v>
      </c>
      <c r="K1365" s="11" t="s">
        <v>11524</v>
      </c>
      <c r="L1365" s="11">
        <v>2</v>
      </c>
    </row>
    <row r="1366" spans="1:12">
      <c r="A1366" s="11" t="s">
        <v>2347</v>
      </c>
      <c r="D1366" s="11" t="s">
        <v>260</v>
      </c>
      <c r="E1366" s="19" t="s">
        <v>2543</v>
      </c>
      <c r="F1366" s="10">
        <v>42036</v>
      </c>
      <c r="G1366" s="10">
        <v>45689</v>
      </c>
      <c r="H1366" s="11">
        <v>11</v>
      </c>
      <c r="I1366" s="20" t="s">
        <v>259</v>
      </c>
      <c r="J1366" s="11" t="s">
        <v>261</v>
      </c>
      <c r="K1366" s="11" t="s">
        <v>11524</v>
      </c>
      <c r="L1366" s="11">
        <v>2</v>
      </c>
    </row>
    <row r="1367" spans="1:12">
      <c r="A1367" s="11" t="s">
        <v>2348</v>
      </c>
      <c r="D1367" s="11" t="s">
        <v>260</v>
      </c>
      <c r="E1367" s="19" t="s">
        <v>2544</v>
      </c>
      <c r="F1367" s="10">
        <v>42036</v>
      </c>
      <c r="G1367" s="10">
        <v>45689</v>
      </c>
      <c r="H1367" s="11">
        <v>11</v>
      </c>
      <c r="I1367" s="20" t="s">
        <v>259</v>
      </c>
      <c r="J1367" s="11" t="s">
        <v>261</v>
      </c>
      <c r="K1367" s="11" t="s">
        <v>11524</v>
      </c>
      <c r="L1367" s="11">
        <v>2</v>
      </c>
    </row>
    <row r="1368" spans="1:12">
      <c r="A1368" s="11" t="s">
        <v>2349</v>
      </c>
      <c r="D1368" s="11" t="s">
        <v>260</v>
      </c>
      <c r="E1368" s="19" t="s">
        <v>2545</v>
      </c>
      <c r="F1368" s="10">
        <v>42036</v>
      </c>
      <c r="G1368" s="10">
        <v>45689</v>
      </c>
      <c r="H1368" s="11">
        <v>11</v>
      </c>
      <c r="I1368" s="20" t="s">
        <v>259</v>
      </c>
      <c r="J1368" s="11" t="s">
        <v>261</v>
      </c>
      <c r="K1368" s="11" t="s">
        <v>11524</v>
      </c>
      <c r="L1368" s="11">
        <v>2</v>
      </c>
    </row>
    <row r="1369" spans="1:12">
      <c r="A1369" s="11" t="s">
        <v>2350</v>
      </c>
      <c r="D1369" s="11" t="s">
        <v>260</v>
      </c>
      <c r="E1369" s="19" t="s">
        <v>2546</v>
      </c>
      <c r="F1369" s="10">
        <v>42036</v>
      </c>
      <c r="G1369" s="10">
        <v>45689</v>
      </c>
      <c r="H1369" s="11">
        <v>11</v>
      </c>
      <c r="I1369" s="20" t="s">
        <v>259</v>
      </c>
      <c r="J1369" s="11" t="s">
        <v>261</v>
      </c>
      <c r="K1369" s="11" t="s">
        <v>11524</v>
      </c>
      <c r="L1369" s="11">
        <v>2</v>
      </c>
    </row>
    <row r="1370" spans="1:12">
      <c r="A1370" s="11" t="s">
        <v>2351</v>
      </c>
      <c r="D1370" s="11" t="s">
        <v>260</v>
      </c>
      <c r="E1370" s="19" t="s">
        <v>2547</v>
      </c>
      <c r="F1370" s="10">
        <v>42036</v>
      </c>
      <c r="G1370" s="10">
        <v>45689</v>
      </c>
      <c r="H1370" s="11">
        <v>11</v>
      </c>
      <c r="I1370" s="20" t="s">
        <v>259</v>
      </c>
      <c r="J1370" s="11" t="s">
        <v>261</v>
      </c>
      <c r="K1370" s="11" t="s">
        <v>11524</v>
      </c>
      <c r="L1370" s="11">
        <v>2</v>
      </c>
    </row>
    <row r="1371" spans="1:12">
      <c r="A1371" s="11" t="s">
        <v>2352</v>
      </c>
      <c r="D1371" s="11" t="s">
        <v>260</v>
      </c>
      <c r="E1371" s="19" t="s">
        <v>2548</v>
      </c>
      <c r="F1371" s="10">
        <v>42036</v>
      </c>
      <c r="G1371" s="10">
        <v>45689</v>
      </c>
      <c r="H1371" s="11">
        <v>11</v>
      </c>
      <c r="I1371" s="20" t="s">
        <v>259</v>
      </c>
      <c r="J1371" s="11" t="s">
        <v>261</v>
      </c>
      <c r="K1371" s="11" t="s">
        <v>11524</v>
      </c>
      <c r="L1371" s="11">
        <v>2</v>
      </c>
    </row>
    <row r="1372" spans="1:12">
      <c r="A1372" s="11" t="s">
        <v>2353</v>
      </c>
      <c r="D1372" s="11" t="s">
        <v>260</v>
      </c>
      <c r="E1372" s="19" t="s">
        <v>2549</v>
      </c>
      <c r="F1372" s="10">
        <v>42036</v>
      </c>
      <c r="G1372" s="10">
        <v>45689</v>
      </c>
      <c r="H1372" s="11">
        <v>11</v>
      </c>
      <c r="I1372" s="20" t="s">
        <v>259</v>
      </c>
      <c r="J1372" s="11" t="s">
        <v>261</v>
      </c>
      <c r="K1372" s="11" t="s">
        <v>11524</v>
      </c>
      <c r="L1372" s="11">
        <v>2</v>
      </c>
    </row>
    <row r="1373" spans="1:12">
      <c r="A1373" s="11" t="s">
        <v>2354</v>
      </c>
      <c r="D1373" s="11" t="s">
        <v>260</v>
      </c>
      <c r="E1373" s="19" t="s">
        <v>2550</v>
      </c>
      <c r="F1373" s="10">
        <v>42036</v>
      </c>
      <c r="G1373" s="10">
        <v>45689</v>
      </c>
      <c r="H1373" s="11">
        <v>11</v>
      </c>
      <c r="I1373" s="20" t="s">
        <v>259</v>
      </c>
      <c r="J1373" s="11" t="s">
        <v>261</v>
      </c>
      <c r="K1373" s="11" t="s">
        <v>11524</v>
      </c>
      <c r="L1373" s="11">
        <v>2</v>
      </c>
    </row>
    <row r="1374" spans="1:12">
      <c r="A1374" s="11" t="s">
        <v>2355</v>
      </c>
      <c r="D1374" s="11" t="s">
        <v>260</v>
      </c>
      <c r="E1374" s="19" t="s">
        <v>2551</v>
      </c>
      <c r="F1374" s="10">
        <v>42036</v>
      </c>
      <c r="G1374" s="10">
        <v>45689</v>
      </c>
      <c r="H1374" s="11">
        <v>11</v>
      </c>
      <c r="I1374" s="20" t="s">
        <v>259</v>
      </c>
      <c r="J1374" s="11" t="s">
        <v>261</v>
      </c>
      <c r="K1374" s="11" t="s">
        <v>11524</v>
      </c>
      <c r="L1374" s="11">
        <v>2</v>
      </c>
    </row>
    <row r="1375" spans="1:12">
      <c r="A1375" s="11" t="s">
        <v>2356</v>
      </c>
      <c r="D1375" s="11" t="s">
        <v>260</v>
      </c>
      <c r="E1375" s="19" t="s">
        <v>2552</v>
      </c>
      <c r="F1375" s="10">
        <v>42036</v>
      </c>
      <c r="G1375" s="10">
        <v>45689</v>
      </c>
      <c r="H1375" s="11">
        <v>11</v>
      </c>
      <c r="I1375" s="20" t="s">
        <v>259</v>
      </c>
      <c r="J1375" s="11" t="s">
        <v>261</v>
      </c>
      <c r="K1375" s="11" t="s">
        <v>11524</v>
      </c>
      <c r="L1375" s="11">
        <v>2</v>
      </c>
    </row>
    <row r="1376" spans="1:12">
      <c r="A1376" s="11" t="s">
        <v>2357</v>
      </c>
      <c r="D1376" s="11" t="s">
        <v>260</v>
      </c>
      <c r="E1376" s="19" t="s">
        <v>2553</v>
      </c>
      <c r="F1376" s="10">
        <v>42036</v>
      </c>
      <c r="G1376" s="10">
        <v>45689</v>
      </c>
      <c r="H1376" s="11">
        <v>11</v>
      </c>
      <c r="I1376" s="20" t="s">
        <v>259</v>
      </c>
      <c r="J1376" s="11" t="s">
        <v>261</v>
      </c>
      <c r="K1376" s="11" t="s">
        <v>11524</v>
      </c>
      <c r="L1376" s="11">
        <v>2</v>
      </c>
    </row>
    <row r="1377" spans="1:12">
      <c r="A1377" s="11" t="s">
        <v>2358</v>
      </c>
      <c r="D1377" s="11" t="s">
        <v>260</v>
      </c>
      <c r="E1377" s="19" t="s">
        <v>2554</v>
      </c>
      <c r="F1377" s="10">
        <v>42036</v>
      </c>
      <c r="G1377" s="10">
        <v>45689</v>
      </c>
      <c r="H1377" s="11">
        <v>11</v>
      </c>
      <c r="I1377" s="11" t="s">
        <v>277</v>
      </c>
      <c r="J1377" s="11" t="s">
        <v>261</v>
      </c>
      <c r="K1377" s="11" t="s">
        <v>11524</v>
      </c>
      <c r="L1377" s="11">
        <v>2</v>
      </c>
    </row>
    <row r="1378" spans="1:12">
      <c r="A1378" s="11" t="s">
        <v>2359</v>
      </c>
      <c r="D1378" s="11" t="s">
        <v>260</v>
      </c>
      <c r="E1378" s="19" t="s">
        <v>2555</v>
      </c>
      <c r="F1378" s="10">
        <v>42036</v>
      </c>
      <c r="G1378" s="10">
        <v>45689</v>
      </c>
      <c r="H1378" s="11">
        <v>11</v>
      </c>
      <c r="I1378" s="11" t="s">
        <v>277</v>
      </c>
      <c r="J1378" s="11" t="s">
        <v>261</v>
      </c>
      <c r="K1378" s="11" t="s">
        <v>11524</v>
      </c>
      <c r="L1378" s="11">
        <v>2</v>
      </c>
    </row>
    <row r="1379" spans="1:12">
      <c r="A1379" s="11" t="s">
        <v>2360</v>
      </c>
      <c r="D1379" s="11" t="s">
        <v>260</v>
      </c>
      <c r="E1379" s="19" t="s">
        <v>2556</v>
      </c>
      <c r="F1379" s="10">
        <v>42036</v>
      </c>
      <c r="G1379" s="10">
        <v>45689</v>
      </c>
      <c r="H1379" s="11">
        <v>11</v>
      </c>
      <c r="I1379" s="11" t="s">
        <v>277</v>
      </c>
      <c r="J1379" s="11" t="s">
        <v>261</v>
      </c>
      <c r="K1379" s="11" t="s">
        <v>11524</v>
      </c>
      <c r="L1379" s="11">
        <v>2</v>
      </c>
    </row>
    <row r="1380" spans="1:12">
      <c r="A1380" s="11" t="s">
        <v>2361</v>
      </c>
      <c r="D1380" s="11" t="s">
        <v>260</v>
      </c>
      <c r="E1380" s="19" t="s">
        <v>2557</v>
      </c>
      <c r="F1380" s="10">
        <v>42036</v>
      </c>
      <c r="G1380" s="10">
        <v>45689</v>
      </c>
      <c r="H1380" s="11">
        <v>11</v>
      </c>
      <c r="I1380" s="20" t="s">
        <v>259</v>
      </c>
      <c r="J1380" s="11" t="s">
        <v>261</v>
      </c>
      <c r="K1380" s="11" t="s">
        <v>11524</v>
      </c>
      <c r="L1380" s="11">
        <v>2</v>
      </c>
    </row>
    <row r="1381" spans="1:12">
      <c r="A1381" s="11" t="s">
        <v>2362</v>
      </c>
      <c r="D1381" s="11" t="s">
        <v>260</v>
      </c>
      <c r="E1381" s="19" t="s">
        <v>2558</v>
      </c>
      <c r="F1381" s="10">
        <v>42036</v>
      </c>
      <c r="G1381" s="10">
        <v>45689</v>
      </c>
      <c r="H1381" s="11">
        <v>11</v>
      </c>
      <c r="I1381" s="20" t="s">
        <v>259</v>
      </c>
      <c r="J1381" s="11" t="s">
        <v>261</v>
      </c>
      <c r="K1381" s="11" t="s">
        <v>11524</v>
      </c>
      <c r="L1381" s="11">
        <v>2</v>
      </c>
    </row>
    <row r="1382" spans="1:12">
      <c r="A1382" s="11" t="s">
        <v>2363</v>
      </c>
      <c r="D1382" s="11" t="s">
        <v>260</v>
      </c>
      <c r="E1382" s="19" t="s">
        <v>2559</v>
      </c>
      <c r="F1382" s="10">
        <v>42036</v>
      </c>
      <c r="G1382" s="10">
        <v>45689</v>
      </c>
      <c r="H1382" s="11">
        <v>11</v>
      </c>
      <c r="I1382" s="20" t="s">
        <v>259</v>
      </c>
      <c r="J1382" s="11" t="s">
        <v>261</v>
      </c>
      <c r="K1382" s="11" t="s">
        <v>11524</v>
      </c>
      <c r="L1382" s="11">
        <v>2</v>
      </c>
    </row>
    <row r="1383" spans="1:12">
      <c r="A1383" s="11" t="s">
        <v>2364</v>
      </c>
      <c r="D1383" s="11" t="s">
        <v>260</v>
      </c>
      <c r="E1383" s="19" t="s">
        <v>2560</v>
      </c>
      <c r="F1383" s="10">
        <v>42036</v>
      </c>
      <c r="G1383" s="10">
        <v>45689</v>
      </c>
      <c r="H1383" s="11">
        <v>11</v>
      </c>
      <c r="I1383" s="20" t="s">
        <v>259</v>
      </c>
      <c r="J1383" s="11" t="s">
        <v>261</v>
      </c>
      <c r="K1383" s="11" t="s">
        <v>11524</v>
      </c>
      <c r="L1383" s="11">
        <v>2</v>
      </c>
    </row>
    <row r="1384" spans="1:12">
      <c r="A1384" s="11" t="s">
        <v>2365</v>
      </c>
      <c r="D1384" s="11" t="s">
        <v>260</v>
      </c>
      <c r="E1384" s="19" t="s">
        <v>2561</v>
      </c>
      <c r="F1384" s="10">
        <v>42036</v>
      </c>
      <c r="G1384" s="10">
        <v>45689</v>
      </c>
      <c r="H1384" s="11">
        <v>11</v>
      </c>
      <c r="I1384" s="20" t="s">
        <v>259</v>
      </c>
      <c r="J1384" s="11" t="s">
        <v>261</v>
      </c>
      <c r="K1384" s="11" t="s">
        <v>11524</v>
      </c>
      <c r="L1384" s="11">
        <v>2</v>
      </c>
    </row>
    <row r="1385" spans="1:12">
      <c r="A1385" s="11" t="s">
        <v>2366</v>
      </c>
      <c r="D1385" s="11" t="s">
        <v>260</v>
      </c>
      <c r="E1385" s="19" t="s">
        <v>2562</v>
      </c>
      <c r="F1385" s="10">
        <v>42036</v>
      </c>
      <c r="G1385" s="10">
        <v>45689</v>
      </c>
      <c r="H1385" s="11">
        <v>11</v>
      </c>
      <c r="I1385" s="20" t="s">
        <v>259</v>
      </c>
      <c r="J1385" s="11" t="s">
        <v>261</v>
      </c>
      <c r="K1385" s="11" t="s">
        <v>11524</v>
      </c>
      <c r="L1385" s="11">
        <v>2</v>
      </c>
    </row>
    <row r="1386" spans="1:12">
      <c r="A1386" s="11" t="s">
        <v>2367</v>
      </c>
      <c r="D1386" s="11" t="s">
        <v>260</v>
      </c>
      <c r="E1386" s="19" t="s">
        <v>2563</v>
      </c>
      <c r="F1386" s="10">
        <v>42036</v>
      </c>
      <c r="G1386" s="10">
        <v>45689</v>
      </c>
      <c r="H1386" s="11">
        <v>11</v>
      </c>
      <c r="I1386" s="20" t="s">
        <v>259</v>
      </c>
      <c r="J1386" s="11" t="s">
        <v>261</v>
      </c>
      <c r="K1386" s="11" t="s">
        <v>11524</v>
      </c>
      <c r="L1386" s="11">
        <v>2</v>
      </c>
    </row>
    <row r="1387" spans="1:12">
      <c r="A1387" s="11" t="s">
        <v>2368</v>
      </c>
      <c r="D1387" s="11" t="s">
        <v>260</v>
      </c>
      <c r="E1387" s="19" t="s">
        <v>2564</v>
      </c>
      <c r="F1387" s="10">
        <v>42036</v>
      </c>
      <c r="G1387" s="10">
        <v>45689</v>
      </c>
      <c r="H1387" s="11">
        <v>11</v>
      </c>
      <c r="I1387" s="20" t="s">
        <v>259</v>
      </c>
      <c r="J1387" s="11" t="s">
        <v>261</v>
      </c>
      <c r="K1387" s="11" t="s">
        <v>11524</v>
      </c>
      <c r="L1387" s="11">
        <v>2</v>
      </c>
    </row>
    <row r="1388" spans="1:12">
      <c r="A1388" s="11" t="s">
        <v>2369</v>
      </c>
      <c r="D1388" s="11" t="s">
        <v>260</v>
      </c>
      <c r="E1388" s="19" t="s">
        <v>2565</v>
      </c>
      <c r="F1388" s="10">
        <v>42036</v>
      </c>
      <c r="G1388" s="10">
        <v>45689</v>
      </c>
      <c r="H1388" s="11">
        <v>11</v>
      </c>
      <c r="I1388" s="20" t="s">
        <v>259</v>
      </c>
      <c r="J1388" s="11" t="s">
        <v>261</v>
      </c>
      <c r="K1388" s="11" t="s">
        <v>11524</v>
      </c>
      <c r="L1388" s="11">
        <v>2</v>
      </c>
    </row>
    <row r="1389" spans="1:12">
      <c r="A1389" s="11" t="s">
        <v>2370</v>
      </c>
      <c r="D1389" s="11" t="s">
        <v>260</v>
      </c>
      <c r="E1389" s="19" t="s">
        <v>2566</v>
      </c>
      <c r="F1389" s="10">
        <v>42036</v>
      </c>
      <c r="G1389" s="10">
        <v>45689</v>
      </c>
      <c r="H1389" s="11">
        <v>11</v>
      </c>
      <c r="I1389" s="20" t="s">
        <v>259</v>
      </c>
      <c r="J1389" s="11" t="s">
        <v>261</v>
      </c>
      <c r="K1389" s="11" t="s">
        <v>11524</v>
      </c>
      <c r="L1389" s="11">
        <v>2</v>
      </c>
    </row>
    <row r="1390" spans="1:12">
      <c r="A1390" s="11" t="s">
        <v>2371</v>
      </c>
      <c r="D1390" s="11" t="s">
        <v>260</v>
      </c>
      <c r="E1390" s="19" t="s">
        <v>2567</v>
      </c>
      <c r="F1390" s="10">
        <v>42036</v>
      </c>
      <c r="G1390" s="10">
        <v>45689</v>
      </c>
      <c r="H1390" s="11">
        <v>11</v>
      </c>
      <c r="I1390" s="20" t="s">
        <v>259</v>
      </c>
      <c r="J1390" s="11" t="s">
        <v>261</v>
      </c>
      <c r="K1390" s="11" t="s">
        <v>11524</v>
      </c>
      <c r="L1390" s="11">
        <v>2</v>
      </c>
    </row>
    <row r="1391" spans="1:12">
      <c r="A1391" s="11" t="s">
        <v>2372</v>
      </c>
      <c r="D1391" s="11" t="s">
        <v>260</v>
      </c>
      <c r="E1391" s="19" t="s">
        <v>2568</v>
      </c>
      <c r="F1391" s="10">
        <v>42036</v>
      </c>
      <c r="G1391" s="10">
        <v>45689</v>
      </c>
      <c r="H1391" s="11">
        <v>11</v>
      </c>
      <c r="I1391" s="20" t="s">
        <v>259</v>
      </c>
      <c r="J1391" s="11" t="s">
        <v>261</v>
      </c>
      <c r="K1391" s="11" t="s">
        <v>11524</v>
      </c>
      <c r="L1391" s="11">
        <v>2</v>
      </c>
    </row>
    <row r="1392" spans="1:12">
      <c r="A1392" s="11" t="s">
        <v>2373</v>
      </c>
      <c r="D1392" s="11" t="s">
        <v>260</v>
      </c>
      <c r="E1392" s="19" t="s">
        <v>2569</v>
      </c>
      <c r="F1392" s="10">
        <v>42036</v>
      </c>
      <c r="G1392" s="10">
        <v>45689</v>
      </c>
      <c r="H1392" s="11">
        <v>11</v>
      </c>
      <c r="I1392" s="20" t="s">
        <v>259</v>
      </c>
      <c r="J1392" s="11" t="s">
        <v>261</v>
      </c>
      <c r="K1392" s="11" t="s">
        <v>11524</v>
      </c>
      <c r="L1392" s="11">
        <v>2</v>
      </c>
    </row>
    <row r="1393" spans="1:12">
      <c r="A1393" s="11" t="s">
        <v>2374</v>
      </c>
      <c r="D1393" s="11" t="s">
        <v>260</v>
      </c>
      <c r="E1393" s="19" t="s">
        <v>2570</v>
      </c>
      <c r="F1393" s="10">
        <v>42036</v>
      </c>
      <c r="G1393" s="10">
        <v>45689</v>
      </c>
      <c r="H1393" s="11">
        <v>11</v>
      </c>
      <c r="I1393" s="20" t="s">
        <v>259</v>
      </c>
      <c r="J1393" s="11" t="s">
        <v>261</v>
      </c>
      <c r="K1393" s="11" t="s">
        <v>11524</v>
      </c>
      <c r="L1393" s="11">
        <v>2</v>
      </c>
    </row>
    <row r="1394" spans="1:12">
      <c r="A1394" s="11" t="s">
        <v>2375</v>
      </c>
      <c r="D1394" s="11" t="s">
        <v>260</v>
      </c>
      <c r="E1394" s="19" t="s">
        <v>2571</v>
      </c>
      <c r="F1394" s="10">
        <v>42036</v>
      </c>
      <c r="G1394" s="10">
        <v>45689</v>
      </c>
      <c r="H1394" s="11">
        <v>11</v>
      </c>
      <c r="I1394" s="20" t="s">
        <v>259</v>
      </c>
      <c r="J1394" s="11" t="s">
        <v>261</v>
      </c>
      <c r="K1394" s="11" t="s">
        <v>11524</v>
      </c>
      <c r="L1394" s="11">
        <v>2</v>
      </c>
    </row>
    <row r="1395" spans="1:12">
      <c r="A1395" s="11" t="s">
        <v>2376</v>
      </c>
      <c r="D1395" s="11" t="s">
        <v>260</v>
      </c>
      <c r="E1395" s="19" t="s">
        <v>2572</v>
      </c>
      <c r="F1395" s="10">
        <v>42036</v>
      </c>
      <c r="G1395" s="10">
        <v>45689</v>
      </c>
      <c r="H1395" s="11">
        <v>11</v>
      </c>
      <c r="I1395" s="11" t="s">
        <v>277</v>
      </c>
      <c r="J1395" s="11" t="s">
        <v>261</v>
      </c>
      <c r="K1395" s="11" t="s">
        <v>11524</v>
      </c>
      <c r="L1395" s="11">
        <v>2</v>
      </c>
    </row>
    <row r="1396" spans="1:12">
      <c r="A1396" s="11" t="s">
        <v>2377</v>
      </c>
      <c r="D1396" s="11" t="s">
        <v>260</v>
      </c>
      <c r="E1396" s="19" t="s">
        <v>2573</v>
      </c>
      <c r="F1396" s="10">
        <v>42036</v>
      </c>
      <c r="G1396" s="10">
        <v>45689</v>
      </c>
      <c r="H1396" s="11">
        <v>11</v>
      </c>
      <c r="I1396" s="11" t="s">
        <v>277</v>
      </c>
      <c r="J1396" s="11" t="s">
        <v>261</v>
      </c>
      <c r="K1396" s="11" t="s">
        <v>11524</v>
      </c>
      <c r="L1396" s="11">
        <v>2</v>
      </c>
    </row>
    <row r="1397" spans="1:12">
      <c r="A1397" s="11" t="s">
        <v>2378</v>
      </c>
      <c r="D1397" s="11" t="s">
        <v>260</v>
      </c>
      <c r="E1397" s="19" t="s">
        <v>2574</v>
      </c>
      <c r="F1397" s="10">
        <v>42036</v>
      </c>
      <c r="G1397" s="10">
        <v>45689</v>
      </c>
      <c r="H1397" s="11">
        <v>11</v>
      </c>
      <c r="I1397" s="11" t="s">
        <v>277</v>
      </c>
      <c r="J1397" s="11" t="s">
        <v>261</v>
      </c>
      <c r="K1397" s="11" t="s">
        <v>11524</v>
      </c>
      <c r="L1397" s="11">
        <v>2</v>
      </c>
    </row>
    <row r="1398" spans="1:12">
      <c r="A1398" s="11" t="s">
        <v>12757</v>
      </c>
      <c r="D1398" s="11" t="s">
        <v>260</v>
      </c>
      <c r="E1398" s="19" t="s">
        <v>2575</v>
      </c>
      <c r="F1398" s="10">
        <v>42036</v>
      </c>
      <c r="G1398" s="10">
        <v>45689</v>
      </c>
      <c r="H1398" s="11">
        <v>11</v>
      </c>
      <c r="I1398" s="20" t="s">
        <v>259</v>
      </c>
      <c r="J1398" s="11" t="s">
        <v>261</v>
      </c>
      <c r="K1398" s="11" t="s">
        <v>11524</v>
      </c>
      <c r="L1398" s="11">
        <v>2</v>
      </c>
    </row>
    <row r="1399" spans="1:12">
      <c r="A1399" s="11" t="s">
        <v>12758</v>
      </c>
      <c r="D1399" s="11" t="s">
        <v>260</v>
      </c>
      <c r="E1399" s="19" t="s">
        <v>2576</v>
      </c>
      <c r="F1399" s="10">
        <v>42036</v>
      </c>
      <c r="G1399" s="10">
        <v>45689</v>
      </c>
      <c r="H1399" s="11">
        <v>11</v>
      </c>
      <c r="I1399" s="20" t="s">
        <v>259</v>
      </c>
      <c r="J1399" s="11" t="s">
        <v>261</v>
      </c>
      <c r="K1399" s="11" t="s">
        <v>11524</v>
      </c>
      <c r="L1399" s="11">
        <v>2</v>
      </c>
    </row>
    <row r="1400" spans="1:12">
      <c r="A1400" s="11" t="s">
        <v>12759</v>
      </c>
      <c r="D1400" s="11" t="s">
        <v>260</v>
      </c>
      <c r="E1400" s="19" t="s">
        <v>2577</v>
      </c>
      <c r="F1400" s="10">
        <v>42036</v>
      </c>
      <c r="G1400" s="10">
        <v>45689</v>
      </c>
      <c r="H1400" s="11">
        <v>11</v>
      </c>
      <c r="I1400" s="20" t="s">
        <v>259</v>
      </c>
      <c r="J1400" s="11" t="s">
        <v>261</v>
      </c>
      <c r="K1400" s="11" t="s">
        <v>11524</v>
      </c>
      <c r="L1400" s="11">
        <v>2</v>
      </c>
    </row>
    <row r="1401" spans="1:12">
      <c r="A1401" s="11" t="s">
        <v>12760</v>
      </c>
      <c r="D1401" s="11" t="s">
        <v>260</v>
      </c>
      <c r="E1401" s="19" t="s">
        <v>2578</v>
      </c>
      <c r="F1401" s="10">
        <v>42036</v>
      </c>
      <c r="G1401" s="10">
        <v>45689</v>
      </c>
      <c r="H1401" s="11">
        <v>11</v>
      </c>
      <c r="I1401" s="20" t="s">
        <v>259</v>
      </c>
      <c r="J1401" s="11" t="s">
        <v>261</v>
      </c>
      <c r="K1401" s="11" t="s">
        <v>11524</v>
      </c>
      <c r="L1401" s="11">
        <v>2</v>
      </c>
    </row>
    <row r="1402" spans="1:12">
      <c r="A1402" s="11" t="s">
        <v>12761</v>
      </c>
      <c r="D1402" s="11" t="s">
        <v>260</v>
      </c>
      <c r="E1402" s="19" t="s">
        <v>2579</v>
      </c>
      <c r="F1402" s="10">
        <v>42036</v>
      </c>
      <c r="G1402" s="10">
        <v>45689</v>
      </c>
      <c r="H1402" s="11">
        <v>11</v>
      </c>
      <c r="I1402" s="20" t="s">
        <v>259</v>
      </c>
      <c r="J1402" s="11" t="s">
        <v>261</v>
      </c>
      <c r="K1402" s="11" t="s">
        <v>11524</v>
      </c>
      <c r="L1402" s="11">
        <v>2</v>
      </c>
    </row>
    <row r="1403" spans="1:12">
      <c r="A1403" s="11" t="s">
        <v>12762</v>
      </c>
      <c r="D1403" s="11" t="s">
        <v>260</v>
      </c>
      <c r="E1403" s="19" t="s">
        <v>2580</v>
      </c>
      <c r="F1403" s="10">
        <v>42036</v>
      </c>
      <c r="G1403" s="10">
        <v>45689</v>
      </c>
      <c r="H1403" s="11">
        <v>11</v>
      </c>
      <c r="I1403" s="20" t="s">
        <v>259</v>
      </c>
      <c r="J1403" s="11" t="s">
        <v>261</v>
      </c>
      <c r="K1403" s="11" t="s">
        <v>11524</v>
      </c>
      <c r="L1403" s="11">
        <v>2</v>
      </c>
    </row>
    <row r="1404" spans="1:12">
      <c r="A1404" s="11" t="s">
        <v>12763</v>
      </c>
      <c r="D1404" s="11" t="s">
        <v>260</v>
      </c>
      <c r="E1404" s="19" t="s">
        <v>2581</v>
      </c>
      <c r="F1404" s="10">
        <v>42036</v>
      </c>
      <c r="G1404" s="10">
        <v>45689</v>
      </c>
      <c r="H1404" s="11">
        <v>11</v>
      </c>
      <c r="I1404" s="20" t="s">
        <v>259</v>
      </c>
      <c r="J1404" s="11" t="s">
        <v>261</v>
      </c>
      <c r="K1404" s="11" t="s">
        <v>11524</v>
      </c>
      <c r="L1404" s="11">
        <v>2</v>
      </c>
    </row>
    <row r="1405" spans="1:12">
      <c r="A1405" s="11" t="s">
        <v>12764</v>
      </c>
      <c r="D1405" s="11" t="s">
        <v>260</v>
      </c>
      <c r="E1405" s="19" t="s">
        <v>2582</v>
      </c>
      <c r="F1405" s="10">
        <v>42036</v>
      </c>
      <c r="G1405" s="10">
        <v>45689</v>
      </c>
      <c r="H1405" s="11">
        <v>11</v>
      </c>
      <c r="I1405" s="20" t="s">
        <v>259</v>
      </c>
      <c r="J1405" s="11" t="s">
        <v>261</v>
      </c>
      <c r="K1405" s="11" t="s">
        <v>11524</v>
      </c>
      <c r="L1405" s="11">
        <v>2</v>
      </c>
    </row>
    <row r="1406" spans="1:12">
      <c r="A1406" s="11" t="s">
        <v>12765</v>
      </c>
      <c r="D1406" s="11" t="s">
        <v>260</v>
      </c>
      <c r="E1406" s="19" t="s">
        <v>2583</v>
      </c>
      <c r="F1406" s="10">
        <v>42036</v>
      </c>
      <c r="G1406" s="10">
        <v>45689</v>
      </c>
      <c r="H1406" s="11">
        <v>11</v>
      </c>
      <c r="I1406" s="20" t="s">
        <v>259</v>
      </c>
      <c r="J1406" s="11" t="s">
        <v>261</v>
      </c>
      <c r="K1406" s="11" t="s">
        <v>11524</v>
      </c>
      <c r="L1406" s="11">
        <v>2</v>
      </c>
    </row>
    <row r="1407" spans="1:12">
      <c r="A1407" s="11" t="s">
        <v>12766</v>
      </c>
      <c r="D1407" s="11" t="s">
        <v>260</v>
      </c>
      <c r="E1407" s="19" t="s">
        <v>2584</v>
      </c>
      <c r="F1407" s="10">
        <v>42036</v>
      </c>
      <c r="G1407" s="10">
        <v>45689</v>
      </c>
      <c r="H1407" s="11">
        <v>11</v>
      </c>
      <c r="I1407" s="20" t="s">
        <v>259</v>
      </c>
      <c r="J1407" s="11" t="s">
        <v>261</v>
      </c>
      <c r="K1407" s="11" t="s">
        <v>11524</v>
      </c>
      <c r="L1407" s="11">
        <v>2</v>
      </c>
    </row>
    <row r="1408" spans="1:12">
      <c r="A1408" s="11" t="s">
        <v>12767</v>
      </c>
      <c r="D1408" s="11" t="s">
        <v>260</v>
      </c>
      <c r="E1408" s="19" t="s">
        <v>2585</v>
      </c>
      <c r="F1408" s="10">
        <v>42036</v>
      </c>
      <c r="G1408" s="10">
        <v>45689</v>
      </c>
      <c r="H1408" s="11">
        <v>11</v>
      </c>
      <c r="I1408" s="20" t="s">
        <v>259</v>
      </c>
      <c r="J1408" s="11" t="s">
        <v>261</v>
      </c>
      <c r="K1408" s="11" t="s">
        <v>11524</v>
      </c>
      <c r="L1408" s="11">
        <v>2</v>
      </c>
    </row>
    <row r="1409" spans="1:12">
      <c r="A1409" s="11" t="s">
        <v>12768</v>
      </c>
      <c r="D1409" s="11" t="s">
        <v>260</v>
      </c>
      <c r="E1409" s="19" t="s">
        <v>2586</v>
      </c>
      <c r="F1409" s="10">
        <v>42036</v>
      </c>
      <c r="G1409" s="10">
        <v>45689</v>
      </c>
      <c r="H1409" s="11">
        <v>11</v>
      </c>
      <c r="I1409" s="20" t="s">
        <v>259</v>
      </c>
      <c r="J1409" s="11" t="s">
        <v>261</v>
      </c>
      <c r="K1409" s="11" t="s">
        <v>11524</v>
      </c>
      <c r="L1409" s="11">
        <v>2</v>
      </c>
    </row>
    <row r="1410" spans="1:12">
      <c r="A1410" s="11" t="s">
        <v>12769</v>
      </c>
      <c r="D1410" s="11" t="s">
        <v>260</v>
      </c>
      <c r="E1410" s="19" t="s">
        <v>2587</v>
      </c>
      <c r="F1410" s="10">
        <v>42036</v>
      </c>
      <c r="G1410" s="10">
        <v>45689</v>
      </c>
      <c r="H1410" s="11">
        <v>11</v>
      </c>
      <c r="I1410" s="20" t="s">
        <v>259</v>
      </c>
      <c r="J1410" s="11" t="s">
        <v>261</v>
      </c>
      <c r="K1410" s="11" t="s">
        <v>11524</v>
      </c>
      <c r="L1410" s="11">
        <v>2</v>
      </c>
    </row>
    <row r="1411" spans="1:12">
      <c r="A1411" s="11" t="s">
        <v>12770</v>
      </c>
      <c r="D1411" s="11" t="s">
        <v>260</v>
      </c>
      <c r="E1411" s="19" t="s">
        <v>2588</v>
      </c>
      <c r="F1411" s="10">
        <v>42036</v>
      </c>
      <c r="G1411" s="10">
        <v>45689</v>
      </c>
      <c r="H1411" s="11">
        <v>11</v>
      </c>
      <c r="I1411" s="20" t="s">
        <v>259</v>
      </c>
      <c r="J1411" s="11" t="s">
        <v>261</v>
      </c>
      <c r="K1411" s="11" t="s">
        <v>11524</v>
      </c>
      <c r="L1411" s="11">
        <v>2</v>
      </c>
    </row>
    <row r="1412" spans="1:12">
      <c r="A1412" s="11" t="s">
        <v>12771</v>
      </c>
      <c r="D1412" s="11" t="s">
        <v>260</v>
      </c>
      <c r="E1412" s="19" t="s">
        <v>2589</v>
      </c>
      <c r="F1412" s="10">
        <v>42036</v>
      </c>
      <c r="G1412" s="10">
        <v>45689</v>
      </c>
      <c r="H1412" s="11">
        <v>11</v>
      </c>
      <c r="I1412" s="20" t="s">
        <v>259</v>
      </c>
      <c r="J1412" s="11" t="s">
        <v>261</v>
      </c>
      <c r="K1412" s="11" t="s">
        <v>11524</v>
      </c>
      <c r="L1412" s="11">
        <v>2</v>
      </c>
    </row>
    <row r="1413" spans="1:12">
      <c r="A1413" s="11" t="s">
        <v>12772</v>
      </c>
      <c r="D1413" s="11" t="s">
        <v>260</v>
      </c>
      <c r="E1413" s="19" t="s">
        <v>2590</v>
      </c>
      <c r="F1413" s="10">
        <v>42036</v>
      </c>
      <c r="G1413" s="10">
        <v>45689</v>
      </c>
      <c r="H1413" s="11">
        <v>11</v>
      </c>
      <c r="I1413" s="11" t="s">
        <v>277</v>
      </c>
      <c r="J1413" s="11" t="s">
        <v>261</v>
      </c>
      <c r="K1413" s="11" t="s">
        <v>11524</v>
      </c>
      <c r="L1413" s="11">
        <v>2</v>
      </c>
    </row>
    <row r="1414" spans="1:12">
      <c r="A1414" s="11" t="s">
        <v>12773</v>
      </c>
      <c r="D1414" s="11" t="s">
        <v>260</v>
      </c>
      <c r="E1414" s="19" t="s">
        <v>2591</v>
      </c>
      <c r="F1414" s="10">
        <v>42036</v>
      </c>
      <c r="G1414" s="10">
        <v>45689</v>
      </c>
      <c r="H1414" s="11">
        <v>11</v>
      </c>
      <c r="I1414" s="11" t="s">
        <v>277</v>
      </c>
      <c r="J1414" s="11" t="s">
        <v>261</v>
      </c>
      <c r="K1414" s="11" t="s">
        <v>11524</v>
      </c>
      <c r="L1414" s="11">
        <v>2</v>
      </c>
    </row>
    <row r="1415" spans="1:12">
      <c r="A1415" s="11" t="s">
        <v>12774</v>
      </c>
      <c r="D1415" s="11" t="s">
        <v>260</v>
      </c>
      <c r="E1415" s="19" t="s">
        <v>2592</v>
      </c>
      <c r="F1415" s="10">
        <v>42036</v>
      </c>
      <c r="G1415" s="10">
        <v>45689</v>
      </c>
      <c r="H1415" s="11">
        <v>11</v>
      </c>
      <c r="I1415" s="11" t="s">
        <v>277</v>
      </c>
      <c r="J1415" s="11" t="s">
        <v>261</v>
      </c>
      <c r="K1415" s="11" t="s">
        <v>11524</v>
      </c>
      <c r="L1415" s="11">
        <v>2</v>
      </c>
    </row>
    <row r="1416" spans="1:12">
      <c r="A1416" s="11" t="s">
        <v>2325</v>
      </c>
      <c r="D1416" s="11" t="s">
        <v>260</v>
      </c>
      <c r="E1416" s="19" t="s">
        <v>2593</v>
      </c>
      <c r="F1416" s="10">
        <v>42036</v>
      </c>
      <c r="G1416" s="10">
        <v>45689</v>
      </c>
      <c r="H1416" s="11">
        <v>11</v>
      </c>
      <c r="I1416" s="20" t="s">
        <v>259</v>
      </c>
      <c r="J1416" s="11" t="s">
        <v>261</v>
      </c>
      <c r="K1416" s="11" t="s">
        <v>11524</v>
      </c>
      <c r="L1416" s="11">
        <v>2</v>
      </c>
    </row>
    <row r="1417" spans="1:12">
      <c r="A1417" s="11" t="s">
        <v>2326</v>
      </c>
      <c r="D1417" s="11" t="s">
        <v>260</v>
      </c>
      <c r="E1417" s="19" t="s">
        <v>2594</v>
      </c>
      <c r="F1417" s="10">
        <v>42036</v>
      </c>
      <c r="G1417" s="10">
        <v>45689</v>
      </c>
      <c r="H1417" s="11">
        <v>11</v>
      </c>
      <c r="I1417" s="20" t="s">
        <v>259</v>
      </c>
      <c r="J1417" s="11" t="s">
        <v>261</v>
      </c>
      <c r="K1417" s="11" t="s">
        <v>11524</v>
      </c>
      <c r="L1417" s="11">
        <v>2</v>
      </c>
    </row>
    <row r="1418" spans="1:12">
      <c r="A1418" s="11" t="s">
        <v>2327</v>
      </c>
      <c r="D1418" s="11" t="s">
        <v>260</v>
      </c>
      <c r="E1418" s="19" t="s">
        <v>2595</v>
      </c>
      <c r="F1418" s="10">
        <v>42036</v>
      </c>
      <c r="G1418" s="10">
        <v>45689</v>
      </c>
      <c r="H1418" s="11">
        <v>11</v>
      </c>
      <c r="I1418" s="20" t="s">
        <v>259</v>
      </c>
      <c r="J1418" s="11" t="s">
        <v>261</v>
      </c>
      <c r="K1418" s="11" t="s">
        <v>11524</v>
      </c>
      <c r="L1418" s="11">
        <v>2</v>
      </c>
    </row>
    <row r="1419" spans="1:12">
      <c r="A1419" s="11" t="s">
        <v>2328</v>
      </c>
      <c r="D1419" s="11" t="s">
        <v>260</v>
      </c>
      <c r="E1419" s="19" t="s">
        <v>2596</v>
      </c>
      <c r="F1419" s="10">
        <v>42036</v>
      </c>
      <c r="G1419" s="10">
        <v>45689</v>
      </c>
      <c r="H1419" s="11">
        <v>11</v>
      </c>
      <c r="I1419" s="20" t="s">
        <v>259</v>
      </c>
      <c r="J1419" s="11" t="s">
        <v>261</v>
      </c>
      <c r="K1419" s="11" t="s">
        <v>11524</v>
      </c>
      <c r="L1419" s="11">
        <v>2</v>
      </c>
    </row>
    <row r="1420" spans="1:12">
      <c r="A1420" s="11" t="s">
        <v>2329</v>
      </c>
      <c r="D1420" s="11" t="s">
        <v>260</v>
      </c>
      <c r="E1420" s="19" t="s">
        <v>2597</v>
      </c>
      <c r="F1420" s="10">
        <v>42036</v>
      </c>
      <c r="G1420" s="10">
        <v>45689</v>
      </c>
      <c r="H1420" s="11">
        <v>11</v>
      </c>
      <c r="I1420" s="20" t="s">
        <v>259</v>
      </c>
      <c r="J1420" s="11" t="s">
        <v>261</v>
      </c>
      <c r="K1420" s="11" t="s">
        <v>11524</v>
      </c>
      <c r="L1420" s="11">
        <v>2</v>
      </c>
    </row>
    <row r="1421" spans="1:12">
      <c r="A1421" s="11" t="s">
        <v>2330</v>
      </c>
      <c r="D1421" s="11" t="s">
        <v>260</v>
      </c>
      <c r="E1421" s="19" t="s">
        <v>2598</v>
      </c>
      <c r="F1421" s="10">
        <v>42036</v>
      </c>
      <c r="G1421" s="10">
        <v>45689</v>
      </c>
      <c r="H1421" s="11">
        <v>11</v>
      </c>
      <c r="I1421" s="20" t="s">
        <v>259</v>
      </c>
      <c r="J1421" s="11" t="s">
        <v>261</v>
      </c>
      <c r="K1421" s="11" t="s">
        <v>11524</v>
      </c>
      <c r="L1421" s="11">
        <v>2</v>
      </c>
    </row>
    <row r="1422" spans="1:12">
      <c r="A1422" s="11" t="s">
        <v>2331</v>
      </c>
      <c r="D1422" s="11" t="s">
        <v>260</v>
      </c>
      <c r="E1422" s="19" t="s">
        <v>2599</v>
      </c>
      <c r="F1422" s="10">
        <v>42036</v>
      </c>
      <c r="G1422" s="10">
        <v>45689</v>
      </c>
      <c r="H1422" s="11">
        <v>11</v>
      </c>
      <c r="I1422" s="20" t="s">
        <v>259</v>
      </c>
      <c r="J1422" s="11" t="s">
        <v>261</v>
      </c>
      <c r="K1422" s="11" t="s">
        <v>11524</v>
      </c>
      <c r="L1422" s="11">
        <v>2</v>
      </c>
    </row>
    <row r="1423" spans="1:12">
      <c r="A1423" s="11" t="s">
        <v>2332</v>
      </c>
      <c r="D1423" s="11" t="s">
        <v>260</v>
      </c>
      <c r="E1423" s="19" t="s">
        <v>2600</v>
      </c>
      <c r="F1423" s="10">
        <v>42036</v>
      </c>
      <c r="G1423" s="10">
        <v>45689</v>
      </c>
      <c r="H1423" s="11">
        <v>11</v>
      </c>
      <c r="I1423" s="20" t="s">
        <v>259</v>
      </c>
      <c r="J1423" s="11" t="s">
        <v>261</v>
      </c>
      <c r="K1423" s="11" t="s">
        <v>11524</v>
      </c>
      <c r="L1423" s="11">
        <v>2</v>
      </c>
    </row>
    <row r="1424" spans="1:12">
      <c r="A1424" s="11" t="s">
        <v>2333</v>
      </c>
      <c r="D1424" s="11" t="s">
        <v>260</v>
      </c>
      <c r="E1424" s="19" t="s">
        <v>2601</v>
      </c>
      <c r="F1424" s="10">
        <v>42036</v>
      </c>
      <c r="G1424" s="10">
        <v>45689</v>
      </c>
      <c r="H1424" s="11">
        <v>11</v>
      </c>
      <c r="I1424" s="20" t="s">
        <v>259</v>
      </c>
      <c r="J1424" s="11" t="s">
        <v>261</v>
      </c>
      <c r="K1424" s="11" t="s">
        <v>11524</v>
      </c>
      <c r="L1424" s="11">
        <v>2</v>
      </c>
    </row>
    <row r="1425" spans="1:12">
      <c r="A1425" s="11" t="s">
        <v>2334</v>
      </c>
      <c r="D1425" s="11" t="s">
        <v>260</v>
      </c>
      <c r="E1425" s="19" t="s">
        <v>2602</v>
      </c>
      <c r="F1425" s="10">
        <v>42036</v>
      </c>
      <c r="G1425" s="10">
        <v>45689</v>
      </c>
      <c r="H1425" s="11">
        <v>11</v>
      </c>
      <c r="I1425" s="20" t="s">
        <v>259</v>
      </c>
      <c r="J1425" s="11" t="s">
        <v>261</v>
      </c>
      <c r="K1425" s="11" t="s">
        <v>11524</v>
      </c>
      <c r="L1425" s="11">
        <v>2</v>
      </c>
    </row>
    <row r="1426" spans="1:12">
      <c r="A1426" s="11" t="s">
        <v>2335</v>
      </c>
      <c r="D1426" s="11" t="s">
        <v>260</v>
      </c>
      <c r="E1426" s="19" t="s">
        <v>2603</v>
      </c>
      <c r="F1426" s="10">
        <v>42036</v>
      </c>
      <c r="G1426" s="10">
        <v>45689</v>
      </c>
      <c r="H1426" s="11">
        <v>11</v>
      </c>
      <c r="I1426" s="20" t="s">
        <v>259</v>
      </c>
      <c r="J1426" s="11" t="s">
        <v>261</v>
      </c>
      <c r="K1426" s="11" t="s">
        <v>11524</v>
      </c>
      <c r="L1426" s="11">
        <v>2</v>
      </c>
    </row>
    <row r="1427" spans="1:12">
      <c r="A1427" s="11" t="s">
        <v>2336</v>
      </c>
      <c r="D1427" s="11" t="s">
        <v>260</v>
      </c>
      <c r="E1427" s="19" t="s">
        <v>2604</v>
      </c>
      <c r="F1427" s="10">
        <v>42036</v>
      </c>
      <c r="G1427" s="10">
        <v>45689</v>
      </c>
      <c r="H1427" s="11">
        <v>11</v>
      </c>
      <c r="I1427" s="20" t="s">
        <v>259</v>
      </c>
      <c r="J1427" s="11" t="s">
        <v>261</v>
      </c>
      <c r="K1427" s="11" t="s">
        <v>11524</v>
      </c>
      <c r="L1427" s="11">
        <v>2</v>
      </c>
    </row>
    <row r="1428" spans="1:12">
      <c r="A1428" s="11" t="s">
        <v>2337</v>
      </c>
      <c r="D1428" s="11" t="s">
        <v>260</v>
      </c>
      <c r="E1428" s="19" t="s">
        <v>2605</v>
      </c>
      <c r="F1428" s="10">
        <v>42036</v>
      </c>
      <c r="G1428" s="10">
        <v>45689</v>
      </c>
      <c r="H1428" s="11">
        <v>11</v>
      </c>
      <c r="I1428" s="20" t="s">
        <v>259</v>
      </c>
      <c r="J1428" s="11" t="s">
        <v>261</v>
      </c>
      <c r="K1428" s="11" t="s">
        <v>11524</v>
      </c>
      <c r="L1428" s="11">
        <v>2</v>
      </c>
    </row>
    <row r="1429" spans="1:12">
      <c r="A1429" s="11" t="s">
        <v>2338</v>
      </c>
      <c r="D1429" s="11" t="s">
        <v>260</v>
      </c>
      <c r="E1429" s="19" t="s">
        <v>2606</v>
      </c>
      <c r="F1429" s="10">
        <v>42036</v>
      </c>
      <c r="G1429" s="10">
        <v>45689</v>
      </c>
      <c r="H1429" s="11">
        <v>11</v>
      </c>
      <c r="I1429" s="20" t="s">
        <v>259</v>
      </c>
      <c r="J1429" s="11" t="s">
        <v>261</v>
      </c>
      <c r="K1429" s="11" t="s">
        <v>11524</v>
      </c>
      <c r="L1429" s="11">
        <v>2</v>
      </c>
    </row>
    <row r="1430" spans="1:12">
      <c r="A1430" s="11" t="s">
        <v>2339</v>
      </c>
      <c r="D1430" s="11" t="s">
        <v>260</v>
      </c>
      <c r="E1430" s="19" t="s">
        <v>2607</v>
      </c>
      <c r="F1430" s="10">
        <v>42036</v>
      </c>
      <c r="G1430" s="10">
        <v>45689</v>
      </c>
      <c r="H1430" s="11">
        <v>11</v>
      </c>
      <c r="I1430" s="20" t="s">
        <v>259</v>
      </c>
      <c r="J1430" s="11" t="s">
        <v>261</v>
      </c>
      <c r="K1430" s="11" t="s">
        <v>11524</v>
      </c>
      <c r="L1430" s="11">
        <v>2</v>
      </c>
    </row>
    <row r="1431" spans="1:12">
      <c r="A1431" s="11" t="s">
        <v>2340</v>
      </c>
      <c r="D1431" s="11" t="s">
        <v>260</v>
      </c>
      <c r="E1431" s="19" t="s">
        <v>2608</v>
      </c>
      <c r="F1431" s="10">
        <v>42036</v>
      </c>
      <c r="G1431" s="10">
        <v>45689</v>
      </c>
      <c r="H1431" s="11">
        <v>11</v>
      </c>
      <c r="I1431" s="11" t="s">
        <v>277</v>
      </c>
      <c r="J1431" s="11" t="s">
        <v>261</v>
      </c>
      <c r="K1431" s="11" t="s">
        <v>11524</v>
      </c>
      <c r="L1431" s="11">
        <v>2</v>
      </c>
    </row>
    <row r="1432" spans="1:12">
      <c r="A1432" s="11" t="s">
        <v>2341</v>
      </c>
      <c r="D1432" s="11" t="s">
        <v>260</v>
      </c>
      <c r="E1432" s="19" t="s">
        <v>2609</v>
      </c>
      <c r="F1432" s="10">
        <v>42036</v>
      </c>
      <c r="G1432" s="10">
        <v>45689</v>
      </c>
      <c r="H1432" s="11">
        <v>11</v>
      </c>
      <c r="I1432" s="11" t="s">
        <v>277</v>
      </c>
      <c r="J1432" s="11" t="s">
        <v>261</v>
      </c>
      <c r="K1432" s="11" t="s">
        <v>11524</v>
      </c>
      <c r="L1432" s="11">
        <v>2</v>
      </c>
    </row>
    <row r="1433" spans="1:12">
      <c r="A1433" s="11" t="s">
        <v>2342</v>
      </c>
      <c r="D1433" s="11" t="s">
        <v>260</v>
      </c>
      <c r="E1433" s="19" t="s">
        <v>2610</v>
      </c>
      <c r="F1433" s="10">
        <v>42036</v>
      </c>
      <c r="G1433" s="10">
        <v>45689</v>
      </c>
      <c r="H1433" s="11">
        <v>11</v>
      </c>
      <c r="I1433" s="11" t="s">
        <v>277</v>
      </c>
      <c r="J1433" s="11" t="s">
        <v>261</v>
      </c>
      <c r="K1433" s="11" t="s">
        <v>11524</v>
      </c>
      <c r="L1433" s="11">
        <v>2</v>
      </c>
    </row>
    <row r="1434" spans="1:12">
      <c r="A1434" s="11" t="s">
        <v>12919</v>
      </c>
      <c r="D1434" s="11" t="s">
        <v>260</v>
      </c>
      <c r="E1434" s="19" t="s">
        <v>2611</v>
      </c>
      <c r="F1434" s="10">
        <v>42036</v>
      </c>
      <c r="G1434" s="10">
        <v>45689</v>
      </c>
      <c r="H1434" s="11">
        <v>11</v>
      </c>
      <c r="I1434" s="20" t="s">
        <v>259</v>
      </c>
      <c r="J1434" s="11" t="s">
        <v>261</v>
      </c>
      <c r="K1434" s="11" t="s">
        <v>11524</v>
      </c>
      <c r="L1434" s="11">
        <v>2</v>
      </c>
    </row>
    <row r="1435" spans="1:12">
      <c r="A1435" s="11" t="s">
        <v>12920</v>
      </c>
      <c r="D1435" s="11" t="s">
        <v>260</v>
      </c>
      <c r="E1435" s="19" t="s">
        <v>2612</v>
      </c>
      <c r="F1435" s="10">
        <v>42036</v>
      </c>
      <c r="G1435" s="10">
        <v>45689</v>
      </c>
      <c r="H1435" s="11">
        <v>11</v>
      </c>
      <c r="I1435" s="20" t="s">
        <v>259</v>
      </c>
      <c r="J1435" s="11" t="s">
        <v>261</v>
      </c>
      <c r="K1435" s="11" t="s">
        <v>11524</v>
      </c>
      <c r="L1435" s="11">
        <v>2</v>
      </c>
    </row>
    <row r="1436" spans="1:12">
      <c r="A1436" s="11" t="s">
        <v>12921</v>
      </c>
      <c r="D1436" s="11" t="s">
        <v>260</v>
      </c>
      <c r="E1436" s="19" t="s">
        <v>2613</v>
      </c>
      <c r="F1436" s="10">
        <v>42036</v>
      </c>
      <c r="G1436" s="10">
        <v>45689</v>
      </c>
      <c r="H1436" s="11">
        <v>11</v>
      </c>
      <c r="I1436" s="20" t="s">
        <v>259</v>
      </c>
      <c r="J1436" s="11" t="s">
        <v>261</v>
      </c>
      <c r="K1436" s="11" t="s">
        <v>11524</v>
      </c>
      <c r="L1436" s="11">
        <v>2</v>
      </c>
    </row>
    <row r="1437" spans="1:12">
      <c r="A1437" s="11" t="s">
        <v>12922</v>
      </c>
      <c r="D1437" s="11" t="s">
        <v>260</v>
      </c>
      <c r="E1437" s="19" t="s">
        <v>2614</v>
      </c>
      <c r="F1437" s="10">
        <v>42036</v>
      </c>
      <c r="G1437" s="10">
        <v>45689</v>
      </c>
      <c r="H1437" s="11">
        <v>11</v>
      </c>
      <c r="I1437" s="20" t="s">
        <v>259</v>
      </c>
      <c r="J1437" s="11" t="s">
        <v>261</v>
      </c>
      <c r="K1437" s="11" t="s">
        <v>11524</v>
      </c>
      <c r="L1437" s="11">
        <v>2</v>
      </c>
    </row>
    <row r="1438" spans="1:12">
      <c r="A1438" s="11" t="s">
        <v>12923</v>
      </c>
      <c r="D1438" s="11" t="s">
        <v>260</v>
      </c>
      <c r="E1438" s="19" t="s">
        <v>2615</v>
      </c>
      <c r="F1438" s="10">
        <v>42036</v>
      </c>
      <c r="G1438" s="10">
        <v>45689</v>
      </c>
      <c r="H1438" s="11">
        <v>11</v>
      </c>
      <c r="I1438" s="20" t="s">
        <v>259</v>
      </c>
      <c r="J1438" s="11" t="s">
        <v>261</v>
      </c>
      <c r="K1438" s="11" t="s">
        <v>11524</v>
      </c>
      <c r="L1438" s="11">
        <v>2</v>
      </c>
    </row>
    <row r="1439" spans="1:12">
      <c r="A1439" s="11" t="s">
        <v>12924</v>
      </c>
      <c r="D1439" s="11" t="s">
        <v>260</v>
      </c>
      <c r="E1439" s="19" t="s">
        <v>2616</v>
      </c>
      <c r="F1439" s="10">
        <v>42036</v>
      </c>
      <c r="G1439" s="10">
        <v>45689</v>
      </c>
      <c r="H1439" s="11">
        <v>11</v>
      </c>
      <c r="I1439" s="20" t="s">
        <v>259</v>
      </c>
      <c r="J1439" s="11" t="s">
        <v>261</v>
      </c>
      <c r="K1439" s="11" t="s">
        <v>11524</v>
      </c>
      <c r="L1439" s="11">
        <v>2</v>
      </c>
    </row>
    <row r="1440" spans="1:12">
      <c r="A1440" s="11" t="s">
        <v>12925</v>
      </c>
      <c r="D1440" s="11" t="s">
        <v>260</v>
      </c>
      <c r="E1440" s="19" t="s">
        <v>2617</v>
      </c>
      <c r="F1440" s="10">
        <v>42036</v>
      </c>
      <c r="G1440" s="10">
        <v>45689</v>
      </c>
      <c r="H1440" s="11">
        <v>11</v>
      </c>
      <c r="I1440" s="20" t="s">
        <v>259</v>
      </c>
      <c r="J1440" s="11" t="s">
        <v>261</v>
      </c>
      <c r="K1440" s="11" t="s">
        <v>11524</v>
      </c>
      <c r="L1440" s="11">
        <v>2</v>
      </c>
    </row>
    <row r="1441" spans="1:12">
      <c r="A1441" s="11" t="s">
        <v>12926</v>
      </c>
      <c r="D1441" s="11" t="s">
        <v>260</v>
      </c>
      <c r="E1441" s="19" t="s">
        <v>2618</v>
      </c>
      <c r="F1441" s="10">
        <v>42036</v>
      </c>
      <c r="G1441" s="10">
        <v>45689</v>
      </c>
      <c r="H1441" s="11">
        <v>11</v>
      </c>
      <c r="I1441" s="20" t="s">
        <v>259</v>
      </c>
      <c r="J1441" s="11" t="s">
        <v>261</v>
      </c>
      <c r="K1441" s="11" t="s">
        <v>11524</v>
      </c>
      <c r="L1441" s="11">
        <v>2</v>
      </c>
    </row>
    <row r="1442" spans="1:12">
      <c r="A1442" s="11" t="s">
        <v>12927</v>
      </c>
      <c r="D1442" s="11" t="s">
        <v>260</v>
      </c>
      <c r="E1442" s="19" t="s">
        <v>2619</v>
      </c>
      <c r="F1442" s="10">
        <v>42036</v>
      </c>
      <c r="G1442" s="10">
        <v>45689</v>
      </c>
      <c r="H1442" s="11">
        <v>11</v>
      </c>
      <c r="I1442" s="20" t="s">
        <v>259</v>
      </c>
      <c r="J1442" s="11" t="s">
        <v>261</v>
      </c>
      <c r="K1442" s="11" t="s">
        <v>11524</v>
      </c>
      <c r="L1442" s="11">
        <v>2</v>
      </c>
    </row>
    <row r="1443" spans="1:12">
      <c r="A1443" s="11" t="s">
        <v>12928</v>
      </c>
      <c r="D1443" s="11" t="s">
        <v>260</v>
      </c>
      <c r="E1443" s="19" t="s">
        <v>2620</v>
      </c>
      <c r="F1443" s="10">
        <v>42036</v>
      </c>
      <c r="G1443" s="10">
        <v>45689</v>
      </c>
      <c r="H1443" s="11">
        <v>11</v>
      </c>
      <c r="I1443" s="20" t="s">
        <v>259</v>
      </c>
      <c r="J1443" s="11" t="s">
        <v>261</v>
      </c>
      <c r="K1443" s="11" t="s">
        <v>11524</v>
      </c>
      <c r="L1443" s="11">
        <v>2</v>
      </c>
    </row>
    <row r="1444" spans="1:12">
      <c r="A1444" s="11" t="s">
        <v>12929</v>
      </c>
      <c r="D1444" s="11" t="s">
        <v>260</v>
      </c>
      <c r="E1444" s="19" t="s">
        <v>2621</v>
      </c>
      <c r="F1444" s="10">
        <v>42036</v>
      </c>
      <c r="G1444" s="10">
        <v>45689</v>
      </c>
      <c r="H1444" s="11">
        <v>11</v>
      </c>
      <c r="I1444" s="20" t="s">
        <v>259</v>
      </c>
      <c r="J1444" s="11" t="s">
        <v>261</v>
      </c>
      <c r="K1444" s="11" t="s">
        <v>11524</v>
      </c>
      <c r="L1444" s="11">
        <v>2</v>
      </c>
    </row>
    <row r="1445" spans="1:12">
      <c r="A1445" s="11" t="s">
        <v>12930</v>
      </c>
      <c r="D1445" s="11" t="s">
        <v>260</v>
      </c>
      <c r="E1445" s="19" t="s">
        <v>2622</v>
      </c>
      <c r="F1445" s="10">
        <v>42036</v>
      </c>
      <c r="G1445" s="10">
        <v>45689</v>
      </c>
      <c r="H1445" s="11">
        <v>11</v>
      </c>
      <c r="I1445" s="20" t="s">
        <v>259</v>
      </c>
      <c r="J1445" s="11" t="s">
        <v>261</v>
      </c>
      <c r="K1445" s="11" t="s">
        <v>11524</v>
      </c>
      <c r="L1445" s="11">
        <v>2</v>
      </c>
    </row>
    <row r="1446" spans="1:12">
      <c r="A1446" s="11" t="s">
        <v>12931</v>
      </c>
      <c r="D1446" s="11" t="s">
        <v>260</v>
      </c>
      <c r="E1446" s="19" t="s">
        <v>2623</v>
      </c>
      <c r="F1446" s="10">
        <v>42036</v>
      </c>
      <c r="G1446" s="10">
        <v>45689</v>
      </c>
      <c r="H1446" s="11">
        <v>11</v>
      </c>
      <c r="I1446" s="20" t="s">
        <v>259</v>
      </c>
      <c r="J1446" s="11" t="s">
        <v>261</v>
      </c>
      <c r="K1446" s="11" t="s">
        <v>11524</v>
      </c>
      <c r="L1446" s="11">
        <v>2</v>
      </c>
    </row>
    <row r="1447" spans="1:12">
      <c r="A1447" s="11" t="s">
        <v>12932</v>
      </c>
      <c r="D1447" s="11" t="s">
        <v>260</v>
      </c>
      <c r="E1447" s="19" t="s">
        <v>2624</v>
      </c>
      <c r="F1447" s="10">
        <v>42036</v>
      </c>
      <c r="G1447" s="10">
        <v>45689</v>
      </c>
      <c r="H1447" s="11">
        <v>11</v>
      </c>
      <c r="I1447" s="20" t="s">
        <v>259</v>
      </c>
      <c r="J1447" s="11" t="s">
        <v>261</v>
      </c>
      <c r="K1447" s="11" t="s">
        <v>11524</v>
      </c>
      <c r="L1447" s="11">
        <v>2</v>
      </c>
    </row>
    <row r="1448" spans="1:12">
      <c r="A1448" s="11" t="s">
        <v>12933</v>
      </c>
      <c r="D1448" s="11" t="s">
        <v>260</v>
      </c>
      <c r="E1448" s="19" t="s">
        <v>2625</v>
      </c>
      <c r="F1448" s="10">
        <v>42036</v>
      </c>
      <c r="G1448" s="10">
        <v>45689</v>
      </c>
      <c r="H1448" s="11">
        <v>11</v>
      </c>
      <c r="I1448" s="20" t="s">
        <v>259</v>
      </c>
      <c r="J1448" s="11" t="s">
        <v>261</v>
      </c>
      <c r="K1448" s="11" t="s">
        <v>11524</v>
      </c>
      <c r="L1448" s="11">
        <v>2</v>
      </c>
    </row>
    <row r="1449" spans="1:12">
      <c r="A1449" s="11" t="s">
        <v>12934</v>
      </c>
      <c r="D1449" s="11" t="s">
        <v>260</v>
      </c>
      <c r="E1449" s="19" t="s">
        <v>2626</v>
      </c>
      <c r="F1449" s="10">
        <v>42036</v>
      </c>
      <c r="G1449" s="10">
        <v>45689</v>
      </c>
      <c r="H1449" s="11">
        <v>11</v>
      </c>
      <c r="I1449" s="11" t="s">
        <v>277</v>
      </c>
      <c r="J1449" s="11" t="s">
        <v>261</v>
      </c>
      <c r="K1449" s="11" t="s">
        <v>11524</v>
      </c>
      <c r="L1449" s="11">
        <v>2</v>
      </c>
    </row>
    <row r="1450" spans="1:12">
      <c r="A1450" s="11" t="s">
        <v>12935</v>
      </c>
      <c r="D1450" s="11" t="s">
        <v>260</v>
      </c>
      <c r="E1450" s="19" t="s">
        <v>2627</v>
      </c>
      <c r="F1450" s="10">
        <v>42036</v>
      </c>
      <c r="G1450" s="10">
        <v>45689</v>
      </c>
      <c r="H1450" s="11">
        <v>11</v>
      </c>
      <c r="I1450" s="11" t="s">
        <v>277</v>
      </c>
      <c r="J1450" s="11" t="s">
        <v>261</v>
      </c>
      <c r="K1450" s="11" t="s">
        <v>11524</v>
      </c>
      <c r="L1450" s="11">
        <v>2</v>
      </c>
    </row>
    <row r="1451" spans="1:12">
      <c r="A1451" s="11" t="s">
        <v>12936</v>
      </c>
      <c r="D1451" s="11" t="s">
        <v>260</v>
      </c>
      <c r="E1451" s="19" t="s">
        <v>2628</v>
      </c>
      <c r="F1451" s="10">
        <v>42036</v>
      </c>
      <c r="G1451" s="10">
        <v>45689</v>
      </c>
      <c r="H1451" s="11">
        <v>11</v>
      </c>
      <c r="I1451" s="11" t="s">
        <v>277</v>
      </c>
      <c r="J1451" s="11" t="s">
        <v>261</v>
      </c>
      <c r="K1451" s="11" t="s">
        <v>11524</v>
      </c>
      <c r="L1451" s="11">
        <v>2</v>
      </c>
    </row>
    <row r="1452" spans="1:12">
      <c r="A1452" s="11" t="s">
        <v>2379</v>
      </c>
      <c r="D1452" s="11" t="s">
        <v>260</v>
      </c>
      <c r="E1452" s="19" t="s">
        <v>2629</v>
      </c>
      <c r="F1452" s="10">
        <v>42036</v>
      </c>
      <c r="G1452" s="10">
        <v>45689</v>
      </c>
      <c r="H1452" s="11">
        <v>11</v>
      </c>
      <c r="I1452" s="20" t="s">
        <v>259</v>
      </c>
      <c r="J1452" s="11" t="s">
        <v>261</v>
      </c>
      <c r="K1452" s="11" t="s">
        <v>11524</v>
      </c>
      <c r="L1452" s="11">
        <v>2</v>
      </c>
    </row>
    <row r="1453" spans="1:12">
      <c r="A1453" s="11" t="s">
        <v>2380</v>
      </c>
      <c r="D1453" s="11" t="s">
        <v>260</v>
      </c>
      <c r="E1453" s="19" t="s">
        <v>2630</v>
      </c>
      <c r="F1453" s="10">
        <v>42036</v>
      </c>
      <c r="G1453" s="10">
        <v>45689</v>
      </c>
      <c r="H1453" s="11">
        <v>11</v>
      </c>
      <c r="I1453" s="20" t="s">
        <v>259</v>
      </c>
      <c r="J1453" s="11" t="s">
        <v>261</v>
      </c>
      <c r="K1453" s="11" t="s">
        <v>11524</v>
      </c>
      <c r="L1453" s="11">
        <v>2</v>
      </c>
    </row>
    <row r="1454" spans="1:12">
      <c r="A1454" s="11" t="s">
        <v>2381</v>
      </c>
      <c r="D1454" s="11" t="s">
        <v>260</v>
      </c>
      <c r="E1454" s="19" t="s">
        <v>2631</v>
      </c>
      <c r="F1454" s="10">
        <v>42036</v>
      </c>
      <c r="G1454" s="10">
        <v>45689</v>
      </c>
      <c r="H1454" s="11">
        <v>11</v>
      </c>
      <c r="I1454" s="20" t="s">
        <v>259</v>
      </c>
      <c r="J1454" s="11" t="s">
        <v>261</v>
      </c>
      <c r="K1454" s="11" t="s">
        <v>11524</v>
      </c>
      <c r="L1454" s="11">
        <v>2</v>
      </c>
    </row>
    <row r="1455" spans="1:12">
      <c r="A1455" s="11" t="s">
        <v>2382</v>
      </c>
      <c r="D1455" s="11" t="s">
        <v>260</v>
      </c>
      <c r="E1455" s="19" t="s">
        <v>2632</v>
      </c>
      <c r="F1455" s="10">
        <v>42036</v>
      </c>
      <c r="G1455" s="10">
        <v>45689</v>
      </c>
      <c r="H1455" s="11">
        <v>11</v>
      </c>
      <c r="I1455" s="20" t="s">
        <v>259</v>
      </c>
      <c r="J1455" s="11" t="s">
        <v>261</v>
      </c>
      <c r="K1455" s="11" t="s">
        <v>11524</v>
      </c>
      <c r="L1455" s="11">
        <v>2</v>
      </c>
    </row>
    <row r="1456" spans="1:12">
      <c r="A1456" s="11" t="s">
        <v>2383</v>
      </c>
      <c r="D1456" s="11" t="s">
        <v>260</v>
      </c>
      <c r="E1456" s="19" t="s">
        <v>2633</v>
      </c>
      <c r="F1456" s="10">
        <v>42036</v>
      </c>
      <c r="G1456" s="10">
        <v>45689</v>
      </c>
      <c r="H1456" s="11">
        <v>11</v>
      </c>
      <c r="I1456" s="20" t="s">
        <v>259</v>
      </c>
      <c r="J1456" s="11" t="s">
        <v>261</v>
      </c>
      <c r="K1456" s="11" t="s">
        <v>11524</v>
      </c>
      <c r="L1456" s="11">
        <v>2</v>
      </c>
    </row>
    <row r="1457" spans="1:12">
      <c r="A1457" s="11" t="s">
        <v>2384</v>
      </c>
      <c r="D1457" s="11" t="s">
        <v>260</v>
      </c>
      <c r="E1457" s="19" t="s">
        <v>2634</v>
      </c>
      <c r="F1457" s="10">
        <v>42036</v>
      </c>
      <c r="G1457" s="10">
        <v>45689</v>
      </c>
      <c r="H1457" s="11">
        <v>11</v>
      </c>
      <c r="I1457" s="20" t="s">
        <v>259</v>
      </c>
      <c r="J1457" s="11" t="s">
        <v>261</v>
      </c>
      <c r="K1457" s="11" t="s">
        <v>11524</v>
      </c>
      <c r="L1457" s="11">
        <v>2</v>
      </c>
    </row>
    <row r="1458" spans="1:12">
      <c r="A1458" s="11" t="s">
        <v>2385</v>
      </c>
      <c r="D1458" s="11" t="s">
        <v>260</v>
      </c>
      <c r="E1458" s="19" t="s">
        <v>2635</v>
      </c>
      <c r="F1458" s="10">
        <v>42036</v>
      </c>
      <c r="G1458" s="10">
        <v>45689</v>
      </c>
      <c r="H1458" s="11">
        <v>11</v>
      </c>
      <c r="I1458" s="20" t="s">
        <v>259</v>
      </c>
      <c r="J1458" s="11" t="s">
        <v>261</v>
      </c>
      <c r="K1458" s="11" t="s">
        <v>11524</v>
      </c>
      <c r="L1458" s="11">
        <v>2</v>
      </c>
    </row>
    <row r="1459" spans="1:12">
      <c r="A1459" s="11" t="s">
        <v>2386</v>
      </c>
      <c r="D1459" s="11" t="s">
        <v>260</v>
      </c>
      <c r="E1459" s="19" t="s">
        <v>2636</v>
      </c>
      <c r="F1459" s="10">
        <v>42036</v>
      </c>
      <c r="G1459" s="10">
        <v>45689</v>
      </c>
      <c r="H1459" s="11">
        <v>11</v>
      </c>
      <c r="I1459" s="20" t="s">
        <v>259</v>
      </c>
      <c r="J1459" s="11" t="s">
        <v>261</v>
      </c>
      <c r="K1459" s="11" t="s">
        <v>11524</v>
      </c>
      <c r="L1459" s="11">
        <v>2</v>
      </c>
    </row>
    <row r="1460" spans="1:12">
      <c r="A1460" s="11" t="s">
        <v>2387</v>
      </c>
      <c r="D1460" s="11" t="s">
        <v>260</v>
      </c>
      <c r="E1460" s="19" t="s">
        <v>2637</v>
      </c>
      <c r="F1460" s="10">
        <v>42036</v>
      </c>
      <c r="G1460" s="10">
        <v>45689</v>
      </c>
      <c r="H1460" s="11">
        <v>11</v>
      </c>
      <c r="I1460" s="20" t="s">
        <v>259</v>
      </c>
      <c r="J1460" s="11" t="s">
        <v>261</v>
      </c>
      <c r="K1460" s="11" t="s">
        <v>11524</v>
      </c>
      <c r="L1460" s="11">
        <v>2</v>
      </c>
    </row>
    <row r="1461" spans="1:12">
      <c r="A1461" s="11" t="s">
        <v>2388</v>
      </c>
      <c r="D1461" s="11" t="s">
        <v>260</v>
      </c>
      <c r="E1461" s="19" t="s">
        <v>2638</v>
      </c>
      <c r="F1461" s="10">
        <v>42036</v>
      </c>
      <c r="G1461" s="10">
        <v>45689</v>
      </c>
      <c r="H1461" s="11">
        <v>11</v>
      </c>
      <c r="I1461" s="20" t="s">
        <v>259</v>
      </c>
      <c r="J1461" s="11" t="s">
        <v>261</v>
      </c>
      <c r="K1461" s="11" t="s">
        <v>11524</v>
      </c>
      <c r="L1461" s="11">
        <v>2</v>
      </c>
    </row>
    <row r="1462" spans="1:12">
      <c r="A1462" s="11" t="s">
        <v>2389</v>
      </c>
      <c r="D1462" s="11" t="s">
        <v>260</v>
      </c>
      <c r="E1462" s="19" t="s">
        <v>2639</v>
      </c>
      <c r="F1462" s="10">
        <v>42036</v>
      </c>
      <c r="G1462" s="10">
        <v>45689</v>
      </c>
      <c r="H1462" s="11">
        <v>11</v>
      </c>
      <c r="I1462" s="20" t="s">
        <v>259</v>
      </c>
      <c r="J1462" s="11" t="s">
        <v>261</v>
      </c>
      <c r="K1462" s="11" t="s">
        <v>11524</v>
      </c>
      <c r="L1462" s="11">
        <v>2</v>
      </c>
    </row>
    <row r="1463" spans="1:12">
      <c r="A1463" s="11" t="s">
        <v>2390</v>
      </c>
      <c r="D1463" s="11" t="s">
        <v>260</v>
      </c>
      <c r="E1463" s="19" t="s">
        <v>2640</v>
      </c>
      <c r="F1463" s="10">
        <v>42036</v>
      </c>
      <c r="G1463" s="10">
        <v>45689</v>
      </c>
      <c r="H1463" s="11">
        <v>11</v>
      </c>
      <c r="I1463" s="20" t="s">
        <v>259</v>
      </c>
      <c r="J1463" s="11" t="s">
        <v>261</v>
      </c>
      <c r="K1463" s="11" t="s">
        <v>11524</v>
      </c>
      <c r="L1463" s="11">
        <v>2</v>
      </c>
    </row>
    <row r="1464" spans="1:12">
      <c r="A1464" s="11" t="s">
        <v>2391</v>
      </c>
      <c r="D1464" s="11" t="s">
        <v>260</v>
      </c>
      <c r="E1464" s="19" t="s">
        <v>2641</v>
      </c>
      <c r="F1464" s="10">
        <v>42036</v>
      </c>
      <c r="G1464" s="10">
        <v>45689</v>
      </c>
      <c r="H1464" s="11">
        <v>11</v>
      </c>
      <c r="I1464" s="20" t="s">
        <v>259</v>
      </c>
      <c r="J1464" s="11" t="s">
        <v>261</v>
      </c>
      <c r="K1464" s="11" t="s">
        <v>11524</v>
      </c>
      <c r="L1464" s="11">
        <v>2</v>
      </c>
    </row>
    <row r="1465" spans="1:12">
      <c r="A1465" s="11" t="s">
        <v>2392</v>
      </c>
      <c r="D1465" s="11" t="s">
        <v>260</v>
      </c>
      <c r="E1465" s="19" t="s">
        <v>2642</v>
      </c>
      <c r="F1465" s="10">
        <v>42036</v>
      </c>
      <c r="G1465" s="10">
        <v>45689</v>
      </c>
      <c r="H1465" s="11">
        <v>11</v>
      </c>
      <c r="I1465" s="20" t="s">
        <v>259</v>
      </c>
      <c r="J1465" s="11" t="s">
        <v>261</v>
      </c>
      <c r="K1465" s="11" t="s">
        <v>11524</v>
      </c>
      <c r="L1465" s="11">
        <v>2</v>
      </c>
    </row>
    <row r="1466" spans="1:12">
      <c r="A1466" s="11" t="s">
        <v>2393</v>
      </c>
      <c r="D1466" s="11" t="s">
        <v>260</v>
      </c>
      <c r="E1466" s="19" t="s">
        <v>2643</v>
      </c>
      <c r="F1466" s="10">
        <v>42036</v>
      </c>
      <c r="G1466" s="10">
        <v>45689</v>
      </c>
      <c r="H1466" s="11">
        <v>11</v>
      </c>
      <c r="I1466" s="20" t="s">
        <v>259</v>
      </c>
      <c r="J1466" s="11" t="s">
        <v>261</v>
      </c>
      <c r="K1466" s="11" t="s">
        <v>11524</v>
      </c>
      <c r="L1466" s="11">
        <v>2</v>
      </c>
    </row>
    <row r="1467" spans="1:12">
      <c r="A1467" s="11" t="s">
        <v>2394</v>
      </c>
      <c r="D1467" s="11" t="s">
        <v>260</v>
      </c>
      <c r="E1467" s="19" t="s">
        <v>2644</v>
      </c>
      <c r="F1467" s="10">
        <v>42036</v>
      </c>
      <c r="G1467" s="10">
        <v>45689</v>
      </c>
      <c r="H1467" s="11">
        <v>11</v>
      </c>
      <c r="I1467" s="11" t="s">
        <v>277</v>
      </c>
      <c r="J1467" s="11" t="s">
        <v>261</v>
      </c>
      <c r="K1467" s="11" t="s">
        <v>11524</v>
      </c>
      <c r="L1467" s="11">
        <v>2</v>
      </c>
    </row>
    <row r="1468" spans="1:12">
      <c r="A1468" s="11" t="s">
        <v>2395</v>
      </c>
      <c r="D1468" s="11" t="s">
        <v>260</v>
      </c>
      <c r="E1468" s="19" t="s">
        <v>2645</v>
      </c>
      <c r="F1468" s="10">
        <v>42036</v>
      </c>
      <c r="G1468" s="10">
        <v>45689</v>
      </c>
      <c r="H1468" s="11">
        <v>11</v>
      </c>
      <c r="I1468" s="11" t="s">
        <v>277</v>
      </c>
      <c r="J1468" s="11" t="s">
        <v>261</v>
      </c>
      <c r="K1468" s="11" t="s">
        <v>11524</v>
      </c>
      <c r="L1468" s="11">
        <v>2</v>
      </c>
    </row>
    <row r="1469" spans="1:12">
      <c r="A1469" s="11" t="s">
        <v>2396</v>
      </c>
      <c r="D1469" s="11" t="s">
        <v>260</v>
      </c>
      <c r="E1469" s="19" t="s">
        <v>2646</v>
      </c>
      <c r="F1469" s="10">
        <v>42036</v>
      </c>
      <c r="G1469" s="10">
        <v>45689</v>
      </c>
      <c r="H1469" s="11">
        <v>11</v>
      </c>
      <c r="I1469" s="11" t="s">
        <v>277</v>
      </c>
      <c r="J1469" s="11" t="s">
        <v>261</v>
      </c>
      <c r="K1469" s="11" t="s">
        <v>11524</v>
      </c>
      <c r="L1469" s="11">
        <v>2</v>
      </c>
    </row>
    <row r="1470" spans="1:12">
      <c r="A1470" s="11" t="s">
        <v>2397</v>
      </c>
      <c r="D1470" s="11" t="s">
        <v>260</v>
      </c>
      <c r="E1470" s="19" t="s">
        <v>2647</v>
      </c>
      <c r="F1470" s="10">
        <v>42036</v>
      </c>
      <c r="G1470" s="10">
        <v>45689</v>
      </c>
      <c r="H1470" s="11">
        <v>11</v>
      </c>
      <c r="I1470" s="20" t="s">
        <v>259</v>
      </c>
      <c r="J1470" s="11" t="s">
        <v>261</v>
      </c>
      <c r="K1470" s="11" t="s">
        <v>11524</v>
      </c>
      <c r="L1470" s="11">
        <v>2</v>
      </c>
    </row>
    <row r="1471" spans="1:12">
      <c r="A1471" s="11" t="s">
        <v>2398</v>
      </c>
      <c r="D1471" s="11" t="s">
        <v>260</v>
      </c>
      <c r="E1471" s="19" t="s">
        <v>2648</v>
      </c>
      <c r="F1471" s="10">
        <v>42036</v>
      </c>
      <c r="G1471" s="10">
        <v>45689</v>
      </c>
      <c r="H1471" s="11">
        <v>11</v>
      </c>
      <c r="I1471" s="20" t="s">
        <v>259</v>
      </c>
      <c r="J1471" s="11" t="s">
        <v>261</v>
      </c>
      <c r="K1471" s="11" t="s">
        <v>11524</v>
      </c>
      <c r="L1471" s="11">
        <v>2</v>
      </c>
    </row>
    <row r="1472" spans="1:12">
      <c r="A1472" s="11" t="s">
        <v>2399</v>
      </c>
      <c r="D1472" s="11" t="s">
        <v>260</v>
      </c>
      <c r="E1472" s="19" t="s">
        <v>2649</v>
      </c>
      <c r="F1472" s="10">
        <v>42036</v>
      </c>
      <c r="G1472" s="10">
        <v>45689</v>
      </c>
      <c r="H1472" s="11">
        <v>11</v>
      </c>
      <c r="I1472" s="20" t="s">
        <v>259</v>
      </c>
      <c r="J1472" s="11" t="s">
        <v>261</v>
      </c>
      <c r="K1472" s="11" t="s">
        <v>11524</v>
      </c>
      <c r="L1472" s="11">
        <v>2</v>
      </c>
    </row>
    <row r="1473" spans="1:12">
      <c r="A1473" s="11" t="s">
        <v>2400</v>
      </c>
      <c r="D1473" s="11" t="s">
        <v>260</v>
      </c>
      <c r="E1473" s="19" t="s">
        <v>2650</v>
      </c>
      <c r="F1473" s="10">
        <v>42036</v>
      </c>
      <c r="G1473" s="10">
        <v>45689</v>
      </c>
      <c r="H1473" s="11">
        <v>11</v>
      </c>
      <c r="I1473" s="20" t="s">
        <v>259</v>
      </c>
      <c r="J1473" s="11" t="s">
        <v>261</v>
      </c>
      <c r="K1473" s="11" t="s">
        <v>11524</v>
      </c>
      <c r="L1473" s="11">
        <v>2</v>
      </c>
    </row>
    <row r="1474" spans="1:12">
      <c r="A1474" s="11" t="s">
        <v>2401</v>
      </c>
      <c r="D1474" s="11" t="s">
        <v>260</v>
      </c>
      <c r="E1474" s="19" t="s">
        <v>2651</v>
      </c>
      <c r="F1474" s="10">
        <v>42036</v>
      </c>
      <c r="G1474" s="10">
        <v>45689</v>
      </c>
      <c r="H1474" s="11">
        <v>11</v>
      </c>
      <c r="I1474" s="20" t="s">
        <v>259</v>
      </c>
      <c r="J1474" s="11" t="s">
        <v>261</v>
      </c>
      <c r="K1474" s="11" t="s">
        <v>11524</v>
      </c>
      <c r="L1474" s="11">
        <v>2</v>
      </c>
    </row>
    <row r="1475" spans="1:12">
      <c r="A1475" s="11" t="s">
        <v>2402</v>
      </c>
      <c r="D1475" s="11" t="s">
        <v>260</v>
      </c>
      <c r="E1475" s="19" t="s">
        <v>2652</v>
      </c>
      <c r="F1475" s="10">
        <v>42036</v>
      </c>
      <c r="G1475" s="10">
        <v>45689</v>
      </c>
      <c r="H1475" s="11">
        <v>11</v>
      </c>
      <c r="I1475" s="20" t="s">
        <v>259</v>
      </c>
      <c r="J1475" s="11" t="s">
        <v>261</v>
      </c>
      <c r="K1475" s="11" t="s">
        <v>11524</v>
      </c>
      <c r="L1475" s="11">
        <v>2</v>
      </c>
    </row>
    <row r="1476" spans="1:12">
      <c r="A1476" s="11" t="s">
        <v>2403</v>
      </c>
      <c r="D1476" s="11" t="s">
        <v>260</v>
      </c>
      <c r="E1476" s="19" t="s">
        <v>2653</v>
      </c>
      <c r="F1476" s="10">
        <v>42036</v>
      </c>
      <c r="G1476" s="10">
        <v>45689</v>
      </c>
      <c r="H1476" s="11">
        <v>11</v>
      </c>
      <c r="I1476" s="20" t="s">
        <v>259</v>
      </c>
      <c r="J1476" s="11" t="s">
        <v>261</v>
      </c>
      <c r="K1476" s="11" t="s">
        <v>11524</v>
      </c>
      <c r="L1476" s="11">
        <v>2</v>
      </c>
    </row>
    <row r="1477" spans="1:12">
      <c r="A1477" s="11" t="s">
        <v>2404</v>
      </c>
      <c r="D1477" s="11" t="s">
        <v>260</v>
      </c>
      <c r="E1477" s="19" t="s">
        <v>2654</v>
      </c>
      <c r="F1477" s="10">
        <v>42036</v>
      </c>
      <c r="G1477" s="10">
        <v>45689</v>
      </c>
      <c r="H1477" s="11">
        <v>11</v>
      </c>
      <c r="I1477" s="20" t="s">
        <v>259</v>
      </c>
      <c r="J1477" s="11" t="s">
        <v>261</v>
      </c>
      <c r="K1477" s="11" t="s">
        <v>11524</v>
      </c>
      <c r="L1477" s="11">
        <v>2</v>
      </c>
    </row>
    <row r="1478" spans="1:12">
      <c r="A1478" s="11" t="s">
        <v>2405</v>
      </c>
      <c r="D1478" s="11" t="s">
        <v>260</v>
      </c>
      <c r="E1478" s="19" t="s">
        <v>2655</v>
      </c>
      <c r="F1478" s="10">
        <v>42036</v>
      </c>
      <c r="G1478" s="10">
        <v>45689</v>
      </c>
      <c r="H1478" s="11">
        <v>11</v>
      </c>
      <c r="I1478" s="20" t="s">
        <v>259</v>
      </c>
      <c r="J1478" s="11" t="s">
        <v>261</v>
      </c>
      <c r="K1478" s="11" t="s">
        <v>11524</v>
      </c>
      <c r="L1478" s="11">
        <v>2</v>
      </c>
    </row>
    <row r="1479" spans="1:12">
      <c r="A1479" s="11" t="s">
        <v>2406</v>
      </c>
      <c r="D1479" s="11" t="s">
        <v>260</v>
      </c>
      <c r="E1479" s="19" t="s">
        <v>2656</v>
      </c>
      <c r="F1479" s="10">
        <v>42036</v>
      </c>
      <c r="G1479" s="10">
        <v>45689</v>
      </c>
      <c r="H1479" s="11">
        <v>11</v>
      </c>
      <c r="I1479" s="20" t="s">
        <v>259</v>
      </c>
      <c r="J1479" s="11" t="s">
        <v>261</v>
      </c>
      <c r="K1479" s="11" t="s">
        <v>11524</v>
      </c>
      <c r="L1479" s="11">
        <v>2</v>
      </c>
    </row>
    <row r="1480" spans="1:12">
      <c r="A1480" s="11" t="s">
        <v>2407</v>
      </c>
      <c r="D1480" s="11" t="s">
        <v>260</v>
      </c>
      <c r="E1480" s="19" t="s">
        <v>2657</v>
      </c>
      <c r="F1480" s="10">
        <v>42036</v>
      </c>
      <c r="G1480" s="10">
        <v>45689</v>
      </c>
      <c r="H1480" s="11">
        <v>11</v>
      </c>
      <c r="I1480" s="20" t="s">
        <v>259</v>
      </c>
      <c r="J1480" s="11" t="s">
        <v>261</v>
      </c>
      <c r="K1480" s="11" t="s">
        <v>11524</v>
      </c>
      <c r="L1480" s="11">
        <v>2</v>
      </c>
    </row>
    <row r="1481" spans="1:12">
      <c r="A1481" s="11" t="s">
        <v>2408</v>
      </c>
      <c r="D1481" s="11" t="s">
        <v>260</v>
      </c>
      <c r="E1481" s="19" t="s">
        <v>2658</v>
      </c>
      <c r="F1481" s="10">
        <v>42036</v>
      </c>
      <c r="G1481" s="10">
        <v>45689</v>
      </c>
      <c r="H1481" s="11">
        <v>11</v>
      </c>
      <c r="I1481" s="20" t="s">
        <v>259</v>
      </c>
      <c r="J1481" s="11" t="s">
        <v>261</v>
      </c>
      <c r="K1481" s="11" t="s">
        <v>11524</v>
      </c>
      <c r="L1481" s="11">
        <v>2</v>
      </c>
    </row>
    <row r="1482" spans="1:12">
      <c r="A1482" s="11" t="s">
        <v>2409</v>
      </c>
      <c r="D1482" s="11" t="s">
        <v>260</v>
      </c>
      <c r="E1482" s="19" t="s">
        <v>2659</v>
      </c>
      <c r="F1482" s="10">
        <v>42036</v>
      </c>
      <c r="G1482" s="10">
        <v>45689</v>
      </c>
      <c r="H1482" s="11">
        <v>11</v>
      </c>
      <c r="I1482" s="20" t="s">
        <v>259</v>
      </c>
      <c r="J1482" s="11" t="s">
        <v>261</v>
      </c>
      <c r="K1482" s="11" t="s">
        <v>11524</v>
      </c>
      <c r="L1482" s="11">
        <v>2</v>
      </c>
    </row>
    <row r="1483" spans="1:12">
      <c r="A1483" s="11" t="s">
        <v>2410</v>
      </c>
      <c r="D1483" s="11" t="s">
        <v>260</v>
      </c>
      <c r="E1483" s="19" t="s">
        <v>2660</v>
      </c>
      <c r="F1483" s="10">
        <v>42036</v>
      </c>
      <c r="G1483" s="10">
        <v>45689</v>
      </c>
      <c r="H1483" s="11">
        <v>11</v>
      </c>
      <c r="I1483" s="20" t="s">
        <v>259</v>
      </c>
      <c r="J1483" s="11" t="s">
        <v>261</v>
      </c>
      <c r="K1483" s="11" t="s">
        <v>11524</v>
      </c>
      <c r="L1483" s="11">
        <v>2</v>
      </c>
    </row>
    <row r="1484" spans="1:12">
      <c r="A1484" s="11" t="s">
        <v>2411</v>
      </c>
      <c r="D1484" s="11" t="s">
        <v>260</v>
      </c>
      <c r="E1484" s="19" t="s">
        <v>2661</v>
      </c>
      <c r="F1484" s="10">
        <v>42036</v>
      </c>
      <c r="G1484" s="10">
        <v>45689</v>
      </c>
      <c r="H1484" s="11">
        <v>11</v>
      </c>
      <c r="I1484" s="20" t="s">
        <v>259</v>
      </c>
      <c r="J1484" s="11" t="s">
        <v>261</v>
      </c>
      <c r="K1484" s="11" t="s">
        <v>11524</v>
      </c>
      <c r="L1484" s="11">
        <v>2</v>
      </c>
    </row>
    <row r="1485" spans="1:12">
      <c r="A1485" s="11" t="s">
        <v>2412</v>
      </c>
      <c r="D1485" s="11" t="s">
        <v>260</v>
      </c>
      <c r="E1485" s="19" t="s">
        <v>2662</v>
      </c>
      <c r="F1485" s="10">
        <v>42036</v>
      </c>
      <c r="G1485" s="10">
        <v>45689</v>
      </c>
      <c r="H1485" s="11">
        <v>11</v>
      </c>
      <c r="I1485" s="11" t="s">
        <v>277</v>
      </c>
      <c r="J1485" s="11" t="s">
        <v>261</v>
      </c>
      <c r="K1485" s="11" t="s">
        <v>11524</v>
      </c>
      <c r="L1485" s="11">
        <v>2</v>
      </c>
    </row>
    <row r="1486" spans="1:12">
      <c r="A1486" s="11" t="s">
        <v>2413</v>
      </c>
      <c r="D1486" s="11" t="s">
        <v>260</v>
      </c>
      <c r="E1486" s="19" t="s">
        <v>2663</v>
      </c>
      <c r="F1486" s="10">
        <v>42036</v>
      </c>
      <c r="G1486" s="10">
        <v>45689</v>
      </c>
      <c r="H1486" s="11">
        <v>11</v>
      </c>
      <c r="I1486" s="11" t="s">
        <v>277</v>
      </c>
      <c r="J1486" s="11" t="s">
        <v>261</v>
      </c>
      <c r="K1486" s="11" t="s">
        <v>11524</v>
      </c>
      <c r="L1486" s="11">
        <v>2</v>
      </c>
    </row>
    <row r="1487" spans="1:12">
      <c r="A1487" s="11" t="s">
        <v>2414</v>
      </c>
      <c r="D1487" s="11" t="s">
        <v>260</v>
      </c>
      <c r="E1487" s="19" t="s">
        <v>2664</v>
      </c>
      <c r="F1487" s="10">
        <v>42036</v>
      </c>
      <c r="G1487" s="10">
        <v>45689</v>
      </c>
      <c r="H1487" s="11">
        <v>11</v>
      </c>
      <c r="I1487" s="11" t="s">
        <v>277</v>
      </c>
      <c r="J1487" s="11" t="s">
        <v>261</v>
      </c>
      <c r="K1487" s="11" t="s">
        <v>11524</v>
      </c>
      <c r="L1487" s="11">
        <v>2</v>
      </c>
    </row>
    <row r="1488" spans="1:12">
      <c r="A1488" s="11" t="s">
        <v>2415</v>
      </c>
      <c r="D1488" s="11" t="s">
        <v>260</v>
      </c>
      <c r="E1488" s="19" t="s">
        <v>2665</v>
      </c>
      <c r="F1488" s="10">
        <v>42036</v>
      </c>
      <c r="G1488" s="10">
        <v>45689</v>
      </c>
      <c r="H1488" s="11">
        <v>11</v>
      </c>
      <c r="I1488" s="20" t="s">
        <v>259</v>
      </c>
      <c r="J1488" s="11" t="s">
        <v>261</v>
      </c>
      <c r="K1488" s="11" t="s">
        <v>11524</v>
      </c>
      <c r="L1488" s="11">
        <v>2</v>
      </c>
    </row>
    <row r="1489" spans="1:12">
      <c r="A1489" s="11" t="s">
        <v>2416</v>
      </c>
      <c r="D1489" s="11" t="s">
        <v>260</v>
      </c>
      <c r="E1489" s="19" t="s">
        <v>2666</v>
      </c>
      <c r="F1489" s="10">
        <v>42036</v>
      </c>
      <c r="G1489" s="10">
        <v>45689</v>
      </c>
      <c r="H1489" s="11">
        <v>11</v>
      </c>
      <c r="I1489" s="20" t="s">
        <v>259</v>
      </c>
      <c r="J1489" s="11" t="s">
        <v>261</v>
      </c>
      <c r="K1489" s="11" t="s">
        <v>11524</v>
      </c>
      <c r="L1489" s="11">
        <v>2</v>
      </c>
    </row>
    <row r="1490" spans="1:12">
      <c r="A1490" s="11" t="s">
        <v>2417</v>
      </c>
      <c r="D1490" s="11" t="s">
        <v>260</v>
      </c>
      <c r="E1490" s="19" t="s">
        <v>2667</v>
      </c>
      <c r="F1490" s="10">
        <v>42036</v>
      </c>
      <c r="G1490" s="10">
        <v>45689</v>
      </c>
      <c r="H1490" s="11">
        <v>11</v>
      </c>
      <c r="I1490" s="20" t="s">
        <v>259</v>
      </c>
      <c r="J1490" s="11" t="s">
        <v>261</v>
      </c>
      <c r="K1490" s="11" t="s">
        <v>11524</v>
      </c>
      <c r="L1490" s="11">
        <v>2</v>
      </c>
    </row>
    <row r="1491" spans="1:12">
      <c r="A1491" s="11" t="s">
        <v>2418</v>
      </c>
      <c r="D1491" s="11" t="s">
        <v>260</v>
      </c>
      <c r="E1491" s="19" t="s">
        <v>2668</v>
      </c>
      <c r="F1491" s="10">
        <v>42036</v>
      </c>
      <c r="G1491" s="10">
        <v>45689</v>
      </c>
      <c r="H1491" s="11">
        <v>11</v>
      </c>
      <c r="I1491" s="20" t="s">
        <v>259</v>
      </c>
      <c r="J1491" s="11" t="s">
        <v>261</v>
      </c>
      <c r="K1491" s="11" t="s">
        <v>11524</v>
      </c>
      <c r="L1491" s="11">
        <v>2</v>
      </c>
    </row>
    <row r="1492" spans="1:12">
      <c r="A1492" s="11" t="s">
        <v>2419</v>
      </c>
      <c r="D1492" s="11" t="s">
        <v>260</v>
      </c>
      <c r="E1492" s="19" t="s">
        <v>2669</v>
      </c>
      <c r="F1492" s="10">
        <v>42036</v>
      </c>
      <c r="G1492" s="10">
        <v>45689</v>
      </c>
      <c r="H1492" s="11">
        <v>11</v>
      </c>
      <c r="I1492" s="20" t="s">
        <v>259</v>
      </c>
      <c r="J1492" s="11" t="s">
        <v>261</v>
      </c>
      <c r="K1492" s="11" t="s">
        <v>11524</v>
      </c>
      <c r="L1492" s="11">
        <v>2</v>
      </c>
    </row>
    <row r="1493" spans="1:12">
      <c r="A1493" s="11" t="s">
        <v>2420</v>
      </c>
      <c r="D1493" s="11" t="s">
        <v>260</v>
      </c>
      <c r="E1493" s="19" t="s">
        <v>2670</v>
      </c>
      <c r="F1493" s="10">
        <v>42036</v>
      </c>
      <c r="G1493" s="10">
        <v>45689</v>
      </c>
      <c r="H1493" s="11">
        <v>11</v>
      </c>
      <c r="I1493" s="20" t="s">
        <v>259</v>
      </c>
      <c r="J1493" s="11" t="s">
        <v>261</v>
      </c>
      <c r="K1493" s="11" t="s">
        <v>11524</v>
      </c>
      <c r="L1493" s="11">
        <v>2</v>
      </c>
    </row>
    <row r="1494" spans="1:12">
      <c r="A1494" s="11" t="s">
        <v>2421</v>
      </c>
      <c r="D1494" s="11" t="s">
        <v>260</v>
      </c>
      <c r="E1494" s="19" t="s">
        <v>2671</v>
      </c>
      <c r="F1494" s="10">
        <v>42036</v>
      </c>
      <c r="G1494" s="10">
        <v>45689</v>
      </c>
      <c r="H1494" s="11">
        <v>11</v>
      </c>
      <c r="I1494" s="20" t="s">
        <v>259</v>
      </c>
      <c r="J1494" s="11" t="s">
        <v>261</v>
      </c>
      <c r="K1494" s="11" t="s">
        <v>11524</v>
      </c>
      <c r="L1494" s="11">
        <v>2</v>
      </c>
    </row>
    <row r="1495" spans="1:12">
      <c r="A1495" s="11" t="s">
        <v>2422</v>
      </c>
      <c r="D1495" s="11" t="s">
        <v>260</v>
      </c>
      <c r="E1495" s="19" t="s">
        <v>2672</v>
      </c>
      <c r="F1495" s="10">
        <v>42036</v>
      </c>
      <c r="G1495" s="10">
        <v>45689</v>
      </c>
      <c r="H1495" s="11">
        <v>11</v>
      </c>
      <c r="I1495" s="20" t="s">
        <v>259</v>
      </c>
      <c r="J1495" s="11" t="s">
        <v>261</v>
      </c>
      <c r="K1495" s="11" t="s">
        <v>11524</v>
      </c>
      <c r="L1495" s="11">
        <v>2</v>
      </c>
    </row>
    <row r="1496" spans="1:12">
      <c r="A1496" s="11" t="s">
        <v>2423</v>
      </c>
      <c r="D1496" s="11" t="s">
        <v>260</v>
      </c>
      <c r="E1496" s="19" t="s">
        <v>2673</v>
      </c>
      <c r="F1496" s="10">
        <v>42036</v>
      </c>
      <c r="G1496" s="10">
        <v>45689</v>
      </c>
      <c r="H1496" s="11">
        <v>11</v>
      </c>
      <c r="I1496" s="20" t="s">
        <v>259</v>
      </c>
      <c r="J1496" s="11" t="s">
        <v>261</v>
      </c>
      <c r="K1496" s="11" t="s">
        <v>11524</v>
      </c>
      <c r="L1496" s="11">
        <v>2</v>
      </c>
    </row>
    <row r="1497" spans="1:12">
      <c r="A1497" s="11" t="s">
        <v>2424</v>
      </c>
      <c r="D1497" s="11" t="s">
        <v>260</v>
      </c>
      <c r="E1497" s="19" t="s">
        <v>2674</v>
      </c>
      <c r="F1497" s="10">
        <v>42036</v>
      </c>
      <c r="G1497" s="10">
        <v>45689</v>
      </c>
      <c r="H1497" s="11">
        <v>11</v>
      </c>
      <c r="I1497" s="20" t="s">
        <v>259</v>
      </c>
      <c r="J1497" s="11" t="s">
        <v>261</v>
      </c>
      <c r="K1497" s="11" t="s">
        <v>11524</v>
      </c>
      <c r="L1497" s="11">
        <v>2</v>
      </c>
    </row>
    <row r="1498" spans="1:12">
      <c r="A1498" s="11" t="s">
        <v>2425</v>
      </c>
      <c r="D1498" s="11" t="s">
        <v>260</v>
      </c>
      <c r="E1498" s="19" t="s">
        <v>2675</v>
      </c>
      <c r="F1498" s="10">
        <v>42036</v>
      </c>
      <c r="G1498" s="10">
        <v>45689</v>
      </c>
      <c r="H1498" s="11">
        <v>11</v>
      </c>
      <c r="I1498" s="20" t="s">
        <v>259</v>
      </c>
      <c r="J1498" s="11" t="s">
        <v>261</v>
      </c>
      <c r="K1498" s="11" t="s">
        <v>11524</v>
      </c>
      <c r="L1498" s="11">
        <v>2</v>
      </c>
    </row>
    <row r="1499" spans="1:12">
      <c r="A1499" s="11" t="s">
        <v>2426</v>
      </c>
      <c r="D1499" s="11" t="s">
        <v>260</v>
      </c>
      <c r="E1499" s="19" t="s">
        <v>2676</v>
      </c>
      <c r="F1499" s="10">
        <v>42036</v>
      </c>
      <c r="G1499" s="10">
        <v>45689</v>
      </c>
      <c r="H1499" s="11">
        <v>11</v>
      </c>
      <c r="I1499" s="20" t="s">
        <v>259</v>
      </c>
      <c r="J1499" s="11" t="s">
        <v>261</v>
      </c>
      <c r="K1499" s="11" t="s">
        <v>11524</v>
      </c>
      <c r="L1499" s="11">
        <v>2</v>
      </c>
    </row>
    <row r="1500" spans="1:12">
      <c r="A1500" s="11" t="s">
        <v>2427</v>
      </c>
      <c r="D1500" s="11" t="s">
        <v>260</v>
      </c>
      <c r="E1500" s="19" t="s">
        <v>2677</v>
      </c>
      <c r="F1500" s="10">
        <v>42036</v>
      </c>
      <c r="G1500" s="10">
        <v>45689</v>
      </c>
      <c r="H1500" s="11">
        <v>11</v>
      </c>
      <c r="I1500" s="20" t="s">
        <v>259</v>
      </c>
      <c r="J1500" s="11" t="s">
        <v>261</v>
      </c>
      <c r="K1500" s="11" t="s">
        <v>11524</v>
      </c>
      <c r="L1500" s="11">
        <v>2</v>
      </c>
    </row>
    <row r="1501" spans="1:12">
      <c r="A1501" s="11" t="s">
        <v>2428</v>
      </c>
      <c r="D1501" s="11" t="s">
        <v>260</v>
      </c>
      <c r="E1501" s="19" t="s">
        <v>2678</v>
      </c>
      <c r="F1501" s="10">
        <v>42036</v>
      </c>
      <c r="G1501" s="10">
        <v>45689</v>
      </c>
      <c r="H1501" s="11">
        <v>11</v>
      </c>
      <c r="I1501" s="20" t="s">
        <v>259</v>
      </c>
      <c r="J1501" s="11" t="s">
        <v>261</v>
      </c>
      <c r="K1501" s="11" t="s">
        <v>11524</v>
      </c>
      <c r="L1501" s="11">
        <v>2</v>
      </c>
    </row>
    <row r="1502" spans="1:12">
      <c r="A1502" s="11" t="s">
        <v>2429</v>
      </c>
      <c r="D1502" s="11" t="s">
        <v>260</v>
      </c>
      <c r="E1502" s="19" t="s">
        <v>2679</v>
      </c>
      <c r="F1502" s="10">
        <v>42036</v>
      </c>
      <c r="G1502" s="10">
        <v>45689</v>
      </c>
      <c r="H1502" s="11">
        <v>11</v>
      </c>
      <c r="I1502" s="20" t="s">
        <v>259</v>
      </c>
      <c r="J1502" s="11" t="s">
        <v>261</v>
      </c>
      <c r="K1502" s="11" t="s">
        <v>11524</v>
      </c>
      <c r="L1502" s="11">
        <v>2</v>
      </c>
    </row>
    <row r="1503" spans="1:12">
      <c r="A1503" s="11" t="s">
        <v>2430</v>
      </c>
      <c r="D1503" s="11" t="s">
        <v>260</v>
      </c>
      <c r="E1503" s="19" t="s">
        <v>2680</v>
      </c>
      <c r="F1503" s="10">
        <v>42036</v>
      </c>
      <c r="G1503" s="10">
        <v>45689</v>
      </c>
      <c r="H1503" s="11">
        <v>11</v>
      </c>
      <c r="I1503" s="11" t="s">
        <v>277</v>
      </c>
      <c r="J1503" s="11" t="s">
        <v>261</v>
      </c>
      <c r="K1503" s="11" t="s">
        <v>11524</v>
      </c>
      <c r="L1503" s="11">
        <v>2</v>
      </c>
    </row>
    <row r="1504" spans="1:12">
      <c r="A1504" s="11" t="s">
        <v>2431</v>
      </c>
      <c r="D1504" s="11" t="s">
        <v>260</v>
      </c>
      <c r="E1504" s="19" t="s">
        <v>2681</v>
      </c>
      <c r="F1504" s="10">
        <v>42036</v>
      </c>
      <c r="G1504" s="10">
        <v>45689</v>
      </c>
      <c r="H1504" s="11">
        <v>11</v>
      </c>
      <c r="I1504" s="11" t="s">
        <v>277</v>
      </c>
      <c r="J1504" s="11" t="s">
        <v>261</v>
      </c>
      <c r="K1504" s="11" t="s">
        <v>11524</v>
      </c>
      <c r="L1504" s="11">
        <v>2</v>
      </c>
    </row>
    <row r="1505" spans="1:12">
      <c r="A1505" s="11" t="s">
        <v>2432</v>
      </c>
      <c r="D1505" s="11" t="s">
        <v>260</v>
      </c>
      <c r="E1505" s="19" t="s">
        <v>2682</v>
      </c>
      <c r="F1505" s="10">
        <v>42036</v>
      </c>
      <c r="G1505" s="10">
        <v>45689</v>
      </c>
      <c r="H1505" s="11">
        <v>11</v>
      </c>
      <c r="I1505" s="11" t="s">
        <v>277</v>
      </c>
      <c r="J1505" s="11" t="s">
        <v>261</v>
      </c>
      <c r="K1505" s="11" t="s">
        <v>11524</v>
      </c>
      <c r="L1505" s="11">
        <v>2</v>
      </c>
    </row>
    <row r="1506" spans="1:12">
      <c r="A1506" s="11" t="s">
        <v>2433</v>
      </c>
      <c r="D1506" s="11" t="s">
        <v>260</v>
      </c>
      <c r="E1506" s="19" t="s">
        <v>2683</v>
      </c>
      <c r="F1506" s="10">
        <v>42036</v>
      </c>
      <c r="G1506" s="10">
        <v>45689</v>
      </c>
      <c r="H1506" s="11">
        <v>11</v>
      </c>
      <c r="I1506" s="20" t="s">
        <v>259</v>
      </c>
      <c r="J1506" s="11" t="s">
        <v>261</v>
      </c>
      <c r="K1506" s="11" t="s">
        <v>11524</v>
      </c>
      <c r="L1506" s="11">
        <v>2</v>
      </c>
    </row>
    <row r="1507" spans="1:12">
      <c r="A1507" s="11" t="s">
        <v>2434</v>
      </c>
      <c r="D1507" s="11" t="s">
        <v>260</v>
      </c>
      <c r="E1507" s="19" t="s">
        <v>2684</v>
      </c>
      <c r="F1507" s="10">
        <v>42036</v>
      </c>
      <c r="G1507" s="10">
        <v>45689</v>
      </c>
      <c r="H1507" s="11">
        <v>11</v>
      </c>
      <c r="I1507" s="20" t="s">
        <v>259</v>
      </c>
      <c r="J1507" s="11" t="s">
        <v>261</v>
      </c>
      <c r="K1507" s="11" t="s">
        <v>11524</v>
      </c>
      <c r="L1507" s="11">
        <v>2</v>
      </c>
    </row>
    <row r="1508" spans="1:12">
      <c r="A1508" s="11" t="s">
        <v>2435</v>
      </c>
      <c r="D1508" s="11" t="s">
        <v>260</v>
      </c>
      <c r="E1508" s="19" t="s">
        <v>2685</v>
      </c>
      <c r="F1508" s="10">
        <v>42036</v>
      </c>
      <c r="G1508" s="10">
        <v>45689</v>
      </c>
      <c r="H1508" s="11">
        <v>11</v>
      </c>
      <c r="I1508" s="20" t="s">
        <v>259</v>
      </c>
      <c r="J1508" s="11" t="s">
        <v>261</v>
      </c>
      <c r="K1508" s="11" t="s">
        <v>11524</v>
      </c>
      <c r="L1508" s="11">
        <v>2</v>
      </c>
    </row>
    <row r="1509" spans="1:12">
      <c r="A1509" s="11" t="s">
        <v>2436</v>
      </c>
      <c r="D1509" s="11" t="s">
        <v>260</v>
      </c>
      <c r="E1509" s="19" t="s">
        <v>2686</v>
      </c>
      <c r="F1509" s="10">
        <v>42036</v>
      </c>
      <c r="G1509" s="10">
        <v>45689</v>
      </c>
      <c r="H1509" s="11">
        <v>11</v>
      </c>
      <c r="I1509" s="20" t="s">
        <v>259</v>
      </c>
      <c r="J1509" s="11" t="s">
        <v>261</v>
      </c>
      <c r="K1509" s="11" t="s">
        <v>11524</v>
      </c>
      <c r="L1509" s="11">
        <v>2</v>
      </c>
    </row>
    <row r="1510" spans="1:12">
      <c r="A1510" s="11" t="s">
        <v>2437</v>
      </c>
      <c r="D1510" s="11" t="s">
        <v>260</v>
      </c>
      <c r="E1510" s="19" t="s">
        <v>2687</v>
      </c>
      <c r="F1510" s="10">
        <v>42036</v>
      </c>
      <c r="G1510" s="10">
        <v>45689</v>
      </c>
      <c r="H1510" s="11">
        <v>11</v>
      </c>
      <c r="I1510" s="20" t="s">
        <v>259</v>
      </c>
      <c r="J1510" s="11" t="s">
        <v>261</v>
      </c>
      <c r="K1510" s="11" t="s">
        <v>11524</v>
      </c>
      <c r="L1510" s="11">
        <v>2</v>
      </c>
    </row>
    <row r="1511" spans="1:12">
      <c r="A1511" s="11" t="s">
        <v>2438</v>
      </c>
      <c r="D1511" s="11" t="s">
        <v>260</v>
      </c>
      <c r="E1511" s="19" t="s">
        <v>2688</v>
      </c>
      <c r="F1511" s="10">
        <v>42036</v>
      </c>
      <c r="G1511" s="10">
        <v>45689</v>
      </c>
      <c r="H1511" s="11">
        <v>11</v>
      </c>
      <c r="I1511" s="20" t="s">
        <v>259</v>
      </c>
      <c r="J1511" s="11" t="s">
        <v>261</v>
      </c>
      <c r="K1511" s="11" t="s">
        <v>11524</v>
      </c>
      <c r="L1511" s="11">
        <v>2</v>
      </c>
    </row>
    <row r="1512" spans="1:12">
      <c r="A1512" s="11" t="s">
        <v>2689</v>
      </c>
      <c r="D1512" s="11" t="s">
        <v>260</v>
      </c>
      <c r="E1512" s="19" t="s">
        <v>2939</v>
      </c>
      <c r="F1512" s="10">
        <v>42036</v>
      </c>
      <c r="G1512" s="10">
        <v>45689</v>
      </c>
      <c r="H1512" s="11">
        <v>11</v>
      </c>
      <c r="I1512" s="20" t="s">
        <v>259</v>
      </c>
      <c r="J1512" s="11" t="s">
        <v>261</v>
      </c>
      <c r="K1512" s="11" t="s">
        <v>11524</v>
      </c>
      <c r="L1512" s="11">
        <v>2</v>
      </c>
    </row>
    <row r="1513" spans="1:12">
      <c r="A1513" s="11" t="s">
        <v>2690</v>
      </c>
      <c r="D1513" s="11" t="s">
        <v>260</v>
      </c>
      <c r="E1513" s="19" t="s">
        <v>2940</v>
      </c>
      <c r="F1513" s="10">
        <v>42036</v>
      </c>
      <c r="G1513" s="10">
        <v>45689</v>
      </c>
      <c r="H1513" s="11">
        <v>11</v>
      </c>
      <c r="I1513" s="20" t="s">
        <v>259</v>
      </c>
      <c r="J1513" s="11" t="s">
        <v>261</v>
      </c>
      <c r="K1513" s="11" t="s">
        <v>11524</v>
      </c>
      <c r="L1513" s="11">
        <v>2</v>
      </c>
    </row>
    <row r="1514" spans="1:12">
      <c r="A1514" s="11" t="s">
        <v>2691</v>
      </c>
      <c r="D1514" s="11" t="s">
        <v>260</v>
      </c>
      <c r="E1514" s="19" t="s">
        <v>2941</v>
      </c>
      <c r="F1514" s="10">
        <v>42036</v>
      </c>
      <c r="G1514" s="10">
        <v>45689</v>
      </c>
      <c r="H1514" s="11">
        <v>11</v>
      </c>
      <c r="I1514" s="20" t="s">
        <v>259</v>
      </c>
      <c r="J1514" s="11" t="s">
        <v>261</v>
      </c>
      <c r="K1514" s="11" t="s">
        <v>11524</v>
      </c>
      <c r="L1514" s="11">
        <v>2</v>
      </c>
    </row>
    <row r="1515" spans="1:12">
      <c r="A1515" s="11" t="s">
        <v>2692</v>
      </c>
      <c r="D1515" s="11" t="s">
        <v>260</v>
      </c>
      <c r="E1515" s="19" t="s">
        <v>2942</v>
      </c>
      <c r="F1515" s="10">
        <v>42036</v>
      </c>
      <c r="G1515" s="10">
        <v>45689</v>
      </c>
      <c r="H1515" s="11">
        <v>11</v>
      </c>
      <c r="I1515" s="20" t="s">
        <v>259</v>
      </c>
      <c r="J1515" s="11" t="s">
        <v>261</v>
      </c>
      <c r="K1515" s="11" t="s">
        <v>11524</v>
      </c>
      <c r="L1515" s="11">
        <v>2</v>
      </c>
    </row>
    <row r="1516" spans="1:12">
      <c r="A1516" s="11" t="s">
        <v>2693</v>
      </c>
      <c r="D1516" s="11" t="s">
        <v>260</v>
      </c>
      <c r="E1516" s="19" t="s">
        <v>2943</v>
      </c>
      <c r="F1516" s="10">
        <v>42036</v>
      </c>
      <c r="G1516" s="10">
        <v>45689</v>
      </c>
      <c r="H1516" s="11">
        <v>11</v>
      </c>
      <c r="I1516" s="20" t="s">
        <v>259</v>
      </c>
      <c r="J1516" s="11" t="s">
        <v>261</v>
      </c>
      <c r="K1516" s="11" t="s">
        <v>11524</v>
      </c>
      <c r="L1516" s="11">
        <v>2</v>
      </c>
    </row>
    <row r="1517" spans="1:12">
      <c r="A1517" s="11" t="s">
        <v>2694</v>
      </c>
      <c r="D1517" s="11" t="s">
        <v>260</v>
      </c>
      <c r="E1517" s="19" t="s">
        <v>2944</v>
      </c>
      <c r="F1517" s="10">
        <v>42036</v>
      </c>
      <c r="G1517" s="10">
        <v>45689</v>
      </c>
      <c r="H1517" s="11">
        <v>11</v>
      </c>
      <c r="I1517" s="20" t="s">
        <v>259</v>
      </c>
      <c r="J1517" s="11" t="s">
        <v>261</v>
      </c>
      <c r="K1517" s="11" t="s">
        <v>11524</v>
      </c>
      <c r="L1517" s="11">
        <v>2</v>
      </c>
    </row>
    <row r="1518" spans="1:12">
      <c r="A1518" s="11" t="s">
        <v>2695</v>
      </c>
      <c r="D1518" s="11" t="s">
        <v>260</v>
      </c>
      <c r="E1518" s="19" t="s">
        <v>2945</v>
      </c>
      <c r="F1518" s="10">
        <v>42036</v>
      </c>
      <c r="G1518" s="10">
        <v>45689</v>
      </c>
      <c r="H1518" s="11">
        <v>11</v>
      </c>
      <c r="I1518" s="20" t="s">
        <v>259</v>
      </c>
      <c r="J1518" s="11" t="s">
        <v>261</v>
      </c>
      <c r="K1518" s="11" t="s">
        <v>11524</v>
      </c>
      <c r="L1518" s="11">
        <v>2</v>
      </c>
    </row>
    <row r="1519" spans="1:12">
      <c r="A1519" s="11" t="s">
        <v>2696</v>
      </c>
      <c r="D1519" s="11" t="s">
        <v>260</v>
      </c>
      <c r="E1519" s="19" t="s">
        <v>2946</v>
      </c>
      <c r="F1519" s="10">
        <v>42036</v>
      </c>
      <c r="G1519" s="10">
        <v>45689</v>
      </c>
      <c r="H1519" s="11">
        <v>11</v>
      </c>
      <c r="I1519" s="20" t="s">
        <v>259</v>
      </c>
      <c r="J1519" s="11" t="s">
        <v>261</v>
      </c>
      <c r="K1519" s="11" t="s">
        <v>11524</v>
      </c>
      <c r="L1519" s="11">
        <v>2</v>
      </c>
    </row>
    <row r="1520" spans="1:12">
      <c r="A1520" s="11" t="s">
        <v>2697</v>
      </c>
      <c r="D1520" s="11" t="s">
        <v>260</v>
      </c>
      <c r="E1520" s="19" t="s">
        <v>2947</v>
      </c>
      <c r="F1520" s="10">
        <v>42036</v>
      </c>
      <c r="G1520" s="10">
        <v>45689</v>
      </c>
      <c r="H1520" s="11">
        <v>11</v>
      </c>
      <c r="I1520" s="20" t="s">
        <v>259</v>
      </c>
      <c r="J1520" s="11" t="s">
        <v>261</v>
      </c>
      <c r="K1520" s="11" t="s">
        <v>11524</v>
      </c>
      <c r="L1520" s="11">
        <v>2</v>
      </c>
    </row>
    <row r="1521" spans="1:12">
      <c r="A1521" s="11" t="s">
        <v>2698</v>
      </c>
      <c r="D1521" s="11" t="s">
        <v>260</v>
      </c>
      <c r="E1521" s="19" t="s">
        <v>2948</v>
      </c>
      <c r="F1521" s="10">
        <v>42036</v>
      </c>
      <c r="G1521" s="10">
        <v>45689</v>
      </c>
      <c r="H1521" s="11">
        <v>11</v>
      </c>
      <c r="I1521" s="11" t="s">
        <v>277</v>
      </c>
      <c r="J1521" s="11" t="s">
        <v>261</v>
      </c>
      <c r="K1521" s="11" t="s">
        <v>11524</v>
      </c>
      <c r="L1521" s="11">
        <v>2</v>
      </c>
    </row>
    <row r="1522" spans="1:12">
      <c r="A1522" s="11" t="s">
        <v>2699</v>
      </c>
      <c r="D1522" s="11" t="s">
        <v>260</v>
      </c>
      <c r="E1522" s="19" t="s">
        <v>2949</v>
      </c>
      <c r="F1522" s="10">
        <v>42036</v>
      </c>
      <c r="G1522" s="10">
        <v>45689</v>
      </c>
      <c r="H1522" s="11">
        <v>11</v>
      </c>
      <c r="I1522" s="11" t="s">
        <v>277</v>
      </c>
      <c r="J1522" s="11" t="s">
        <v>261</v>
      </c>
      <c r="K1522" s="11" t="s">
        <v>11524</v>
      </c>
      <c r="L1522" s="11">
        <v>2</v>
      </c>
    </row>
    <row r="1523" spans="1:12">
      <c r="A1523" s="11" t="s">
        <v>2700</v>
      </c>
      <c r="D1523" s="11" t="s">
        <v>260</v>
      </c>
      <c r="E1523" s="19" t="s">
        <v>2950</v>
      </c>
      <c r="F1523" s="10">
        <v>42036</v>
      </c>
      <c r="G1523" s="10">
        <v>45689</v>
      </c>
      <c r="H1523" s="11">
        <v>11</v>
      </c>
      <c r="I1523" s="11" t="s">
        <v>277</v>
      </c>
      <c r="J1523" s="11" t="s">
        <v>261</v>
      </c>
      <c r="K1523" s="11" t="s">
        <v>11524</v>
      </c>
      <c r="L1523" s="11">
        <v>2</v>
      </c>
    </row>
    <row r="1524" spans="1:12">
      <c r="A1524" s="11" t="s">
        <v>2701</v>
      </c>
      <c r="D1524" s="11" t="s">
        <v>260</v>
      </c>
      <c r="E1524" s="19" t="s">
        <v>2951</v>
      </c>
      <c r="F1524" s="10">
        <v>42036</v>
      </c>
      <c r="G1524" s="10">
        <v>45689</v>
      </c>
      <c r="H1524" s="11">
        <v>11</v>
      </c>
      <c r="I1524" s="20" t="s">
        <v>259</v>
      </c>
      <c r="J1524" s="11" t="s">
        <v>261</v>
      </c>
      <c r="K1524" s="11" t="s">
        <v>11524</v>
      </c>
      <c r="L1524" s="11">
        <v>2</v>
      </c>
    </row>
    <row r="1525" spans="1:12">
      <c r="A1525" s="11" t="s">
        <v>2702</v>
      </c>
      <c r="D1525" s="11" t="s">
        <v>260</v>
      </c>
      <c r="E1525" s="19" t="s">
        <v>2952</v>
      </c>
      <c r="F1525" s="10">
        <v>42036</v>
      </c>
      <c r="G1525" s="10">
        <v>45689</v>
      </c>
      <c r="H1525" s="11">
        <v>11</v>
      </c>
      <c r="I1525" s="20" t="s">
        <v>259</v>
      </c>
      <c r="J1525" s="11" t="s">
        <v>261</v>
      </c>
      <c r="K1525" s="11" t="s">
        <v>11524</v>
      </c>
      <c r="L1525" s="11">
        <v>2</v>
      </c>
    </row>
    <row r="1526" spans="1:12">
      <c r="A1526" s="11" t="s">
        <v>2703</v>
      </c>
      <c r="D1526" s="11" t="s">
        <v>260</v>
      </c>
      <c r="E1526" s="19" t="s">
        <v>2953</v>
      </c>
      <c r="F1526" s="10">
        <v>42036</v>
      </c>
      <c r="G1526" s="10">
        <v>45689</v>
      </c>
      <c r="H1526" s="11">
        <v>11</v>
      </c>
      <c r="I1526" s="20" t="s">
        <v>259</v>
      </c>
      <c r="J1526" s="11" t="s">
        <v>261</v>
      </c>
      <c r="K1526" s="11" t="s">
        <v>11524</v>
      </c>
      <c r="L1526" s="11">
        <v>2</v>
      </c>
    </row>
    <row r="1527" spans="1:12">
      <c r="A1527" s="11" t="s">
        <v>2704</v>
      </c>
      <c r="D1527" s="11" t="s">
        <v>260</v>
      </c>
      <c r="E1527" s="19" t="s">
        <v>2954</v>
      </c>
      <c r="F1527" s="10">
        <v>42036</v>
      </c>
      <c r="G1527" s="10">
        <v>45689</v>
      </c>
      <c r="H1527" s="11">
        <v>11</v>
      </c>
      <c r="I1527" s="20" t="s">
        <v>259</v>
      </c>
      <c r="J1527" s="11" t="s">
        <v>261</v>
      </c>
      <c r="K1527" s="11" t="s">
        <v>11524</v>
      </c>
      <c r="L1527" s="11">
        <v>2</v>
      </c>
    </row>
    <row r="1528" spans="1:12">
      <c r="A1528" s="11" t="s">
        <v>2705</v>
      </c>
      <c r="D1528" s="11" t="s">
        <v>260</v>
      </c>
      <c r="E1528" s="19" t="s">
        <v>2955</v>
      </c>
      <c r="F1528" s="10">
        <v>42036</v>
      </c>
      <c r="G1528" s="10">
        <v>45689</v>
      </c>
      <c r="H1528" s="11">
        <v>11</v>
      </c>
      <c r="I1528" s="20" t="s">
        <v>259</v>
      </c>
      <c r="J1528" s="11" t="s">
        <v>261</v>
      </c>
      <c r="K1528" s="11" t="s">
        <v>11524</v>
      </c>
      <c r="L1528" s="11">
        <v>2</v>
      </c>
    </row>
    <row r="1529" spans="1:12">
      <c r="A1529" s="11" t="s">
        <v>2706</v>
      </c>
      <c r="D1529" s="11" t="s">
        <v>260</v>
      </c>
      <c r="E1529" s="19" t="s">
        <v>2956</v>
      </c>
      <c r="F1529" s="10">
        <v>42036</v>
      </c>
      <c r="G1529" s="10">
        <v>45689</v>
      </c>
      <c r="H1529" s="11">
        <v>11</v>
      </c>
      <c r="I1529" s="20" t="s">
        <v>259</v>
      </c>
      <c r="J1529" s="11" t="s">
        <v>261</v>
      </c>
      <c r="K1529" s="11" t="s">
        <v>11524</v>
      </c>
      <c r="L1529" s="11">
        <v>2</v>
      </c>
    </row>
    <row r="1530" spans="1:12">
      <c r="A1530" s="11" t="s">
        <v>2707</v>
      </c>
      <c r="D1530" s="11" t="s">
        <v>260</v>
      </c>
      <c r="E1530" s="19" t="s">
        <v>2957</v>
      </c>
      <c r="F1530" s="10">
        <v>42036</v>
      </c>
      <c r="G1530" s="10">
        <v>45689</v>
      </c>
      <c r="H1530" s="11">
        <v>11</v>
      </c>
      <c r="I1530" s="20" t="s">
        <v>259</v>
      </c>
      <c r="J1530" s="11" t="s">
        <v>261</v>
      </c>
      <c r="K1530" s="11" t="s">
        <v>11524</v>
      </c>
      <c r="L1530" s="11">
        <v>2</v>
      </c>
    </row>
    <row r="1531" spans="1:12">
      <c r="A1531" s="11" t="s">
        <v>2708</v>
      </c>
      <c r="D1531" s="11" t="s">
        <v>260</v>
      </c>
      <c r="E1531" s="19" t="s">
        <v>2958</v>
      </c>
      <c r="F1531" s="10">
        <v>42036</v>
      </c>
      <c r="G1531" s="10">
        <v>45689</v>
      </c>
      <c r="H1531" s="11">
        <v>11</v>
      </c>
      <c r="I1531" s="20" t="s">
        <v>259</v>
      </c>
      <c r="J1531" s="11" t="s">
        <v>261</v>
      </c>
      <c r="K1531" s="11" t="s">
        <v>11524</v>
      </c>
      <c r="L1531" s="11">
        <v>2</v>
      </c>
    </row>
    <row r="1532" spans="1:12">
      <c r="A1532" s="11" t="s">
        <v>2709</v>
      </c>
      <c r="D1532" s="11" t="s">
        <v>260</v>
      </c>
      <c r="E1532" s="19" t="s">
        <v>2959</v>
      </c>
      <c r="F1532" s="10">
        <v>42036</v>
      </c>
      <c r="G1532" s="10">
        <v>45689</v>
      </c>
      <c r="H1532" s="11">
        <v>11</v>
      </c>
      <c r="I1532" s="20" t="s">
        <v>259</v>
      </c>
      <c r="J1532" s="11" t="s">
        <v>261</v>
      </c>
      <c r="K1532" s="11" t="s">
        <v>11524</v>
      </c>
      <c r="L1532" s="11">
        <v>2</v>
      </c>
    </row>
    <row r="1533" spans="1:12">
      <c r="A1533" s="11" t="s">
        <v>2710</v>
      </c>
      <c r="D1533" s="11" t="s">
        <v>260</v>
      </c>
      <c r="E1533" s="19" t="s">
        <v>2960</v>
      </c>
      <c r="F1533" s="10">
        <v>42036</v>
      </c>
      <c r="G1533" s="10">
        <v>45689</v>
      </c>
      <c r="H1533" s="11">
        <v>11</v>
      </c>
      <c r="I1533" s="20" t="s">
        <v>259</v>
      </c>
      <c r="J1533" s="11" t="s">
        <v>261</v>
      </c>
      <c r="K1533" s="11" t="s">
        <v>11524</v>
      </c>
      <c r="L1533" s="11">
        <v>2</v>
      </c>
    </row>
    <row r="1534" spans="1:12">
      <c r="A1534" s="11" t="s">
        <v>2711</v>
      </c>
      <c r="D1534" s="11" t="s">
        <v>260</v>
      </c>
      <c r="E1534" s="19" t="s">
        <v>2961</v>
      </c>
      <c r="F1534" s="10">
        <v>42036</v>
      </c>
      <c r="G1534" s="10">
        <v>45689</v>
      </c>
      <c r="H1534" s="11">
        <v>11</v>
      </c>
      <c r="I1534" s="20" t="s">
        <v>259</v>
      </c>
      <c r="J1534" s="11" t="s">
        <v>261</v>
      </c>
      <c r="K1534" s="11" t="s">
        <v>11524</v>
      </c>
      <c r="L1534" s="11">
        <v>2</v>
      </c>
    </row>
    <row r="1535" spans="1:12">
      <c r="A1535" s="11" t="s">
        <v>2712</v>
      </c>
      <c r="D1535" s="11" t="s">
        <v>260</v>
      </c>
      <c r="E1535" s="19" t="s">
        <v>2962</v>
      </c>
      <c r="F1535" s="10">
        <v>42036</v>
      </c>
      <c r="G1535" s="10">
        <v>45689</v>
      </c>
      <c r="H1535" s="11">
        <v>11</v>
      </c>
      <c r="I1535" s="20" t="s">
        <v>259</v>
      </c>
      <c r="J1535" s="11" t="s">
        <v>261</v>
      </c>
      <c r="K1535" s="11" t="s">
        <v>11524</v>
      </c>
      <c r="L1535" s="11">
        <v>2</v>
      </c>
    </row>
    <row r="1536" spans="1:12">
      <c r="A1536" s="11" t="s">
        <v>2713</v>
      </c>
      <c r="D1536" s="11" t="s">
        <v>260</v>
      </c>
      <c r="E1536" s="19" t="s">
        <v>2963</v>
      </c>
      <c r="F1536" s="10">
        <v>42036</v>
      </c>
      <c r="G1536" s="10">
        <v>45689</v>
      </c>
      <c r="H1536" s="11">
        <v>11</v>
      </c>
      <c r="I1536" s="20" t="s">
        <v>259</v>
      </c>
      <c r="J1536" s="11" t="s">
        <v>261</v>
      </c>
      <c r="K1536" s="11" t="s">
        <v>11524</v>
      </c>
      <c r="L1536" s="11">
        <v>2</v>
      </c>
    </row>
    <row r="1537" spans="1:12">
      <c r="A1537" s="11" t="s">
        <v>2714</v>
      </c>
      <c r="D1537" s="11" t="s">
        <v>260</v>
      </c>
      <c r="E1537" s="19" t="s">
        <v>2964</v>
      </c>
      <c r="F1537" s="10">
        <v>42036</v>
      </c>
      <c r="G1537" s="10">
        <v>45689</v>
      </c>
      <c r="H1537" s="11">
        <v>11</v>
      </c>
      <c r="I1537" s="20" t="s">
        <v>259</v>
      </c>
      <c r="J1537" s="11" t="s">
        <v>261</v>
      </c>
      <c r="K1537" s="11" t="s">
        <v>11524</v>
      </c>
      <c r="L1537" s="11">
        <v>2</v>
      </c>
    </row>
    <row r="1538" spans="1:12">
      <c r="A1538" s="11" t="s">
        <v>2715</v>
      </c>
      <c r="D1538" s="11" t="s">
        <v>260</v>
      </c>
      <c r="E1538" s="19" t="s">
        <v>2965</v>
      </c>
      <c r="F1538" s="10">
        <v>42036</v>
      </c>
      <c r="G1538" s="10">
        <v>45689</v>
      </c>
      <c r="H1538" s="11">
        <v>11</v>
      </c>
      <c r="I1538" s="20" t="s">
        <v>259</v>
      </c>
      <c r="J1538" s="11" t="s">
        <v>261</v>
      </c>
      <c r="K1538" s="11" t="s">
        <v>11524</v>
      </c>
      <c r="L1538" s="11">
        <v>2</v>
      </c>
    </row>
    <row r="1539" spans="1:12">
      <c r="A1539" s="11" t="s">
        <v>2716</v>
      </c>
      <c r="D1539" s="11" t="s">
        <v>260</v>
      </c>
      <c r="E1539" s="19" t="s">
        <v>2966</v>
      </c>
      <c r="F1539" s="10">
        <v>42036</v>
      </c>
      <c r="G1539" s="10">
        <v>45689</v>
      </c>
      <c r="H1539" s="11">
        <v>11</v>
      </c>
      <c r="I1539" s="11" t="s">
        <v>277</v>
      </c>
      <c r="J1539" s="11" t="s">
        <v>261</v>
      </c>
      <c r="K1539" s="11" t="s">
        <v>11524</v>
      </c>
      <c r="L1539" s="11">
        <v>2</v>
      </c>
    </row>
    <row r="1540" spans="1:12">
      <c r="A1540" s="11" t="s">
        <v>2717</v>
      </c>
      <c r="D1540" s="11" t="s">
        <v>260</v>
      </c>
      <c r="E1540" s="19" t="s">
        <v>2967</v>
      </c>
      <c r="F1540" s="10">
        <v>42036</v>
      </c>
      <c r="G1540" s="10">
        <v>45689</v>
      </c>
      <c r="H1540" s="11">
        <v>11</v>
      </c>
      <c r="I1540" s="11" t="s">
        <v>277</v>
      </c>
      <c r="J1540" s="11" t="s">
        <v>261</v>
      </c>
      <c r="K1540" s="11" t="s">
        <v>11524</v>
      </c>
      <c r="L1540" s="11">
        <v>2</v>
      </c>
    </row>
    <row r="1541" spans="1:12">
      <c r="A1541" s="11" t="s">
        <v>2718</v>
      </c>
      <c r="D1541" s="11" t="s">
        <v>260</v>
      </c>
      <c r="E1541" s="19" t="s">
        <v>2968</v>
      </c>
      <c r="F1541" s="10">
        <v>42036</v>
      </c>
      <c r="G1541" s="10">
        <v>45689</v>
      </c>
      <c r="H1541" s="11">
        <v>11</v>
      </c>
      <c r="I1541" s="11" t="s">
        <v>277</v>
      </c>
      <c r="J1541" s="11" t="s">
        <v>261</v>
      </c>
      <c r="K1541" s="11" t="s">
        <v>11524</v>
      </c>
      <c r="L1541" s="11">
        <v>2</v>
      </c>
    </row>
    <row r="1542" spans="1:12">
      <c r="A1542" s="11" t="s">
        <v>2719</v>
      </c>
      <c r="D1542" s="11" t="s">
        <v>260</v>
      </c>
      <c r="E1542" s="19" t="s">
        <v>2969</v>
      </c>
      <c r="F1542" s="10">
        <v>42036</v>
      </c>
      <c r="G1542" s="10">
        <v>45689</v>
      </c>
      <c r="H1542" s="11">
        <v>11</v>
      </c>
      <c r="I1542" s="20" t="s">
        <v>259</v>
      </c>
      <c r="J1542" s="11" t="s">
        <v>261</v>
      </c>
      <c r="K1542" s="11" t="s">
        <v>11524</v>
      </c>
      <c r="L1542" s="11">
        <v>2</v>
      </c>
    </row>
    <row r="1543" spans="1:12">
      <c r="A1543" s="11" t="s">
        <v>2720</v>
      </c>
      <c r="D1543" s="11" t="s">
        <v>260</v>
      </c>
      <c r="E1543" s="19" t="s">
        <v>2970</v>
      </c>
      <c r="F1543" s="10">
        <v>42036</v>
      </c>
      <c r="G1543" s="10">
        <v>45689</v>
      </c>
      <c r="H1543" s="11">
        <v>11</v>
      </c>
      <c r="I1543" s="20" t="s">
        <v>259</v>
      </c>
      <c r="J1543" s="11" t="s">
        <v>261</v>
      </c>
      <c r="K1543" s="11" t="s">
        <v>11524</v>
      </c>
      <c r="L1543" s="11">
        <v>2</v>
      </c>
    </row>
    <row r="1544" spans="1:12">
      <c r="A1544" s="11" t="s">
        <v>2721</v>
      </c>
      <c r="D1544" s="11" t="s">
        <v>260</v>
      </c>
      <c r="E1544" s="19" t="s">
        <v>2971</v>
      </c>
      <c r="F1544" s="10">
        <v>42036</v>
      </c>
      <c r="G1544" s="10">
        <v>45689</v>
      </c>
      <c r="H1544" s="11">
        <v>11</v>
      </c>
      <c r="I1544" s="20" t="s">
        <v>259</v>
      </c>
      <c r="J1544" s="11" t="s">
        <v>261</v>
      </c>
      <c r="K1544" s="11" t="s">
        <v>11524</v>
      </c>
      <c r="L1544" s="11">
        <v>2</v>
      </c>
    </row>
    <row r="1545" spans="1:12">
      <c r="A1545" s="11" t="s">
        <v>2722</v>
      </c>
      <c r="D1545" s="11" t="s">
        <v>260</v>
      </c>
      <c r="E1545" s="19" t="s">
        <v>2972</v>
      </c>
      <c r="F1545" s="10">
        <v>42036</v>
      </c>
      <c r="G1545" s="10">
        <v>45689</v>
      </c>
      <c r="H1545" s="11">
        <v>11</v>
      </c>
      <c r="I1545" s="20" t="s">
        <v>259</v>
      </c>
      <c r="J1545" s="11" t="s">
        <v>261</v>
      </c>
      <c r="K1545" s="11" t="s">
        <v>11524</v>
      </c>
      <c r="L1545" s="11">
        <v>2</v>
      </c>
    </row>
    <row r="1546" spans="1:12">
      <c r="A1546" s="11" t="s">
        <v>2723</v>
      </c>
      <c r="D1546" s="11" t="s">
        <v>260</v>
      </c>
      <c r="E1546" s="19" t="s">
        <v>2973</v>
      </c>
      <c r="F1546" s="10">
        <v>42036</v>
      </c>
      <c r="G1546" s="10">
        <v>45689</v>
      </c>
      <c r="H1546" s="11">
        <v>11</v>
      </c>
      <c r="I1546" s="20" t="s">
        <v>259</v>
      </c>
      <c r="J1546" s="11" t="s">
        <v>261</v>
      </c>
      <c r="K1546" s="11" t="s">
        <v>11524</v>
      </c>
      <c r="L1546" s="11">
        <v>2</v>
      </c>
    </row>
    <row r="1547" spans="1:12">
      <c r="A1547" s="11" t="s">
        <v>2724</v>
      </c>
      <c r="D1547" s="11" t="s">
        <v>260</v>
      </c>
      <c r="E1547" s="19" t="s">
        <v>2974</v>
      </c>
      <c r="F1547" s="10">
        <v>42036</v>
      </c>
      <c r="G1547" s="10">
        <v>45689</v>
      </c>
      <c r="H1547" s="11">
        <v>11</v>
      </c>
      <c r="I1547" s="20" t="s">
        <v>259</v>
      </c>
      <c r="J1547" s="11" t="s">
        <v>261</v>
      </c>
      <c r="K1547" s="11" t="s">
        <v>11524</v>
      </c>
      <c r="L1547" s="11">
        <v>2</v>
      </c>
    </row>
    <row r="1548" spans="1:12">
      <c r="A1548" s="11" t="s">
        <v>2725</v>
      </c>
      <c r="D1548" s="11" t="s">
        <v>260</v>
      </c>
      <c r="E1548" s="19" t="s">
        <v>2975</v>
      </c>
      <c r="F1548" s="10">
        <v>42036</v>
      </c>
      <c r="G1548" s="10">
        <v>45689</v>
      </c>
      <c r="H1548" s="11">
        <v>11</v>
      </c>
      <c r="I1548" s="20" t="s">
        <v>259</v>
      </c>
      <c r="J1548" s="11" t="s">
        <v>261</v>
      </c>
      <c r="K1548" s="11" t="s">
        <v>11524</v>
      </c>
      <c r="L1548" s="11">
        <v>2</v>
      </c>
    </row>
    <row r="1549" spans="1:12">
      <c r="A1549" s="11" t="s">
        <v>2726</v>
      </c>
      <c r="D1549" s="11" t="s">
        <v>260</v>
      </c>
      <c r="E1549" s="19" t="s">
        <v>2976</v>
      </c>
      <c r="F1549" s="10">
        <v>42036</v>
      </c>
      <c r="G1549" s="10">
        <v>45689</v>
      </c>
      <c r="H1549" s="11">
        <v>11</v>
      </c>
      <c r="I1549" s="20" t="s">
        <v>259</v>
      </c>
      <c r="J1549" s="11" t="s">
        <v>261</v>
      </c>
      <c r="K1549" s="11" t="s">
        <v>11524</v>
      </c>
      <c r="L1549" s="11">
        <v>2</v>
      </c>
    </row>
    <row r="1550" spans="1:12">
      <c r="A1550" s="11" t="s">
        <v>2727</v>
      </c>
      <c r="D1550" s="11" t="s">
        <v>260</v>
      </c>
      <c r="E1550" s="19" t="s">
        <v>2977</v>
      </c>
      <c r="F1550" s="10">
        <v>42036</v>
      </c>
      <c r="G1550" s="10">
        <v>45689</v>
      </c>
      <c r="H1550" s="11">
        <v>11</v>
      </c>
      <c r="I1550" s="20" t="s">
        <v>259</v>
      </c>
      <c r="J1550" s="11" t="s">
        <v>261</v>
      </c>
      <c r="K1550" s="11" t="s">
        <v>11524</v>
      </c>
      <c r="L1550" s="11">
        <v>2</v>
      </c>
    </row>
    <row r="1551" spans="1:12">
      <c r="A1551" s="11" t="s">
        <v>2728</v>
      </c>
      <c r="D1551" s="11" t="s">
        <v>260</v>
      </c>
      <c r="E1551" s="19" t="s">
        <v>2978</v>
      </c>
      <c r="F1551" s="10">
        <v>42036</v>
      </c>
      <c r="G1551" s="10">
        <v>45689</v>
      </c>
      <c r="H1551" s="11">
        <v>11</v>
      </c>
      <c r="I1551" s="20" t="s">
        <v>259</v>
      </c>
      <c r="J1551" s="11" t="s">
        <v>261</v>
      </c>
      <c r="K1551" s="11" t="s">
        <v>11524</v>
      </c>
      <c r="L1551" s="11">
        <v>2</v>
      </c>
    </row>
    <row r="1552" spans="1:12">
      <c r="A1552" s="11" t="s">
        <v>2729</v>
      </c>
      <c r="D1552" s="11" t="s">
        <v>260</v>
      </c>
      <c r="E1552" s="19" t="s">
        <v>2979</v>
      </c>
      <c r="F1552" s="10">
        <v>42036</v>
      </c>
      <c r="G1552" s="10">
        <v>45689</v>
      </c>
      <c r="H1552" s="11">
        <v>11</v>
      </c>
      <c r="I1552" s="20" t="s">
        <v>259</v>
      </c>
      <c r="J1552" s="11" t="s">
        <v>261</v>
      </c>
      <c r="K1552" s="11" t="s">
        <v>11524</v>
      </c>
      <c r="L1552" s="11">
        <v>2</v>
      </c>
    </row>
    <row r="1553" spans="1:12">
      <c r="A1553" s="11" t="s">
        <v>2730</v>
      </c>
      <c r="D1553" s="11" t="s">
        <v>260</v>
      </c>
      <c r="E1553" s="19" t="s">
        <v>2980</v>
      </c>
      <c r="F1553" s="10">
        <v>42036</v>
      </c>
      <c r="G1553" s="10">
        <v>45689</v>
      </c>
      <c r="H1553" s="11">
        <v>11</v>
      </c>
      <c r="I1553" s="20" t="s">
        <v>259</v>
      </c>
      <c r="J1553" s="11" t="s">
        <v>261</v>
      </c>
      <c r="K1553" s="11" t="s">
        <v>11524</v>
      </c>
      <c r="L1553" s="11">
        <v>2</v>
      </c>
    </row>
    <row r="1554" spans="1:12">
      <c r="A1554" s="11" t="s">
        <v>2731</v>
      </c>
      <c r="D1554" s="11" t="s">
        <v>260</v>
      </c>
      <c r="E1554" s="19" t="s">
        <v>2981</v>
      </c>
      <c r="F1554" s="10">
        <v>42036</v>
      </c>
      <c r="G1554" s="10">
        <v>45689</v>
      </c>
      <c r="H1554" s="11">
        <v>11</v>
      </c>
      <c r="I1554" s="20" t="s">
        <v>259</v>
      </c>
      <c r="J1554" s="11" t="s">
        <v>261</v>
      </c>
      <c r="K1554" s="11" t="s">
        <v>11524</v>
      </c>
      <c r="L1554" s="11">
        <v>2</v>
      </c>
    </row>
    <row r="1555" spans="1:12">
      <c r="A1555" s="11" t="s">
        <v>2732</v>
      </c>
      <c r="D1555" s="11" t="s">
        <v>260</v>
      </c>
      <c r="E1555" s="19" t="s">
        <v>2982</v>
      </c>
      <c r="F1555" s="10">
        <v>42036</v>
      </c>
      <c r="G1555" s="10">
        <v>45689</v>
      </c>
      <c r="H1555" s="11">
        <v>11</v>
      </c>
      <c r="I1555" s="20" t="s">
        <v>259</v>
      </c>
      <c r="J1555" s="11" t="s">
        <v>261</v>
      </c>
      <c r="K1555" s="11" t="s">
        <v>11524</v>
      </c>
      <c r="L1555" s="11">
        <v>2</v>
      </c>
    </row>
    <row r="1556" spans="1:12">
      <c r="A1556" s="11" t="s">
        <v>2733</v>
      </c>
      <c r="D1556" s="11" t="s">
        <v>260</v>
      </c>
      <c r="E1556" s="19" t="s">
        <v>2983</v>
      </c>
      <c r="F1556" s="10">
        <v>42036</v>
      </c>
      <c r="G1556" s="10">
        <v>45689</v>
      </c>
      <c r="H1556" s="11">
        <v>11</v>
      </c>
      <c r="I1556" s="20" t="s">
        <v>259</v>
      </c>
      <c r="J1556" s="11" t="s">
        <v>261</v>
      </c>
      <c r="K1556" s="11" t="s">
        <v>11524</v>
      </c>
      <c r="L1556" s="11">
        <v>2</v>
      </c>
    </row>
    <row r="1557" spans="1:12">
      <c r="A1557" s="11" t="s">
        <v>2734</v>
      </c>
      <c r="D1557" s="11" t="s">
        <v>260</v>
      </c>
      <c r="E1557" s="19" t="s">
        <v>2984</v>
      </c>
      <c r="F1557" s="10">
        <v>42036</v>
      </c>
      <c r="G1557" s="10">
        <v>45689</v>
      </c>
      <c r="H1557" s="11">
        <v>11</v>
      </c>
      <c r="I1557" s="11" t="s">
        <v>277</v>
      </c>
      <c r="J1557" s="11" t="s">
        <v>261</v>
      </c>
      <c r="K1557" s="11" t="s">
        <v>11524</v>
      </c>
      <c r="L1557" s="11">
        <v>2</v>
      </c>
    </row>
    <row r="1558" spans="1:12">
      <c r="A1558" s="11" t="s">
        <v>2735</v>
      </c>
      <c r="D1558" s="11" t="s">
        <v>260</v>
      </c>
      <c r="E1558" s="19" t="s">
        <v>2985</v>
      </c>
      <c r="F1558" s="10">
        <v>42036</v>
      </c>
      <c r="G1558" s="10">
        <v>45689</v>
      </c>
      <c r="H1558" s="11">
        <v>11</v>
      </c>
      <c r="I1558" s="11" t="s">
        <v>277</v>
      </c>
      <c r="J1558" s="11" t="s">
        <v>261</v>
      </c>
      <c r="K1558" s="11" t="s">
        <v>11524</v>
      </c>
      <c r="L1558" s="11">
        <v>2</v>
      </c>
    </row>
    <row r="1559" spans="1:12">
      <c r="A1559" s="11" t="s">
        <v>2736</v>
      </c>
      <c r="D1559" s="11" t="s">
        <v>260</v>
      </c>
      <c r="E1559" s="19" t="s">
        <v>2986</v>
      </c>
      <c r="F1559" s="10">
        <v>42036</v>
      </c>
      <c r="G1559" s="10">
        <v>45689</v>
      </c>
      <c r="H1559" s="11">
        <v>11</v>
      </c>
      <c r="I1559" s="11" t="s">
        <v>277</v>
      </c>
      <c r="J1559" s="11" t="s">
        <v>261</v>
      </c>
      <c r="K1559" s="11" t="s">
        <v>11524</v>
      </c>
      <c r="L1559" s="11">
        <v>2</v>
      </c>
    </row>
    <row r="1560" spans="1:12">
      <c r="A1560" s="11" t="s">
        <v>2737</v>
      </c>
      <c r="D1560" s="11" t="s">
        <v>260</v>
      </c>
      <c r="E1560" s="19" t="s">
        <v>2987</v>
      </c>
      <c r="F1560" s="10">
        <v>42036</v>
      </c>
      <c r="G1560" s="10">
        <v>45689</v>
      </c>
      <c r="H1560" s="11">
        <v>11</v>
      </c>
      <c r="I1560" s="20" t="s">
        <v>259</v>
      </c>
      <c r="J1560" s="11" t="s">
        <v>261</v>
      </c>
      <c r="K1560" s="11" t="s">
        <v>11524</v>
      </c>
      <c r="L1560" s="11">
        <v>2</v>
      </c>
    </row>
    <row r="1561" spans="1:12">
      <c r="A1561" s="11" t="s">
        <v>2738</v>
      </c>
      <c r="D1561" s="11" t="s">
        <v>260</v>
      </c>
      <c r="E1561" s="19" t="s">
        <v>2988</v>
      </c>
      <c r="F1561" s="10">
        <v>42036</v>
      </c>
      <c r="G1561" s="10">
        <v>45689</v>
      </c>
      <c r="H1561" s="11">
        <v>11</v>
      </c>
      <c r="I1561" s="20" t="s">
        <v>259</v>
      </c>
      <c r="J1561" s="11" t="s">
        <v>261</v>
      </c>
      <c r="K1561" s="11" t="s">
        <v>11524</v>
      </c>
      <c r="L1561" s="11">
        <v>2</v>
      </c>
    </row>
    <row r="1562" spans="1:12">
      <c r="A1562" s="11" t="s">
        <v>2739</v>
      </c>
      <c r="D1562" s="11" t="s">
        <v>260</v>
      </c>
      <c r="E1562" s="19" t="s">
        <v>2989</v>
      </c>
      <c r="F1562" s="10">
        <v>42036</v>
      </c>
      <c r="G1562" s="10">
        <v>45689</v>
      </c>
      <c r="H1562" s="11">
        <v>11</v>
      </c>
      <c r="I1562" s="20" t="s">
        <v>259</v>
      </c>
      <c r="J1562" s="11" t="s">
        <v>261</v>
      </c>
      <c r="K1562" s="11" t="s">
        <v>11524</v>
      </c>
      <c r="L1562" s="11">
        <v>2</v>
      </c>
    </row>
    <row r="1563" spans="1:12">
      <c r="A1563" s="11" t="s">
        <v>2740</v>
      </c>
      <c r="D1563" s="11" t="s">
        <v>260</v>
      </c>
      <c r="E1563" s="19" t="s">
        <v>2990</v>
      </c>
      <c r="F1563" s="10">
        <v>42036</v>
      </c>
      <c r="G1563" s="10">
        <v>45689</v>
      </c>
      <c r="H1563" s="11">
        <v>11</v>
      </c>
      <c r="I1563" s="20" t="s">
        <v>259</v>
      </c>
      <c r="J1563" s="11" t="s">
        <v>261</v>
      </c>
      <c r="K1563" s="11" t="s">
        <v>11524</v>
      </c>
      <c r="L1563" s="11">
        <v>2</v>
      </c>
    </row>
    <row r="1564" spans="1:12">
      <c r="A1564" s="11" t="s">
        <v>2741</v>
      </c>
      <c r="D1564" s="11" t="s">
        <v>260</v>
      </c>
      <c r="E1564" s="19" t="s">
        <v>2991</v>
      </c>
      <c r="F1564" s="10">
        <v>42036</v>
      </c>
      <c r="G1564" s="10">
        <v>45689</v>
      </c>
      <c r="H1564" s="11">
        <v>11</v>
      </c>
      <c r="I1564" s="20" t="s">
        <v>259</v>
      </c>
      <c r="J1564" s="11" t="s">
        <v>261</v>
      </c>
      <c r="K1564" s="11" t="s">
        <v>11524</v>
      </c>
      <c r="L1564" s="11">
        <v>2</v>
      </c>
    </row>
    <row r="1565" spans="1:12">
      <c r="A1565" s="11" t="s">
        <v>2742</v>
      </c>
      <c r="D1565" s="11" t="s">
        <v>260</v>
      </c>
      <c r="E1565" s="19" t="s">
        <v>2992</v>
      </c>
      <c r="F1565" s="10">
        <v>42036</v>
      </c>
      <c r="G1565" s="10">
        <v>45689</v>
      </c>
      <c r="H1565" s="11">
        <v>11</v>
      </c>
      <c r="I1565" s="20" t="s">
        <v>259</v>
      </c>
      <c r="J1565" s="11" t="s">
        <v>261</v>
      </c>
      <c r="K1565" s="11" t="s">
        <v>11524</v>
      </c>
      <c r="L1565" s="11">
        <v>2</v>
      </c>
    </row>
    <row r="1566" spans="1:12">
      <c r="A1566" s="11" t="s">
        <v>2743</v>
      </c>
      <c r="D1566" s="11" t="s">
        <v>260</v>
      </c>
      <c r="E1566" s="19" t="s">
        <v>2993</v>
      </c>
      <c r="F1566" s="10">
        <v>42036</v>
      </c>
      <c r="G1566" s="10">
        <v>45689</v>
      </c>
      <c r="H1566" s="11">
        <v>11</v>
      </c>
      <c r="I1566" s="20" t="s">
        <v>259</v>
      </c>
      <c r="J1566" s="11" t="s">
        <v>261</v>
      </c>
      <c r="K1566" s="11" t="s">
        <v>11524</v>
      </c>
      <c r="L1566" s="11">
        <v>2</v>
      </c>
    </row>
    <row r="1567" spans="1:12">
      <c r="A1567" s="11" t="s">
        <v>2744</v>
      </c>
      <c r="D1567" s="11" t="s">
        <v>260</v>
      </c>
      <c r="E1567" s="19" t="s">
        <v>2994</v>
      </c>
      <c r="F1567" s="10">
        <v>42036</v>
      </c>
      <c r="G1567" s="10">
        <v>45689</v>
      </c>
      <c r="H1567" s="11">
        <v>11</v>
      </c>
      <c r="I1567" s="20" t="s">
        <v>259</v>
      </c>
      <c r="J1567" s="11" t="s">
        <v>261</v>
      </c>
      <c r="K1567" s="11" t="s">
        <v>11524</v>
      </c>
      <c r="L1567" s="11">
        <v>2</v>
      </c>
    </row>
    <row r="1568" spans="1:12">
      <c r="A1568" s="11" t="s">
        <v>2745</v>
      </c>
      <c r="D1568" s="11" t="s">
        <v>260</v>
      </c>
      <c r="E1568" s="19" t="s">
        <v>2995</v>
      </c>
      <c r="F1568" s="10">
        <v>42036</v>
      </c>
      <c r="G1568" s="10">
        <v>45689</v>
      </c>
      <c r="H1568" s="11">
        <v>11</v>
      </c>
      <c r="I1568" s="20" t="s">
        <v>259</v>
      </c>
      <c r="J1568" s="11" t="s">
        <v>261</v>
      </c>
      <c r="K1568" s="11" t="s">
        <v>11524</v>
      </c>
      <c r="L1568" s="11">
        <v>2</v>
      </c>
    </row>
    <row r="1569" spans="1:12">
      <c r="A1569" s="11" t="s">
        <v>2746</v>
      </c>
      <c r="D1569" s="11" t="s">
        <v>260</v>
      </c>
      <c r="E1569" s="19" t="s">
        <v>2996</v>
      </c>
      <c r="F1569" s="10">
        <v>42036</v>
      </c>
      <c r="G1569" s="10">
        <v>45689</v>
      </c>
      <c r="H1569" s="11">
        <v>11</v>
      </c>
      <c r="I1569" s="20" t="s">
        <v>259</v>
      </c>
      <c r="J1569" s="11" t="s">
        <v>261</v>
      </c>
      <c r="K1569" s="11" t="s">
        <v>11524</v>
      </c>
      <c r="L1569" s="11">
        <v>2</v>
      </c>
    </row>
    <row r="1570" spans="1:12">
      <c r="A1570" s="11" t="s">
        <v>2747</v>
      </c>
      <c r="D1570" s="11" t="s">
        <v>260</v>
      </c>
      <c r="E1570" s="19" t="s">
        <v>2997</v>
      </c>
      <c r="F1570" s="10">
        <v>42036</v>
      </c>
      <c r="G1570" s="10">
        <v>45689</v>
      </c>
      <c r="H1570" s="11">
        <v>11</v>
      </c>
      <c r="I1570" s="20" t="s">
        <v>259</v>
      </c>
      <c r="J1570" s="11" t="s">
        <v>261</v>
      </c>
      <c r="K1570" s="11" t="s">
        <v>11524</v>
      </c>
      <c r="L1570" s="11">
        <v>2</v>
      </c>
    </row>
    <row r="1571" spans="1:12">
      <c r="A1571" s="11" t="s">
        <v>2748</v>
      </c>
      <c r="D1571" s="11" t="s">
        <v>260</v>
      </c>
      <c r="E1571" s="19" t="s">
        <v>2998</v>
      </c>
      <c r="F1571" s="10">
        <v>42036</v>
      </c>
      <c r="G1571" s="10">
        <v>45689</v>
      </c>
      <c r="H1571" s="11">
        <v>11</v>
      </c>
      <c r="I1571" s="20" t="s">
        <v>259</v>
      </c>
      <c r="J1571" s="11" t="s">
        <v>261</v>
      </c>
      <c r="K1571" s="11" t="s">
        <v>11524</v>
      </c>
      <c r="L1571" s="11">
        <v>2</v>
      </c>
    </row>
    <row r="1572" spans="1:12">
      <c r="A1572" s="11" t="s">
        <v>2749</v>
      </c>
      <c r="D1572" s="11" t="s">
        <v>260</v>
      </c>
      <c r="E1572" s="19" t="s">
        <v>2999</v>
      </c>
      <c r="F1572" s="10">
        <v>42036</v>
      </c>
      <c r="G1572" s="10">
        <v>45689</v>
      </c>
      <c r="H1572" s="11">
        <v>11</v>
      </c>
      <c r="I1572" s="20" t="s">
        <v>259</v>
      </c>
      <c r="J1572" s="11" t="s">
        <v>261</v>
      </c>
      <c r="K1572" s="11" t="s">
        <v>11524</v>
      </c>
      <c r="L1572" s="11">
        <v>2</v>
      </c>
    </row>
    <row r="1573" spans="1:12">
      <c r="A1573" s="11" t="s">
        <v>2750</v>
      </c>
      <c r="D1573" s="11" t="s">
        <v>260</v>
      </c>
      <c r="E1573" s="19" t="s">
        <v>3000</v>
      </c>
      <c r="F1573" s="10">
        <v>42036</v>
      </c>
      <c r="G1573" s="10">
        <v>45689</v>
      </c>
      <c r="H1573" s="11">
        <v>11</v>
      </c>
      <c r="I1573" s="20" t="s">
        <v>259</v>
      </c>
      <c r="J1573" s="11" t="s">
        <v>261</v>
      </c>
      <c r="K1573" s="11" t="s">
        <v>11524</v>
      </c>
      <c r="L1573" s="11">
        <v>2</v>
      </c>
    </row>
    <row r="1574" spans="1:12">
      <c r="A1574" s="11" t="s">
        <v>2751</v>
      </c>
      <c r="D1574" s="11" t="s">
        <v>260</v>
      </c>
      <c r="E1574" s="19" t="s">
        <v>3001</v>
      </c>
      <c r="F1574" s="10">
        <v>42036</v>
      </c>
      <c r="G1574" s="10">
        <v>45689</v>
      </c>
      <c r="H1574" s="11">
        <v>11</v>
      </c>
      <c r="I1574" s="20" t="s">
        <v>259</v>
      </c>
      <c r="J1574" s="11" t="s">
        <v>261</v>
      </c>
      <c r="K1574" s="11" t="s">
        <v>11524</v>
      </c>
      <c r="L1574" s="11">
        <v>2</v>
      </c>
    </row>
    <row r="1575" spans="1:12">
      <c r="A1575" s="11" t="s">
        <v>2752</v>
      </c>
      <c r="D1575" s="11" t="s">
        <v>260</v>
      </c>
      <c r="E1575" s="19" t="s">
        <v>3002</v>
      </c>
      <c r="F1575" s="10">
        <v>42036</v>
      </c>
      <c r="G1575" s="10">
        <v>45689</v>
      </c>
      <c r="H1575" s="11">
        <v>11</v>
      </c>
      <c r="I1575" s="11" t="s">
        <v>277</v>
      </c>
      <c r="J1575" s="11" t="s">
        <v>261</v>
      </c>
      <c r="K1575" s="11" t="s">
        <v>11524</v>
      </c>
      <c r="L1575" s="11">
        <v>2</v>
      </c>
    </row>
    <row r="1576" spans="1:12">
      <c r="A1576" s="11" t="s">
        <v>2753</v>
      </c>
      <c r="D1576" s="11" t="s">
        <v>260</v>
      </c>
      <c r="E1576" s="19" t="s">
        <v>3003</v>
      </c>
      <c r="F1576" s="10">
        <v>42036</v>
      </c>
      <c r="G1576" s="10">
        <v>45689</v>
      </c>
      <c r="H1576" s="11">
        <v>11</v>
      </c>
      <c r="I1576" s="11" t="s">
        <v>277</v>
      </c>
      <c r="J1576" s="11" t="s">
        <v>261</v>
      </c>
      <c r="K1576" s="11" t="s">
        <v>11524</v>
      </c>
      <c r="L1576" s="11">
        <v>2</v>
      </c>
    </row>
    <row r="1577" spans="1:12">
      <c r="A1577" s="11" t="s">
        <v>2754</v>
      </c>
      <c r="D1577" s="11" t="s">
        <v>260</v>
      </c>
      <c r="E1577" s="19" t="s">
        <v>3004</v>
      </c>
      <c r="F1577" s="10">
        <v>42036</v>
      </c>
      <c r="G1577" s="10">
        <v>45689</v>
      </c>
      <c r="H1577" s="11">
        <v>11</v>
      </c>
      <c r="I1577" s="11" t="s">
        <v>277</v>
      </c>
      <c r="J1577" s="11" t="s">
        <v>261</v>
      </c>
      <c r="K1577" s="11" t="s">
        <v>11524</v>
      </c>
      <c r="L1577" s="11">
        <v>2</v>
      </c>
    </row>
    <row r="1578" spans="1:12">
      <c r="A1578" s="11" t="s">
        <v>2755</v>
      </c>
      <c r="D1578" s="11" t="s">
        <v>260</v>
      </c>
      <c r="E1578" s="19" t="s">
        <v>3005</v>
      </c>
      <c r="F1578" s="10">
        <v>42036</v>
      </c>
      <c r="G1578" s="10">
        <v>45689</v>
      </c>
      <c r="H1578" s="11">
        <v>11</v>
      </c>
      <c r="I1578" s="20" t="s">
        <v>259</v>
      </c>
      <c r="J1578" s="11" t="s">
        <v>261</v>
      </c>
      <c r="K1578" s="11" t="s">
        <v>11524</v>
      </c>
      <c r="L1578" s="11">
        <v>2</v>
      </c>
    </row>
    <row r="1579" spans="1:12">
      <c r="A1579" s="11" t="s">
        <v>2756</v>
      </c>
      <c r="D1579" s="11" t="s">
        <v>260</v>
      </c>
      <c r="E1579" s="19" t="s">
        <v>3006</v>
      </c>
      <c r="F1579" s="10">
        <v>42036</v>
      </c>
      <c r="G1579" s="10">
        <v>45689</v>
      </c>
      <c r="H1579" s="11">
        <v>11</v>
      </c>
      <c r="I1579" s="20" t="s">
        <v>259</v>
      </c>
      <c r="J1579" s="11" t="s">
        <v>261</v>
      </c>
      <c r="K1579" s="11" t="s">
        <v>11524</v>
      </c>
      <c r="L1579" s="11">
        <v>2</v>
      </c>
    </row>
    <row r="1580" spans="1:12">
      <c r="A1580" s="11" t="s">
        <v>2757</v>
      </c>
      <c r="D1580" s="11" t="s">
        <v>260</v>
      </c>
      <c r="E1580" s="19" t="s">
        <v>3007</v>
      </c>
      <c r="F1580" s="10">
        <v>42036</v>
      </c>
      <c r="G1580" s="10">
        <v>45689</v>
      </c>
      <c r="H1580" s="11">
        <v>11</v>
      </c>
      <c r="I1580" s="20" t="s">
        <v>259</v>
      </c>
      <c r="J1580" s="11" t="s">
        <v>261</v>
      </c>
      <c r="K1580" s="11" t="s">
        <v>11524</v>
      </c>
      <c r="L1580" s="11">
        <v>2</v>
      </c>
    </row>
    <row r="1581" spans="1:12">
      <c r="A1581" s="11" t="s">
        <v>2758</v>
      </c>
      <c r="D1581" s="11" t="s">
        <v>260</v>
      </c>
      <c r="E1581" s="19" t="s">
        <v>3008</v>
      </c>
      <c r="F1581" s="10">
        <v>42036</v>
      </c>
      <c r="G1581" s="10">
        <v>45689</v>
      </c>
      <c r="H1581" s="11">
        <v>11</v>
      </c>
      <c r="I1581" s="20" t="s">
        <v>259</v>
      </c>
      <c r="J1581" s="11" t="s">
        <v>261</v>
      </c>
      <c r="K1581" s="11" t="s">
        <v>11524</v>
      </c>
      <c r="L1581" s="11">
        <v>2</v>
      </c>
    </row>
    <row r="1582" spans="1:12">
      <c r="A1582" s="11" t="s">
        <v>2759</v>
      </c>
      <c r="D1582" s="11" t="s">
        <v>260</v>
      </c>
      <c r="E1582" s="19" t="s">
        <v>3009</v>
      </c>
      <c r="F1582" s="10">
        <v>42036</v>
      </c>
      <c r="G1582" s="10">
        <v>45689</v>
      </c>
      <c r="H1582" s="11">
        <v>11</v>
      </c>
      <c r="I1582" s="20" t="s">
        <v>259</v>
      </c>
      <c r="J1582" s="11" t="s">
        <v>261</v>
      </c>
      <c r="K1582" s="11" t="s">
        <v>11524</v>
      </c>
      <c r="L1582" s="11">
        <v>2</v>
      </c>
    </row>
    <row r="1583" spans="1:12">
      <c r="A1583" s="11" t="s">
        <v>2760</v>
      </c>
      <c r="D1583" s="11" t="s">
        <v>260</v>
      </c>
      <c r="E1583" s="19" t="s">
        <v>3010</v>
      </c>
      <c r="F1583" s="10">
        <v>42036</v>
      </c>
      <c r="G1583" s="10">
        <v>45689</v>
      </c>
      <c r="H1583" s="11">
        <v>11</v>
      </c>
      <c r="I1583" s="20" t="s">
        <v>259</v>
      </c>
      <c r="J1583" s="11" t="s">
        <v>261</v>
      </c>
      <c r="K1583" s="11" t="s">
        <v>11524</v>
      </c>
      <c r="L1583" s="11">
        <v>2</v>
      </c>
    </row>
    <row r="1584" spans="1:12">
      <c r="A1584" s="11" t="s">
        <v>2761</v>
      </c>
      <c r="D1584" s="11" t="s">
        <v>260</v>
      </c>
      <c r="E1584" s="19" t="s">
        <v>3011</v>
      </c>
      <c r="F1584" s="10">
        <v>42036</v>
      </c>
      <c r="G1584" s="10">
        <v>45689</v>
      </c>
      <c r="H1584" s="11">
        <v>11</v>
      </c>
      <c r="I1584" s="20" t="s">
        <v>259</v>
      </c>
      <c r="J1584" s="11" t="s">
        <v>261</v>
      </c>
      <c r="K1584" s="11" t="s">
        <v>11524</v>
      </c>
      <c r="L1584" s="11">
        <v>2</v>
      </c>
    </row>
    <row r="1585" spans="1:12">
      <c r="A1585" s="11" t="s">
        <v>2762</v>
      </c>
      <c r="D1585" s="11" t="s">
        <v>260</v>
      </c>
      <c r="E1585" s="19" t="s">
        <v>3012</v>
      </c>
      <c r="F1585" s="10">
        <v>42036</v>
      </c>
      <c r="G1585" s="10">
        <v>45689</v>
      </c>
      <c r="H1585" s="11">
        <v>11</v>
      </c>
      <c r="I1585" s="20" t="s">
        <v>259</v>
      </c>
      <c r="J1585" s="11" t="s">
        <v>261</v>
      </c>
      <c r="K1585" s="11" t="s">
        <v>11524</v>
      </c>
      <c r="L1585" s="11">
        <v>2</v>
      </c>
    </row>
    <row r="1586" spans="1:12">
      <c r="A1586" s="11" t="s">
        <v>2763</v>
      </c>
      <c r="D1586" s="11" t="s">
        <v>260</v>
      </c>
      <c r="E1586" s="19" t="s">
        <v>3013</v>
      </c>
      <c r="F1586" s="10">
        <v>42036</v>
      </c>
      <c r="G1586" s="10">
        <v>45689</v>
      </c>
      <c r="H1586" s="11">
        <v>11</v>
      </c>
      <c r="I1586" s="20" t="s">
        <v>259</v>
      </c>
      <c r="J1586" s="11" t="s">
        <v>261</v>
      </c>
      <c r="K1586" s="11" t="s">
        <v>11524</v>
      </c>
      <c r="L1586" s="11">
        <v>2</v>
      </c>
    </row>
    <row r="1587" spans="1:12">
      <c r="A1587" s="11" t="s">
        <v>2764</v>
      </c>
      <c r="D1587" s="11" t="s">
        <v>260</v>
      </c>
      <c r="E1587" s="19" t="s">
        <v>3014</v>
      </c>
      <c r="F1587" s="10">
        <v>42036</v>
      </c>
      <c r="G1587" s="10">
        <v>45689</v>
      </c>
      <c r="H1587" s="11">
        <v>11</v>
      </c>
      <c r="I1587" s="20" t="s">
        <v>259</v>
      </c>
      <c r="J1587" s="11" t="s">
        <v>261</v>
      </c>
      <c r="K1587" s="11" t="s">
        <v>11524</v>
      </c>
      <c r="L1587" s="11">
        <v>2</v>
      </c>
    </row>
    <row r="1588" spans="1:12">
      <c r="A1588" s="11" t="s">
        <v>2765</v>
      </c>
      <c r="D1588" s="11" t="s">
        <v>260</v>
      </c>
      <c r="E1588" s="19" t="s">
        <v>3015</v>
      </c>
      <c r="F1588" s="10">
        <v>42036</v>
      </c>
      <c r="G1588" s="10">
        <v>45689</v>
      </c>
      <c r="H1588" s="11">
        <v>11</v>
      </c>
      <c r="I1588" s="20" t="s">
        <v>259</v>
      </c>
      <c r="J1588" s="11" t="s">
        <v>261</v>
      </c>
      <c r="K1588" s="11" t="s">
        <v>11524</v>
      </c>
      <c r="L1588" s="11">
        <v>2</v>
      </c>
    </row>
    <row r="1589" spans="1:12">
      <c r="A1589" s="11" t="s">
        <v>2766</v>
      </c>
      <c r="D1589" s="11" t="s">
        <v>260</v>
      </c>
      <c r="E1589" s="19" t="s">
        <v>3016</v>
      </c>
      <c r="F1589" s="10">
        <v>42036</v>
      </c>
      <c r="G1589" s="10">
        <v>45689</v>
      </c>
      <c r="H1589" s="11">
        <v>11</v>
      </c>
      <c r="I1589" s="20" t="s">
        <v>259</v>
      </c>
      <c r="J1589" s="11" t="s">
        <v>261</v>
      </c>
      <c r="K1589" s="11" t="s">
        <v>11524</v>
      </c>
      <c r="L1589" s="11">
        <v>2</v>
      </c>
    </row>
    <row r="1590" spans="1:12">
      <c r="A1590" s="11" t="s">
        <v>2767</v>
      </c>
      <c r="D1590" s="11" t="s">
        <v>260</v>
      </c>
      <c r="E1590" s="19" t="s">
        <v>3017</v>
      </c>
      <c r="F1590" s="10">
        <v>42036</v>
      </c>
      <c r="G1590" s="10">
        <v>45689</v>
      </c>
      <c r="H1590" s="11">
        <v>11</v>
      </c>
      <c r="I1590" s="20" t="s">
        <v>259</v>
      </c>
      <c r="J1590" s="11" t="s">
        <v>261</v>
      </c>
      <c r="K1590" s="11" t="s">
        <v>11524</v>
      </c>
      <c r="L1590" s="11">
        <v>2</v>
      </c>
    </row>
    <row r="1591" spans="1:12">
      <c r="A1591" s="11" t="s">
        <v>2768</v>
      </c>
      <c r="D1591" s="11" t="s">
        <v>260</v>
      </c>
      <c r="E1591" s="19" t="s">
        <v>3018</v>
      </c>
      <c r="F1591" s="10">
        <v>42036</v>
      </c>
      <c r="G1591" s="10">
        <v>45689</v>
      </c>
      <c r="H1591" s="11">
        <v>11</v>
      </c>
      <c r="I1591" s="20" t="s">
        <v>259</v>
      </c>
      <c r="J1591" s="11" t="s">
        <v>261</v>
      </c>
      <c r="K1591" s="11" t="s">
        <v>11524</v>
      </c>
      <c r="L1591" s="11">
        <v>2</v>
      </c>
    </row>
    <row r="1592" spans="1:12">
      <c r="A1592" s="11" t="s">
        <v>2769</v>
      </c>
      <c r="D1592" s="11" t="s">
        <v>260</v>
      </c>
      <c r="E1592" s="19" t="s">
        <v>3019</v>
      </c>
      <c r="F1592" s="10">
        <v>42036</v>
      </c>
      <c r="G1592" s="10">
        <v>45689</v>
      </c>
      <c r="H1592" s="11">
        <v>11</v>
      </c>
      <c r="I1592" s="20" t="s">
        <v>259</v>
      </c>
      <c r="J1592" s="11" t="s">
        <v>261</v>
      </c>
      <c r="K1592" s="11" t="s">
        <v>11524</v>
      </c>
      <c r="L1592" s="11">
        <v>2</v>
      </c>
    </row>
    <row r="1593" spans="1:12">
      <c r="A1593" s="11" t="s">
        <v>2770</v>
      </c>
      <c r="D1593" s="11" t="s">
        <v>260</v>
      </c>
      <c r="E1593" s="19" t="s">
        <v>3020</v>
      </c>
      <c r="F1593" s="10">
        <v>42036</v>
      </c>
      <c r="G1593" s="10">
        <v>45689</v>
      </c>
      <c r="H1593" s="11">
        <v>11</v>
      </c>
      <c r="I1593" s="11" t="s">
        <v>277</v>
      </c>
      <c r="J1593" s="11" t="s">
        <v>261</v>
      </c>
      <c r="K1593" s="11" t="s">
        <v>11524</v>
      </c>
      <c r="L1593" s="11">
        <v>2</v>
      </c>
    </row>
    <row r="1594" spans="1:12">
      <c r="A1594" s="11" t="s">
        <v>2771</v>
      </c>
      <c r="D1594" s="11" t="s">
        <v>260</v>
      </c>
      <c r="E1594" s="19" t="s">
        <v>3021</v>
      </c>
      <c r="F1594" s="10">
        <v>42036</v>
      </c>
      <c r="G1594" s="10">
        <v>45689</v>
      </c>
      <c r="H1594" s="11">
        <v>11</v>
      </c>
      <c r="I1594" s="11" t="s">
        <v>277</v>
      </c>
      <c r="J1594" s="11" t="s">
        <v>261</v>
      </c>
      <c r="K1594" s="11" t="s">
        <v>11524</v>
      </c>
      <c r="L1594" s="11">
        <v>2</v>
      </c>
    </row>
    <row r="1595" spans="1:12">
      <c r="A1595" s="11" t="s">
        <v>2772</v>
      </c>
      <c r="D1595" s="11" t="s">
        <v>260</v>
      </c>
      <c r="E1595" s="19" t="s">
        <v>3022</v>
      </c>
      <c r="F1595" s="10">
        <v>42036</v>
      </c>
      <c r="G1595" s="10">
        <v>45689</v>
      </c>
      <c r="H1595" s="11">
        <v>11</v>
      </c>
      <c r="I1595" s="11" t="s">
        <v>277</v>
      </c>
      <c r="J1595" s="11" t="s">
        <v>261</v>
      </c>
      <c r="K1595" s="11" t="s">
        <v>11524</v>
      </c>
      <c r="L1595" s="11">
        <v>2</v>
      </c>
    </row>
    <row r="1596" spans="1:12">
      <c r="A1596" s="11" t="s">
        <v>2773</v>
      </c>
      <c r="D1596" s="11" t="s">
        <v>260</v>
      </c>
      <c r="E1596" s="19" t="s">
        <v>3023</v>
      </c>
      <c r="F1596" s="10">
        <v>42036</v>
      </c>
      <c r="G1596" s="10">
        <v>45689</v>
      </c>
      <c r="H1596" s="11">
        <v>11</v>
      </c>
      <c r="I1596" s="20" t="s">
        <v>259</v>
      </c>
      <c r="J1596" s="11" t="s">
        <v>261</v>
      </c>
      <c r="K1596" s="11" t="s">
        <v>11524</v>
      </c>
      <c r="L1596" s="11">
        <v>2</v>
      </c>
    </row>
    <row r="1597" spans="1:12">
      <c r="A1597" s="11" t="s">
        <v>2774</v>
      </c>
      <c r="D1597" s="11" t="s">
        <v>260</v>
      </c>
      <c r="E1597" s="19" t="s">
        <v>3024</v>
      </c>
      <c r="F1597" s="10">
        <v>42036</v>
      </c>
      <c r="G1597" s="10">
        <v>45689</v>
      </c>
      <c r="H1597" s="11">
        <v>11</v>
      </c>
      <c r="I1597" s="20" t="s">
        <v>259</v>
      </c>
      <c r="J1597" s="11" t="s">
        <v>261</v>
      </c>
      <c r="K1597" s="11" t="s">
        <v>11524</v>
      </c>
      <c r="L1597" s="11">
        <v>2</v>
      </c>
    </row>
    <row r="1598" spans="1:12">
      <c r="A1598" s="11" t="s">
        <v>2775</v>
      </c>
      <c r="D1598" s="11" t="s">
        <v>260</v>
      </c>
      <c r="E1598" s="19" t="s">
        <v>3025</v>
      </c>
      <c r="F1598" s="10">
        <v>42036</v>
      </c>
      <c r="G1598" s="10">
        <v>45689</v>
      </c>
      <c r="H1598" s="11">
        <v>11</v>
      </c>
      <c r="I1598" s="20" t="s">
        <v>259</v>
      </c>
      <c r="J1598" s="11" t="s">
        <v>261</v>
      </c>
      <c r="K1598" s="11" t="s">
        <v>11524</v>
      </c>
      <c r="L1598" s="11">
        <v>2</v>
      </c>
    </row>
    <row r="1599" spans="1:12">
      <c r="A1599" s="11" t="s">
        <v>2776</v>
      </c>
      <c r="D1599" s="11" t="s">
        <v>260</v>
      </c>
      <c r="E1599" s="19" t="s">
        <v>3026</v>
      </c>
      <c r="F1599" s="10">
        <v>42036</v>
      </c>
      <c r="G1599" s="10">
        <v>45689</v>
      </c>
      <c r="H1599" s="11">
        <v>11</v>
      </c>
      <c r="I1599" s="20" t="s">
        <v>259</v>
      </c>
      <c r="J1599" s="11" t="s">
        <v>261</v>
      </c>
      <c r="K1599" s="11" t="s">
        <v>11524</v>
      </c>
      <c r="L1599" s="11">
        <v>2</v>
      </c>
    </row>
    <row r="1600" spans="1:12">
      <c r="A1600" s="11" t="s">
        <v>2777</v>
      </c>
      <c r="D1600" s="11" t="s">
        <v>260</v>
      </c>
      <c r="E1600" s="19" t="s">
        <v>3027</v>
      </c>
      <c r="F1600" s="10">
        <v>42036</v>
      </c>
      <c r="G1600" s="10">
        <v>45689</v>
      </c>
      <c r="H1600" s="11">
        <v>11</v>
      </c>
      <c r="I1600" s="20" t="s">
        <v>259</v>
      </c>
      <c r="J1600" s="11" t="s">
        <v>261</v>
      </c>
      <c r="K1600" s="11" t="s">
        <v>11524</v>
      </c>
      <c r="L1600" s="11">
        <v>2</v>
      </c>
    </row>
    <row r="1601" spans="1:12">
      <c r="A1601" s="11" t="s">
        <v>2778</v>
      </c>
      <c r="D1601" s="11" t="s">
        <v>260</v>
      </c>
      <c r="E1601" s="19" t="s">
        <v>3028</v>
      </c>
      <c r="F1601" s="10">
        <v>42036</v>
      </c>
      <c r="G1601" s="10">
        <v>45689</v>
      </c>
      <c r="H1601" s="11">
        <v>11</v>
      </c>
      <c r="I1601" s="20" t="s">
        <v>259</v>
      </c>
      <c r="J1601" s="11" t="s">
        <v>261</v>
      </c>
      <c r="K1601" s="11" t="s">
        <v>11524</v>
      </c>
      <c r="L1601" s="11">
        <v>2</v>
      </c>
    </row>
    <row r="1602" spans="1:12">
      <c r="A1602" s="11" t="s">
        <v>2779</v>
      </c>
      <c r="D1602" s="11" t="s">
        <v>260</v>
      </c>
      <c r="E1602" s="19" t="s">
        <v>3029</v>
      </c>
      <c r="F1602" s="10">
        <v>42036</v>
      </c>
      <c r="G1602" s="10">
        <v>45689</v>
      </c>
      <c r="H1602" s="11">
        <v>11</v>
      </c>
      <c r="I1602" s="20" t="s">
        <v>259</v>
      </c>
      <c r="J1602" s="11" t="s">
        <v>261</v>
      </c>
      <c r="K1602" s="11" t="s">
        <v>11524</v>
      </c>
      <c r="L1602" s="11">
        <v>2</v>
      </c>
    </row>
    <row r="1603" spans="1:12">
      <c r="A1603" s="11" t="s">
        <v>2780</v>
      </c>
      <c r="D1603" s="11" t="s">
        <v>260</v>
      </c>
      <c r="E1603" s="19" t="s">
        <v>3030</v>
      </c>
      <c r="F1603" s="10">
        <v>42036</v>
      </c>
      <c r="G1603" s="10">
        <v>45689</v>
      </c>
      <c r="H1603" s="11">
        <v>11</v>
      </c>
      <c r="I1603" s="20" t="s">
        <v>259</v>
      </c>
      <c r="J1603" s="11" t="s">
        <v>261</v>
      </c>
      <c r="K1603" s="11" t="s">
        <v>11524</v>
      </c>
      <c r="L1603" s="11">
        <v>2</v>
      </c>
    </row>
    <row r="1604" spans="1:12">
      <c r="A1604" s="11" t="s">
        <v>2781</v>
      </c>
      <c r="D1604" s="11" t="s">
        <v>260</v>
      </c>
      <c r="E1604" s="19" t="s">
        <v>3031</v>
      </c>
      <c r="F1604" s="10">
        <v>42036</v>
      </c>
      <c r="G1604" s="10">
        <v>45689</v>
      </c>
      <c r="H1604" s="11">
        <v>11</v>
      </c>
      <c r="I1604" s="20" t="s">
        <v>259</v>
      </c>
      <c r="J1604" s="11" t="s">
        <v>261</v>
      </c>
      <c r="K1604" s="11" t="s">
        <v>11524</v>
      </c>
      <c r="L1604" s="11">
        <v>2</v>
      </c>
    </row>
    <row r="1605" spans="1:12">
      <c r="A1605" s="11" t="s">
        <v>2782</v>
      </c>
      <c r="D1605" s="11" t="s">
        <v>260</v>
      </c>
      <c r="E1605" s="19" t="s">
        <v>3032</v>
      </c>
      <c r="F1605" s="10">
        <v>42036</v>
      </c>
      <c r="G1605" s="10">
        <v>45689</v>
      </c>
      <c r="H1605" s="11">
        <v>11</v>
      </c>
      <c r="I1605" s="20" t="s">
        <v>259</v>
      </c>
      <c r="J1605" s="11" t="s">
        <v>261</v>
      </c>
      <c r="K1605" s="11" t="s">
        <v>11524</v>
      </c>
      <c r="L1605" s="11">
        <v>2</v>
      </c>
    </row>
    <row r="1606" spans="1:12">
      <c r="A1606" s="11" t="s">
        <v>2783</v>
      </c>
      <c r="D1606" s="11" t="s">
        <v>260</v>
      </c>
      <c r="E1606" s="19" t="s">
        <v>3033</v>
      </c>
      <c r="F1606" s="10">
        <v>42036</v>
      </c>
      <c r="G1606" s="10">
        <v>45689</v>
      </c>
      <c r="H1606" s="11">
        <v>11</v>
      </c>
      <c r="I1606" s="20" t="s">
        <v>259</v>
      </c>
      <c r="J1606" s="11" t="s">
        <v>261</v>
      </c>
      <c r="K1606" s="11" t="s">
        <v>11524</v>
      </c>
      <c r="L1606" s="11">
        <v>2</v>
      </c>
    </row>
    <row r="1607" spans="1:12">
      <c r="A1607" s="11" t="s">
        <v>2784</v>
      </c>
      <c r="D1607" s="11" t="s">
        <v>260</v>
      </c>
      <c r="E1607" s="19" t="s">
        <v>3034</v>
      </c>
      <c r="F1607" s="10">
        <v>42036</v>
      </c>
      <c r="G1607" s="10">
        <v>45689</v>
      </c>
      <c r="H1607" s="11">
        <v>11</v>
      </c>
      <c r="I1607" s="20" t="s">
        <v>259</v>
      </c>
      <c r="J1607" s="11" t="s">
        <v>261</v>
      </c>
      <c r="K1607" s="11" t="s">
        <v>11524</v>
      </c>
      <c r="L1607" s="11">
        <v>2</v>
      </c>
    </row>
    <row r="1608" spans="1:12">
      <c r="A1608" s="11" t="s">
        <v>2785</v>
      </c>
      <c r="D1608" s="11" t="s">
        <v>260</v>
      </c>
      <c r="E1608" s="19" t="s">
        <v>3035</v>
      </c>
      <c r="F1608" s="10">
        <v>42036</v>
      </c>
      <c r="G1608" s="10">
        <v>45689</v>
      </c>
      <c r="H1608" s="11">
        <v>11</v>
      </c>
      <c r="I1608" s="20" t="s">
        <v>259</v>
      </c>
      <c r="J1608" s="11" t="s">
        <v>261</v>
      </c>
      <c r="K1608" s="11" t="s">
        <v>11524</v>
      </c>
      <c r="L1608" s="11">
        <v>2</v>
      </c>
    </row>
    <row r="1609" spans="1:12">
      <c r="A1609" s="11" t="s">
        <v>2786</v>
      </c>
      <c r="D1609" s="11" t="s">
        <v>260</v>
      </c>
      <c r="E1609" s="19" t="s">
        <v>3036</v>
      </c>
      <c r="F1609" s="10">
        <v>42036</v>
      </c>
      <c r="G1609" s="10">
        <v>45689</v>
      </c>
      <c r="H1609" s="11">
        <v>11</v>
      </c>
      <c r="I1609" s="20" t="s">
        <v>259</v>
      </c>
      <c r="J1609" s="11" t="s">
        <v>261</v>
      </c>
      <c r="K1609" s="11" t="s">
        <v>11524</v>
      </c>
      <c r="L1609" s="11">
        <v>2</v>
      </c>
    </row>
    <row r="1610" spans="1:12">
      <c r="A1610" s="11" t="s">
        <v>2787</v>
      </c>
      <c r="D1610" s="11" t="s">
        <v>260</v>
      </c>
      <c r="E1610" s="19" t="s">
        <v>3037</v>
      </c>
      <c r="F1610" s="10">
        <v>42036</v>
      </c>
      <c r="G1610" s="10">
        <v>45689</v>
      </c>
      <c r="H1610" s="11">
        <v>11</v>
      </c>
      <c r="I1610" s="20" t="s">
        <v>259</v>
      </c>
      <c r="J1610" s="11" t="s">
        <v>261</v>
      </c>
      <c r="K1610" s="11" t="s">
        <v>11524</v>
      </c>
      <c r="L1610" s="11">
        <v>2</v>
      </c>
    </row>
    <row r="1611" spans="1:12">
      <c r="A1611" s="11" t="s">
        <v>2788</v>
      </c>
      <c r="D1611" s="11" t="s">
        <v>260</v>
      </c>
      <c r="E1611" s="19" t="s">
        <v>3038</v>
      </c>
      <c r="F1611" s="10">
        <v>42036</v>
      </c>
      <c r="G1611" s="10">
        <v>45689</v>
      </c>
      <c r="H1611" s="11">
        <v>11</v>
      </c>
      <c r="I1611" s="11" t="s">
        <v>277</v>
      </c>
      <c r="J1611" s="11" t="s">
        <v>261</v>
      </c>
      <c r="K1611" s="11" t="s">
        <v>11524</v>
      </c>
      <c r="L1611" s="11">
        <v>2</v>
      </c>
    </row>
    <row r="1612" spans="1:12">
      <c r="A1612" s="11" t="s">
        <v>2789</v>
      </c>
      <c r="D1612" s="11" t="s">
        <v>260</v>
      </c>
      <c r="E1612" s="19" t="s">
        <v>3039</v>
      </c>
      <c r="F1612" s="10">
        <v>42036</v>
      </c>
      <c r="G1612" s="10">
        <v>45689</v>
      </c>
      <c r="H1612" s="11">
        <v>11</v>
      </c>
      <c r="I1612" s="11" t="s">
        <v>277</v>
      </c>
      <c r="J1612" s="11" t="s">
        <v>261</v>
      </c>
      <c r="K1612" s="11" t="s">
        <v>11524</v>
      </c>
      <c r="L1612" s="11">
        <v>2</v>
      </c>
    </row>
    <row r="1613" spans="1:12">
      <c r="A1613" s="11" t="s">
        <v>2790</v>
      </c>
      <c r="D1613" s="11" t="s">
        <v>260</v>
      </c>
      <c r="E1613" s="19" t="s">
        <v>3040</v>
      </c>
      <c r="F1613" s="10">
        <v>42036</v>
      </c>
      <c r="G1613" s="10">
        <v>45689</v>
      </c>
      <c r="H1613" s="11">
        <v>11</v>
      </c>
      <c r="I1613" s="11" t="s">
        <v>277</v>
      </c>
      <c r="J1613" s="11" t="s">
        <v>261</v>
      </c>
      <c r="K1613" s="11" t="s">
        <v>11524</v>
      </c>
      <c r="L1613" s="11">
        <v>2</v>
      </c>
    </row>
    <row r="1614" spans="1:12">
      <c r="A1614" s="11" t="s">
        <v>2791</v>
      </c>
      <c r="D1614" s="11" t="s">
        <v>260</v>
      </c>
      <c r="E1614" s="19" t="s">
        <v>3041</v>
      </c>
      <c r="F1614" s="10">
        <v>42036</v>
      </c>
      <c r="G1614" s="10">
        <v>45689</v>
      </c>
      <c r="H1614" s="11">
        <v>11</v>
      </c>
      <c r="I1614" s="20" t="s">
        <v>259</v>
      </c>
      <c r="J1614" s="11" t="s">
        <v>261</v>
      </c>
      <c r="K1614" s="11" t="s">
        <v>11524</v>
      </c>
      <c r="L1614" s="11">
        <v>2</v>
      </c>
    </row>
    <row r="1615" spans="1:12">
      <c r="A1615" s="11" t="s">
        <v>2792</v>
      </c>
      <c r="D1615" s="11" t="s">
        <v>260</v>
      </c>
      <c r="E1615" s="19" t="s">
        <v>3042</v>
      </c>
      <c r="F1615" s="10">
        <v>42036</v>
      </c>
      <c r="G1615" s="10">
        <v>45689</v>
      </c>
      <c r="H1615" s="11">
        <v>11</v>
      </c>
      <c r="I1615" s="20" t="s">
        <v>259</v>
      </c>
      <c r="J1615" s="11" t="s">
        <v>261</v>
      </c>
      <c r="K1615" s="11" t="s">
        <v>11524</v>
      </c>
      <c r="L1615" s="11">
        <v>2</v>
      </c>
    </row>
    <row r="1616" spans="1:12">
      <c r="A1616" s="11" t="s">
        <v>2793</v>
      </c>
      <c r="D1616" s="11" t="s">
        <v>260</v>
      </c>
      <c r="E1616" s="19" t="s">
        <v>3043</v>
      </c>
      <c r="F1616" s="10">
        <v>42036</v>
      </c>
      <c r="G1616" s="10">
        <v>45689</v>
      </c>
      <c r="H1616" s="11">
        <v>11</v>
      </c>
      <c r="I1616" s="20" t="s">
        <v>259</v>
      </c>
      <c r="J1616" s="11" t="s">
        <v>261</v>
      </c>
      <c r="K1616" s="11" t="s">
        <v>11524</v>
      </c>
      <c r="L1616" s="11">
        <v>2</v>
      </c>
    </row>
    <row r="1617" spans="1:12">
      <c r="A1617" s="11" t="s">
        <v>2794</v>
      </c>
      <c r="D1617" s="11" t="s">
        <v>260</v>
      </c>
      <c r="E1617" s="19" t="s">
        <v>3044</v>
      </c>
      <c r="F1617" s="10">
        <v>42036</v>
      </c>
      <c r="G1617" s="10">
        <v>45689</v>
      </c>
      <c r="H1617" s="11">
        <v>11</v>
      </c>
      <c r="I1617" s="20" t="s">
        <v>259</v>
      </c>
      <c r="J1617" s="11" t="s">
        <v>261</v>
      </c>
      <c r="K1617" s="11" t="s">
        <v>11524</v>
      </c>
      <c r="L1617" s="11">
        <v>2</v>
      </c>
    </row>
    <row r="1618" spans="1:12">
      <c r="A1618" s="11" t="s">
        <v>2795</v>
      </c>
      <c r="D1618" s="11" t="s">
        <v>260</v>
      </c>
      <c r="E1618" s="19" t="s">
        <v>3045</v>
      </c>
      <c r="F1618" s="10">
        <v>42036</v>
      </c>
      <c r="G1618" s="10">
        <v>45689</v>
      </c>
      <c r="H1618" s="11">
        <v>11</v>
      </c>
      <c r="I1618" s="20" t="s">
        <v>259</v>
      </c>
      <c r="J1618" s="11" t="s">
        <v>261</v>
      </c>
      <c r="K1618" s="11" t="s">
        <v>11524</v>
      </c>
      <c r="L1618" s="11">
        <v>2</v>
      </c>
    </row>
    <row r="1619" spans="1:12">
      <c r="A1619" s="11" t="s">
        <v>2796</v>
      </c>
      <c r="D1619" s="11" t="s">
        <v>260</v>
      </c>
      <c r="E1619" s="19" t="s">
        <v>3046</v>
      </c>
      <c r="F1619" s="10">
        <v>42036</v>
      </c>
      <c r="G1619" s="10">
        <v>45689</v>
      </c>
      <c r="H1619" s="11">
        <v>11</v>
      </c>
      <c r="I1619" s="20" t="s">
        <v>259</v>
      </c>
      <c r="J1619" s="11" t="s">
        <v>261</v>
      </c>
      <c r="K1619" s="11" t="s">
        <v>11524</v>
      </c>
      <c r="L1619" s="11">
        <v>2</v>
      </c>
    </row>
    <row r="1620" spans="1:12">
      <c r="A1620" s="11" t="s">
        <v>2797</v>
      </c>
      <c r="D1620" s="11" t="s">
        <v>260</v>
      </c>
      <c r="E1620" s="19" t="s">
        <v>3047</v>
      </c>
      <c r="F1620" s="10">
        <v>42036</v>
      </c>
      <c r="G1620" s="10">
        <v>45689</v>
      </c>
      <c r="H1620" s="11">
        <v>11</v>
      </c>
      <c r="I1620" s="20" t="s">
        <v>259</v>
      </c>
      <c r="J1620" s="11" t="s">
        <v>261</v>
      </c>
      <c r="K1620" s="11" t="s">
        <v>11524</v>
      </c>
      <c r="L1620" s="11">
        <v>2</v>
      </c>
    </row>
    <row r="1621" spans="1:12">
      <c r="A1621" s="11" t="s">
        <v>2798</v>
      </c>
      <c r="D1621" s="11" t="s">
        <v>260</v>
      </c>
      <c r="E1621" s="19" t="s">
        <v>3048</v>
      </c>
      <c r="F1621" s="10">
        <v>42036</v>
      </c>
      <c r="G1621" s="10">
        <v>45689</v>
      </c>
      <c r="H1621" s="11">
        <v>11</v>
      </c>
      <c r="I1621" s="20" t="s">
        <v>259</v>
      </c>
      <c r="J1621" s="11" t="s">
        <v>261</v>
      </c>
      <c r="K1621" s="11" t="s">
        <v>11524</v>
      </c>
      <c r="L1621" s="11">
        <v>2</v>
      </c>
    </row>
    <row r="1622" spans="1:12">
      <c r="A1622" s="11" t="s">
        <v>2799</v>
      </c>
      <c r="D1622" s="11" t="s">
        <v>260</v>
      </c>
      <c r="E1622" s="19" t="s">
        <v>3049</v>
      </c>
      <c r="F1622" s="10">
        <v>42036</v>
      </c>
      <c r="G1622" s="10">
        <v>45689</v>
      </c>
      <c r="H1622" s="11">
        <v>11</v>
      </c>
      <c r="I1622" s="20" t="s">
        <v>259</v>
      </c>
      <c r="J1622" s="11" t="s">
        <v>261</v>
      </c>
      <c r="K1622" s="11" t="s">
        <v>11524</v>
      </c>
      <c r="L1622" s="11">
        <v>2</v>
      </c>
    </row>
    <row r="1623" spans="1:12">
      <c r="A1623" s="11" t="s">
        <v>2800</v>
      </c>
      <c r="D1623" s="11" t="s">
        <v>260</v>
      </c>
      <c r="E1623" s="19" t="s">
        <v>3050</v>
      </c>
      <c r="F1623" s="10">
        <v>42036</v>
      </c>
      <c r="G1623" s="10">
        <v>45689</v>
      </c>
      <c r="H1623" s="11">
        <v>11</v>
      </c>
      <c r="I1623" s="20" t="s">
        <v>259</v>
      </c>
      <c r="J1623" s="11" t="s">
        <v>261</v>
      </c>
      <c r="K1623" s="11" t="s">
        <v>11524</v>
      </c>
      <c r="L1623" s="11">
        <v>2</v>
      </c>
    </row>
    <row r="1624" spans="1:12">
      <c r="A1624" s="11" t="s">
        <v>2801</v>
      </c>
      <c r="D1624" s="11" t="s">
        <v>260</v>
      </c>
      <c r="E1624" s="19" t="s">
        <v>3051</v>
      </c>
      <c r="F1624" s="10">
        <v>42036</v>
      </c>
      <c r="G1624" s="10">
        <v>45689</v>
      </c>
      <c r="H1624" s="11">
        <v>11</v>
      </c>
      <c r="I1624" s="20" t="s">
        <v>259</v>
      </c>
      <c r="J1624" s="11" t="s">
        <v>261</v>
      </c>
      <c r="K1624" s="11" t="s">
        <v>11524</v>
      </c>
      <c r="L1624" s="11">
        <v>2</v>
      </c>
    </row>
    <row r="1625" spans="1:12">
      <c r="A1625" s="11" t="s">
        <v>2802</v>
      </c>
      <c r="D1625" s="11" t="s">
        <v>260</v>
      </c>
      <c r="E1625" s="19" t="s">
        <v>3052</v>
      </c>
      <c r="F1625" s="10">
        <v>42036</v>
      </c>
      <c r="G1625" s="10">
        <v>45689</v>
      </c>
      <c r="H1625" s="11">
        <v>11</v>
      </c>
      <c r="I1625" s="20" t="s">
        <v>259</v>
      </c>
      <c r="J1625" s="11" t="s">
        <v>261</v>
      </c>
      <c r="K1625" s="11" t="s">
        <v>11524</v>
      </c>
      <c r="L1625" s="11">
        <v>2</v>
      </c>
    </row>
    <row r="1626" spans="1:12">
      <c r="A1626" s="11" t="s">
        <v>2803</v>
      </c>
      <c r="D1626" s="11" t="s">
        <v>260</v>
      </c>
      <c r="E1626" s="19" t="s">
        <v>3053</v>
      </c>
      <c r="F1626" s="10">
        <v>42036</v>
      </c>
      <c r="G1626" s="10">
        <v>45689</v>
      </c>
      <c r="H1626" s="11">
        <v>11</v>
      </c>
      <c r="I1626" s="20" t="s">
        <v>259</v>
      </c>
      <c r="J1626" s="11" t="s">
        <v>261</v>
      </c>
      <c r="K1626" s="11" t="s">
        <v>11524</v>
      </c>
      <c r="L1626" s="11">
        <v>2</v>
      </c>
    </row>
    <row r="1627" spans="1:12">
      <c r="A1627" s="11" t="s">
        <v>2804</v>
      </c>
      <c r="D1627" s="11" t="s">
        <v>260</v>
      </c>
      <c r="E1627" s="19" t="s">
        <v>3054</v>
      </c>
      <c r="F1627" s="10">
        <v>42036</v>
      </c>
      <c r="G1627" s="10">
        <v>45689</v>
      </c>
      <c r="H1627" s="11">
        <v>11</v>
      </c>
      <c r="I1627" s="20" t="s">
        <v>259</v>
      </c>
      <c r="J1627" s="11" t="s">
        <v>261</v>
      </c>
      <c r="K1627" s="11" t="s">
        <v>11524</v>
      </c>
      <c r="L1627" s="11">
        <v>2</v>
      </c>
    </row>
    <row r="1628" spans="1:12">
      <c r="A1628" s="11" t="s">
        <v>2805</v>
      </c>
      <c r="D1628" s="11" t="s">
        <v>260</v>
      </c>
      <c r="E1628" s="19" t="s">
        <v>3055</v>
      </c>
      <c r="F1628" s="10">
        <v>42036</v>
      </c>
      <c r="G1628" s="10">
        <v>45689</v>
      </c>
      <c r="H1628" s="11">
        <v>11</v>
      </c>
      <c r="I1628" s="20" t="s">
        <v>259</v>
      </c>
      <c r="J1628" s="11" t="s">
        <v>261</v>
      </c>
      <c r="K1628" s="11" t="s">
        <v>11524</v>
      </c>
      <c r="L1628" s="11">
        <v>2</v>
      </c>
    </row>
    <row r="1629" spans="1:12">
      <c r="A1629" s="11" t="s">
        <v>2806</v>
      </c>
      <c r="D1629" s="11" t="s">
        <v>260</v>
      </c>
      <c r="E1629" s="19" t="s">
        <v>3056</v>
      </c>
      <c r="F1629" s="10">
        <v>42036</v>
      </c>
      <c r="G1629" s="10">
        <v>45689</v>
      </c>
      <c r="H1629" s="11">
        <v>11</v>
      </c>
      <c r="I1629" s="11" t="s">
        <v>277</v>
      </c>
      <c r="J1629" s="11" t="s">
        <v>261</v>
      </c>
      <c r="K1629" s="11" t="s">
        <v>11524</v>
      </c>
      <c r="L1629" s="11">
        <v>2</v>
      </c>
    </row>
    <row r="1630" spans="1:12">
      <c r="A1630" s="11" t="s">
        <v>2807</v>
      </c>
      <c r="D1630" s="11" t="s">
        <v>260</v>
      </c>
      <c r="E1630" s="19" t="s">
        <v>3057</v>
      </c>
      <c r="F1630" s="10">
        <v>42036</v>
      </c>
      <c r="G1630" s="10">
        <v>45689</v>
      </c>
      <c r="H1630" s="11">
        <v>11</v>
      </c>
      <c r="I1630" s="11" t="s">
        <v>277</v>
      </c>
      <c r="J1630" s="11" t="s">
        <v>261</v>
      </c>
      <c r="K1630" s="11" t="s">
        <v>11524</v>
      </c>
      <c r="L1630" s="11">
        <v>2</v>
      </c>
    </row>
    <row r="1631" spans="1:12">
      <c r="A1631" s="11" t="s">
        <v>2808</v>
      </c>
      <c r="D1631" s="11" t="s">
        <v>260</v>
      </c>
      <c r="E1631" s="19" t="s">
        <v>3058</v>
      </c>
      <c r="F1631" s="10">
        <v>42036</v>
      </c>
      <c r="G1631" s="10">
        <v>45689</v>
      </c>
      <c r="H1631" s="11">
        <v>11</v>
      </c>
      <c r="I1631" s="11" t="s">
        <v>277</v>
      </c>
      <c r="J1631" s="11" t="s">
        <v>261</v>
      </c>
      <c r="K1631" s="11" t="s">
        <v>11524</v>
      </c>
      <c r="L1631" s="11">
        <v>2</v>
      </c>
    </row>
    <row r="1632" spans="1:12">
      <c r="A1632" s="11" t="s">
        <v>2809</v>
      </c>
      <c r="D1632" s="11" t="s">
        <v>260</v>
      </c>
      <c r="E1632" s="19" t="s">
        <v>3059</v>
      </c>
      <c r="F1632" s="10">
        <v>42036</v>
      </c>
      <c r="G1632" s="10">
        <v>45689</v>
      </c>
      <c r="H1632" s="11">
        <v>11</v>
      </c>
      <c r="I1632" s="20" t="s">
        <v>259</v>
      </c>
      <c r="J1632" s="11" t="s">
        <v>261</v>
      </c>
      <c r="K1632" s="11" t="s">
        <v>11524</v>
      </c>
      <c r="L1632" s="11">
        <v>2</v>
      </c>
    </row>
    <row r="1633" spans="1:12">
      <c r="A1633" s="11" t="s">
        <v>2810</v>
      </c>
      <c r="D1633" s="11" t="s">
        <v>260</v>
      </c>
      <c r="E1633" s="19" t="s">
        <v>3060</v>
      </c>
      <c r="F1633" s="10">
        <v>42036</v>
      </c>
      <c r="G1633" s="10">
        <v>45689</v>
      </c>
      <c r="H1633" s="11">
        <v>11</v>
      </c>
      <c r="I1633" s="20" t="s">
        <v>259</v>
      </c>
      <c r="J1633" s="11" t="s">
        <v>261</v>
      </c>
      <c r="K1633" s="11" t="s">
        <v>11524</v>
      </c>
      <c r="L1633" s="11">
        <v>2</v>
      </c>
    </row>
    <row r="1634" spans="1:12">
      <c r="A1634" s="11" t="s">
        <v>2811</v>
      </c>
      <c r="D1634" s="11" t="s">
        <v>260</v>
      </c>
      <c r="E1634" s="19" t="s">
        <v>3061</v>
      </c>
      <c r="F1634" s="10">
        <v>42036</v>
      </c>
      <c r="G1634" s="10">
        <v>45689</v>
      </c>
      <c r="H1634" s="11">
        <v>11</v>
      </c>
      <c r="I1634" s="20" t="s">
        <v>259</v>
      </c>
      <c r="J1634" s="11" t="s">
        <v>261</v>
      </c>
      <c r="K1634" s="11" t="s">
        <v>11524</v>
      </c>
      <c r="L1634" s="11">
        <v>2</v>
      </c>
    </row>
    <row r="1635" spans="1:12">
      <c r="A1635" s="11" t="s">
        <v>2812</v>
      </c>
      <c r="D1635" s="11" t="s">
        <v>260</v>
      </c>
      <c r="E1635" s="19" t="s">
        <v>3062</v>
      </c>
      <c r="F1635" s="10">
        <v>42036</v>
      </c>
      <c r="G1635" s="10">
        <v>45689</v>
      </c>
      <c r="H1635" s="11">
        <v>11</v>
      </c>
      <c r="I1635" s="20" t="s">
        <v>259</v>
      </c>
      <c r="J1635" s="11" t="s">
        <v>261</v>
      </c>
      <c r="K1635" s="11" t="s">
        <v>11524</v>
      </c>
      <c r="L1635" s="11">
        <v>2</v>
      </c>
    </row>
    <row r="1636" spans="1:12">
      <c r="A1636" s="11" t="s">
        <v>2813</v>
      </c>
      <c r="D1636" s="11" t="s">
        <v>260</v>
      </c>
      <c r="E1636" s="19" t="s">
        <v>3063</v>
      </c>
      <c r="F1636" s="10">
        <v>42036</v>
      </c>
      <c r="G1636" s="10">
        <v>45689</v>
      </c>
      <c r="H1636" s="11">
        <v>11</v>
      </c>
      <c r="I1636" s="20" t="s">
        <v>259</v>
      </c>
      <c r="J1636" s="11" t="s">
        <v>261</v>
      </c>
      <c r="K1636" s="11" t="s">
        <v>11524</v>
      </c>
      <c r="L1636" s="11">
        <v>2</v>
      </c>
    </row>
    <row r="1637" spans="1:12">
      <c r="A1637" s="11" t="s">
        <v>2814</v>
      </c>
      <c r="D1637" s="11" t="s">
        <v>260</v>
      </c>
      <c r="E1637" s="19" t="s">
        <v>3064</v>
      </c>
      <c r="F1637" s="10">
        <v>42036</v>
      </c>
      <c r="G1637" s="10">
        <v>45689</v>
      </c>
      <c r="H1637" s="11">
        <v>11</v>
      </c>
      <c r="I1637" s="20" t="s">
        <v>259</v>
      </c>
      <c r="J1637" s="11" t="s">
        <v>261</v>
      </c>
      <c r="K1637" s="11" t="s">
        <v>11524</v>
      </c>
      <c r="L1637" s="11">
        <v>2</v>
      </c>
    </row>
    <row r="1638" spans="1:12">
      <c r="A1638" s="11" t="s">
        <v>2815</v>
      </c>
      <c r="D1638" s="11" t="s">
        <v>260</v>
      </c>
      <c r="E1638" s="19" t="s">
        <v>3065</v>
      </c>
      <c r="F1638" s="10">
        <v>42036</v>
      </c>
      <c r="G1638" s="10">
        <v>45689</v>
      </c>
      <c r="H1638" s="11">
        <v>11</v>
      </c>
      <c r="I1638" s="20" t="s">
        <v>259</v>
      </c>
      <c r="J1638" s="11" t="s">
        <v>261</v>
      </c>
      <c r="K1638" s="11" t="s">
        <v>11524</v>
      </c>
      <c r="L1638" s="11">
        <v>2</v>
      </c>
    </row>
    <row r="1639" spans="1:12">
      <c r="A1639" s="11" t="s">
        <v>2816</v>
      </c>
      <c r="D1639" s="11" t="s">
        <v>260</v>
      </c>
      <c r="E1639" s="19" t="s">
        <v>3066</v>
      </c>
      <c r="F1639" s="10">
        <v>42036</v>
      </c>
      <c r="G1639" s="10">
        <v>45689</v>
      </c>
      <c r="H1639" s="11">
        <v>11</v>
      </c>
      <c r="I1639" s="20" t="s">
        <v>259</v>
      </c>
      <c r="J1639" s="11" t="s">
        <v>261</v>
      </c>
      <c r="K1639" s="11" t="s">
        <v>11524</v>
      </c>
      <c r="L1639" s="11">
        <v>2</v>
      </c>
    </row>
    <row r="1640" spans="1:12">
      <c r="A1640" s="11" t="s">
        <v>2817</v>
      </c>
      <c r="D1640" s="11" t="s">
        <v>260</v>
      </c>
      <c r="E1640" s="19" t="s">
        <v>3067</v>
      </c>
      <c r="F1640" s="10">
        <v>42036</v>
      </c>
      <c r="G1640" s="10">
        <v>45689</v>
      </c>
      <c r="H1640" s="11">
        <v>11</v>
      </c>
      <c r="I1640" s="20" t="s">
        <v>259</v>
      </c>
      <c r="J1640" s="11" t="s">
        <v>261</v>
      </c>
      <c r="K1640" s="11" t="s">
        <v>11524</v>
      </c>
      <c r="L1640" s="11">
        <v>2</v>
      </c>
    </row>
    <row r="1641" spans="1:12">
      <c r="A1641" s="11" t="s">
        <v>2818</v>
      </c>
      <c r="D1641" s="11" t="s">
        <v>260</v>
      </c>
      <c r="E1641" s="19" t="s">
        <v>3068</v>
      </c>
      <c r="F1641" s="10">
        <v>42036</v>
      </c>
      <c r="G1641" s="10">
        <v>45689</v>
      </c>
      <c r="H1641" s="11">
        <v>11</v>
      </c>
      <c r="I1641" s="20" t="s">
        <v>259</v>
      </c>
      <c r="J1641" s="11" t="s">
        <v>261</v>
      </c>
      <c r="K1641" s="11" t="s">
        <v>11524</v>
      </c>
      <c r="L1641" s="11">
        <v>2</v>
      </c>
    </row>
    <row r="1642" spans="1:12">
      <c r="A1642" s="11" t="s">
        <v>2819</v>
      </c>
      <c r="D1642" s="11" t="s">
        <v>260</v>
      </c>
      <c r="E1642" s="19" t="s">
        <v>3069</v>
      </c>
      <c r="F1642" s="10">
        <v>42036</v>
      </c>
      <c r="G1642" s="10">
        <v>45689</v>
      </c>
      <c r="H1642" s="11">
        <v>11</v>
      </c>
      <c r="I1642" s="20" t="s">
        <v>259</v>
      </c>
      <c r="J1642" s="11" t="s">
        <v>261</v>
      </c>
      <c r="K1642" s="11" t="s">
        <v>11524</v>
      </c>
      <c r="L1642" s="11">
        <v>2</v>
      </c>
    </row>
    <row r="1643" spans="1:12">
      <c r="A1643" s="11" t="s">
        <v>2820</v>
      </c>
      <c r="D1643" s="11" t="s">
        <v>260</v>
      </c>
      <c r="E1643" s="19" t="s">
        <v>3070</v>
      </c>
      <c r="F1643" s="10">
        <v>42036</v>
      </c>
      <c r="G1643" s="10">
        <v>45689</v>
      </c>
      <c r="H1643" s="11">
        <v>11</v>
      </c>
      <c r="I1643" s="20" t="s">
        <v>259</v>
      </c>
      <c r="J1643" s="11" t="s">
        <v>261</v>
      </c>
      <c r="K1643" s="11" t="s">
        <v>11524</v>
      </c>
      <c r="L1643" s="11">
        <v>2</v>
      </c>
    </row>
    <row r="1644" spans="1:12">
      <c r="A1644" s="11" t="s">
        <v>2821</v>
      </c>
      <c r="D1644" s="11" t="s">
        <v>260</v>
      </c>
      <c r="E1644" s="19" t="s">
        <v>3071</v>
      </c>
      <c r="F1644" s="10">
        <v>42036</v>
      </c>
      <c r="G1644" s="10">
        <v>45689</v>
      </c>
      <c r="H1644" s="11">
        <v>11</v>
      </c>
      <c r="I1644" s="20" t="s">
        <v>259</v>
      </c>
      <c r="J1644" s="11" t="s">
        <v>261</v>
      </c>
      <c r="K1644" s="11" t="s">
        <v>11524</v>
      </c>
      <c r="L1644" s="11">
        <v>2</v>
      </c>
    </row>
    <row r="1645" spans="1:12">
      <c r="A1645" s="11" t="s">
        <v>2822</v>
      </c>
      <c r="D1645" s="11" t="s">
        <v>260</v>
      </c>
      <c r="E1645" s="19" t="s">
        <v>3072</v>
      </c>
      <c r="F1645" s="10">
        <v>42036</v>
      </c>
      <c r="G1645" s="10">
        <v>45689</v>
      </c>
      <c r="H1645" s="11">
        <v>11</v>
      </c>
      <c r="I1645" s="20" t="s">
        <v>259</v>
      </c>
      <c r="J1645" s="11" t="s">
        <v>261</v>
      </c>
      <c r="K1645" s="11" t="s">
        <v>11524</v>
      </c>
      <c r="L1645" s="11">
        <v>2</v>
      </c>
    </row>
    <row r="1646" spans="1:12">
      <c r="A1646" s="11" t="s">
        <v>2823</v>
      </c>
      <c r="D1646" s="11" t="s">
        <v>260</v>
      </c>
      <c r="E1646" s="19" t="s">
        <v>3073</v>
      </c>
      <c r="F1646" s="10">
        <v>42036</v>
      </c>
      <c r="G1646" s="10">
        <v>45689</v>
      </c>
      <c r="H1646" s="11">
        <v>11</v>
      </c>
      <c r="I1646" s="20" t="s">
        <v>259</v>
      </c>
      <c r="J1646" s="11" t="s">
        <v>261</v>
      </c>
      <c r="K1646" s="11" t="s">
        <v>11524</v>
      </c>
      <c r="L1646" s="11">
        <v>2</v>
      </c>
    </row>
    <row r="1647" spans="1:12">
      <c r="A1647" s="11" t="s">
        <v>2824</v>
      </c>
      <c r="D1647" s="11" t="s">
        <v>260</v>
      </c>
      <c r="E1647" s="19" t="s">
        <v>3074</v>
      </c>
      <c r="F1647" s="10">
        <v>42036</v>
      </c>
      <c r="G1647" s="10">
        <v>45689</v>
      </c>
      <c r="H1647" s="11">
        <v>11</v>
      </c>
      <c r="I1647" s="11" t="s">
        <v>277</v>
      </c>
      <c r="J1647" s="11" t="s">
        <v>261</v>
      </c>
      <c r="K1647" s="11" t="s">
        <v>11524</v>
      </c>
      <c r="L1647" s="11">
        <v>2</v>
      </c>
    </row>
    <row r="1648" spans="1:12">
      <c r="A1648" s="11" t="s">
        <v>2825</v>
      </c>
      <c r="D1648" s="11" t="s">
        <v>260</v>
      </c>
      <c r="E1648" s="19" t="s">
        <v>3075</v>
      </c>
      <c r="F1648" s="10">
        <v>42036</v>
      </c>
      <c r="G1648" s="10">
        <v>45689</v>
      </c>
      <c r="H1648" s="11">
        <v>11</v>
      </c>
      <c r="I1648" s="11" t="s">
        <v>277</v>
      </c>
      <c r="J1648" s="11" t="s">
        <v>261</v>
      </c>
      <c r="K1648" s="11" t="s">
        <v>11524</v>
      </c>
      <c r="L1648" s="11">
        <v>2</v>
      </c>
    </row>
    <row r="1649" spans="1:12">
      <c r="A1649" s="11" t="s">
        <v>2826</v>
      </c>
      <c r="D1649" s="11" t="s">
        <v>260</v>
      </c>
      <c r="E1649" s="19" t="s">
        <v>3076</v>
      </c>
      <c r="F1649" s="10">
        <v>42036</v>
      </c>
      <c r="G1649" s="10">
        <v>45689</v>
      </c>
      <c r="H1649" s="11">
        <v>11</v>
      </c>
      <c r="I1649" s="11" t="s">
        <v>277</v>
      </c>
      <c r="J1649" s="11" t="s">
        <v>261</v>
      </c>
      <c r="K1649" s="11" t="s">
        <v>11524</v>
      </c>
      <c r="L1649" s="11">
        <v>2</v>
      </c>
    </row>
    <row r="1650" spans="1:12">
      <c r="A1650" s="11" t="s">
        <v>2827</v>
      </c>
      <c r="D1650" s="11" t="s">
        <v>260</v>
      </c>
      <c r="E1650" s="19" t="s">
        <v>3077</v>
      </c>
      <c r="F1650" s="10">
        <v>42036</v>
      </c>
      <c r="G1650" s="10">
        <v>45689</v>
      </c>
      <c r="H1650" s="11">
        <v>11</v>
      </c>
      <c r="I1650" s="20" t="s">
        <v>259</v>
      </c>
      <c r="J1650" s="11" t="s">
        <v>261</v>
      </c>
      <c r="K1650" s="11" t="s">
        <v>11524</v>
      </c>
      <c r="L1650" s="11">
        <v>2</v>
      </c>
    </row>
    <row r="1651" spans="1:12">
      <c r="A1651" s="11" t="s">
        <v>2828</v>
      </c>
      <c r="D1651" s="11" t="s">
        <v>260</v>
      </c>
      <c r="E1651" s="19" t="s">
        <v>3078</v>
      </c>
      <c r="F1651" s="10">
        <v>42036</v>
      </c>
      <c r="G1651" s="10">
        <v>45689</v>
      </c>
      <c r="H1651" s="11">
        <v>11</v>
      </c>
      <c r="I1651" s="20" t="s">
        <v>259</v>
      </c>
      <c r="J1651" s="11" t="s">
        <v>261</v>
      </c>
      <c r="K1651" s="11" t="s">
        <v>11524</v>
      </c>
      <c r="L1651" s="11">
        <v>2</v>
      </c>
    </row>
    <row r="1652" spans="1:12">
      <c r="A1652" s="11" t="s">
        <v>2829</v>
      </c>
      <c r="D1652" s="11" t="s">
        <v>260</v>
      </c>
      <c r="E1652" s="19" t="s">
        <v>3079</v>
      </c>
      <c r="F1652" s="10">
        <v>42036</v>
      </c>
      <c r="G1652" s="10">
        <v>45689</v>
      </c>
      <c r="H1652" s="11">
        <v>11</v>
      </c>
      <c r="I1652" s="20" t="s">
        <v>259</v>
      </c>
      <c r="J1652" s="11" t="s">
        <v>261</v>
      </c>
      <c r="K1652" s="11" t="s">
        <v>11524</v>
      </c>
      <c r="L1652" s="11">
        <v>2</v>
      </c>
    </row>
    <row r="1653" spans="1:12">
      <c r="A1653" s="11" t="s">
        <v>2830</v>
      </c>
      <c r="D1653" s="11" t="s">
        <v>260</v>
      </c>
      <c r="E1653" s="19" t="s">
        <v>3080</v>
      </c>
      <c r="F1653" s="10">
        <v>42036</v>
      </c>
      <c r="G1653" s="10">
        <v>45689</v>
      </c>
      <c r="H1653" s="11">
        <v>11</v>
      </c>
      <c r="I1653" s="20" t="s">
        <v>259</v>
      </c>
      <c r="J1653" s="11" t="s">
        <v>261</v>
      </c>
      <c r="K1653" s="11" t="s">
        <v>11524</v>
      </c>
      <c r="L1653" s="11">
        <v>2</v>
      </c>
    </row>
    <row r="1654" spans="1:12">
      <c r="A1654" s="11" t="s">
        <v>2831</v>
      </c>
      <c r="D1654" s="11" t="s">
        <v>260</v>
      </c>
      <c r="E1654" s="19" t="s">
        <v>3081</v>
      </c>
      <c r="F1654" s="10">
        <v>42036</v>
      </c>
      <c r="G1654" s="10">
        <v>45689</v>
      </c>
      <c r="H1654" s="11">
        <v>11</v>
      </c>
      <c r="I1654" s="20" t="s">
        <v>259</v>
      </c>
      <c r="J1654" s="11" t="s">
        <v>261</v>
      </c>
      <c r="K1654" s="11" t="s">
        <v>11524</v>
      </c>
      <c r="L1654" s="11">
        <v>2</v>
      </c>
    </row>
    <row r="1655" spans="1:12">
      <c r="A1655" s="11" t="s">
        <v>2832</v>
      </c>
      <c r="D1655" s="11" t="s">
        <v>260</v>
      </c>
      <c r="E1655" s="19" t="s">
        <v>3082</v>
      </c>
      <c r="F1655" s="10">
        <v>42036</v>
      </c>
      <c r="G1655" s="10">
        <v>45689</v>
      </c>
      <c r="H1655" s="11">
        <v>11</v>
      </c>
      <c r="I1655" s="20" t="s">
        <v>259</v>
      </c>
      <c r="J1655" s="11" t="s">
        <v>261</v>
      </c>
      <c r="K1655" s="11" t="s">
        <v>11524</v>
      </c>
      <c r="L1655" s="11">
        <v>2</v>
      </c>
    </row>
    <row r="1656" spans="1:12">
      <c r="A1656" s="11" t="s">
        <v>2833</v>
      </c>
      <c r="D1656" s="11" t="s">
        <v>260</v>
      </c>
      <c r="E1656" s="19" t="s">
        <v>3083</v>
      </c>
      <c r="F1656" s="10">
        <v>42036</v>
      </c>
      <c r="G1656" s="10">
        <v>45689</v>
      </c>
      <c r="H1656" s="11">
        <v>11</v>
      </c>
      <c r="I1656" s="20" t="s">
        <v>259</v>
      </c>
      <c r="J1656" s="11" t="s">
        <v>261</v>
      </c>
      <c r="K1656" s="11" t="s">
        <v>11524</v>
      </c>
      <c r="L1656" s="11">
        <v>2</v>
      </c>
    </row>
    <row r="1657" spans="1:12">
      <c r="A1657" s="11" t="s">
        <v>2834</v>
      </c>
      <c r="D1657" s="11" t="s">
        <v>260</v>
      </c>
      <c r="E1657" s="19" t="s">
        <v>3084</v>
      </c>
      <c r="F1657" s="10">
        <v>42036</v>
      </c>
      <c r="G1657" s="10">
        <v>45689</v>
      </c>
      <c r="H1657" s="11">
        <v>11</v>
      </c>
      <c r="I1657" s="20" t="s">
        <v>259</v>
      </c>
      <c r="J1657" s="11" t="s">
        <v>261</v>
      </c>
      <c r="K1657" s="11" t="s">
        <v>11524</v>
      </c>
      <c r="L1657" s="11">
        <v>2</v>
      </c>
    </row>
    <row r="1658" spans="1:12">
      <c r="A1658" s="11" t="s">
        <v>2835</v>
      </c>
      <c r="D1658" s="11" t="s">
        <v>260</v>
      </c>
      <c r="E1658" s="19" t="s">
        <v>3085</v>
      </c>
      <c r="F1658" s="10">
        <v>42036</v>
      </c>
      <c r="G1658" s="10">
        <v>45689</v>
      </c>
      <c r="H1658" s="11">
        <v>11</v>
      </c>
      <c r="I1658" s="20" t="s">
        <v>259</v>
      </c>
      <c r="J1658" s="11" t="s">
        <v>261</v>
      </c>
      <c r="K1658" s="11" t="s">
        <v>11524</v>
      </c>
      <c r="L1658" s="11">
        <v>2</v>
      </c>
    </row>
    <row r="1659" spans="1:12">
      <c r="A1659" s="11" t="s">
        <v>2836</v>
      </c>
      <c r="D1659" s="11" t="s">
        <v>260</v>
      </c>
      <c r="E1659" s="19" t="s">
        <v>3086</v>
      </c>
      <c r="F1659" s="10">
        <v>42036</v>
      </c>
      <c r="G1659" s="10">
        <v>45689</v>
      </c>
      <c r="H1659" s="11">
        <v>11</v>
      </c>
      <c r="I1659" s="20" t="s">
        <v>259</v>
      </c>
      <c r="J1659" s="11" t="s">
        <v>261</v>
      </c>
      <c r="K1659" s="11" t="s">
        <v>11524</v>
      </c>
      <c r="L1659" s="11">
        <v>2</v>
      </c>
    </row>
    <row r="1660" spans="1:12">
      <c r="A1660" s="11" t="s">
        <v>2837</v>
      </c>
      <c r="D1660" s="11" t="s">
        <v>260</v>
      </c>
      <c r="E1660" s="19" t="s">
        <v>3087</v>
      </c>
      <c r="F1660" s="10">
        <v>42036</v>
      </c>
      <c r="G1660" s="10">
        <v>45689</v>
      </c>
      <c r="H1660" s="11">
        <v>11</v>
      </c>
      <c r="I1660" s="20" t="s">
        <v>259</v>
      </c>
      <c r="J1660" s="11" t="s">
        <v>261</v>
      </c>
      <c r="K1660" s="11" t="s">
        <v>11524</v>
      </c>
      <c r="L1660" s="11">
        <v>2</v>
      </c>
    </row>
    <row r="1661" spans="1:12">
      <c r="A1661" s="11" t="s">
        <v>2838</v>
      </c>
      <c r="D1661" s="11" t="s">
        <v>260</v>
      </c>
      <c r="E1661" s="19" t="s">
        <v>3088</v>
      </c>
      <c r="F1661" s="10">
        <v>42036</v>
      </c>
      <c r="G1661" s="10">
        <v>45689</v>
      </c>
      <c r="H1661" s="11">
        <v>11</v>
      </c>
      <c r="I1661" s="20" t="s">
        <v>259</v>
      </c>
      <c r="J1661" s="11" t="s">
        <v>261</v>
      </c>
      <c r="K1661" s="11" t="s">
        <v>11524</v>
      </c>
      <c r="L1661" s="11">
        <v>2</v>
      </c>
    </row>
    <row r="1662" spans="1:12">
      <c r="A1662" s="11" t="s">
        <v>2839</v>
      </c>
      <c r="D1662" s="11" t="s">
        <v>260</v>
      </c>
      <c r="E1662" s="19" t="s">
        <v>3089</v>
      </c>
      <c r="F1662" s="10">
        <v>42036</v>
      </c>
      <c r="G1662" s="10">
        <v>45689</v>
      </c>
      <c r="H1662" s="11">
        <v>11</v>
      </c>
      <c r="I1662" s="20" t="s">
        <v>259</v>
      </c>
      <c r="J1662" s="11" t="s">
        <v>261</v>
      </c>
      <c r="K1662" s="11" t="s">
        <v>11524</v>
      </c>
      <c r="L1662" s="11">
        <v>2</v>
      </c>
    </row>
    <row r="1663" spans="1:12">
      <c r="A1663" s="11" t="s">
        <v>2840</v>
      </c>
      <c r="D1663" s="11" t="s">
        <v>260</v>
      </c>
      <c r="E1663" s="19" t="s">
        <v>3090</v>
      </c>
      <c r="F1663" s="10">
        <v>42036</v>
      </c>
      <c r="G1663" s="10">
        <v>45689</v>
      </c>
      <c r="H1663" s="11">
        <v>11</v>
      </c>
      <c r="I1663" s="20" t="s">
        <v>259</v>
      </c>
      <c r="J1663" s="11" t="s">
        <v>261</v>
      </c>
      <c r="K1663" s="11" t="s">
        <v>11524</v>
      </c>
      <c r="L1663" s="11">
        <v>2</v>
      </c>
    </row>
    <row r="1664" spans="1:12">
      <c r="A1664" s="11" t="s">
        <v>2841</v>
      </c>
      <c r="D1664" s="11" t="s">
        <v>260</v>
      </c>
      <c r="E1664" s="19" t="s">
        <v>3091</v>
      </c>
      <c r="F1664" s="10">
        <v>42036</v>
      </c>
      <c r="G1664" s="10">
        <v>45689</v>
      </c>
      <c r="H1664" s="11">
        <v>11</v>
      </c>
      <c r="I1664" s="20" t="s">
        <v>259</v>
      </c>
      <c r="J1664" s="11" t="s">
        <v>261</v>
      </c>
      <c r="K1664" s="11" t="s">
        <v>11524</v>
      </c>
      <c r="L1664" s="11">
        <v>2</v>
      </c>
    </row>
    <row r="1665" spans="1:12">
      <c r="A1665" s="11" t="s">
        <v>2842</v>
      </c>
      <c r="D1665" s="11" t="s">
        <v>260</v>
      </c>
      <c r="E1665" s="19" t="s">
        <v>3092</v>
      </c>
      <c r="F1665" s="10">
        <v>42036</v>
      </c>
      <c r="G1665" s="10">
        <v>45689</v>
      </c>
      <c r="H1665" s="11">
        <v>11</v>
      </c>
      <c r="I1665" s="11" t="s">
        <v>277</v>
      </c>
      <c r="J1665" s="11" t="s">
        <v>261</v>
      </c>
      <c r="K1665" s="11" t="s">
        <v>11524</v>
      </c>
      <c r="L1665" s="11">
        <v>2</v>
      </c>
    </row>
    <row r="1666" spans="1:12">
      <c r="A1666" s="11" t="s">
        <v>2843</v>
      </c>
      <c r="D1666" s="11" t="s">
        <v>260</v>
      </c>
      <c r="E1666" s="19" t="s">
        <v>3093</v>
      </c>
      <c r="F1666" s="10">
        <v>42036</v>
      </c>
      <c r="G1666" s="10">
        <v>45689</v>
      </c>
      <c r="H1666" s="11">
        <v>11</v>
      </c>
      <c r="I1666" s="11" t="s">
        <v>277</v>
      </c>
      <c r="J1666" s="11" t="s">
        <v>261</v>
      </c>
      <c r="K1666" s="11" t="s">
        <v>11524</v>
      </c>
      <c r="L1666" s="11">
        <v>2</v>
      </c>
    </row>
    <row r="1667" spans="1:12">
      <c r="A1667" s="11" t="s">
        <v>2844</v>
      </c>
      <c r="D1667" s="11" t="s">
        <v>260</v>
      </c>
      <c r="E1667" s="19" t="s">
        <v>3094</v>
      </c>
      <c r="F1667" s="10">
        <v>42036</v>
      </c>
      <c r="G1667" s="10">
        <v>45689</v>
      </c>
      <c r="H1667" s="11">
        <v>11</v>
      </c>
      <c r="I1667" s="11" t="s">
        <v>277</v>
      </c>
      <c r="J1667" s="11" t="s">
        <v>261</v>
      </c>
      <c r="K1667" s="11" t="s">
        <v>11524</v>
      </c>
      <c r="L1667" s="11">
        <v>2</v>
      </c>
    </row>
    <row r="1668" spans="1:12">
      <c r="A1668" s="11" t="s">
        <v>2845</v>
      </c>
      <c r="D1668" s="11" t="s">
        <v>260</v>
      </c>
      <c r="E1668" s="19" t="s">
        <v>3095</v>
      </c>
      <c r="F1668" s="10">
        <v>42036</v>
      </c>
      <c r="G1668" s="10">
        <v>45689</v>
      </c>
      <c r="H1668" s="11">
        <v>11</v>
      </c>
      <c r="I1668" s="20" t="s">
        <v>259</v>
      </c>
      <c r="J1668" s="11" t="s">
        <v>261</v>
      </c>
      <c r="K1668" s="11" t="s">
        <v>11524</v>
      </c>
      <c r="L1668" s="11">
        <v>2</v>
      </c>
    </row>
    <row r="1669" spans="1:12">
      <c r="A1669" s="11" t="s">
        <v>2846</v>
      </c>
      <c r="D1669" s="11" t="s">
        <v>260</v>
      </c>
      <c r="E1669" s="19" t="s">
        <v>3096</v>
      </c>
      <c r="F1669" s="10">
        <v>42036</v>
      </c>
      <c r="G1669" s="10">
        <v>45689</v>
      </c>
      <c r="H1669" s="11">
        <v>11</v>
      </c>
      <c r="I1669" s="20" t="s">
        <v>259</v>
      </c>
      <c r="J1669" s="11" t="s">
        <v>261</v>
      </c>
      <c r="K1669" s="11" t="s">
        <v>11524</v>
      </c>
      <c r="L1669" s="11">
        <v>2</v>
      </c>
    </row>
    <row r="1670" spans="1:12">
      <c r="A1670" s="11" t="s">
        <v>2847</v>
      </c>
      <c r="D1670" s="11" t="s">
        <v>260</v>
      </c>
      <c r="E1670" s="19" t="s">
        <v>3097</v>
      </c>
      <c r="F1670" s="10">
        <v>42036</v>
      </c>
      <c r="G1670" s="10">
        <v>45689</v>
      </c>
      <c r="H1670" s="11">
        <v>11</v>
      </c>
      <c r="I1670" s="20" t="s">
        <v>259</v>
      </c>
      <c r="J1670" s="11" t="s">
        <v>261</v>
      </c>
      <c r="K1670" s="11" t="s">
        <v>11524</v>
      </c>
      <c r="L1670" s="11">
        <v>2</v>
      </c>
    </row>
    <row r="1671" spans="1:12">
      <c r="A1671" s="11" t="s">
        <v>2848</v>
      </c>
      <c r="D1671" s="11" t="s">
        <v>260</v>
      </c>
      <c r="E1671" s="19" t="s">
        <v>3098</v>
      </c>
      <c r="F1671" s="10">
        <v>42036</v>
      </c>
      <c r="G1671" s="10">
        <v>45689</v>
      </c>
      <c r="H1671" s="11">
        <v>11</v>
      </c>
      <c r="I1671" s="20" t="s">
        <v>259</v>
      </c>
      <c r="J1671" s="11" t="s">
        <v>261</v>
      </c>
      <c r="K1671" s="11" t="s">
        <v>11524</v>
      </c>
      <c r="L1671" s="11">
        <v>2</v>
      </c>
    </row>
    <row r="1672" spans="1:12">
      <c r="A1672" s="11" t="s">
        <v>2849</v>
      </c>
      <c r="D1672" s="11" t="s">
        <v>260</v>
      </c>
      <c r="E1672" s="19" t="s">
        <v>3099</v>
      </c>
      <c r="F1672" s="10">
        <v>42036</v>
      </c>
      <c r="G1672" s="10">
        <v>45689</v>
      </c>
      <c r="H1672" s="11">
        <v>11</v>
      </c>
      <c r="I1672" s="20" t="s">
        <v>259</v>
      </c>
      <c r="J1672" s="11" t="s">
        <v>261</v>
      </c>
      <c r="K1672" s="11" t="s">
        <v>11524</v>
      </c>
      <c r="L1672" s="11">
        <v>2</v>
      </c>
    </row>
    <row r="1673" spans="1:12">
      <c r="A1673" s="11" t="s">
        <v>2850</v>
      </c>
      <c r="D1673" s="11" t="s">
        <v>260</v>
      </c>
      <c r="E1673" s="19" t="s">
        <v>3100</v>
      </c>
      <c r="F1673" s="10">
        <v>42036</v>
      </c>
      <c r="G1673" s="10">
        <v>45689</v>
      </c>
      <c r="H1673" s="11">
        <v>11</v>
      </c>
      <c r="I1673" s="20" t="s">
        <v>259</v>
      </c>
      <c r="J1673" s="11" t="s">
        <v>261</v>
      </c>
      <c r="K1673" s="11" t="s">
        <v>11524</v>
      </c>
      <c r="L1673" s="11">
        <v>2</v>
      </c>
    </row>
    <row r="1674" spans="1:12">
      <c r="A1674" s="11" t="s">
        <v>2851</v>
      </c>
      <c r="D1674" s="11" t="s">
        <v>260</v>
      </c>
      <c r="E1674" s="19" t="s">
        <v>3101</v>
      </c>
      <c r="F1674" s="10">
        <v>42036</v>
      </c>
      <c r="G1674" s="10">
        <v>45689</v>
      </c>
      <c r="H1674" s="11">
        <v>11</v>
      </c>
      <c r="I1674" s="20" t="s">
        <v>259</v>
      </c>
      <c r="J1674" s="11" t="s">
        <v>261</v>
      </c>
      <c r="K1674" s="11" t="s">
        <v>11524</v>
      </c>
      <c r="L1674" s="11">
        <v>2</v>
      </c>
    </row>
    <row r="1675" spans="1:12">
      <c r="A1675" s="11" t="s">
        <v>2852</v>
      </c>
      <c r="D1675" s="11" t="s">
        <v>260</v>
      </c>
      <c r="E1675" s="19" t="s">
        <v>3102</v>
      </c>
      <c r="F1675" s="10">
        <v>42036</v>
      </c>
      <c r="G1675" s="10">
        <v>45689</v>
      </c>
      <c r="H1675" s="11">
        <v>11</v>
      </c>
      <c r="I1675" s="20" t="s">
        <v>259</v>
      </c>
      <c r="J1675" s="11" t="s">
        <v>261</v>
      </c>
      <c r="K1675" s="11" t="s">
        <v>11524</v>
      </c>
      <c r="L1675" s="11">
        <v>2</v>
      </c>
    </row>
    <row r="1676" spans="1:12">
      <c r="A1676" s="11" t="s">
        <v>2853</v>
      </c>
      <c r="D1676" s="11" t="s">
        <v>260</v>
      </c>
      <c r="E1676" s="19" t="s">
        <v>3103</v>
      </c>
      <c r="F1676" s="10">
        <v>42036</v>
      </c>
      <c r="G1676" s="10">
        <v>45689</v>
      </c>
      <c r="H1676" s="11">
        <v>11</v>
      </c>
      <c r="I1676" s="20" t="s">
        <v>259</v>
      </c>
      <c r="J1676" s="11" t="s">
        <v>261</v>
      </c>
      <c r="K1676" s="11" t="s">
        <v>11524</v>
      </c>
      <c r="L1676" s="11">
        <v>2</v>
      </c>
    </row>
    <row r="1677" spans="1:12">
      <c r="A1677" s="11" t="s">
        <v>2854</v>
      </c>
      <c r="D1677" s="11" t="s">
        <v>260</v>
      </c>
      <c r="E1677" s="19" t="s">
        <v>3104</v>
      </c>
      <c r="F1677" s="10">
        <v>42036</v>
      </c>
      <c r="G1677" s="10">
        <v>45689</v>
      </c>
      <c r="H1677" s="11">
        <v>11</v>
      </c>
      <c r="I1677" s="20" t="s">
        <v>259</v>
      </c>
      <c r="J1677" s="11" t="s">
        <v>261</v>
      </c>
      <c r="K1677" s="11" t="s">
        <v>11524</v>
      </c>
      <c r="L1677" s="11">
        <v>2</v>
      </c>
    </row>
    <row r="1678" spans="1:12">
      <c r="A1678" s="11" t="s">
        <v>2855</v>
      </c>
      <c r="D1678" s="11" t="s">
        <v>260</v>
      </c>
      <c r="E1678" s="19" t="s">
        <v>3105</v>
      </c>
      <c r="F1678" s="10">
        <v>42036</v>
      </c>
      <c r="G1678" s="10">
        <v>45689</v>
      </c>
      <c r="H1678" s="11">
        <v>11</v>
      </c>
      <c r="I1678" s="20" t="s">
        <v>259</v>
      </c>
      <c r="J1678" s="11" t="s">
        <v>261</v>
      </c>
      <c r="K1678" s="11" t="s">
        <v>11524</v>
      </c>
      <c r="L1678" s="11">
        <v>2</v>
      </c>
    </row>
    <row r="1679" spans="1:12">
      <c r="A1679" s="11" t="s">
        <v>2856</v>
      </c>
      <c r="D1679" s="11" t="s">
        <v>260</v>
      </c>
      <c r="E1679" s="19" t="s">
        <v>3106</v>
      </c>
      <c r="F1679" s="10">
        <v>42036</v>
      </c>
      <c r="G1679" s="10">
        <v>45689</v>
      </c>
      <c r="H1679" s="11">
        <v>11</v>
      </c>
      <c r="I1679" s="20" t="s">
        <v>259</v>
      </c>
      <c r="J1679" s="11" t="s">
        <v>261</v>
      </c>
      <c r="K1679" s="11" t="s">
        <v>11524</v>
      </c>
      <c r="L1679" s="11">
        <v>2</v>
      </c>
    </row>
    <row r="1680" spans="1:12">
      <c r="A1680" s="11" t="s">
        <v>2857</v>
      </c>
      <c r="D1680" s="11" t="s">
        <v>260</v>
      </c>
      <c r="E1680" s="19" t="s">
        <v>3107</v>
      </c>
      <c r="F1680" s="10">
        <v>42036</v>
      </c>
      <c r="G1680" s="10">
        <v>45689</v>
      </c>
      <c r="H1680" s="11">
        <v>11</v>
      </c>
      <c r="I1680" s="20" t="s">
        <v>259</v>
      </c>
      <c r="J1680" s="11" t="s">
        <v>261</v>
      </c>
      <c r="K1680" s="11" t="s">
        <v>11524</v>
      </c>
      <c r="L1680" s="11">
        <v>2</v>
      </c>
    </row>
    <row r="1681" spans="1:12">
      <c r="A1681" s="11" t="s">
        <v>2858</v>
      </c>
      <c r="D1681" s="11" t="s">
        <v>260</v>
      </c>
      <c r="E1681" s="19" t="s">
        <v>3108</v>
      </c>
      <c r="F1681" s="10">
        <v>42036</v>
      </c>
      <c r="G1681" s="10">
        <v>45689</v>
      </c>
      <c r="H1681" s="11">
        <v>11</v>
      </c>
      <c r="I1681" s="20" t="s">
        <v>259</v>
      </c>
      <c r="J1681" s="11" t="s">
        <v>261</v>
      </c>
      <c r="K1681" s="11" t="s">
        <v>11524</v>
      </c>
      <c r="L1681" s="11">
        <v>2</v>
      </c>
    </row>
    <row r="1682" spans="1:12">
      <c r="A1682" s="11" t="s">
        <v>2859</v>
      </c>
      <c r="D1682" s="11" t="s">
        <v>260</v>
      </c>
      <c r="E1682" s="19" t="s">
        <v>3109</v>
      </c>
      <c r="F1682" s="10">
        <v>42036</v>
      </c>
      <c r="G1682" s="10">
        <v>45689</v>
      </c>
      <c r="H1682" s="11">
        <v>11</v>
      </c>
      <c r="I1682" s="20" t="s">
        <v>259</v>
      </c>
      <c r="J1682" s="11" t="s">
        <v>261</v>
      </c>
      <c r="K1682" s="11" t="s">
        <v>11524</v>
      </c>
      <c r="L1682" s="11">
        <v>2</v>
      </c>
    </row>
    <row r="1683" spans="1:12">
      <c r="A1683" s="11" t="s">
        <v>2860</v>
      </c>
      <c r="D1683" s="11" t="s">
        <v>260</v>
      </c>
      <c r="E1683" s="19" t="s">
        <v>3110</v>
      </c>
      <c r="F1683" s="10">
        <v>42036</v>
      </c>
      <c r="G1683" s="10">
        <v>45689</v>
      </c>
      <c r="H1683" s="11">
        <v>11</v>
      </c>
      <c r="I1683" s="11" t="s">
        <v>277</v>
      </c>
      <c r="J1683" s="11" t="s">
        <v>261</v>
      </c>
      <c r="K1683" s="11" t="s">
        <v>11524</v>
      </c>
      <c r="L1683" s="11">
        <v>2</v>
      </c>
    </row>
    <row r="1684" spans="1:12">
      <c r="A1684" s="11" t="s">
        <v>2861</v>
      </c>
      <c r="D1684" s="11" t="s">
        <v>260</v>
      </c>
      <c r="E1684" s="19" t="s">
        <v>3111</v>
      </c>
      <c r="F1684" s="10">
        <v>42036</v>
      </c>
      <c r="G1684" s="10">
        <v>45689</v>
      </c>
      <c r="H1684" s="11">
        <v>11</v>
      </c>
      <c r="I1684" s="11" t="s">
        <v>277</v>
      </c>
      <c r="J1684" s="11" t="s">
        <v>261</v>
      </c>
      <c r="K1684" s="11" t="s">
        <v>11524</v>
      </c>
      <c r="L1684" s="11">
        <v>2</v>
      </c>
    </row>
    <row r="1685" spans="1:12">
      <c r="A1685" s="11" t="s">
        <v>2862</v>
      </c>
      <c r="D1685" s="11" t="s">
        <v>260</v>
      </c>
      <c r="E1685" s="19" t="s">
        <v>3112</v>
      </c>
      <c r="F1685" s="10">
        <v>42036</v>
      </c>
      <c r="G1685" s="10">
        <v>45689</v>
      </c>
      <c r="H1685" s="11">
        <v>11</v>
      </c>
      <c r="I1685" s="11" t="s">
        <v>277</v>
      </c>
      <c r="J1685" s="11" t="s">
        <v>261</v>
      </c>
      <c r="K1685" s="11" t="s">
        <v>11524</v>
      </c>
      <c r="L1685" s="11">
        <v>2</v>
      </c>
    </row>
    <row r="1686" spans="1:12">
      <c r="A1686" s="11" t="s">
        <v>2863</v>
      </c>
      <c r="D1686" s="11" t="s">
        <v>260</v>
      </c>
      <c r="E1686" s="19" t="s">
        <v>3113</v>
      </c>
      <c r="F1686" s="10">
        <v>42036</v>
      </c>
      <c r="G1686" s="10">
        <v>45689</v>
      </c>
      <c r="H1686" s="11">
        <v>11</v>
      </c>
      <c r="I1686" s="20" t="s">
        <v>259</v>
      </c>
      <c r="J1686" s="11" t="s">
        <v>261</v>
      </c>
      <c r="K1686" s="11" t="s">
        <v>11524</v>
      </c>
      <c r="L1686" s="11">
        <v>2</v>
      </c>
    </row>
    <row r="1687" spans="1:12">
      <c r="A1687" s="11" t="s">
        <v>2864</v>
      </c>
      <c r="D1687" s="11" t="s">
        <v>260</v>
      </c>
      <c r="E1687" s="19" t="s">
        <v>3114</v>
      </c>
      <c r="F1687" s="10">
        <v>42036</v>
      </c>
      <c r="G1687" s="10">
        <v>45689</v>
      </c>
      <c r="H1687" s="11">
        <v>11</v>
      </c>
      <c r="I1687" s="20" t="s">
        <v>259</v>
      </c>
      <c r="J1687" s="11" t="s">
        <v>261</v>
      </c>
      <c r="K1687" s="11" t="s">
        <v>11524</v>
      </c>
      <c r="L1687" s="11">
        <v>2</v>
      </c>
    </row>
    <row r="1688" spans="1:12">
      <c r="A1688" s="11" t="s">
        <v>2865</v>
      </c>
      <c r="D1688" s="11" t="s">
        <v>260</v>
      </c>
      <c r="E1688" s="19" t="s">
        <v>3115</v>
      </c>
      <c r="F1688" s="10">
        <v>42036</v>
      </c>
      <c r="G1688" s="10">
        <v>45689</v>
      </c>
      <c r="H1688" s="11">
        <v>11</v>
      </c>
      <c r="I1688" s="20" t="s">
        <v>259</v>
      </c>
      <c r="J1688" s="11" t="s">
        <v>261</v>
      </c>
      <c r="K1688" s="11" t="s">
        <v>11524</v>
      </c>
      <c r="L1688" s="11">
        <v>2</v>
      </c>
    </row>
    <row r="1689" spans="1:12">
      <c r="A1689" s="11" t="s">
        <v>2866</v>
      </c>
      <c r="D1689" s="11" t="s">
        <v>260</v>
      </c>
      <c r="E1689" s="19" t="s">
        <v>3116</v>
      </c>
      <c r="F1689" s="10">
        <v>42036</v>
      </c>
      <c r="G1689" s="10">
        <v>45689</v>
      </c>
      <c r="H1689" s="11">
        <v>11</v>
      </c>
      <c r="I1689" s="20" t="s">
        <v>259</v>
      </c>
      <c r="J1689" s="11" t="s">
        <v>261</v>
      </c>
      <c r="K1689" s="11" t="s">
        <v>11524</v>
      </c>
      <c r="L1689" s="11">
        <v>2</v>
      </c>
    </row>
    <row r="1690" spans="1:12">
      <c r="A1690" s="11" t="s">
        <v>2867</v>
      </c>
      <c r="D1690" s="11" t="s">
        <v>260</v>
      </c>
      <c r="E1690" s="19" t="s">
        <v>3117</v>
      </c>
      <c r="F1690" s="10">
        <v>42036</v>
      </c>
      <c r="G1690" s="10">
        <v>45689</v>
      </c>
      <c r="H1690" s="11">
        <v>11</v>
      </c>
      <c r="I1690" s="20" t="s">
        <v>259</v>
      </c>
      <c r="J1690" s="11" t="s">
        <v>261</v>
      </c>
      <c r="K1690" s="11" t="s">
        <v>11524</v>
      </c>
      <c r="L1690" s="11">
        <v>2</v>
      </c>
    </row>
    <row r="1691" spans="1:12">
      <c r="A1691" s="11" t="s">
        <v>2868</v>
      </c>
      <c r="D1691" s="11" t="s">
        <v>260</v>
      </c>
      <c r="E1691" s="19" t="s">
        <v>3118</v>
      </c>
      <c r="F1691" s="10">
        <v>42036</v>
      </c>
      <c r="G1691" s="10">
        <v>45689</v>
      </c>
      <c r="H1691" s="11">
        <v>11</v>
      </c>
      <c r="I1691" s="20" t="s">
        <v>259</v>
      </c>
      <c r="J1691" s="11" t="s">
        <v>261</v>
      </c>
      <c r="K1691" s="11" t="s">
        <v>11524</v>
      </c>
      <c r="L1691" s="11">
        <v>2</v>
      </c>
    </row>
    <row r="1692" spans="1:12">
      <c r="A1692" s="11" t="s">
        <v>2869</v>
      </c>
      <c r="D1692" s="11" t="s">
        <v>260</v>
      </c>
      <c r="E1692" s="19" t="s">
        <v>3119</v>
      </c>
      <c r="F1692" s="10">
        <v>42036</v>
      </c>
      <c r="G1692" s="10">
        <v>45689</v>
      </c>
      <c r="H1692" s="11">
        <v>11</v>
      </c>
      <c r="I1692" s="20" t="s">
        <v>259</v>
      </c>
      <c r="J1692" s="11" t="s">
        <v>261</v>
      </c>
      <c r="K1692" s="11" t="s">
        <v>11524</v>
      </c>
      <c r="L1692" s="11">
        <v>2</v>
      </c>
    </row>
    <row r="1693" spans="1:12">
      <c r="A1693" s="11" t="s">
        <v>2870</v>
      </c>
      <c r="D1693" s="11" t="s">
        <v>260</v>
      </c>
      <c r="E1693" s="19" t="s">
        <v>3120</v>
      </c>
      <c r="F1693" s="10">
        <v>42036</v>
      </c>
      <c r="G1693" s="10">
        <v>45689</v>
      </c>
      <c r="H1693" s="11">
        <v>11</v>
      </c>
      <c r="I1693" s="20" t="s">
        <v>259</v>
      </c>
      <c r="J1693" s="11" t="s">
        <v>261</v>
      </c>
      <c r="K1693" s="11" t="s">
        <v>11524</v>
      </c>
      <c r="L1693" s="11">
        <v>2</v>
      </c>
    </row>
    <row r="1694" spans="1:12">
      <c r="A1694" s="11" t="s">
        <v>2871</v>
      </c>
      <c r="D1694" s="11" t="s">
        <v>260</v>
      </c>
      <c r="E1694" s="19" t="s">
        <v>3121</v>
      </c>
      <c r="F1694" s="10">
        <v>42036</v>
      </c>
      <c r="G1694" s="10">
        <v>45689</v>
      </c>
      <c r="H1694" s="11">
        <v>11</v>
      </c>
      <c r="I1694" s="20" t="s">
        <v>259</v>
      </c>
      <c r="J1694" s="11" t="s">
        <v>261</v>
      </c>
      <c r="K1694" s="11" t="s">
        <v>11524</v>
      </c>
      <c r="L1694" s="11">
        <v>2</v>
      </c>
    </row>
    <row r="1695" spans="1:12">
      <c r="A1695" s="11" t="s">
        <v>2872</v>
      </c>
      <c r="D1695" s="11" t="s">
        <v>260</v>
      </c>
      <c r="E1695" s="19" t="s">
        <v>3122</v>
      </c>
      <c r="F1695" s="10">
        <v>42036</v>
      </c>
      <c r="G1695" s="10">
        <v>45689</v>
      </c>
      <c r="H1695" s="11">
        <v>11</v>
      </c>
      <c r="I1695" s="20" t="s">
        <v>259</v>
      </c>
      <c r="J1695" s="11" t="s">
        <v>261</v>
      </c>
      <c r="K1695" s="11" t="s">
        <v>11524</v>
      </c>
      <c r="L1695" s="11">
        <v>2</v>
      </c>
    </row>
    <row r="1696" spans="1:12">
      <c r="A1696" s="11" t="s">
        <v>2873</v>
      </c>
      <c r="D1696" s="11" t="s">
        <v>260</v>
      </c>
      <c r="E1696" s="19" t="s">
        <v>3123</v>
      </c>
      <c r="F1696" s="10">
        <v>42036</v>
      </c>
      <c r="G1696" s="10">
        <v>45689</v>
      </c>
      <c r="H1696" s="11">
        <v>11</v>
      </c>
      <c r="I1696" s="20" t="s">
        <v>259</v>
      </c>
      <c r="J1696" s="11" t="s">
        <v>261</v>
      </c>
      <c r="K1696" s="11" t="s">
        <v>11524</v>
      </c>
      <c r="L1696" s="11">
        <v>2</v>
      </c>
    </row>
    <row r="1697" spans="1:12">
      <c r="A1697" s="11" t="s">
        <v>2874</v>
      </c>
      <c r="D1697" s="11" t="s">
        <v>260</v>
      </c>
      <c r="E1697" s="19" t="s">
        <v>3124</v>
      </c>
      <c r="F1697" s="10">
        <v>42036</v>
      </c>
      <c r="G1697" s="10">
        <v>45689</v>
      </c>
      <c r="H1697" s="11">
        <v>11</v>
      </c>
      <c r="I1697" s="20" t="s">
        <v>259</v>
      </c>
      <c r="J1697" s="11" t="s">
        <v>261</v>
      </c>
      <c r="K1697" s="11" t="s">
        <v>11524</v>
      </c>
      <c r="L1697" s="11">
        <v>2</v>
      </c>
    </row>
    <row r="1698" spans="1:12">
      <c r="A1698" s="11" t="s">
        <v>2875</v>
      </c>
      <c r="D1698" s="11" t="s">
        <v>260</v>
      </c>
      <c r="E1698" s="19" t="s">
        <v>3125</v>
      </c>
      <c r="F1698" s="10">
        <v>42036</v>
      </c>
      <c r="G1698" s="10">
        <v>45689</v>
      </c>
      <c r="H1698" s="11">
        <v>11</v>
      </c>
      <c r="I1698" s="20" t="s">
        <v>259</v>
      </c>
      <c r="J1698" s="11" t="s">
        <v>261</v>
      </c>
      <c r="K1698" s="11" t="s">
        <v>11524</v>
      </c>
      <c r="L1698" s="11">
        <v>2</v>
      </c>
    </row>
    <row r="1699" spans="1:12">
      <c r="A1699" s="11" t="s">
        <v>2876</v>
      </c>
      <c r="D1699" s="11" t="s">
        <v>260</v>
      </c>
      <c r="E1699" s="19" t="s">
        <v>3126</v>
      </c>
      <c r="F1699" s="10">
        <v>42036</v>
      </c>
      <c r="G1699" s="10">
        <v>45689</v>
      </c>
      <c r="H1699" s="11">
        <v>11</v>
      </c>
      <c r="I1699" s="20" t="s">
        <v>259</v>
      </c>
      <c r="J1699" s="11" t="s">
        <v>261</v>
      </c>
      <c r="K1699" s="11" t="s">
        <v>11524</v>
      </c>
      <c r="L1699" s="11">
        <v>2</v>
      </c>
    </row>
    <row r="1700" spans="1:12">
      <c r="A1700" s="11" t="s">
        <v>2877</v>
      </c>
      <c r="D1700" s="11" t="s">
        <v>260</v>
      </c>
      <c r="E1700" s="19" t="s">
        <v>3127</v>
      </c>
      <c r="F1700" s="10">
        <v>42036</v>
      </c>
      <c r="G1700" s="10">
        <v>45689</v>
      </c>
      <c r="H1700" s="11">
        <v>11</v>
      </c>
      <c r="I1700" s="20" t="s">
        <v>259</v>
      </c>
      <c r="J1700" s="11" t="s">
        <v>261</v>
      </c>
      <c r="K1700" s="11" t="s">
        <v>11524</v>
      </c>
      <c r="L1700" s="11">
        <v>2</v>
      </c>
    </row>
    <row r="1701" spans="1:12">
      <c r="A1701" s="11" t="s">
        <v>2878</v>
      </c>
      <c r="D1701" s="11" t="s">
        <v>260</v>
      </c>
      <c r="E1701" s="19" t="s">
        <v>3128</v>
      </c>
      <c r="F1701" s="10">
        <v>42036</v>
      </c>
      <c r="G1701" s="10">
        <v>45689</v>
      </c>
      <c r="H1701" s="11">
        <v>11</v>
      </c>
      <c r="I1701" s="11" t="s">
        <v>277</v>
      </c>
      <c r="J1701" s="11" t="s">
        <v>261</v>
      </c>
      <c r="K1701" s="11" t="s">
        <v>11524</v>
      </c>
      <c r="L1701" s="11">
        <v>2</v>
      </c>
    </row>
    <row r="1702" spans="1:12">
      <c r="A1702" s="11" t="s">
        <v>2879</v>
      </c>
      <c r="D1702" s="11" t="s">
        <v>260</v>
      </c>
      <c r="E1702" s="19" t="s">
        <v>3129</v>
      </c>
      <c r="F1702" s="10">
        <v>42036</v>
      </c>
      <c r="G1702" s="10">
        <v>45689</v>
      </c>
      <c r="H1702" s="11">
        <v>11</v>
      </c>
      <c r="I1702" s="11" t="s">
        <v>277</v>
      </c>
      <c r="J1702" s="11" t="s">
        <v>261</v>
      </c>
      <c r="K1702" s="11" t="s">
        <v>11524</v>
      </c>
      <c r="L1702" s="11">
        <v>2</v>
      </c>
    </row>
    <row r="1703" spans="1:12">
      <c r="A1703" s="11" t="s">
        <v>2880</v>
      </c>
      <c r="D1703" s="11" t="s">
        <v>260</v>
      </c>
      <c r="E1703" s="19" t="s">
        <v>3130</v>
      </c>
      <c r="F1703" s="10">
        <v>42036</v>
      </c>
      <c r="G1703" s="10">
        <v>45689</v>
      </c>
      <c r="H1703" s="11">
        <v>11</v>
      </c>
      <c r="I1703" s="11" t="s">
        <v>277</v>
      </c>
      <c r="J1703" s="11" t="s">
        <v>261</v>
      </c>
      <c r="K1703" s="11" t="s">
        <v>11524</v>
      </c>
      <c r="L1703" s="11">
        <v>2</v>
      </c>
    </row>
    <row r="1704" spans="1:12">
      <c r="A1704" s="11" t="s">
        <v>2881</v>
      </c>
      <c r="D1704" s="11" t="s">
        <v>260</v>
      </c>
      <c r="E1704" s="19" t="s">
        <v>3131</v>
      </c>
      <c r="F1704" s="10">
        <v>42036</v>
      </c>
      <c r="G1704" s="10">
        <v>45689</v>
      </c>
      <c r="H1704" s="11">
        <v>11</v>
      </c>
      <c r="I1704" s="20" t="s">
        <v>259</v>
      </c>
      <c r="J1704" s="11" t="s">
        <v>261</v>
      </c>
      <c r="K1704" s="11" t="s">
        <v>11524</v>
      </c>
      <c r="L1704" s="11">
        <v>2</v>
      </c>
    </row>
    <row r="1705" spans="1:12">
      <c r="A1705" s="11" t="s">
        <v>2882</v>
      </c>
      <c r="D1705" s="11" t="s">
        <v>260</v>
      </c>
      <c r="E1705" s="19" t="s">
        <v>3132</v>
      </c>
      <c r="F1705" s="10">
        <v>42036</v>
      </c>
      <c r="G1705" s="10">
        <v>45689</v>
      </c>
      <c r="H1705" s="11">
        <v>11</v>
      </c>
      <c r="I1705" s="20" t="s">
        <v>259</v>
      </c>
      <c r="J1705" s="11" t="s">
        <v>261</v>
      </c>
      <c r="K1705" s="11" t="s">
        <v>11524</v>
      </c>
      <c r="L1705" s="11">
        <v>2</v>
      </c>
    </row>
    <row r="1706" spans="1:12">
      <c r="A1706" s="11" t="s">
        <v>2883</v>
      </c>
      <c r="D1706" s="11" t="s">
        <v>260</v>
      </c>
      <c r="E1706" s="19" t="s">
        <v>3133</v>
      </c>
      <c r="F1706" s="10">
        <v>42036</v>
      </c>
      <c r="G1706" s="10">
        <v>45689</v>
      </c>
      <c r="H1706" s="11">
        <v>11</v>
      </c>
      <c r="I1706" s="20" t="s">
        <v>259</v>
      </c>
      <c r="J1706" s="11" t="s">
        <v>261</v>
      </c>
      <c r="K1706" s="11" t="s">
        <v>11524</v>
      </c>
      <c r="L1706" s="11">
        <v>2</v>
      </c>
    </row>
    <row r="1707" spans="1:12">
      <c r="A1707" s="11" t="s">
        <v>2884</v>
      </c>
      <c r="D1707" s="11" t="s">
        <v>260</v>
      </c>
      <c r="E1707" s="19" t="s">
        <v>3134</v>
      </c>
      <c r="F1707" s="10">
        <v>42036</v>
      </c>
      <c r="G1707" s="10">
        <v>45689</v>
      </c>
      <c r="H1707" s="11">
        <v>11</v>
      </c>
      <c r="I1707" s="20" t="s">
        <v>259</v>
      </c>
      <c r="J1707" s="11" t="s">
        <v>261</v>
      </c>
      <c r="K1707" s="11" t="s">
        <v>11524</v>
      </c>
      <c r="L1707" s="11">
        <v>2</v>
      </c>
    </row>
    <row r="1708" spans="1:12">
      <c r="A1708" s="11" t="s">
        <v>2885</v>
      </c>
      <c r="D1708" s="11" t="s">
        <v>260</v>
      </c>
      <c r="E1708" s="19" t="s">
        <v>3135</v>
      </c>
      <c r="F1708" s="10">
        <v>42036</v>
      </c>
      <c r="G1708" s="10">
        <v>45689</v>
      </c>
      <c r="H1708" s="11">
        <v>11</v>
      </c>
      <c r="I1708" s="20" t="s">
        <v>259</v>
      </c>
      <c r="J1708" s="11" t="s">
        <v>261</v>
      </c>
      <c r="K1708" s="11" t="s">
        <v>11524</v>
      </c>
      <c r="L1708" s="11">
        <v>2</v>
      </c>
    </row>
    <row r="1709" spans="1:12">
      <c r="A1709" s="11" t="s">
        <v>2886</v>
      </c>
      <c r="D1709" s="11" t="s">
        <v>260</v>
      </c>
      <c r="E1709" s="19" t="s">
        <v>3136</v>
      </c>
      <c r="F1709" s="10">
        <v>42036</v>
      </c>
      <c r="G1709" s="10">
        <v>45689</v>
      </c>
      <c r="H1709" s="11">
        <v>11</v>
      </c>
      <c r="I1709" s="20" t="s">
        <v>259</v>
      </c>
      <c r="J1709" s="11" t="s">
        <v>261</v>
      </c>
      <c r="K1709" s="11" t="s">
        <v>11524</v>
      </c>
      <c r="L1709" s="11">
        <v>2</v>
      </c>
    </row>
    <row r="1710" spans="1:12">
      <c r="A1710" s="11" t="s">
        <v>2887</v>
      </c>
      <c r="D1710" s="11" t="s">
        <v>260</v>
      </c>
      <c r="E1710" s="19" t="s">
        <v>3137</v>
      </c>
      <c r="F1710" s="10">
        <v>42036</v>
      </c>
      <c r="G1710" s="10">
        <v>45689</v>
      </c>
      <c r="H1710" s="11">
        <v>11</v>
      </c>
      <c r="I1710" s="20" t="s">
        <v>259</v>
      </c>
      <c r="J1710" s="11" t="s">
        <v>261</v>
      </c>
      <c r="K1710" s="11" t="s">
        <v>11524</v>
      </c>
      <c r="L1710" s="11">
        <v>2</v>
      </c>
    </row>
    <row r="1711" spans="1:12">
      <c r="A1711" s="11" t="s">
        <v>2888</v>
      </c>
      <c r="D1711" s="11" t="s">
        <v>260</v>
      </c>
      <c r="E1711" s="19" t="s">
        <v>3138</v>
      </c>
      <c r="F1711" s="10">
        <v>42036</v>
      </c>
      <c r="G1711" s="10">
        <v>45689</v>
      </c>
      <c r="H1711" s="11">
        <v>11</v>
      </c>
      <c r="I1711" s="20" t="s">
        <v>259</v>
      </c>
      <c r="J1711" s="11" t="s">
        <v>261</v>
      </c>
      <c r="K1711" s="11" t="s">
        <v>11524</v>
      </c>
      <c r="L1711" s="11">
        <v>2</v>
      </c>
    </row>
    <row r="1712" spans="1:12">
      <c r="A1712" s="11" t="s">
        <v>2889</v>
      </c>
      <c r="D1712" s="11" t="s">
        <v>260</v>
      </c>
      <c r="E1712" s="19" t="s">
        <v>3139</v>
      </c>
      <c r="F1712" s="10">
        <v>42036</v>
      </c>
      <c r="G1712" s="10">
        <v>45689</v>
      </c>
      <c r="H1712" s="11">
        <v>11</v>
      </c>
      <c r="I1712" s="20" t="s">
        <v>259</v>
      </c>
      <c r="J1712" s="11" t="s">
        <v>261</v>
      </c>
      <c r="K1712" s="11" t="s">
        <v>11524</v>
      </c>
      <c r="L1712" s="11">
        <v>2</v>
      </c>
    </row>
    <row r="1713" spans="1:12">
      <c r="A1713" s="11" t="s">
        <v>2890</v>
      </c>
      <c r="D1713" s="11" t="s">
        <v>260</v>
      </c>
      <c r="E1713" s="19" t="s">
        <v>3140</v>
      </c>
      <c r="F1713" s="10">
        <v>42036</v>
      </c>
      <c r="G1713" s="10">
        <v>45689</v>
      </c>
      <c r="H1713" s="11">
        <v>11</v>
      </c>
      <c r="I1713" s="20" t="s">
        <v>259</v>
      </c>
      <c r="J1713" s="11" t="s">
        <v>261</v>
      </c>
      <c r="K1713" s="11" t="s">
        <v>11524</v>
      </c>
      <c r="L1713" s="11">
        <v>2</v>
      </c>
    </row>
    <row r="1714" spans="1:12">
      <c r="A1714" s="11" t="s">
        <v>2891</v>
      </c>
      <c r="D1714" s="11" t="s">
        <v>260</v>
      </c>
      <c r="E1714" s="19" t="s">
        <v>3141</v>
      </c>
      <c r="F1714" s="10">
        <v>42036</v>
      </c>
      <c r="G1714" s="10">
        <v>45689</v>
      </c>
      <c r="H1714" s="11">
        <v>11</v>
      </c>
      <c r="I1714" s="20" t="s">
        <v>259</v>
      </c>
      <c r="J1714" s="11" t="s">
        <v>261</v>
      </c>
      <c r="K1714" s="11" t="s">
        <v>11524</v>
      </c>
      <c r="L1714" s="11">
        <v>2</v>
      </c>
    </row>
    <row r="1715" spans="1:12">
      <c r="A1715" s="11" t="s">
        <v>2892</v>
      </c>
      <c r="D1715" s="11" t="s">
        <v>260</v>
      </c>
      <c r="E1715" s="19" t="s">
        <v>3142</v>
      </c>
      <c r="F1715" s="10">
        <v>42036</v>
      </c>
      <c r="G1715" s="10">
        <v>45689</v>
      </c>
      <c r="H1715" s="11">
        <v>11</v>
      </c>
      <c r="I1715" s="20" t="s">
        <v>259</v>
      </c>
      <c r="J1715" s="11" t="s">
        <v>261</v>
      </c>
      <c r="K1715" s="11" t="s">
        <v>11524</v>
      </c>
      <c r="L1715" s="11">
        <v>2</v>
      </c>
    </row>
    <row r="1716" spans="1:12">
      <c r="A1716" s="11" t="s">
        <v>2893</v>
      </c>
      <c r="D1716" s="11" t="s">
        <v>260</v>
      </c>
      <c r="E1716" s="19" t="s">
        <v>3143</v>
      </c>
      <c r="F1716" s="10">
        <v>42036</v>
      </c>
      <c r="G1716" s="10">
        <v>45689</v>
      </c>
      <c r="H1716" s="11">
        <v>11</v>
      </c>
      <c r="I1716" s="20" t="s">
        <v>259</v>
      </c>
      <c r="J1716" s="11" t="s">
        <v>261</v>
      </c>
      <c r="K1716" s="11" t="s">
        <v>11524</v>
      </c>
      <c r="L1716" s="11">
        <v>2</v>
      </c>
    </row>
    <row r="1717" spans="1:12">
      <c r="A1717" s="11" t="s">
        <v>2894</v>
      </c>
      <c r="D1717" s="11" t="s">
        <v>260</v>
      </c>
      <c r="E1717" s="19" t="s">
        <v>3144</v>
      </c>
      <c r="F1717" s="10">
        <v>42036</v>
      </c>
      <c r="G1717" s="10">
        <v>45689</v>
      </c>
      <c r="H1717" s="11">
        <v>11</v>
      </c>
      <c r="I1717" s="20" t="s">
        <v>259</v>
      </c>
      <c r="J1717" s="11" t="s">
        <v>261</v>
      </c>
      <c r="K1717" s="11" t="s">
        <v>11524</v>
      </c>
      <c r="L1717" s="11">
        <v>2</v>
      </c>
    </row>
    <row r="1718" spans="1:12">
      <c r="A1718" s="11" t="s">
        <v>2895</v>
      </c>
      <c r="D1718" s="11" t="s">
        <v>260</v>
      </c>
      <c r="E1718" s="19" t="s">
        <v>3145</v>
      </c>
      <c r="F1718" s="10">
        <v>42036</v>
      </c>
      <c r="G1718" s="10">
        <v>45689</v>
      </c>
      <c r="H1718" s="11">
        <v>11</v>
      </c>
      <c r="I1718" s="20" t="s">
        <v>259</v>
      </c>
      <c r="J1718" s="11" t="s">
        <v>261</v>
      </c>
      <c r="K1718" s="11" t="s">
        <v>11524</v>
      </c>
      <c r="L1718" s="11">
        <v>2</v>
      </c>
    </row>
    <row r="1719" spans="1:12">
      <c r="A1719" s="11" t="s">
        <v>2896</v>
      </c>
      <c r="D1719" s="11" t="s">
        <v>260</v>
      </c>
      <c r="E1719" s="19" t="s">
        <v>3146</v>
      </c>
      <c r="F1719" s="10">
        <v>42036</v>
      </c>
      <c r="G1719" s="10">
        <v>45689</v>
      </c>
      <c r="H1719" s="11">
        <v>11</v>
      </c>
      <c r="I1719" s="11" t="s">
        <v>277</v>
      </c>
      <c r="J1719" s="11" t="s">
        <v>261</v>
      </c>
      <c r="K1719" s="11" t="s">
        <v>11524</v>
      </c>
      <c r="L1719" s="11">
        <v>2</v>
      </c>
    </row>
    <row r="1720" spans="1:12">
      <c r="A1720" s="11" t="s">
        <v>2897</v>
      </c>
      <c r="D1720" s="11" t="s">
        <v>260</v>
      </c>
      <c r="E1720" s="19" t="s">
        <v>3147</v>
      </c>
      <c r="F1720" s="10">
        <v>42036</v>
      </c>
      <c r="G1720" s="10">
        <v>45689</v>
      </c>
      <c r="H1720" s="11">
        <v>11</v>
      </c>
      <c r="I1720" s="11" t="s">
        <v>277</v>
      </c>
      <c r="J1720" s="11" t="s">
        <v>261</v>
      </c>
      <c r="K1720" s="11" t="s">
        <v>11524</v>
      </c>
      <c r="L1720" s="11">
        <v>2</v>
      </c>
    </row>
    <row r="1721" spans="1:12">
      <c r="A1721" s="11" t="s">
        <v>2898</v>
      </c>
      <c r="D1721" s="11" t="s">
        <v>260</v>
      </c>
      <c r="E1721" s="19" t="s">
        <v>3148</v>
      </c>
      <c r="F1721" s="10">
        <v>42036</v>
      </c>
      <c r="G1721" s="10">
        <v>45689</v>
      </c>
      <c r="H1721" s="11">
        <v>11</v>
      </c>
      <c r="I1721" s="11" t="s">
        <v>277</v>
      </c>
      <c r="J1721" s="11" t="s">
        <v>261</v>
      </c>
      <c r="K1721" s="11" t="s">
        <v>11524</v>
      </c>
      <c r="L1721" s="11">
        <v>2</v>
      </c>
    </row>
    <row r="1722" spans="1:12">
      <c r="A1722" s="11" t="s">
        <v>2899</v>
      </c>
      <c r="D1722" s="11" t="s">
        <v>260</v>
      </c>
      <c r="E1722" s="19" t="s">
        <v>3149</v>
      </c>
      <c r="F1722" s="10">
        <v>42036</v>
      </c>
      <c r="G1722" s="10">
        <v>45689</v>
      </c>
      <c r="H1722" s="11">
        <v>11</v>
      </c>
      <c r="I1722" s="20" t="s">
        <v>259</v>
      </c>
      <c r="J1722" s="11" t="s">
        <v>261</v>
      </c>
      <c r="K1722" s="11" t="s">
        <v>11524</v>
      </c>
      <c r="L1722" s="11">
        <v>2</v>
      </c>
    </row>
    <row r="1723" spans="1:12">
      <c r="A1723" s="11" t="s">
        <v>2900</v>
      </c>
      <c r="D1723" s="11" t="s">
        <v>260</v>
      </c>
      <c r="E1723" s="19" t="s">
        <v>3150</v>
      </c>
      <c r="F1723" s="10">
        <v>42036</v>
      </c>
      <c r="G1723" s="10">
        <v>45689</v>
      </c>
      <c r="H1723" s="11">
        <v>11</v>
      </c>
      <c r="I1723" s="20" t="s">
        <v>259</v>
      </c>
      <c r="J1723" s="11" t="s">
        <v>261</v>
      </c>
      <c r="K1723" s="11" t="s">
        <v>11524</v>
      </c>
      <c r="L1723" s="11">
        <v>2</v>
      </c>
    </row>
    <row r="1724" spans="1:12">
      <c r="A1724" s="11" t="s">
        <v>2901</v>
      </c>
      <c r="D1724" s="11" t="s">
        <v>260</v>
      </c>
      <c r="E1724" s="19" t="s">
        <v>3151</v>
      </c>
      <c r="F1724" s="10">
        <v>42036</v>
      </c>
      <c r="G1724" s="10">
        <v>45689</v>
      </c>
      <c r="H1724" s="11">
        <v>11</v>
      </c>
      <c r="I1724" s="20" t="s">
        <v>259</v>
      </c>
      <c r="J1724" s="11" t="s">
        <v>261</v>
      </c>
      <c r="K1724" s="11" t="s">
        <v>11524</v>
      </c>
      <c r="L1724" s="11">
        <v>2</v>
      </c>
    </row>
    <row r="1725" spans="1:12">
      <c r="A1725" s="11" t="s">
        <v>2902</v>
      </c>
      <c r="D1725" s="11" t="s">
        <v>260</v>
      </c>
      <c r="E1725" s="19" t="s">
        <v>3152</v>
      </c>
      <c r="F1725" s="10">
        <v>42036</v>
      </c>
      <c r="G1725" s="10">
        <v>45689</v>
      </c>
      <c r="H1725" s="11">
        <v>11</v>
      </c>
      <c r="I1725" s="20" t="s">
        <v>259</v>
      </c>
      <c r="J1725" s="11" t="s">
        <v>261</v>
      </c>
      <c r="K1725" s="11" t="s">
        <v>11524</v>
      </c>
      <c r="L1725" s="11">
        <v>2</v>
      </c>
    </row>
    <row r="1726" spans="1:12">
      <c r="A1726" s="11" t="s">
        <v>2903</v>
      </c>
      <c r="D1726" s="11" t="s">
        <v>260</v>
      </c>
      <c r="E1726" s="19" t="s">
        <v>3153</v>
      </c>
      <c r="F1726" s="10">
        <v>42036</v>
      </c>
      <c r="G1726" s="10">
        <v>45689</v>
      </c>
      <c r="H1726" s="11">
        <v>11</v>
      </c>
      <c r="I1726" s="20" t="s">
        <v>259</v>
      </c>
      <c r="J1726" s="11" t="s">
        <v>261</v>
      </c>
      <c r="K1726" s="11" t="s">
        <v>11524</v>
      </c>
      <c r="L1726" s="11">
        <v>2</v>
      </c>
    </row>
    <row r="1727" spans="1:12">
      <c r="A1727" s="11" t="s">
        <v>2904</v>
      </c>
      <c r="D1727" s="11" t="s">
        <v>260</v>
      </c>
      <c r="E1727" s="19" t="s">
        <v>3154</v>
      </c>
      <c r="F1727" s="10">
        <v>42036</v>
      </c>
      <c r="G1727" s="10">
        <v>45689</v>
      </c>
      <c r="H1727" s="11">
        <v>11</v>
      </c>
      <c r="I1727" s="20" t="s">
        <v>259</v>
      </c>
      <c r="J1727" s="11" t="s">
        <v>261</v>
      </c>
      <c r="K1727" s="11" t="s">
        <v>11524</v>
      </c>
      <c r="L1727" s="11">
        <v>2</v>
      </c>
    </row>
    <row r="1728" spans="1:12">
      <c r="A1728" s="11" t="s">
        <v>2905</v>
      </c>
      <c r="D1728" s="11" t="s">
        <v>260</v>
      </c>
      <c r="E1728" s="19" t="s">
        <v>3155</v>
      </c>
      <c r="F1728" s="10">
        <v>42036</v>
      </c>
      <c r="G1728" s="10">
        <v>45689</v>
      </c>
      <c r="H1728" s="11">
        <v>11</v>
      </c>
      <c r="I1728" s="20" t="s">
        <v>259</v>
      </c>
      <c r="J1728" s="11" t="s">
        <v>261</v>
      </c>
      <c r="K1728" s="11" t="s">
        <v>11524</v>
      </c>
      <c r="L1728" s="11">
        <v>2</v>
      </c>
    </row>
    <row r="1729" spans="1:12">
      <c r="A1729" s="11" t="s">
        <v>2906</v>
      </c>
      <c r="D1729" s="11" t="s">
        <v>260</v>
      </c>
      <c r="E1729" s="19" t="s">
        <v>3156</v>
      </c>
      <c r="F1729" s="10">
        <v>42036</v>
      </c>
      <c r="G1729" s="10">
        <v>45689</v>
      </c>
      <c r="H1729" s="11">
        <v>11</v>
      </c>
      <c r="I1729" s="20" t="s">
        <v>259</v>
      </c>
      <c r="J1729" s="11" t="s">
        <v>261</v>
      </c>
      <c r="K1729" s="11" t="s">
        <v>11524</v>
      </c>
      <c r="L1729" s="11">
        <v>2</v>
      </c>
    </row>
    <row r="1730" spans="1:12">
      <c r="A1730" s="11" t="s">
        <v>2907</v>
      </c>
      <c r="D1730" s="11" t="s">
        <v>260</v>
      </c>
      <c r="E1730" s="19" t="s">
        <v>3157</v>
      </c>
      <c r="F1730" s="10">
        <v>42036</v>
      </c>
      <c r="G1730" s="10">
        <v>45689</v>
      </c>
      <c r="H1730" s="11">
        <v>11</v>
      </c>
      <c r="I1730" s="20" t="s">
        <v>259</v>
      </c>
      <c r="J1730" s="11" t="s">
        <v>261</v>
      </c>
      <c r="K1730" s="11" t="s">
        <v>11524</v>
      </c>
      <c r="L1730" s="11">
        <v>2</v>
      </c>
    </row>
    <row r="1731" spans="1:12">
      <c r="A1731" s="11" t="s">
        <v>2908</v>
      </c>
      <c r="D1731" s="11" t="s">
        <v>260</v>
      </c>
      <c r="E1731" s="19" t="s">
        <v>3158</v>
      </c>
      <c r="F1731" s="10">
        <v>42036</v>
      </c>
      <c r="G1731" s="10">
        <v>45689</v>
      </c>
      <c r="H1731" s="11">
        <v>11</v>
      </c>
      <c r="I1731" s="20" t="s">
        <v>259</v>
      </c>
      <c r="J1731" s="11" t="s">
        <v>261</v>
      </c>
      <c r="K1731" s="11" t="s">
        <v>11524</v>
      </c>
      <c r="L1731" s="11">
        <v>2</v>
      </c>
    </row>
    <row r="1732" spans="1:12">
      <c r="A1732" s="11" t="s">
        <v>2909</v>
      </c>
      <c r="D1732" s="11" t="s">
        <v>260</v>
      </c>
      <c r="E1732" s="19" t="s">
        <v>3159</v>
      </c>
      <c r="F1732" s="10">
        <v>42036</v>
      </c>
      <c r="G1732" s="10">
        <v>45689</v>
      </c>
      <c r="H1732" s="11">
        <v>11</v>
      </c>
      <c r="I1732" s="20" t="s">
        <v>259</v>
      </c>
      <c r="J1732" s="11" t="s">
        <v>261</v>
      </c>
      <c r="K1732" s="11" t="s">
        <v>11524</v>
      </c>
      <c r="L1732" s="11">
        <v>2</v>
      </c>
    </row>
    <row r="1733" spans="1:12">
      <c r="A1733" s="11" t="s">
        <v>2910</v>
      </c>
      <c r="D1733" s="11" t="s">
        <v>260</v>
      </c>
      <c r="E1733" s="19" t="s">
        <v>3160</v>
      </c>
      <c r="F1733" s="10">
        <v>42036</v>
      </c>
      <c r="G1733" s="10">
        <v>45689</v>
      </c>
      <c r="H1733" s="11">
        <v>11</v>
      </c>
      <c r="I1733" s="20" t="s">
        <v>259</v>
      </c>
      <c r="J1733" s="11" t="s">
        <v>261</v>
      </c>
      <c r="K1733" s="11" t="s">
        <v>11524</v>
      </c>
      <c r="L1733" s="11">
        <v>2</v>
      </c>
    </row>
    <row r="1734" spans="1:12">
      <c r="A1734" s="11" t="s">
        <v>2911</v>
      </c>
      <c r="D1734" s="11" t="s">
        <v>260</v>
      </c>
      <c r="E1734" s="19" t="s">
        <v>3161</v>
      </c>
      <c r="F1734" s="10">
        <v>42036</v>
      </c>
      <c r="G1734" s="10">
        <v>45689</v>
      </c>
      <c r="H1734" s="11">
        <v>11</v>
      </c>
      <c r="I1734" s="20" t="s">
        <v>259</v>
      </c>
      <c r="J1734" s="11" t="s">
        <v>261</v>
      </c>
      <c r="K1734" s="11" t="s">
        <v>11524</v>
      </c>
      <c r="L1734" s="11">
        <v>2</v>
      </c>
    </row>
    <row r="1735" spans="1:12">
      <c r="A1735" s="11" t="s">
        <v>2912</v>
      </c>
      <c r="D1735" s="11" t="s">
        <v>260</v>
      </c>
      <c r="E1735" s="19" t="s">
        <v>3162</v>
      </c>
      <c r="F1735" s="10">
        <v>42036</v>
      </c>
      <c r="G1735" s="10">
        <v>45689</v>
      </c>
      <c r="H1735" s="11">
        <v>11</v>
      </c>
      <c r="I1735" s="20" t="s">
        <v>259</v>
      </c>
      <c r="J1735" s="11" t="s">
        <v>261</v>
      </c>
      <c r="K1735" s="11" t="s">
        <v>11524</v>
      </c>
      <c r="L1735" s="11">
        <v>2</v>
      </c>
    </row>
    <row r="1736" spans="1:12">
      <c r="A1736" s="11" t="s">
        <v>2913</v>
      </c>
      <c r="D1736" s="11" t="s">
        <v>260</v>
      </c>
      <c r="E1736" s="19" t="s">
        <v>3163</v>
      </c>
      <c r="F1736" s="10">
        <v>42036</v>
      </c>
      <c r="G1736" s="10">
        <v>45689</v>
      </c>
      <c r="H1736" s="11">
        <v>11</v>
      </c>
      <c r="I1736" s="20" t="s">
        <v>259</v>
      </c>
      <c r="J1736" s="11" t="s">
        <v>261</v>
      </c>
      <c r="K1736" s="11" t="s">
        <v>11524</v>
      </c>
      <c r="L1736" s="11">
        <v>2</v>
      </c>
    </row>
    <row r="1737" spans="1:12">
      <c r="A1737" s="11" t="s">
        <v>2914</v>
      </c>
      <c r="D1737" s="11" t="s">
        <v>260</v>
      </c>
      <c r="E1737" s="19" t="s">
        <v>3164</v>
      </c>
      <c r="F1737" s="10">
        <v>42036</v>
      </c>
      <c r="G1737" s="10">
        <v>45689</v>
      </c>
      <c r="H1737" s="11">
        <v>11</v>
      </c>
      <c r="I1737" s="11" t="s">
        <v>277</v>
      </c>
      <c r="J1737" s="11" t="s">
        <v>261</v>
      </c>
      <c r="K1737" s="11" t="s">
        <v>11524</v>
      </c>
      <c r="L1737" s="11">
        <v>2</v>
      </c>
    </row>
    <row r="1738" spans="1:12">
      <c r="A1738" s="11" t="s">
        <v>2915</v>
      </c>
      <c r="D1738" s="11" t="s">
        <v>260</v>
      </c>
      <c r="E1738" s="19" t="s">
        <v>3165</v>
      </c>
      <c r="F1738" s="10">
        <v>42036</v>
      </c>
      <c r="G1738" s="10">
        <v>45689</v>
      </c>
      <c r="H1738" s="11">
        <v>11</v>
      </c>
      <c r="I1738" s="11" t="s">
        <v>277</v>
      </c>
      <c r="J1738" s="11" t="s">
        <v>261</v>
      </c>
      <c r="K1738" s="11" t="s">
        <v>11524</v>
      </c>
      <c r="L1738" s="11">
        <v>2</v>
      </c>
    </row>
    <row r="1739" spans="1:12">
      <c r="A1739" s="11" t="s">
        <v>2916</v>
      </c>
      <c r="D1739" s="11" t="s">
        <v>260</v>
      </c>
      <c r="E1739" s="19" t="s">
        <v>3166</v>
      </c>
      <c r="F1739" s="10">
        <v>42036</v>
      </c>
      <c r="G1739" s="10">
        <v>45689</v>
      </c>
      <c r="H1739" s="11">
        <v>11</v>
      </c>
      <c r="I1739" s="11" t="s">
        <v>277</v>
      </c>
      <c r="J1739" s="11" t="s">
        <v>261</v>
      </c>
      <c r="K1739" s="11" t="s">
        <v>11524</v>
      </c>
      <c r="L1739" s="11">
        <v>2</v>
      </c>
    </row>
    <row r="1740" spans="1:12">
      <c r="A1740" s="11" t="s">
        <v>2917</v>
      </c>
      <c r="D1740" s="11" t="s">
        <v>260</v>
      </c>
      <c r="E1740" s="19" t="s">
        <v>3167</v>
      </c>
      <c r="F1740" s="10">
        <v>42036</v>
      </c>
      <c r="G1740" s="10">
        <v>45689</v>
      </c>
      <c r="H1740" s="11">
        <v>11</v>
      </c>
      <c r="I1740" s="20" t="s">
        <v>259</v>
      </c>
      <c r="J1740" s="11" t="s">
        <v>261</v>
      </c>
      <c r="K1740" s="11" t="s">
        <v>11524</v>
      </c>
      <c r="L1740" s="11">
        <v>2</v>
      </c>
    </row>
    <row r="1741" spans="1:12">
      <c r="A1741" s="11" t="s">
        <v>2918</v>
      </c>
      <c r="D1741" s="11" t="s">
        <v>260</v>
      </c>
      <c r="E1741" s="19" t="s">
        <v>3168</v>
      </c>
      <c r="F1741" s="10">
        <v>42036</v>
      </c>
      <c r="G1741" s="10">
        <v>45689</v>
      </c>
      <c r="H1741" s="11">
        <v>11</v>
      </c>
      <c r="I1741" s="20" t="s">
        <v>259</v>
      </c>
      <c r="J1741" s="11" t="s">
        <v>261</v>
      </c>
      <c r="K1741" s="11" t="s">
        <v>11524</v>
      </c>
      <c r="L1741" s="11">
        <v>2</v>
      </c>
    </row>
    <row r="1742" spans="1:12">
      <c r="A1742" s="11" t="s">
        <v>2919</v>
      </c>
      <c r="D1742" s="11" t="s">
        <v>260</v>
      </c>
      <c r="E1742" s="19" t="s">
        <v>3169</v>
      </c>
      <c r="F1742" s="10">
        <v>42036</v>
      </c>
      <c r="G1742" s="10">
        <v>45689</v>
      </c>
      <c r="H1742" s="11">
        <v>11</v>
      </c>
      <c r="I1742" s="20" t="s">
        <v>259</v>
      </c>
      <c r="J1742" s="11" t="s">
        <v>261</v>
      </c>
      <c r="K1742" s="11" t="s">
        <v>11524</v>
      </c>
      <c r="L1742" s="11">
        <v>2</v>
      </c>
    </row>
    <row r="1743" spans="1:12">
      <c r="A1743" s="11" t="s">
        <v>2920</v>
      </c>
      <c r="D1743" s="11" t="s">
        <v>260</v>
      </c>
      <c r="E1743" s="19" t="s">
        <v>3170</v>
      </c>
      <c r="F1743" s="10">
        <v>42036</v>
      </c>
      <c r="G1743" s="10">
        <v>45689</v>
      </c>
      <c r="H1743" s="11">
        <v>11</v>
      </c>
      <c r="I1743" s="20" t="s">
        <v>259</v>
      </c>
      <c r="J1743" s="11" t="s">
        <v>261</v>
      </c>
      <c r="K1743" s="11" t="s">
        <v>11524</v>
      </c>
      <c r="L1743" s="11">
        <v>2</v>
      </c>
    </row>
    <row r="1744" spans="1:12">
      <c r="A1744" s="11" t="s">
        <v>2921</v>
      </c>
      <c r="D1744" s="11" t="s">
        <v>260</v>
      </c>
      <c r="E1744" s="19" t="s">
        <v>3171</v>
      </c>
      <c r="F1744" s="10">
        <v>42036</v>
      </c>
      <c r="G1744" s="10">
        <v>45689</v>
      </c>
      <c r="H1744" s="11">
        <v>11</v>
      </c>
      <c r="I1744" s="20" t="s">
        <v>259</v>
      </c>
      <c r="J1744" s="11" t="s">
        <v>261</v>
      </c>
      <c r="K1744" s="11" t="s">
        <v>11524</v>
      </c>
      <c r="L1744" s="11">
        <v>2</v>
      </c>
    </row>
    <row r="1745" spans="1:12">
      <c r="A1745" s="11" t="s">
        <v>2922</v>
      </c>
      <c r="D1745" s="11" t="s">
        <v>260</v>
      </c>
      <c r="E1745" s="19" t="s">
        <v>3172</v>
      </c>
      <c r="F1745" s="10">
        <v>42036</v>
      </c>
      <c r="G1745" s="10">
        <v>45689</v>
      </c>
      <c r="H1745" s="11">
        <v>11</v>
      </c>
      <c r="I1745" s="20" t="s">
        <v>259</v>
      </c>
      <c r="J1745" s="11" t="s">
        <v>261</v>
      </c>
      <c r="K1745" s="11" t="s">
        <v>11524</v>
      </c>
      <c r="L1745" s="11">
        <v>2</v>
      </c>
    </row>
    <row r="1746" spans="1:12">
      <c r="A1746" s="11" t="s">
        <v>2923</v>
      </c>
      <c r="D1746" s="11" t="s">
        <v>260</v>
      </c>
      <c r="E1746" s="19" t="s">
        <v>3173</v>
      </c>
      <c r="F1746" s="10">
        <v>42036</v>
      </c>
      <c r="G1746" s="10">
        <v>45689</v>
      </c>
      <c r="H1746" s="11">
        <v>11</v>
      </c>
      <c r="I1746" s="20" t="s">
        <v>259</v>
      </c>
      <c r="J1746" s="11" t="s">
        <v>261</v>
      </c>
      <c r="K1746" s="11" t="s">
        <v>11524</v>
      </c>
      <c r="L1746" s="11">
        <v>2</v>
      </c>
    </row>
    <row r="1747" spans="1:12">
      <c r="A1747" s="11" t="s">
        <v>2924</v>
      </c>
      <c r="D1747" s="11" t="s">
        <v>260</v>
      </c>
      <c r="E1747" s="19" t="s">
        <v>3174</v>
      </c>
      <c r="F1747" s="10">
        <v>42036</v>
      </c>
      <c r="G1747" s="10">
        <v>45689</v>
      </c>
      <c r="H1747" s="11">
        <v>11</v>
      </c>
      <c r="I1747" s="20" t="s">
        <v>259</v>
      </c>
      <c r="J1747" s="11" t="s">
        <v>261</v>
      </c>
      <c r="K1747" s="11" t="s">
        <v>11524</v>
      </c>
      <c r="L1747" s="11">
        <v>2</v>
      </c>
    </row>
    <row r="1748" spans="1:12">
      <c r="A1748" s="11" t="s">
        <v>2925</v>
      </c>
      <c r="D1748" s="11" t="s">
        <v>260</v>
      </c>
      <c r="E1748" s="19" t="s">
        <v>3175</v>
      </c>
      <c r="F1748" s="10">
        <v>42036</v>
      </c>
      <c r="G1748" s="10">
        <v>45689</v>
      </c>
      <c r="H1748" s="11">
        <v>11</v>
      </c>
      <c r="I1748" s="20" t="s">
        <v>259</v>
      </c>
      <c r="J1748" s="11" t="s">
        <v>261</v>
      </c>
      <c r="K1748" s="11" t="s">
        <v>11524</v>
      </c>
      <c r="L1748" s="11">
        <v>2</v>
      </c>
    </row>
    <row r="1749" spans="1:12">
      <c r="A1749" s="11" t="s">
        <v>2926</v>
      </c>
      <c r="D1749" s="11" t="s">
        <v>260</v>
      </c>
      <c r="E1749" s="19" t="s">
        <v>3176</v>
      </c>
      <c r="F1749" s="10">
        <v>42036</v>
      </c>
      <c r="G1749" s="10">
        <v>45689</v>
      </c>
      <c r="H1749" s="11">
        <v>11</v>
      </c>
      <c r="I1749" s="20" t="s">
        <v>259</v>
      </c>
      <c r="J1749" s="11" t="s">
        <v>261</v>
      </c>
      <c r="K1749" s="11" t="s">
        <v>11524</v>
      </c>
      <c r="L1749" s="11">
        <v>2</v>
      </c>
    </row>
    <row r="1750" spans="1:12">
      <c r="A1750" s="11" t="s">
        <v>2927</v>
      </c>
      <c r="D1750" s="11" t="s">
        <v>260</v>
      </c>
      <c r="E1750" s="19" t="s">
        <v>3177</v>
      </c>
      <c r="F1750" s="10">
        <v>42036</v>
      </c>
      <c r="G1750" s="10">
        <v>45689</v>
      </c>
      <c r="H1750" s="11">
        <v>11</v>
      </c>
      <c r="I1750" s="20" t="s">
        <v>259</v>
      </c>
      <c r="J1750" s="11" t="s">
        <v>261</v>
      </c>
      <c r="K1750" s="11" t="s">
        <v>11524</v>
      </c>
      <c r="L1750" s="11">
        <v>2</v>
      </c>
    </row>
    <row r="1751" spans="1:12">
      <c r="A1751" s="11" t="s">
        <v>2928</v>
      </c>
      <c r="D1751" s="11" t="s">
        <v>260</v>
      </c>
      <c r="E1751" s="19" t="s">
        <v>3178</v>
      </c>
      <c r="F1751" s="10">
        <v>42036</v>
      </c>
      <c r="G1751" s="10">
        <v>45689</v>
      </c>
      <c r="H1751" s="11">
        <v>11</v>
      </c>
      <c r="I1751" s="20" t="s">
        <v>259</v>
      </c>
      <c r="J1751" s="11" t="s">
        <v>261</v>
      </c>
      <c r="K1751" s="11" t="s">
        <v>11524</v>
      </c>
      <c r="L1751" s="11">
        <v>2</v>
      </c>
    </row>
    <row r="1752" spans="1:12">
      <c r="A1752" s="11" t="s">
        <v>2929</v>
      </c>
      <c r="D1752" s="11" t="s">
        <v>260</v>
      </c>
      <c r="E1752" s="19" t="s">
        <v>3179</v>
      </c>
      <c r="F1752" s="10">
        <v>42036</v>
      </c>
      <c r="G1752" s="10">
        <v>45689</v>
      </c>
      <c r="H1752" s="11">
        <v>11</v>
      </c>
      <c r="I1752" s="20" t="s">
        <v>259</v>
      </c>
      <c r="J1752" s="11" t="s">
        <v>261</v>
      </c>
      <c r="K1752" s="11" t="s">
        <v>11524</v>
      </c>
      <c r="L1752" s="11">
        <v>2</v>
      </c>
    </row>
    <row r="1753" spans="1:12">
      <c r="A1753" s="11" t="s">
        <v>2930</v>
      </c>
      <c r="D1753" s="11" t="s">
        <v>260</v>
      </c>
      <c r="E1753" s="19" t="s">
        <v>3180</v>
      </c>
      <c r="F1753" s="10">
        <v>42036</v>
      </c>
      <c r="G1753" s="10">
        <v>45689</v>
      </c>
      <c r="H1753" s="11">
        <v>11</v>
      </c>
      <c r="I1753" s="20" t="s">
        <v>259</v>
      </c>
      <c r="J1753" s="11" t="s">
        <v>261</v>
      </c>
      <c r="K1753" s="11" t="s">
        <v>11524</v>
      </c>
      <c r="L1753" s="11">
        <v>2</v>
      </c>
    </row>
    <row r="1754" spans="1:12">
      <c r="A1754" s="11" t="s">
        <v>2931</v>
      </c>
      <c r="D1754" s="11" t="s">
        <v>260</v>
      </c>
      <c r="E1754" s="19" t="s">
        <v>3181</v>
      </c>
      <c r="F1754" s="10">
        <v>42036</v>
      </c>
      <c r="G1754" s="10">
        <v>45689</v>
      </c>
      <c r="H1754" s="11">
        <v>11</v>
      </c>
      <c r="I1754" s="20" t="s">
        <v>259</v>
      </c>
      <c r="J1754" s="11" t="s">
        <v>261</v>
      </c>
      <c r="K1754" s="11" t="s">
        <v>11524</v>
      </c>
      <c r="L1754" s="11">
        <v>2</v>
      </c>
    </row>
    <row r="1755" spans="1:12">
      <c r="A1755" s="11" t="s">
        <v>2932</v>
      </c>
      <c r="D1755" s="11" t="s">
        <v>260</v>
      </c>
      <c r="E1755" s="19" t="s">
        <v>3182</v>
      </c>
      <c r="F1755" s="10">
        <v>42036</v>
      </c>
      <c r="G1755" s="10">
        <v>45689</v>
      </c>
      <c r="H1755" s="11">
        <v>11</v>
      </c>
      <c r="I1755" s="11" t="s">
        <v>277</v>
      </c>
      <c r="J1755" s="11" t="s">
        <v>261</v>
      </c>
      <c r="K1755" s="11" t="s">
        <v>11524</v>
      </c>
      <c r="L1755" s="11">
        <v>2</v>
      </c>
    </row>
    <row r="1756" spans="1:12">
      <c r="A1756" s="11" t="s">
        <v>2933</v>
      </c>
      <c r="D1756" s="11" t="s">
        <v>260</v>
      </c>
      <c r="E1756" s="19" t="s">
        <v>3183</v>
      </c>
      <c r="F1756" s="10">
        <v>42036</v>
      </c>
      <c r="G1756" s="10">
        <v>45689</v>
      </c>
      <c r="H1756" s="11">
        <v>11</v>
      </c>
      <c r="I1756" s="11" t="s">
        <v>277</v>
      </c>
      <c r="J1756" s="11" t="s">
        <v>261</v>
      </c>
      <c r="K1756" s="11" t="s">
        <v>11524</v>
      </c>
      <c r="L1756" s="11">
        <v>2</v>
      </c>
    </row>
    <row r="1757" spans="1:12">
      <c r="A1757" s="11" t="s">
        <v>2934</v>
      </c>
      <c r="D1757" s="11" t="s">
        <v>260</v>
      </c>
      <c r="E1757" s="19" t="s">
        <v>3184</v>
      </c>
      <c r="F1757" s="10">
        <v>42036</v>
      </c>
      <c r="G1757" s="10">
        <v>45689</v>
      </c>
      <c r="H1757" s="11">
        <v>11</v>
      </c>
      <c r="I1757" s="11" t="s">
        <v>277</v>
      </c>
      <c r="J1757" s="11" t="s">
        <v>261</v>
      </c>
      <c r="K1757" s="11" t="s">
        <v>11524</v>
      </c>
      <c r="L1757" s="11">
        <v>2</v>
      </c>
    </row>
    <row r="1758" spans="1:12">
      <c r="A1758" s="11" t="s">
        <v>2935</v>
      </c>
      <c r="D1758" s="11" t="s">
        <v>260</v>
      </c>
      <c r="E1758" s="19" t="s">
        <v>3185</v>
      </c>
      <c r="F1758" s="10">
        <v>42036</v>
      </c>
      <c r="G1758" s="10">
        <v>45689</v>
      </c>
      <c r="H1758" s="11">
        <v>11</v>
      </c>
      <c r="I1758" s="20" t="s">
        <v>259</v>
      </c>
      <c r="J1758" s="11" t="s">
        <v>261</v>
      </c>
      <c r="K1758" s="11" t="s">
        <v>11524</v>
      </c>
      <c r="L1758" s="11">
        <v>2</v>
      </c>
    </row>
    <row r="1759" spans="1:12">
      <c r="A1759" s="11" t="s">
        <v>2936</v>
      </c>
      <c r="D1759" s="11" t="s">
        <v>260</v>
      </c>
      <c r="E1759" s="19" t="s">
        <v>3186</v>
      </c>
      <c r="F1759" s="10">
        <v>42036</v>
      </c>
      <c r="G1759" s="10">
        <v>45689</v>
      </c>
      <c r="H1759" s="11">
        <v>11</v>
      </c>
      <c r="I1759" s="20" t="s">
        <v>259</v>
      </c>
      <c r="J1759" s="11" t="s">
        <v>261</v>
      </c>
      <c r="K1759" s="11" t="s">
        <v>11524</v>
      </c>
      <c r="L1759" s="11">
        <v>2</v>
      </c>
    </row>
    <row r="1760" spans="1:12">
      <c r="A1760" s="11" t="s">
        <v>2937</v>
      </c>
      <c r="D1760" s="11" t="s">
        <v>260</v>
      </c>
      <c r="E1760" s="19" t="s">
        <v>3187</v>
      </c>
      <c r="F1760" s="10">
        <v>42036</v>
      </c>
      <c r="G1760" s="10">
        <v>45689</v>
      </c>
      <c r="H1760" s="11">
        <v>11</v>
      </c>
      <c r="I1760" s="20" t="s">
        <v>259</v>
      </c>
      <c r="J1760" s="11" t="s">
        <v>261</v>
      </c>
      <c r="K1760" s="11" t="s">
        <v>11524</v>
      </c>
      <c r="L1760" s="11">
        <v>2</v>
      </c>
    </row>
    <row r="1761" spans="1:12">
      <c r="A1761" s="11" t="s">
        <v>2938</v>
      </c>
      <c r="D1761" s="11" t="s">
        <v>260</v>
      </c>
      <c r="E1761" s="19" t="s">
        <v>3188</v>
      </c>
      <c r="F1761" s="10">
        <v>42036</v>
      </c>
      <c r="G1761" s="10">
        <v>45689</v>
      </c>
      <c r="H1761" s="11">
        <v>11</v>
      </c>
      <c r="I1761" s="20" t="s">
        <v>259</v>
      </c>
      <c r="J1761" s="11" t="s">
        <v>261</v>
      </c>
      <c r="K1761" s="11" t="s">
        <v>11524</v>
      </c>
      <c r="L1761" s="11">
        <v>2</v>
      </c>
    </row>
    <row r="1762" spans="1:12">
      <c r="A1762" s="11" t="s">
        <v>3189</v>
      </c>
      <c r="D1762" s="11" t="s">
        <v>260</v>
      </c>
      <c r="E1762" s="19" t="s">
        <v>3385</v>
      </c>
      <c r="F1762" s="10">
        <v>42036</v>
      </c>
      <c r="G1762" s="10">
        <v>45689</v>
      </c>
      <c r="H1762" s="11">
        <v>11</v>
      </c>
      <c r="I1762" s="20" t="s">
        <v>259</v>
      </c>
      <c r="J1762" s="11" t="s">
        <v>261</v>
      </c>
      <c r="K1762" s="11" t="s">
        <v>11524</v>
      </c>
      <c r="L1762" s="11">
        <v>2</v>
      </c>
    </row>
    <row r="1763" spans="1:12">
      <c r="A1763" s="11" t="s">
        <v>3190</v>
      </c>
      <c r="D1763" s="11" t="s">
        <v>260</v>
      </c>
      <c r="E1763" s="19" t="s">
        <v>3386</v>
      </c>
      <c r="F1763" s="10">
        <v>42036</v>
      </c>
      <c r="G1763" s="10">
        <v>45689</v>
      </c>
      <c r="H1763" s="11">
        <v>11</v>
      </c>
      <c r="I1763" s="20" t="s">
        <v>259</v>
      </c>
      <c r="J1763" s="11" t="s">
        <v>261</v>
      </c>
      <c r="K1763" s="11" t="s">
        <v>11524</v>
      </c>
      <c r="L1763" s="11">
        <v>2</v>
      </c>
    </row>
    <row r="1764" spans="1:12">
      <c r="A1764" s="11" t="s">
        <v>3191</v>
      </c>
      <c r="D1764" s="11" t="s">
        <v>260</v>
      </c>
      <c r="E1764" s="19" t="s">
        <v>3387</v>
      </c>
      <c r="F1764" s="10">
        <v>42036</v>
      </c>
      <c r="G1764" s="10">
        <v>45689</v>
      </c>
      <c r="H1764" s="11">
        <v>11</v>
      </c>
      <c r="I1764" s="20" t="s">
        <v>259</v>
      </c>
      <c r="J1764" s="11" t="s">
        <v>261</v>
      </c>
      <c r="K1764" s="11" t="s">
        <v>11524</v>
      </c>
      <c r="L1764" s="11">
        <v>2</v>
      </c>
    </row>
    <row r="1765" spans="1:12">
      <c r="A1765" s="11" t="s">
        <v>3192</v>
      </c>
      <c r="D1765" s="11" t="s">
        <v>260</v>
      </c>
      <c r="E1765" s="19" t="s">
        <v>3388</v>
      </c>
      <c r="F1765" s="10">
        <v>42036</v>
      </c>
      <c r="G1765" s="10">
        <v>45689</v>
      </c>
      <c r="H1765" s="11">
        <v>11</v>
      </c>
      <c r="I1765" s="20" t="s">
        <v>259</v>
      </c>
      <c r="J1765" s="11" t="s">
        <v>261</v>
      </c>
      <c r="K1765" s="11" t="s">
        <v>11524</v>
      </c>
      <c r="L1765" s="11">
        <v>2</v>
      </c>
    </row>
    <row r="1766" spans="1:12">
      <c r="A1766" s="11" t="s">
        <v>3193</v>
      </c>
      <c r="D1766" s="11" t="s">
        <v>260</v>
      </c>
      <c r="E1766" s="19" t="s">
        <v>3389</v>
      </c>
      <c r="F1766" s="10">
        <v>42036</v>
      </c>
      <c r="G1766" s="10">
        <v>45689</v>
      </c>
      <c r="H1766" s="11">
        <v>11</v>
      </c>
      <c r="I1766" s="20" t="s">
        <v>259</v>
      </c>
      <c r="J1766" s="11" t="s">
        <v>261</v>
      </c>
      <c r="K1766" s="11" t="s">
        <v>11524</v>
      </c>
      <c r="L1766" s="11">
        <v>2</v>
      </c>
    </row>
    <row r="1767" spans="1:12">
      <c r="A1767" s="11" t="s">
        <v>3194</v>
      </c>
      <c r="D1767" s="11" t="s">
        <v>260</v>
      </c>
      <c r="E1767" s="19" t="s">
        <v>3390</v>
      </c>
      <c r="F1767" s="10">
        <v>42036</v>
      </c>
      <c r="G1767" s="10">
        <v>45689</v>
      </c>
      <c r="H1767" s="11">
        <v>11</v>
      </c>
      <c r="I1767" s="20" t="s">
        <v>259</v>
      </c>
      <c r="J1767" s="11" t="s">
        <v>261</v>
      </c>
      <c r="K1767" s="11" t="s">
        <v>11524</v>
      </c>
      <c r="L1767" s="11">
        <v>2</v>
      </c>
    </row>
    <row r="1768" spans="1:12">
      <c r="A1768" s="11" t="s">
        <v>3195</v>
      </c>
      <c r="D1768" s="11" t="s">
        <v>260</v>
      </c>
      <c r="E1768" s="19" t="s">
        <v>3391</v>
      </c>
      <c r="F1768" s="10">
        <v>42036</v>
      </c>
      <c r="G1768" s="10">
        <v>45689</v>
      </c>
      <c r="H1768" s="11">
        <v>11</v>
      </c>
      <c r="I1768" s="20" t="s">
        <v>259</v>
      </c>
      <c r="J1768" s="11" t="s">
        <v>261</v>
      </c>
      <c r="K1768" s="11" t="s">
        <v>11524</v>
      </c>
      <c r="L1768" s="11">
        <v>2</v>
      </c>
    </row>
    <row r="1769" spans="1:12">
      <c r="A1769" s="11" t="s">
        <v>3196</v>
      </c>
      <c r="D1769" s="11" t="s">
        <v>260</v>
      </c>
      <c r="E1769" s="19" t="s">
        <v>3392</v>
      </c>
      <c r="F1769" s="10">
        <v>42036</v>
      </c>
      <c r="G1769" s="10">
        <v>45689</v>
      </c>
      <c r="H1769" s="11">
        <v>11</v>
      </c>
      <c r="I1769" s="20" t="s">
        <v>259</v>
      </c>
      <c r="J1769" s="11" t="s">
        <v>261</v>
      </c>
      <c r="K1769" s="11" t="s">
        <v>11524</v>
      </c>
      <c r="L1769" s="11">
        <v>2</v>
      </c>
    </row>
    <row r="1770" spans="1:12">
      <c r="A1770" s="11" t="s">
        <v>3197</v>
      </c>
      <c r="D1770" s="11" t="s">
        <v>260</v>
      </c>
      <c r="E1770" s="19" t="s">
        <v>3393</v>
      </c>
      <c r="F1770" s="10">
        <v>42036</v>
      </c>
      <c r="G1770" s="10">
        <v>45689</v>
      </c>
      <c r="H1770" s="11">
        <v>11</v>
      </c>
      <c r="I1770" s="20" t="s">
        <v>259</v>
      </c>
      <c r="J1770" s="11" t="s">
        <v>261</v>
      </c>
      <c r="K1770" s="11" t="s">
        <v>11524</v>
      </c>
      <c r="L1770" s="11">
        <v>2</v>
      </c>
    </row>
    <row r="1771" spans="1:12">
      <c r="A1771" s="11" t="s">
        <v>3198</v>
      </c>
      <c r="D1771" s="11" t="s">
        <v>260</v>
      </c>
      <c r="E1771" s="19" t="s">
        <v>3394</v>
      </c>
      <c r="F1771" s="10">
        <v>42036</v>
      </c>
      <c r="G1771" s="10">
        <v>45689</v>
      </c>
      <c r="H1771" s="11">
        <v>11</v>
      </c>
      <c r="I1771" s="20" t="s">
        <v>259</v>
      </c>
      <c r="J1771" s="11" t="s">
        <v>261</v>
      </c>
      <c r="K1771" s="11" t="s">
        <v>11524</v>
      </c>
      <c r="L1771" s="11">
        <v>2</v>
      </c>
    </row>
    <row r="1772" spans="1:12">
      <c r="A1772" s="11" t="s">
        <v>3199</v>
      </c>
      <c r="D1772" s="11" t="s">
        <v>260</v>
      </c>
      <c r="E1772" s="19" t="s">
        <v>3395</v>
      </c>
      <c r="F1772" s="10">
        <v>42036</v>
      </c>
      <c r="G1772" s="10">
        <v>45689</v>
      </c>
      <c r="H1772" s="11">
        <v>11</v>
      </c>
      <c r="I1772" s="20" t="s">
        <v>259</v>
      </c>
      <c r="J1772" s="11" t="s">
        <v>261</v>
      </c>
      <c r="K1772" s="11" t="s">
        <v>11524</v>
      </c>
      <c r="L1772" s="11">
        <v>2</v>
      </c>
    </row>
    <row r="1773" spans="1:12">
      <c r="A1773" s="11" t="s">
        <v>3200</v>
      </c>
      <c r="D1773" s="11" t="s">
        <v>260</v>
      </c>
      <c r="E1773" s="19" t="s">
        <v>3396</v>
      </c>
      <c r="F1773" s="10">
        <v>42036</v>
      </c>
      <c r="G1773" s="10">
        <v>45689</v>
      </c>
      <c r="H1773" s="11">
        <v>11</v>
      </c>
      <c r="I1773" s="11" t="s">
        <v>277</v>
      </c>
      <c r="J1773" s="11" t="s">
        <v>261</v>
      </c>
      <c r="K1773" s="11" t="s">
        <v>11524</v>
      </c>
      <c r="L1773" s="11">
        <v>2</v>
      </c>
    </row>
    <row r="1774" spans="1:12">
      <c r="A1774" s="11" t="s">
        <v>3201</v>
      </c>
      <c r="D1774" s="11" t="s">
        <v>260</v>
      </c>
      <c r="E1774" s="19" t="s">
        <v>3397</v>
      </c>
      <c r="F1774" s="10">
        <v>42036</v>
      </c>
      <c r="G1774" s="10">
        <v>45689</v>
      </c>
      <c r="H1774" s="11">
        <v>11</v>
      </c>
      <c r="I1774" s="11" t="s">
        <v>277</v>
      </c>
      <c r="J1774" s="11" t="s">
        <v>261</v>
      </c>
      <c r="K1774" s="11" t="s">
        <v>11524</v>
      </c>
      <c r="L1774" s="11">
        <v>2</v>
      </c>
    </row>
    <row r="1775" spans="1:12">
      <c r="A1775" s="11" t="s">
        <v>3202</v>
      </c>
      <c r="D1775" s="11" t="s">
        <v>260</v>
      </c>
      <c r="E1775" s="19" t="s">
        <v>3398</v>
      </c>
      <c r="F1775" s="10">
        <v>42036</v>
      </c>
      <c r="G1775" s="10">
        <v>45689</v>
      </c>
      <c r="H1775" s="11">
        <v>11</v>
      </c>
      <c r="I1775" s="11" t="s">
        <v>277</v>
      </c>
      <c r="J1775" s="11" t="s">
        <v>261</v>
      </c>
      <c r="K1775" s="11" t="s">
        <v>11524</v>
      </c>
      <c r="L1775" s="11">
        <v>2</v>
      </c>
    </row>
    <row r="1776" spans="1:12">
      <c r="A1776" s="11" t="s">
        <v>3203</v>
      </c>
      <c r="D1776" s="11" t="s">
        <v>260</v>
      </c>
      <c r="E1776" s="19" t="s">
        <v>3399</v>
      </c>
      <c r="F1776" s="10">
        <v>42036</v>
      </c>
      <c r="G1776" s="10">
        <v>45689</v>
      </c>
      <c r="H1776" s="11">
        <v>11</v>
      </c>
      <c r="I1776" s="20" t="s">
        <v>259</v>
      </c>
      <c r="J1776" s="11" t="s">
        <v>261</v>
      </c>
      <c r="K1776" s="11" t="s">
        <v>11524</v>
      </c>
      <c r="L1776" s="11">
        <v>2</v>
      </c>
    </row>
    <row r="1777" spans="1:12">
      <c r="A1777" s="11" t="s">
        <v>3204</v>
      </c>
      <c r="D1777" s="11" t="s">
        <v>260</v>
      </c>
      <c r="E1777" s="19" t="s">
        <v>3400</v>
      </c>
      <c r="F1777" s="10">
        <v>42036</v>
      </c>
      <c r="G1777" s="10">
        <v>45689</v>
      </c>
      <c r="H1777" s="11">
        <v>11</v>
      </c>
      <c r="I1777" s="20" t="s">
        <v>259</v>
      </c>
      <c r="J1777" s="11" t="s">
        <v>261</v>
      </c>
      <c r="K1777" s="11" t="s">
        <v>11524</v>
      </c>
      <c r="L1777" s="11">
        <v>2</v>
      </c>
    </row>
    <row r="1778" spans="1:12">
      <c r="A1778" s="11" t="s">
        <v>3205</v>
      </c>
      <c r="D1778" s="11" t="s">
        <v>260</v>
      </c>
      <c r="E1778" s="19" t="s">
        <v>3401</v>
      </c>
      <c r="F1778" s="10">
        <v>42036</v>
      </c>
      <c r="G1778" s="10">
        <v>45689</v>
      </c>
      <c r="H1778" s="11">
        <v>11</v>
      </c>
      <c r="I1778" s="20" t="s">
        <v>259</v>
      </c>
      <c r="J1778" s="11" t="s">
        <v>261</v>
      </c>
      <c r="K1778" s="11" t="s">
        <v>11524</v>
      </c>
      <c r="L1778" s="11">
        <v>2</v>
      </c>
    </row>
    <row r="1779" spans="1:12">
      <c r="A1779" s="11" t="s">
        <v>3206</v>
      </c>
      <c r="D1779" s="11" t="s">
        <v>260</v>
      </c>
      <c r="E1779" s="19" t="s">
        <v>3402</v>
      </c>
      <c r="F1779" s="10">
        <v>42036</v>
      </c>
      <c r="G1779" s="10">
        <v>45689</v>
      </c>
      <c r="H1779" s="11">
        <v>11</v>
      </c>
      <c r="I1779" s="20" t="s">
        <v>259</v>
      </c>
      <c r="J1779" s="11" t="s">
        <v>261</v>
      </c>
      <c r="K1779" s="11" t="s">
        <v>11524</v>
      </c>
      <c r="L1779" s="11">
        <v>2</v>
      </c>
    </row>
    <row r="1780" spans="1:12">
      <c r="A1780" s="11" t="s">
        <v>3207</v>
      </c>
      <c r="D1780" s="11" t="s">
        <v>260</v>
      </c>
      <c r="E1780" s="19" t="s">
        <v>3403</v>
      </c>
      <c r="F1780" s="10">
        <v>42036</v>
      </c>
      <c r="G1780" s="10">
        <v>45689</v>
      </c>
      <c r="H1780" s="11">
        <v>11</v>
      </c>
      <c r="I1780" s="20" t="s">
        <v>259</v>
      </c>
      <c r="J1780" s="11" t="s">
        <v>261</v>
      </c>
      <c r="K1780" s="11" t="s">
        <v>11524</v>
      </c>
      <c r="L1780" s="11">
        <v>2</v>
      </c>
    </row>
    <row r="1781" spans="1:12">
      <c r="A1781" s="11" t="s">
        <v>3208</v>
      </c>
      <c r="D1781" s="11" t="s">
        <v>260</v>
      </c>
      <c r="E1781" s="19" t="s">
        <v>3404</v>
      </c>
      <c r="F1781" s="10">
        <v>42036</v>
      </c>
      <c r="G1781" s="10">
        <v>45689</v>
      </c>
      <c r="H1781" s="11">
        <v>11</v>
      </c>
      <c r="I1781" s="20" t="s">
        <v>259</v>
      </c>
      <c r="J1781" s="11" t="s">
        <v>261</v>
      </c>
      <c r="K1781" s="11" t="s">
        <v>11524</v>
      </c>
      <c r="L1781" s="11">
        <v>2</v>
      </c>
    </row>
    <row r="1782" spans="1:12">
      <c r="A1782" s="11" t="s">
        <v>3209</v>
      </c>
      <c r="D1782" s="11" t="s">
        <v>260</v>
      </c>
      <c r="E1782" s="19" t="s">
        <v>3405</v>
      </c>
      <c r="F1782" s="10">
        <v>42036</v>
      </c>
      <c r="G1782" s="10">
        <v>45689</v>
      </c>
      <c r="H1782" s="11">
        <v>11</v>
      </c>
      <c r="I1782" s="20" t="s">
        <v>259</v>
      </c>
      <c r="J1782" s="11" t="s">
        <v>261</v>
      </c>
      <c r="K1782" s="11" t="s">
        <v>11524</v>
      </c>
      <c r="L1782" s="11">
        <v>2</v>
      </c>
    </row>
    <row r="1783" spans="1:12">
      <c r="A1783" s="11" t="s">
        <v>3210</v>
      </c>
      <c r="D1783" s="11" t="s">
        <v>260</v>
      </c>
      <c r="E1783" s="19" t="s">
        <v>3406</v>
      </c>
      <c r="F1783" s="10">
        <v>42036</v>
      </c>
      <c r="G1783" s="10">
        <v>45689</v>
      </c>
      <c r="H1783" s="11">
        <v>11</v>
      </c>
      <c r="I1783" s="20" t="s">
        <v>259</v>
      </c>
      <c r="J1783" s="11" t="s">
        <v>261</v>
      </c>
      <c r="K1783" s="11" t="s">
        <v>11524</v>
      </c>
      <c r="L1783" s="11">
        <v>2</v>
      </c>
    </row>
    <row r="1784" spans="1:12">
      <c r="A1784" s="11" t="s">
        <v>3211</v>
      </c>
      <c r="D1784" s="11" t="s">
        <v>260</v>
      </c>
      <c r="E1784" s="19" t="s">
        <v>3407</v>
      </c>
      <c r="F1784" s="10">
        <v>42036</v>
      </c>
      <c r="G1784" s="10">
        <v>45689</v>
      </c>
      <c r="H1784" s="11">
        <v>11</v>
      </c>
      <c r="I1784" s="20" t="s">
        <v>259</v>
      </c>
      <c r="J1784" s="11" t="s">
        <v>261</v>
      </c>
      <c r="K1784" s="11" t="s">
        <v>11524</v>
      </c>
      <c r="L1784" s="11">
        <v>2</v>
      </c>
    </row>
    <row r="1785" spans="1:12">
      <c r="A1785" s="11" t="s">
        <v>3212</v>
      </c>
      <c r="D1785" s="11" t="s">
        <v>260</v>
      </c>
      <c r="E1785" s="19" t="s">
        <v>3408</v>
      </c>
      <c r="F1785" s="10">
        <v>42036</v>
      </c>
      <c r="G1785" s="10">
        <v>45689</v>
      </c>
      <c r="H1785" s="11">
        <v>11</v>
      </c>
      <c r="I1785" s="20" t="s">
        <v>259</v>
      </c>
      <c r="J1785" s="11" t="s">
        <v>261</v>
      </c>
      <c r="K1785" s="11" t="s">
        <v>11524</v>
      </c>
      <c r="L1785" s="11">
        <v>2</v>
      </c>
    </row>
    <row r="1786" spans="1:12">
      <c r="A1786" s="11" t="s">
        <v>3213</v>
      </c>
      <c r="D1786" s="11" t="s">
        <v>260</v>
      </c>
      <c r="E1786" s="19" t="s">
        <v>3409</v>
      </c>
      <c r="F1786" s="10">
        <v>42036</v>
      </c>
      <c r="G1786" s="10">
        <v>45689</v>
      </c>
      <c r="H1786" s="11">
        <v>11</v>
      </c>
      <c r="I1786" s="20" t="s">
        <v>259</v>
      </c>
      <c r="J1786" s="11" t="s">
        <v>261</v>
      </c>
      <c r="K1786" s="11" t="s">
        <v>11524</v>
      </c>
      <c r="L1786" s="11">
        <v>2</v>
      </c>
    </row>
    <row r="1787" spans="1:12">
      <c r="A1787" s="11" t="s">
        <v>3214</v>
      </c>
      <c r="D1787" s="11" t="s">
        <v>260</v>
      </c>
      <c r="E1787" s="19" t="s">
        <v>3410</v>
      </c>
      <c r="F1787" s="10">
        <v>42036</v>
      </c>
      <c r="G1787" s="10">
        <v>45689</v>
      </c>
      <c r="H1787" s="11">
        <v>11</v>
      </c>
      <c r="I1787" s="20" t="s">
        <v>259</v>
      </c>
      <c r="J1787" s="11" t="s">
        <v>261</v>
      </c>
      <c r="K1787" s="11" t="s">
        <v>11524</v>
      </c>
      <c r="L1787" s="11">
        <v>2</v>
      </c>
    </row>
    <row r="1788" spans="1:12">
      <c r="A1788" s="11" t="s">
        <v>3215</v>
      </c>
      <c r="D1788" s="11" t="s">
        <v>260</v>
      </c>
      <c r="E1788" s="19" t="s">
        <v>3411</v>
      </c>
      <c r="F1788" s="10">
        <v>42036</v>
      </c>
      <c r="G1788" s="10">
        <v>45689</v>
      </c>
      <c r="H1788" s="11">
        <v>11</v>
      </c>
      <c r="I1788" s="20" t="s">
        <v>259</v>
      </c>
      <c r="J1788" s="11" t="s">
        <v>261</v>
      </c>
      <c r="K1788" s="11" t="s">
        <v>11524</v>
      </c>
      <c r="L1788" s="11">
        <v>2</v>
      </c>
    </row>
    <row r="1789" spans="1:12">
      <c r="A1789" s="11" t="s">
        <v>3216</v>
      </c>
      <c r="D1789" s="11" t="s">
        <v>260</v>
      </c>
      <c r="E1789" s="19" t="s">
        <v>3412</v>
      </c>
      <c r="F1789" s="10">
        <v>42036</v>
      </c>
      <c r="G1789" s="10">
        <v>45689</v>
      </c>
      <c r="H1789" s="11">
        <v>11</v>
      </c>
      <c r="I1789" s="20" t="s">
        <v>259</v>
      </c>
      <c r="J1789" s="11" t="s">
        <v>261</v>
      </c>
      <c r="K1789" s="11" t="s">
        <v>11524</v>
      </c>
      <c r="L1789" s="11">
        <v>2</v>
      </c>
    </row>
    <row r="1790" spans="1:12">
      <c r="A1790" s="11" t="s">
        <v>3217</v>
      </c>
      <c r="D1790" s="11" t="s">
        <v>260</v>
      </c>
      <c r="E1790" s="19" t="s">
        <v>3413</v>
      </c>
      <c r="F1790" s="10">
        <v>42036</v>
      </c>
      <c r="G1790" s="10">
        <v>45689</v>
      </c>
      <c r="H1790" s="11">
        <v>11</v>
      </c>
      <c r="I1790" s="20" t="s">
        <v>259</v>
      </c>
      <c r="J1790" s="11" t="s">
        <v>261</v>
      </c>
      <c r="K1790" s="11" t="s">
        <v>11524</v>
      </c>
      <c r="L1790" s="11">
        <v>2</v>
      </c>
    </row>
    <row r="1791" spans="1:12">
      <c r="A1791" s="11" t="s">
        <v>3218</v>
      </c>
      <c r="D1791" s="11" t="s">
        <v>260</v>
      </c>
      <c r="E1791" s="19" t="s">
        <v>3414</v>
      </c>
      <c r="F1791" s="10">
        <v>42036</v>
      </c>
      <c r="G1791" s="10">
        <v>45689</v>
      </c>
      <c r="H1791" s="11">
        <v>11</v>
      </c>
      <c r="I1791" s="11" t="s">
        <v>277</v>
      </c>
      <c r="J1791" s="11" t="s">
        <v>261</v>
      </c>
      <c r="K1791" s="11" t="s">
        <v>11524</v>
      </c>
      <c r="L1791" s="11">
        <v>2</v>
      </c>
    </row>
    <row r="1792" spans="1:12">
      <c r="A1792" s="11" t="s">
        <v>3219</v>
      </c>
      <c r="D1792" s="11" t="s">
        <v>260</v>
      </c>
      <c r="E1792" s="19" t="s">
        <v>3415</v>
      </c>
      <c r="F1792" s="10">
        <v>42036</v>
      </c>
      <c r="G1792" s="10">
        <v>45689</v>
      </c>
      <c r="H1792" s="11">
        <v>11</v>
      </c>
      <c r="I1792" s="11" t="s">
        <v>277</v>
      </c>
      <c r="J1792" s="11" t="s">
        <v>261</v>
      </c>
      <c r="K1792" s="11" t="s">
        <v>11524</v>
      </c>
      <c r="L1792" s="11">
        <v>2</v>
      </c>
    </row>
    <row r="1793" spans="1:12">
      <c r="A1793" s="11" t="s">
        <v>3220</v>
      </c>
      <c r="D1793" s="11" t="s">
        <v>260</v>
      </c>
      <c r="E1793" s="19" t="s">
        <v>3416</v>
      </c>
      <c r="F1793" s="10">
        <v>42036</v>
      </c>
      <c r="G1793" s="10">
        <v>45689</v>
      </c>
      <c r="H1793" s="11">
        <v>11</v>
      </c>
      <c r="I1793" s="11" t="s">
        <v>277</v>
      </c>
      <c r="J1793" s="11" t="s">
        <v>261</v>
      </c>
      <c r="K1793" s="11" t="s">
        <v>11524</v>
      </c>
      <c r="L1793" s="11">
        <v>2</v>
      </c>
    </row>
    <row r="1794" spans="1:12">
      <c r="A1794" s="11" t="s">
        <v>3221</v>
      </c>
      <c r="D1794" s="11" t="s">
        <v>260</v>
      </c>
      <c r="E1794" s="19" t="s">
        <v>3417</v>
      </c>
      <c r="F1794" s="10">
        <v>42036</v>
      </c>
      <c r="G1794" s="10">
        <v>45689</v>
      </c>
      <c r="H1794" s="11">
        <v>11</v>
      </c>
      <c r="I1794" s="20" t="s">
        <v>259</v>
      </c>
      <c r="J1794" s="11" t="s">
        <v>261</v>
      </c>
      <c r="K1794" s="11" t="s">
        <v>11524</v>
      </c>
      <c r="L1794" s="11">
        <v>2</v>
      </c>
    </row>
    <row r="1795" spans="1:12">
      <c r="A1795" s="11" t="s">
        <v>3222</v>
      </c>
      <c r="D1795" s="11" t="s">
        <v>260</v>
      </c>
      <c r="E1795" s="19" t="s">
        <v>3418</v>
      </c>
      <c r="F1795" s="10">
        <v>42036</v>
      </c>
      <c r="G1795" s="10">
        <v>45689</v>
      </c>
      <c r="H1795" s="11">
        <v>11</v>
      </c>
      <c r="I1795" s="20" t="s">
        <v>259</v>
      </c>
      <c r="J1795" s="11" t="s">
        <v>261</v>
      </c>
      <c r="K1795" s="11" t="s">
        <v>11524</v>
      </c>
      <c r="L1795" s="11">
        <v>2</v>
      </c>
    </row>
    <row r="1796" spans="1:12">
      <c r="A1796" s="11" t="s">
        <v>3223</v>
      </c>
      <c r="D1796" s="11" t="s">
        <v>260</v>
      </c>
      <c r="E1796" s="19" t="s">
        <v>3419</v>
      </c>
      <c r="F1796" s="10">
        <v>42036</v>
      </c>
      <c r="G1796" s="10">
        <v>45689</v>
      </c>
      <c r="H1796" s="11">
        <v>11</v>
      </c>
      <c r="I1796" s="20" t="s">
        <v>259</v>
      </c>
      <c r="J1796" s="11" t="s">
        <v>261</v>
      </c>
      <c r="K1796" s="11" t="s">
        <v>11524</v>
      </c>
      <c r="L1796" s="11">
        <v>2</v>
      </c>
    </row>
    <row r="1797" spans="1:12">
      <c r="A1797" s="11" t="s">
        <v>3224</v>
      </c>
      <c r="D1797" s="11" t="s">
        <v>260</v>
      </c>
      <c r="E1797" s="19" t="s">
        <v>3420</v>
      </c>
      <c r="F1797" s="10">
        <v>42036</v>
      </c>
      <c r="G1797" s="10">
        <v>45689</v>
      </c>
      <c r="H1797" s="11">
        <v>11</v>
      </c>
      <c r="I1797" s="20" t="s">
        <v>259</v>
      </c>
      <c r="J1797" s="11" t="s">
        <v>261</v>
      </c>
      <c r="K1797" s="11" t="s">
        <v>11524</v>
      </c>
      <c r="L1797" s="11">
        <v>2</v>
      </c>
    </row>
    <row r="1798" spans="1:12">
      <c r="A1798" s="11" t="s">
        <v>3225</v>
      </c>
      <c r="D1798" s="11" t="s">
        <v>260</v>
      </c>
      <c r="E1798" s="19" t="s">
        <v>3421</v>
      </c>
      <c r="F1798" s="10">
        <v>42036</v>
      </c>
      <c r="G1798" s="10">
        <v>45689</v>
      </c>
      <c r="H1798" s="11">
        <v>11</v>
      </c>
      <c r="I1798" s="20" t="s">
        <v>259</v>
      </c>
      <c r="J1798" s="11" t="s">
        <v>261</v>
      </c>
      <c r="K1798" s="11" t="s">
        <v>11524</v>
      </c>
      <c r="L1798" s="11">
        <v>2</v>
      </c>
    </row>
    <row r="1799" spans="1:12">
      <c r="A1799" s="11" t="s">
        <v>3226</v>
      </c>
      <c r="D1799" s="11" t="s">
        <v>260</v>
      </c>
      <c r="E1799" s="19" t="s">
        <v>3422</v>
      </c>
      <c r="F1799" s="10">
        <v>42036</v>
      </c>
      <c r="G1799" s="10">
        <v>45689</v>
      </c>
      <c r="H1799" s="11">
        <v>11</v>
      </c>
      <c r="I1799" s="20" t="s">
        <v>259</v>
      </c>
      <c r="J1799" s="11" t="s">
        <v>261</v>
      </c>
      <c r="K1799" s="11" t="s">
        <v>11524</v>
      </c>
      <c r="L1799" s="11">
        <v>2</v>
      </c>
    </row>
    <row r="1800" spans="1:12">
      <c r="A1800" s="11" t="s">
        <v>3227</v>
      </c>
      <c r="D1800" s="11" t="s">
        <v>260</v>
      </c>
      <c r="E1800" s="19" t="s">
        <v>3423</v>
      </c>
      <c r="F1800" s="10">
        <v>42036</v>
      </c>
      <c r="G1800" s="10">
        <v>45689</v>
      </c>
      <c r="H1800" s="11">
        <v>11</v>
      </c>
      <c r="I1800" s="20" t="s">
        <v>259</v>
      </c>
      <c r="J1800" s="11" t="s">
        <v>261</v>
      </c>
      <c r="K1800" s="11" t="s">
        <v>11524</v>
      </c>
      <c r="L1800" s="11">
        <v>2</v>
      </c>
    </row>
    <row r="1801" spans="1:12">
      <c r="A1801" s="11" t="s">
        <v>3228</v>
      </c>
      <c r="D1801" s="11" t="s">
        <v>260</v>
      </c>
      <c r="E1801" s="19" t="s">
        <v>3424</v>
      </c>
      <c r="F1801" s="10">
        <v>42036</v>
      </c>
      <c r="G1801" s="10">
        <v>45689</v>
      </c>
      <c r="H1801" s="11">
        <v>11</v>
      </c>
      <c r="I1801" s="20" t="s">
        <v>259</v>
      </c>
      <c r="J1801" s="11" t="s">
        <v>261</v>
      </c>
      <c r="K1801" s="11" t="s">
        <v>11524</v>
      </c>
      <c r="L1801" s="11">
        <v>2</v>
      </c>
    </row>
    <row r="1802" spans="1:12">
      <c r="A1802" s="11" t="s">
        <v>3229</v>
      </c>
      <c r="D1802" s="11" t="s">
        <v>260</v>
      </c>
      <c r="E1802" s="19" t="s">
        <v>3425</v>
      </c>
      <c r="F1802" s="10">
        <v>42036</v>
      </c>
      <c r="G1802" s="10">
        <v>45689</v>
      </c>
      <c r="H1802" s="11">
        <v>11</v>
      </c>
      <c r="I1802" s="20" t="s">
        <v>259</v>
      </c>
      <c r="J1802" s="11" t="s">
        <v>261</v>
      </c>
      <c r="K1802" s="11" t="s">
        <v>11524</v>
      </c>
      <c r="L1802" s="11">
        <v>2</v>
      </c>
    </row>
    <row r="1803" spans="1:12">
      <c r="A1803" s="11" t="s">
        <v>3230</v>
      </c>
      <c r="D1803" s="11" t="s">
        <v>260</v>
      </c>
      <c r="E1803" s="19" t="s">
        <v>3426</v>
      </c>
      <c r="F1803" s="10">
        <v>42036</v>
      </c>
      <c r="G1803" s="10">
        <v>45689</v>
      </c>
      <c r="H1803" s="11">
        <v>11</v>
      </c>
      <c r="I1803" s="20" t="s">
        <v>259</v>
      </c>
      <c r="J1803" s="11" t="s">
        <v>261</v>
      </c>
      <c r="K1803" s="11" t="s">
        <v>11524</v>
      </c>
      <c r="L1803" s="11">
        <v>2</v>
      </c>
    </row>
    <row r="1804" spans="1:12">
      <c r="A1804" s="11" t="s">
        <v>3231</v>
      </c>
      <c r="D1804" s="11" t="s">
        <v>260</v>
      </c>
      <c r="E1804" s="19" t="s">
        <v>3427</v>
      </c>
      <c r="F1804" s="10">
        <v>42036</v>
      </c>
      <c r="G1804" s="10">
        <v>45689</v>
      </c>
      <c r="H1804" s="11">
        <v>11</v>
      </c>
      <c r="I1804" s="20" t="s">
        <v>259</v>
      </c>
      <c r="J1804" s="11" t="s">
        <v>261</v>
      </c>
      <c r="K1804" s="11" t="s">
        <v>11524</v>
      </c>
      <c r="L1804" s="11">
        <v>2</v>
      </c>
    </row>
    <row r="1805" spans="1:12">
      <c r="A1805" s="11" t="s">
        <v>3232</v>
      </c>
      <c r="D1805" s="11" t="s">
        <v>260</v>
      </c>
      <c r="E1805" s="19" t="s">
        <v>3428</v>
      </c>
      <c r="F1805" s="10">
        <v>42036</v>
      </c>
      <c r="G1805" s="10">
        <v>45689</v>
      </c>
      <c r="H1805" s="11">
        <v>11</v>
      </c>
      <c r="I1805" s="20" t="s">
        <v>259</v>
      </c>
      <c r="J1805" s="11" t="s">
        <v>261</v>
      </c>
      <c r="K1805" s="11" t="s">
        <v>11524</v>
      </c>
      <c r="L1805" s="11">
        <v>2</v>
      </c>
    </row>
    <row r="1806" spans="1:12">
      <c r="A1806" s="11" t="s">
        <v>3233</v>
      </c>
      <c r="D1806" s="11" t="s">
        <v>260</v>
      </c>
      <c r="E1806" s="19" t="s">
        <v>3429</v>
      </c>
      <c r="F1806" s="10">
        <v>42036</v>
      </c>
      <c r="G1806" s="10">
        <v>45689</v>
      </c>
      <c r="H1806" s="11">
        <v>11</v>
      </c>
      <c r="I1806" s="20" t="s">
        <v>259</v>
      </c>
      <c r="J1806" s="11" t="s">
        <v>261</v>
      </c>
      <c r="K1806" s="11" t="s">
        <v>11524</v>
      </c>
      <c r="L1806" s="11">
        <v>2</v>
      </c>
    </row>
    <row r="1807" spans="1:12">
      <c r="A1807" s="11" t="s">
        <v>3234</v>
      </c>
      <c r="D1807" s="11" t="s">
        <v>260</v>
      </c>
      <c r="E1807" s="19" t="s">
        <v>3430</v>
      </c>
      <c r="F1807" s="10">
        <v>42036</v>
      </c>
      <c r="G1807" s="10">
        <v>45689</v>
      </c>
      <c r="H1807" s="11">
        <v>11</v>
      </c>
      <c r="I1807" s="20" t="s">
        <v>259</v>
      </c>
      <c r="J1807" s="11" t="s">
        <v>261</v>
      </c>
      <c r="K1807" s="11" t="s">
        <v>11524</v>
      </c>
      <c r="L1807" s="11">
        <v>2</v>
      </c>
    </row>
    <row r="1808" spans="1:12">
      <c r="A1808" s="11" t="s">
        <v>3235</v>
      </c>
      <c r="D1808" s="11" t="s">
        <v>260</v>
      </c>
      <c r="E1808" s="19" t="s">
        <v>3431</v>
      </c>
      <c r="F1808" s="10">
        <v>42036</v>
      </c>
      <c r="G1808" s="10">
        <v>45689</v>
      </c>
      <c r="H1808" s="11">
        <v>11</v>
      </c>
      <c r="I1808" s="20" t="s">
        <v>259</v>
      </c>
      <c r="J1808" s="11" t="s">
        <v>261</v>
      </c>
      <c r="K1808" s="11" t="s">
        <v>11524</v>
      </c>
      <c r="L1808" s="11">
        <v>2</v>
      </c>
    </row>
    <row r="1809" spans="1:12">
      <c r="A1809" s="11" t="s">
        <v>3236</v>
      </c>
      <c r="D1809" s="11" t="s">
        <v>260</v>
      </c>
      <c r="E1809" s="19" t="s">
        <v>3432</v>
      </c>
      <c r="F1809" s="10">
        <v>42036</v>
      </c>
      <c r="G1809" s="10">
        <v>45689</v>
      </c>
      <c r="H1809" s="11">
        <v>11</v>
      </c>
      <c r="I1809" s="11" t="s">
        <v>277</v>
      </c>
      <c r="J1809" s="11" t="s">
        <v>261</v>
      </c>
      <c r="K1809" s="11" t="s">
        <v>11524</v>
      </c>
      <c r="L1809" s="11">
        <v>2</v>
      </c>
    </row>
    <row r="1810" spans="1:12">
      <c r="A1810" s="11" t="s">
        <v>3237</v>
      </c>
      <c r="D1810" s="11" t="s">
        <v>260</v>
      </c>
      <c r="E1810" s="19" t="s">
        <v>3433</v>
      </c>
      <c r="F1810" s="10">
        <v>42036</v>
      </c>
      <c r="G1810" s="10">
        <v>45689</v>
      </c>
      <c r="H1810" s="11">
        <v>11</v>
      </c>
      <c r="I1810" s="11" t="s">
        <v>277</v>
      </c>
      <c r="J1810" s="11" t="s">
        <v>261</v>
      </c>
      <c r="K1810" s="11" t="s">
        <v>11524</v>
      </c>
      <c r="L1810" s="11">
        <v>2</v>
      </c>
    </row>
    <row r="1811" spans="1:12">
      <c r="A1811" s="11" t="s">
        <v>3238</v>
      </c>
      <c r="D1811" s="11" t="s">
        <v>260</v>
      </c>
      <c r="E1811" s="19" t="s">
        <v>3434</v>
      </c>
      <c r="F1811" s="10">
        <v>42036</v>
      </c>
      <c r="G1811" s="10">
        <v>45689</v>
      </c>
      <c r="H1811" s="11">
        <v>11</v>
      </c>
      <c r="I1811" s="11" t="s">
        <v>277</v>
      </c>
      <c r="J1811" s="11" t="s">
        <v>261</v>
      </c>
      <c r="K1811" s="11" t="s">
        <v>11524</v>
      </c>
      <c r="L1811" s="11">
        <v>2</v>
      </c>
    </row>
    <row r="1812" spans="1:12">
      <c r="A1812" s="11" t="s">
        <v>3239</v>
      </c>
      <c r="D1812" s="11" t="s">
        <v>260</v>
      </c>
      <c r="E1812" s="19" t="s">
        <v>3435</v>
      </c>
      <c r="F1812" s="10">
        <v>42036</v>
      </c>
      <c r="G1812" s="10">
        <v>45689</v>
      </c>
      <c r="H1812" s="11">
        <v>11</v>
      </c>
      <c r="I1812" s="20" t="s">
        <v>259</v>
      </c>
      <c r="J1812" s="11" t="s">
        <v>261</v>
      </c>
      <c r="K1812" s="11" t="s">
        <v>11524</v>
      </c>
      <c r="L1812" s="11">
        <v>2</v>
      </c>
    </row>
    <row r="1813" spans="1:12">
      <c r="A1813" s="11" t="s">
        <v>3240</v>
      </c>
      <c r="D1813" s="11" t="s">
        <v>260</v>
      </c>
      <c r="E1813" s="19" t="s">
        <v>3436</v>
      </c>
      <c r="F1813" s="10">
        <v>42036</v>
      </c>
      <c r="G1813" s="10">
        <v>45689</v>
      </c>
      <c r="H1813" s="11">
        <v>11</v>
      </c>
      <c r="I1813" s="20" t="s">
        <v>259</v>
      </c>
      <c r="J1813" s="11" t="s">
        <v>261</v>
      </c>
      <c r="K1813" s="11" t="s">
        <v>11524</v>
      </c>
      <c r="L1813" s="11">
        <v>2</v>
      </c>
    </row>
    <row r="1814" spans="1:12">
      <c r="A1814" s="11" t="s">
        <v>3241</v>
      </c>
      <c r="D1814" s="11" t="s">
        <v>260</v>
      </c>
      <c r="E1814" s="19" t="s">
        <v>3437</v>
      </c>
      <c r="F1814" s="10">
        <v>42036</v>
      </c>
      <c r="G1814" s="10">
        <v>45689</v>
      </c>
      <c r="H1814" s="11">
        <v>11</v>
      </c>
      <c r="I1814" s="20" t="s">
        <v>259</v>
      </c>
      <c r="J1814" s="11" t="s">
        <v>261</v>
      </c>
      <c r="K1814" s="11" t="s">
        <v>11524</v>
      </c>
      <c r="L1814" s="11">
        <v>2</v>
      </c>
    </row>
    <row r="1815" spans="1:12">
      <c r="A1815" s="11" t="s">
        <v>3242</v>
      </c>
      <c r="D1815" s="11" t="s">
        <v>260</v>
      </c>
      <c r="E1815" s="19" t="s">
        <v>3438</v>
      </c>
      <c r="F1815" s="10">
        <v>42036</v>
      </c>
      <c r="G1815" s="10">
        <v>45689</v>
      </c>
      <c r="H1815" s="11">
        <v>11</v>
      </c>
      <c r="I1815" s="20" t="s">
        <v>259</v>
      </c>
      <c r="J1815" s="11" t="s">
        <v>261</v>
      </c>
      <c r="K1815" s="11" t="s">
        <v>11524</v>
      </c>
      <c r="L1815" s="11">
        <v>2</v>
      </c>
    </row>
    <row r="1816" spans="1:12">
      <c r="A1816" s="11" t="s">
        <v>3243</v>
      </c>
      <c r="D1816" s="11" t="s">
        <v>260</v>
      </c>
      <c r="E1816" s="19" t="s">
        <v>3439</v>
      </c>
      <c r="F1816" s="10">
        <v>42036</v>
      </c>
      <c r="G1816" s="10">
        <v>45689</v>
      </c>
      <c r="H1816" s="11">
        <v>11</v>
      </c>
      <c r="I1816" s="20" t="s">
        <v>259</v>
      </c>
      <c r="J1816" s="11" t="s">
        <v>261</v>
      </c>
      <c r="K1816" s="11" t="s">
        <v>11524</v>
      </c>
      <c r="L1816" s="11">
        <v>2</v>
      </c>
    </row>
    <row r="1817" spans="1:12">
      <c r="A1817" s="11" t="s">
        <v>3244</v>
      </c>
      <c r="D1817" s="11" t="s">
        <v>260</v>
      </c>
      <c r="E1817" s="19" t="s">
        <v>3440</v>
      </c>
      <c r="F1817" s="10">
        <v>42036</v>
      </c>
      <c r="G1817" s="10">
        <v>45689</v>
      </c>
      <c r="H1817" s="11">
        <v>11</v>
      </c>
      <c r="I1817" s="20" t="s">
        <v>259</v>
      </c>
      <c r="J1817" s="11" t="s">
        <v>261</v>
      </c>
      <c r="K1817" s="11" t="s">
        <v>11524</v>
      </c>
      <c r="L1817" s="11">
        <v>2</v>
      </c>
    </row>
    <row r="1818" spans="1:12">
      <c r="A1818" s="11" t="s">
        <v>3245</v>
      </c>
      <c r="D1818" s="11" t="s">
        <v>260</v>
      </c>
      <c r="E1818" s="19" t="s">
        <v>3441</v>
      </c>
      <c r="F1818" s="10">
        <v>42036</v>
      </c>
      <c r="G1818" s="10">
        <v>45689</v>
      </c>
      <c r="H1818" s="11">
        <v>11</v>
      </c>
      <c r="I1818" s="20" t="s">
        <v>259</v>
      </c>
      <c r="J1818" s="11" t="s">
        <v>261</v>
      </c>
      <c r="K1818" s="11" t="s">
        <v>11524</v>
      </c>
      <c r="L1818" s="11">
        <v>2</v>
      </c>
    </row>
    <row r="1819" spans="1:12">
      <c r="A1819" s="11" t="s">
        <v>3246</v>
      </c>
      <c r="D1819" s="11" t="s">
        <v>260</v>
      </c>
      <c r="E1819" s="19" t="s">
        <v>3442</v>
      </c>
      <c r="F1819" s="10">
        <v>42036</v>
      </c>
      <c r="G1819" s="10">
        <v>45689</v>
      </c>
      <c r="H1819" s="11">
        <v>11</v>
      </c>
      <c r="I1819" s="20" t="s">
        <v>259</v>
      </c>
      <c r="J1819" s="11" t="s">
        <v>261</v>
      </c>
      <c r="K1819" s="11" t="s">
        <v>11524</v>
      </c>
      <c r="L1819" s="11">
        <v>2</v>
      </c>
    </row>
    <row r="1820" spans="1:12">
      <c r="A1820" s="11" t="s">
        <v>3247</v>
      </c>
      <c r="D1820" s="11" t="s">
        <v>260</v>
      </c>
      <c r="E1820" s="19" t="s">
        <v>3443</v>
      </c>
      <c r="F1820" s="10">
        <v>42036</v>
      </c>
      <c r="G1820" s="10">
        <v>45689</v>
      </c>
      <c r="H1820" s="11">
        <v>11</v>
      </c>
      <c r="I1820" s="20" t="s">
        <v>259</v>
      </c>
      <c r="J1820" s="11" t="s">
        <v>261</v>
      </c>
      <c r="K1820" s="11" t="s">
        <v>11524</v>
      </c>
      <c r="L1820" s="11">
        <v>2</v>
      </c>
    </row>
    <row r="1821" spans="1:12">
      <c r="A1821" s="11" t="s">
        <v>3248</v>
      </c>
      <c r="D1821" s="11" t="s">
        <v>260</v>
      </c>
      <c r="E1821" s="19" t="s">
        <v>3444</v>
      </c>
      <c r="F1821" s="10">
        <v>42036</v>
      </c>
      <c r="G1821" s="10">
        <v>45689</v>
      </c>
      <c r="H1821" s="11">
        <v>11</v>
      </c>
      <c r="I1821" s="20" t="s">
        <v>259</v>
      </c>
      <c r="J1821" s="11" t="s">
        <v>261</v>
      </c>
      <c r="K1821" s="11" t="s">
        <v>11524</v>
      </c>
      <c r="L1821" s="11">
        <v>2</v>
      </c>
    </row>
    <row r="1822" spans="1:12">
      <c r="A1822" s="11" t="s">
        <v>3249</v>
      </c>
      <c r="D1822" s="11" t="s">
        <v>260</v>
      </c>
      <c r="E1822" s="19" t="s">
        <v>3445</v>
      </c>
      <c r="F1822" s="10">
        <v>42036</v>
      </c>
      <c r="G1822" s="10">
        <v>45689</v>
      </c>
      <c r="H1822" s="11">
        <v>11</v>
      </c>
      <c r="I1822" s="20" t="s">
        <v>259</v>
      </c>
      <c r="J1822" s="11" t="s">
        <v>261</v>
      </c>
      <c r="K1822" s="11" t="s">
        <v>11524</v>
      </c>
      <c r="L1822" s="11">
        <v>2</v>
      </c>
    </row>
    <row r="1823" spans="1:12">
      <c r="A1823" s="11" t="s">
        <v>3250</v>
      </c>
      <c r="D1823" s="11" t="s">
        <v>260</v>
      </c>
      <c r="E1823" s="19" t="s">
        <v>3446</v>
      </c>
      <c r="F1823" s="10">
        <v>42036</v>
      </c>
      <c r="G1823" s="10">
        <v>45689</v>
      </c>
      <c r="H1823" s="11">
        <v>11</v>
      </c>
      <c r="I1823" s="20" t="s">
        <v>259</v>
      </c>
      <c r="J1823" s="11" t="s">
        <v>261</v>
      </c>
      <c r="K1823" s="11" t="s">
        <v>11524</v>
      </c>
      <c r="L1823" s="11">
        <v>2</v>
      </c>
    </row>
    <row r="1824" spans="1:12">
      <c r="A1824" s="11" t="s">
        <v>3251</v>
      </c>
      <c r="D1824" s="11" t="s">
        <v>260</v>
      </c>
      <c r="E1824" s="19" t="s">
        <v>3447</v>
      </c>
      <c r="F1824" s="10">
        <v>42036</v>
      </c>
      <c r="G1824" s="10">
        <v>45689</v>
      </c>
      <c r="H1824" s="11">
        <v>11</v>
      </c>
      <c r="I1824" s="20" t="s">
        <v>259</v>
      </c>
      <c r="J1824" s="11" t="s">
        <v>261</v>
      </c>
      <c r="K1824" s="11" t="s">
        <v>11524</v>
      </c>
      <c r="L1824" s="11">
        <v>2</v>
      </c>
    </row>
    <row r="1825" spans="1:12">
      <c r="A1825" s="11" t="s">
        <v>3252</v>
      </c>
      <c r="D1825" s="11" t="s">
        <v>260</v>
      </c>
      <c r="E1825" s="19" t="s">
        <v>3448</v>
      </c>
      <c r="F1825" s="10">
        <v>42036</v>
      </c>
      <c r="G1825" s="10">
        <v>45689</v>
      </c>
      <c r="H1825" s="11">
        <v>11</v>
      </c>
      <c r="I1825" s="20" t="s">
        <v>259</v>
      </c>
      <c r="J1825" s="11" t="s">
        <v>261</v>
      </c>
      <c r="K1825" s="11" t="s">
        <v>11524</v>
      </c>
      <c r="L1825" s="11">
        <v>2</v>
      </c>
    </row>
    <row r="1826" spans="1:12">
      <c r="A1826" s="11" t="s">
        <v>3253</v>
      </c>
      <c r="D1826" s="11" t="s">
        <v>260</v>
      </c>
      <c r="E1826" s="19" t="s">
        <v>3449</v>
      </c>
      <c r="F1826" s="10">
        <v>42036</v>
      </c>
      <c r="G1826" s="10">
        <v>45689</v>
      </c>
      <c r="H1826" s="11">
        <v>11</v>
      </c>
      <c r="I1826" s="20" t="s">
        <v>259</v>
      </c>
      <c r="J1826" s="11" t="s">
        <v>261</v>
      </c>
      <c r="K1826" s="11" t="s">
        <v>11524</v>
      </c>
      <c r="L1826" s="11">
        <v>2</v>
      </c>
    </row>
    <row r="1827" spans="1:12">
      <c r="A1827" s="11" t="s">
        <v>3254</v>
      </c>
      <c r="D1827" s="11" t="s">
        <v>260</v>
      </c>
      <c r="E1827" s="19" t="s">
        <v>3450</v>
      </c>
      <c r="F1827" s="10">
        <v>42036</v>
      </c>
      <c r="G1827" s="10">
        <v>45689</v>
      </c>
      <c r="H1827" s="11">
        <v>11</v>
      </c>
      <c r="I1827" s="11" t="s">
        <v>277</v>
      </c>
      <c r="J1827" s="11" t="s">
        <v>261</v>
      </c>
      <c r="K1827" s="11" t="s">
        <v>11524</v>
      </c>
      <c r="L1827" s="11">
        <v>2</v>
      </c>
    </row>
    <row r="1828" spans="1:12">
      <c r="A1828" s="11" t="s">
        <v>3255</v>
      </c>
      <c r="D1828" s="11" t="s">
        <v>260</v>
      </c>
      <c r="E1828" s="19" t="s">
        <v>3451</v>
      </c>
      <c r="F1828" s="10">
        <v>42036</v>
      </c>
      <c r="G1828" s="10">
        <v>45689</v>
      </c>
      <c r="H1828" s="11">
        <v>11</v>
      </c>
      <c r="I1828" s="11" t="s">
        <v>277</v>
      </c>
      <c r="J1828" s="11" t="s">
        <v>261</v>
      </c>
      <c r="K1828" s="11" t="s">
        <v>11524</v>
      </c>
      <c r="L1828" s="11">
        <v>2</v>
      </c>
    </row>
    <row r="1829" spans="1:12">
      <c r="A1829" s="11" t="s">
        <v>3256</v>
      </c>
      <c r="D1829" s="11" t="s">
        <v>260</v>
      </c>
      <c r="E1829" s="19" t="s">
        <v>3452</v>
      </c>
      <c r="F1829" s="10">
        <v>42036</v>
      </c>
      <c r="G1829" s="10">
        <v>45689</v>
      </c>
      <c r="H1829" s="11">
        <v>11</v>
      </c>
      <c r="I1829" s="11" t="s">
        <v>277</v>
      </c>
      <c r="J1829" s="11" t="s">
        <v>261</v>
      </c>
      <c r="K1829" s="11" t="s">
        <v>11524</v>
      </c>
      <c r="L1829" s="11">
        <v>2</v>
      </c>
    </row>
    <row r="1830" spans="1:12">
      <c r="A1830" s="11" t="s">
        <v>3257</v>
      </c>
      <c r="D1830" s="11" t="s">
        <v>260</v>
      </c>
      <c r="E1830" s="19" t="s">
        <v>3453</v>
      </c>
      <c r="F1830" s="10">
        <v>42036</v>
      </c>
      <c r="G1830" s="10">
        <v>45689</v>
      </c>
      <c r="H1830" s="11">
        <v>11</v>
      </c>
      <c r="I1830" s="20" t="s">
        <v>259</v>
      </c>
      <c r="J1830" s="11" t="s">
        <v>261</v>
      </c>
      <c r="K1830" s="11" t="s">
        <v>11524</v>
      </c>
      <c r="L1830" s="11">
        <v>2</v>
      </c>
    </row>
    <row r="1831" spans="1:12">
      <c r="A1831" s="11" t="s">
        <v>3258</v>
      </c>
      <c r="D1831" s="11" t="s">
        <v>260</v>
      </c>
      <c r="E1831" s="19" t="s">
        <v>3454</v>
      </c>
      <c r="F1831" s="10">
        <v>42036</v>
      </c>
      <c r="G1831" s="10">
        <v>45689</v>
      </c>
      <c r="H1831" s="11">
        <v>11</v>
      </c>
      <c r="I1831" s="20" t="s">
        <v>259</v>
      </c>
      <c r="J1831" s="11" t="s">
        <v>261</v>
      </c>
      <c r="K1831" s="11" t="s">
        <v>11524</v>
      </c>
      <c r="L1831" s="11">
        <v>2</v>
      </c>
    </row>
    <row r="1832" spans="1:12">
      <c r="A1832" s="11" t="s">
        <v>3259</v>
      </c>
      <c r="D1832" s="11" t="s">
        <v>260</v>
      </c>
      <c r="E1832" s="19" t="s">
        <v>3455</v>
      </c>
      <c r="F1832" s="10">
        <v>42036</v>
      </c>
      <c r="G1832" s="10">
        <v>45689</v>
      </c>
      <c r="H1832" s="11">
        <v>11</v>
      </c>
      <c r="I1832" s="20" t="s">
        <v>259</v>
      </c>
      <c r="J1832" s="11" t="s">
        <v>261</v>
      </c>
      <c r="K1832" s="11" t="s">
        <v>11524</v>
      </c>
      <c r="L1832" s="11">
        <v>2</v>
      </c>
    </row>
    <row r="1833" spans="1:12">
      <c r="A1833" s="11" t="s">
        <v>3260</v>
      </c>
      <c r="D1833" s="11" t="s">
        <v>260</v>
      </c>
      <c r="E1833" s="19" t="s">
        <v>3456</v>
      </c>
      <c r="F1833" s="10">
        <v>42036</v>
      </c>
      <c r="G1833" s="10">
        <v>45689</v>
      </c>
      <c r="H1833" s="11">
        <v>11</v>
      </c>
      <c r="I1833" s="20" t="s">
        <v>259</v>
      </c>
      <c r="J1833" s="11" t="s">
        <v>261</v>
      </c>
      <c r="K1833" s="11" t="s">
        <v>11524</v>
      </c>
      <c r="L1833" s="11">
        <v>2</v>
      </c>
    </row>
    <row r="1834" spans="1:12">
      <c r="A1834" s="11" t="s">
        <v>3261</v>
      </c>
      <c r="D1834" s="11" t="s">
        <v>260</v>
      </c>
      <c r="E1834" s="19" t="s">
        <v>3457</v>
      </c>
      <c r="F1834" s="10">
        <v>42036</v>
      </c>
      <c r="G1834" s="10">
        <v>45689</v>
      </c>
      <c r="H1834" s="11">
        <v>11</v>
      </c>
      <c r="I1834" s="20" t="s">
        <v>259</v>
      </c>
      <c r="J1834" s="11" t="s">
        <v>261</v>
      </c>
      <c r="K1834" s="11" t="s">
        <v>11524</v>
      </c>
      <c r="L1834" s="11">
        <v>2</v>
      </c>
    </row>
    <row r="1835" spans="1:12">
      <c r="A1835" s="11" t="s">
        <v>3262</v>
      </c>
      <c r="D1835" s="11" t="s">
        <v>260</v>
      </c>
      <c r="E1835" s="19" t="s">
        <v>3458</v>
      </c>
      <c r="F1835" s="10">
        <v>42036</v>
      </c>
      <c r="G1835" s="10">
        <v>45689</v>
      </c>
      <c r="H1835" s="11">
        <v>11</v>
      </c>
      <c r="I1835" s="20" t="s">
        <v>259</v>
      </c>
      <c r="J1835" s="11" t="s">
        <v>261</v>
      </c>
      <c r="K1835" s="11" t="s">
        <v>11524</v>
      </c>
      <c r="L1835" s="11">
        <v>2</v>
      </c>
    </row>
    <row r="1836" spans="1:12">
      <c r="A1836" s="11" t="s">
        <v>3263</v>
      </c>
      <c r="D1836" s="11" t="s">
        <v>260</v>
      </c>
      <c r="E1836" s="19" t="s">
        <v>3459</v>
      </c>
      <c r="F1836" s="10">
        <v>42036</v>
      </c>
      <c r="G1836" s="10">
        <v>45689</v>
      </c>
      <c r="H1836" s="11">
        <v>11</v>
      </c>
      <c r="I1836" s="20" t="s">
        <v>259</v>
      </c>
      <c r="J1836" s="11" t="s">
        <v>261</v>
      </c>
      <c r="K1836" s="11" t="s">
        <v>11524</v>
      </c>
      <c r="L1836" s="11">
        <v>2</v>
      </c>
    </row>
    <row r="1837" spans="1:12">
      <c r="A1837" s="11" t="s">
        <v>3264</v>
      </c>
      <c r="D1837" s="11" t="s">
        <v>260</v>
      </c>
      <c r="E1837" s="19" t="s">
        <v>3460</v>
      </c>
      <c r="F1837" s="10">
        <v>42036</v>
      </c>
      <c r="G1837" s="10">
        <v>45689</v>
      </c>
      <c r="H1837" s="11">
        <v>11</v>
      </c>
      <c r="I1837" s="20" t="s">
        <v>259</v>
      </c>
      <c r="J1837" s="11" t="s">
        <v>261</v>
      </c>
      <c r="K1837" s="11" t="s">
        <v>11524</v>
      </c>
      <c r="L1837" s="11">
        <v>2</v>
      </c>
    </row>
    <row r="1838" spans="1:12">
      <c r="A1838" s="11" t="s">
        <v>3265</v>
      </c>
      <c r="D1838" s="11" t="s">
        <v>260</v>
      </c>
      <c r="E1838" s="19" t="s">
        <v>3461</v>
      </c>
      <c r="F1838" s="10">
        <v>42036</v>
      </c>
      <c r="G1838" s="10">
        <v>45689</v>
      </c>
      <c r="H1838" s="11">
        <v>11</v>
      </c>
      <c r="I1838" s="20" t="s">
        <v>259</v>
      </c>
      <c r="J1838" s="11" t="s">
        <v>261</v>
      </c>
      <c r="K1838" s="11" t="s">
        <v>11524</v>
      </c>
      <c r="L1838" s="11">
        <v>2</v>
      </c>
    </row>
    <row r="1839" spans="1:12">
      <c r="A1839" s="11" t="s">
        <v>3266</v>
      </c>
      <c r="D1839" s="11" t="s">
        <v>260</v>
      </c>
      <c r="E1839" s="19" t="s">
        <v>3462</v>
      </c>
      <c r="F1839" s="10">
        <v>42036</v>
      </c>
      <c r="G1839" s="10">
        <v>45689</v>
      </c>
      <c r="H1839" s="11">
        <v>11</v>
      </c>
      <c r="I1839" s="20" t="s">
        <v>259</v>
      </c>
      <c r="J1839" s="11" t="s">
        <v>261</v>
      </c>
      <c r="K1839" s="11" t="s">
        <v>11524</v>
      </c>
      <c r="L1839" s="11">
        <v>2</v>
      </c>
    </row>
    <row r="1840" spans="1:12">
      <c r="A1840" s="11" t="s">
        <v>3267</v>
      </c>
      <c r="D1840" s="11" t="s">
        <v>260</v>
      </c>
      <c r="E1840" s="19" t="s">
        <v>3463</v>
      </c>
      <c r="F1840" s="10">
        <v>42036</v>
      </c>
      <c r="G1840" s="10">
        <v>45689</v>
      </c>
      <c r="H1840" s="11">
        <v>11</v>
      </c>
      <c r="I1840" s="20" t="s">
        <v>259</v>
      </c>
      <c r="J1840" s="11" t="s">
        <v>261</v>
      </c>
      <c r="K1840" s="11" t="s">
        <v>11524</v>
      </c>
      <c r="L1840" s="11">
        <v>2</v>
      </c>
    </row>
    <row r="1841" spans="1:12">
      <c r="A1841" s="11" t="s">
        <v>3268</v>
      </c>
      <c r="D1841" s="11" t="s">
        <v>260</v>
      </c>
      <c r="E1841" s="19" t="s">
        <v>3464</v>
      </c>
      <c r="F1841" s="10">
        <v>42036</v>
      </c>
      <c r="G1841" s="10">
        <v>45689</v>
      </c>
      <c r="H1841" s="11">
        <v>11</v>
      </c>
      <c r="I1841" s="20" t="s">
        <v>259</v>
      </c>
      <c r="J1841" s="11" t="s">
        <v>261</v>
      </c>
      <c r="K1841" s="11" t="s">
        <v>11524</v>
      </c>
      <c r="L1841" s="11">
        <v>2</v>
      </c>
    </row>
    <row r="1842" spans="1:12">
      <c r="A1842" s="11" t="s">
        <v>3269</v>
      </c>
      <c r="D1842" s="11" t="s">
        <v>260</v>
      </c>
      <c r="E1842" s="19" t="s">
        <v>3465</v>
      </c>
      <c r="F1842" s="10">
        <v>42036</v>
      </c>
      <c r="G1842" s="10">
        <v>45689</v>
      </c>
      <c r="H1842" s="11">
        <v>11</v>
      </c>
      <c r="I1842" s="20" t="s">
        <v>259</v>
      </c>
      <c r="J1842" s="11" t="s">
        <v>261</v>
      </c>
      <c r="K1842" s="11" t="s">
        <v>11524</v>
      </c>
      <c r="L1842" s="11">
        <v>2</v>
      </c>
    </row>
    <row r="1843" spans="1:12">
      <c r="A1843" s="11" t="s">
        <v>3270</v>
      </c>
      <c r="D1843" s="11" t="s">
        <v>260</v>
      </c>
      <c r="E1843" s="19" t="s">
        <v>3466</v>
      </c>
      <c r="F1843" s="10">
        <v>42036</v>
      </c>
      <c r="G1843" s="10">
        <v>45689</v>
      </c>
      <c r="H1843" s="11">
        <v>11</v>
      </c>
      <c r="I1843" s="20" t="s">
        <v>259</v>
      </c>
      <c r="J1843" s="11" t="s">
        <v>261</v>
      </c>
      <c r="K1843" s="11" t="s">
        <v>11524</v>
      </c>
      <c r="L1843" s="11">
        <v>2</v>
      </c>
    </row>
    <row r="1844" spans="1:12">
      <c r="A1844" s="11" t="s">
        <v>3271</v>
      </c>
      <c r="D1844" s="11" t="s">
        <v>260</v>
      </c>
      <c r="E1844" s="19" t="s">
        <v>3467</v>
      </c>
      <c r="F1844" s="10">
        <v>42036</v>
      </c>
      <c r="G1844" s="10">
        <v>45689</v>
      </c>
      <c r="H1844" s="11">
        <v>11</v>
      </c>
      <c r="I1844" s="20" t="s">
        <v>259</v>
      </c>
      <c r="J1844" s="11" t="s">
        <v>261</v>
      </c>
      <c r="K1844" s="11" t="s">
        <v>11524</v>
      </c>
      <c r="L1844" s="11">
        <v>2</v>
      </c>
    </row>
    <row r="1845" spans="1:12">
      <c r="A1845" s="11" t="s">
        <v>3272</v>
      </c>
      <c r="D1845" s="11" t="s">
        <v>260</v>
      </c>
      <c r="E1845" s="19" t="s">
        <v>3468</v>
      </c>
      <c r="F1845" s="10">
        <v>42036</v>
      </c>
      <c r="G1845" s="10">
        <v>45689</v>
      </c>
      <c r="H1845" s="11">
        <v>11</v>
      </c>
      <c r="I1845" s="11" t="s">
        <v>277</v>
      </c>
      <c r="J1845" s="11" t="s">
        <v>261</v>
      </c>
      <c r="K1845" s="11" t="s">
        <v>11524</v>
      </c>
      <c r="L1845" s="11">
        <v>2</v>
      </c>
    </row>
    <row r="1846" spans="1:12">
      <c r="A1846" s="11" t="s">
        <v>3273</v>
      </c>
      <c r="D1846" s="11" t="s">
        <v>260</v>
      </c>
      <c r="E1846" s="19" t="s">
        <v>3469</v>
      </c>
      <c r="F1846" s="10">
        <v>42036</v>
      </c>
      <c r="G1846" s="10">
        <v>45689</v>
      </c>
      <c r="H1846" s="11">
        <v>11</v>
      </c>
      <c r="I1846" s="11" t="s">
        <v>277</v>
      </c>
      <c r="J1846" s="11" t="s">
        <v>261</v>
      </c>
      <c r="K1846" s="11" t="s">
        <v>11524</v>
      </c>
      <c r="L1846" s="11">
        <v>2</v>
      </c>
    </row>
    <row r="1847" spans="1:12">
      <c r="A1847" s="11" t="s">
        <v>3274</v>
      </c>
      <c r="D1847" s="11" t="s">
        <v>260</v>
      </c>
      <c r="E1847" s="19" t="s">
        <v>3470</v>
      </c>
      <c r="F1847" s="10">
        <v>42036</v>
      </c>
      <c r="G1847" s="10">
        <v>45689</v>
      </c>
      <c r="H1847" s="11">
        <v>11</v>
      </c>
      <c r="I1847" s="11" t="s">
        <v>277</v>
      </c>
      <c r="J1847" s="11" t="s">
        <v>261</v>
      </c>
      <c r="K1847" s="11" t="s">
        <v>11524</v>
      </c>
      <c r="L1847" s="11">
        <v>2</v>
      </c>
    </row>
    <row r="1848" spans="1:12">
      <c r="A1848" s="11" t="s">
        <v>3275</v>
      </c>
      <c r="D1848" s="11" t="s">
        <v>260</v>
      </c>
      <c r="E1848" s="19" t="s">
        <v>3471</v>
      </c>
      <c r="F1848" s="10">
        <v>42036</v>
      </c>
      <c r="G1848" s="10">
        <v>45689</v>
      </c>
      <c r="H1848" s="11">
        <v>11</v>
      </c>
      <c r="I1848" s="20" t="s">
        <v>259</v>
      </c>
      <c r="J1848" s="11" t="s">
        <v>261</v>
      </c>
      <c r="K1848" s="11" t="s">
        <v>11524</v>
      </c>
      <c r="L1848" s="11">
        <v>2</v>
      </c>
    </row>
    <row r="1849" spans="1:12">
      <c r="A1849" s="11" t="s">
        <v>3276</v>
      </c>
      <c r="D1849" s="11" t="s">
        <v>260</v>
      </c>
      <c r="E1849" s="19" t="s">
        <v>3472</v>
      </c>
      <c r="F1849" s="10">
        <v>42036</v>
      </c>
      <c r="G1849" s="10">
        <v>45689</v>
      </c>
      <c r="H1849" s="11">
        <v>11</v>
      </c>
      <c r="I1849" s="20" t="s">
        <v>259</v>
      </c>
      <c r="J1849" s="11" t="s">
        <v>261</v>
      </c>
      <c r="K1849" s="11" t="s">
        <v>11524</v>
      </c>
      <c r="L1849" s="11">
        <v>2</v>
      </c>
    </row>
    <row r="1850" spans="1:12">
      <c r="A1850" s="11" t="s">
        <v>3277</v>
      </c>
      <c r="D1850" s="11" t="s">
        <v>260</v>
      </c>
      <c r="E1850" s="19" t="s">
        <v>3473</v>
      </c>
      <c r="F1850" s="10">
        <v>42036</v>
      </c>
      <c r="G1850" s="10">
        <v>45689</v>
      </c>
      <c r="H1850" s="11">
        <v>11</v>
      </c>
      <c r="I1850" s="20" t="s">
        <v>259</v>
      </c>
      <c r="J1850" s="11" t="s">
        <v>261</v>
      </c>
      <c r="K1850" s="11" t="s">
        <v>11524</v>
      </c>
      <c r="L1850" s="11">
        <v>2</v>
      </c>
    </row>
    <row r="1851" spans="1:12">
      <c r="A1851" s="11" t="s">
        <v>3278</v>
      </c>
      <c r="D1851" s="11" t="s">
        <v>260</v>
      </c>
      <c r="E1851" s="19" t="s">
        <v>3474</v>
      </c>
      <c r="F1851" s="10">
        <v>42036</v>
      </c>
      <c r="G1851" s="10">
        <v>45689</v>
      </c>
      <c r="H1851" s="11">
        <v>11</v>
      </c>
      <c r="I1851" s="20" t="s">
        <v>259</v>
      </c>
      <c r="J1851" s="11" t="s">
        <v>261</v>
      </c>
      <c r="K1851" s="11" t="s">
        <v>11524</v>
      </c>
      <c r="L1851" s="11">
        <v>2</v>
      </c>
    </row>
    <row r="1852" spans="1:12">
      <c r="A1852" s="11" t="s">
        <v>3279</v>
      </c>
      <c r="D1852" s="11" t="s">
        <v>260</v>
      </c>
      <c r="E1852" s="19" t="s">
        <v>3475</v>
      </c>
      <c r="F1852" s="10">
        <v>42036</v>
      </c>
      <c r="G1852" s="10">
        <v>45689</v>
      </c>
      <c r="H1852" s="11">
        <v>11</v>
      </c>
      <c r="I1852" s="20" t="s">
        <v>259</v>
      </c>
      <c r="J1852" s="11" t="s">
        <v>261</v>
      </c>
      <c r="K1852" s="11" t="s">
        <v>11524</v>
      </c>
      <c r="L1852" s="11">
        <v>2</v>
      </c>
    </row>
    <row r="1853" spans="1:12">
      <c r="A1853" s="11" t="s">
        <v>3280</v>
      </c>
      <c r="D1853" s="11" t="s">
        <v>260</v>
      </c>
      <c r="E1853" s="19" t="s">
        <v>3476</v>
      </c>
      <c r="F1853" s="10">
        <v>42036</v>
      </c>
      <c r="G1853" s="10">
        <v>45689</v>
      </c>
      <c r="H1853" s="11">
        <v>11</v>
      </c>
      <c r="I1853" s="20" t="s">
        <v>259</v>
      </c>
      <c r="J1853" s="11" t="s">
        <v>261</v>
      </c>
      <c r="K1853" s="11" t="s">
        <v>11524</v>
      </c>
      <c r="L1853" s="11">
        <v>2</v>
      </c>
    </row>
    <row r="1854" spans="1:12">
      <c r="A1854" s="11" t="s">
        <v>3281</v>
      </c>
      <c r="D1854" s="11" t="s">
        <v>260</v>
      </c>
      <c r="E1854" s="19" t="s">
        <v>3477</v>
      </c>
      <c r="F1854" s="10">
        <v>42036</v>
      </c>
      <c r="G1854" s="10">
        <v>45689</v>
      </c>
      <c r="H1854" s="11">
        <v>11</v>
      </c>
      <c r="I1854" s="20" t="s">
        <v>259</v>
      </c>
      <c r="J1854" s="11" t="s">
        <v>261</v>
      </c>
      <c r="K1854" s="11" t="s">
        <v>11524</v>
      </c>
      <c r="L1854" s="11">
        <v>2</v>
      </c>
    </row>
    <row r="1855" spans="1:12">
      <c r="A1855" s="11" t="s">
        <v>3282</v>
      </c>
      <c r="D1855" s="11" t="s">
        <v>260</v>
      </c>
      <c r="E1855" s="19" t="s">
        <v>3478</v>
      </c>
      <c r="F1855" s="10">
        <v>42036</v>
      </c>
      <c r="G1855" s="10">
        <v>45689</v>
      </c>
      <c r="H1855" s="11">
        <v>11</v>
      </c>
      <c r="I1855" s="20" t="s">
        <v>259</v>
      </c>
      <c r="J1855" s="11" t="s">
        <v>261</v>
      </c>
      <c r="K1855" s="11" t="s">
        <v>11524</v>
      </c>
      <c r="L1855" s="11">
        <v>2</v>
      </c>
    </row>
    <row r="1856" spans="1:12">
      <c r="A1856" s="11" t="s">
        <v>3283</v>
      </c>
      <c r="D1856" s="11" t="s">
        <v>260</v>
      </c>
      <c r="E1856" s="19" t="s">
        <v>3479</v>
      </c>
      <c r="F1856" s="10">
        <v>42036</v>
      </c>
      <c r="G1856" s="10">
        <v>45689</v>
      </c>
      <c r="H1856" s="11">
        <v>11</v>
      </c>
      <c r="I1856" s="20" t="s">
        <v>259</v>
      </c>
      <c r="J1856" s="11" t="s">
        <v>261</v>
      </c>
      <c r="K1856" s="11" t="s">
        <v>11524</v>
      </c>
      <c r="L1856" s="11">
        <v>2</v>
      </c>
    </row>
    <row r="1857" spans="1:12">
      <c r="A1857" s="11" t="s">
        <v>3284</v>
      </c>
      <c r="D1857" s="11" t="s">
        <v>260</v>
      </c>
      <c r="E1857" s="19" t="s">
        <v>3480</v>
      </c>
      <c r="F1857" s="10">
        <v>42036</v>
      </c>
      <c r="G1857" s="10">
        <v>45689</v>
      </c>
      <c r="H1857" s="11">
        <v>11</v>
      </c>
      <c r="I1857" s="20" t="s">
        <v>259</v>
      </c>
      <c r="J1857" s="11" t="s">
        <v>261</v>
      </c>
      <c r="K1857" s="11" t="s">
        <v>11524</v>
      </c>
      <c r="L1857" s="11">
        <v>2</v>
      </c>
    </row>
    <row r="1858" spans="1:12">
      <c r="A1858" s="11" t="s">
        <v>3285</v>
      </c>
      <c r="D1858" s="11" t="s">
        <v>260</v>
      </c>
      <c r="E1858" s="19" t="s">
        <v>3481</v>
      </c>
      <c r="F1858" s="10">
        <v>42036</v>
      </c>
      <c r="G1858" s="10">
        <v>45689</v>
      </c>
      <c r="H1858" s="11">
        <v>11</v>
      </c>
      <c r="I1858" s="20" t="s">
        <v>259</v>
      </c>
      <c r="J1858" s="11" t="s">
        <v>261</v>
      </c>
      <c r="K1858" s="11" t="s">
        <v>11524</v>
      </c>
      <c r="L1858" s="11">
        <v>2</v>
      </c>
    </row>
    <row r="1859" spans="1:12">
      <c r="A1859" s="11" t="s">
        <v>3286</v>
      </c>
      <c r="D1859" s="11" t="s">
        <v>260</v>
      </c>
      <c r="E1859" s="19" t="s">
        <v>3482</v>
      </c>
      <c r="F1859" s="10">
        <v>42036</v>
      </c>
      <c r="G1859" s="10">
        <v>45689</v>
      </c>
      <c r="H1859" s="11">
        <v>11</v>
      </c>
      <c r="I1859" s="20" t="s">
        <v>259</v>
      </c>
      <c r="J1859" s="11" t="s">
        <v>261</v>
      </c>
      <c r="K1859" s="11" t="s">
        <v>11524</v>
      </c>
      <c r="L1859" s="11">
        <v>2</v>
      </c>
    </row>
    <row r="1860" spans="1:12">
      <c r="A1860" s="11" t="s">
        <v>3287</v>
      </c>
      <c r="D1860" s="11" t="s">
        <v>260</v>
      </c>
      <c r="E1860" s="19" t="s">
        <v>3483</v>
      </c>
      <c r="F1860" s="10">
        <v>42036</v>
      </c>
      <c r="G1860" s="10">
        <v>45689</v>
      </c>
      <c r="H1860" s="11">
        <v>11</v>
      </c>
      <c r="I1860" s="20" t="s">
        <v>259</v>
      </c>
      <c r="J1860" s="11" t="s">
        <v>261</v>
      </c>
      <c r="K1860" s="11" t="s">
        <v>11524</v>
      </c>
      <c r="L1860" s="11">
        <v>2</v>
      </c>
    </row>
    <row r="1861" spans="1:12">
      <c r="A1861" s="11" t="s">
        <v>3288</v>
      </c>
      <c r="D1861" s="11" t="s">
        <v>260</v>
      </c>
      <c r="E1861" s="19" t="s">
        <v>3484</v>
      </c>
      <c r="F1861" s="10">
        <v>42036</v>
      </c>
      <c r="G1861" s="10">
        <v>45689</v>
      </c>
      <c r="H1861" s="11">
        <v>11</v>
      </c>
      <c r="I1861" s="20" t="s">
        <v>259</v>
      </c>
      <c r="J1861" s="11" t="s">
        <v>261</v>
      </c>
      <c r="K1861" s="11" t="s">
        <v>11524</v>
      </c>
      <c r="L1861" s="11">
        <v>2</v>
      </c>
    </row>
    <row r="1862" spans="1:12">
      <c r="A1862" s="11" t="s">
        <v>3289</v>
      </c>
      <c r="D1862" s="11" t="s">
        <v>260</v>
      </c>
      <c r="E1862" s="19" t="s">
        <v>3485</v>
      </c>
      <c r="F1862" s="10">
        <v>42036</v>
      </c>
      <c r="G1862" s="10">
        <v>45689</v>
      </c>
      <c r="H1862" s="11">
        <v>11</v>
      </c>
      <c r="I1862" s="20" t="s">
        <v>259</v>
      </c>
      <c r="J1862" s="11" t="s">
        <v>261</v>
      </c>
      <c r="K1862" s="11" t="s">
        <v>11524</v>
      </c>
      <c r="L1862" s="11">
        <v>2</v>
      </c>
    </row>
    <row r="1863" spans="1:12">
      <c r="A1863" s="11" t="s">
        <v>3290</v>
      </c>
      <c r="D1863" s="11" t="s">
        <v>260</v>
      </c>
      <c r="E1863" s="19" t="s">
        <v>3486</v>
      </c>
      <c r="F1863" s="10">
        <v>42036</v>
      </c>
      <c r="G1863" s="10">
        <v>45689</v>
      </c>
      <c r="H1863" s="11">
        <v>11</v>
      </c>
      <c r="I1863" s="11" t="s">
        <v>277</v>
      </c>
      <c r="J1863" s="11" t="s">
        <v>261</v>
      </c>
      <c r="K1863" s="11" t="s">
        <v>11524</v>
      </c>
      <c r="L1863" s="11">
        <v>2</v>
      </c>
    </row>
    <row r="1864" spans="1:12">
      <c r="A1864" s="11" t="s">
        <v>3291</v>
      </c>
      <c r="D1864" s="11" t="s">
        <v>260</v>
      </c>
      <c r="E1864" s="19" t="s">
        <v>3487</v>
      </c>
      <c r="F1864" s="10">
        <v>42036</v>
      </c>
      <c r="G1864" s="10">
        <v>45689</v>
      </c>
      <c r="H1864" s="11">
        <v>11</v>
      </c>
      <c r="I1864" s="11" t="s">
        <v>277</v>
      </c>
      <c r="J1864" s="11" t="s">
        <v>261</v>
      </c>
      <c r="K1864" s="11" t="s">
        <v>11524</v>
      </c>
      <c r="L1864" s="11">
        <v>2</v>
      </c>
    </row>
    <row r="1865" spans="1:12">
      <c r="A1865" s="11" t="s">
        <v>3292</v>
      </c>
      <c r="D1865" s="11" t="s">
        <v>260</v>
      </c>
      <c r="E1865" s="19" t="s">
        <v>3488</v>
      </c>
      <c r="F1865" s="10">
        <v>42036</v>
      </c>
      <c r="G1865" s="10">
        <v>45689</v>
      </c>
      <c r="H1865" s="11">
        <v>11</v>
      </c>
      <c r="I1865" s="11" t="s">
        <v>277</v>
      </c>
      <c r="J1865" s="11" t="s">
        <v>261</v>
      </c>
      <c r="K1865" s="11" t="s">
        <v>11524</v>
      </c>
      <c r="L1865" s="11">
        <v>2</v>
      </c>
    </row>
    <row r="1866" spans="1:12">
      <c r="A1866" s="11" t="s">
        <v>3293</v>
      </c>
      <c r="D1866" s="11" t="s">
        <v>260</v>
      </c>
      <c r="E1866" s="19" t="s">
        <v>3489</v>
      </c>
      <c r="F1866" s="10">
        <v>42036</v>
      </c>
      <c r="G1866" s="10">
        <v>45689</v>
      </c>
      <c r="H1866" s="11">
        <v>11</v>
      </c>
      <c r="I1866" s="20" t="s">
        <v>259</v>
      </c>
      <c r="J1866" s="11" t="s">
        <v>261</v>
      </c>
      <c r="K1866" s="11" t="s">
        <v>11524</v>
      </c>
      <c r="L1866" s="11">
        <v>2</v>
      </c>
    </row>
    <row r="1867" spans="1:12">
      <c r="A1867" s="11" t="s">
        <v>3294</v>
      </c>
      <c r="D1867" s="11" t="s">
        <v>260</v>
      </c>
      <c r="E1867" s="19" t="s">
        <v>3490</v>
      </c>
      <c r="F1867" s="10">
        <v>42036</v>
      </c>
      <c r="G1867" s="10">
        <v>45689</v>
      </c>
      <c r="H1867" s="11">
        <v>11</v>
      </c>
      <c r="I1867" s="20" t="s">
        <v>259</v>
      </c>
      <c r="J1867" s="11" t="s">
        <v>261</v>
      </c>
      <c r="K1867" s="11" t="s">
        <v>11524</v>
      </c>
      <c r="L1867" s="11">
        <v>2</v>
      </c>
    </row>
    <row r="1868" spans="1:12">
      <c r="A1868" s="11" t="s">
        <v>3295</v>
      </c>
      <c r="D1868" s="11" t="s">
        <v>260</v>
      </c>
      <c r="E1868" s="19" t="s">
        <v>3491</v>
      </c>
      <c r="F1868" s="10">
        <v>42036</v>
      </c>
      <c r="G1868" s="10">
        <v>45689</v>
      </c>
      <c r="H1868" s="11">
        <v>11</v>
      </c>
      <c r="I1868" s="20" t="s">
        <v>259</v>
      </c>
      <c r="J1868" s="11" t="s">
        <v>261</v>
      </c>
      <c r="K1868" s="11" t="s">
        <v>11524</v>
      </c>
      <c r="L1868" s="11">
        <v>2</v>
      </c>
    </row>
    <row r="1869" spans="1:12">
      <c r="A1869" s="11" t="s">
        <v>3296</v>
      </c>
      <c r="D1869" s="11" t="s">
        <v>260</v>
      </c>
      <c r="E1869" s="19" t="s">
        <v>3492</v>
      </c>
      <c r="F1869" s="10">
        <v>42036</v>
      </c>
      <c r="G1869" s="10">
        <v>45689</v>
      </c>
      <c r="H1869" s="11">
        <v>11</v>
      </c>
      <c r="I1869" s="20" t="s">
        <v>259</v>
      </c>
      <c r="J1869" s="11" t="s">
        <v>261</v>
      </c>
      <c r="K1869" s="11" t="s">
        <v>11524</v>
      </c>
      <c r="L1869" s="11">
        <v>2</v>
      </c>
    </row>
    <row r="1870" spans="1:12">
      <c r="A1870" s="11" t="s">
        <v>3297</v>
      </c>
      <c r="D1870" s="11" t="s">
        <v>260</v>
      </c>
      <c r="E1870" s="19" t="s">
        <v>3493</v>
      </c>
      <c r="F1870" s="10">
        <v>42036</v>
      </c>
      <c r="G1870" s="10">
        <v>45689</v>
      </c>
      <c r="H1870" s="11">
        <v>11</v>
      </c>
      <c r="I1870" s="20" t="s">
        <v>259</v>
      </c>
      <c r="J1870" s="11" t="s">
        <v>261</v>
      </c>
      <c r="K1870" s="11" t="s">
        <v>11524</v>
      </c>
      <c r="L1870" s="11">
        <v>2</v>
      </c>
    </row>
    <row r="1871" spans="1:12">
      <c r="A1871" s="11" t="s">
        <v>3298</v>
      </c>
      <c r="D1871" s="11" t="s">
        <v>260</v>
      </c>
      <c r="E1871" s="19" t="s">
        <v>3494</v>
      </c>
      <c r="F1871" s="10">
        <v>42036</v>
      </c>
      <c r="G1871" s="10">
        <v>45689</v>
      </c>
      <c r="H1871" s="11">
        <v>11</v>
      </c>
      <c r="I1871" s="20" t="s">
        <v>259</v>
      </c>
      <c r="J1871" s="11" t="s">
        <v>261</v>
      </c>
      <c r="K1871" s="11" t="s">
        <v>11524</v>
      </c>
      <c r="L1871" s="11">
        <v>2</v>
      </c>
    </row>
    <row r="1872" spans="1:12">
      <c r="A1872" s="11" t="s">
        <v>3299</v>
      </c>
      <c r="D1872" s="11" t="s">
        <v>260</v>
      </c>
      <c r="E1872" s="19" t="s">
        <v>3495</v>
      </c>
      <c r="F1872" s="10">
        <v>42036</v>
      </c>
      <c r="G1872" s="10">
        <v>45689</v>
      </c>
      <c r="H1872" s="11">
        <v>11</v>
      </c>
      <c r="I1872" s="20" t="s">
        <v>259</v>
      </c>
      <c r="J1872" s="11" t="s">
        <v>261</v>
      </c>
      <c r="K1872" s="11" t="s">
        <v>11524</v>
      </c>
      <c r="L1872" s="11">
        <v>2</v>
      </c>
    </row>
    <row r="1873" spans="1:12">
      <c r="A1873" s="11" t="s">
        <v>3300</v>
      </c>
      <c r="D1873" s="11" t="s">
        <v>260</v>
      </c>
      <c r="E1873" s="19" t="s">
        <v>3496</v>
      </c>
      <c r="F1873" s="10">
        <v>42036</v>
      </c>
      <c r="G1873" s="10">
        <v>45689</v>
      </c>
      <c r="H1873" s="11">
        <v>11</v>
      </c>
      <c r="I1873" s="20" t="s">
        <v>259</v>
      </c>
      <c r="J1873" s="11" t="s">
        <v>261</v>
      </c>
      <c r="K1873" s="11" t="s">
        <v>11524</v>
      </c>
      <c r="L1873" s="11">
        <v>2</v>
      </c>
    </row>
    <row r="1874" spans="1:12">
      <c r="A1874" s="11" t="s">
        <v>3301</v>
      </c>
      <c r="D1874" s="11" t="s">
        <v>260</v>
      </c>
      <c r="E1874" s="19" t="s">
        <v>3497</v>
      </c>
      <c r="F1874" s="10">
        <v>42036</v>
      </c>
      <c r="G1874" s="10">
        <v>45689</v>
      </c>
      <c r="H1874" s="11">
        <v>11</v>
      </c>
      <c r="I1874" s="20" t="s">
        <v>259</v>
      </c>
      <c r="J1874" s="11" t="s">
        <v>261</v>
      </c>
      <c r="K1874" s="11" t="s">
        <v>11524</v>
      </c>
      <c r="L1874" s="11">
        <v>2</v>
      </c>
    </row>
    <row r="1875" spans="1:12">
      <c r="A1875" s="11" t="s">
        <v>3302</v>
      </c>
      <c r="D1875" s="11" t="s">
        <v>260</v>
      </c>
      <c r="E1875" s="19" t="s">
        <v>3498</v>
      </c>
      <c r="F1875" s="10">
        <v>42036</v>
      </c>
      <c r="G1875" s="10">
        <v>45689</v>
      </c>
      <c r="H1875" s="11">
        <v>11</v>
      </c>
      <c r="I1875" s="20" t="s">
        <v>259</v>
      </c>
      <c r="J1875" s="11" t="s">
        <v>261</v>
      </c>
      <c r="K1875" s="11" t="s">
        <v>11524</v>
      </c>
      <c r="L1875" s="11">
        <v>2</v>
      </c>
    </row>
    <row r="1876" spans="1:12">
      <c r="A1876" s="11" t="s">
        <v>3303</v>
      </c>
      <c r="D1876" s="11" t="s">
        <v>260</v>
      </c>
      <c r="E1876" s="19" t="s">
        <v>3499</v>
      </c>
      <c r="F1876" s="10">
        <v>42036</v>
      </c>
      <c r="G1876" s="10">
        <v>45689</v>
      </c>
      <c r="H1876" s="11">
        <v>11</v>
      </c>
      <c r="I1876" s="20" t="s">
        <v>259</v>
      </c>
      <c r="J1876" s="11" t="s">
        <v>261</v>
      </c>
      <c r="K1876" s="11" t="s">
        <v>11524</v>
      </c>
      <c r="L1876" s="11">
        <v>2</v>
      </c>
    </row>
    <row r="1877" spans="1:12">
      <c r="A1877" s="11" t="s">
        <v>3304</v>
      </c>
      <c r="D1877" s="11" t="s">
        <v>260</v>
      </c>
      <c r="E1877" s="19" t="s">
        <v>3500</v>
      </c>
      <c r="F1877" s="10">
        <v>42036</v>
      </c>
      <c r="G1877" s="10">
        <v>45689</v>
      </c>
      <c r="H1877" s="11">
        <v>11</v>
      </c>
      <c r="I1877" s="20" t="s">
        <v>259</v>
      </c>
      <c r="J1877" s="11" t="s">
        <v>261</v>
      </c>
      <c r="K1877" s="11" t="s">
        <v>11524</v>
      </c>
      <c r="L1877" s="11">
        <v>2</v>
      </c>
    </row>
    <row r="1878" spans="1:12">
      <c r="A1878" s="11" t="s">
        <v>3305</v>
      </c>
      <c r="D1878" s="11" t="s">
        <v>260</v>
      </c>
      <c r="E1878" s="19" t="s">
        <v>3501</v>
      </c>
      <c r="F1878" s="10">
        <v>42036</v>
      </c>
      <c r="G1878" s="10">
        <v>45689</v>
      </c>
      <c r="H1878" s="11">
        <v>11</v>
      </c>
      <c r="I1878" s="20" t="s">
        <v>259</v>
      </c>
      <c r="J1878" s="11" t="s">
        <v>261</v>
      </c>
      <c r="K1878" s="11" t="s">
        <v>11524</v>
      </c>
      <c r="L1878" s="11">
        <v>2</v>
      </c>
    </row>
    <row r="1879" spans="1:12">
      <c r="A1879" s="11" t="s">
        <v>3306</v>
      </c>
      <c r="D1879" s="11" t="s">
        <v>260</v>
      </c>
      <c r="E1879" s="19" t="s">
        <v>3502</v>
      </c>
      <c r="F1879" s="10">
        <v>42036</v>
      </c>
      <c r="G1879" s="10">
        <v>45689</v>
      </c>
      <c r="H1879" s="11">
        <v>11</v>
      </c>
      <c r="I1879" s="20" t="s">
        <v>259</v>
      </c>
      <c r="J1879" s="11" t="s">
        <v>261</v>
      </c>
      <c r="K1879" s="11" t="s">
        <v>11524</v>
      </c>
      <c r="L1879" s="11">
        <v>2</v>
      </c>
    </row>
    <row r="1880" spans="1:12">
      <c r="A1880" s="11" t="s">
        <v>3307</v>
      </c>
      <c r="D1880" s="11" t="s">
        <v>260</v>
      </c>
      <c r="E1880" s="19" t="s">
        <v>3503</v>
      </c>
      <c r="F1880" s="10">
        <v>42036</v>
      </c>
      <c r="G1880" s="10">
        <v>45689</v>
      </c>
      <c r="H1880" s="11">
        <v>11</v>
      </c>
      <c r="I1880" s="20" t="s">
        <v>259</v>
      </c>
      <c r="J1880" s="11" t="s">
        <v>261</v>
      </c>
      <c r="K1880" s="11" t="s">
        <v>11524</v>
      </c>
      <c r="L1880" s="11">
        <v>2</v>
      </c>
    </row>
    <row r="1881" spans="1:12">
      <c r="A1881" s="11" t="s">
        <v>3308</v>
      </c>
      <c r="D1881" s="11" t="s">
        <v>260</v>
      </c>
      <c r="E1881" s="19" t="s">
        <v>3504</v>
      </c>
      <c r="F1881" s="10">
        <v>42036</v>
      </c>
      <c r="G1881" s="10">
        <v>45689</v>
      </c>
      <c r="H1881" s="11">
        <v>11</v>
      </c>
      <c r="I1881" s="11" t="s">
        <v>277</v>
      </c>
      <c r="J1881" s="11" t="s">
        <v>261</v>
      </c>
      <c r="K1881" s="11" t="s">
        <v>11524</v>
      </c>
      <c r="L1881" s="11">
        <v>2</v>
      </c>
    </row>
    <row r="1882" spans="1:12">
      <c r="A1882" s="11" t="s">
        <v>3309</v>
      </c>
      <c r="D1882" s="11" t="s">
        <v>260</v>
      </c>
      <c r="E1882" s="19" t="s">
        <v>3505</v>
      </c>
      <c r="F1882" s="10">
        <v>42036</v>
      </c>
      <c r="G1882" s="10">
        <v>45689</v>
      </c>
      <c r="H1882" s="11">
        <v>11</v>
      </c>
      <c r="I1882" s="11" t="s">
        <v>277</v>
      </c>
      <c r="J1882" s="11" t="s">
        <v>261</v>
      </c>
      <c r="K1882" s="11" t="s">
        <v>11524</v>
      </c>
      <c r="L1882" s="11">
        <v>2</v>
      </c>
    </row>
    <row r="1883" spans="1:12">
      <c r="A1883" s="11" t="s">
        <v>3310</v>
      </c>
      <c r="D1883" s="11" t="s">
        <v>260</v>
      </c>
      <c r="E1883" s="19" t="s">
        <v>3506</v>
      </c>
      <c r="F1883" s="10">
        <v>42036</v>
      </c>
      <c r="G1883" s="10">
        <v>45689</v>
      </c>
      <c r="H1883" s="11">
        <v>11</v>
      </c>
      <c r="I1883" s="11" t="s">
        <v>277</v>
      </c>
      <c r="J1883" s="11" t="s">
        <v>261</v>
      </c>
      <c r="K1883" s="11" t="s">
        <v>11524</v>
      </c>
      <c r="L1883" s="11">
        <v>2</v>
      </c>
    </row>
    <row r="1884" spans="1:12">
      <c r="A1884" s="11" t="s">
        <v>3311</v>
      </c>
      <c r="D1884" s="11" t="s">
        <v>260</v>
      </c>
      <c r="E1884" s="19" t="s">
        <v>3507</v>
      </c>
      <c r="F1884" s="10">
        <v>42036</v>
      </c>
      <c r="G1884" s="10">
        <v>45689</v>
      </c>
      <c r="H1884" s="11">
        <v>11</v>
      </c>
      <c r="I1884" s="20" t="s">
        <v>259</v>
      </c>
      <c r="J1884" s="11" t="s">
        <v>261</v>
      </c>
      <c r="K1884" s="11" t="s">
        <v>11524</v>
      </c>
      <c r="L1884" s="11">
        <v>2</v>
      </c>
    </row>
    <row r="1885" spans="1:12">
      <c r="A1885" s="11" t="s">
        <v>3312</v>
      </c>
      <c r="D1885" s="11" t="s">
        <v>260</v>
      </c>
      <c r="E1885" s="19" t="s">
        <v>3508</v>
      </c>
      <c r="F1885" s="10">
        <v>42036</v>
      </c>
      <c r="G1885" s="10">
        <v>45689</v>
      </c>
      <c r="H1885" s="11">
        <v>11</v>
      </c>
      <c r="I1885" s="20" t="s">
        <v>259</v>
      </c>
      <c r="J1885" s="11" t="s">
        <v>261</v>
      </c>
      <c r="K1885" s="11" t="s">
        <v>11524</v>
      </c>
      <c r="L1885" s="11">
        <v>2</v>
      </c>
    </row>
    <row r="1886" spans="1:12">
      <c r="A1886" s="11" t="s">
        <v>3313</v>
      </c>
      <c r="D1886" s="11" t="s">
        <v>260</v>
      </c>
      <c r="E1886" s="19" t="s">
        <v>3509</v>
      </c>
      <c r="F1886" s="10">
        <v>42036</v>
      </c>
      <c r="G1886" s="10">
        <v>45689</v>
      </c>
      <c r="H1886" s="11">
        <v>11</v>
      </c>
      <c r="I1886" s="20" t="s">
        <v>259</v>
      </c>
      <c r="J1886" s="11" t="s">
        <v>261</v>
      </c>
      <c r="K1886" s="11" t="s">
        <v>11524</v>
      </c>
      <c r="L1886" s="11">
        <v>2</v>
      </c>
    </row>
    <row r="1887" spans="1:12">
      <c r="A1887" s="11" t="s">
        <v>3314</v>
      </c>
      <c r="D1887" s="11" t="s">
        <v>260</v>
      </c>
      <c r="E1887" s="19" t="s">
        <v>3510</v>
      </c>
      <c r="F1887" s="10">
        <v>42036</v>
      </c>
      <c r="G1887" s="10">
        <v>45689</v>
      </c>
      <c r="H1887" s="11">
        <v>11</v>
      </c>
      <c r="I1887" s="20" t="s">
        <v>259</v>
      </c>
      <c r="J1887" s="11" t="s">
        <v>261</v>
      </c>
      <c r="K1887" s="11" t="s">
        <v>11524</v>
      </c>
      <c r="L1887" s="11">
        <v>2</v>
      </c>
    </row>
    <row r="1888" spans="1:12">
      <c r="A1888" s="11" t="s">
        <v>3315</v>
      </c>
      <c r="D1888" s="11" t="s">
        <v>260</v>
      </c>
      <c r="E1888" s="19" t="s">
        <v>3511</v>
      </c>
      <c r="F1888" s="10">
        <v>42036</v>
      </c>
      <c r="G1888" s="10">
        <v>45689</v>
      </c>
      <c r="H1888" s="11">
        <v>11</v>
      </c>
      <c r="I1888" s="20" t="s">
        <v>259</v>
      </c>
      <c r="J1888" s="11" t="s">
        <v>261</v>
      </c>
      <c r="K1888" s="11" t="s">
        <v>11524</v>
      </c>
      <c r="L1888" s="11">
        <v>2</v>
      </c>
    </row>
    <row r="1889" spans="1:12">
      <c r="A1889" s="11" t="s">
        <v>3316</v>
      </c>
      <c r="D1889" s="11" t="s">
        <v>260</v>
      </c>
      <c r="E1889" s="19" t="s">
        <v>3512</v>
      </c>
      <c r="F1889" s="10">
        <v>42036</v>
      </c>
      <c r="G1889" s="10">
        <v>45689</v>
      </c>
      <c r="H1889" s="11">
        <v>11</v>
      </c>
      <c r="I1889" s="20" t="s">
        <v>259</v>
      </c>
      <c r="J1889" s="11" t="s">
        <v>261</v>
      </c>
      <c r="K1889" s="11" t="s">
        <v>11524</v>
      </c>
      <c r="L1889" s="11">
        <v>2</v>
      </c>
    </row>
    <row r="1890" spans="1:12">
      <c r="A1890" s="11" t="s">
        <v>3317</v>
      </c>
      <c r="D1890" s="11" t="s">
        <v>260</v>
      </c>
      <c r="E1890" s="19" t="s">
        <v>3513</v>
      </c>
      <c r="F1890" s="10">
        <v>42036</v>
      </c>
      <c r="G1890" s="10">
        <v>45689</v>
      </c>
      <c r="H1890" s="11">
        <v>11</v>
      </c>
      <c r="I1890" s="20" t="s">
        <v>259</v>
      </c>
      <c r="J1890" s="11" t="s">
        <v>261</v>
      </c>
      <c r="K1890" s="11" t="s">
        <v>11524</v>
      </c>
      <c r="L1890" s="11">
        <v>2</v>
      </c>
    </row>
    <row r="1891" spans="1:12">
      <c r="A1891" s="11" t="s">
        <v>3318</v>
      </c>
      <c r="D1891" s="11" t="s">
        <v>260</v>
      </c>
      <c r="E1891" s="19" t="s">
        <v>3514</v>
      </c>
      <c r="F1891" s="10">
        <v>42036</v>
      </c>
      <c r="G1891" s="10">
        <v>45689</v>
      </c>
      <c r="H1891" s="11">
        <v>11</v>
      </c>
      <c r="I1891" s="20" t="s">
        <v>259</v>
      </c>
      <c r="J1891" s="11" t="s">
        <v>261</v>
      </c>
      <c r="K1891" s="11" t="s">
        <v>11524</v>
      </c>
      <c r="L1891" s="11">
        <v>2</v>
      </c>
    </row>
    <row r="1892" spans="1:12">
      <c r="A1892" s="11" t="s">
        <v>3319</v>
      </c>
      <c r="D1892" s="11" t="s">
        <v>260</v>
      </c>
      <c r="E1892" s="19" t="s">
        <v>3515</v>
      </c>
      <c r="F1892" s="10">
        <v>42036</v>
      </c>
      <c r="G1892" s="10">
        <v>45689</v>
      </c>
      <c r="H1892" s="11">
        <v>11</v>
      </c>
      <c r="I1892" s="20" t="s">
        <v>259</v>
      </c>
      <c r="J1892" s="11" t="s">
        <v>261</v>
      </c>
      <c r="K1892" s="11" t="s">
        <v>11524</v>
      </c>
      <c r="L1892" s="11">
        <v>2</v>
      </c>
    </row>
    <row r="1893" spans="1:12">
      <c r="A1893" s="11" t="s">
        <v>3320</v>
      </c>
      <c r="D1893" s="11" t="s">
        <v>260</v>
      </c>
      <c r="E1893" s="19" t="s">
        <v>3516</v>
      </c>
      <c r="F1893" s="10">
        <v>42036</v>
      </c>
      <c r="G1893" s="10">
        <v>45689</v>
      </c>
      <c r="H1893" s="11">
        <v>11</v>
      </c>
      <c r="I1893" s="20" t="s">
        <v>259</v>
      </c>
      <c r="J1893" s="11" t="s">
        <v>261</v>
      </c>
      <c r="K1893" s="11" t="s">
        <v>11524</v>
      </c>
      <c r="L1893" s="11">
        <v>2</v>
      </c>
    </row>
    <row r="1894" spans="1:12">
      <c r="A1894" s="11" t="s">
        <v>3321</v>
      </c>
      <c r="D1894" s="11" t="s">
        <v>260</v>
      </c>
      <c r="E1894" s="19" t="s">
        <v>3517</v>
      </c>
      <c r="F1894" s="10">
        <v>42036</v>
      </c>
      <c r="G1894" s="10">
        <v>45689</v>
      </c>
      <c r="H1894" s="11">
        <v>11</v>
      </c>
      <c r="I1894" s="20" t="s">
        <v>259</v>
      </c>
      <c r="J1894" s="11" t="s">
        <v>261</v>
      </c>
      <c r="K1894" s="11" t="s">
        <v>11524</v>
      </c>
      <c r="L1894" s="11">
        <v>2</v>
      </c>
    </row>
    <row r="1895" spans="1:12">
      <c r="A1895" s="11" t="s">
        <v>3322</v>
      </c>
      <c r="D1895" s="11" t="s">
        <v>260</v>
      </c>
      <c r="E1895" s="19" t="s">
        <v>3518</v>
      </c>
      <c r="F1895" s="10">
        <v>42036</v>
      </c>
      <c r="G1895" s="10">
        <v>45689</v>
      </c>
      <c r="H1895" s="11">
        <v>11</v>
      </c>
      <c r="I1895" s="20" t="s">
        <v>259</v>
      </c>
      <c r="J1895" s="11" t="s">
        <v>261</v>
      </c>
      <c r="K1895" s="11" t="s">
        <v>11524</v>
      </c>
      <c r="L1895" s="11">
        <v>2</v>
      </c>
    </row>
    <row r="1896" spans="1:12">
      <c r="A1896" s="11" t="s">
        <v>3323</v>
      </c>
      <c r="D1896" s="11" t="s">
        <v>260</v>
      </c>
      <c r="E1896" s="19" t="s">
        <v>3519</v>
      </c>
      <c r="F1896" s="10">
        <v>42036</v>
      </c>
      <c r="G1896" s="10">
        <v>45689</v>
      </c>
      <c r="H1896" s="11">
        <v>11</v>
      </c>
      <c r="I1896" s="20" t="s">
        <v>259</v>
      </c>
      <c r="J1896" s="11" t="s">
        <v>261</v>
      </c>
      <c r="K1896" s="11" t="s">
        <v>11524</v>
      </c>
      <c r="L1896" s="11">
        <v>2</v>
      </c>
    </row>
    <row r="1897" spans="1:12">
      <c r="A1897" s="11" t="s">
        <v>3324</v>
      </c>
      <c r="D1897" s="11" t="s">
        <v>260</v>
      </c>
      <c r="E1897" s="19" t="s">
        <v>3520</v>
      </c>
      <c r="F1897" s="10">
        <v>42036</v>
      </c>
      <c r="G1897" s="10">
        <v>45689</v>
      </c>
      <c r="H1897" s="11">
        <v>11</v>
      </c>
      <c r="I1897" s="20" t="s">
        <v>259</v>
      </c>
      <c r="J1897" s="11" t="s">
        <v>261</v>
      </c>
      <c r="K1897" s="11" t="s">
        <v>11524</v>
      </c>
      <c r="L1897" s="11">
        <v>2</v>
      </c>
    </row>
    <row r="1898" spans="1:12">
      <c r="A1898" s="11" t="s">
        <v>3325</v>
      </c>
      <c r="D1898" s="11" t="s">
        <v>260</v>
      </c>
      <c r="E1898" s="19" t="s">
        <v>3521</v>
      </c>
      <c r="F1898" s="10">
        <v>42036</v>
      </c>
      <c r="G1898" s="10">
        <v>45689</v>
      </c>
      <c r="H1898" s="11">
        <v>11</v>
      </c>
      <c r="I1898" s="20" t="s">
        <v>259</v>
      </c>
      <c r="J1898" s="11" t="s">
        <v>261</v>
      </c>
      <c r="K1898" s="11" t="s">
        <v>11524</v>
      </c>
      <c r="L1898" s="11">
        <v>2</v>
      </c>
    </row>
    <row r="1899" spans="1:12">
      <c r="A1899" s="11" t="s">
        <v>3326</v>
      </c>
      <c r="D1899" s="11" t="s">
        <v>260</v>
      </c>
      <c r="E1899" s="19" t="s">
        <v>3522</v>
      </c>
      <c r="F1899" s="10">
        <v>42036</v>
      </c>
      <c r="G1899" s="10">
        <v>45689</v>
      </c>
      <c r="H1899" s="11">
        <v>11</v>
      </c>
      <c r="I1899" s="11" t="s">
        <v>277</v>
      </c>
      <c r="J1899" s="11" t="s">
        <v>261</v>
      </c>
      <c r="K1899" s="11" t="s">
        <v>11524</v>
      </c>
      <c r="L1899" s="11">
        <v>2</v>
      </c>
    </row>
    <row r="1900" spans="1:12">
      <c r="A1900" s="11" t="s">
        <v>3327</v>
      </c>
      <c r="D1900" s="11" t="s">
        <v>260</v>
      </c>
      <c r="E1900" s="19" t="s">
        <v>3523</v>
      </c>
      <c r="F1900" s="10">
        <v>42036</v>
      </c>
      <c r="G1900" s="10">
        <v>45689</v>
      </c>
      <c r="H1900" s="11">
        <v>11</v>
      </c>
      <c r="I1900" s="11" t="s">
        <v>277</v>
      </c>
      <c r="J1900" s="11" t="s">
        <v>261</v>
      </c>
      <c r="K1900" s="11" t="s">
        <v>11524</v>
      </c>
      <c r="L1900" s="11">
        <v>2</v>
      </c>
    </row>
    <row r="1901" spans="1:12">
      <c r="A1901" s="11" t="s">
        <v>3328</v>
      </c>
      <c r="D1901" s="11" t="s">
        <v>260</v>
      </c>
      <c r="E1901" s="19" t="s">
        <v>3524</v>
      </c>
      <c r="F1901" s="10">
        <v>42036</v>
      </c>
      <c r="G1901" s="10">
        <v>45689</v>
      </c>
      <c r="H1901" s="11">
        <v>11</v>
      </c>
      <c r="I1901" s="11" t="s">
        <v>277</v>
      </c>
      <c r="J1901" s="11" t="s">
        <v>261</v>
      </c>
      <c r="K1901" s="11" t="s">
        <v>11524</v>
      </c>
      <c r="L1901" s="11">
        <v>2</v>
      </c>
    </row>
    <row r="1902" spans="1:12">
      <c r="A1902" s="11" t="s">
        <v>3329</v>
      </c>
      <c r="D1902" s="11" t="s">
        <v>260</v>
      </c>
      <c r="E1902" s="19" t="s">
        <v>3525</v>
      </c>
      <c r="F1902" s="10">
        <v>42036</v>
      </c>
      <c r="G1902" s="10">
        <v>45689</v>
      </c>
      <c r="H1902" s="11">
        <v>11</v>
      </c>
      <c r="I1902" s="20" t="s">
        <v>259</v>
      </c>
      <c r="J1902" s="11" t="s">
        <v>261</v>
      </c>
      <c r="K1902" s="11" t="s">
        <v>11524</v>
      </c>
      <c r="L1902" s="11">
        <v>2</v>
      </c>
    </row>
    <row r="1903" spans="1:12">
      <c r="A1903" s="11" t="s">
        <v>3330</v>
      </c>
      <c r="D1903" s="11" t="s">
        <v>260</v>
      </c>
      <c r="E1903" s="19" t="s">
        <v>3526</v>
      </c>
      <c r="F1903" s="10">
        <v>42036</v>
      </c>
      <c r="G1903" s="10">
        <v>45689</v>
      </c>
      <c r="H1903" s="11">
        <v>11</v>
      </c>
      <c r="I1903" s="20" t="s">
        <v>259</v>
      </c>
      <c r="J1903" s="11" t="s">
        <v>261</v>
      </c>
      <c r="K1903" s="11" t="s">
        <v>11524</v>
      </c>
      <c r="L1903" s="11">
        <v>2</v>
      </c>
    </row>
    <row r="1904" spans="1:12">
      <c r="A1904" s="11" t="s">
        <v>3331</v>
      </c>
      <c r="D1904" s="11" t="s">
        <v>260</v>
      </c>
      <c r="E1904" s="19" t="s">
        <v>3527</v>
      </c>
      <c r="F1904" s="10">
        <v>42036</v>
      </c>
      <c r="G1904" s="10">
        <v>45689</v>
      </c>
      <c r="H1904" s="11">
        <v>11</v>
      </c>
      <c r="I1904" s="20" t="s">
        <v>259</v>
      </c>
      <c r="J1904" s="11" t="s">
        <v>261</v>
      </c>
      <c r="K1904" s="11" t="s">
        <v>11524</v>
      </c>
      <c r="L1904" s="11">
        <v>2</v>
      </c>
    </row>
    <row r="1905" spans="1:12">
      <c r="A1905" s="11" t="s">
        <v>3332</v>
      </c>
      <c r="D1905" s="11" t="s">
        <v>260</v>
      </c>
      <c r="E1905" s="19" t="s">
        <v>3528</v>
      </c>
      <c r="F1905" s="10">
        <v>42036</v>
      </c>
      <c r="G1905" s="10">
        <v>45689</v>
      </c>
      <c r="H1905" s="11">
        <v>11</v>
      </c>
      <c r="I1905" s="20" t="s">
        <v>259</v>
      </c>
      <c r="J1905" s="11" t="s">
        <v>261</v>
      </c>
      <c r="K1905" s="11" t="s">
        <v>11524</v>
      </c>
      <c r="L1905" s="11">
        <v>2</v>
      </c>
    </row>
    <row r="1906" spans="1:12">
      <c r="A1906" s="11" t="s">
        <v>3333</v>
      </c>
      <c r="D1906" s="11" t="s">
        <v>260</v>
      </c>
      <c r="E1906" s="19" t="s">
        <v>3529</v>
      </c>
      <c r="F1906" s="10">
        <v>42036</v>
      </c>
      <c r="G1906" s="10">
        <v>45689</v>
      </c>
      <c r="H1906" s="11">
        <v>11</v>
      </c>
      <c r="I1906" s="20" t="s">
        <v>259</v>
      </c>
      <c r="J1906" s="11" t="s">
        <v>261</v>
      </c>
      <c r="K1906" s="11" t="s">
        <v>11524</v>
      </c>
      <c r="L1906" s="11">
        <v>2</v>
      </c>
    </row>
    <row r="1907" spans="1:12">
      <c r="A1907" s="11" t="s">
        <v>3334</v>
      </c>
      <c r="D1907" s="11" t="s">
        <v>260</v>
      </c>
      <c r="E1907" s="19" t="s">
        <v>3530</v>
      </c>
      <c r="F1907" s="10">
        <v>42036</v>
      </c>
      <c r="G1907" s="10">
        <v>45689</v>
      </c>
      <c r="H1907" s="11">
        <v>11</v>
      </c>
      <c r="I1907" s="20" t="s">
        <v>259</v>
      </c>
      <c r="J1907" s="11" t="s">
        <v>261</v>
      </c>
      <c r="K1907" s="11" t="s">
        <v>11524</v>
      </c>
      <c r="L1907" s="11">
        <v>2</v>
      </c>
    </row>
    <row r="1908" spans="1:12">
      <c r="A1908" s="11" t="s">
        <v>3335</v>
      </c>
      <c r="D1908" s="11" t="s">
        <v>260</v>
      </c>
      <c r="E1908" s="19" t="s">
        <v>3531</v>
      </c>
      <c r="F1908" s="10">
        <v>42036</v>
      </c>
      <c r="G1908" s="10">
        <v>45689</v>
      </c>
      <c r="H1908" s="11">
        <v>11</v>
      </c>
      <c r="I1908" s="20" t="s">
        <v>259</v>
      </c>
      <c r="J1908" s="11" t="s">
        <v>261</v>
      </c>
      <c r="K1908" s="11" t="s">
        <v>11524</v>
      </c>
      <c r="L1908" s="11">
        <v>2</v>
      </c>
    </row>
    <row r="1909" spans="1:12">
      <c r="A1909" s="11" t="s">
        <v>3336</v>
      </c>
      <c r="D1909" s="11" t="s">
        <v>260</v>
      </c>
      <c r="E1909" s="19" t="s">
        <v>3532</v>
      </c>
      <c r="F1909" s="10">
        <v>42036</v>
      </c>
      <c r="G1909" s="10">
        <v>45689</v>
      </c>
      <c r="H1909" s="11">
        <v>11</v>
      </c>
      <c r="I1909" s="20" t="s">
        <v>259</v>
      </c>
      <c r="J1909" s="11" t="s">
        <v>261</v>
      </c>
      <c r="K1909" s="11" t="s">
        <v>11524</v>
      </c>
      <c r="L1909" s="11">
        <v>2</v>
      </c>
    </row>
    <row r="1910" spans="1:12">
      <c r="A1910" s="11" t="s">
        <v>3337</v>
      </c>
      <c r="D1910" s="11" t="s">
        <v>260</v>
      </c>
      <c r="E1910" s="19" t="s">
        <v>3533</v>
      </c>
      <c r="F1910" s="10">
        <v>42036</v>
      </c>
      <c r="G1910" s="10">
        <v>45689</v>
      </c>
      <c r="H1910" s="11">
        <v>11</v>
      </c>
      <c r="I1910" s="20" t="s">
        <v>259</v>
      </c>
      <c r="J1910" s="11" t="s">
        <v>261</v>
      </c>
      <c r="K1910" s="11" t="s">
        <v>11524</v>
      </c>
      <c r="L1910" s="11">
        <v>2</v>
      </c>
    </row>
    <row r="1911" spans="1:12">
      <c r="A1911" s="11" t="s">
        <v>3338</v>
      </c>
      <c r="D1911" s="11" t="s">
        <v>260</v>
      </c>
      <c r="E1911" s="19" t="s">
        <v>3534</v>
      </c>
      <c r="F1911" s="10">
        <v>42036</v>
      </c>
      <c r="G1911" s="10">
        <v>45689</v>
      </c>
      <c r="H1911" s="11">
        <v>11</v>
      </c>
      <c r="I1911" s="20" t="s">
        <v>259</v>
      </c>
      <c r="J1911" s="11" t="s">
        <v>261</v>
      </c>
      <c r="K1911" s="11" t="s">
        <v>11524</v>
      </c>
      <c r="L1911" s="11">
        <v>2</v>
      </c>
    </row>
    <row r="1912" spans="1:12">
      <c r="A1912" s="11" t="s">
        <v>3339</v>
      </c>
      <c r="D1912" s="11" t="s">
        <v>260</v>
      </c>
      <c r="E1912" s="19" t="s">
        <v>3535</v>
      </c>
      <c r="F1912" s="10">
        <v>42036</v>
      </c>
      <c r="G1912" s="10">
        <v>45689</v>
      </c>
      <c r="H1912" s="11">
        <v>11</v>
      </c>
      <c r="I1912" s="20" t="s">
        <v>259</v>
      </c>
      <c r="J1912" s="11" t="s">
        <v>261</v>
      </c>
      <c r="K1912" s="11" t="s">
        <v>11524</v>
      </c>
      <c r="L1912" s="11">
        <v>2</v>
      </c>
    </row>
    <row r="1913" spans="1:12">
      <c r="A1913" s="11" t="s">
        <v>3340</v>
      </c>
      <c r="D1913" s="11" t="s">
        <v>260</v>
      </c>
      <c r="E1913" s="19" t="s">
        <v>3536</v>
      </c>
      <c r="F1913" s="10">
        <v>42036</v>
      </c>
      <c r="G1913" s="10">
        <v>45689</v>
      </c>
      <c r="H1913" s="11">
        <v>11</v>
      </c>
      <c r="I1913" s="20" t="s">
        <v>259</v>
      </c>
      <c r="J1913" s="11" t="s">
        <v>261</v>
      </c>
      <c r="K1913" s="11" t="s">
        <v>11524</v>
      </c>
      <c r="L1913" s="11">
        <v>2</v>
      </c>
    </row>
    <row r="1914" spans="1:12">
      <c r="A1914" s="11" t="s">
        <v>3341</v>
      </c>
      <c r="D1914" s="11" t="s">
        <v>260</v>
      </c>
      <c r="E1914" s="19" t="s">
        <v>3537</v>
      </c>
      <c r="F1914" s="10">
        <v>42036</v>
      </c>
      <c r="G1914" s="10">
        <v>45689</v>
      </c>
      <c r="H1914" s="11">
        <v>11</v>
      </c>
      <c r="I1914" s="20" t="s">
        <v>259</v>
      </c>
      <c r="J1914" s="11" t="s">
        <v>261</v>
      </c>
      <c r="K1914" s="11" t="s">
        <v>11524</v>
      </c>
      <c r="L1914" s="11">
        <v>2</v>
      </c>
    </row>
    <row r="1915" spans="1:12">
      <c r="A1915" s="11" t="s">
        <v>3342</v>
      </c>
      <c r="D1915" s="11" t="s">
        <v>260</v>
      </c>
      <c r="E1915" s="19" t="s">
        <v>3538</v>
      </c>
      <c r="F1915" s="10">
        <v>42036</v>
      </c>
      <c r="G1915" s="10">
        <v>45689</v>
      </c>
      <c r="H1915" s="11">
        <v>11</v>
      </c>
      <c r="I1915" s="20" t="s">
        <v>259</v>
      </c>
      <c r="J1915" s="11" t="s">
        <v>261</v>
      </c>
      <c r="K1915" s="11" t="s">
        <v>11524</v>
      </c>
      <c r="L1915" s="11">
        <v>2</v>
      </c>
    </row>
    <row r="1916" spans="1:12">
      <c r="A1916" s="11" t="s">
        <v>3343</v>
      </c>
      <c r="D1916" s="11" t="s">
        <v>260</v>
      </c>
      <c r="E1916" s="19" t="s">
        <v>3539</v>
      </c>
      <c r="F1916" s="10">
        <v>42036</v>
      </c>
      <c r="G1916" s="10">
        <v>45689</v>
      </c>
      <c r="H1916" s="11">
        <v>11</v>
      </c>
      <c r="I1916" s="20" t="s">
        <v>259</v>
      </c>
      <c r="J1916" s="11" t="s">
        <v>261</v>
      </c>
      <c r="K1916" s="11" t="s">
        <v>11524</v>
      </c>
      <c r="L1916" s="11">
        <v>2</v>
      </c>
    </row>
    <row r="1917" spans="1:12">
      <c r="A1917" s="11" t="s">
        <v>3344</v>
      </c>
      <c r="D1917" s="11" t="s">
        <v>260</v>
      </c>
      <c r="E1917" s="19" t="s">
        <v>3540</v>
      </c>
      <c r="F1917" s="10">
        <v>42036</v>
      </c>
      <c r="G1917" s="10">
        <v>45689</v>
      </c>
      <c r="H1917" s="11">
        <v>11</v>
      </c>
      <c r="I1917" s="11" t="s">
        <v>277</v>
      </c>
      <c r="J1917" s="11" t="s">
        <v>261</v>
      </c>
      <c r="K1917" s="11" t="s">
        <v>11524</v>
      </c>
      <c r="L1917" s="11">
        <v>2</v>
      </c>
    </row>
    <row r="1918" spans="1:12">
      <c r="A1918" s="11" t="s">
        <v>3345</v>
      </c>
      <c r="D1918" s="11" t="s">
        <v>260</v>
      </c>
      <c r="E1918" s="19" t="s">
        <v>3541</v>
      </c>
      <c r="F1918" s="10">
        <v>42036</v>
      </c>
      <c r="G1918" s="10">
        <v>45689</v>
      </c>
      <c r="H1918" s="11">
        <v>11</v>
      </c>
      <c r="I1918" s="11" t="s">
        <v>277</v>
      </c>
      <c r="J1918" s="11" t="s">
        <v>261</v>
      </c>
      <c r="K1918" s="11" t="s">
        <v>11524</v>
      </c>
      <c r="L1918" s="11">
        <v>2</v>
      </c>
    </row>
    <row r="1919" spans="1:12">
      <c r="A1919" s="11" t="s">
        <v>3346</v>
      </c>
      <c r="D1919" s="11" t="s">
        <v>260</v>
      </c>
      <c r="E1919" s="19" t="s">
        <v>3542</v>
      </c>
      <c r="F1919" s="10">
        <v>42036</v>
      </c>
      <c r="G1919" s="10">
        <v>45689</v>
      </c>
      <c r="H1919" s="11">
        <v>11</v>
      </c>
      <c r="I1919" s="11" t="s">
        <v>277</v>
      </c>
      <c r="J1919" s="11" t="s">
        <v>261</v>
      </c>
      <c r="K1919" s="11" t="s">
        <v>11524</v>
      </c>
      <c r="L1919" s="11">
        <v>2</v>
      </c>
    </row>
    <row r="1920" spans="1:12">
      <c r="A1920" s="11" t="s">
        <v>3347</v>
      </c>
      <c r="D1920" s="11" t="s">
        <v>260</v>
      </c>
      <c r="E1920" s="19" t="s">
        <v>3543</v>
      </c>
      <c r="F1920" s="10">
        <v>42036</v>
      </c>
      <c r="G1920" s="10">
        <v>45689</v>
      </c>
      <c r="H1920" s="11">
        <v>11</v>
      </c>
      <c r="I1920" s="20" t="s">
        <v>259</v>
      </c>
      <c r="J1920" s="11" t="s">
        <v>261</v>
      </c>
      <c r="K1920" s="11" t="s">
        <v>11524</v>
      </c>
      <c r="L1920" s="11">
        <v>2</v>
      </c>
    </row>
    <row r="1921" spans="1:12">
      <c r="A1921" s="11" t="s">
        <v>3348</v>
      </c>
      <c r="D1921" s="11" t="s">
        <v>260</v>
      </c>
      <c r="E1921" s="19" t="s">
        <v>3544</v>
      </c>
      <c r="F1921" s="10">
        <v>42036</v>
      </c>
      <c r="G1921" s="10">
        <v>45689</v>
      </c>
      <c r="H1921" s="11">
        <v>11</v>
      </c>
      <c r="I1921" s="20" t="s">
        <v>259</v>
      </c>
      <c r="J1921" s="11" t="s">
        <v>261</v>
      </c>
      <c r="K1921" s="11" t="s">
        <v>11524</v>
      </c>
      <c r="L1921" s="11">
        <v>2</v>
      </c>
    </row>
    <row r="1922" spans="1:12">
      <c r="A1922" s="11" t="s">
        <v>3349</v>
      </c>
      <c r="D1922" s="11" t="s">
        <v>260</v>
      </c>
      <c r="E1922" s="19" t="s">
        <v>3545</v>
      </c>
      <c r="F1922" s="10">
        <v>42036</v>
      </c>
      <c r="G1922" s="10">
        <v>45689</v>
      </c>
      <c r="H1922" s="11">
        <v>11</v>
      </c>
      <c r="I1922" s="20" t="s">
        <v>259</v>
      </c>
      <c r="J1922" s="11" t="s">
        <v>261</v>
      </c>
      <c r="K1922" s="11" t="s">
        <v>11524</v>
      </c>
      <c r="L1922" s="11">
        <v>2</v>
      </c>
    </row>
    <row r="1923" spans="1:12">
      <c r="A1923" s="11" t="s">
        <v>3350</v>
      </c>
      <c r="D1923" s="11" t="s">
        <v>260</v>
      </c>
      <c r="E1923" s="19" t="s">
        <v>3546</v>
      </c>
      <c r="F1923" s="10">
        <v>42036</v>
      </c>
      <c r="G1923" s="10">
        <v>45689</v>
      </c>
      <c r="H1923" s="11">
        <v>11</v>
      </c>
      <c r="I1923" s="20" t="s">
        <v>259</v>
      </c>
      <c r="J1923" s="11" t="s">
        <v>261</v>
      </c>
      <c r="K1923" s="11" t="s">
        <v>11524</v>
      </c>
      <c r="L1923" s="11">
        <v>2</v>
      </c>
    </row>
    <row r="1924" spans="1:12">
      <c r="A1924" s="11" t="s">
        <v>3351</v>
      </c>
      <c r="D1924" s="11" t="s">
        <v>260</v>
      </c>
      <c r="E1924" s="19" t="s">
        <v>3547</v>
      </c>
      <c r="F1924" s="10">
        <v>42036</v>
      </c>
      <c r="G1924" s="10">
        <v>45689</v>
      </c>
      <c r="H1924" s="11">
        <v>11</v>
      </c>
      <c r="I1924" s="20" t="s">
        <v>259</v>
      </c>
      <c r="J1924" s="11" t="s">
        <v>261</v>
      </c>
      <c r="K1924" s="11" t="s">
        <v>11524</v>
      </c>
      <c r="L1924" s="11">
        <v>2</v>
      </c>
    </row>
    <row r="1925" spans="1:12">
      <c r="A1925" s="11" t="s">
        <v>3352</v>
      </c>
      <c r="D1925" s="11" t="s">
        <v>260</v>
      </c>
      <c r="E1925" s="19" t="s">
        <v>3548</v>
      </c>
      <c r="F1925" s="10">
        <v>42036</v>
      </c>
      <c r="G1925" s="10">
        <v>45689</v>
      </c>
      <c r="H1925" s="11">
        <v>11</v>
      </c>
      <c r="I1925" s="20" t="s">
        <v>259</v>
      </c>
      <c r="J1925" s="11" t="s">
        <v>261</v>
      </c>
      <c r="K1925" s="11" t="s">
        <v>11524</v>
      </c>
      <c r="L1925" s="11">
        <v>2</v>
      </c>
    </row>
    <row r="1926" spans="1:12">
      <c r="A1926" s="11" t="s">
        <v>3353</v>
      </c>
      <c r="D1926" s="11" t="s">
        <v>260</v>
      </c>
      <c r="E1926" s="19" t="s">
        <v>3549</v>
      </c>
      <c r="F1926" s="10">
        <v>42036</v>
      </c>
      <c r="G1926" s="10">
        <v>45689</v>
      </c>
      <c r="H1926" s="11">
        <v>11</v>
      </c>
      <c r="I1926" s="20" t="s">
        <v>259</v>
      </c>
      <c r="J1926" s="11" t="s">
        <v>261</v>
      </c>
      <c r="K1926" s="11" t="s">
        <v>11524</v>
      </c>
      <c r="L1926" s="11">
        <v>2</v>
      </c>
    </row>
    <row r="1927" spans="1:12">
      <c r="A1927" s="11" t="s">
        <v>3354</v>
      </c>
      <c r="D1927" s="11" t="s">
        <v>260</v>
      </c>
      <c r="E1927" s="19" t="s">
        <v>3550</v>
      </c>
      <c r="F1927" s="10">
        <v>42036</v>
      </c>
      <c r="G1927" s="10">
        <v>45689</v>
      </c>
      <c r="H1927" s="11">
        <v>11</v>
      </c>
      <c r="I1927" s="20" t="s">
        <v>259</v>
      </c>
      <c r="J1927" s="11" t="s">
        <v>261</v>
      </c>
      <c r="K1927" s="11" t="s">
        <v>11524</v>
      </c>
      <c r="L1927" s="11">
        <v>2</v>
      </c>
    </row>
    <row r="1928" spans="1:12">
      <c r="A1928" s="11" t="s">
        <v>3355</v>
      </c>
      <c r="D1928" s="11" t="s">
        <v>260</v>
      </c>
      <c r="E1928" s="19" t="s">
        <v>3551</v>
      </c>
      <c r="F1928" s="10">
        <v>42036</v>
      </c>
      <c r="G1928" s="10">
        <v>45689</v>
      </c>
      <c r="H1928" s="11">
        <v>11</v>
      </c>
      <c r="I1928" s="20" t="s">
        <v>259</v>
      </c>
      <c r="J1928" s="11" t="s">
        <v>261</v>
      </c>
      <c r="K1928" s="11" t="s">
        <v>11524</v>
      </c>
      <c r="L1928" s="11">
        <v>2</v>
      </c>
    </row>
    <row r="1929" spans="1:12">
      <c r="A1929" s="11" t="s">
        <v>3356</v>
      </c>
      <c r="D1929" s="11" t="s">
        <v>260</v>
      </c>
      <c r="E1929" s="19" t="s">
        <v>3552</v>
      </c>
      <c r="F1929" s="10">
        <v>42036</v>
      </c>
      <c r="G1929" s="10">
        <v>45689</v>
      </c>
      <c r="H1929" s="11">
        <v>11</v>
      </c>
      <c r="I1929" s="20" t="s">
        <v>259</v>
      </c>
      <c r="J1929" s="11" t="s">
        <v>261</v>
      </c>
      <c r="K1929" s="11" t="s">
        <v>11524</v>
      </c>
      <c r="L1929" s="11">
        <v>2</v>
      </c>
    </row>
    <row r="1930" spans="1:12">
      <c r="A1930" s="11" t="s">
        <v>3357</v>
      </c>
      <c r="D1930" s="11" t="s">
        <v>260</v>
      </c>
      <c r="E1930" s="19" t="s">
        <v>3553</v>
      </c>
      <c r="F1930" s="10">
        <v>42036</v>
      </c>
      <c r="G1930" s="10">
        <v>45689</v>
      </c>
      <c r="H1930" s="11">
        <v>11</v>
      </c>
      <c r="I1930" s="20" t="s">
        <v>259</v>
      </c>
      <c r="J1930" s="11" t="s">
        <v>261</v>
      </c>
      <c r="K1930" s="11" t="s">
        <v>11524</v>
      </c>
      <c r="L1930" s="11">
        <v>2</v>
      </c>
    </row>
    <row r="1931" spans="1:12">
      <c r="A1931" s="11" t="s">
        <v>3358</v>
      </c>
      <c r="D1931" s="11" t="s">
        <v>260</v>
      </c>
      <c r="E1931" s="19" t="s">
        <v>3554</v>
      </c>
      <c r="F1931" s="10">
        <v>42036</v>
      </c>
      <c r="G1931" s="10">
        <v>45689</v>
      </c>
      <c r="H1931" s="11">
        <v>11</v>
      </c>
      <c r="I1931" s="20" t="s">
        <v>259</v>
      </c>
      <c r="J1931" s="11" t="s">
        <v>261</v>
      </c>
      <c r="K1931" s="11" t="s">
        <v>11524</v>
      </c>
      <c r="L1931" s="11">
        <v>2</v>
      </c>
    </row>
    <row r="1932" spans="1:12">
      <c r="A1932" s="11" t="s">
        <v>3359</v>
      </c>
      <c r="D1932" s="11" t="s">
        <v>260</v>
      </c>
      <c r="E1932" s="19" t="s">
        <v>3555</v>
      </c>
      <c r="F1932" s="10">
        <v>42036</v>
      </c>
      <c r="G1932" s="10">
        <v>45689</v>
      </c>
      <c r="H1932" s="11">
        <v>11</v>
      </c>
      <c r="I1932" s="20" t="s">
        <v>259</v>
      </c>
      <c r="J1932" s="11" t="s">
        <v>261</v>
      </c>
      <c r="K1932" s="11" t="s">
        <v>11524</v>
      </c>
      <c r="L1932" s="11">
        <v>2</v>
      </c>
    </row>
    <row r="1933" spans="1:12">
      <c r="A1933" s="11" t="s">
        <v>3360</v>
      </c>
      <c r="D1933" s="11" t="s">
        <v>260</v>
      </c>
      <c r="E1933" s="19" t="s">
        <v>3556</v>
      </c>
      <c r="F1933" s="10">
        <v>42036</v>
      </c>
      <c r="G1933" s="10">
        <v>45689</v>
      </c>
      <c r="H1933" s="11">
        <v>11</v>
      </c>
      <c r="I1933" s="20" t="s">
        <v>259</v>
      </c>
      <c r="J1933" s="11" t="s">
        <v>261</v>
      </c>
      <c r="K1933" s="11" t="s">
        <v>11524</v>
      </c>
      <c r="L1933" s="11">
        <v>2</v>
      </c>
    </row>
    <row r="1934" spans="1:12">
      <c r="A1934" s="11" t="s">
        <v>3361</v>
      </c>
      <c r="D1934" s="11" t="s">
        <v>260</v>
      </c>
      <c r="E1934" s="19" t="s">
        <v>3557</v>
      </c>
      <c r="F1934" s="10">
        <v>42036</v>
      </c>
      <c r="G1934" s="10">
        <v>45689</v>
      </c>
      <c r="H1934" s="11">
        <v>11</v>
      </c>
      <c r="I1934" s="20" t="s">
        <v>259</v>
      </c>
      <c r="J1934" s="11" t="s">
        <v>261</v>
      </c>
      <c r="K1934" s="11" t="s">
        <v>11524</v>
      </c>
      <c r="L1934" s="11">
        <v>2</v>
      </c>
    </row>
    <row r="1935" spans="1:12">
      <c r="A1935" s="11" t="s">
        <v>3362</v>
      </c>
      <c r="D1935" s="11" t="s">
        <v>260</v>
      </c>
      <c r="E1935" s="19" t="s">
        <v>3558</v>
      </c>
      <c r="F1935" s="10">
        <v>42036</v>
      </c>
      <c r="G1935" s="10">
        <v>45689</v>
      </c>
      <c r="H1935" s="11">
        <v>11</v>
      </c>
      <c r="I1935" s="11" t="s">
        <v>277</v>
      </c>
      <c r="J1935" s="11" t="s">
        <v>261</v>
      </c>
      <c r="K1935" s="11" t="s">
        <v>11524</v>
      </c>
      <c r="L1935" s="11">
        <v>2</v>
      </c>
    </row>
    <row r="1936" spans="1:12">
      <c r="A1936" s="11" t="s">
        <v>3363</v>
      </c>
      <c r="D1936" s="11" t="s">
        <v>260</v>
      </c>
      <c r="E1936" s="19" t="s">
        <v>3559</v>
      </c>
      <c r="F1936" s="10">
        <v>42036</v>
      </c>
      <c r="G1936" s="10">
        <v>45689</v>
      </c>
      <c r="H1936" s="11">
        <v>11</v>
      </c>
      <c r="I1936" s="11" t="s">
        <v>277</v>
      </c>
      <c r="J1936" s="11" t="s">
        <v>261</v>
      </c>
      <c r="K1936" s="11" t="s">
        <v>11524</v>
      </c>
      <c r="L1936" s="11">
        <v>2</v>
      </c>
    </row>
    <row r="1937" spans="1:12">
      <c r="A1937" s="11" t="s">
        <v>3364</v>
      </c>
      <c r="D1937" s="11" t="s">
        <v>260</v>
      </c>
      <c r="E1937" s="19" t="s">
        <v>3560</v>
      </c>
      <c r="F1937" s="10">
        <v>42036</v>
      </c>
      <c r="G1937" s="10">
        <v>45689</v>
      </c>
      <c r="H1937" s="11">
        <v>11</v>
      </c>
      <c r="I1937" s="11" t="s">
        <v>277</v>
      </c>
      <c r="J1937" s="11" t="s">
        <v>261</v>
      </c>
      <c r="K1937" s="11" t="s">
        <v>11524</v>
      </c>
      <c r="L1937" s="11">
        <v>2</v>
      </c>
    </row>
    <row r="1938" spans="1:12">
      <c r="A1938" s="11" t="s">
        <v>11641</v>
      </c>
      <c r="D1938" s="11" t="s">
        <v>260</v>
      </c>
      <c r="E1938" s="19" t="s">
        <v>3561</v>
      </c>
      <c r="F1938" s="10">
        <v>42036</v>
      </c>
      <c r="G1938" s="10">
        <v>45689</v>
      </c>
      <c r="H1938" s="11">
        <v>11</v>
      </c>
      <c r="I1938" s="20" t="s">
        <v>259</v>
      </c>
      <c r="J1938" s="11" t="s">
        <v>261</v>
      </c>
      <c r="K1938" s="11" t="s">
        <v>11524</v>
      </c>
      <c r="L1938" s="11">
        <v>2</v>
      </c>
    </row>
    <row r="1939" spans="1:12">
      <c r="A1939" s="11" t="s">
        <v>11642</v>
      </c>
      <c r="D1939" s="11" t="s">
        <v>260</v>
      </c>
      <c r="E1939" s="19" t="s">
        <v>3562</v>
      </c>
      <c r="F1939" s="10">
        <v>42036</v>
      </c>
      <c r="G1939" s="10">
        <v>45689</v>
      </c>
      <c r="H1939" s="11">
        <v>11</v>
      </c>
      <c r="I1939" s="20" t="s">
        <v>259</v>
      </c>
      <c r="J1939" s="11" t="s">
        <v>261</v>
      </c>
      <c r="K1939" s="11" t="s">
        <v>11524</v>
      </c>
      <c r="L1939" s="11">
        <v>2</v>
      </c>
    </row>
    <row r="1940" spans="1:12">
      <c r="A1940" s="11" t="s">
        <v>11643</v>
      </c>
      <c r="D1940" s="11" t="s">
        <v>260</v>
      </c>
      <c r="E1940" s="19" t="s">
        <v>3563</v>
      </c>
      <c r="F1940" s="10">
        <v>42036</v>
      </c>
      <c r="G1940" s="10">
        <v>45689</v>
      </c>
      <c r="H1940" s="11">
        <v>11</v>
      </c>
      <c r="I1940" s="20" t="s">
        <v>259</v>
      </c>
      <c r="J1940" s="11" t="s">
        <v>261</v>
      </c>
      <c r="K1940" s="11" t="s">
        <v>11524</v>
      </c>
      <c r="L1940" s="11">
        <v>2</v>
      </c>
    </row>
    <row r="1941" spans="1:12">
      <c r="A1941" s="11" t="s">
        <v>11644</v>
      </c>
      <c r="D1941" s="11" t="s">
        <v>260</v>
      </c>
      <c r="E1941" s="19" t="s">
        <v>3564</v>
      </c>
      <c r="F1941" s="10">
        <v>42036</v>
      </c>
      <c r="G1941" s="10">
        <v>45689</v>
      </c>
      <c r="H1941" s="11">
        <v>11</v>
      </c>
      <c r="I1941" s="20" t="s">
        <v>259</v>
      </c>
      <c r="J1941" s="11" t="s">
        <v>261</v>
      </c>
      <c r="K1941" s="11" t="s">
        <v>11524</v>
      </c>
      <c r="L1941" s="11">
        <v>2</v>
      </c>
    </row>
    <row r="1942" spans="1:12">
      <c r="A1942" s="11" t="s">
        <v>11645</v>
      </c>
      <c r="D1942" s="11" t="s">
        <v>260</v>
      </c>
      <c r="E1942" s="19" t="s">
        <v>3565</v>
      </c>
      <c r="F1942" s="10">
        <v>42036</v>
      </c>
      <c r="G1942" s="10">
        <v>45689</v>
      </c>
      <c r="H1942" s="11">
        <v>11</v>
      </c>
      <c r="I1942" s="20" t="s">
        <v>259</v>
      </c>
      <c r="J1942" s="11" t="s">
        <v>261</v>
      </c>
      <c r="K1942" s="11" t="s">
        <v>11524</v>
      </c>
      <c r="L1942" s="11">
        <v>2</v>
      </c>
    </row>
    <row r="1943" spans="1:12">
      <c r="A1943" s="11" t="s">
        <v>11646</v>
      </c>
      <c r="D1943" s="11" t="s">
        <v>260</v>
      </c>
      <c r="E1943" s="19" t="s">
        <v>3566</v>
      </c>
      <c r="F1943" s="10">
        <v>42036</v>
      </c>
      <c r="G1943" s="10">
        <v>45689</v>
      </c>
      <c r="H1943" s="11">
        <v>11</v>
      </c>
      <c r="I1943" s="20" t="s">
        <v>259</v>
      </c>
      <c r="J1943" s="11" t="s">
        <v>261</v>
      </c>
      <c r="K1943" s="11" t="s">
        <v>11524</v>
      </c>
      <c r="L1943" s="11">
        <v>2</v>
      </c>
    </row>
    <row r="1944" spans="1:12">
      <c r="A1944" s="11" t="s">
        <v>11647</v>
      </c>
      <c r="D1944" s="11" t="s">
        <v>260</v>
      </c>
      <c r="E1944" s="19" t="s">
        <v>3567</v>
      </c>
      <c r="F1944" s="10">
        <v>42036</v>
      </c>
      <c r="G1944" s="10">
        <v>45689</v>
      </c>
      <c r="H1944" s="11">
        <v>11</v>
      </c>
      <c r="I1944" s="20" t="s">
        <v>259</v>
      </c>
      <c r="J1944" s="11" t="s">
        <v>261</v>
      </c>
      <c r="K1944" s="11" t="s">
        <v>11524</v>
      </c>
      <c r="L1944" s="11">
        <v>2</v>
      </c>
    </row>
    <row r="1945" spans="1:12">
      <c r="A1945" s="11" t="s">
        <v>11648</v>
      </c>
      <c r="D1945" s="11" t="s">
        <v>260</v>
      </c>
      <c r="E1945" s="19" t="s">
        <v>3568</v>
      </c>
      <c r="F1945" s="10">
        <v>42036</v>
      </c>
      <c r="G1945" s="10">
        <v>45689</v>
      </c>
      <c r="H1945" s="11">
        <v>11</v>
      </c>
      <c r="I1945" s="20" t="s">
        <v>259</v>
      </c>
      <c r="J1945" s="11" t="s">
        <v>261</v>
      </c>
      <c r="K1945" s="11" t="s">
        <v>11524</v>
      </c>
      <c r="L1945" s="11">
        <v>2</v>
      </c>
    </row>
    <row r="1946" spans="1:12">
      <c r="A1946" s="11" t="s">
        <v>11649</v>
      </c>
      <c r="D1946" s="11" t="s">
        <v>260</v>
      </c>
      <c r="E1946" s="19" t="s">
        <v>3569</v>
      </c>
      <c r="F1946" s="10">
        <v>42036</v>
      </c>
      <c r="G1946" s="10">
        <v>45689</v>
      </c>
      <c r="H1946" s="11">
        <v>11</v>
      </c>
      <c r="I1946" s="20" t="s">
        <v>259</v>
      </c>
      <c r="J1946" s="11" t="s">
        <v>261</v>
      </c>
      <c r="K1946" s="11" t="s">
        <v>11524</v>
      </c>
      <c r="L1946" s="11">
        <v>2</v>
      </c>
    </row>
    <row r="1947" spans="1:12">
      <c r="A1947" s="11" t="s">
        <v>11650</v>
      </c>
      <c r="D1947" s="11" t="s">
        <v>260</v>
      </c>
      <c r="E1947" s="19" t="s">
        <v>3570</v>
      </c>
      <c r="F1947" s="10">
        <v>42036</v>
      </c>
      <c r="G1947" s="10">
        <v>45689</v>
      </c>
      <c r="H1947" s="11">
        <v>11</v>
      </c>
      <c r="I1947" s="20" t="s">
        <v>259</v>
      </c>
      <c r="J1947" s="11" t="s">
        <v>261</v>
      </c>
      <c r="K1947" s="11" t="s">
        <v>11524</v>
      </c>
      <c r="L1947" s="11">
        <v>2</v>
      </c>
    </row>
    <row r="1948" spans="1:12">
      <c r="A1948" s="11" t="s">
        <v>11651</v>
      </c>
      <c r="D1948" s="11" t="s">
        <v>260</v>
      </c>
      <c r="E1948" s="19" t="s">
        <v>3571</v>
      </c>
      <c r="F1948" s="10">
        <v>42036</v>
      </c>
      <c r="G1948" s="10">
        <v>45689</v>
      </c>
      <c r="H1948" s="11">
        <v>11</v>
      </c>
      <c r="I1948" s="20" t="s">
        <v>259</v>
      </c>
      <c r="J1948" s="11" t="s">
        <v>261</v>
      </c>
      <c r="K1948" s="11" t="s">
        <v>11524</v>
      </c>
      <c r="L1948" s="11">
        <v>2</v>
      </c>
    </row>
    <row r="1949" spans="1:12">
      <c r="A1949" s="11" t="s">
        <v>11652</v>
      </c>
      <c r="D1949" s="11" t="s">
        <v>260</v>
      </c>
      <c r="E1949" s="19" t="s">
        <v>3572</v>
      </c>
      <c r="F1949" s="10">
        <v>42036</v>
      </c>
      <c r="G1949" s="10">
        <v>45689</v>
      </c>
      <c r="H1949" s="11">
        <v>11</v>
      </c>
      <c r="I1949" s="20" t="s">
        <v>259</v>
      </c>
      <c r="J1949" s="11" t="s">
        <v>261</v>
      </c>
      <c r="K1949" s="11" t="s">
        <v>11524</v>
      </c>
      <c r="L1949" s="11">
        <v>2</v>
      </c>
    </row>
    <row r="1950" spans="1:12">
      <c r="A1950" s="11" t="s">
        <v>11653</v>
      </c>
      <c r="D1950" s="11" t="s">
        <v>260</v>
      </c>
      <c r="E1950" s="19" t="s">
        <v>3573</v>
      </c>
      <c r="F1950" s="10">
        <v>42036</v>
      </c>
      <c r="G1950" s="10">
        <v>45689</v>
      </c>
      <c r="H1950" s="11">
        <v>11</v>
      </c>
      <c r="I1950" s="20" t="s">
        <v>259</v>
      </c>
      <c r="J1950" s="11" t="s">
        <v>261</v>
      </c>
      <c r="K1950" s="11" t="s">
        <v>11524</v>
      </c>
      <c r="L1950" s="11">
        <v>2</v>
      </c>
    </row>
    <row r="1951" spans="1:12">
      <c r="A1951" s="11" t="s">
        <v>11654</v>
      </c>
      <c r="D1951" s="11" t="s">
        <v>260</v>
      </c>
      <c r="E1951" s="19" t="s">
        <v>3574</v>
      </c>
      <c r="F1951" s="10">
        <v>42036</v>
      </c>
      <c r="G1951" s="10">
        <v>45689</v>
      </c>
      <c r="H1951" s="11">
        <v>11</v>
      </c>
      <c r="I1951" s="20" t="s">
        <v>259</v>
      </c>
      <c r="J1951" s="11" t="s">
        <v>261</v>
      </c>
      <c r="K1951" s="11" t="s">
        <v>11524</v>
      </c>
      <c r="L1951" s="11">
        <v>2</v>
      </c>
    </row>
    <row r="1952" spans="1:12">
      <c r="A1952" s="11" t="s">
        <v>11655</v>
      </c>
      <c r="D1952" s="11" t="s">
        <v>260</v>
      </c>
      <c r="E1952" s="19" t="s">
        <v>3575</v>
      </c>
      <c r="F1952" s="10">
        <v>42036</v>
      </c>
      <c r="G1952" s="10">
        <v>45689</v>
      </c>
      <c r="H1952" s="11">
        <v>11</v>
      </c>
      <c r="I1952" s="20" t="s">
        <v>259</v>
      </c>
      <c r="J1952" s="11" t="s">
        <v>261</v>
      </c>
      <c r="K1952" s="11" t="s">
        <v>11524</v>
      </c>
      <c r="L1952" s="11">
        <v>2</v>
      </c>
    </row>
    <row r="1953" spans="1:12">
      <c r="A1953" s="11" t="s">
        <v>11656</v>
      </c>
      <c r="D1953" s="11" t="s">
        <v>260</v>
      </c>
      <c r="E1953" s="19" t="s">
        <v>3576</v>
      </c>
      <c r="F1953" s="10">
        <v>42036</v>
      </c>
      <c r="G1953" s="10">
        <v>45689</v>
      </c>
      <c r="H1953" s="11">
        <v>11</v>
      </c>
      <c r="I1953" s="11" t="s">
        <v>277</v>
      </c>
      <c r="J1953" s="11" t="s">
        <v>261</v>
      </c>
      <c r="K1953" s="11" t="s">
        <v>11524</v>
      </c>
      <c r="L1953" s="11">
        <v>2</v>
      </c>
    </row>
    <row r="1954" spans="1:12">
      <c r="A1954" s="11" t="s">
        <v>11657</v>
      </c>
      <c r="D1954" s="11" t="s">
        <v>260</v>
      </c>
      <c r="E1954" s="19" t="s">
        <v>3577</v>
      </c>
      <c r="F1954" s="10">
        <v>42036</v>
      </c>
      <c r="G1954" s="10">
        <v>45689</v>
      </c>
      <c r="H1954" s="11">
        <v>11</v>
      </c>
      <c r="I1954" s="11" t="s">
        <v>277</v>
      </c>
      <c r="J1954" s="11" t="s">
        <v>261</v>
      </c>
      <c r="K1954" s="11" t="s">
        <v>11524</v>
      </c>
      <c r="L1954" s="11">
        <v>2</v>
      </c>
    </row>
    <row r="1955" spans="1:12">
      <c r="A1955" s="11" t="s">
        <v>11658</v>
      </c>
      <c r="D1955" s="11" t="s">
        <v>260</v>
      </c>
      <c r="E1955" s="19" t="s">
        <v>3578</v>
      </c>
      <c r="F1955" s="10">
        <v>42036</v>
      </c>
      <c r="G1955" s="10">
        <v>45689</v>
      </c>
      <c r="H1955" s="11">
        <v>11</v>
      </c>
      <c r="I1955" s="11" t="s">
        <v>277</v>
      </c>
      <c r="J1955" s="11" t="s">
        <v>261</v>
      </c>
      <c r="K1955" s="11" t="s">
        <v>11524</v>
      </c>
      <c r="L1955" s="11">
        <v>2</v>
      </c>
    </row>
    <row r="1956" spans="1:12">
      <c r="A1956" s="11" t="s">
        <v>3365</v>
      </c>
      <c r="D1956" s="11" t="s">
        <v>260</v>
      </c>
      <c r="E1956" s="19" t="s">
        <v>3579</v>
      </c>
      <c r="F1956" s="10">
        <v>42036</v>
      </c>
      <c r="G1956" s="10">
        <v>45689</v>
      </c>
      <c r="H1956" s="11">
        <v>11</v>
      </c>
      <c r="I1956" s="20" t="s">
        <v>259</v>
      </c>
      <c r="J1956" s="11" t="s">
        <v>261</v>
      </c>
      <c r="K1956" s="11" t="s">
        <v>11524</v>
      </c>
      <c r="L1956" s="11">
        <v>2</v>
      </c>
    </row>
    <row r="1957" spans="1:12">
      <c r="A1957" s="11" t="s">
        <v>3366</v>
      </c>
      <c r="D1957" s="11" t="s">
        <v>260</v>
      </c>
      <c r="E1957" s="19" t="s">
        <v>3580</v>
      </c>
      <c r="F1957" s="10">
        <v>42036</v>
      </c>
      <c r="G1957" s="10">
        <v>45689</v>
      </c>
      <c r="H1957" s="11">
        <v>11</v>
      </c>
      <c r="I1957" s="20" t="s">
        <v>259</v>
      </c>
      <c r="J1957" s="11" t="s">
        <v>261</v>
      </c>
      <c r="K1957" s="11" t="s">
        <v>11524</v>
      </c>
      <c r="L1957" s="11">
        <v>2</v>
      </c>
    </row>
    <row r="1958" spans="1:12">
      <c r="A1958" s="11" t="s">
        <v>3367</v>
      </c>
      <c r="D1958" s="11" t="s">
        <v>260</v>
      </c>
      <c r="E1958" s="19" t="s">
        <v>3581</v>
      </c>
      <c r="F1958" s="10">
        <v>42036</v>
      </c>
      <c r="G1958" s="10">
        <v>45689</v>
      </c>
      <c r="H1958" s="11">
        <v>11</v>
      </c>
      <c r="I1958" s="20" t="s">
        <v>259</v>
      </c>
      <c r="J1958" s="11" t="s">
        <v>261</v>
      </c>
      <c r="K1958" s="11" t="s">
        <v>11524</v>
      </c>
      <c r="L1958" s="11">
        <v>2</v>
      </c>
    </row>
    <row r="1959" spans="1:12">
      <c r="A1959" s="11" t="s">
        <v>3368</v>
      </c>
      <c r="D1959" s="11" t="s">
        <v>260</v>
      </c>
      <c r="E1959" s="19" t="s">
        <v>3582</v>
      </c>
      <c r="F1959" s="10">
        <v>42036</v>
      </c>
      <c r="G1959" s="10">
        <v>45689</v>
      </c>
      <c r="H1959" s="11">
        <v>11</v>
      </c>
      <c r="I1959" s="20" t="s">
        <v>259</v>
      </c>
      <c r="J1959" s="11" t="s">
        <v>261</v>
      </c>
      <c r="K1959" s="11" t="s">
        <v>11524</v>
      </c>
      <c r="L1959" s="11">
        <v>2</v>
      </c>
    </row>
    <row r="1960" spans="1:12">
      <c r="A1960" s="11" t="s">
        <v>3369</v>
      </c>
      <c r="D1960" s="11" t="s">
        <v>260</v>
      </c>
      <c r="E1960" s="19" t="s">
        <v>3583</v>
      </c>
      <c r="F1960" s="10">
        <v>42036</v>
      </c>
      <c r="G1960" s="10">
        <v>45689</v>
      </c>
      <c r="H1960" s="11">
        <v>11</v>
      </c>
      <c r="I1960" s="20" t="s">
        <v>259</v>
      </c>
      <c r="J1960" s="11" t="s">
        <v>261</v>
      </c>
      <c r="K1960" s="11" t="s">
        <v>11524</v>
      </c>
      <c r="L1960" s="11">
        <v>2</v>
      </c>
    </row>
    <row r="1961" spans="1:12">
      <c r="A1961" s="11" t="s">
        <v>3370</v>
      </c>
      <c r="D1961" s="11" t="s">
        <v>260</v>
      </c>
      <c r="E1961" s="19" t="s">
        <v>3584</v>
      </c>
      <c r="F1961" s="10">
        <v>42036</v>
      </c>
      <c r="G1961" s="10">
        <v>45689</v>
      </c>
      <c r="H1961" s="11">
        <v>11</v>
      </c>
      <c r="I1961" s="20" t="s">
        <v>259</v>
      </c>
      <c r="J1961" s="11" t="s">
        <v>261</v>
      </c>
      <c r="K1961" s="11" t="s">
        <v>11524</v>
      </c>
      <c r="L1961" s="11">
        <v>2</v>
      </c>
    </row>
    <row r="1962" spans="1:12">
      <c r="A1962" s="11" t="s">
        <v>3371</v>
      </c>
      <c r="D1962" s="11" t="s">
        <v>260</v>
      </c>
      <c r="E1962" s="19" t="s">
        <v>3585</v>
      </c>
      <c r="F1962" s="10">
        <v>42036</v>
      </c>
      <c r="G1962" s="10">
        <v>45689</v>
      </c>
      <c r="H1962" s="11">
        <v>11</v>
      </c>
      <c r="I1962" s="20" t="s">
        <v>259</v>
      </c>
      <c r="J1962" s="11" t="s">
        <v>261</v>
      </c>
      <c r="K1962" s="11" t="s">
        <v>11524</v>
      </c>
      <c r="L1962" s="11">
        <v>2</v>
      </c>
    </row>
    <row r="1963" spans="1:12">
      <c r="A1963" s="11" t="s">
        <v>3372</v>
      </c>
      <c r="D1963" s="11" t="s">
        <v>260</v>
      </c>
      <c r="E1963" s="19" t="s">
        <v>3586</v>
      </c>
      <c r="F1963" s="10">
        <v>42036</v>
      </c>
      <c r="G1963" s="10">
        <v>45689</v>
      </c>
      <c r="H1963" s="11">
        <v>11</v>
      </c>
      <c r="I1963" s="20" t="s">
        <v>259</v>
      </c>
      <c r="J1963" s="11" t="s">
        <v>261</v>
      </c>
      <c r="K1963" s="11" t="s">
        <v>11524</v>
      </c>
      <c r="L1963" s="11">
        <v>2</v>
      </c>
    </row>
    <row r="1964" spans="1:12">
      <c r="A1964" s="11" t="s">
        <v>3373</v>
      </c>
      <c r="D1964" s="11" t="s">
        <v>260</v>
      </c>
      <c r="E1964" s="19" t="s">
        <v>3587</v>
      </c>
      <c r="F1964" s="10">
        <v>42036</v>
      </c>
      <c r="G1964" s="10">
        <v>45689</v>
      </c>
      <c r="H1964" s="11">
        <v>11</v>
      </c>
      <c r="I1964" s="20" t="s">
        <v>259</v>
      </c>
      <c r="J1964" s="11" t="s">
        <v>261</v>
      </c>
      <c r="K1964" s="11" t="s">
        <v>11524</v>
      </c>
      <c r="L1964" s="11">
        <v>2</v>
      </c>
    </row>
    <row r="1965" spans="1:12">
      <c r="A1965" s="11" t="s">
        <v>3374</v>
      </c>
      <c r="D1965" s="11" t="s">
        <v>260</v>
      </c>
      <c r="E1965" s="19" t="s">
        <v>3588</v>
      </c>
      <c r="F1965" s="10">
        <v>42036</v>
      </c>
      <c r="G1965" s="10">
        <v>45689</v>
      </c>
      <c r="H1965" s="11">
        <v>11</v>
      </c>
      <c r="I1965" s="20" t="s">
        <v>259</v>
      </c>
      <c r="J1965" s="11" t="s">
        <v>261</v>
      </c>
      <c r="K1965" s="11" t="s">
        <v>11524</v>
      </c>
      <c r="L1965" s="11">
        <v>2</v>
      </c>
    </row>
    <row r="1966" spans="1:12">
      <c r="A1966" s="11" t="s">
        <v>3375</v>
      </c>
      <c r="D1966" s="11" t="s">
        <v>260</v>
      </c>
      <c r="E1966" s="19" t="s">
        <v>3589</v>
      </c>
      <c r="F1966" s="10">
        <v>42036</v>
      </c>
      <c r="G1966" s="10">
        <v>45689</v>
      </c>
      <c r="H1966" s="11">
        <v>11</v>
      </c>
      <c r="I1966" s="20" t="s">
        <v>259</v>
      </c>
      <c r="J1966" s="11" t="s">
        <v>261</v>
      </c>
      <c r="K1966" s="11" t="s">
        <v>11524</v>
      </c>
      <c r="L1966" s="11">
        <v>2</v>
      </c>
    </row>
    <row r="1967" spans="1:12">
      <c r="A1967" s="11" t="s">
        <v>3376</v>
      </c>
      <c r="D1967" s="11" t="s">
        <v>260</v>
      </c>
      <c r="E1967" s="19" t="s">
        <v>3590</v>
      </c>
      <c r="F1967" s="10">
        <v>42036</v>
      </c>
      <c r="G1967" s="10">
        <v>45689</v>
      </c>
      <c r="H1967" s="11">
        <v>11</v>
      </c>
      <c r="I1967" s="20" t="s">
        <v>259</v>
      </c>
      <c r="J1967" s="11" t="s">
        <v>261</v>
      </c>
      <c r="K1967" s="11" t="s">
        <v>11524</v>
      </c>
      <c r="L1967" s="11">
        <v>2</v>
      </c>
    </row>
    <row r="1968" spans="1:12">
      <c r="A1968" s="11" t="s">
        <v>3377</v>
      </c>
      <c r="D1968" s="11" t="s">
        <v>260</v>
      </c>
      <c r="E1968" s="19" t="s">
        <v>3591</v>
      </c>
      <c r="F1968" s="10">
        <v>42036</v>
      </c>
      <c r="G1968" s="10">
        <v>45689</v>
      </c>
      <c r="H1968" s="11">
        <v>11</v>
      </c>
      <c r="I1968" s="20" t="s">
        <v>259</v>
      </c>
      <c r="J1968" s="11" t="s">
        <v>261</v>
      </c>
      <c r="K1968" s="11" t="s">
        <v>11524</v>
      </c>
      <c r="L1968" s="11">
        <v>2</v>
      </c>
    </row>
    <row r="1969" spans="1:12">
      <c r="A1969" s="11" t="s">
        <v>3378</v>
      </c>
      <c r="D1969" s="11" t="s">
        <v>260</v>
      </c>
      <c r="E1969" s="19" t="s">
        <v>3592</v>
      </c>
      <c r="F1969" s="10">
        <v>42036</v>
      </c>
      <c r="G1969" s="10">
        <v>45689</v>
      </c>
      <c r="H1969" s="11">
        <v>11</v>
      </c>
      <c r="I1969" s="20" t="s">
        <v>259</v>
      </c>
      <c r="J1969" s="11" t="s">
        <v>261</v>
      </c>
      <c r="K1969" s="11" t="s">
        <v>11524</v>
      </c>
      <c r="L1969" s="11">
        <v>2</v>
      </c>
    </row>
    <row r="1970" spans="1:12">
      <c r="A1970" s="11" t="s">
        <v>3379</v>
      </c>
      <c r="D1970" s="11" t="s">
        <v>260</v>
      </c>
      <c r="E1970" s="19" t="s">
        <v>3593</v>
      </c>
      <c r="F1970" s="10">
        <v>42036</v>
      </c>
      <c r="G1970" s="10">
        <v>45689</v>
      </c>
      <c r="H1970" s="11">
        <v>11</v>
      </c>
      <c r="I1970" s="20" t="s">
        <v>259</v>
      </c>
      <c r="J1970" s="11" t="s">
        <v>261</v>
      </c>
      <c r="K1970" s="11" t="s">
        <v>11524</v>
      </c>
      <c r="L1970" s="11">
        <v>2</v>
      </c>
    </row>
    <row r="1971" spans="1:12">
      <c r="A1971" s="11" t="s">
        <v>3380</v>
      </c>
      <c r="D1971" s="11" t="s">
        <v>260</v>
      </c>
      <c r="E1971" s="19" t="s">
        <v>3594</v>
      </c>
      <c r="F1971" s="10">
        <v>42036</v>
      </c>
      <c r="G1971" s="10">
        <v>45689</v>
      </c>
      <c r="H1971" s="11">
        <v>11</v>
      </c>
      <c r="I1971" s="11" t="s">
        <v>277</v>
      </c>
      <c r="J1971" s="11" t="s">
        <v>261</v>
      </c>
      <c r="K1971" s="11" t="s">
        <v>11524</v>
      </c>
      <c r="L1971" s="11">
        <v>2</v>
      </c>
    </row>
    <row r="1972" spans="1:12">
      <c r="A1972" s="11" t="s">
        <v>3381</v>
      </c>
      <c r="D1972" s="11" t="s">
        <v>260</v>
      </c>
      <c r="E1972" s="19" t="s">
        <v>3595</v>
      </c>
      <c r="F1972" s="10">
        <v>42036</v>
      </c>
      <c r="G1972" s="10">
        <v>45689</v>
      </c>
      <c r="H1972" s="11">
        <v>11</v>
      </c>
      <c r="I1972" s="11" t="s">
        <v>277</v>
      </c>
      <c r="J1972" s="11" t="s">
        <v>261</v>
      </c>
      <c r="K1972" s="11" t="s">
        <v>11524</v>
      </c>
      <c r="L1972" s="11">
        <v>2</v>
      </c>
    </row>
    <row r="1973" spans="1:12">
      <c r="A1973" s="11" t="s">
        <v>3382</v>
      </c>
      <c r="D1973" s="11" t="s">
        <v>260</v>
      </c>
      <c r="E1973" s="19" t="s">
        <v>3596</v>
      </c>
      <c r="F1973" s="10">
        <v>42036</v>
      </c>
      <c r="G1973" s="10">
        <v>45689</v>
      </c>
      <c r="H1973" s="11">
        <v>11</v>
      </c>
      <c r="I1973" s="11" t="s">
        <v>277</v>
      </c>
      <c r="J1973" s="11" t="s">
        <v>261</v>
      </c>
      <c r="K1973" s="11" t="s">
        <v>11524</v>
      </c>
      <c r="L1973" s="11">
        <v>2</v>
      </c>
    </row>
    <row r="1974" spans="1:12">
      <c r="A1974" s="11" t="s">
        <v>12127</v>
      </c>
      <c r="D1974" s="11" t="s">
        <v>260</v>
      </c>
      <c r="E1974" s="19" t="s">
        <v>3597</v>
      </c>
      <c r="F1974" s="10">
        <v>42036</v>
      </c>
      <c r="G1974" s="10">
        <v>45689</v>
      </c>
      <c r="H1974" s="11">
        <v>11</v>
      </c>
      <c r="I1974" s="20" t="s">
        <v>259</v>
      </c>
      <c r="J1974" s="11" t="s">
        <v>261</v>
      </c>
      <c r="K1974" s="11" t="s">
        <v>11524</v>
      </c>
      <c r="L1974" s="11">
        <v>2</v>
      </c>
    </row>
    <row r="1975" spans="1:12">
      <c r="A1975" s="11" t="s">
        <v>12128</v>
      </c>
      <c r="D1975" s="11" t="s">
        <v>260</v>
      </c>
      <c r="E1975" s="19" t="s">
        <v>3598</v>
      </c>
      <c r="F1975" s="10">
        <v>42036</v>
      </c>
      <c r="G1975" s="10">
        <v>45689</v>
      </c>
      <c r="H1975" s="11">
        <v>11</v>
      </c>
      <c r="I1975" s="20" t="s">
        <v>259</v>
      </c>
      <c r="J1975" s="11" t="s">
        <v>261</v>
      </c>
      <c r="K1975" s="11" t="s">
        <v>11524</v>
      </c>
      <c r="L1975" s="11">
        <v>2</v>
      </c>
    </row>
    <row r="1976" spans="1:12">
      <c r="A1976" s="11" t="s">
        <v>12129</v>
      </c>
      <c r="D1976" s="11" t="s">
        <v>260</v>
      </c>
      <c r="E1976" s="19" t="s">
        <v>3599</v>
      </c>
      <c r="F1976" s="10">
        <v>42036</v>
      </c>
      <c r="G1976" s="10">
        <v>45689</v>
      </c>
      <c r="H1976" s="11">
        <v>11</v>
      </c>
      <c r="I1976" s="20" t="s">
        <v>259</v>
      </c>
      <c r="J1976" s="11" t="s">
        <v>261</v>
      </c>
      <c r="K1976" s="11" t="s">
        <v>11524</v>
      </c>
      <c r="L1976" s="11">
        <v>2</v>
      </c>
    </row>
    <row r="1977" spans="1:12">
      <c r="A1977" s="11" t="s">
        <v>12130</v>
      </c>
      <c r="D1977" s="11" t="s">
        <v>260</v>
      </c>
      <c r="E1977" s="19" t="s">
        <v>3600</v>
      </c>
      <c r="F1977" s="10">
        <v>42036</v>
      </c>
      <c r="G1977" s="10">
        <v>45689</v>
      </c>
      <c r="H1977" s="11">
        <v>11</v>
      </c>
      <c r="I1977" s="20" t="s">
        <v>259</v>
      </c>
      <c r="J1977" s="11" t="s">
        <v>261</v>
      </c>
      <c r="K1977" s="11" t="s">
        <v>11524</v>
      </c>
      <c r="L1977" s="11">
        <v>2</v>
      </c>
    </row>
    <row r="1978" spans="1:12">
      <c r="A1978" s="11" t="s">
        <v>12131</v>
      </c>
      <c r="D1978" s="11" t="s">
        <v>260</v>
      </c>
      <c r="E1978" s="19" t="s">
        <v>3601</v>
      </c>
      <c r="F1978" s="10">
        <v>42036</v>
      </c>
      <c r="G1978" s="10">
        <v>45689</v>
      </c>
      <c r="H1978" s="11">
        <v>11</v>
      </c>
      <c r="I1978" s="20" t="s">
        <v>259</v>
      </c>
      <c r="J1978" s="11" t="s">
        <v>261</v>
      </c>
      <c r="K1978" s="11" t="s">
        <v>11524</v>
      </c>
      <c r="L1978" s="11">
        <v>2</v>
      </c>
    </row>
    <row r="1979" spans="1:12">
      <c r="A1979" s="11" t="s">
        <v>12132</v>
      </c>
      <c r="D1979" s="11" t="s">
        <v>260</v>
      </c>
      <c r="E1979" s="19" t="s">
        <v>3602</v>
      </c>
      <c r="F1979" s="10">
        <v>42036</v>
      </c>
      <c r="G1979" s="10">
        <v>45689</v>
      </c>
      <c r="H1979" s="11">
        <v>11</v>
      </c>
      <c r="I1979" s="20" t="s">
        <v>259</v>
      </c>
      <c r="J1979" s="11" t="s">
        <v>261</v>
      </c>
      <c r="K1979" s="11" t="s">
        <v>11524</v>
      </c>
      <c r="L1979" s="11">
        <v>2</v>
      </c>
    </row>
    <row r="1980" spans="1:12">
      <c r="A1980" s="11" t="s">
        <v>12133</v>
      </c>
      <c r="D1980" s="11" t="s">
        <v>260</v>
      </c>
      <c r="E1980" s="19" t="s">
        <v>3603</v>
      </c>
      <c r="F1980" s="10">
        <v>42036</v>
      </c>
      <c r="G1980" s="10">
        <v>45689</v>
      </c>
      <c r="H1980" s="11">
        <v>11</v>
      </c>
      <c r="I1980" s="20" t="s">
        <v>259</v>
      </c>
      <c r="J1980" s="11" t="s">
        <v>261</v>
      </c>
      <c r="K1980" s="11" t="s">
        <v>11524</v>
      </c>
      <c r="L1980" s="11">
        <v>2</v>
      </c>
    </row>
    <row r="1981" spans="1:12">
      <c r="A1981" s="11" t="s">
        <v>12134</v>
      </c>
      <c r="D1981" s="11" t="s">
        <v>260</v>
      </c>
      <c r="E1981" s="19" t="s">
        <v>3604</v>
      </c>
      <c r="F1981" s="10">
        <v>42036</v>
      </c>
      <c r="G1981" s="10">
        <v>45689</v>
      </c>
      <c r="H1981" s="11">
        <v>11</v>
      </c>
      <c r="I1981" s="20" t="s">
        <v>259</v>
      </c>
      <c r="J1981" s="11" t="s">
        <v>261</v>
      </c>
      <c r="K1981" s="11" t="s">
        <v>11524</v>
      </c>
      <c r="L1981" s="11">
        <v>2</v>
      </c>
    </row>
    <row r="1982" spans="1:12">
      <c r="A1982" s="11" t="s">
        <v>12135</v>
      </c>
      <c r="D1982" s="11" t="s">
        <v>260</v>
      </c>
      <c r="E1982" s="19" t="s">
        <v>3605</v>
      </c>
      <c r="F1982" s="10">
        <v>42036</v>
      </c>
      <c r="G1982" s="10">
        <v>45689</v>
      </c>
      <c r="H1982" s="11">
        <v>11</v>
      </c>
      <c r="I1982" s="20" t="s">
        <v>259</v>
      </c>
      <c r="J1982" s="11" t="s">
        <v>261</v>
      </c>
      <c r="K1982" s="11" t="s">
        <v>11524</v>
      </c>
      <c r="L1982" s="11">
        <v>2</v>
      </c>
    </row>
    <row r="1983" spans="1:12">
      <c r="A1983" s="11" t="s">
        <v>12136</v>
      </c>
      <c r="D1983" s="11" t="s">
        <v>260</v>
      </c>
      <c r="E1983" s="19" t="s">
        <v>3606</v>
      </c>
      <c r="F1983" s="10">
        <v>42036</v>
      </c>
      <c r="G1983" s="10">
        <v>45689</v>
      </c>
      <c r="H1983" s="11">
        <v>11</v>
      </c>
      <c r="I1983" s="20" t="s">
        <v>259</v>
      </c>
      <c r="J1983" s="11" t="s">
        <v>261</v>
      </c>
      <c r="K1983" s="11" t="s">
        <v>11524</v>
      </c>
      <c r="L1983" s="11">
        <v>2</v>
      </c>
    </row>
    <row r="1984" spans="1:12">
      <c r="A1984" s="11" t="s">
        <v>12137</v>
      </c>
      <c r="D1984" s="11" t="s">
        <v>260</v>
      </c>
      <c r="E1984" s="19" t="s">
        <v>3607</v>
      </c>
      <c r="F1984" s="10">
        <v>42036</v>
      </c>
      <c r="G1984" s="10">
        <v>45689</v>
      </c>
      <c r="H1984" s="11">
        <v>11</v>
      </c>
      <c r="I1984" s="20" t="s">
        <v>259</v>
      </c>
      <c r="J1984" s="11" t="s">
        <v>261</v>
      </c>
      <c r="K1984" s="11" t="s">
        <v>11524</v>
      </c>
      <c r="L1984" s="11">
        <v>2</v>
      </c>
    </row>
    <row r="1985" spans="1:12">
      <c r="A1985" s="11" t="s">
        <v>12138</v>
      </c>
      <c r="D1985" s="11" t="s">
        <v>260</v>
      </c>
      <c r="E1985" s="19" t="s">
        <v>3608</v>
      </c>
      <c r="F1985" s="10">
        <v>42036</v>
      </c>
      <c r="G1985" s="10">
        <v>45689</v>
      </c>
      <c r="H1985" s="11">
        <v>11</v>
      </c>
      <c r="I1985" s="20" t="s">
        <v>259</v>
      </c>
      <c r="J1985" s="11" t="s">
        <v>261</v>
      </c>
      <c r="K1985" s="11" t="s">
        <v>11524</v>
      </c>
      <c r="L1985" s="11">
        <v>2</v>
      </c>
    </row>
    <row r="1986" spans="1:12">
      <c r="A1986" s="11" t="s">
        <v>12139</v>
      </c>
      <c r="D1986" s="11" t="s">
        <v>260</v>
      </c>
      <c r="E1986" s="19" t="s">
        <v>3609</v>
      </c>
      <c r="F1986" s="10">
        <v>42036</v>
      </c>
      <c r="G1986" s="10">
        <v>45689</v>
      </c>
      <c r="H1986" s="11">
        <v>11</v>
      </c>
      <c r="I1986" s="20" t="s">
        <v>259</v>
      </c>
      <c r="J1986" s="11" t="s">
        <v>261</v>
      </c>
      <c r="K1986" s="11" t="s">
        <v>11524</v>
      </c>
      <c r="L1986" s="11">
        <v>2</v>
      </c>
    </row>
    <row r="1987" spans="1:12">
      <c r="A1987" s="11" t="s">
        <v>12140</v>
      </c>
      <c r="D1987" s="11" t="s">
        <v>260</v>
      </c>
      <c r="E1987" s="19" t="s">
        <v>3610</v>
      </c>
      <c r="F1987" s="10">
        <v>42036</v>
      </c>
      <c r="G1987" s="10">
        <v>45689</v>
      </c>
      <c r="H1987" s="11">
        <v>11</v>
      </c>
      <c r="I1987" s="20" t="s">
        <v>259</v>
      </c>
      <c r="J1987" s="11" t="s">
        <v>261</v>
      </c>
      <c r="K1987" s="11" t="s">
        <v>11524</v>
      </c>
      <c r="L1987" s="11">
        <v>2</v>
      </c>
    </row>
    <row r="1988" spans="1:12">
      <c r="A1988" s="11" t="s">
        <v>12141</v>
      </c>
      <c r="D1988" s="11" t="s">
        <v>260</v>
      </c>
      <c r="E1988" s="19" t="s">
        <v>3611</v>
      </c>
      <c r="F1988" s="10">
        <v>42036</v>
      </c>
      <c r="G1988" s="10">
        <v>45689</v>
      </c>
      <c r="H1988" s="11">
        <v>11</v>
      </c>
      <c r="I1988" s="20" t="s">
        <v>259</v>
      </c>
      <c r="J1988" s="11" t="s">
        <v>261</v>
      </c>
      <c r="K1988" s="11" t="s">
        <v>11524</v>
      </c>
      <c r="L1988" s="11">
        <v>2</v>
      </c>
    </row>
    <row r="1989" spans="1:12">
      <c r="A1989" s="11" t="s">
        <v>12142</v>
      </c>
      <c r="D1989" s="11" t="s">
        <v>260</v>
      </c>
      <c r="E1989" s="19" t="s">
        <v>3612</v>
      </c>
      <c r="F1989" s="10">
        <v>42036</v>
      </c>
      <c r="G1989" s="10">
        <v>45689</v>
      </c>
      <c r="H1989" s="11">
        <v>11</v>
      </c>
      <c r="I1989" s="11" t="s">
        <v>277</v>
      </c>
      <c r="J1989" s="11" t="s">
        <v>261</v>
      </c>
      <c r="K1989" s="11" t="s">
        <v>11524</v>
      </c>
      <c r="L1989" s="11">
        <v>2</v>
      </c>
    </row>
    <row r="1990" spans="1:12">
      <c r="A1990" s="11" t="s">
        <v>12143</v>
      </c>
      <c r="D1990" s="11" t="s">
        <v>260</v>
      </c>
      <c r="E1990" s="19" t="s">
        <v>3613</v>
      </c>
      <c r="F1990" s="10">
        <v>42036</v>
      </c>
      <c r="G1990" s="10">
        <v>45689</v>
      </c>
      <c r="H1990" s="11">
        <v>11</v>
      </c>
      <c r="I1990" s="11" t="s">
        <v>277</v>
      </c>
      <c r="J1990" s="11" t="s">
        <v>261</v>
      </c>
      <c r="K1990" s="11" t="s">
        <v>11524</v>
      </c>
      <c r="L1990" s="11">
        <v>2</v>
      </c>
    </row>
    <row r="1991" spans="1:12">
      <c r="A1991" s="11" t="s">
        <v>12144</v>
      </c>
      <c r="D1991" s="11" t="s">
        <v>260</v>
      </c>
      <c r="E1991" s="19" t="s">
        <v>3614</v>
      </c>
      <c r="F1991" s="10">
        <v>42036</v>
      </c>
      <c r="G1991" s="10">
        <v>45689</v>
      </c>
      <c r="H1991" s="11">
        <v>11</v>
      </c>
      <c r="I1991" s="11" t="s">
        <v>277</v>
      </c>
      <c r="J1991" s="11" t="s">
        <v>261</v>
      </c>
      <c r="K1991" s="11" t="s">
        <v>11524</v>
      </c>
      <c r="L1991" s="11">
        <v>2</v>
      </c>
    </row>
    <row r="1992" spans="1:12">
      <c r="A1992" s="11" t="s">
        <v>11965</v>
      </c>
      <c r="D1992" s="11" t="s">
        <v>260</v>
      </c>
      <c r="E1992" s="19" t="s">
        <v>3615</v>
      </c>
      <c r="F1992" s="10">
        <v>42036</v>
      </c>
      <c r="G1992" s="10">
        <v>45689</v>
      </c>
      <c r="H1992" s="11">
        <v>11</v>
      </c>
      <c r="I1992" s="20" t="s">
        <v>259</v>
      </c>
      <c r="J1992" s="11" t="s">
        <v>261</v>
      </c>
      <c r="K1992" s="11" t="s">
        <v>11524</v>
      </c>
      <c r="L1992" s="11">
        <v>2</v>
      </c>
    </row>
    <row r="1993" spans="1:12">
      <c r="A1993" s="11" t="s">
        <v>11966</v>
      </c>
      <c r="D1993" s="11" t="s">
        <v>260</v>
      </c>
      <c r="E1993" s="19" t="s">
        <v>3616</v>
      </c>
      <c r="F1993" s="10">
        <v>42036</v>
      </c>
      <c r="G1993" s="10">
        <v>45689</v>
      </c>
      <c r="H1993" s="11">
        <v>11</v>
      </c>
      <c r="I1993" s="20" t="s">
        <v>259</v>
      </c>
      <c r="J1993" s="11" t="s">
        <v>261</v>
      </c>
      <c r="K1993" s="11" t="s">
        <v>11524</v>
      </c>
      <c r="L1993" s="11">
        <v>2</v>
      </c>
    </row>
    <row r="1994" spans="1:12">
      <c r="A1994" s="11" t="s">
        <v>11967</v>
      </c>
      <c r="D1994" s="11" t="s">
        <v>260</v>
      </c>
      <c r="E1994" s="19" t="s">
        <v>3617</v>
      </c>
      <c r="F1994" s="10">
        <v>42036</v>
      </c>
      <c r="G1994" s="10">
        <v>45689</v>
      </c>
      <c r="H1994" s="11">
        <v>11</v>
      </c>
      <c r="I1994" s="20" t="s">
        <v>259</v>
      </c>
      <c r="J1994" s="11" t="s">
        <v>261</v>
      </c>
      <c r="K1994" s="11" t="s">
        <v>11524</v>
      </c>
      <c r="L1994" s="11">
        <v>2</v>
      </c>
    </row>
    <row r="1995" spans="1:12">
      <c r="A1995" s="11" t="s">
        <v>11968</v>
      </c>
      <c r="D1995" s="11" t="s">
        <v>260</v>
      </c>
      <c r="E1995" s="19" t="s">
        <v>3618</v>
      </c>
      <c r="F1995" s="10">
        <v>42036</v>
      </c>
      <c r="G1995" s="10">
        <v>45689</v>
      </c>
      <c r="H1995" s="11">
        <v>11</v>
      </c>
      <c r="I1995" s="20" t="s">
        <v>259</v>
      </c>
      <c r="J1995" s="11" t="s">
        <v>261</v>
      </c>
      <c r="K1995" s="11" t="s">
        <v>11524</v>
      </c>
      <c r="L1995" s="11">
        <v>2</v>
      </c>
    </row>
    <row r="1996" spans="1:12">
      <c r="A1996" s="11" t="s">
        <v>11969</v>
      </c>
      <c r="D1996" s="11" t="s">
        <v>260</v>
      </c>
      <c r="E1996" s="19" t="s">
        <v>3619</v>
      </c>
      <c r="F1996" s="10">
        <v>42036</v>
      </c>
      <c r="G1996" s="10">
        <v>45689</v>
      </c>
      <c r="H1996" s="11">
        <v>11</v>
      </c>
      <c r="I1996" s="20" t="s">
        <v>259</v>
      </c>
      <c r="J1996" s="11" t="s">
        <v>261</v>
      </c>
      <c r="K1996" s="11" t="s">
        <v>11524</v>
      </c>
      <c r="L1996" s="11">
        <v>2</v>
      </c>
    </row>
    <row r="1997" spans="1:12">
      <c r="A1997" s="11" t="s">
        <v>11970</v>
      </c>
      <c r="D1997" s="11" t="s">
        <v>260</v>
      </c>
      <c r="E1997" s="19" t="s">
        <v>3620</v>
      </c>
      <c r="F1997" s="10">
        <v>42036</v>
      </c>
      <c r="G1997" s="10">
        <v>45689</v>
      </c>
      <c r="H1997" s="11">
        <v>11</v>
      </c>
      <c r="I1997" s="20" t="s">
        <v>259</v>
      </c>
      <c r="J1997" s="11" t="s">
        <v>261</v>
      </c>
      <c r="K1997" s="11" t="s">
        <v>11524</v>
      </c>
      <c r="L1997" s="11">
        <v>2</v>
      </c>
    </row>
    <row r="1998" spans="1:12">
      <c r="A1998" s="11" t="s">
        <v>11971</v>
      </c>
      <c r="D1998" s="11" t="s">
        <v>260</v>
      </c>
      <c r="E1998" s="19" t="s">
        <v>3621</v>
      </c>
      <c r="F1998" s="10">
        <v>42036</v>
      </c>
      <c r="G1998" s="10">
        <v>45689</v>
      </c>
      <c r="H1998" s="11">
        <v>11</v>
      </c>
      <c r="I1998" s="20" t="s">
        <v>259</v>
      </c>
      <c r="J1998" s="11" t="s">
        <v>261</v>
      </c>
      <c r="K1998" s="11" t="s">
        <v>11524</v>
      </c>
      <c r="L1998" s="11">
        <v>2</v>
      </c>
    </row>
    <row r="1999" spans="1:12">
      <c r="A1999" s="11" t="s">
        <v>11972</v>
      </c>
      <c r="D1999" s="11" t="s">
        <v>260</v>
      </c>
      <c r="E1999" s="19" t="s">
        <v>3622</v>
      </c>
      <c r="F1999" s="10">
        <v>42036</v>
      </c>
      <c r="G1999" s="10">
        <v>45689</v>
      </c>
      <c r="H1999" s="11">
        <v>11</v>
      </c>
      <c r="I1999" s="20" t="s">
        <v>259</v>
      </c>
      <c r="J1999" s="11" t="s">
        <v>261</v>
      </c>
      <c r="K1999" s="11" t="s">
        <v>11524</v>
      </c>
      <c r="L1999" s="11">
        <v>2</v>
      </c>
    </row>
    <row r="2000" spans="1:12">
      <c r="A2000" s="11" t="s">
        <v>11973</v>
      </c>
      <c r="D2000" s="11" t="s">
        <v>260</v>
      </c>
      <c r="E2000" s="19" t="s">
        <v>3623</v>
      </c>
      <c r="F2000" s="10">
        <v>42036</v>
      </c>
      <c r="G2000" s="10">
        <v>45689</v>
      </c>
      <c r="H2000" s="11">
        <v>11</v>
      </c>
      <c r="I2000" s="20" t="s">
        <v>259</v>
      </c>
      <c r="J2000" s="11" t="s">
        <v>261</v>
      </c>
      <c r="K2000" s="11" t="s">
        <v>11524</v>
      </c>
      <c r="L2000" s="11">
        <v>2</v>
      </c>
    </row>
    <row r="2001" spans="1:12">
      <c r="A2001" s="11" t="s">
        <v>11974</v>
      </c>
      <c r="D2001" s="11" t="s">
        <v>260</v>
      </c>
      <c r="E2001" s="19" t="s">
        <v>3624</v>
      </c>
      <c r="F2001" s="10">
        <v>42036</v>
      </c>
      <c r="G2001" s="10">
        <v>45689</v>
      </c>
      <c r="H2001" s="11">
        <v>11</v>
      </c>
      <c r="I2001" s="20" t="s">
        <v>259</v>
      </c>
      <c r="J2001" s="11" t="s">
        <v>261</v>
      </c>
      <c r="K2001" s="11" t="s">
        <v>11524</v>
      </c>
      <c r="L2001" s="11">
        <v>2</v>
      </c>
    </row>
    <row r="2002" spans="1:12">
      <c r="A2002" s="11" t="s">
        <v>11975</v>
      </c>
      <c r="D2002" s="11" t="s">
        <v>260</v>
      </c>
      <c r="E2002" s="19" t="s">
        <v>3625</v>
      </c>
      <c r="F2002" s="10">
        <v>42036</v>
      </c>
      <c r="G2002" s="10">
        <v>45689</v>
      </c>
      <c r="H2002" s="11">
        <v>11</v>
      </c>
      <c r="I2002" s="20" t="s">
        <v>259</v>
      </c>
      <c r="J2002" s="11" t="s">
        <v>261</v>
      </c>
      <c r="K2002" s="11" t="s">
        <v>11524</v>
      </c>
      <c r="L2002" s="11">
        <v>2</v>
      </c>
    </row>
    <row r="2003" spans="1:12">
      <c r="A2003" s="11" t="s">
        <v>11976</v>
      </c>
      <c r="D2003" s="11" t="s">
        <v>260</v>
      </c>
      <c r="E2003" s="19" t="s">
        <v>3626</v>
      </c>
      <c r="F2003" s="10">
        <v>42036</v>
      </c>
      <c r="G2003" s="10">
        <v>45689</v>
      </c>
      <c r="H2003" s="11">
        <v>11</v>
      </c>
      <c r="I2003" s="20" t="s">
        <v>259</v>
      </c>
      <c r="J2003" s="11" t="s">
        <v>261</v>
      </c>
      <c r="K2003" s="11" t="s">
        <v>11524</v>
      </c>
      <c r="L2003" s="11">
        <v>2</v>
      </c>
    </row>
    <row r="2004" spans="1:12">
      <c r="A2004" s="11" t="s">
        <v>11977</v>
      </c>
      <c r="D2004" s="11" t="s">
        <v>260</v>
      </c>
      <c r="E2004" s="19" t="s">
        <v>3627</v>
      </c>
      <c r="F2004" s="10">
        <v>42036</v>
      </c>
      <c r="G2004" s="10">
        <v>45689</v>
      </c>
      <c r="H2004" s="11">
        <v>11</v>
      </c>
      <c r="I2004" s="20" t="s">
        <v>259</v>
      </c>
      <c r="J2004" s="11" t="s">
        <v>261</v>
      </c>
      <c r="K2004" s="11" t="s">
        <v>11524</v>
      </c>
      <c r="L2004" s="11">
        <v>2</v>
      </c>
    </row>
    <row r="2005" spans="1:12">
      <c r="A2005" s="11" t="s">
        <v>11978</v>
      </c>
      <c r="D2005" s="11" t="s">
        <v>260</v>
      </c>
      <c r="E2005" s="19" t="s">
        <v>3628</v>
      </c>
      <c r="F2005" s="10">
        <v>42036</v>
      </c>
      <c r="G2005" s="10">
        <v>45689</v>
      </c>
      <c r="H2005" s="11">
        <v>11</v>
      </c>
      <c r="I2005" s="20" t="s">
        <v>259</v>
      </c>
      <c r="J2005" s="11" t="s">
        <v>261</v>
      </c>
      <c r="K2005" s="11" t="s">
        <v>11524</v>
      </c>
      <c r="L2005" s="11">
        <v>2</v>
      </c>
    </row>
    <row r="2006" spans="1:12">
      <c r="A2006" s="11" t="s">
        <v>11979</v>
      </c>
      <c r="D2006" s="11" t="s">
        <v>260</v>
      </c>
      <c r="E2006" s="19" t="s">
        <v>3629</v>
      </c>
      <c r="F2006" s="10">
        <v>42036</v>
      </c>
      <c r="G2006" s="10">
        <v>45689</v>
      </c>
      <c r="H2006" s="11">
        <v>11</v>
      </c>
      <c r="I2006" s="20" t="s">
        <v>259</v>
      </c>
      <c r="J2006" s="11" t="s">
        <v>261</v>
      </c>
      <c r="K2006" s="11" t="s">
        <v>11524</v>
      </c>
      <c r="L2006" s="11">
        <v>2</v>
      </c>
    </row>
    <row r="2007" spans="1:12">
      <c r="A2007" s="11" t="s">
        <v>11980</v>
      </c>
      <c r="D2007" s="11" t="s">
        <v>260</v>
      </c>
      <c r="E2007" s="19" t="s">
        <v>3630</v>
      </c>
      <c r="F2007" s="10">
        <v>42036</v>
      </c>
      <c r="G2007" s="10">
        <v>45689</v>
      </c>
      <c r="H2007" s="11">
        <v>11</v>
      </c>
      <c r="I2007" s="11" t="s">
        <v>277</v>
      </c>
      <c r="J2007" s="11" t="s">
        <v>261</v>
      </c>
      <c r="K2007" s="11" t="s">
        <v>11524</v>
      </c>
      <c r="L2007" s="11">
        <v>2</v>
      </c>
    </row>
    <row r="2008" spans="1:12">
      <c r="A2008" s="11" t="s">
        <v>11981</v>
      </c>
      <c r="D2008" s="11" t="s">
        <v>260</v>
      </c>
      <c r="E2008" s="19" t="s">
        <v>3631</v>
      </c>
      <c r="F2008" s="10">
        <v>42036</v>
      </c>
      <c r="G2008" s="10">
        <v>45689</v>
      </c>
      <c r="H2008" s="11">
        <v>11</v>
      </c>
      <c r="I2008" s="11" t="s">
        <v>277</v>
      </c>
      <c r="J2008" s="11" t="s">
        <v>261</v>
      </c>
      <c r="K2008" s="11" t="s">
        <v>11524</v>
      </c>
      <c r="L2008" s="11">
        <v>2</v>
      </c>
    </row>
    <row r="2009" spans="1:12">
      <c r="A2009" s="11" t="s">
        <v>11982</v>
      </c>
      <c r="D2009" s="11" t="s">
        <v>260</v>
      </c>
      <c r="E2009" s="19" t="s">
        <v>3632</v>
      </c>
      <c r="F2009" s="10">
        <v>42036</v>
      </c>
      <c r="G2009" s="10">
        <v>45689</v>
      </c>
      <c r="H2009" s="11">
        <v>11</v>
      </c>
      <c r="I2009" s="11" t="s">
        <v>277</v>
      </c>
      <c r="J2009" s="11" t="s">
        <v>261</v>
      </c>
      <c r="K2009" s="11" t="s">
        <v>11524</v>
      </c>
      <c r="L2009" s="11">
        <v>2</v>
      </c>
    </row>
    <row r="2010" spans="1:12">
      <c r="A2010" s="11" t="s">
        <v>11803</v>
      </c>
      <c r="D2010" s="11" t="s">
        <v>260</v>
      </c>
      <c r="E2010" s="19" t="s">
        <v>3633</v>
      </c>
      <c r="F2010" s="10">
        <v>42036</v>
      </c>
      <c r="G2010" s="10">
        <v>45689</v>
      </c>
      <c r="H2010" s="11">
        <v>11</v>
      </c>
      <c r="I2010" s="20" t="s">
        <v>259</v>
      </c>
      <c r="J2010" s="11" t="s">
        <v>261</v>
      </c>
      <c r="K2010" s="11" t="s">
        <v>11524</v>
      </c>
      <c r="L2010" s="11">
        <v>2</v>
      </c>
    </row>
    <row r="2011" spans="1:12">
      <c r="A2011" s="11" t="s">
        <v>11804</v>
      </c>
      <c r="D2011" s="11" t="s">
        <v>260</v>
      </c>
      <c r="E2011" s="19" t="s">
        <v>3634</v>
      </c>
      <c r="F2011" s="10">
        <v>42036</v>
      </c>
      <c r="G2011" s="10">
        <v>45689</v>
      </c>
      <c r="H2011" s="11">
        <v>11</v>
      </c>
      <c r="I2011" s="20" t="s">
        <v>259</v>
      </c>
      <c r="J2011" s="11" t="s">
        <v>261</v>
      </c>
      <c r="K2011" s="11" t="s">
        <v>11524</v>
      </c>
      <c r="L2011" s="11">
        <v>2</v>
      </c>
    </row>
    <row r="2012" spans="1:12">
      <c r="A2012" s="11" t="s">
        <v>11805</v>
      </c>
      <c r="D2012" s="11" t="s">
        <v>260</v>
      </c>
      <c r="E2012" s="19" t="s">
        <v>3777</v>
      </c>
      <c r="F2012" s="10">
        <v>42036</v>
      </c>
      <c r="G2012" s="10">
        <v>45689</v>
      </c>
      <c r="H2012" s="11">
        <v>11</v>
      </c>
      <c r="I2012" s="20" t="s">
        <v>259</v>
      </c>
      <c r="J2012" s="11" t="s">
        <v>261</v>
      </c>
      <c r="K2012" s="11" t="s">
        <v>11524</v>
      </c>
      <c r="L2012" s="11">
        <v>2</v>
      </c>
    </row>
    <row r="2013" spans="1:12">
      <c r="A2013" s="11" t="s">
        <v>11806</v>
      </c>
      <c r="D2013" s="11" t="s">
        <v>260</v>
      </c>
      <c r="E2013" s="19" t="s">
        <v>3778</v>
      </c>
      <c r="F2013" s="10">
        <v>42036</v>
      </c>
      <c r="G2013" s="10">
        <v>45689</v>
      </c>
      <c r="H2013" s="11">
        <v>11</v>
      </c>
      <c r="I2013" s="20" t="s">
        <v>259</v>
      </c>
      <c r="J2013" s="11" t="s">
        <v>261</v>
      </c>
      <c r="K2013" s="11" t="s">
        <v>11524</v>
      </c>
      <c r="L2013" s="11">
        <v>2</v>
      </c>
    </row>
    <row r="2014" spans="1:12">
      <c r="A2014" s="11" t="s">
        <v>11807</v>
      </c>
      <c r="D2014" s="11" t="s">
        <v>260</v>
      </c>
      <c r="E2014" s="19" t="s">
        <v>3779</v>
      </c>
      <c r="F2014" s="10">
        <v>42036</v>
      </c>
      <c r="G2014" s="10">
        <v>45689</v>
      </c>
      <c r="H2014" s="11">
        <v>11</v>
      </c>
      <c r="I2014" s="20" t="s">
        <v>259</v>
      </c>
      <c r="J2014" s="11" t="s">
        <v>261</v>
      </c>
      <c r="K2014" s="11" t="s">
        <v>11524</v>
      </c>
      <c r="L2014" s="11">
        <v>2</v>
      </c>
    </row>
    <row r="2015" spans="1:12">
      <c r="A2015" s="11" t="s">
        <v>11808</v>
      </c>
      <c r="D2015" s="11" t="s">
        <v>260</v>
      </c>
      <c r="E2015" s="19" t="s">
        <v>3780</v>
      </c>
      <c r="F2015" s="10">
        <v>42036</v>
      </c>
      <c r="G2015" s="10">
        <v>45689</v>
      </c>
      <c r="H2015" s="11">
        <v>11</v>
      </c>
      <c r="I2015" s="20" t="s">
        <v>259</v>
      </c>
      <c r="J2015" s="11" t="s">
        <v>261</v>
      </c>
      <c r="K2015" s="11" t="s">
        <v>11524</v>
      </c>
      <c r="L2015" s="11">
        <v>2</v>
      </c>
    </row>
    <row r="2016" spans="1:12">
      <c r="A2016" s="11" t="s">
        <v>11809</v>
      </c>
      <c r="D2016" s="11" t="s">
        <v>260</v>
      </c>
      <c r="E2016" s="19" t="s">
        <v>3781</v>
      </c>
      <c r="F2016" s="10">
        <v>42036</v>
      </c>
      <c r="G2016" s="10">
        <v>45689</v>
      </c>
      <c r="H2016" s="11">
        <v>11</v>
      </c>
      <c r="I2016" s="20" t="s">
        <v>259</v>
      </c>
      <c r="J2016" s="11" t="s">
        <v>261</v>
      </c>
      <c r="K2016" s="11" t="s">
        <v>11524</v>
      </c>
      <c r="L2016" s="11">
        <v>2</v>
      </c>
    </row>
    <row r="2017" spans="1:12">
      <c r="A2017" s="11" t="s">
        <v>11810</v>
      </c>
      <c r="D2017" s="11" t="s">
        <v>260</v>
      </c>
      <c r="E2017" s="19" t="s">
        <v>3782</v>
      </c>
      <c r="F2017" s="10">
        <v>42036</v>
      </c>
      <c r="G2017" s="10">
        <v>45689</v>
      </c>
      <c r="H2017" s="11">
        <v>11</v>
      </c>
      <c r="I2017" s="20" t="s">
        <v>259</v>
      </c>
      <c r="J2017" s="11" t="s">
        <v>261</v>
      </c>
      <c r="K2017" s="11" t="s">
        <v>11524</v>
      </c>
      <c r="L2017" s="11">
        <v>2</v>
      </c>
    </row>
    <row r="2018" spans="1:12">
      <c r="A2018" s="11" t="s">
        <v>11811</v>
      </c>
      <c r="D2018" s="11" t="s">
        <v>260</v>
      </c>
      <c r="E2018" s="19" t="s">
        <v>3783</v>
      </c>
      <c r="F2018" s="10">
        <v>42036</v>
      </c>
      <c r="G2018" s="10">
        <v>45689</v>
      </c>
      <c r="H2018" s="11">
        <v>11</v>
      </c>
      <c r="I2018" s="20" t="s">
        <v>259</v>
      </c>
      <c r="J2018" s="11" t="s">
        <v>261</v>
      </c>
      <c r="K2018" s="11" t="s">
        <v>11524</v>
      </c>
      <c r="L2018" s="11">
        <v>2</v>
      </c>
    </row>
    <row r="2019" spans="1:12">
      <c r="A2019" s="11" t="s">
        <v>11812</v>
      </c>
      <c r="D2019" s="11" t="s">
        <v>260</v>
      </c>
      <c r="E2019" s="19" t="s">
        <v>3784</v>
      </c>
      <c r="F2019" s="10">
        <v>42036</v>
      </c>
      <c r="G2019" s="10">
        <v>45689</v>
      </c>
      <c r="H2019" s="11">
        <v>11</v>
      </c>
      <c r="I2019" s="20" t="s">
        <v>259</v>
      </c>
      <c r="J2019" s="11" t="s">
        <v>261</v>
      </c>
      <c r="K2019" s="11" t="s">
        <v>11524</v>
      </c>
      <c r="L2019" s="11">
        <v>2</v>
      </c>
    </row>
    <row r="2020" spans="1:12">
      <c r="A2020" s="11" t="s">
        <v>11813</v>
      </c>
      <c r="D2020" s="11" t="s">
        <v>260</v>
      </c>
      <c r="E2020" s="19" t="s">
        <v>3785</v>
      </c>
      <c r="F2020" s="10">
        <v>42036</v>
      </c>
      <c r="G2020" s="10">
        <v>45689</v>
      </c>
      <c r="H2020" s="11">
        <v>11</v>
      </c>
      <c r="I2020" s="20" t="s">
        <v>259</v>
      </c>
      <c r="J2020" s="11" t="s">
        <v>261</v>
      </c>
      <c r="K2020" s="11" t="s">
        <v>11524</v>
      </c>
      <c r="L2020" s="11">
        <v>2</v>
      </c>
    </row>
    <row r="2021" spans="1:12">
      <c r="A2021" s="11" t="s">
        <v>11814</v>
      </c>
      <c r="D2021" s="11" t="s">
        <v>260</v>
      </c>
      <c r="E2021" s="19" t="s">
        <v>3786</v>
      </c>
      <c r="F2021" s="10">
        <v>42036</v>
      </c>
      <c r="G2021" s="10">
        <v>45689</v>
      </c>
      <c r="H2021" s="11">
        <v>11</v>
      </c>
      <c r="I2021" s="20" t="s">
        <v>259</v>
      </c>
      <c r="J2021" s="11" t="s">
        <v>261</v>
      </c>
      <c r="K2021" s="11" t="s">
        <v>11524</v>
      </c>
      <c r="L2021" s="11">
        <v>2</v>
      </c>
    </row>
    <row r="2022" spans="1:12">
      <c r="A2022" s="11" t="s">
        <v>11815</v>
      </c>
      <c r="D2022" s="11" t="s">
        <v>260</v>
      </c>
      <c r="E2022" s="19" t="s">
        <v>3787</v>
      </c>
      <c r="F2022" s="10">
        <v>42036</v>
      </c>
      <c r="G2022" s="10">
        <v>45689</v>
      </c>
      <c r="H2022" s="11">
        <v>11</v>
      </c>
      <c r="I2022" s="20" t="s">
        <v>259</v>
      </c>
      <c r="J2022" s="11" t="s">
        <v>261</v>
      </c>
      <c r="K2022" s="11" t="s">
        <v>11524</v>
      </c>
      <c r="L2022" s="11">
        <v>2</v>
      </c>
    </row>
    <row r="2023" spans="1:12">
      <c r="A2023" s="11" t="s">
        <v>11816</v>
      </c>
      <c r="D2023" s="11" t="s">
        <v>260</v>
      </c>
      <c r="E2023" s="19" t="s">
        <v>3788</v>
      </c>
      <c r="F2023" s="10">
        <v>42036</v>
      </c>
      <c r="G2023" s="10">
        <v>45689</v>
      </c>
      <c r="H2023" s="11">
        <v>11</v>
      </c>
      <c r="I2023" s="20" t="s">
        <v>259</v>
      </c>
      <c r="J2023" s="11" t="s">
        <v>261</v>
      </c>
      <c r="K2023" s="11" t="s">
        <v>11524</v>
      </c>
      <c r="L2023" s="11">
        <v>2</v>
      </c>
    </row>
    <row r="2024" spans="1:12">
      <c r="A2024" s="11" t="s">
        <v>11817</v>
      </c>
      <c r="D2024" s="11" t="s">
        <v>260</v>
      </c>
      <c r="E2024" s="19" t="s">
        <v>3789</v>
      </c>
      <c r="F2024" s="10">
        <v>42036</v>
      </c>
      <c r="G2024" s="10">
        <v>45689</v>
      </c>
      <c r="H2024" s="11">
        <v>11</v>
      </c>
      <c r="I2024" s="20" t="s">
        <v>259</v>
      </c>
      <c r="J2024" s="11" t="s">
        <v>261</v>
      </c>
      <c r="K2024" s="11" t="s">
        <v>11524</v>
      </c>
      <c r="L2024" s="11">
        <v>2</v>
      </c>
    </row>
    <row r="2025" spans="1:12">
      <c r="A2025" s="11" t="s">
        <v>11818</v>
      </c>
      <c r="D2025" s="11" t="s">
        <v>260</v>
      </c>
      <c r="E2025" s="19" t="s">
        <v>3790</v>
      </c>
      <c r="F2025" s="10">
        <v>42036</v>
      </c>
      <c r="G2025" s="10">
        <v>45689</v>
      </c>
      <c r="H2025" s="11">
        <v>11</v>
      </c>
      <c r="I2025" s="11" t="s">
        <v>277</v>
      </c>
      <c r="J2025" s="11" t="s">
        <v>261</v>
      </c>
      <c r="K2025" s="11" t="s">
        <v>11524</v>
      </c>
      <c r="L2025" s="11">
        <v>2</v>
      </c>
    </row>
    <row r="2026" spans="1:12">
      <c r="A2026" s="11" t="s">
        <v>11819</v>
      </c>
      <c r="D2026" s="11" t="s">
        <v>260</v>
      </c>
      <c r="E2026" s="19" t="s">
        <v>3791</v>
      </c>
      <c r="F2026" s="10">
        <v>42036</v>
      </c>
      <c r="G2026" s="10">
        <v>45689</v>
      </c>
      <c r="H2026" s="11">
        <v>11</v>
      </c>
      <c r="I2026" s="11" t="s">
        <v>277</v>
      </c>
      <c r="J2026" s="11" t="s">
        <v>261</v>
      </c>
      <c r="K2026" s="11" t="s">
        <v>11524</v>
      </c>
      <c r="L2026" s="11">
        <v>2</v>
      </c>
    </row>
    <row r="2027" spans="1:12">
      <c r="A2027" s="11" t="s">
        <v>11820</v>
      </c>
      <c r="D2027" s="11" t="s">
        <v>260</v>
      </c>
      <c r="E2027" s="19" t="s">
        <v>3792</v>
      </c>
      <c r="F2027" s="10">
        <v>42036</v>
      </c>
      <c r="G2027" s="10">
        <v>45689</v>
      </c>
      <c r="H2027" s="11">
        <v>11</v>
      </c>
      <c r="I2027" s="11" t="s">
        <v>277</v>
      </c>
      <c r="J2027" s="11" t="s">
        <v>261</v>
      </c>
      <c r="K2027" s="11" t="s">
        <v>11524</v>
      </c>
      <c r="L2027" s="11">
        <v>2</v>
      </c>
    </row>
    <row r="2028" spans="1:12">
      <c r="A2028" s="11" t="s">
        <v>12289</v>
      </c>
      <c r="D2028" s="11" t="s">
        <v>260</v>
      </c>
      <c r="E2028" s="19" t="s">
        <v>3793</v>
      </c>
      <c r="F2028" s="10">
        <v>42036</v>
      </c>
      <c r="G2028" s="10">
        <v>45689</v>
      </c>
      <c r="H2028" s="11">
        <v>11</v>
      </c>
      <c r="I2028" s="20" t="s">
        <v>259</v>
      </c>
      <c r="J2028" s="11" t="s">
        <v>261</v>
      </c>
      <c r="K2028" s="11" t="s">
        <v>11524</v>
      </c>
      <c r="L2028" s="11">
        <v>2</v>
      </c>
    </row>
    <row r="2029" spans="1:12">
      <c r="A2029" s="11" t="s">
        <v>12290</v>
      </c>
      <c r="D2029" s="11" t="s">
        <v>260</v>
      </c>
      <c r="E2029" s="19" t="s">
        <v>3794</v>
      </c>
      <c r="F2029" s="10">
        <v>42036</v>
      </c>
      <c r="G2029" s="10">
        <v>45689</v>
      </c>
      <c r="H2029" s="11">
        <v>11</v>
      </c>
      <c r="I2029" s="20" t="s">
        <v>259</v>
      </c>
      <c r="J2029" s="11" t="s">
        <v>261</v>
      </c>
      <c r="K2029" s="11" t="s">
        <v>11524</v>
      </c>
      <c r="L2029" s="11">
        <v>2</v>
      </c>
    </row>
    <row r="2030" spans="1:12">
      <c r="A2030" s="11" t="s">
        <v>12291</v>
      </c>
      <c r="D2030" s="11" t="s">
        <v>260</v>
      </c>
      <c r="E2030" s="19" t="s">
        <v>3795</v>
      </c>
      <c r="F2030" s="10">
        <v>42036</v>
      </c>
      <c r="G2030" s="10">
        <v>45689</v>
      </c>
      <c r="H2030" s="11">
        <v>11</v>
      </c>
      <c r="I2030" s="20" t="s">
        <v>259</v>
      </c>
      <c r="J2030" s="11" t="s">
        <v>261</v>
      </c>
      <c r="K2030" s="11" t="s">
        <v>11524</v>
      </c>
      <c r="L2030" s="11">
        <v>2</v>
      </c>
    </row>
    <row r="2031" spans="1:12">
      <c r="A2031" s="11" t="s">
        <v>12292</v>
      </c>
      <c r="D2031" s="11" t="s">
        <v>260</v>
      </c>
      <c r="E2031" s="19" t="s">
        <v>3796</v>
      </c>
      <c r="F2031" s="10">
        <v>42036</v>
      </c>
      <c r="G2031" s="10">
        <v>45689</v>
      </c>
      <c r="H2031" s="11">
        <v>11</v>
      </c>
      <c r="I2031" s="20" t="s">
        <v>259</v>
      </c>
      <c r="J2031" s="11" t="s">
        <v>261</v>
      </c>
      <c r="K2031" s="11" t="s">
        <v>11524</v>
      </c>
      <c r="L2031" s="11">
        <v>2</v>
      </c>
    </row>
    <row r="2032" spans="1:12">
      <c r="A2032" s="11" t="s">
        <v>12293</v>
      </c>
      <c r="D2032" s="11" t="s">
        <v>260</v>
      </c>
      <c r="E2032" s="19" t="s">
        <v>3797</v>
      </c>
      <c r="F2032" s="10">
        <v>42036</v>
      </c>
      <c r="G2032" s="10">
        <v>45689</v>
      </c>
      <c r="H2032" s="11">
        <v>11</v>
      </c>
      <c r="I2032" s="20" t="s">
        <v>259</v>
      </c>
      <c r="J2032" s="11" t="s">
        <v>261</v>
      </c>
      <c r="K2032" s="11" t="s">
        <v>11524</v>
      </c>
      <c r="L2032" s="11">
        <v>2</v>
      </c>
    </row>
    <row r="2033" spans="1:12">
      <c r="A2033" s="11" t="s">
        <v>12294</v>
      </c>
      <c r="D2033" s="11" t="s">
        <v>260</v>
      </c>
      <c r="E2033" s="19" t="s">
        <v>3798</v>
      </c>
      <c r="F2033" s="10">
        <v>42036</v>
      </c>
      <c r="G2033" s="10">
        <v>45689</v>
      </c>
      <c r="H2033" s="11">
        <v>11</v>
      </c>
      <c r="I2033" s="20" t="s">
        <v>259</v>
      </c>
      <c r="J2033" s="11" t="s">
        <v>261</v>
      </c>
      <c r="K2033" s="11" t="s">
        <v>11524</v>
      </c>
      <c r="L2033" s="11">
        <v>2</v>
      </c>
    </row>
    <row r="2034" spans="1:12">
      <c r="A2034" s="11" t="s">
        <v>12295</v>
      </c>
      <c r="D2034" s="11" t="s">
        <v>260</v>
      </c>
      <c r="E2034" s="19" t="s">
        <v>3799</v>
      </c>
      <c r="F2034" s="10">
        <v>42036</v>
      </c>
      <c r="G2034" s="10">
        <v>45689</v>
      </c>
      <c r="H2034" s="11">
        <v>11</v>
      </c>
      <c r="I2034" s="20" t="s">
        <v>259</v>
      </c>
      <c r="J2034" s="11" t="s">
        <v>261</v>
      </c>
      <c r="K2034" s="11" t="s">
        <v>11524</v>
      </c>
      <c r="L2034" s="11">
        <v>2</v>
      </c>
    </row>
    <row r="2035" spans="1:12">
      <c r="A2035" s="11" t="s">
        <v>12296</v>
      </c>
      <c r="D2035" s="11" t="s">
        <v>260</v>
      </c>
      <c r="E2035" s="19" t="s">
        <v>3800</v>
      </c>
      <c r="F2035" s="10">
        <v>42036</v>
      </c>
      <c r="G2035" s="10">
        <v>45689</v>
      </c>
      <c r="H2035" s="11">
        <v>11</v>
      </c>
      <c r="I2035" s="20" t="s">
        <v>259</v>
      </c>
      <c r="J2035" s="11" t="s">
        <v>261</v>
      </c>
      <c r="K2035" s="11" t="s">
        <v>11524</v>
      </c>
      <c r="L2035" s="11">
        <v>2</v>
      </c>
    </row>
    <row r="2036" spans="1:12">
      <c r="A2036" s="11" t="s">
        <v>12297</v>
      </c>
      <c r="D2036" s="11" t="s">
        <v>260</v>
      </c>
      <c r="E2036" s="19" t="s">
        <v>3801</v>
      </c>
      <c r="F2036" s="10">
        <v>42036</v>
      </c>
      <c r="G2036" s="10">
        <v>45689</v>
      </c>
      <c r="H2036" s="11">
        <v>11</v>
      </c>
      <c r="I2036" s="20" t="s">
        <v>259</v>
      </c>
      <c r="J2036" s="11" t="s">
        <v>261</v>
      </c>
      <c r="K2036" s="11" t="s">
        <v>11524</v>
      </c>
      <c r="L2036" s="11">
        <v>2</v>
      </c>
    </row>
    <row r="2037" spans="1:12">
      <c r="A2037" s="11" t="s">
        <v>12298</v>
      </c>
      <c r="D2037" s="11" t="s">
        <v>260</v>
      </c>
      <c r="E2037" s="19" t="s">
        <v>3802</v>
      </c>
      <c r="F2037" s="10">
        <v>42036</v>
      </c>
      <c r="G2037" s="10">
        <v>45689</v>
      </c>
      <c r="H2037" s="11">
        <v>11</v>
      </c>
      <c r="I2037" s="20" t="s">
        <v>259</v>
      </c>
      <c r="J2037" s="11" t="s">
        <v>261</v>
      </c>
      <c r="K2037" s="11" t="s">
        <v>11524</v>
      </c>
      <c r="L2037" s="11">
        <v>2</v>
      </c>
    </row>
    <row r="2038" spans="1:12">
      <c r="A2038" s="11" t="s">
        <v>12299</v>
      </c>
      <c r="D2038" s="11" t="s">
        <v>260</v>
      </c>
      <c r="E2038" s="19" t="s">
        <v>3803</v>
      </c>
      <c r="F2038" s="10">
        <v>42036</v>
      </c>
      <c r="G2038" s="10">
        <v>45689</v>
      </c>
      <c r="H2038" s="11">
        <v>11</v>
      </c>
      <c r="I2038" s="20" t="s">
        <v>259</v>
      </c>
      <c r="J2038" s="11" t="s">
        <v>261</v>
      </c>
      <c r="K2038" s="11" t="s">
        <v>11524</v>
      </c>
      <c r="L2038" s="11">
        <v>2</v>
      </c>
    </row>
    <row r="2039" spans="1:12">
      <c r="A2039" s="11" t="s">
        <v>12300</v>
      </c>
      <c r="D2039" s="11" t="s">
        <v>260</v>
      </c>
      <c r="E2039" s="19" t="s">
        <v>3804</v>
      </c>
      <c r="F2039" s="10">
        <v>42036</v>
      </c>
      <c r="G2039" s="10">
        <v>45689</v>
      </c>
      <c r="H2039" s="11">
        <v>11</v>
      </c>
      <c r="I2039" s="20" t="s">
        <v>259</v>
      </c>
      <c r="J2039" s="11" t="s">
        <v>261</v>
      </c>
      <c r="K2039" s="11" t="s">
        <v>11524</v>
      </c>
      <c r="L2039" s="11">
        <v>2</v>
      </c>
    </row>
    <row r="2040" spans="1:12">
      <c r="A2040" s="11" t="s">
        <v>12301</v>
      </c>
      <c r="D2040" s="11" t="s">
        <v>260</v>
      </c>
      <c r="E2040" s="19" t="s">
        <v>3805</v>
      </c>
      <c r="F2040" s="10">
        <v>42036</v>
      </c>
      <c r="G2040" s="10">
        <v>45689</v>
      </c>
      <c r="H2040" s="11">
        <v>11</v>
      </c>
      <c r="I2040" s="20" t="s">
        <v>259</v>
      </c>
      <c r="J2040" s="11" t="s">
        <v>261</v>
      </c>
      <c r="K2040" s="11" t="s">
        <v>11524</v>
      </c>
      <c r="L2040" s="11">
        <v>2</v>
      </c>
    </row>
    <row r="2041" spans="1:12">
      <c r="A2041" s="11" t="s">
        <v>12302</v>
      </c>
      <c r="D2041" s="11" t="s">
        <v>260</v>
      </c>
      <c r="E2041" s="19" t="s">
        <v>3806</v>
      </c>
      <c r="F2041" s="10">
        <v>42036</v>
      </c>
      <c r="G2041" s="10">
        <v>45689</v>
      </c>
      <c r="H2041" s="11">
        <v>11</v>
      </c>
      <c r="I2041" s="20" t="s">
        <v>259</v>
      </c>
      <c r="J2041" s="11" t="s">
        <v>261</v>
      </c>
      <c r="K2041" s="11" t="s">
        <v>11524</v>
      </c>
      <c r="L2041" s="11">
        <v>2</v>
      </c>
    </row>
    <row r="2042" spans="1:12">
      <c r="A2042" s="11" t="s">
        <v>12303</v>
      </c>
      <c r="D2042" s="11" t="s">
        <v>260</v>
      </c>
      <c r="E2042" s="19" t="s">
        <v>3807</v>
      </c>
      <c r="F2042" s="10">
        <v>42036</v>
      </c>
      <c r="G2042" s="10">
        <v>45689</v>
      </c>
      <c r="H2042" s="11">
        <v>11</v>
      </c>
      <c r="I2042" s="20" t="s">
        <v>259</v>
      </c>
      <c r="J2042" s="11" t="s">
        <v>261</v>
      </c>
      <c r="K2042" s="11" t="s">
        <v>11524</v>
      </c>
      <c r="L2042" s="11">
        <v>2</v>
      </c>
    </row>
    <row r="2043" spans="1:12">
      <c r="A2043" s="11" t="s">
        <v>12304</v>
      </c>
      <c r="D2043" s="11" t="s">
        <v>260</v>
      </c>
      <c r="E2043" s="19" t="s">
        <v>3808</v>
      </c>
      <c r="F2043" s="10">
        <v>42036</v>
      </c>
      <c r="G2043" s="10">
        <v>45689</v>
      </c>
      <c r="H2043" s="11">
        <v>11</v>
      </c>
      <c r="I2043" s="11" t="s">
        <v>277</v>
      </c>
      <c r="J2043" s="11" t="s">
        <v>261</v>
      </c>
      <c r="K2043" s="11" t="s">
        <v>11524</v>
      </c>
      <c r="L2043" s="11">
        <v>2</v>
      </c>
    </row>
    <row r="2044" spans="1:12">
      <c r="A2044" s="11" t="s">
        <v>12305</v>
      </c>
      <c r="D2044" s="11" t="s">
        <v>260</v>
      </c>
      <c r="E2044" s="19" t="s">
        <v>3809</v>
      </c>
      <c r="F2044" s="10">
        <v>42036</v>
      </c>
      <c r="G2044" s="10">
        <v>45689</v>
      </c>
      <c r="H2044" s="11">
        <v>11</v>
      </c>
      <c r="I2044" s="11" t="s">
        <v>277</v>
      </c>
      <c r="J2044" s="11" t="s">
        <v>261</v>
      </c>
      <c r="K2044" s="11" t="s">
        <v>11524</v>
      </c>
      <c r="L2044" s="11">
        <v>2</v>
      </c>
    </row>
    <row r="2045" spans="1:12">
      <c r="A2045" s="11" t="s">
        <v>12306</v>
      </c>
      <c r="D2045" s="11" t="s">
        <v>260</v>
      </c>
      <c r="E2045" s="19" t="s">
        <v>3810</v>
      </c>
      <c r="F2045" s="10">
        <v>42036</v>
      </c>
      <c r="G2045" s="10">
        <v>45689</v>
      </c>
      <c r="H2045" s="11">
        <v>11</v>
      </c>
      <c r="I2045" s="11" t="s">
        <v>277</v>
      </c>
      <c r="J2045" s="11" t="s">
        <v>261</v>
      </c>
      <c r="K2045" s="11" t="s">
        <v>11524</v>
      </c>
      <c r="L2045" s="11">
        <v>2</v>
      </c>
    </row>
    <row r="2046" spans="1:12">
      <c r="A2046" s="11" t="s">
        <v>12613</v>
      </c>
      <c r="D2046" s="11" t="s">
        <v>260</v>
      </c>
      <c r="E2046" s="19" t="s">
        <v>3811</v>
      </c>
      <c r="F2046" s="10">
        <v>42036</v>
      </c>
      <c r="G2046" s="10">
        <v>45689</v>
      </c>
      <c r="H2046" s="11">
        <v>11</v>
      </c>
      <c r="I2046" s="20" t="s">
        <v>259</v>
      </c>
      <c r="J2046" s="11" t="s">
        <v>261</v>
      </c>
      <c r="K2046" s="11" t="s">
        <v>11524</v>
      </c>
      <c r="L2046" s="11">
        <v>2</v>
      </c>
    </row>
    <row r="2047" spans="1:12">
      <c r="A2047" s="11" t="s">
        <v>12614</v>
      </c>
      <c r="D2047" s="11" t="s">
        <v>260</v>
      </c>
      <c r="E2047" s="19" t="s">
        <v>3812</v>
      </c>
      <c r="F2047" s="10">
        <v>42036</v>
      </c>
      <c r="G2047" s="10">
        <v>45689</v>
      </c>
      <c r="H2047" s="11">
        <v>11</v>
      </c>
      <c r="I2047" s="20" t="s">
        <v>259</v>
      </c>
      <c r="J2047" s="11" t="s">
        <v>261</v>
      </c>
      <c r="K2047" s="11" t="s">
        <v>11524</v>
      </c>
      <c r="L2047" s="11">
        <v>2</v>
      </c>
    </row>
    <row r="2048" spans="1:12">
      <c r="A2048" s="11" t="s">
        <v>12615</v>
      </c>
      <c r="D2048" s="11" t="s">
        <v>260</v>
      </c>
      <c r="E2048" s="19" t="s">
        <v>3813</v>
      </c>
      <c r="F2048" s="10">
        <v>42036</v>
      </c>
      <c r="G2048" s="10">
        <v>45689</v>
      </c>
      <c r="H2048" s="11">
        <v>11</v>
      </c>
      <c r="I2048" s="20" t="s">
        <v>259</v>
      </c>
      <c r="J2048" s="11" t="s">
        <v>261</v>
      </c>
      <c r="K2048" s="11" t="s">
        <v>11524</v>
      </c>
      <c r="L2048" s="11">
        <v>2</v>
      </c>
    </row>
    <row r="2049" spans="1:12">
      <c r="A2049" s="11" t="s">
        <v>12616</v>
      </c>
      <c r="D2049" s="11" t="s">
        <v>260</v>
      </c>
      <c r="E2049" s="19" t="s">
        <v>3814</v>
      </c>
      <c r="F2049" s="10">
        <v>42036</v>
      </c>
      <c r="G2049" s="10">
        <v>45689</v>
      </c>
      <c r="H2049" s="11">
        <v>11</v>
      </c>
      <c r="I2049" s="20" t="s">
        <v>259</v>
      </c>
      <c r="J2049" s="11" t="s">
        <v>261</v>
      </c>
      <c r="K2049" s="11" t="s">
        <v>11524</v>
      </c>
      <c r="L2049" s="11">
        <v>2</v>
      </c>
    </row>
    <row r="2050" spans="1:12">
      <c r="A2050" s="11" t="s">
        <v>12617</v>
      </c>
      <c r="D2050" s="11" t="s">
        <v>260</v>
      </c>
      <c r="E2050" s="19" t="s">
        <v>3815</v>
      </c>
      <c r="F2050" s="10">
        <v>42036</v>
      </c>
      <c r="G2050" s="10">
        <v>45689</v>
      </c>
      <c r="H2050" s="11">
        <v>11</v>
      </c>
      <c r="I2050" s="20" t="s">
        <v>259</v>
      </c>
      <c r="J2050" s="11" t="s">
        <v>261</v>
      </c>
      <c r="K2050" s="11" t="s">
        <v>11524</v>
      </c>
      <c r="L2050" s="11">
        <v>2</v>
      </c>
    </row>
    <row r="2051" spans="1:12">
      <c r="A2051" s="11" t="s">
        <v>12618</v>
      </c>
      <c r="D2051" s="11" t="s">
        <v>260</v>
      </c>
      <c r="E2051" s="19" t="s">
        <v>3816</v>
      </c>
      <c r="F2051" s="10">
        <v>42036</v>
      </c>
      <c r="G2051" s="10">
        <v>45689</v>
      </c>
      <c r="H2051" s="11">
        <v>11</v>
      </c>
      <c r="I2051" s="20" t="s">
        <v>259</v>
      </c>
      <c r="J2051" s="11" t="s">
        <v>261</v>
      </c>
      <c r="K2051" s="11" t="s">
        <v>11524</v>
      </c>
      <c r="L2051" s="11">
        <v>2</v>
      </c>
    </row>
    <row r="2052" spans="1:12">
      <c r="A2052" s="11" t="s">
        <v>12619</v>
      </c>
      <c r="D2052" s="11" t="s">
        <v>260</v>
      </c>
      <c r="E2052" s="19" t="s">
        <v>3817</v>
      </c>
      <c r="F2052" s="10">
        <v>42036</v>
      </c>
      <c r="G2052" s="10">
        <v>45689</v>
      </c>
      <c r="H2052" s="11">
        <v>11</v>
      </c>
      <c r="I2052" s="20" t="s">
        <v>259</v>
      </c>
      <c r="J2052" s="11" t="s">
        <v>261</v>
      </c>
      <c r="K2052" s="11" t="s">
        <v>11524</v>
      </c>
      <c r="L2052" s="11">
        <v>2</v>
      </c>
    </row>
    <row r="2053" spans="1:12">
      <c r="A2053" s="11" t="s">
        <v>12620</v>
      </c>
      <c r="D2053" s="11" t="s">
        <v>260</v>
      </c>
      <c r="E2053" s="19" t="s">
        <v>3818</v>
      </c>
      <c r="F2053" s="10">
        <v>42036</v>
      </c>
      <c r="G2053" s="10">
        <v>45689</v>
      </c>
      <c r="H2053" s="11">
        <v>11</v>
      </c>
      <c r="I2053" s="20" t="s">
        <v>259</v>
      </c>
      <c r="J2053" s="11" t="s">
        <v>261</v>
      </c>
      <c r="K2053" s="11" t="s">
        <v>11524</v>
      </c>
      <c r="L2053" s="11">
        <v>2</v>
      </c>
    </row>
    <row r="2054" spans="1:12">
      <c r="A2054" s="11" t="s">
        <v>12621</v>
      </c>
      <c r="D2054" s="11" t="s">
        <v>260</v>
      </c>
      <c r="E2054" s="19" t="s">
        <v>3819</v>
      </c>
      <c r="F2054" s="10">
        <v>42036</v>
      </c>
      <c r="G2054" s="10">
        <v>45689</v>
      </c>
      <c r="H2054" s="11">
        <v>11</v>
      </c>
      <c r="I2054" s="20" t="s">
        <v>259</v>
      </c>
      <c r="J2054" s="11" t="s">
        <v>261</v>
      </c>
      <c r="K2054" s="11" t="s">
        <v>11524</v>
      </c>
      <c r="L2054" s="11">
        <v>2</v>
      </c>
    </row>
    <row r="2055" spans="1:12">
      <c r="A2055" s="11" t="s">
        <v>12622</v>
      </c>
      <c r="D2055" s="11" t="s">
        <v>260</v>
      </c>
      <c r="E2055" s="19" t="s">
        <v>3820</v>
      </c>
      <c r="F2055" s="10">
        <v>42036</v>
      </c>
      <c r="G2055" s="10">
        <v>45689</v>
      </c>
      <c r="H2055" s="11">
        <v>11</v>
      </c>
      <c r="I2055" s="20" t="s">
        <v>259</v>
      </c>
      <c r="J2055" s="11" t="s">
        <v>261</v>
      </c>
      <c r="K2055" s="11" t="s">
        <v>11524</v>
      </c>
      <c r="L2055" s="11">
        <v>2</v>
      </c>
    </row>
    <row r="2056" spans="1:12">
      <c r="A2056" s="11" t="s">
        <v>12623</v>
      </c>
      <c r="D2056" s="11" t="s">
        <v>260</v>
      </c>
      <c r="E2056" s="19" t="s">
        <v>3821</v>
      </c>
      <c r="F2056" s="10">
        <v>42036</v>
      </c>
      <c r="G2056" s="10">
        <v>45689</v>
      </c>
      <c r="H2056" s="11">
        <v>11</v>
      </c>
      <c r="I2056" s="20" t="s">
        <v>259</v>
      </c>
      <c r="J2056" s="11" t="s">
        <v>261</v>
      </c>
      <c r="K2056" s="11" t="s">
        <v>11524</v>
      </c>
      <c r="L2056" s="11">
        <v>2</v>
      </c>
    </row>
    <row r="2057" spans="1:12">
      <c r="A2057" s="11" t="s">
        <v>12624</v>
      </c>
      <c r="D2057" s="11" t="s">
        <v>260</v>
      </c>
      <c r="E2057" s="19" t="s">
        <v>3822</v>
      </c>
      <c r="F2057" s="10">
        <v>42036</v>
      </c>
      <c r="G2057" s="10">
        <v>45689</v>
      </c>
      <c r="H2057" s="11">
        <v>11</v>
      </c>
      <c r="I2057" s="20" t="s">
        <v>259</v>
      </c>
      <c r="J2057" s="11" t="s">
        <v>261</v>
      </c>
      <c r="K2057" s="11" t="s">
        <v>11524</v>
      </c>
      <c r="L2057" s="11">
        <v>2</v>
      </c>
    </row>
    <row r="2058" spans="1:12">
      <c r="A2058" s="11" t="s">
        <v>12625</v>
      </c>
      <c r="D2058" s="11" t="s">
        <v>260</v>
      </c>
      <c r="E2058" s="19" t="s">
        <v>3823</v>
      </c>
      <c r="F2058" s="10">
        <v>42036</v>
      </c>
      <c r="G2058" s="10">
        <v>45689</v>
      </c>
      <c r="H2058" s="11">
        <v>11</v>
      </c>
      <c r="I2058" s="20" t="s">
        <v>259</v>
      </c>
      <c r="J2058" s="11" t="s">
        <v>261</v>
      </c>
      <c r="K2058" s="11" t="s">
        <v>11524</v>
      </c>
      <c r="L2058" s="11">
        <v>2</v>
      </c>
    </row>
    <row r="2059" spans="1:12">
      <c r="A2059" s="11" t="s">
        <v>12626</v>
      </c>
      <c r="D2059" s="11" t="s">
        <v>260</v>
      </c>
      <c r="E2059" s="19" t="s">
        <v>3824</v>
      </c>
      <c r="F2059" s="10">
        <v>42036</v>
      </c>
      <c r="G2059" s="10">
        <v>45689</v>
      </c>
      <c r="H2059" s="11">
        <v>11</v>
      </c>
      <c r="I2059" s="20" t="s">
        <v>259</v>
      </c>
      <c r="J2059" s="11" t="s">
        <v>261</v>
      </c>
      <c r="K2059" s="11" t="s">
        <v>11524</v>
      </c>
      <c r="L2059" s="11">
        <v>2</v>
      </c>
    </row>
    <row r="2060" spans="1:12">
      <c r="A2060" s="11" t="s">
        <v>12627</v>
      </c>
      <c r="D2060" s="11" t="s">
        <v>260</v>
      </c>
      <c r="E2060" s="19" t="s">
        <v>3825</v>
      </c>
      <c r="F2060" s="10">
        <v>42036</v>
      </c>
      <c r="G2060" s="10">
        <v>45689</v>
      </c>
      <c r="H2060" s="11">
        <v>11</v>
      </c>
      <c r="I2060" s="20" t="s">
        <v>259</v>
      </c>
      <c r="J2060" s="11" t="s">
        <v>261</v>
      </c>
      <c r="K2060" s="11" t="s">
        <v>11524</v>
      </c>
      <c r="L2060" s="11">
        <v>2</v>
      </c>
    </row>
    <row r="2061" spans="1:12">
      <c r="A2061" s="11" t="s">
        <v>12628</v>
      </c>
      <c r="D2061" s="11" t="s">
        <v>260</v>
      </c>
      <c r="E2061" s="19" t="s">
        <v>3826</v>
      </c>
      <c r="F2061" s="10">
        <v>42036</v>
      </c>
      <c r="G2061" s="10">
        <v>45689</v>
      </c>
      <c r="H2061" s="11">
        <v>11</v>
      </c>
      <c r="I2061" s="11" t="s">
        <v>277</v>
      </c>
      <c r="J2061" s="11" t="s">
        <v>261</v>
      </c>
      <c r="K2061" s="11" t="s">
        <v>11524</v>
      </c>
      <c r="L2061" s="11">
        <v>2</v>
      </c>
    </row>
    <row r="2062" spans="1:12">
      <c r="A2062" s="11" t="s">
        <v>12629</v>
      </c>
      <c r="D2062" s="11" t="s">
        <v>260</v>
      </c>
      <c r="E2062" s="19" t="s">
        <v>3827</v>
      </c>
      <c r="F2062" s="10">
        <v>42036</v>
      </c>
      <c r="G2062" s="10">
        <v>45689</v>
      </c>
      <c r="H2062" s="11">
        <v>11</v>
      </c>
      <c r="I2062" s="11" t="s">
        <v>277</v>
      </c>
      <c r="J2062" s="11" t="s">
        <v>261</v>
      </c>
      <c r="K2062" s="11" t="s">
        <v>11524</v>
      </c>
      <c r="L2062" s="11">
        <v>2</v>
      </c>
    </row>
    <row r="2063" spans="1:12">
      <c r="A2063" s="11" t="s">
        <v>12630</v>
      </c>
      <c r="D2063" s="11" t="s">
        <v>260</v>
      </c>
      <c r="E2063" s="19" t="s">
        <v>3828</v>
      </c>
      <c r="F2063" s="10">
        <v>42036</v>
      </c>
      <c r="G2063" s="10">
        <v>45689</v>
      </c>
      <c r="H2063" s="11">
        <v>11</v>
      </c>
      <c r="I2063" s="11" t="s">
        <v>277</v>
      </c>
      <c r="J2063" s="11" t="s">
        <v>261</v>
      </c>
      <c r="K2063" s="11" t="s">
        <v>11524</v>
      </c>
      <c r="L2063" s="11">
        <v>2</v>
      </c>
    </row>
    <row r="2064" spans="1:12">
      <c r="A2064" s="11" t="s">
        <v>12451</v>
      </c>
      <c r="D2064" s="11" t="s">
        <v>260</v>
      </c>
      <c r="E2064" s="19" t="s">
        <v>3829</v>
      </c>
      <c r="F2064" s="10">
        <v>42036</v>
      </c>
      <c r="G2064" s="10">
        <v>45689</v>
      </c>
      <c r="H2064" s="11">
        <v>11</v>
      </c>
      <c r="I2064" s="20" t="s">
        <v>259</v>
      </c>
      <c r="J2064" s="11" t="s">
        <v>261</v>
      </c>
      <c r="K2064" s="11" t="s">
        <v>11524</v>
      </c>
      <c r="L2064" s="11">
        <v>2</v>
      </c>
    </row>
    <row r="2065" spans="1:12">
      <c r="A2065" s="11" t="s">
        <v>12452</v>
      </c>
      <c r="D2065" s="11" t="s">
        <v>260</v>
      </c>
      <c r="E2065" s="19" t="s">
        <v>3830</v>
      </c>
      <c r="F2065" s="10">
        <v>42036</v>
      </c>
      <c r="G2065" s="10">
        <v>45689</v>
      </c>
      <c r="H2065" s="11">
        <v>11</v>
      </c>
      <c r="I2065" s="20" t="s">
        <v>259</v>
      </c>
      <c r="J2065" s="11" t="s">
        <v>261</v>
      </c>
      <c r="K2065" s="11" t="s">
        <v>11524</v>
      </c>
      <c r="L2065" s="11">
        <v>2</v>
      </c>
    </row>
    <row r="2066" spans="1:12">
      <c r="A2066" s="11" t="s">
        <v>12453</v>
      </c>
      <c r="D2066" s="11" t="s">
        <v>260</v>
      </c>
      <c r="E2066" s="19" t="s">
        <v>3831</v>
      </c>
      <c r="F2066" s="10">
        <v>42036</v>
      </c>
      <c r="G2066" s="10">
        <v>45689</v>
      </c>
      <c r="H2066" s="11">
        <v>11</v>
      </c>
      <c r="I2066" s="20" t="s">
        <v>259</v>
      </c>
      <c r="J2066" s="11" t="s">
        <v>261</v>
      </c>
      <c r="K2066" s="11" t="s">
        <v>11524</v>
      </c>
      <c r="L2066" s="11">
        <v>2</v>
      </c>
    </row>
    <row r="2067" spans="1:12">
      <c r="A2067" s="11" t="s">
        <v>12454</v>
      </c>
      <c r="D2067" s="11" t="s">
        <v>260</v>
      </c>
      <c r="E2067" s="19" t="s">
        <v>3832</v>
      </c>
      <c r="F2067" s="10">
        <v>42036</v>
      </c>
      <c r="G2067" s="10">
        <v>45689</v>
      </c>
      <c r="H2067" s="11">
        <v>11</v>
      </c>
      <c r="I2067" s="20" t="s">
        <v>259</v>
      </c>
      <c r="J2067" s="11" t="s">
        <v>261</v>
      </c>
      <c r="K2067" s="11" t="s">
        <v>11524</v>
      </c>
      <c r="L2067" s="11">
        <v>2</v>
      </c>
    </row>
    <row r="2068" spans="1:12">
      <c r="A2068" s="11" t="s">
        <v>12455</v>
      </c>
      <c r="D2068" s="11" t="s">
        <v>260</v>
      </c>
      <c r="E2068" s="19" t="s">
        <v>3833</v>
      </c>
      <c r="F2068" s="10">
        <v>42036</v>
      </c>
      <c r="G2068" s="10">
        <v>45689</v>
      </c>
      <c r="H2068" s="11">
        <v>11</v>
      </c>
      <c r="I2068" s="20" t="s">
        <v>259</v>
      </c>
      <c r="J2068" s="11" t="s">
        <v>261</v>
      </c>
      <c r="K2068" s="11" t="s">
        <v>11524</v>
      </c>
      <c r="L2068" s="11">
        <v>2</v>
      </c>
    </row>
    <row r="2069" spans="1:12">
      <c r="A2069" s="11" t="s">
        <v>12456</v>
      </c>
      <c r="D2069" s="11" t="s">
        <v>260</v>
      </c>
      <c r="E2069" s="19" t="s">
        <v>3834</v>
      </c>
      <c r="F2069" s="10">
        <v>42036</v>
      </c>
      <c r="G2069" s="10">
        <v>45689</v>
      </c>
      <c r="H2069" s="11">
        <v>11</v>
      </c>
      <c r="I2069" s="20" t="s">
        <v>259</v>
      </c>
      <c r="J2069" s="11" t="s">
        <v>261</v>
      </c>
      <c r="K2069" s="11" t="s">
        <v>11524</v>
      </c>
      <c r="L2069" s="11">
        <v>2</v>
      </c>
    </row>
    <row r="2070" spans="1:12">
      <c r="A2070" s="11" t="s">
        <v>12457</v>
      </c>
      <c r="D2070" s="11" t="s">
        <v>260</v>
      </c>
      <c r="E2070" s="19" t="s">
        <v>3835</v>
      </c>
      <c r="F2070" s="10">
        <v>42036</v>
      </c>
      <c r="G2070" s="10">
        <v>45689</v>
      </c>
      <c r="H2070" s="11">
        <v>11</v>
      </c>
      <c r="I2070" s="20" t="s">
        <v>259</v>
      </c>
      <c r="J2070" s="11" t="s">
        <v>261</v>
      </c>
      <c r="K2070" s="11" t="s">
        <v>11524</v>
      </c>
      <c r="L2070" s="11">
        <v>2</v>
      </c>
    </row>
    <row r="2071" spans="1:12">
      <c r="A2071" s="11" t="s">
        <v>12458</v>
      </c>
      <c r="D2071" s="11" t="s">
        <v>260</v>
      </c>
      <c r="E2071" s="19" t="s">
        <v>3836</v>
      </c>
      <c r="F2071" s="10">
        <v>42036</v>
      </c>
      <c r="G2071" s="10">
        <v>45689</v>
      </c>
      <c r="H2071" s="11">
        <v>11</v>
      </c>
      <c r="I2071" s="20" t="s">
        <v>259</v>
      </c>
      <c r="J2071" s="11" t="s">
        <v>261</v>
      </c>
      <c r="K2071" s="11" t="s">
        <v>11524</v>
      </c>
      <c r="L2071" s="11">
        <v>2</v>
      </c>
    </row>
    <row r="2072" spans="1:12">
      <c r="A2072" s="11" t="s">
        <v>12459</v>
      </c>
      <c r="D2072" s="11" t="s">
        <v>260</v>
      </c>
      <c r="E2072" s="19" t="s">
        <v>3837</v>
      </c>
      <c r="F2072" s="10">
        <v>42036</v>
      </c>
      <c r="G2072" s="10">
        <v>45689</v>
      </c>
      <c r="H2072" s="11">
        <v>11</v>
      </c>
      <c r="I2072" s="20" t="s">
        <v>259</v>
      </c>
      <c r="J2072" s="11" t="s">
        <v>261</v>
      </c>
      <c r="K2072" s="11" t="s">
        <v>11524</v>
      </c>
      <c r="L2072" s="11">
        <v>2</v>
      </c>
    </row>
    <row r="2073" spans="1:12">
      <c r="A2073" s="11" t="s">
        <v>12460</v>
      </c>
      <c r="D2073" s="11" t="s">
        <v>260</v>
      </c>
      <c r="E2073" s="19" t="s">
        <v>3838</v>
      </c>
      <c r="F2073" s="10">
        <v>42036</v>
      </c>
      <c r="G2073" s="10">
        <v>45689</v>
      </c>
      <c r="H2073" s="11">
        <v>11</v>
      </c>
      <c r="I2073" s="20" t="s">
        <v>259</v>
      </c>
      <c r="J2073" s="11" t="s">
        <v>261</v>
      </c>
      <c r="K2073" s="11" t="s">
        <v>11524</v>
      </c>
      <c r="L2073" s="11">
        <v>2</v>
      </c>
    </row>
    <row r="2074" spans="1:12">
      <c r="A2074" s="11" t="s">
        <v>12461</v>
      </c>
      <c r="D2074" s="11" t="s">
        <v>260</v>
      </c>
      <c r="E2074" s="19" t="s">
        <v>3839</v>
      </c>
      <c r="F2074" s="10">
        <v>42036</v>
      </c>
      <c r="G2074" s="10">
        <v>45689</v>
      </c>
      <c r="H2074" s="11">
        <v>11</v>
      </c>
      <c r="I2074" s="20" t="s">
        <v>259</v>
      </c>
      <c r="J2074" s="11" t="s">
        <v>261</v>
      </c>
      <c r="K2074" s="11" t="s">
        <v>11524</v>
      </c>
      <c r="L2074" s="11">
        <v>2</v>
      </c>
    </row>
    <row r="2075" spans="1:12">
      <c r="A2075" s="11" t="s">
        <v>12462</v>
      </c>
      <c r="D2075" s="11" t="s">
        <v>260</v>
      </c>
      <c r="E2075" s="19" t="s">
        <v>3840</v>
      </c>
      <c r="F2075" s="10">
        <v>42036</v>
      </c>
      <c r="G2075" s="10">
        <v>45689</v>
      </c>
      <c r="H2075" s="11">
        <v>11</v>
      </c>
      <c r="I2075" s="20" t="s">
        <v>259</v>
      </c>
      <c r="J2075" s="11" t="s">
        <v>261</v>
      </c>
      <c r="K2075" s="11" t="s">
        <v>11524</v>
      </c>
      <c r="L2075" s="11">
        <v>2</v>
      </c>
    </row>
    <row r="2076" spans="1:12">
      <c r="A2076" s="11" t="s">
        <v>12463</v>
      </c>
      <c r="D2076" s="11" t="s">
        <v>260</v>
      </c>
      <c r="E2076" s="19" t="s">
        <v>3841</v>
      </c>
      <c r="F2076" s="10">
        <v>42036</v>
      </c>
      <c r="G2076" s="10">
        <v>45689</v>
      </c>
      <c r="H2076" s="11">
        <v>11</v>
      </c>
      <c r="I2076" s="20" t="s">
        <v>259</v>
      </c>
      <c r="J2076" s="11" t="s">
        <v>261</v>
      </c>
      <c r="K2076" s="11" t="s">
        <v>11524</v>
      </c>
      <c r="L2076" s="11">
        <v>2</v>
      </c>
    </row>
    <row r="2077" spans="1:12">
      <c r="A2077" s="11" t="s">
        <v>12464</v>
      </c>
      <c r="D2077" s="11" t="s">
        <v>260</v>
      </c>
      <c r="E2077" s="19" t="s">
        <v>3842</v>
      </c>
      <c r="F2077" s="10">
        <v>42036</v>
      </c>
      <c r="G2077" s="10">
        <v>45689</v>
      </c>
      <c r="H2077" s="11">
        <v>11</v>
      </c>
      <c r="I2077" s="20" t="s">
        <v>259</v>
      </c>
      <c r="J2077" s="11" t="s">
        <v>261</v>
      </c>
      <c r="K2077" s="11" t="s">
        <v>11524</v>
      </c>
      <c r="L2077" s="11">
        <v>2</v>
      </c>
    </row>
    <row r="2078" spans="1:12">
      <c r="A2078" s="11" t="s">
        <v>12465</v>
      </c>
      <c r="D2078" s="11" t="s">
        <v>260</v>
      </c>
      <c r="E2078" s="19" t="s">
        <v>3843</v>
      </c>
      <c r="F2078" s="10">
        <v>42036</v>
      </c>
      <c r="G2078" s="10">
        <v>45689</v>
      </c>
      <c r="H2078" s="11">
        <v>11</v>
      </c>
      <c r="I2078" s="20" t="s">
        <v>259</v>
      </c>
      <c r="J2078" s="11" t="s">
        <v>261</v>
      </c>
      <c r="K2078" s="11" t="s">
        <v>11524</v>
      </c>
      <c r="L2078" s="11">
        <v>2</v>
      </c>
    </row>
    <row r="2079" spans="1:12">
      <c r="A2079" s="11" t="s">
        <v>12466</v>
      </c>
      <c r="D2079" s="11" t="s">
        <v>260</v>
      </c>
      <c r="E2079" s="19" t="s">
        <v>3844</v>
      </c>
      <c r="F2079" s="10">
        <v>42036</v>
      </c>
      <c r="G2079" s="10">
        <v>45689</v>
      </c>
      <c r="H2079" s="11">
        <v>11</v>
      </c>
      <c r="I2079" s="11" t="s">
        <v>277</v>
      </c>
      <c r="J2079" s="11" t="s">
        <v>261</v>
      </c>
      <c r="K2079" s="11" t="s">
        <v>11524</v>
      </c>
      <c r="L2079" s="11">
        <v>2</v>
      </c>
    </row>
    <row r="2080" spans="1:12">
      <c r="A2080" s="11" t="s">
        <v>12467</v>
      </c>
      <c r="D2080" s="11" t="s">
        <v>260</v>
      </c>
      <c r="E2080" s="19" t="s">
        <v>3845</v>
      </c>
      <c r="F2080" s="10">
        <v>42036</v>
      </c>
      <c r="G2080" s="10">
        <v>45689</v>
      </c>
      <c r="H2080" s="11">
        <v>11</v>
      </c>
      <c r="I2080" s="11" t="s">
        <v>277</v>
      </c>
      <c r="J2080" s="11" t="s">
        <v>261</v>
      </c>
      <c r="K2080" s="11" t="s">
        <v>11524</v>
      </c>
      <c r="L2080" s="11">
        <v>2</v>
      </c>
    </row>
    <row r="2081" spans="1:12">
      <c r="A2081" s="11" t="s">
        <v>12468</v>
      </c>
      <c r="D2081" s="11" t="s">
        <v>260</v>
      </c>
      <c r="E2081" s="19" t="s">
        <v>3846</v>
      </c>
      <c r="F2081" s="10">
        <v>42036</v>
      </c>
      <c r="G2081" s="10">
        <v>45689</v>
      </c>
      <c r="H2081" s="11">
        <v>11</v>
      </c>
      <c r="I2081" s="11" t="s">
        <v>277</v>
      </c>
      <c r="J2081" s="11" t="s">
        <v>261</v>
      </c>
      <c r="K2081" s="11" t="s">
        <v>11524</v>
      </c>
      <c r="L2081" s="11">
        <v>2</v>
      </c>
    </row>
    <row r="2082" spans="1:12">
      <c r="A2082" s="11" t="s">
        <v>3651</v>
      </c>
      <c r="D2082" s="11" t="s">
        <v>260</v>
      </c>
      <c r="E2082" s="19" t="s">
        <v>3847</v>
      </c>
      <c r="F2082" s="10">
        <v>42036</v>
      </c>
      <c r="G2082" s="10">
        <v>45689</v>
      </c>
      <c r="H2082" s="11">
        <v>11</v>
      </c>
      <c r="I2082" s="20" t="s">
        <v>259</v>
      </c>
      <c r="J2082" s="11" t="s">
        <v>261</v>
      </c>
      <c r="K2082" s="11" t="s">
        <v>11524</v>
      </c>
      <c r="L2082" s="11">
        <v>2</v>
      </c>
    </row>
    <row r="2083" spans="1:12">
      <c r="A2083" s="11" t="s">
        <v>3652</v>
      </c>
      <c r="D2083" s="11" t="s">
        <v>260</v>
      </c>
      <c r="E2083" s="19" t="s">
        <v>3848</v>
      </c>
      <c r="F2083" s="10">
        <v>42036</v>
      </c>
      <c r="G2083" s="10">
        <v>45689</v>
      </c>
      <c r="H2083" s="11">
        <v>11</v>
      </c>
      <c r="I2083" s="20" t="s">
        <v>259</v>
      </c>
      <c r="J2083" s="11" t="s">
        <v>261</v>
      </c>
      <c r="K2083" s="11" t="s">
        <v>11524</v>
      </c>
      <c r="L2083" s="11">
        <v>2</v>
      </c>
    </row>
    <row r="2084" spans="1:12">
      <c r="A2084" s="11" t="s">
        <v>3653</v>
      </c>
      <c r="D2084" s="11" t="s">
        <v>260</v>
      </c>
      <c r="E2084" s="19" t="s">
        <v>3849</v>
      </c>
      <c r="F2084" s="10">
        <v>42036</v>
      </c>
      <c r="G2084" s="10">
        <v>45689</v>
      </c>
      <c r="H2084" s="11">
        <v>11</v>
      </c>
      <c r="I2084" s="20" t="s">
        <v>259</v>
      </c>
      <c r="J2084" s="11" t="s">
        <v>261</v>
      </c>
      <c r="K2084" s="11" t="s">
        <v>11524</v>
      </c>
      <c r="L2084" s="11">
        <v>2</v>
      </c>
    </row>
    <row r="2085" spans="1:12">
      <c r="A2085" s="11" t="s">
        <v>3654</v>
      </c>
      <c r="D2085" s="11" t="s">
        <v>260</v>
      </c>
      <c r="E2085" s="19" t="s">
        <v>3850</v>
      </c>
      <c r="F2085" s="10">
        <v>42036</v>
      </c>
      <c r="G2085" s="10">
        <v>45689</v>
      </c>
      <c r="H2085" s="11">
        <v>11</v>
      </c>
      <c r="I2085" s="20" t="s">
        <v>259</v>
      </c>
      <c r="J2085" s="11" t="s">
        <v>261</v>
      </c>
      <c r="K2085" s="11" t="s">
        <v>11524</v>
      </c>
      <c r="L2085" s="11">
        <v>2</v>
      </c>
    </row>
    <row r="2086" spans="1:12">
      <c r="A2086" s="11" t="s">
        <v>3655</v>
      </c>
      <c r="D2086" s="11" t="s">
        <v>260</v>
      </c>
      <c r="E2086" s="19" t="s">
        <v>3851</v>
      </c>
      <c r="F2086" s="10">
        <v>42036</v>
      </c>
      <c r="G2086" s="10">
        <v>45689</v>
      </c>
      <c r="H2086" s="11">
        <v>11</v>
      </c>
      <c r="I2086" s="20" t="s">
        <v>259</v>
      </c>
      <c r="J2086" s="11" t="s">
        <v>261</v>
      </c>
      <c r="K2086" s="11" t="s">
        <v>11524</v>
      </c>
      <c r="L2086" s="11">
        <v>2</v>
      </c>
    </row>
    <row r="2087" spans="1:12">
      <c r="A2087" s="11" t="s">
        <v>3656</v>
      </c>
      <c r="D2087" s="11" t="s">
        <v>260</v>
      </c>
      <c r="E2087" s="19" t="s">
        <v>3852</v>
      </c>
      <c r="F2087" s="10">
        <v>42036</v>
      </c>
      <c r="G2087" s="10">
        <v>45689</v>
      </c>
      <c r="H2087" s="11">
        <v>11</v>
      </c>
      <c r="I2087" s="20" t="s">
        <v>259</v>
      </c>
      <c r="J2087" s="11" t="s">
        <v>261</v>
      </c>
      <c r="K2087" s="11" t="s">
        <v>11524</v>
      </c>
      <c r="L2087" s="11">
        <v>2</v>
      </c>
    </row>
    <row r="2088" spans="1:12">
      <c r="A2088" s="11" t="s">
        <v>3657</v>
      </c>
      <c r="D2088" s="11" t="s">
        <v>260</v>
      </c>
      <c r="E2088" s="19" t="s">
        <v>3853</v>
      </c>
      <c r="F2088" s="10">
        <v>42036</v>
      </c>
      <c r="G2088" s="10">
        <v>45689</v>
      </c>
      <c r="H2088" s="11">
        <v>11</v>
      </c>
      <c r="I2088" s="20" t="s">
        <v>259</v>
      </c>
      <c r="J2088" s="11" t="s">
        <v>261</v>
      </c>
      <c r="K2088" s="11" t="s">
        <v>11524</v>
      </c>
      <c r="L2088" s="11">
        <v>2</v>
      </c>
    </row>
    <row r="2089" spans="1:12">
      <c r="A2089" s="11" t="s">
        <v>3658</v>
      </c>
      <c r="D2089" s="11" t="s">
        <v>260</v>
      </c>
      <c r="E2089" s="19" t="s">
        <v>3854</v>
      </c>
      <c r="F2089" s="10">
        <v>42036</v>
      </c>
      <c r="G2089" s="10">
        <v>45689</v>
      </c>
      <c r="H2089" s="11">
        <v>11</v>
      </c>
      <c r="I2089" s="20" t="s">
        <v>259</v>
      </c>
      <c r="J2089" s="11" t="s">
        <v>261</v>
      </c>
      <c r="K2089" s="11" t="s">
        <v>11524</v>
      </c>
      <c r="L2089" s="11">
        <v>2</v>
      </c>
    </row>
    <row r="2090" spans="1:12">
      <c r="A2090" s="11" t="s">
        <v>3659</v>
      </c>
      <c r="D2090" s="11" t="s">
        <v>260</v>
      </c>
      <c r="E2090" s="19" t="s">
        <v>3855</v>
      </c>
      <c r="F2090" s="10">
        <v>42036</v>
      </c>
      <c r="G2090" s="10">
        <v>45689</v>
      </c>
      <c r="H2090" s="11">
        <v>11</v>
      </c>
      <c r="I2090" s="20" t="s">
        <v>259</v>
      </c>
      <c r="J2090" s="11" t="s">
        <v>261</v>
      </c>
      <c r="K2090" s="11" t="s">
        <v>11524</v>
      </c>
      <c r="L2090" s="11">
        <v>2</v>
      </c>
    </row>
    <row r="2091" spans="1:12">
      <c r="A2091" s="11" t="s">
        <v>3660</v>
      </c>
      <c r="D2091" s="11" t="s">
        <v>260</v>
      </c>
      <c r="E2091" s="19" t="s">
        <v>3856</v>
      </c>
      <c r="F2091" s="10">
        <v>42036</v>
      </c>
      <c r="G2091" s="10">
        <v>45689</v>
      </c>
      <c r="H2091" s="11">
        <v>11</v>
      </c>
      <c r="I2091" s="20" t="s">
        <v>259</v>
      </c>
      <c r="J2091" s="11" t="s">
        <v>261</v>
      </c>
      <c r="K2091" s="11" t="s">
        <v>11524</v>
      </c>
      <c r="L2091" s="11">
        <v>2</v>
      </c>
    </row>
    <row r="2092" spans="1:12">
      <c r="A2092" s="11" t="s">
        <v>3661</v>
      </c>
      <c r="D2092" s="11" t="s">
        <v>260</v>
      </c>
      <c r="E2092" s="19" t="s">
        <v>3857</v>
      </c>
      <c r="F2092" s="10">
        <v>42036</v>
      </c>
      <c r="G2092" s="10">
        <v>45689</v>
      </c>
      <c r="H2092" s="11">
        <v>11</v>
      </c>
      <c r="I2092" s="20" t="s">
        <v>259</v>
      </c>
      <c r="J2092" s="11" t="s">
        <v>261</v>
      </c>
      <c r="K2092" s="11" t="s">
        <v>11524</v>
      </c>
      <c r="L2092" s="11">
        <v>2</v>
      </c>
    </row>
    <row r="2093" spans="1:12">
      <c r="A2093" s="11" t="s">
        <v>3662</v>
      </c>
      <c r="D2093" s="11" t="s">
        <v>260</v>
      </c>
      <c r="E2093" s="19" t="s">
        <v>3858</v>
      </c>
      <c r="F2093" s="10">
        <v>42036</v>
      </c>
      <c r="G2093" s="10">
        <v>45689</v>
      </c>
      <c r="H2093" s="11">
        <v>11</v>
      </c>
      <c r="I2093" s="20" t="s">
        <v>259</v>
      </c>
      <c r="J2093" s="11" t="s">
        <v>261</v>
      </c>
      <c r="K2093" s="11" t="s">
        <v>11524</v>
      </c>
      <c r="L2093" s="11">
        <v>2</v>
      </c>
    </row>
    <row r="2094" spans="1:12">
      <c r="A2094" s="11" t="s">
        <v>3663</v>
      </c>
      <c r="D2094" s="11" t="s">
        <v>260</v>
      </c>
      <c r="E2094" s="19" t="s">
        <v>3859</v>
      </c>
      <c r="F2094" s="10">
        <v>42036</v>
      </c>
      <c r="G2094" s="10">
        <v>45689</v>
      </c>
      <c r="H2094" s="11">
        <v>11</v>
      </c>
      <c r="I2094" s="20" t="s">
        <v>259</v>
      </c>
      <c r="J2094" s="11" t="s">
        <v>261</v>
      </c>
      <c r="K2094" s="11" t="s">
        <v>11524</v>
      </c>
      <c r="L2094" s="11">
        <v>2</v>
      </c>
    </row>
    <row r="2095" spans="1:12">
      <c r="A2095" s="11" t="s">
        <v>3664</v>
      </c>
      <c r="D2095" s="11" t="s">
        <v>260</v>
      </c>
      <c r="E2095" s="19" t="s">
        <v>3860</v>
      </c>
      <c r="F2095" s="10">
        <v>42036</v>
      </c>
      <c r="G2095" s="10">
        <v>45689</v>
      </c>
      <c r="H2095" s="11">
        <v>11</v>
      </c>
      <c r="I2095" s="20" t="s">
        <v>259</v>
      </c>
      <c r="J2095" s="11" t="s">
        <v>261</v>
      </c>
      <c r="K2095" s="11" t="s">
        <v>11524</v>
      </c>
      <c r="L2095" s="11">
        <v>2</v>
      </c>
    </row>
    <row r="2096" spans="1:12">
      <c r="A2096" s="11" t="s">
        <v>3665</v>
      </c>
      <c r="D2096" s="11" t="s">
        <v>260</v>
      </c>
      <c r="E2096" s="19" t="s">
        <v>3861</v>
      </c>
      <c r="F2096" s="10">
        <v>42036</v>
      </c>
      <c r="G2096" s="10">
        <v>45689</v>
      </c>
      <c r="H2096" s="11">
        <v>11</v>
      </c>
      <c r="I2096" s="20" t="s">
        <v>259</v>
      </c>
      <c r="J2096" s="11" t="s">
        <v>261</v>
      </c>
      <c r="K2096" s="11" t="s">
        <v>11524</v>
      </c>
      <c r="L2096" s="11">
        <v>2</v>
      </c>
    </row>
    <row r="2097" spans="1:12">
      <c r="A2097" s="11" t="s">
        <v>3666</v>
      </c>
      <c r="D2097" s="11" t="s">
        <v>260</v>
      </c>
      <c r="E2097" s="19" t="s">
        <v>3862</v>
      </c>
      <c r="F2097" s="10">
        <v>42036</v>
      </c>
      <c r="G2097" s="10">
        <v>45689</v>
      </c>
      <c r="H2097" s="11">
        <v>11</v>
      </c>
      <c r="I2097" s="11" t="s">
        <v>277</v>
      </c>
      <c r="J2097" s="11" t="s">
        <v>261</v>
      </c>
      <c r="K2097" s="11" t="s">
        <v>11524</v>
      </c>
      <c r="L2097" s="11">
        <v>2</v>
      </c>
    </row>
    <row r="2098" spans="1:12">
      <c r="A2098" s="11" t="s">
        <v>3667</v>
      </c>
      <c r="D2098" s="11" t="s">
        <v>260</v>
      </c>
      <c r="E2098" s="19" t="s">
        <v>3863</v>
      </c>
      <c r="F2098" s="10">
        <v>42036</v>
      </c>
      <c r="G2098" s="10">
        <v>45689</v>
      </c>
      <c r="H2098" s="11">
        <v>11</v>
      </c>
      <c r="I2098" s="11" t="s">
        <v>277</v>
      </c>
      <c r="J2098" s="11" t="s">
        <v>261</v>
      </c>
      <c r="K2098" s="11" t="s">
        <v>11524</v>
      </c>
      <c r="L2098" s="11">
        <v>2</v>
      </c>
    </row>
    <row r="2099" spans="1:12">
      <c r="A2099" s="11" t="s">
        <v>3668</v>
      </c>
      <c r="D2099" s="11" t="s">
        <v>260</v>
      </c>
      <c r="E2099" s="19" t="s">
        <v>3864</v>
      </c>
      <c r="F2099" s="10">
        <v>42036</v>
      </c>
      <c r="G2099" s="10">
        <v>45689</v>
      </c>
      <c r="H2099" s="11">
        <v>11</v>
      </c>
      <c r="I2099" s="11" t="s">
        <v>277</v>
      </c>
      <c r="J2099" s="11" t="s">
        <v>261</v>
      </c>
      <c r="K2099" s="11" t="s">
        <v>11524</v>
      </c>
      <c r="L2099" s="11">
        <v>2</v>
      </c>
    </row>
    <row r="2100" spans="1:12">
      <c r="A2100" s="11" t="s">
        <v>3669</v>
      </c>
      <c r="D2100" s="11" t="s">
        <v>260</v>
      </c>
      <c r="E2100" s="19" t="s">
        <v>3865</v>
      </c>
      <c r="F2100" s="10">
        <v>42036</v>
      </c>
      <c r="G2100" s="10">
        <v>45689</v>
      </c>
      <c r="H2100" s="11">
        <v>11</v>
      </c>
      <c r="I2100" s="20" t="s">
        <v>259</v>
      </c>
      <c r="J2100" s="11" t="s">
        <v>261</v>
      </c>
      <c r="K2100" s="11" t="s">
        <v>11524</v>
      </c>
      <c r="L2100" s="11">
        <v>2</v>
      </c>
    </row>
    <row r="2101" spans="1:12">
      <c r="A2101" s="11" t="s">
        <v>3670</v>
      </c>
      <c r="D2101" s="11" t="s">
        <v>260</v>
      </c>
      <c r="E2101" s="19" t="s">
        <v>3866</v>
      </c>
      <c r="F2101" s="10">
        <v>42036</v>
      </c>
      <c r="G2101" s="10">
        <v>45689</v>
      </c>
      <c r="H2101" s="11">
        <v>11</v>
      </c>
      <c r="I2101" s="20" t="s">
        <v>259</v>
      </c>
      <c r="J2101" s="11" t="s">
        <v>261</v>
      </c>
      <c r="K2101" s="11" t="s">
        <v>11524</v>
      </c>
      <c r="L2101" s="11">
        <v>2</v>
      </c>
    </row>
    <row r="2102" spans="1:12">
      <c r="A2102" s="11" t="s">
        <v>3671</v>
      </c>
      <c r="D2102" s="11" t="s">
        <v>260</v>
      </c>
      <c r="E2102" s="19" t="s">
        <v>3867</v>
      </c>
      <c r="F2102" s="10">
        <v>42036</v>
      </c>
      <c r="G2102" s="10">
        <v>45689</v>
      </c>
      <c r="H2102" s="11">
        <v>11</v>
      </c>
      <c r="I2102" s="20" t="s">
        <v>259</v>
      </c>
      <c r="J2102" s="11" t="s">
        <v>261</v>
      </c>
      <c r="K2102" s="11" t="s">
        <v>11524</v>
      </c>
      <c r="L2102" s="11">
        <v>2</v>
      </c>
    </row>
    <row r="2103" spans="1:12">
      <c r="A2103" s="11" t="s">
        <v>3672</v>
      </c>
      <c r="D2103" s="11" t="s">
        <v>260</v>
      </c>
      <c r="E2103" s="19" t="s">
        <v>3868</v>
      </c>
      <c r="F2103" s="10">
        <v>42036</v>
      </c>
      <c r="G2103" s="10">
        <v>45689</v>
      </c>
      <c r="H2103" s="11">
        <v>11</v>
      </c>
      <c r="I2103" s="20" t="s">
        <v>259</v>
      </c>
      <c r="J2103" s="11" t="s">
        <v>261</v>
      </c>
      <c r="K2103" s="11" t="s">
        <v>11524</v>
      </c>
      <c r="L2103" s="11">
        <v>2</v>
      </c>
    </row>
    <row r="2104" spans="1:12">
      <c r="A2104" s="11" t="s">
        <v>3673</v>
      </c>
      <c r="D2104" s="11" t="s">
        <v>260</v>
      </c>
      <c r="E2104" s="19" t="s">
        <v>3869</v>
      </c>
      <c r="F2104" s="10">
        <v>42036</v>
      </c>
      <c r="G2104" s="10">
        <v>45689</v>
      </c>
      <c r="H2104" s="11">
        <v>11</v>
      </c>
      <c r="I2104" s="20" t="s">
        <v>259</v>
      </c>
      <c r="J2104" s="11" t="s">
        <v>261</v>
      </c>
      <c r="K2104" s="11" t="s">
        <v>11524</v>
      </c>
      <c r="L2104" s="11">
        <v>2</v>
      </c>
    </row>
    <row r="2105" spans="1:12">
      <c r="A2105" s="11" t="s">
        <v>3674</v>
      </c>
      <c r="D2105" s="11" t="s">
        <v>260</v>
      </c>
      <c r="E2105" s="19" t="s">
        <v>3870</v>
      </c>
      <c r="F2105" s="10">
        <v>42036</v>
      </c>
      <c r="G2105" s="10">
        <v>45689</v>
      </c>
      <c r="H2105" s="11">
        <v>11</v>
      </c>
      <c r="I2105" s="20" t="s">
        <v>259</v>
      </c>
      <c r="J2105" s="11" t="s">
        <v>261</v>
      </c>
      <c r="K2105" s="11" t="s">
        <v>11524</v>
      </c>
      <c r="L2105" s="11">
        <v>2</v>
      </c>
    </row>
    <row r="2106" spans="1:12">
      <c r="A2106" s="11" t="s">
        <v>3675</v>
      </c>
      <c r="D2106" s="11" t="s">
        <v>260</v>
      </c>
      <c r="E2106" s="19" t="s">
        <v>3871</v>
      </c>
      <c r="F2106" s="10">
        <v>42036</v>
      </c>
      <c r="G2106" s="10">
        <v>45689</v>
      </c>
      <c r="H2106" s="11">
        <v>11</v>
      </c>
      <c r="I2106" s="20" t="s">
        <v>259</v>
      </c>
      <c r="J2106" s="11" t="s">
        <v>261</v>
      </c>
      <c r="K2106" s="11" t="s">
        <v>11524</v>
      </c>
      <c r="L2106" s="11">
        <v>2</v>
      </c>
    </row>
    <row r="2107" spans="1:12">
      <c r="A2107" s="11" t="s">
        <v>3676</v>
      </c>
      <c r="D2107" s="11" t="s">
        <v>260</v>
      </c>
      <c r="E2107" s="19" t="s">
        <v>3872</v>
      </c>
      <c r="F2107" s="10">
        <v>42036</v>
      </c>
      <c r="G2107" s="10">
        <v>45689</v>
      </c>
      <c r="H2107" s="11">
        <v>11</v>
      </c>
      <c r="I2107" s="20" t="s">
        <v>259</v>
      </c>
      <c r="J2107" s="11" t="s">
        <v>261</v>
      </c>
      <c r="K2107" s="11" t="s">
        <v>11524</v>
      </c>
      <c r="L2107" s="11">
        <v>2</v>
      </c>
    </row>
    <row r="2108" spans="1:12">
      <c r="A2108" s="11" t="s">
        <v>3677</v>
      </c>
      <c r="D2108" s="11" t="s">
        <v>260</v>
      </c>
      <c r="E2108" s="19" t="s">
        <v>3873</v>
      </c>
      <c r="F2108" s="10">
        <v>42036</v>
      </c>
      <c r="G2108" s="10">
        <v>45689</v>
      </c>
      <c r="H2108" s="11">
        <v>11</v>
      </c>
      <c r="I2108" s="20" t="s">
        <v>259</v>
      </c>
      <c r="J2108" s="11" t="s">
        <v>261</v>
      </c>
      <c r="K2108" s="11" t="s">
        <v>11524</v>
      </c>
      <c r="L2108" s="11">
        <v>2</v>
      </c>
    </row>
    <row r="2109" spans="1:12">
      <c r="A2109" s="11" t="s">
        <v>3678</v>
      </c>
      <c r="D2109" s="11" t="s">
        <v>260</v>
      </c>
      <c r="E2109" s="19" t="s">
        <v>3874</v>
      </c>
      <c r="F2109" s="10">
        <v>42036</v>
      </c>
      <c r="G2109" s="10">
        <v>45689</v>
      </c>
      <c r="H2109" s="11">
        <v>11</v>
      </c>
      <c r="I2109" s="20" t="s">
        <v>259</v>
      </c>
      <c r="J2109" s="11" t="s">
        <v>261</v>
      </c>
      <c r="K2109" s="11" t="s">
        <v>11524</v>
      </c>
      <c r="L2109" s="11">
        <v>2</v>
      </c>
    </row>
    <row r="2110" spans="1:12">
      <c r="A2110" s="11" t="s">
        <v>3679</v>
      </c>
      <c r="D2110" s="11" t="s">
        <v>260</v>
      </c>
      <c r="E2110" s="19" t="s">
        <v>3875</v>
      </c>
      <c r="F2110" s="10">
        <v>42036</v>
      </c>
      <c r="G2110" s="10">
        <v>45689</v>
      </c>
      <c r="H2110" s="11">
        <v>11</v>
      </c>
      <c r="I2110" s="20" t="s">
        <v>259</v>
      </c>
      <c r="J2110" s="11" t="s">
        <v>261</v>
      </c>
      <c r="K2110" s="11" t="s">
        <v>11524</v>
      </c>
      <c r="L2110" s="11">
        <v>2</v>
      </c>
    </row>
    <row r="2111" spans="1:12">
      <c r="A2111" s="11" t="s">
        <v>3680</v>
      </c>
      <c r="D2111" s="11" t="s">
        <v>260</v>
      </c>
      <c r="E2111" s="19" t="s">
        <v>3876</v>
      </c>
      <c r="F2111" s="10">
        <v>42036</v>
      </c>
      <c r="G2111" s="10">
        <v>45689</v>
      </c>
      <c r="H2111" s="11">
        <v>11</v>
      </c>
      <c r="I2111" s="20" t="s">
        <v>259</v>
      </c>
      <c r="J2111" s="11" t="s">
        <v>261</v>
      </c>
      <c r="K2111" s="11" t="s">
        <v>11524</v>
      </c>
      <c r="L2111" s="11">
        <v>2</v>
      </c>
    </row>
    <row r="2112" spans="1:12">
      <c r="A2112" s="11" t="s">
        <v>3681</v>
      </c>
      <c r="D2112" s="11" t="s">
        <v>260</v>
      </c>
      <c r="E2112" s="19" t="s">
        <v>3877</v>
      </c>
      <c r="F2112" s="10">
        <v>42036</v>
      </c>
      <c r="G2112" s="10">
        <v>45689</v>
      </c>
      <c r="H2112" s="11">
        <v>11</v>
      </c>
      <c r="I2112" s="20" t="s">
        <v>259</v>
      </c>
      <c r="J2112" s="11" t="s">
        <v>261</v>
      </c>
      <c r="K2112" s="11" t="s">
        <v>11524</v>
      </c>
      <c r="L2112" s="11">
        <v>2</v>
      </c>
    </row>
    <row r="2113" spans="1:12">
      <c r="A2113" s="11" t="s">
        <v>3682</v>
      </c>
      <c r="D2113" s="11" t="s">
        <v>260</v>
      </c>
      <c r="E2113" s="19" t="s">
        <v>3878</v>
      </c>
      <c r="F2113" s="10">
        <v>42036</v>
      </c>
      <c r="G2113" s="10">
        <v>45689</v>
      </c>
      <c r="H2113" s="11">
        <v>11</v>
      </c>
      <c r="I2113" s="20" t="s">
        <v>259</v>
      </c>
      <c r="J2113" s="11" t="s">
        <v>261</v>
      </c>
      <c r="K2113" s="11" t="s">
        <v>11524</v>
      </c>
      <c r="L2113" s="11">
        <v>2</v>
      </c>
    </row>
    <row r="2114" spans="1:12">
      <c r="A2114" s="11" t="s">
        <v>3683</v>
      </c>
      <c r="D2114" s="11" t="s">
        <v>260</v>
      </c>
      <c r="E2114" s="19" t="s">
        <v>3879</v>
      </c>
      <c r="F2114" s="10">
        <v>42036</v>
      </c>
      <c r="G2114" s="10">
        <v>45689</v>
      </c>
      <c r="H2114" s="11">
        <v>11</v>
      </c>
      <c r="I2114" s="20" t="s">
        <v>259</v>
      </c>
      <c r="J2114" s="11" t="s">
        <v>261</v>
      </c>
      <c r="K2114" s="11" t="s">
        <v>11524</v>
      </c>
      <c r="L2114" s="11">
        <v>2</v>
      </c>
    </row>
    <row r="2115" spans="1:12">
      <c r="A2115" s="11" t="s">
        <v>3684</v>
      </c>
      <c r="D2115" s="11" t="s">
        <v>260</v>
      </c>
      <c r="E2115" s="19" t="s">
        <v>3880</v>
      </c>
      <c r="F2115" s="10">
        <v>42036</v>
      </c>
      <c r="G2115" s="10">
        <v>45689</v>
      </c>
      <c r="H2115" s="11">
        <v>11</v>
      </c>
      <c r="I2115" s="11" t="s">
        <v>277</v>
      </c>
      <c r="J2115" s="11" t="s">
        <v>261</v>
      </c>
      <c r="K2115" s="11" t="s">
        <v>11524</v>
      </c>
      <c r="L2115" s="11">
        <v>2</v>
      </c>
    </row>
    <row r="2116" spans="1:12">
      <c r="A2116" s="11" t="s">
        <v>3685</v>
      </c>
      <c r="D2116" s="11" t="s">
        <v>260</v>
      </c>
      <c r="E2116" s="19" t="s">
        <v>3881</v>
      </c>
      <c r="F2116" s="10">
        <v>42036</v>
      </c>
      <c r="G2116" s="10">
        <v>45689</v>
      </c>
      <c r="H2116" s="11">
        <v>11</v>
      </c>
      <c r="I2116" s="11" t="s">
        <v>277</v>
      </c>
      <c r="J2116" s="11" t="s">
        <v>261</v>
      </c>
      <c r="K2116" s="11" t="s">
        <v>11524</v>
      </c>
      <c r="L2116" s="11">
        <v>2</v>
      </c>
    </row>
    <row r="2117" spans="1:12">
      <c r="A2117" s="11" t="s">
        <v>3686</v>
      </c>
      <c r="D2117" s="11" t="s">
        <v>260</v>
      </c>
      <c r="E2117" s="19" t="s">
        <v>3882</v>
      </c>
      <c r="F2117" s="10">
        <v>42036</v>
      </c>
      <c r="G2117" s="10">
        <v>45689</v>
      </c>
      <c r="H2117" s="11">
        <v>11</v>
      </c>
      <c r="I2117" s="11" t="s">
        <v>277</v>
      </c>
      <c r="J2117" s="11" t="s">
        <v>261</v>
      </c>
      <c r="K2117" s="11" t="s">
        <v>11524</v>
      </c>
      <c r="L2117" s="11">
        <v>2</v>
      </c>
    </row>
    <row r="2118" spans="1:12">
      <c r="A2118" s="11" t="s">
        <v>12775</v>
      </c>
      <c r="D2118" s="11" t="s">
        <v>260</v>
      </c>
      <c r="E2118" s="19" t="s">
        <v>3883</v>
      </c>
      <c r="F2118" s="10">
        <v>42036</v>
      </c>
      <c r="G2118" s="10">
        <v>45689</v>
      </c>
      <c r="H2118" s="11">
        <v>11</v>
      </c>
      <c r="I2118" s="20" t="s">
        <v>259</v>
      </c>
      <c r="J2118" s="11" t="s">
        <v>261</v>
      </c>
      <c r="K2118" s="11" t="s">
        <v>11524</v>
      </c>
      <c r="L2118" s="11">
        <v>2</v>
      </c>
    </row>
    <row r="2119" spans="1:12">
      <c r="A2119" s="11" t="s">
        <v>12776</v>
      </c>
      <c r="D2119" s="11" t="s">
        <v>260</v>
      </c>
      <c r="E2119" s="19" t="s">
        <v>3884</v>
      </c>
      <c r="F2119" s="10">
        <v>42036</v>
      </c>
      <c r="G2119" s="10">
        <v>45689</v>
      </c>
      <c r="H2119" s="11">
        <v>11</v>
      </c>
      <c r="I2119" s="20" t="s">
        <v>259</v>
      </c>
      <c r="J2119" s="11" t="s">
        <v>261</v>
      </c>
      <c r="K2119" s="11" t="s">
        <v>11524</v>
      </c>
      <c r="L2119" s="11">
        <v>2</v>
      </c>
    </row>
    <row r="2120" spans="1:12">
      <c r="A2120" s="11" t="s">
        <v>12777</v>
      </c>
      <c r="D2120" s="11" t="s">
        <v>260</v>
      </c>
      <c r="E2120" s="19" t="s">
        <v>3885</v>
      </c>
      <c r="F2120" s="10">
        <v>42036</v>
      </c>
      <c r="G2120" s="10">
        <v>45689</v>
      </c>
      <c r="H2120" s="11">
        <v>11</v>
      </c>
      <c r="I2120" s="20" t="s">
        <v>259</v>
      </c>
      <c r="J2120" s="11" t="s">
        <v>261</v>
      </c>
      <c r="K2120" s="11" t="s">
        <v>11524</v>
      </c>
      <c r="L2120" s="11">
        <v>2</v>
      </c>
    </row>
    <row r="2121" spans="1:12">
      <c r="A2121" s="11" t="s">
        <v>12778</v>
      </c>
      <c r="D2121" s="11" t="s">
        <v>260</v>
      </c>
      <c r="E2121" s="19" t="s">
        <v>3886</v>
      </c>
      <c r="F2121" s="10">
        <v>42036</v>
      </c>
      <c r="G2121" s="10">
        <v>45689</v>
      </c>
      <c r="H2121" s="11">
        <v>11</v>
      </c>
      <c r="I2121" s="20" t="s">
        <v>259</v>
      </c>
      <c r="J2121" s="11" t="s">
        <v>261</v>
      </c>
      <c r="K2121" s="11" t="s">
        <v>11524</v>
      </c>
      <c r="L2121" s="11">
        <v>2</v>
      </c>
    </row>
    <row r="2122" spans="1:12">
      <c r="A2122" s="11" t="s">
        <v>12779</v>
      </c>
      <c r="D2122" s="11" t="s">
        <v>260</v>
      </c>
      <c r="E2122" s="19" t="s">
        <v>3887</v>
      </c>
      <c r="F2122" s="10">
        <v>42036</v>
      </c>
      <c r="G2122" s="10">
        <v>45689</v>
      </c>
      <c r="H2122" s="11">
        <v>11</v>
      </c>
      <c r="I2122" s="20" t="s">
        <v>259</v>
      </c>
      <c r="J2122" s="11" t="s">
        <v>261</v>
      </c>
      <c r="K2122" s="11" t="s">
        <v>11524</v>
      </c>
      <c r="L2122" s="11">
        <v>2</v>
      </c>
    </row>
    <row r="2123" spans="1:12">
      <c r="A2123" s="11" t="s">
        <v>12780</v>
      </c>
      <c r="D2123" s="11" t="s">
        <v>260</v>
      </c>
      <c r="E2123" s="19" t="s">
        <v>3888</v>
      </c>
      <c r="F2123" s="10">
        <v>42036</v>
      </c>
      <c r="G2123" s="10">
        <v>45689</v>
      </c>
      <c r="H2123" s="11">
        <v>11</v>
      </c>
      <c r="I2123" s="20" t="s">
        <v>259</v>
      </c>
      <c r="J2123" s="11" t="s">
        <v>261</v>
      </c>
      <c r="K2123" s="11" t="s">
        <v>11524</v>
      </c>
      <c r="L2123" s="11">
        <v>2</v>
      </c>
    </row>
    <row r="2124" spans="1:12">
      <c r="A2124" s="11" t="s">
        <v>12781</v>
      </c>
      <c r="D2124" s="11" t="s">
        <v>260</v>
      </c>
      <c r="E2124" s="19" t="s">
        <v>3889</v>
      </c>
      <c r="F2124" s="10">
        <v>42036</v>
      </c>
      <c r="G2124" s="10">
        <v>45689</v>
      </c>
      <c r="H2124" s="11">
        <v>11</v>
      </c>
      <c r="I2124" s="20" t="s">
        <v>259</v>
      </c>
      <c r="J2124" s="11" t="s">
        <v>261</v>
      </c>
      <c r="K2124" s="11" t="s">
        <v>11524</v>
      </c>
      <c r="L2124" s="11">
        <v>2</v>
      </c>
    </row>
    <row r="2125" spans="1:12">
      <c r="A2125" s="11" t="s">
        <v>12782</v>
      </c>
      <c r="D2125" s="11" t="s">
        <v>260</v>
      </c>
      <c r="E2125" s="19" t="s">
        <v>3890</v>
      </c>
      <c r="F2125" s="10">
        <v>42036</v>
      </c>
      <c r="G2125" s="10">
        <v>45689</v>
      </c>
      <c r="H2125" s="11">
        <v>11</v>
      </c>
      <c r="I2125" s="20" t="s">
        <v>259</v>
      </c>
      <c r="J2125" s="11" t="s">
        <v>261</v>
      </c>
      <c r="K2125" s="11" t="s">
        <v>11524</v>
      </c>
      <c r="L2125" s="11">
        <v>2</v>
      </c>
    </row>
    <row r="2126" spans="1:12">
      <c r="A2126" s="11" t="s">
        <v>12783</v>
      </c>
      <c r="D2126" s="11" t="s">
        <v>260</v>
      </c>
      <c r="E2126" s="19" t="s">
        <v>3891</v>
      </c>
      <c r="F2126" s="10">
        <v>42036</v>
      </c>
      <c r="G2126" s="10">
        <v>45689</v>
      </c>
      <c r="H2126" s="11">
        <v>11</v>
      </c>
      <c r="I2126" s="20" t="s">
        <v>259</v>
      </c>
      <c r="J2126" s="11" t="s">
        <v>261</v>
      </c>
      <c r="K2126" s="11" t="s">
        <v>11524</v>
      </c>
      <c r="L2126" s="11">
        <v>2</v>
      </c>
    </row>
    <row r="2127" spans="1:12">
      <c r="A2127" s="11" t="s">
        <v>12784</v>
      </c>
      <c r="D2127" s="11" t="s">
        <v>260</v>
      </c>
      <c r="E2127" s="19" t="s">
        <v>3892</v>
      </c>
      <c r="F2127" s="10">
        <v>42036</v>
      </c>
      <c r="G2127" s="10">
        <v>45689</v>
      </c>
      <c r="H2127" s="11">
        <v>11</v>
      </c>
      <c r="I2127" s="20" t="s">
        <v>259</v>
      </c>
      <c r="J2127" s="11" t="s">
        <v>261</v>
      </c>
      <c r="K2127" s="11" t="s">
        <v>11524</v>
      </c>
      <c r="L2127" s="11">
        <v>2</v>
      </c>
    </row>
    <row r="2128" spans="1:12">
      <c r="A2128" s="11" t="s">
        <v>12785</v>
      </c>
      <c r="D2128" s="11" t="s">
        <v>260</v>
      </c>
      <c r="E2128" s="19" t="s">
        <v>3893</v>
      </c>
      <c r="F2128" s="10">
        <v>42036</v>
      </c>
      <c r="G2128" s="10">
        <v>45689</v>
      </c>
      <c r="H2128" s="11">
        <v>11</v>
      </c>
      <c r="I2128" s="20" t="s">
        <v>259</v>
      </c>
      <c r="J2128" s="11" t="s">
        <v>261</v>
      </c>
      <c r="K2128" s="11" t="s">
        <v>11524</v>
      </c>
      <c r="L2128" s="11">
        <v>2</v>
      </c>
    </row>
    <row r="2129" spans="1:12">
      <c r="A2129" s="11" t="s">
        <v>12786</v>
      </c>
      <c r="D2129" s="11" t="s">
        <v>260</v>
      </c>
      <c r="E2129" s="19" t="s">
        <v>3894</v>
      </c>
      <c r="F2129" s="10">
        <v>42036</v>
      </c>
      <c r="G2129" s="10">
        <v>45689</v>
      </c>
      <c r="H2129" s="11">
        <v>11</v>
      </c>
      <c r="I2129" s="20" t="s">
        <v>259</v>
      </c>
      <c r="J2129" s="11" t="s">
        <v>261</v>
      </c>
      <c r="K2129" s="11" t="s">
        <v>11524</v>
      </c>
      <c r="L2129" s="11">
        <v>2</v>
      </c>
    </row>
    <row r="2130" spans="1:12">
      <c r="A2130" s="11" t="s">
        <v>12787</v>
      </c>
      <c r="D2130" s="11" t="s">
        <v>260</v>
      </c>
      <c r="E2130" s="19" t="s">
        <v>3895</v>
      </c>
      <c r="F2130" s="10">
        <v>42036</v>
      </c>
      <c r="G2130" s="10">
        <v>45689</v>
      </c>
      <c r="H2130" s="11">
        <v>11</v>
      </c>
      <c r="I2130" s="20" t="s">
        <v>259</v>
      </c>
      <c r="J2130" s="11" t="s">
        <v>261</v>
      </c>
      <c r="K2130" s="11" t="s">
        <v>11524</v>
      </c>
      <c r="L2130" s="11">
        <v>2</v>
      </c>
    </row>
    <row r="2131" spans="1:12">
      <c r="A2131" s="11" t="s">
        <v>12788</v>
      </c>
      <c r="D2131" s="11" t="s">
        <v>260</v>
      </c>
      <c r="E2131" s="19" t="s">
        <v>3896</v>
      </c>
      <c r="F2131" s="10">
        <v>42036</v>
      </c>
      <c r="G2131" s="10">
        <v>45689</v>
      </c>
      <c r="H2131" s="11">
        <v>11</v>
      </c>
      <c r="I2131" s="20" t="s">
        <v>259</v>
      </c>
      <c r="J2131" s="11" t="s">
        <v>261</v>
      </c>
      <c r="K2131" s="11" t="s">
        <v>11524</v>
      </c>
      <c r="L2131" s="11">
        <v>2</v>
      </c>
    </row>
    <row r="2132" spans="1:12">
      <c r="A2132" s="11" t="s">
        <v>12789</v>
      </c>
      <c r="D2132" s="11" t="s">
        <v>260</v>
      </c>
      <c r="E2132" s="19" t="s">
        <v>3897</v>
      </c>
      <c r="F2132" s="10">
        <v>42036</v>
      </c>
      <c r="G2132" s="10">
        <v>45689</v>
      </c>
      <c r="H2132" s="11">
        <v>11</v>
      </c>
      <c r="I2132" s="20" t="s">
        <v>259</v>
      </c>
      <c r="J2132" s="11" t="s">
        <v>261</v>
      </c>
      <c r="K2132" s="11" t="s">
        <v>11524</v>
      </c>
      <c r="L2132" s="11">
        <v>2</v>
      </c>
    </row>
    <row r="2133" spans="1:12">
      <c r="A2133" s="11" t="s">
        <v>12790</v>
      </c>
      <c r="D2133" s="11" t="s">
        <v>260</v>
      </c>
      <c r="E2133" s="19" t="s">
        <v>3898</v>
      </c>
      <c r="F2133" s="10">
        <v>42036</v>
      </c>
      <c r="G2133" s="10">
        <v>45689</v>
      </c>
      <c r="H2133" s="11">
        <v>11</v>
      </c>
      <c r="I2133" s="11" t="s">
        <v>277</v>
      </c>
      <c r="J2133" s="11" t="s">
        <v>261</v>
      </c>
      <c r="K2133" s="11" t="s">
        <v>11524</v>
      </c>
      <c r="L2133" s="11">
        <v>2</v>
      </c>
    </row>
    <row r="2134" spans="1:12">
      <c r="A2134" s="11" t="s">
        <v>12791</v>
      </c>
      <c r="D2134" s="11" t="s">
        <v>260</v>
      </c>
      <c r="E2134" s="19" t="s">
        <v>3899</v>
      </c>
      <c r="F2134" s="10">
        <v>42036</v>
      </c>
      <c r="G2134" s="10">
        <v>45689</v>
      </c>
      <c r="H2134" s="11">
        <v>11</v>
      </c>
      <c r="I2134" s="11" t="s">
        <v>277</v>
      </c>
      <c r="J2134" s="11" t="s">
        <v>261</v>
      </c>
      <c r="K2134" s="11" t="s">
        <v>11524</v>
      </c>
      <c r="L2134" s="11">
        <v>2</v>
      </c>
    </row>
    <row r="2135" spans="1:12">
      <c r="A2135" s="11" t="s">
        <v>12792</v>
      </c>
      <c r="D2135" s="11" t="s">
        <v>260</v>
      </c>
      <c r="E2135" s="19" t="s">
        <v>3900</v>
      </c>
      <c r="F2135" s="10">
        <v>42036</v>
      </c>
      <c r="G2135" s="10">
        <v>45689</v>
      </c>
      <c r="H2135" s="11">
        <v>11</v>
      </c>
      <c r="I2135" s="11" t="s">
        <v>277</v>
      </c>
      <c r="J2135" s="11" t="s">
        <v>261</v>
      </c>
      <c r="K2135" s="11" t="s">
        <v>11524</v>
      </c>
      <c r="L2135" s="11">
        <v>2</v>
      </c>
    </row>
    <row r="2136" spans="1:12">
      <c r="A2136" s="11" t="s">
        <v>3383</v>
      </c>
      <c r="D2136" s="11" t="s">
        <v>260</v>
      </c>
      <c r="E2136" s="19" t="s">
        <v>3901</v>
      </c>
      <c r="F2136" s="10">
        <v>42036</v>
      </c>
      <c r="G2136" s="10">
        <v>45689</v>
      </c>
      <c r="H2136" s="11">
        <v>11</v>
      </c>
      <c r="I2136" s="20" t="s">
        <v>259</v>
      </c>
      <c r="J2136" s="11" t="s">
        <v>261</v>
      </c>
      <c r="K2136" s="11" t="s">
        <v>11524</v>
      </c>
      <c r="L2136" s="11">
        <v>2</v>
      </c>
    </row>
    <row r="2137" spans="1:12">
      <c r="A2137" s="11" t="s">
        <v>3384</v>
      </c>
      <c r="D2137" s="11" t="s">
        <v>260</v>
      </c>
      <c r="E2137" s="19" t="s">
        <v>3902</v>
      </c>
      <c r="F2137" s="10">
        <v>42036</v>
      </c>
      <c r="G2137" s="10">
        <v>45689</v>
      </c>
      <c r="H2137" s="11">
        <v>11</v>
      </c>
      <c r="I2137" s="20" t="s">
        <v>259</v>
      </c>
      <c r="J2137" s="11" t="s">
        <v>261</v>
      </c>
      <c r="K2137" s="11" t="s">
        <v>11524</v>
      </c>
      <c r="L2137" s="11">
        <v>2</v>
      </c>
    </row>
    <row r="2138" spans="1:12">
      <c r="A2138" s="11" t="s">
        <v>3635</v>
      </c>
      <c r="D2138" s="11" t="s">
        <v>260</v>
      </c>
      <c r="E2138" s="19" t="s">
        <v>3903</v>
      </c>
      <c r="F2138" s="10">
        <v>42036</v>
      </c>
      <c r="G2138" s="10">
        <v>45689</v>
      </c>
      <c r="H2138" s="11">
        <v>11</v>
      </c>
      <c r="I2138" s="20" t="s">
        <v>259</v>
      </c>
      <c r="J2138" s="11" t="s">
        <v>261</v>
      </c>
      <c r="K2138" s="11" t="s">
        <v>11524</v>
      </c>
      <c r="L2138" s="11">
        <v>2</v>
      </c>
    </row>
    <row r="2139" spans="1:12">
      <c r="A2139" s="11" t="s">
        <v>3636</v>
      </c>
      <c r="D2139" s="11" t="s">
        <v>260</v>
      </c>
      <c r="E2139" s="19" t="s">
        <v>3904</v>
      </c>
      <c r="F2139" s="10">
        <v>42036</v>
      </c>
      <c r="G2139" s="10">
        <v>45689</v>
      </c>
      <c r="H2139" s="11">
        <v>11</v>
      </c>
      <c r="I2139" s="20" t="s">
        <v>259</v>
      </c>
      <c r="J2139" s="11" t="s">
        <v>261</v>
      </c>
      <c r="K2139" s="11" t="s">
        <v>11524</v>
      </c>
      <c r="L2139" s="11">
        <v>2</v>
      </c>
    </row>
    <row r="2140" spans="1:12">
      <c r="A2140" s="11" t="s">
        <v>3637</v>
      </c>
      <c r="D2140" s="11" t="s">
        <v>260</v>
      </c>
      <c r="E2140" s="19" t="s">
        <v>3905</v>
      </c>
      <c r="F2140" s="10">
        <v>42036</v>
      </c>
      <c r="G2140" s="10">
        <v>45689</v>
      </c>
      <c r="H2140" s="11">
        <v>11</v>
      </c>
      <c r="I2140" s="20" t="s">
        <v>259</v>
      </c>
      <c r="J2140" s="11" t="s">
        <v>261</v>
      </c>
      <c r="K2140" s="11" t="s">
        <v>11524</v>
      </c>
      <c r="L2140" s="11">
        <v>2</v>
      </c>
    </row>
    <row r="2141" spans="1:12">
      <c r="A2141" s="11" t="s">
        <v>3638</v>
      </c>
      <c r="D2141" s="11" t="s">
        <v>260</v>
      </c>
      <c r="E2141" s="19" t="s">
        <v>3906</v>
      </c>
      <c r="F2141" s="10">
        <v>42036</v>
      </c>
      <c r="G2141" s="10">
        <v>45689</v>
      </c>
      <c r="H2141" s="11">
        <v>11</v>
      </c>
      <c r="I2141" s="20" t="s">
        <v>259</v>
      </c>
      <c r="J2141" s="11" t="s">
        <v>261</v>
      </c>
      <c r="K2141" s="11" t="s">
        <v>11524</v>
      </c>
      <c r="L2141" s="11">
        <v>2</v>
      </c>
    </row>
    <row r="2142" spans="1:12">
      <c r="A2142" s="11" t="s">
        <v>3639</v>
      </c>
      <c r="D2142" s="11" t="s">
        <v>260</v>
      </c>
      <c r="E2142" s="19" t="s">
        <v>3907</v>
      </c>
      <c r="F2142" s="10">
        <v>42036</v>
      </c>
      <c r="G2142" s="10">
        <v>45689</v>
      </c>
      <c r="H2142" s="11">
        <v>11</v>
      </c>
      <c r="I2142" s="20" t="s">
        <v>259</v>
      </c>
      <c r="J2142" s="11" t="s">
        <v>261</v>
      </c>
      <c r="K2142" s="11" t="s">
        <v>11524</v>
      </c>
      <c r="L2142" s="11">
        <v>2</v>
      </c>
    </row>
    <row r="2143" spans="1:12">
      <c r="A2143" s="11" t="s">
        <v>3640</v>
      </c>
      <c r="D2143" s="11" t="s">
        <v>260</v>
      </c>
      <c r="E2143" s="19" t="s">
        <v>3908</v>
      </c>
      <c r="F2143" s="10">
        <v>42036</v>
      </c>
      <c r="G2143" s="10">
        <v>45689</v>
      </c>
      <c r="H2143" s="11">
        <v>11</v>
      </c>
      <c r="I2143" s="20" t="s">
        <v>259</v>
      </c>
      <c r="J2143" s="11" t="s">
        <v>261</v>
      </c>
      <c r="K2143" s="11" t="s">
        <v>11524</v>
      </c>
      <c r="L2143" s="11">
        <v>2</v>
      </c>
    </row>
    <row r="2144" spans="1:12">
      <c r="A2144" s="11" t="s">
        <v>3641</v>
      </c>
      <c r="D2144" s="11" t="s">
        <v>260</v>
      </c>
      <c r="E2144" s="19" t="s">
        <v>3909</v>
      </c>
      <c r="F2144" s="10">
        <v>42036</v>
      </c>
      <c r="G2144" s="10">
        <v>45689</v>
      </c>
      <c r="H2144" s="11">
        <v>11</v>
      </c>
      <c r="I2144" s="20" t="s">
        <v>259</v>
      </c>
      <c r="J2144" s="11" t="s">
        <v>261</v>
      </c>
      <c r="K2144" s="11" t="s">
        <v>11524</v>
      </c>
      <c r="L2144" s="11">
        <v>2</v>
      </c>
    </row>
    <row r="2145" spans="1:12">
      <c r="A2145" s="11" t="s">
        <v>3642</v>
      </c>
      <c r="D2145" s="11" t="s">
        <v>260</v>
      </c>
      <c r="E2145" s="19" t="s">
        <v>3910</v>
      </c>
      <c r="F2145" s="10">
        <v>42036</v>
      </c>
      <c r="G2145" s="10">
        <v>45689</v>
      </c>
      <c r="H2145" s="11">
        <v>11</v>
      </c>
      <c r="I2145" s="20" t="s">
        <v>259</v>
      </c>
      <c r="J2145" s="11" t="s">
        <v>261</v>
      </c>
      <c r="K2145" s="11" t="s">
        <v>11524</v>
      </c>
      <c r="L2145" s="11">
        <v>2</v>
      </c>
    </row>
    <row r="2146" spans="1:12">
      <c r="A2146" s="11" t="s">
        <v>3643</v>
      </c>
      <c r="D2146" s="11" t="s">
        <v>260</v>
      </c>
      <c r="E2146" s="19" t="s">
        <v>3911</v>
      </c>
      <c r="F2146" s="10">
        <v>42036</v>
      </c>
      <c r="G2146" s="10">
        <v>45689</v>
      </c>
      <c r="H2146" s="11">
        <v>11</v>
      </c>
      <c r="I2146" s="20" t="s">
        <v>259</v>
      </c>
      <c r="J2146" s="11" t="s">
        <v>261</v>
      </c>
      <c r="K2146" s="11" t="s">
        <v>11524</v>
      </c>
      <c r="L2146" s="11">
        <v>2</v>
      </c>
    </row>
    <row r="2147" spans="1:12">
      <c r="A2147" s="11" t="s">
        <v>3644</v>
      </c>
      <c r="D2147" s="11" t="s">
        <v>260</v>
      </c>
      <c r="E2147" s="19" t="s">
        <v>3912</v>
      </c>
      <c r="F2147" s="10">
        <v>42036</v>
      </c>
      <c r="G2147" s="10">
        <v>45689</v>
      </c>
      <c r="H2147" s="11">
        <v>11</v>
      </c>
      <c r="I2147" s="20" t="s">
        <v>259</v>
      </c>
      <c r="J2147" s="11" t="s">
        <v>261</v>
      </c>
      <c r="K2147" s="11" t="s">
        <v>11524</v>
      </c>
      <c r="L2147" s="11">
        <v>2</v>
      </c>
    </row>
    <row r="2148" spans="1:12">
      <c r="A2148" s="11" t="s">
        <v>3645</v>
      </c>
      <c r="D2148" s="11" t="s">
        <v>260</v>
      </c>
      <c r="E2148" s="19" t="s">
        <v>3913</v>
      </c>
      <c r="F2148" s="10">
        <v>42036</v>
      </c>
      <c r="G2148" s="10">
        <v>45689</v>
      </c>
      <c r="H2148" s="11">
        <v>11</v>
      </c>
      <c r="I2148" s="20" t="s">
        <v>259</v>
      </c>
      <c r="J2148" s="11" t="s">
        <v>261</v>
      </c>
      <c r="K2148" s="11" t="s">
        <v>11524</v>
      </c>
      <c r="L2148" s="11">
        <v>2</v>
      </c>
    </row>
    <row r="2149" spans="1:12">
      <c r="A2149" s="11" t="s">
        <v>3646</v>
      </c>
      <c r="D2149" s="11" t="s">
        <v>260</v>
      </c>
      <c r="E2149" s="19" t="s">
        <v>3914</v>
      </c>
      <c r="F2149" s="10">
        <v>42036</v>
      </c>
      <c r="G2149" s="10">
        <v>45689</v>
      </c>
      <c r="H2149" s="11">
        <v>11</v>
      </c>
      <c r="I2149" s="20" t="s">
        <v>259</v>
      </c>
      <c r="J2149" s="11" t="s">
        <v>261</v>
      </c>
      <c r="K2149" s="11" t="s">
        <v>11524</v>
      </c>
      <c r="L2149" s="11">
        <v>2</v>
      </c>
    </row>
    <row r="2150" spans="1:12">
      <c r="A2150" s="11" t="s">
        <v>3647</v>
      </c>
      <c r="D2150" s="11" t="s">
        <v>260</v>
      </c>
      <c r="E2150" s="19" t="s">
        <v>3915</v>
      </c>
      <c r="F2150" s="10">
        <v>42036</v>
      </c>
      <c r="G2150" s="10">
        <v>45689</v>
      </c>
      <c r="H2150" s="11">
        <v>11</v>
      </c>
      <c r="I2150" s="20" t="s">
        <v>259</v>
      </c>
      <c r="J2150" s="11" t="s">
        <v>261</v>
      </c>
      <c r="K2150" s="11" t="s">
        <v>11524</v>
      </c>
      <c r="L2150" s="11">
        <v>2</v>
      </c>
    </row>
    <row r="2151" spans="1:12">
      <c r="A2151" s="11" t="s">
        <v>3648</v>
      </c>
      <c r="D2151" s="11" t="s">
        <v>260</v>
      </c>
      <c r="E2151" s="19" t="s">
        <v>3916</v>
      </c>
      <c r="F2151" s="10">
        <v>42036</v>
      </c>
      <c r="G2151" s="10">
        <v>45689</v>
      </c>
      <c r="H2151" s="11">
        <v>11</v>
      </c>
      <c r="I2151" s="11" t="s">
        <v>277</v>
      </c>
      <c r="J2151" s="11" t="s">
        <v>261</v>
      </c>
      <c r="K2151" s="11" t="s">
        <v>11524</v>
      </c>
      <c r="L2151" s="11">
        <v>2</v>
      </c>
    </row>
    <row r="2152" spans="1:12">
      <c r="A2152" s="11" t="s">
        <v>3649</v>
      </c>
      <c r="D2152" s="11" t="s">
        <v>260</v>
      </c>
      <c r="E2152" s="19" t="s">
        <v>3917</v>
      </c>
      <c r="F2152" s="10">
        <v>42036</v>
      </c>
      <c r="G2152" s="10">
        <v>45689</v>
      </c>
      <c r="H2152" s="11">
        <v>11</v>
      </c>
      <c r="I2152" s="11" t="s">
        <v>277</v>
      </c>
      <c r="J2152" s="11" t="s">
        <v>261</v>
      </c>
      <c r="K2152" s="11" t="s">
        <v>11524</v>
      </c>
      <c r="L2152" s="11">
        <v>2</v>
      </c>
    </row>
    <row r="2153" spans="1:12">
      <c r="A2153" s="11" t="s">
        <v>3650</v>
      </c>
      <c r="D2153" s="11" t="s">
        <v>260</v>
      </c>
      <c r="E2153" s="19" t="s">
        <v>3918</v>
      </c>
      <c r="F2153" s="10">
        <v>42036</v>
      </c>
      <c r="G2153" s="10">
        <v>45689</v>
      </c>
      <c r="H2153" s="11">
        <v>11</v>
      </c>
      <c r="I2153" s="11" t="s">
        <v>277</v>
      </c>
      <c r="J2153" s="11" t="s">
        <v>261</v>
      </c>
      <c r="K2153" s="11" t="s">
        <v>11524</v>
      </c>
      <c r="L2153" s="11">
        <v>2</v>
      </c>
    </row>
    <row r="2154" spans="1:12">
      <c r="A2154" s="11" t="s">
        <v>12937</v>
      </c>
      <c r="D2154" s="11" t="s">
        <v>260</v>
      </c>
      <c r="E2154" s="19" t="s">
        <v>3919</v>
      </c>
      <c r="F2154" s="10">
        <v>42036</v>
      </c>
      <c r="G2154" s="10">
        <v>45689</v>
      </c>
      <c r="H2154" s="11">
        <v>11</v>
      </c>
      <c r="I2154" s="20" t="s">
        <v>259</v>
      </c>
      <c r="J2154" s="11" t="s">
        <v>261</v>
      </c>
      <c r="K2154" s="11" t="s">
        <v>11524</v>
      </c>
      <c r="L2154" s="11">
        <v>2</v>
      </c>
    </row>
    <row r="2155" spans="1:12">
      <c r="A2155" s="11" t="s">
        <v>12938</v>
      </c>
      <c r="D2155" s="11" t="s">
        <v>260</v>
      </c>
      <c r="E2155" s="19" t="s">
        <v>3920</v>
      </c>
      <c r="F2155" s="10">
        <v>42036</v>
      </c>
      <c r="G2155" s="10">
        <v>45689</v>
      </c>
      <c r="H2155" s="11">
        <v>11</v>
      </c>
      <c r="I2155" s="20" t="s">
        <v>259</v>
      </c>
      <c r="J2155" s="11" t="s">
        <v>261</v>
      </c>
      <c r="K2155" s="11" t="s">
        <v>11524</v>
      </c>
      <c r="L2155" s="11">
        <v>2</v>
      </c>
    </row>
    <row r="2156" spans="1:12">
      <c r="A2156" s="11" t="s">
        <v>12939</v>
      </c>
      <c r="D2156" s="11" t="s">
        <v>260</v>
      </c>
      <c r="E2156" s="19" t="s">
        <v>3921</v>
      </c>
      <c r="F2156" s="10">
        <v>42036</v>
      </c>
      <c r="G2156" s="10">
        <v>45689</v>
      </c>
      <c r="H2156" s="11">
        <v>11</v>
      </c>
      <c r="I2156" s="20" t="s">
        <v>259</v>
      </c>
      <c r="J2156" s="11" t="s">
        <v>261</v>
      </c>
      <c r="K2156" s="11" t="s">
        <v>11524</v>
      </c>
      <c r="L2156" s="11">
        <v>2</v>
      </c>
    </row>
    <row r="2157" spans="1:12">
      <c r="A2157" s="11" t="s">
        <v>12940</v>
      </c>
      <c r="D2157" s="11" t="s">
        <v>260</v>
      </c>
      <c r="E2157" s="19" t="s">
        <v>3922</v>
      </c>
      <c r="F2157" s="10">
        <v>42036</v>
      </c>
      <c r="G2157" s="10">
        <v>45689</v>
      </c>
      <c r="H2157" s="11">
        <v>11</v>
      </c>
      <c r="I2157" s="20" t="s">
        <v>259</v>
      </c>
      <c r="J2157" s="11" t="s">
        <v>261</v>
      </c>
      <c r="K2157" s="11" t="s">
        <v>11524</v>
      </c>
      <c r="L2157" s="11">
        <v>2</v>
      </c>
    </row>
    <row r="2158" spans="1:12">
      <c r="A2158" s="11" t="s">
        <v>12941</v>
      </c>
      <c r="D2158" s="11" t="s">
        <v>260</v>
      </c>
      <c r="E2158" s="19" t="s">
        <v>3923</v>
      </c>
      <c r="F2158" s="10">
        <v>42036</v>
      </c>
      <c r="G2158" s="10">
        <v>45689</v>
      </c>
      <c r="H2158" s="11">
        <v>11</v>
      </c>
      <c r="I2158" s="20" t="s">
        <v>259</v>
      </c>
      <c r="J2158" s="11" t="s">
        <v>261</v>
      </c>
      <c r="K2158" s="11" t="s">
        <v>11524</v>
      </c>
      <c r="L2158" s="11">
        <v>2</v>
      </c>
    </row>
    <row r="2159" spans="1:12">
      <c r="A2159" s="11" t="s">
        <v>12942</v>
      </c>
      <c r="D2159" s="11" t="s">
        <v>260</v>
      </c>
      <c r="E2159" s="19" t="s">
        <v>3924</v>
      </c>
      <c r="F2159" s="10">
        <v>42036</v>
      </c>
      <c r="G2159" s="10">
        <v>45689</v>
      </c>
      <c r="H2159" s="11">
        <v>11</v>
      </c>
      <c r="I2159" s="20" t="s">
        <v>259</v>
      </c>
      <c r="J2159" s="11" t="s">
        <v>261</v>
      </c>
      <c r="K2159" s="11" t="s">
        <v>11524</v>
      </c>
      <c r="L2159" s="11">
        <v>2</v>
      </c>
    </row>
    <row r="2160" spans="1:12">
      <c r="A2160" s="11" t="s">
        <v>12943</v>
      </c>
      <c r="D2160" s="11" t="s">
        <v>260</v>
      </c>
      <c r="E2160" s="19" t="s">
        <v>3925</v>
      </c>
      <c r="F2160" s="10">
        <v>42036</v>
      </c>
      <c r="G2160" s="10">
        <v>45689</v>
      </c>
      <c r="H2160" s="11">
        <v>11</v>
      </c>
      <c r="I2160" s="20" t="s">
        <v>259</v>
      </c>
      <c r="J2160" s="11" t="s">
        <v>261</v>
      </c>
      <c r="K2160" s="11" t="s">
        <v>11524</v>
      </c>
      <c r="L2160" s="11">
        <v>2</v>
      </c>
    </row>
    <row r="2161" spans="1:12">
      <c r="A2161" s="11" t="s">
        <v>12944</v>
      </c>
      <c r="D2161" s="11" t="s">
        <v>260</v>
      </c>
      <c r="E2161" s="19" t="s">
        <v>3926</v>
      </c>
      <c r="F2161" s="10">
        <v>42036</v>
      </c>
      <c r="G2161" s="10">
        <v>45689</v>
      </c>
      <c r="H2161" s="11">
        <v>11</v>
      </c>
      <c r="I2161" s="20" t="s">
        <v>259</v>
      </c>
      <c r="J2161" s="11" t="s">
        <v>261</v>
      </c>
      <c r="K2161" s="11" t="s">
        <v>11524</v>
      </c>
      <c r="L2161" s="11">
        <v>2</v>
      </c>
    </row>
    <row r="2162" spans="1:12">
      <c r="A2162" s="11" t="s">
        <v>12945</v>
      </c>
      <c r="D2162" s="11" t="s">
        <v>260</v>
      </c>
      <c r="E2162" s="19" t="s">
        <v>3927</v>
      </c>
      <c r="F2162" s="10">
        <v>42036</v>
      </c>
      <c r="G2162" s="10">
        <v>45689</v>
      </c>
      <c r="H2162" s="11">
        <v>11</v>
      </c>
      <c r="I2162" s="20" t="s">
        <v>259</v>
      </c>
      <c r="J2162" s="11" t="s">
        <v>261</v>
      </c>
      <c r="K2162" s="11" t="s">
        <v>11524</v>
      </c>
      <c r="L2162" s="11">
        <v>2</v>
      </c>
    </row>
    <row r="2163" spans="1:12">
      <c r="A2163" s="11" t="s">
        <v>12946</v>
      </c>
      <c r="D2163" s="11" t="s">
        <v>260</v>
      </c>
      <c r="E2163" s="19" t="s">
        <v>3928</v>
      </c>
      <c r="F2163" s="10">
        <v>42036</v>
      </c>
      <c r="G2163" s="10">
        <v>45689</v>
      </c>
      <c r="H2163" s="11">
        <v>11</v>
      </c>
      <c r="I2163" s="20" t="s">
        <v>259</v>
      </c>
      <c r="J2163" s="11" t="s">
        <v>261</v>
      </c>
      <c r="K2163" s="11" t="s">
        <v>11524</v>
      </c>
      <c r="L2163" s="11">
        <v>2</v>
      </c>
    </row>
    <row r="2164" spans="1:12">
      <c r="A2164" s="11" t="s">
        <v>12947</v>
      </c>
      <c r="D2164" s="11" t="s">
        <v>260</v>
      </c>
      <c r="E2164" s="19" t="s">
        <v>3929</v>
      </c>
      <c r="F2164" s="10">
        <v>42036</v>
      </c>
      <c r="G2164" s="10">
        <v>45689</v>
      </c>
      <c r="H2164" s="11">
        <v>11</v>
      </c>
      <c r="I2164" s="20" t="s">
        <v>259</v>
      </c>
      <c r="J2164" s="11" t="s">
        <v>261</v>
      </c>
      <c r="K2164" s="11" t="s">
        <v>11524</v>
      </c>
      <c r="L2164" s="11">
        <v>2</v>
      </c>
    </row>
    <row r="2165" spans="1:12">
      <c r="A2165" s="11" t="s">
        <v>12948</v>
      </c>
      <c r="D2165" s="11" t="s">
        <v>260</v>
      </c>
      <c r="E2165" s="19" t="s">
        <v>3930</v>
      </c>
      <c r="F2165" s="10">
        <v>42036</v>
      </c>
      <c r="G2165" s="10">
        <v>45689</v>
      </c>
      <c r="H2165" s="11">
        <v>11</v>
      </c>
      <c r="I2165" s="20" t="s">
        <v>259</v>
      </c>
      <c r="J2165" s="11" t="s">
        <v>261</v>
      </c>
      <c r="K2165" s="11" t="s">
        <v>11524</v>
      </c>
      <c r="L2165" s="11">
        <v>2</v>
      </c>
    </row>
    <row r="2166" spans="1:12">
      <c r="A2166" s="11" t="s">
        <v>12949</v>
      </c>
      <c r="D2166" s="11" t="s">
        <v>260</v>
      </c>
      <c r="E2166" s="19" t="s">
        <v>3931</v>
      </c>
      <c r="F2166" s="10">
        <v>42036</v>
      </c>
      <c r="G2166" s="10">
        <v>45689</v>
      </c>
      <c r="H2166" s="11">
        <v>11</v>
      </c>
      <c r="I2166" s="20" t="s">
        <v>259</v>
      </c>
      <c r="J2166" s="11" t="s">
        <v>261</v>
      </c>
      <c r="K2166" s="11" t="s">
        <v>11524</v>
      </c>
      <c r="L2166" s="11">
        <v>2</v>
      </c>
    </row>
    <row r="2167" spans="1:12">
      <c r="A2167" s="11" t="s">
        <v>12950</v>
      </c>
      <c r="D2167" s="11" t="s">
        <v>260</v>
      </c>
      <c r="E2167" s="19" t="s">
        <v>3932</v>
      </c>
      <c r="F2167" s="10">
        <v>42036</v>
      </c>
      <c r="G2167" s="10">
        <v>45689</v>
      </c>
      <c r="H2167" s="11">
        <v>11</v>
      </c>
      <c r="I2167" s="20" t="s">
        <v>259</v>
      </c>
      <c r="J2167" s="11" t="s">
        <v>261</v>
      </c>
      <c r="K2167" s="11" t="s">
        <v>11524</v>
      </c>
      <c r="L2167" s="11">
        <v>2</v>
      </c>
    </row>
    <row r="2168" spans="1:12">
      <c r="A2168" s="11" t="s">
        <v>12951</v>
      </c>
      <c r="D2168" s="11" t="s">
        <v>260</v>
      </c>
      <c r="E2168" s="19" t="s">
        <v>3933</v>
      </c>
      <c r="F2168" s="10">
        <v>42036</v>
      </c>
      <c r="G2168" s="10">
        <v>45689</v>
      </c>
      <c r="H2168" s="11">
        <v>11</v>
      </c>
      <c r="I2168" s="20" t="s">
        <v>259</v>
      </c>
      <c r="J2168" s="11" t="s">
        <v>261</v>
      </c>
      <c r="K2168" s="11" t="s">
        <v>11524</v>
      </c>
      <c r="L2168" s="11">
        <v>2</v>
      </c>
    </row>
    <row r="2169" spans="1:12">
      <c r="A2169" s="11" t="s">
        <v>12952</v>
      </c>
      <c r="D2169" s="11" t="s">
        <v>260</v>
      </c>
      <c r="E2169" s="19" t="s">
        <v>3934</v>
      </c>
      <c r="F2169" s="10">
        <v>42036</v>
      </c>
      <c r="G2169" s="10">
        <v>45689</v>
      </c>
      <c r="H2169" s="11">
        <v>11</v>
      </c>
      <c r="I2169" s="11" t="s">
        <v>277</v>
      </c>
      <c r="J2169" s="11" t="s">
        <v>261</v>
      </c>
      <c r="K2169" s="11" t="s">
        <v>11524</v>
      </c>
      <c r="L2169" s="11">
        <v>2</v>
      </c>
    </row>
    <row r="2170" spans="1:12">
      <c r="A2170" s="11" t="s">
        <v>12953</v>
      </c>
      <c r="D2170" s="11" t="s">
        <v>260</v>
      </c>
      <c r="E2170" s="19" t="s">
        <v>3935</v>
      </c>
      <c r="F2170" s="10">
        <v>42036</v>
      </c>
      <c r="G2170" s="10">
        <v>45689</v>
      </c>
      <c r="H2170" s="11">
        <v>11</v>
      </c>
      <c r="I2170" s="11" t="s">
        <v>277</v>
      </c>
      <c r="J2170" s="11" t="s">
        <v>261</v>
      </c>
      <c r="K2170" s="11" t="s">
        <v>11524</v>
      </c>
      <c r="L2170" s="11">
        <v>2</v>
      </c>
    </row>
    <row r="2171" spans="1:12">
      <c r="A2171" s="11" t="s">
        <v>12954</v>
      </c>
      <c r="D2171" s="11" t="s">
        <v>260</v>
      </c>
      <c r="E2171" s="19" t="s">
        <v>3936</v>
      </c>
      <c r="F2171" s="10">
        <v>42036</v>
      </c>
      <c r="G2171" s="10">
        <v>45689</v>
      </c>
      <c r="H2171" s="11">
        <v>11</v>
      </c>
      <c r="I2171" s="11" t="s">
        <v>277</v>
      </c>
      <c r="J2171" s="11" t="s">
        <v>261</v>
      </c>
      <c r="K2171" s="11" t="s">
        <v>11524</v>
      </c>
      <c r="L2171" s="11">
        <v>2</v>
      </c>
    </row>
    <row r="2172" spans="1:12">
      <c r="A2172" s="11" t="s">
        <v>3687</v>
      </c>
      <c r="D2172" s="11" t="s">
        <v>260</v>
      </c>
      <c r="E2172" s="19" t="s">
        <v>3937</v>
      </c>
      <c r="F2172" s="10">
        <v>42036</v>
      </c>
      <c r="G2172" s="10">
        <v>45689</v>
      </c>
      <c r="H2172" s="11">
        <v>11</v>
      </c>
      <c r="I2172" s="20" t="s">
        <v>259</v>
      </c>
      <c r="J2172" s="11" t="s">
        <v>261</v>
      </c>
      <c r="K2172" s="11" t="s">
        <v>11524</v>
      </c>
      <c r="L2172" s="11">
        <v>2</v>
      </c>
    </row>
    <row r="2173" spans="1:12">
      <c r="A2173" s="11" t="s">
        <v>3688</v>
      </c>
      <c r="D2173" s="11" t="s">
        <v>260</v>
      </c>
      <c r="E2173" s="19" t="s">
        <v>3938</v>
      </c>
      <c r="F2173" s="10">
        <v>42036</v>
      </c>
      <c r="G2173" s="10">
        <v>45689</v>
      </c>
      <c r="H2173" s="11">
        <v>11</v>
      </c>
      <c r="I2173" s="20" t="s">
        <v>259</v>
      </c>
      <c r="J2173" s="11" t="s">
        <v>261</v>
      </c>
      <c r="K2173" s="11" t="s">
        <v>11524</v>
      </c>
      <c r="L2173" s="11">
        <v>2</v>
      </c>
    </row>
    <row r="2174" spans="1:12">
      <c r="A2174" s="11" t="s">
        <v>3689</v>
      </c>
      <c r="D2174" s="11" t="s">
        <v>260</v>
      </c>
      <c r="E2174" s="19" t="s">
        <v>3939</v>
      </c>
      <c r="F2174" s="10">
        <v>42036</v>
      </c>
      <c r="G2174" s="10">
        <v>45689</v>
      </c>
      <c r="H2174" s="11">
        <v>11</v>
      </c>
      <c r="I2174" s="20" t="s">
        <v>259</v>
      </c>
      <c r="J2174" s="11" t="s">
        <v>261</v>
      </c>
      <c r="K2174" s="11" t="s">
        <v>11524</v>
      </c>
      <c r="L2174" s="11">
        <v>2</v>
      </c>
    </row>
    <row r="2175" spans="1:12">
      <c r="A2175" s="11" t="s">
        <v>3690</v>
      </c>
      <c r="D2175" s="11" t="s">
        <v>260</v>
      </c>
      <c r="E2175" s="19" t="s">
        <v>3940</v>
      </c>
      <c r="F2175" s="10">
        <v>42036</v>
      </c>
      <c r="G2175" s="10">
        <v>45689</v>
      </c>
      <c r="H2175" s="11">
        <v>11</v>
      </c>
      <c r="I2175" s="20" t="s">
        <v>259</v>
      </c>
      <c r="J2175" s="11" t="s">
        <v>261</v>
      </c>
      <c r="K2175" s="11" t="s">
        <v>11524</v>
      </c>
      <c r="L2175" s="11">
        <v>2</v>
      </c>
    </row>
    <row r="2176" spans="1:12">
      <c r="A2176" s="11" t="s">
        <v>3691</v>
      </c>
      <c r="D2176" s="11" t="s">
        <v>260</v>
      </c>
      <c r="E2176" s="19" t="s">
        <v>3941</v>
      </c>
      <c r="F2176" s="10">
        <v>42036</v>
      </c>
      <c r="G2176" s="10">
        <v>45689</v>
      </c>
      <c r="H2176" s="11">
        <v>11</v>
      </c>
      <c r="I2176" s="20" t="s">
        <v>259</v>
      </c>
      <c r="J2176" s="11" t="s">
        <v>261</v>
      </c>
      <c r="K2176" s="11" t="s">
        <v>11524</v>
      </c>
      <c r="L2176" s="11">
        <v>2</v>
      </c>
    </row>
    <row r="2177" spans="1:12">
      <c r="A2177" s="11" t="s">
        <v>3692</v>
      </c>
      <c r="D2177" s="11" t="s">
        <v>260</v>
      </c>
      <c r="E2177" s="19" t="s">
        <v>3942</v>
      </c>
      <c r="F2177" s="10">
        <v>42036</v>
      </c>
      <c r="G2177" s="10">
        <v>45689</v>
      </c>
      <c r="H2177" s="11">
        <v>11</v>
      </c>
      <c r="I2177" s="20" t="s">
        <v>259</v>
      </c>
      <c r="J2177" s="11" t="s">
        <v>261</v>
      </c>
      <c r="K2177" s="11" t="s">
        <v>11524</v>
      </c>
      <c r="L2177" s="11">
        <v>2</v>
      </c>
    </row>
    <row r="2178" spans="1:12">
      <c r="A2178" s="11" t="s">
        <v>3693</v>
      </c>
      <c r="D2178" s="11" t="s">
        <v>260</v>
      </c>
      <c r="E2178" s="19" t="s">
        <v>3943</v>
      </c>
      <c r="F2178" s="10">
        <v>42036</v>
      </c>
      <c r="G2178" s="10">
        <v>45689</v>
      </c>
      <c r="H2178" s="11">
        <v>11</v>
      </c>
      <c r="I2178" s="20" t="s">
        <v>259</v>
      </c>
      <c r="J2178" s="11" t="s">
        <v>261</v>
      </c>
      <c r="K2178" s="11" t="s">
        <v>11524</v>
      </c>
      <c r="L2178" s="11">
        <v>2</v>
      </c>
    </row>
    <row r="2179" spans="1:12">
      <c r="A2179" s="11" t="s">
        <v>3694</v>
      </c>
      <c r="D2179" s="11" t="s">
        <v>260</v>
      </c>
      <c r="E2179" s="19" t="s">
        <v>3944</v>
      </c>
      <c r="F2179" s="10">
        <v>42036</v>
      </c>
      <c r="G2179" s="10">
        <v>45689</v>
      </c>
      <c r="H2179" s="11">
        <v>11</v>
      </c>
      <c r="I2179" s="20" t="s">
        <v>259</v>
      </c>
      <c r="J2179" s="11" t="s">
        <v>261</v>
      </c>
      <c r="K2179" s="11" t="s">
        <v>11524</v>
      </c>
      <c r="L2179" s="11">
        <v>2</v>
      </c>
    </row>
    <row r="2180" spans="1:12">
      <c r="A2180" s="11" t="s">
        <v>3695</v>
      </c>
      <c r="D2180" s="11" t="s">
        <v>260</v>
      </c>
      <c r="E2180" s="19" t="s">
        <v>3945</v>
      </c>
      <c r="F2180" s="10">
        <v>42036</v>
      </c>
      <c r="G2180" s="10">
        <v>45689</v>
      </c>
      <c r="H2180" s="11">
        <v>11</v>
      </c>
      <c r="I2180" s="20" t="s">
        <v>259</v>
      </c>
      <c r="J2180" s="11" t="s">
        <v>261</v>
      </c>
      <c r="K2180" s="11" t="s">
        <v>11524</v>
      </c>
      <c r="L2180" s="11">
        <v>2</v>
      </c>
    </row>
    <row r="2181" spans="1:12">
      <c r="A2181" s="11" t="s">
        <v>3696</v>
      </c>
      <c r="D2181" s="11" t="s">
        <v>260</v>
      </c>
      <c r="E2181" s="19" t="s">
        <v>3946</v>
      </c>
      <c r="F2181" s="10">
        <v>42036</v>
      </c>
      <c r="G2181" s="10">
        <v>45689</v>
      </c>
      <c r="H2181" s="11">
        <v>11</v>
      </c>
      <c r="I2181" s="20" t="s">
        <v>259</v>
      </c>
      <c r="J2181" s="11" t="s">
        <v>261</v>
      </c>
      <c r="K2181" s="11" t="s">
        <v>11524</v>
      </c>
      <c r="L2181" s="11">
        <v>2</v>
      </c>
    </row>
    <row r="2182" spans="1:12">
      <c r="A2182" s="11" t="s">
        <v>3697</v>
      </c>
      <c r="D2182" s="11" t="s">
        <v>260</v>
      </c>
      <c r="E2182" s="19" t="s">
        <v>3947</v>
      </c>
      <c r="F2182" s="10">
        <v>42036</v>
      </c>
      <c r="G2182" s="10">
        <v>45689</v>
      </c>
      <c r="H2182" s="11">
        <v>11</v>
      </c>
      <c r="I2182" s="20" t="s">
        <v>259</v>
      </c>
      <c r="J2182" s="11" t="s">
        <v>261</v>
      </c>
      <c r="K2182" s="11" t="s">
        <v>11524</v>
      </c>
      <c r="L2182" s="11">
        <v>2</v>
      </c>
    </row>
    <row r="2183" spans="1:12">
      <c r="A2183" s="11" t="s">
        <v>3698</v>
      </c>
      <c r="D2183" s="11" t="s">
        <v>260</v>
      </c>
      <c r="E2183" s="19" t="s">
        <v>3948</v>
      </c>
      <c r="F2183" s="10">
        <v>42036</v>
      </c>
      <c r="G2183" s="10">
        <v>45689</v>
      </c>
      <c r="H2183" s="11">
        <v>11</v>
      </c>
      <c r="I2183" s="20" t="s">
        <v>259</v>
      </c>
      <c r="J2183" s="11" t="s">
        <v>261</v>
      </c>
      <c r="K2183" s="11" t="s">
        <v>11524</v>
      </c>
      <c r="L2183" s="11">
        <v>2</v>
      </c>
    </row>
    <row r="2184" spans="1:12">
      <c r="A2184" s="11" t="s">
        <v>3699</v>
      </c>
      <c r="D2184" s="11" t="s">
        <v>260</v>
      </c>
      <c r="E2184" s="19" t="s">
        <v>3949</v>
      </c>
      <c r="F2184" s="10">
        <v>42036</v>
      </c>
      <c r="G2184" s="10">
        <v>45689</v>
      </c>
      <c r="H2184" s="11">
        <v>11</v>
      </c>
      <c r="I2184" s="20" t="s">
        <v>259</v>
      </c>
      <c r="J2184" s="11" t="s">
        <v>261</v>
      </c>
      <c r="K2184" s="11" t="s">
        <v>11524</v>
      </c>
      <c r="L2184" s="11">
        <v>2</v>
      </c>
    </row>
    <row r="2185" spans="1:12">
      <c r="A2185" s="11" t="s">
        <v>3700</v>
      </c>
      <c r="D2185" s="11" t="s">
        <v>260</v>
      </c>
      <c r="E2185" s="19" t="s">
        <v>3950</v>
      </c>
      <c r="F2185" s="10">
        <v>42036</v>
      </c>
      <c r="G2185" s="10">
        <v>45689</v>
      </c>
      <c r="H2185" s="11">
        <v>11</v>
      </c>
      <c r="I2185" s="20" t="s">
        <v>259</v>
      </c>
      <c r="J2185" s="11" t="s">
        <v>261</v>
      </c>
      <c r="K2185" s="11" t="s">
        <v>11524</v>
      </c>
      <c r="L2185" s="11">
        <v>2</v>
      </c>
    </row>
    <row r="2186" spans="1:12">
      <c r="A2186" s="11" t="s">
        <v>3701</v>
      </c>
      <c r="D2186" s="11" t="s">
        <v>260</v>
      </c>
      <c r="E2186" s="19" t="s">
        <v>3951</v>
      </c>
      <c r="F2186" s="10">
        <v>42036</v>
      </c>
      <c r="G2186" s="10">
        <v>45689</v>
      </c>
      <c r="H2186" s="11">
        <v>11</v>
      </c>
      <c r="I2186" s="20" t="s">
        <v>259</v>
      </c>
      <c r="J2186" s="11" t="s">
        <v>261</v>
      </c>
      <c r="K2186" s="11" t="s">
        <v>11524</v>
      </c>
      <c r="L2186" s="11">
        <v>2</v>
      </c>
    </row>
    <row r="2187" spans="1:12">
      <c r="A2187" s="11" t="s">
        <v>3702</v>
      </c>
      <c r="D2187" s="11" t="s">
        <v>260</v>
      </c>
      <c r="E2187" s="19" t="s">
        <v>3952</v>
      </c>
      <c r="F2187" s="10">
        <v>42036</v>
      </c>
      <c r="G2187" s="10">
        <v>45689</v>
      </c>
      <c r="H2187" s="11">
        <v>11</v>
      </c>
      <c r="I2187" s="11" t="s">
        <v>277</v>
      </c>
      <c r="J2187" s="11" t="s">
        <v>261</v>
      </c>
      <c r="K2187" s="11" t="s">
        <v>11524</v>
      </c>
      <c r="L2187" s="11">
        <v>2</v>
      </c>
    </row>
    <row r="2188" spans="1:12">
      <c r="A2188" s="11" t="s">
        <v>3703</v>
      </c>
      <c r="D2188" s="11" t="s">
        <v>260</v>
      </c>
      <c r="E2188" s="19" t="s">
        <v>3953</v>
      </c>
      <c r="F2188" s="10">
        <v>42036</v>
      </c>
      <c r="G2188" s="10">
        <v>45689</v>
      </c>
      <c r="H2188" s="11">
        <v>11</v>
      </c>
      <c r="I2188" s="11" t="s">
        <v>277</v>
      </c>
      <c r="J2188" s="11" t="s">
        <v>261</v>
      </c>
      <c r="K2188" s="11" t="s">
        <v>11524</v>
      </c>
      <c r="L2188" s="11">
        <v>2</v>
      </c>
    </row>
    <row r="2189" spans="1:12">
      <c r="A2189" s="11" t="s">
        <v>3704</v>
      </c>
      <c r="D2189" s="11" t="s">
        <v>260</v>
      </c>
      <c r="E2189" s="19" t="s">
        <v>3954</v>
      </c>
      <c r="F2189" s="10">
        <v>42036</v>
      </c>
      <c r="G2189" s="10">
        <v>45689</v>
      </c>
      <c r="H2189" s="11">
        <v>11</v>
      </c>
      <c r="I2189" s="11" t="s">
        <v>277</v>
      </c>
      <c r="J2189" s="11" t="s">
        <v>261</v>
      </c>
      <c r="K2189" s="11" t="s">
        <v>11524</v>
      </c>
      <c r="L2189" s="11">
        <v>2</v>
      </c>
    </row>
    <row r="2190" spans="1:12">
      <c r="A2190" s="11" t="s">
        <v>3705</v>
      </c>
      <c r="D2190" s="11" t="s">
        <v>260</v>
      </c>
      <c r="E2190" s="19" t="s">
        <v>3955</v>
      </c>
      <c r="F2190" s="10">
        <v>42036</v>
      </c>
      <c r="G2190" s="10">
        <v>45689</v>
      </c>
      <c r="H2190" s="11">
        <v>11</v>
      </c>
      <c r="I2190" s="20" t="s">
        <v>259</v>
      </c>
      <c r="J2190" s="11" t="s">
        <v>261</v>
      </c>
      <c r="K2190" s="11" t="s">
        <v>11524</v>
      </c>
      <c r="L2190" s="11">
        <v>2</v>
      </c>
    </row>
    <row r="2191" spans="1:12">
      <c r="A2191" s="11" t="s">
        <v>3706</v>
      </c>
      <c r="D2191" s="11" t="s">
        <v>260</v>
      </c>
      <c r="E2191" s="19" t="s">
        <v>3956</v>
      </c>
      <c r="F2191" s="10">
        <v>42036</v>
      </c>
      <c r="G2191" s="10">
        <v>45689</v>
      </c>
      <c r="H2191" s="11">
        <v>11</v>
      </c>
      <c r="I2191" s="20" t="s">
        <v>259</v>
      </c>
      <c r="J2191" s="11" t="s">
        <v>261</v>
      </c>
      <c r="K2191" s="11" t="s">
        <v>11524</v>
      </c>
      <c r="L2191" s="11">
        <v>2</v>
      </c>
    </row>
    <row r="2192" spans="1:12">
      <c r="A2192" s="11" t="s">
        <v>3707</v>
      </c>
      <c r="D2192" s="11" t="s">
        <v>260</v>
      </c>
      <c r="E2192" s="19" t="s">
        <v>3957</v>
      </c>
      <c r="F2192" s="10">
        <v>42036</v>
      </c>
      <c r="G2192" s="10">
        <v>45689</v>
      </c>
      <c r="H2192" s="11">
        <v>11</v>
      </c>
      <c r="I2192" s="20" t="s">
        <v>259</v>
      </c>
      <c r="J2192" s="11" t="s">
        <v>261</v>
      </c>
      <c r="K2192" s="11" t="s">
        <v>11524</v>
      </c>
      <c r="L2192" s="11">
        <v>2</v>
      </c>
    </row>
    <row r="2193" spans="1:12">
      <c r="A2193" s="11" t="s">
        <v>3708</v>
      </c>
      <c r="D2193" s="11" t="s">
        <v>260</v>
      </c>
      <c r="E2193" s="19" t="s">
        <v>3958</v>
      </c>
      <c r="F2193" s="10">
        <v>42036</v>
      </c>
      <c r="G2193" s="10">
        <v>45689</v>
      </c>
      <c r="H2193" s="11">
        <v>11</v>
      </c>
      <c r="I2193" s="20" t="s">
        <v>259</v>
      </c>
      <c r="J2193" s="11" t="s">
        <v>261</v>
      </c>
      <c r="K2193" s="11" t="s">
        <v>11524</v>
      </c>
      <c r="L2193" s="11">
        <v>2</v>
      </c>
    </row>
    <row r="2194" spans="1:12">
      <c r="A2194" s="11" t="s">
        <v>3709</v>
      </c>
      <c r="D2194" s="11" t="s">
        <v>260</v>
      </c>
      <c r="E2194" s="19" t="s">
        <v>3959</v>
      </c>
      <c r="F2194" s="10">
        <v>42036</v>
      </c>
      <c r="G2194" s="10">
        <v>45689</v>
      </c>
      <c r="H2194" s="11">
        <v>11</v>
      </c>
      <c r="I2194" s="20" t="s">
        <v>259</v>
      </c>
      <c r="J2194" s="11" t="s">
        <v>261</v>
      </c>
      <c r="K2194" s="11" t="s">
        <v>11524</v>
      </c>
      <c r="L2194" s="11">
        <v>2</v>
      </c>
    </row>
    <row r="2195" spans="1:12">
      <c r="A2195" s="11" t="s">
        <v>3710</v>
      </c>
      <c r="D2195" s="11" t="s">
        <v>260</v>
      </c>
      <c r="E2195" s="19" t="s">
        <v>3960</v>
      </c>
      <c r="F2195" s="10">
        <v>42036</v>
      </c>
      <c r="G2195" s="10">
        <v>45689</v>
      </c>
      <c r="H2195" s="11">
        <v>11</v>
      </c>
      <c r="I2195" s="20" t="s">
        <v>259</v>
      </c>
      <c r="J2195" s="11" t="s">
        <v>261</v>
      </c>
      <c r="K2195" s="11" t="s">
        <v>11524</v>
      </c>
      <c r="L2195" s="11">
        <v>2</v>
      </c>
    </row>
    <row r="2196" spans="1:12">
      <c r="A2196" s="11" t="s">
        <v>3711</v>
      </c>
      <c r="D2196" s="11" t="s">
        <v>260</v>
      </c>
      <c r="E2196" s="19" t="s">
        <v>3961</v>
      </c>
      <c r="F2196" s="10">
        <v>42036</v>
      </c>
      <c r="G2196" s="10">
        <v>45689</v>
      </c>
      <c r="H2196" s="11">
        <v>11</v>
      </c>
      <c r="I2196" s="20" t="s">
        <v>259</v>
      </c>
      <c r="J2196" s="11" t="s">
        <v>261</v>
      </c>
      <c r="K2196" s="11" t="s">
        <v>11524</v>
      </c>
      <c r="L2196" s="11">
        <v>2</v>
      </c>
    </row>
    <row r="2197" spans="1:12">
      <c r="A2197" s="11" t="s">
        <v>3712</v>
      </c>
      <c r="D2197" s="11" t="s">
        <v>260</v>
      </c>
      <c r="E2197" s="19" t="s">
        <v>3962</v>
      </c>
      <c r="F2197" s="10">
        <v>42036</v>
      </c>
      <c r="G2197" s="10">
        <v>45689</v>
      </c>
      <c r="H2197" s="11">
        <v>11</v>
      </c>
      <c r="I2197" s="20" t="s">
        <v>259</v>
      </c>
      <c r="J2197" s="11" t="s">
        <v>261</v>
      </c>
      <c r="K2197" s="11" t="s">
        <v>11524</v>
      </c>
      <c r="L2197" s="11">
        <v>2</v>
      </c>
    </row>
    <row r="2198" spans="1:12">
      <c r="A2198" s="11" t="s">
        <v>3713</v>
      </c>
      <c r="D2198" s="11" t="s">
        <v>260</v>
      </c>
      <c r="E2198" s="19" t="s">
        <v>3963</v>
      </c>
      <c r="F2198" s="10">
        <v>42036</v>
      </c>
      <c r="G2198" s="10">
        <v>45689</v>
      </c>
      <c r="H2198" s="11">
        <v>11</v>
      </c>
      <c r="I2198" s="20" t="s">
        <v>259</v>
      </c>
      <c r="J2198" s="11" t="s">
        <v>261</v>
      </c>
      <c r="K2198" s="11" t="s">
        <v>11524</v>
      </c>
      <c r="L2198" s="11">
        <v>2</v>
      </c>
    </row>
    <row r="2199" spans="1:12">
      <c r="A2199" s="11" t="s">
        <v>3714</v>
      </c>
      <c r="D2199" s="11" t="s">
        <v>260</v>
      </c>
      <c r="E2199" s="19" t="s">
        <v>3964</v>
      </c>
      <c r="F2199" s="10">
        <v>42036</v>
      </c>
      <c r="G2199" s="10">
        <v>45689</v>
      </c>
      <c r="H2199" s="11">
        <v>11</v>
      </c>
      <c r="I2199" s="20" t="s">
        <v>259</v>
      </c>
      <c r="J2199" s="11" t="s">
        <v>261</v>
      </c>
      <c r="K2199" s="11" t="s">
        <v>11524</v>
      </c>
      <c r="L2199" s="11">
        <v>2</v>
      </c>
    </row>
    <row r="2200" spans="1:12">
      <c r="A2200" s="11" t="s">
        <v>3715</v>
      </c>
      <c r="D2200" s="11" t="s">
        <v>260</v>
      </c>
      <c r="E2200" s="19" t="s">
        <v>3965</v>
      </c>
      <c r="F2200" s="10">
        <v>42036</v>
      </c>
      <c r="G2200" s="10">
        <v>45689</v>
      </c>
      <c r="H2200" s="11">
        <v>11</v>
      </c>
      <c r="I2200" s="20" t="s">
        <v>259</v>
      </c>
      <c r="J2200" s="11" t="s">
        <v>261</v>
      </c>
      <c r="K2200" s="11" t="s">
        <v>11524</v>
      </c>
      <c r="L2200" s="11">
        <v>2</v>
      </c>
    </row>
    <row r="2201" spans="1:12">
      <c r="A2201" s="11" t="s">
        <v>3716</v>
      </c>
      <c r="D2201" s="11" t="s">
        <v>260</v>
      </c>
      <c r="E2201" s="19" t="s">
        <v>3966</v>
      </c>
      <c r="F2201" s="10">
        <v>42036</v>
      </c>
      <c r="G2201" s="10">
        <v>45689</v>
      </c>
      <c r="H2201" s="11">
        <v>11</v>
      </c>
      <c r="I2201" s="20" t="s">
        <v>259</v>
      </c>
      <c r="J2201" s="11" t="s">
        <v>261</v>
      </c>
      <c r="K2201" s="11" t="s">
        <v>11524</v>
      </c>
      <c r="L2201" s="11">
        <v>2</v>
      </c>
    </row>
    <row r="2202" spans="1:12">
      <c r="A2202" s="11" t="s">
        <v>3717</v>
      </c>
      <c r="D2202" s="11" t="s">
        <v>260</v>
      </c>
      <c r="E2202" s="19" t="s">
        <v>3967</v>
      </c>
      <c r="F2202" s="10">
        <v>42036</v>
      </c>
      <c r="G2202" s="10">
        <v>45689</v>
      </c>
      <c r="H2202" s="11">
        <v>11</v>
      </c>
      <c r="I2202" s="20" t="s">
        <v>259</v>
      </c>
      <c r="J2202" s="11" t="s">
        <v>261</v>
      </c>
      <c r="K2202" s="11" t="s">
        <v>11524</v>
      </c>
      <c r="L2202" s="11">
        <v>2</v>
      </c>
    </row>
    <row r="2203" spans="1:12">
      <c r="A2203" s="11" t="s">
        <v>3718</v>
      </c>
      <c r="D2203" s="11" t="s">
        <v>260</v>
      </c>
      <c r="E2203" s="19" t="s">
        <v>3968</v>
      </c>
      <c r="F2203" s="10">
        <v>42036</v>
      </c>
      <c r="G2203" s="10">
        <v>45689</v>
      </c>
      <c r="H2203" s="11">
        <v>11</v>
      </c>
      <c r="I2203" s="20" t="s">
        <v>259</v>
      </c>
      <c r="J2203" s="11" t="s">
        <v>261</v>
      </c>
      <c r="K2203" s="11" t="s">
        <v>11524</v>
      </c>
      <c r="L2203" s="11">
        <v>2</v>
      </c>
    </row>
    <row r="2204" spans="1:12">
      <c r="A2204" s="11" t="s">
        <v>3719</v>
      </c>
      <c r="D2204" s="11" t="s">
        <v>260</v>
      </c>
      <c r="E2204" s="19" t="s">
        <v>3969</v>
      </c>
      <c r="F2204" s="10">
        <v>42036</v>
      </c>
      <c r="G2204" s="10">
        <v>45689</v>
      </c>
      <c r="H2204" s="11">
        <v>11</v>
      </c>
      <c r="I2204" s="20" t="s">
        <v>259</v>
      </c>
      <c r="J2204" s="11" t="s">
        <v>261</v>
      </c>
      <c r="K2204" s="11" t="s">
        <v>11524</v>
      </c>
      <c r="L2204" s="11">
        <v>2</v>
      </c>
    </row>
    <row r="2205" spans="1:12">
      <c r="A2205" s="11" t="s">
        <v>3720</v>
      </c>
      <c r="D2205" s="11" t="s">
        <v>260</v>
      </c>
      <c r="E2205" s="19" t="s">
        <v>3970</v>
      </c>
      <c r="F2205" s="10">
        <v>42036</v>
      </c>
      <c r="G2205" s="10">
        <v>45689</v>
      </c>
      <c r="H2205" s="11">
        <v>11</v>
      </c>
      <c r="I2205" s="11" t="s">
        <v>277</v>
      </c>
      <c r="J2205" s="11" t="s">
        <v>261</v>
      </c>
      <c r="K2205" s="11" t="s">
        <v>11524</v>
      </c>
      <c r="L2205" s="11">
        <v>2</v>
      </c>
    </row>
    <row r="2206" spans="1:12">
      <c r="A2206" s="11" t="s">
        <v>3721</v>
      </c>
      <c r="D2206" s="11" t="s">
        <v>260</v>
      </c>
      <c r="E2206" s="19" t="s">
        <v>3971</v>
      </c>
      <c r="F2206" s="10">
        <v>42036</v>
      </c>
      <c r="G2206" s="10">
        <v>45689</v>
      </c>
      <c r="H2206" s="11">
        <v>11</v>
      </c>
      <c r="I2206" s="11" t="s">
        <v>277</v>
      </c>
      <c r="J2206" s="11" t="s">
        <v>261</v>
      </c>
      <c r="K2206" s="11" t="s">
        <v>11524</v>
      </c>
      <c r="L2206" s="11">
        <v>2</v>
      </c>
    </row>
    <row r="2207" spans="1:12">
      <c r="A2207" s="11" t="s">
        <v>3722</v>
      </c>
      <c r="D2207" s="11" t="s">
        <v>260</v>
      </c>
      <c r="E2207" s="19" t="s">
        <v>3972</v>
      </c>
      <c r="F2207" s="10">
        <v>42036</v>
      </c>
      <c r="G2207" s="10">
        <v>45689</v>
      </c>
      <c r="H2207" s="11">
        <v>11</v>
      </c>
      <c r="I2207" s="11" t="s">
        <v>277</v>
      </c>
      <c r="J2207" s="11" t="s">
        <v>261</v>
      </c>
      <c r="K2207" s="11" t="s">
        <v>11524</v>
      </c>
      <c r="L2207" s="11">
        <v>2</v>
      </c>
    </row>
    <row r="2208" spans="1:12">
      <c r="A2208" s="11" t="s">
        <v>3723</v>
      </c>
      <c r="D2208" s="11" t="s">
        <v>260</v>
      </c>
      <c r="E2208" s="19" t="s">
        <v>3973</v>
      </c>
      <c r="F2208" s="10">
        <v>42036</v>
      </c>
      <c r="G2208" s="10">
        <v>45689</v>
      </c>
      <c r="H2208" s="11">
        <v>11</v>
      </c>
      <c r="I2208" s="20" t="s">
        <v>259</v>
      </c>
      <c r="J2208" s="11" t="s">
        <v>261</v>
      </c>
      <c r="K2208" s="11" t="s">
        <v>11524</v>
      </c>
      <c r="L2208" s="11">
        <v>2</v>
      </c>
    </row>
    <row r="2209" spans="1:12">
      <c r="A2209" s="11" t="s">
        <v>3724</v>
      </c>
      <c r="D2209" s="11" t="s">
        <v>260</v>
      </c>
      <c r="E2209" s="19" t="s">
        <v>3974</v>
      </c>
      <c r="F2209" s="10">
        <v>42036</v>
      </c>
      <c r="G2209" s="10">
        <v>45689</v>
      </c>
      <c r="H2209" s="11">
        <v>11</v>
      </c>
      <c r="I2209" s="20" t="s">
        <v>259</v>
      </c>
      <c r="J2209" s="11" t="s">
        <v>261</v>
      </c>
      <c r="K2209" s="11" t="s">
        <v>11524</v>
      </c>
      <c r="L2209" s="11">
        <v>2</v>
      </c>
    </row>
    <row r="2210" spans="1:12">
      <c r="A2210" s="11" t="s">
        <v>3725</v>
      </c>
      <c r="D2210" s="11" t="s">
        <v>260</v>
      </c>
      <c r="E2210" s="19" t="s">
        <v>3975</v>
      </c>
      <c r="F2210" s="10">
        <v>42036</v>
      </c>
      <c r="G2210" s="10">
        <v>45689</v>
      </c>
      <c r="H2210" s="11">
        <v>11</v>
      </c>
      <c r="I2210" s="20" t="s">
        <v>259</v>
      </c>
      <c r="J2210" s="11" t="s">
        <v>261</v>
      </c>
      <c r="K2210" s="11" t="s">
        <v>11524</v>
      </c>
      <c r="L2210" s="11">
        <v>2</v>
      </c>
    </row>
    <row r="2211" spans="1:12">
      <c r="A2211" s="11" t="s">
        <v>3726</v>
      </c>
      <c r="D2211" s="11" t="s">
        <v>260</v>
      </c>
      <c r="E2211" s="19" t="s">
        <v>3976</v>
      </c>
      <c r="F2211" s="10">
        <v>42036</v>
      </c>
      <c r="G2211" s="10">
        <v>45689</v>
      </c>
      <c r="H2211" s="11">
        <v>11</v>
      </c>
      <c r="I2211" s="20" t="s">
        <v>259</v>
      </c>
      <c r="J2211" s="11" t="s">
        <v>261</v>
      </c>
      <c r="K2211" s="11" t="s">
        <v>11524</v>
      </c>
      <c r="L2211" s="11">
        <v>2</v>
      </c>
    </row>
    <row r="2212" spans="1:12">
      <c r="A2212" s="11" t="s">
        <v>3727</v>
      </c>
      <c r="D2212" s="11" t="s">
        <v>260</v>
      </c>
      <c r="E2212" s="19" t="s">
        <v>3977</v>
      </c>
      <c r="F2212" s="10">
        <v>42036</v>
      </c>
      <c r="G2212" s="10">
        <v>45689</v>
      </c>
      <c r="H2212" s="11">
        <v>11</v>
      </c>
      <c r="I2212" s="20" t="s">
        <v>259</v>
      </c>
      <c r="J2212" s="11" t="s">
        <v>261</v>
      </c>
      <c r="K2212" s="11" t="s">
        <v>11524</v>
      </c>
      <c r="L2212" s="11">
        <v>2</v>
      </c>
    </row>
    <row r="2213" spans="1:12">
      <c r="A2213" s="11" t="s">
        <v>3728</v>
      </c>
      <c r="D2213" s="11" t="s">
        <v>260</v>
      </c>
      <c r="E2213" s="19" t="s">
        <v>3978</v>
      </c>
      <c r="F2213" s="10">
        <v>42036</v>
      </c>
      <c r="G2213" s="10">
        <v>45689</v>
      </c>
      <c r="H2213" s="11">
        <v>11</v>
      </c>
      <c r="I2213" s="20" t="s">
        <v>259</v>
      </c>
      <c r="J2213" s="11" t="s">
        <v>261</v>
      </c>
      <c r="K2213" s="11" t="s">
        <v>11524</v>
      </c>
      <c r="L2213" s="11">
        <v>2</v>
      </c>
    </row>
    <row r="2214" spans="1:12">
      <c r="A2214" s="11" t="s">
        <v>3729</v>
      </c>
      <c r="D2214" s="11" t="s">
        <v>260</v>
      </c>
      <c r="E2214" s="19" t="s">
        <v>3979</v>
      </c>
      <c r="F2214" s="10">
        <v>42036</v>
      </c>
      <c r="G2214" s="10">
        <v>45689</v>
      </c>
      <c r="H2214" s="11">
        <v>11</v>
      </c>
      <c r="I2214" s="20" t="s">
        <v>259</v>
      </c>
      <c r="J2214" s="11" t="s">
        <v>261</v>
      </c>
      <c r="K2214" s="11" t="s">
        <v>11524</v>
      </c>
      <c r="L2214" s="11">
        <v>2</v>
      </c>
    </row>
    <row r="2215" spans="1:12">
      <c r="A2215" s="11" t="s">
        <v>3730</v>
      </c>
      <c r="D2215" s="11" t="s">
        <v>260</v>
      </c>
      <c r="E2215" s="19" t="s">
        <v>3980</v>
      </c>
      <c r="F2215" s="10">
        <v>42036</v>
      </c>
      <c r="G2215" s="10">
        <v>45689</v>
      </c>
      <c r="H2215" s="11">
        <v>11</v>
      </c>
      <c r="I2215" s="20" t="s">
        <v>259</v>
      </c>
      <c r="J2215" s="11" t="s">
        <v>261</v>
      </c>
      <c r="K2215" s="11" t="s">
        <v>11524</v>
      </c>
      <c r="L2215" s="11">
        <v>2</v>
      </c>
    </row>
    <row r="2216" spans="1:12">
      <c r="A2216" s="11" t="s">
        <v>3731</v>
      </c>
      <c r="D2216" s="11" t="s">
        <v>260</v>
      </c>
      <c r="E2216" s="19" t="s">
        <v>3981</v>
      </c>
      <c r="F2216" s="10">
        <v>42036</v>
      </c>
      <c r="G2216" s="10">
        <v>45689</v>
      </c>
      <c r="H2216" s="11">
        <v>11</v>
      </c>
      <c r="I2216" s="20" t="s">
        <v>259</v>
      </c>
      <c r="J2216" s="11" t="s">
        <v>261</v>
      </c>
      <c r="K2216" s="11" t="s">
        <v>11524</v>
      </c>
      <c r="L2216" s="11">
        <v>2</v>
      </c>
    </row>
    <row r="2217" spans="1:12">
      <c r="A2217" s="11" t="s">
        <v>3732</v>
      </c>
      <c r="D2217" s="11" t="s">
        <v>260</v>
      </c>
      <c r="E2217" s="19" t="s">
        <v>3982</v>
      </c>
      <c r="F2217" s="10">
        <v>42036</v>
      </c>
      <c r="G2217" s="10">
        <v>45689</v>
      </c>
      <c r="H2217" s="11">
        <v>11</v>
      </c>
      <c r="I2217" s="20" t="s">
        <v>259</v>
      </c>
      <c r="J2217" s="11" t="s">
        <v>261</v>
      </c>
      <c r="K2217" s="11" t="s">
        <v>11524</v>
      </c>
      <c r="L2217" s="11">
        <v>2</v>
      </c>
    </row>
    <row r="2218" spans="1:12">
      <c r="A2218" s="11" t="s">
        <v>3733</v>
      </c>
      <c r="D2218" s="11" t="s">
        <v>260</v>
      </c>
      <c r="E2218" s="19" t="s">
        <v>3983</v>
      </c>
      <c r="F2218" s="10">
        <v>42036</v>
      </c>
      <c r="G2218" s="10">
        <v>45689</v>
      </c>
      <c r="H2218" s="11">
        <v>11</v>
      </c>
      <c r="I2218" s="20" t="s">
        <v>259</v>
      </c>
      <c r="J2218" s="11" t="s">
        <v>261</v>
      </c>
      <c r="K2218" s="11" t="s">
        <v>11524</v>
      </c>
      <c r="L2218" s="11">
        <v>2</v>
      </c>
    </row>
    <row r="2219" spans="1:12">
      <c r="A2219" s="11" t="s">
        <v>3734</v>
      </c>
      <c r="D2219" s="11" t="s">
        <v>260</v>
      </c>
      <c r="E2219" s="19" t="s">
        <v>3984</v>
      </c>
      <c r="F2219" s="10">
        <v>42036</v>
      </c>
      <c r="G2219" s="10">
        <v>45689</v>
      </c>
      <c r="H2219" s="11">
        <v>11</v>
      </c>
      <c r="I2219" s="20" t="s">
        <v>259</v>
      </c>
      <c r="J2219" s="11" t="s">
        <v>261</v>
      </c>
      <c r="K2219" s="11" t="s">
        <v>11524</v>
      </c>
      <c r="L2219" s="11">
        <v>2</v>
      </c>
    </row>
    <row r="2220" spans="1:12">
      <c r="A2220" s="11" t="s">
        <v>3735</v>
      </c>
      <c r="D2220" s="11" t="s">
        <v>260</v>
      </c>
      <c r="E2220" s="19" t="s">
        <v>3985</v>
      </c>
      <c r="F2220" s="10">
        <v>42036</v>
      </c>
      <c r="G2220" s="10">
        <v>45689</v>
      </c>
      <c r="H2220" s="11">
        <v>11</v>
      </c>
      <c r="I2220" s="20" t="s">
        <v>259</v>
      </c>
      <c r="J2220" s="11" t="s">
        <v>261</v>
      </c>
      <c r="K2220" s="11" t="s">
        <v>11524</v>
      </c>
      <c r="L2220" s="11">
        <v>2</v>
      </c>
    </row>
    <row r="2221" spans="1:12">
      <c r="A2221" s="11" t="s">
        <v>3736</v>
      </c>
      <c r="D2221" s="11" t="s">
        <v>260</v>
      </c>
      <c r="E2221" s="19" t="s">
        <v>3986</v>
      </c>
      <c r="F2221" s="10">
        <v>42036</v>
      </c>
      <c r="G2221" s="10">
        <v>45689</v>
      </c>
      <c r="H2221" s="11">
        <v>11</v>
      </c>
      <c r="I2221" s="20" t="s">
        <v>259</v>
      </c>
      <c r="J2221" s="11" t="s">
        <v>261</v>
      </c>
      <c r="K2221" s="11" t="s">
        <v>11524</v>
      </c>
      <c r="L2221" s="11">
        <v>2</v>
      </c>
    </row>
    <row r="2222" spans="1:12">
      <c r="A2222" s="11" t="s">
        <v>3737</v>
      </c>
      <c r="D2222" s="11" t="s">
        <v>260</v>
      </c>
      <c r="E2222" s="19" t="s">
        <v>3987</v>
      </c>
      <c r="F2222" s="10">
        <v>42036</v>
      </c>
      <c r="G2222" s="10">
        <v>45689</v>
      </c>
      <c r="H2222" s="11">
        <v>11</v>
      </c>
      <c r="I2222" s="20" t="s">
        <v>259</v>
      </c>
      <c r="J2222" s="11" t="s">
        <v>261</v>
      </c>
      <c r="K2222" s="11" t="s">
        <v>11524</v>
      </c>
      <c r="L2222" s="11">
        <v>2</v>
      </c>
    </row>
    <row r="2223" spans="1:12">
      <c r="A2223" s="11" t="s">
        <v>3738</v>
      </c>
      <c r="D2223" s="11" t="s">
        <v>260</v>
      </c>
      <c r="E2223" s="19" t="s">
        <v>3988</v>
      </c>
      <c r="F2223" s="10">
        <v>42036</v>
      </c>
      <c r="G2223" s="10">
        <v>45689</v>
      </c>
      <c r="H2223" s="11">
        <v>11</v>
      </c>
      <c r="I2223" s="11" t="s">
        <v>277</v>
      </c>
      <c r="J2223" s="11" t="s">
        <v>261</v>
      </c>
      <c r="K2223" s="11" t="s">
        <v>11524</v>
      </c>
      <c r="L2223" s="11">
        <v>2</v>
      </c>
    </row>
    <row r="2224" spans="1:12">
      <c r="A2224" s="11" t="s">
        <v>3739</v>
      </c>
      <c r="D2224" s="11" t="s">
        <v>260</v>
      </c>
      <c r="E2224" s="19" t="s">
        <v>3989</v>
      </c>
      <c r="F2224" s="10">
        <v>42036</v>
      </c>
      <c r="G2224" s="10">
        <v>45689</v>
      </c>
      <c r="H2224" s="11">
        <v>11</v>
      </c>
      <c r="I2224" s="11" t="s">
        <v>277</v>
      </c>
      <c r="J2224" s="11" t="s">
        <v>261</v>
      </c>
      <c r="K2224" s="11" t="s">
        <v>11524</v>
      </c>
      <c r="L2224" s="11">
        <v>2</v>
      </c>
    </row>
    <row r="2225" spans="1:12">
      <c r="A2225" s="11" t="s">
        <v>3740</v>
      </c>
      <c r="D2225" s="11" t="s">
        <v>260</v>
      </c>
      <c r="E2225" s="19" t="s">
        <v>3990</v>
      </c>
      <c r="F2225" s="10">
        <v>42036</v>
      </c>
      <c r="G2225" s="10">
        <v>45689</v>
      </c>
      <c r="H2225" s="11">
        <v>11</v>
      </c>
      <c r="I2225" s="11" t="s">
        <v>277</v>
      </c>
      <c r="J2225" s="11" t="s">
        <v>261</v>
      </c>
      <c r="K2225" s="11" t="s">
        <v>11524</v>
      </c>
      <c r="L2225" s="11">
        <v>2</v>
      </c>
    </row>
    <row r="2226" spans="1:12">
      <c r="A2226" s="11" t="s">
        <v>3741</v>
      </c>
      <c r="D2226" s="11" t="s">
        <v>260</v>
      </c>
      <c r="E2226" s="19" t="s">
        <v>3991</v>
      </c>
      <c r="F2226" s="10">
        <v>42036</v>
      </c>
      <c r="G2226" s="10">
        <v>45689</v>
      </c>
      <c r="H2226" s="11">
        <v>11</v>
      </c>
      <c r="I2226" s="20" t="s">
        <v>259</v>
      </c>
      <c r="J2226" s="11" t="s">
        <v>261</v>
      </c>
      <c r="K2226" s="11" t="s">
        <v>11524</v>
      </c>
      <c r="L2226" s="11">
        <v>2</v>
      </c>
    </row>
    <row r="2227" spans="1:12">
      <c r="A2227" s="11" t="s">
        <v>3742</v>
      </c>
      <c r="D2227" s="11" t="s">
        <v>260</v>
      </c>
      <c r="E2227" s="19" t="s">
        <v>3992</v>
      </c>
      <c r="F2227" s="10">
        <v>42036</v>
      </c>
      <c r="G2227" s="10">
        <v>45689</v>
      </c>
      <c r="H2227" s="11">
        <v>11</v>
      </c>
      <c r="I2227" s="20" t="s">
        <v>259</v>
      </c>
      <c r="J2227" s="11" t="s">
        <v>261</v>
      </c>
      <c r="K2227" s="11" t="s">
        <v>11524</v>
      </c>
      <c r="L2227" s="11">
        <v>2</v>
      </c>
    </row>
    <row r="2228" spans="1:12">
      <c r="A2228" s="11" t="s">
        <v>3743</v>
      </c>
      <c r="D2228" s="11" t="s">
        <v>260</v>
      </c>
      <c r="E2228" s="19" t="s">
        <v>3993</v>
      </c>
      <c r="F2228" s="10">
        <v>42036</v>
      </c>
      <c r="G2228" s="10">
        <v>45689</v>
      </c>
      <c r="H2228" s="11">
        <v>11</v>
      </c>
      <c r="I2228" s="20" t="s">
        <v>259</v>
      </c>
      <c r="J2228" s="11" t="s">
        <v>261</v>
      </c>
      <c r="K2228" s="11" t="s">
        <v>11524</v>
      </c>
      <c r="L2228" s="11">
        <v>2</v>
      </c>
    </row>
    <row r="2229" spans="1:12">
      <c r="A2229" s="11" t="s">
        <v>3744</v>
      </c>
      <c r="D2229" s="11" t="s">
        <v>260</v>
      </c>
      <c r="E2229" s="19" t="s">
        <v>3994</v>
      </c>
      <c r="F2229" s="10">
        <v>42036</v>
      </c>
      <c r="G2229" s="10">
        <v>45689</v>
      </c>
      <c r="H2229" s="11">
        <v>11</v>
      </c>
      <c r="I2229" s="20" t="s">
        <v>259</v>
      </c>
      <c r="J2229" s="11" t="s">
        <v>261</v>
      </c>
      <c r="K2229" s="11" t="s">
        <v>11524</v>
      </c>
      <c r="L2229" s="11">
        <v>2</v>
      </c>
    </row>
    <row r="2230" spans="1:12">
      <c r="A2230" s="11" t="s">
        <v>3745</v>
      </c>
      <c r="D2230" s="11" t="s">
        <v>260</v>
      </c>
      <c r="E2230" s="19" t="s">
        <v>3995</v>
      </c>
      <c r="F2230" s="10">
        <v>42036</v>
      </c>
      <c r="G2230" s="10">
        <v>45689</v>
      </c>
      <c r="H2230" s="11">
        <v>11</v>
      </c>
      <c r="I2230" s="20" t="s">
        <v>259</v>
      </c>
      <c r="J2230" s="11" t="s">
        <v>261</v>
      </c>
      <c r="K2230" s="11" t="s">
        <v>11524</v>
      </c>
      <c r="L2230" s="11">
        <v>2</v>
      </c>
    </row>
    <row r="2231" spans="1:12">
      <c r="A2231" s="11" t="s">
        <v>3746</v>
      </c>
      <c r="D2231" s="11" t="s">
        <v>260</v>
      </c>
      <c r="E2231" s="19" t="s">
        <v>3996</v>
      </c>
      <c r="F2231" s="10">
        <v>42036</v>
      </c>
      <c r="G2231" s="10">
        <v>45689</v>
      </c>
      <c r="H2231" s="11">
        <v>11</v>
      </c>
      <c r="I2231" s="20" t="s">
        <v>259</v>
      </c>
      <c r="J2231" s="11" t="s">
        <v>261</v>
      </c>
      <c r="K2231" s="11" t="s">
        <v>11524</v>
      </c>
      <c r="L2231" s="11">
        <v>2</v>
      </c>
    </row>
    <row r="2232" spans="1:12">
      <c r="A2232" s="11" t="s">
        <v>3747</v>
      </c>
      <c r="D2232" s="11" t="s">
        <v>260</v>
      </c>
      <c r="E2232" s="19" t="s">
        <v>3997</v>
      </c>
      <c r="F2232" s="10">
        <v>42036</v>
      </c>
      <c r="G2232" s="10">
        <v>45689</v>
      </c>
      <c r="H2232" s="11">
        <v>11</v>
      </c>
      <c r="I2232" s="20" t="s">
        <v>259</v>
      </c>
      <c r="J2232" s="11" t="s">
        <v>261</v>
      </c>
      <c r="K2232" s="11" t="s">
        <v>11524</v>
      </c>
      <c r="L2232" s="11">
        <v>2</v>
      </c>
    </row>
    <row r="2233" spans="1:12">
      <c r="A2233" s="11" t="s">
        <v>3748</v>
      </c>
      <c r="D2233" s="11" t="s">
        <v>260</v>
      </c>
      <c r="E2233" s="19" t="s">
        <v>3998</v>
      </c>
      <c r="F2233" s="10">
        <v>42036</v>
      </c>
      <c r="G2233" s="10">
        <v>45689</v>
      </c>
      <c r="H2233" s="11">
        <v>11</v>
      </c>
      <c r="I2233" s="20" t="s">
        <v>259</v>
      </c>
      <c r="J2233" s="11" t="s">
        <v>261</v>
      </c>
      <c r="K2233" s="11" t="s">
        <v>11524</v>
      </c>
      <c r="L2233" s="11">
        <v>2</v>
      </c>
    </row>
    <row r="2234" spans="1:12">
      <c r="A2234" s="11" t="s">
        <v>3749</v>
      </c>
      <c r="D2234" s="11" t="s">
        <v>260</v>
      </c>
      <c r="E2234" s="19" t="s">
        <v>3999</v>
      </c>
      <c r="F2234" s="10">
        <v>42036</v>
      </c>
      <c r="G2234" s="10">
        <v>45689</v>
      </c>
      <c r="H2234" s="11">
        <v>11</v>
      </c>
      <c r="I2234" s="20" t="s">
        <v>259</v>
      </c>
      <c r="J2234" s="11" t="s">
        <v>261</v>
      </c>
      <c r="K2234" s="11" t="s">
        <v>11524</v>
      </c>
      <c r="L2234" s="11">
        <v>2</v>
      </c>
    </row>
    <row r="2235" spans="1:12">
      <c r="A2235" s="11" t="s">
        <v>3750</v>
      </c>
      <c r="D2235" s="11" t="s">
        <v>260</v>
      </c>
      <c r="E2235" s="19" t="s">
        <v>4000</v>
      </c>
      <c r="F2235" s="10">
        <v>42036</v>
      </c>
      <c r="G2235" s="10">
        <v>45689</v>
      </c>
      <c r="H2235" s="11">
        <v>11</v>
      </c>
      <c r="I2235" s="20" t="s">
        <v>259</v>
      </c>
      <c r="J2235" s="11" t="s">
        <v>261</v>
      </c>
      <c r="K2235" s="11" t="s">
        <v>11524</v>
      </c>
      <c r="L2235" s="11">
        <v>2</v>
      </c>
    </row>
    <row r="2236" spans="1:12">
      <c r="A2236" s="11" t="s">
        <v>3751</v>
      </c>
      <c r="D2236" s="11" t="s">
        <v>260</v>
      </c>
      <c r="E2236" s="19" t="s">
        <v>4001</v>
      </c>
      <c r="F2236" s="10">
        <v>42036</v>
      </c>
      <c r="G2236" s="10">
        <v>45689</v>
      </c>
      <c r="H2236" s="11">
        <v>11</v>
      </c>
      <c r="I2236" s="20" t="s">
        <v>259</v>
      </c>
      <c r="J2236" s="11" t="s">
        <v>261</v>
      </c>
      <c r="K2236" s="11" t="s">
        <v>11524</v>
      </c>
      <c r="L2236" s="11">
        <v>2</v>
      </c>
    </row>
    <row r="2237" spans="1:12">
      <c r="A2237" s="11" t="s">
        <v>3752</v>
      </c>
      <c r="D2237" s="11" t="s">
        <v>260</v>
      </c>
      <c r="E2237" s="19" t="s">
        <v>4002</v>
      </c>
      <c r="F2237" s="10">
        <v>42036</v>
      </c>
      <c r="G2237" s="10">
        <v>45689</v>
      </c>
      <c r="H2237" s="11">
        <v>11</v>
      </c>
      <c r="I2237" s="20" t="s">
        <v>259</v>
      </c>
      <c r="J2237" s="11" t="s">
        <v>261</v>
      </c>
      <c r="K2237" s="11" t="s">
        <v>11524</v>
      </c>
      <c r="L2237" s="11">
        <v>2</v>
      </c>
    </row>
    <row r="2238" spans="1:12">
      <c r="A2238" s="11" t="s">
        <v>3753</v>
      </c>
      <c r="D2238" s="11" t="s">
        <v>260</v>
      </c>
      <c r="E2238" s="19" t="s">
        <v>4003</v>
      </c>
      <c r="F2238" s="10">
        <v>42036</v>
      </c>
      <c r="G2238" s="10">
        <v>45689</v>
      </c>
      <c r="H2238" s="11">
        <v>11</v>
      </c>
      <c r="I2238" s="20" t="s">
        <v>259</v>
      </c>
      <c r="J2238" s="11" t="s">
        <v>261</v>
      </c>
      <c r="K2238" s="11" t="s">
        <v>11524</v>
      </c>
      <c r="L2238" s="11">
        <v>2</v>
      </c>
    </row>
    <row r="2239" spans="1:12">
      <c r="A2239" s="11" t="s">
        <v>3754</v>
      </c>
      <c r="D2239" s="11" t="s">
        <v>260</v>
      </c>
      <c r="E2239" s="19" t="s">
        <v>4004</v>
      </c>
      <c r="F2239" s="10">
        <v>42036</v>
      </c>
      <c r="G2239" s="10">
        <v>45689</v>
      </c>
      <c r="H2239" s="11">
        <v>11</v>
      </c>
      <c r="I2239" s="20" t="s">
        <v>259</v>
      </c>
      <c r="J2239" s="11" t="s">
        <v>261</v>
      </c>
      <c r="K2239" s="11" t="s">
        <v>11524</v>
      </c>
      <c r="L2239" s="11">
        <v>2</v>
      </c>
    </row>
    <row r="2240" spans="1:12">
      <c r="A2240" s="11" t="s">
        <v>3755</v>
      </c>
      <c r="D2240" s="11" t="s">
        <v>260</v>
      </c>
      <c r="E2240" s="19" t="s">
        <v>4005</v>
      </c>
      <c r="F2240" s="10">
        <v>42036</v>
      </c>
      <c r="G2240" s="10">
        <v>45689</v>
      </c>
      <c r="H2240" s="11">
        <v>11</v>
      </c>
      <c r="I2240" s="20" t="s">
        <v>259</v>
      </c>
      <c r="J2240" s="11" t="s">
        <v>261</v>
      </c>
      <c r="K2240" s="11" t="s">
        <v>11524</v>
      </c>
      <c r="L2240" s="11">
        <v>2</v>
      </c>
    </row>
    <row r="2241" spans="1:12">
      <c r="A2241" s="11" t="s">
        <v>3756</v>
      </c>
      <c r="D2241" s="11" t="s">
        <v>260</v>
      </c>
      <c r="E2241" s="19" t="s">
        <v>4006</v>
      </c>
      <c r="F2241" s="10">
        <v>42036</v>
      </c>
      <c r="G2241" s="10">
        <v>45689</v>
      </c>
      <c r="H2241" s="11">
        <v>11</v>
      </c>
      <c r="I2241" s="11" t="s">
        <v>277</v>
      </c>
      <c r="J2241" s="11" t="s">
        <v>261</v>
      </c>
      <c r="K2241" s="11" t="s">
        <v>11524</v>
      </c>
      <c r="L2241" s="11">
        <v>2</v>
      </c>
    </row>
    <row r="2242" spans="1:12">
      <c r="A2242" s="11" t="s">
        <v>3757</v>
      </c>
      <c r="D2242" s="11" t="s">
        <v>260</v>
      </c>
      <c r="E2242" s="19" t="s">
        <v>4007</v>
      </c>
      <c r="F2242" s="10">
        <v>42036</v>
      </c>
      <c r="G2242" s="10">
        <v>45689</v>
      </c>
      <c r="H2242" s="11">
        <v>11</v>
      </c>
      <c r="I2242" s="11" t="s">
        <v>277</v>
      </c>
      <c r="J2242" s="11" t="s">
        <v>261</v>
      </c>
      <c r="K2242" s="11" t="s">
        <v>11524</v>
      </c>
      <c r="L2242" s="11">
        <v>2</v>
      </c>
    </row>
    <row r="2243" spans="1:12">
      <c r="A2243" s="11" t="s">
        <v>3758</v>
      </c>
      <c r="D2243" s="11" t="s">
        <v>260</v>
      </c>
      <c r="E2243" s="19" t="s">
        <v>4008</v>
      </c>
      <c r="F2243" s="10">
        <v>42036</v>
      </c>
      <c r="G2243" s="10">
        <v>45689</v>
      </c>
      <c r="H2243" s="11">
        <v>11</v>
      </c>
      <c r="I2243" s="11" t="s">
        <v>277</v>
      </c>
      <c r="J2243" s="11" t="s">
        <v>261</v>
      </c>
      <c r="K2243" s="11" t="s">
        <v>11524</v>
      </c>
      <c r="L2243" s="11">
        <v>2</v>
      </c>
    </row>
    <row r="2244" spans="1:12">
      <c r="A2244" s="11" t="s">
        <v>3759</v>
      </c>
      <c r="D2244" s="11" t="s">
        <v>260</v>
      </c>
      <c r="E2244" s="19" t="s">
        <v>4009</v>
      </c>
      <c r="F2244" s="10">
        <v>42036</v>
      </c>
      <c r="G2244" s="10">
        <v>45689</v>
      </c>
      <c r="H2244" s="11">
        <v>11</v>
      </c>
      <c r="I2244" s="20" t="s">
        <v>259</v>
      </c>
      <c r="J2244" s="11" t="s">
        <v>261</v>
      </c>
      <c r="K2244" s="11" t="s">
        <v>11524</v>
      </c>
      <c r="L2244" s="11">
        <v>2</v>
      </c>
    </row>
    <row r="2245" spans="1:12">
      <c r="A2245" s="11" t="s">
        <v>3760</v>
      </c>
      <c r="D2245" s="11" t="s">
        <v>260</v>
      </c>
      <c r="E2245" s="19" t="s">
        <v>4010</v>
      </c>
      <c r="F2245" s="10">
        <v>42036</v>
      </c>
      <c r="G2245" s="10">
        <v>45689</v>
      </c>
      <c r="H2245" s="11">
        <v>11</v>
      </c>
      <c r="I2245" s="20" t="s">
        <v>259</v>
      </c>
      <c r="J2245" s="11" t="s">
        <v>261</v>
      </c>
      <c r="K2245" s="11" t="s">
        <v>11524</v>
      </c>
      <c r="L2245" s="11">
        <v>2</v>
      </c>
    </row>
    <row r="2246" spans="1:12">
      <c r="A2246" s="11" t="s">
        <v>3761</v>
      </c>
      <c r="D2246" s="11" t="s">
        <v>260</v>
      </c>
      <c r="E2246" s="19" t="s">
        <v>4011</v>
      </c>
      <c r="F2246" s="10">
        <v>42036</v>
      </c>
      <c r="G2246" s="10">
        <v>45689</v>
      </c>
      <c r="H2246" s="11">
        <v>11</v>
      </c>
      <c r="I2246" s="20" t="s">
        <v>259</v>
      </c>
      <c r="J2246" s="11" t="s">
        <v>261</v>
      </c>
      <c r="K2246" s="11" t="s">
        <v>11524</v>
      </c>
      <c r="L2246" s="11">
        <v>2</v>
      </c>
    </row>
    <row r="2247" spans="1:12">
      <c r="A2247" s="11" t="s">
        <v>3762</v>
      </c>
      <c r="D2247" s="11" t="s">
        <v>260</v>
      </c>
      <c r="E2247" s="19" t="s">
        <v>4012</v>
      </c>
      <c r="F2247" s="10">
        <v>42036</v>
      </c>
      <c r="G2247" s="10">
        <v>45689</v>
      </c>
      <c r="H2247" s="11">
        <v>11</v>
      </c>
      <c r="I2247" s="20" t="s">
        <v>259</v>
      </c>
      <c r="J2247" s="11" t="s">
        <v>261</v>
      </c>
      <c r="K2247" s="11" t="s">
        <v>11524</v>
      </c>
      <c r="L2247" s="11">
        <v>2</v>
      </c>
    </row>
    <row r="2248" spans="1:12">
      <c r="A2248" s="11" t="s">
        <v>3763</v>
      </c>
      <c r="D2248" s="11" t="s">
        <v>260</v>
      </c>
      <c r="E2248" s="19" t="s">
        <v>4013</v>
      </c>
      <c r="F2248" s="10">
        <v>42036</v>
      </c>
      <c r="G2248" s="10">
        <v>45689</v>
      </c>
      <c r="H2248" s="11">
        <v>11</v>
      </c>
      <c r="I2248" s="20" t="s">
        <v>259</v>
      </c>
      <c r="J2248" s="11" t="s">
        <v>261</v>
      </c>
      <c r="K2248" s="11" t="s">
        <v>11524</v>
      </c>
      <c r="L2248" s="11">
        <v>2</v>
      </c>
    </row>
    <row r="2249" spans="1:12">
      <c r="A2249" s="11" t="s">
        <v>3764</v>
      </c>
      <c r="D2249" s="11" t="s">
        <v>260</v>
      </c>
      <c r="E2249" s="19" t="s">
        <v>4014</v>
      </c>
      <c r="F2249" s="10">
        <v>42036</v>
      </c>
      <c r="G2249" s="10">
        <v>45689</v>
      </c>
      <c r="H2249" s="11">
        <v>11</v>
      </c>
      <c r="I2249" s="20" t="s">
        <v>259</v>
      </c>
      <c r="J2249" s="11" t="s">
        <v>261</v>
      </c>
      <c r="K2249" s="11" t="s">
        <v>11524</v>
      </c>
      <c r="L2249" s="11">
        <v>2</v>
      </c>
    </row>
    <row r="2250" spans="1:12">
      <c r="A2250" s="11" t="s">
        <v>3765</v>
      </c>
      <c r="D2250" s="11" t="s">
        <v>260</v>
      </c>
      <c r="E2250" s="19" t="s">
        <v>4015</v>
      </c>
      <c r="F2250" s="10">
        <v>42036</v>
      </c>
      <c r="G2250" s="10">
        <v>45689</v>
      </c>
      <c r="H2250" s="11">
        <v>11</v>
      </c>
      <c r="I2250" s="20" t="s">
        <v>259</v>
      </c>
      <c r="J2250" s="11" t="s">
        <v>261</v>
      </c>
      <c r="K2250" s="11" t="s">
        <v>11524</v>
      </c>
      <c r="L2250" s="11">
        <v>2</v>
      </c>
    </row>
    <row r="2251" spans="1:12">
      <c r="A2251" s="11" t="s">
        <v>3766</v>
      </c>
      <c r="D2251" s="11" t="s">
        <v>260</v>
      </c>
      <c r="E2251" s="19" t="s">
        <v>4016</v>
      </c>
      <c r="F2251" s="10">
        <v>42036</v>
      </c>
      <c r="G2251" s="10">
        <v>45689</v>
      </c>
      <c r="H2251" s="11">
        <v>11</v>
      </c>
      <c r="I2251" s="20" t="s">
        <v>259</v>
      </c>
      <c r="J2251" s="11" t="s">
        <v>261</v>
      </c>
      <c r="K2251" s="11" t="s">
        <v>11524</v>
      </c>
      <c r="L2251" s="11">
        <v>2</v>
      </c>
    </row>
    <row r="2252" spans="1:12">
      <c r="A2252" s="11" t="s">
        <v>3767</v>
      </c>
      <c r="D2252" s="11" t="s">
        <v>260</v>
      </c>
      <c r="E2252" s="19" t="s">
        <v>4017</v>
      </c>
      <c r="F2252" s="10">
        <v>42036</v>
      </c>
      <c r="G2252" s="10">
        <v>45689</v>
      </c>
      <c r="H2252" s="11">
        <v>11</v>
      </c>
      <c r="I2252" s="20" t="s">
        <v>259</v>
      </c>
      <c r="J2252" s="11" t="s">
        <v>261</v>
      </c>
      <c r="K2252" s="11" t="s">
        <v>11524</v>
      </c>
      <c r="L2252" s="11">
        <v>2</v>
      </c>
    </row>
    <row r="2253" spans="1:12">
      <c r="A2253" s="11" t="s">
        <v>3768</v>
      </c>
      <c r="D2253" s="11" t="s">
        <v>260</v>
      </c>
      <c r="E2253" s="19" t="s">
        <v>4018</v>
      </c>
      <c r="F2253" s="10">
        <v>42036</v>
      </c>
      <c r="G2253" s="10">
        <v>45689</v>
      </c>
      <c r="H2253" s="11">
        <v>11</v>
      </c>
      <c r="I2253" s="20" t="s">
        <v>259</v>
      </c>
      <c r="J2253" s="11" t="s">
        <v>261</v>
      </c>
      <c r="K2253" s="11" t="s">
        <v>11524</v>
      </c>
      <c r="L2253" s="11">
        <v>2</v>
      </c>
    </row>
    <row r="2254" spans="1:12">
      <c r="A2254" s="11" t="s">
        <v>3769</v>
      </c>
      <c r="D2254" s="11" t="s">
        <v>260</v>
      </c>
      <c r="E2254" s="19" t="s">
        <v>4019</v>
      </c>
      <c r="F2254" s="10">
        <v>42036</v>
      </c>
      <c r="G2254" s="10">
        <v>45689</v>
      </c>
      <c r="H2254" s="11">
        <v>11</v>
      </c>
      <c r="I2254" s="20" t="s">
        <v>259</v>
      </c>
      <c r="J2254" s="11" t="s">
        <v>261</v>
      </c>
      <c r="K2254" s="11" t="s">
        <v>11524</v>
      </c>
      <c r="L2254" s="11">
        <v>2</v>
      </c>
    </row>
    <row r="2255" spans="1:12">
      <c r="A2255" s="11" t="s">
        <v>3770</v>
      </c>
      <c r="D2255" s="11" t="s">
        <v>260</v>
      </c>
      <c r="E2255" s="19" t="s">
        <v>4020</v>
      </c>
      <c r="F2255" s="10">
        <v>42036</v>
      </c>
      <c r="G2255" s="10">
        <v>45689</v>
      </c>
      <c r="H2255" s="11">
        <v>11</v>
      </c>
      <c r="I2255" s="20" t="s">
        <v>259</v>
      </c>
      <c r="J2255" s="11" t="s">
        <v>261</v>
      </c>
      <c r="K2255" s="11" t="s">
        <v>11524</v>
      </c>
      <c r="L2255" s="11">
        <v>2</v>
      </c>
    </row>
    <row r="2256" spans="1:12">
      <c r="A2256" s="11" t="s">
        <v>3771</v>
      </c>
      <c r="D2256" s="11" t="s">
        <v>260</v>
      </c>
      <c r="E2256" s="19" t="s">
        <v>4021</v>
      </c>
      <c r="F2256" s="10">
        <v>42036</v>
      </c>
      <c r="G2256" s="10">
        <v>45689</v>
      </c>
      <c r="H2256" s="11">
        <v>11</v>
      </c>
      <c r="I2256" s="20" t="s">
        <v>259</v>
      </c>
      <c r="J2256" s="11" t="s">
        <v>261</v>
      </c>
      <c r="K2256" s="11" t="s">
        <v>11524</v>
      </c>
      <c r="L2256" s="11">
        <v>2</v>
      </c>
    </row>
    <row r="2257" spans="1:12">
      <c r="A2257" s="11" t="s">
        <v>3772</v>
      </c>
      <c r="D2257" s="11" t="s">
        <v>260</v>
      </c>
      <c r="E2257" s="19" t="s">
        <v>4022</v>
      </c>
      <c r="F2257" s="10">
        <v>42036</v>
      </c>
      <c r="G2257" s="10">
        <v>45689</v>
      </c>
      <c r="H2257" s="11">
        <v>11</v>
      </c>
      <c r="I2257" s="20" t="s">
        <v>259</v>
      </c>
      <c r="J2257" s="11" t="s">
        <v>261</v>
      </c>
      <c r="K2257" s="11" t="s">
        <v>11524</v>
      </c>
      <c r="L2257" s="11">
        <v>2</v>
      </c>
    </row>
    <row r="2258" spans="1:12">
      <c r="A2258" s="11" t="s">
        <v>3773</v>
      </c>
      <c r="D2258" s="11" t="s">
        <v>260</v>
      </c>
      <c r="E2258" s="19" t="s">
        <v>4023</v>
      </c>
      <c r="F2258" s="10">
        <v>42036</v>
      </c>
      <c r="G2258" s="10">
        <v>45689</v>
      </c>
      <c r="H2258" s="11">
        <v>11</v>
      </c>
      <c r="I2258" s="20" t="s">
        <v>259</v>
      </c>
      <c r="J2258" s="11" t="s">
        <v>261</v>
      </c>
      <c r="K2258" s="11" t="s">
        <v>11524</v>
      </c>
      <c r="L2258" s="11">
        <v>2</v>
      </c>
    </row>
    <row r="2259" spans="1:12">
      <c r="A2259" s="11" t="s">
        <v>3774</v>
      </c>
      <c r="D2259" s="11" t="s">
        <v>260</v>
      </c>
      <c r="E2259" s="19" t="s">
        <v>4024</v>
      </c>
      <c r="F2259" s="10">
        <v>42036</v>
      </c>
      <c r="G2259" s="10">
        <v>45689</v>
      </c>
      <c r="H2259" s="11">
        <v>11</v>
      </c>
      <c r="I2259" s="11" t="s">
        <v>277</v>
      </c>
      <c r="J2259" s="11" t="s">
        <v>261</v>
      </c>
      <c r="K2259" s="11" t="s">
        <v>11524</v>
      </c>
      <c r="L2259" s="11">
        <v>2</v>
      </c>
    </row>
    <row r="2260" spans="1:12">
      <c r="A2260" s="11" t="s">
        <v>3775</v>
      </c>
      <c r="D2260" s="11" t="s">
        <v>260</v>
      </c>
      <c r="E2260" s="19" t="s">
        <v>4025</v>
      </c>
      <c r="F2260" s="10">
        <v>42036</v>
      </c>
      <c r="G2260" s="10">
        <v>45689</v>
      </c>
      <c r="H2260" s="11">
        <v>11</v>
      </c>
      <c r="I2260" s="11" t="s">
        <v>277</v>
      </c>
      <c r="J2260" s="11" t="s">
        <v>261</v>
      </c>
      <c r="K2260" s="11" t="s">
        <v>11524</v>
      </c>
      <c r="L2260" s="11">
        <v>2</v>
      </c>
    </row>
    <row r="2261" spans="1:12">
      <c r="A2261" s="11" t="s">
        <v>3776</v>
      </c>
      <c r="D2261" s="11" t="s">
        <v>260</v>
      </c>
      <c r="E2261" s="19" t="s">
        <v>4026</v>
      </c>
      <c r="F2261" s="10">
        <v>42036</v>
      </c>
      <c r="G2261" s="10">
        <v>45689</v>
      </c>
      <c r="H2261" s="11">
        <v>11</v>
      </c>
      <c r="I2261" s="11" t="s">
        <v>277</v>
      </c>
      <c r="J2261" s="11" t="s">
        <v>261</v>
      </c>
      <c r="K2261" s="11" t="s">
        <v>11524</v>
      </c>
      <c r="L2261" s="11">
        <v>2</v>
      </c>
    </row>
    <row r="2262" spans="1:12">
      <c r="A2262" s="11" t="s">
        <v>4027</v>
      </c>
      <c r="D2262" s="11" t="s">
        <v>260</v>
      </c>
      <c r="E2262" s="19" t="s">
        <v>4277</v>
      </c>
      <c r="F2262" s="10">
        <v>42036</v>
      </c>
      <c r="G2262" s="10">
        <v>45689</v>
      </c>
      <c r="H2262" s="11">
        <v>11</v>
      </c>
      <c r="I2262" s="20" t="s">
        <v>259</v>
      </c>
      <c r="J2262" s="11" t="s">
        <v>261</v>
      </c>
      <c r="K2262" s="11" t="s">
        <v>11524</v>
      </c>
      <c r="L2262" s="11">
        <v>2</v>
      </c>
    </row>
    <row r="2263" spans="1:12">
      <c r="A2263" s="11" t="s">
        <v>4028</v>
      </c>
      <c r="D2263" s="11" t="s">
        <v>260</v>
      </c>
      <c r="E2263" s="19" t="s">
        <v>4278</v>
      </c>
      <c r="F2263" s="10">
        <v>42036</v>
      </c>
      <c r="G2263" s="10">
        <v>45689</v>
      </c>
      <c r="H2263" s="11">
        <v>11</v>
      </c>
      <c r="I2263" s="20" t="s">
        <v>259</v>
      </c>
      <c r="J2263" s="11" t="s">
        <v>261</v>
      </c>
      <c r="K2263" s="11" t="s">
        <v>11524</v>
      </c>
      <c r="L2263" s="11">
        <v>2</v>
      </c>
    </row>
    <row r="2264" spans="1:12">
      <c r="A2264" s="11" t="s">
        <v>4029</v>
      </c>
      <c r="D2264" s="11" t="s">
        <v>260</v>
      </c>
      <c r="E2264" s="19" t="s">
        <v>4279</v>
      </c>
      <c r="F2264" s="10">
        <v>42036</v>
      </c>
      <c r="G2264" s="10">
        <v>45689</v>
      </c>
      <c r="H2264" s="11">
        <v>11</v>
      </c>
      <c r="I2264" s="20" t="s">
        <v>259</v>
      </c>
      <c r="J2264" s="11" t="s">
        <v>261</v>
      </c>
      <c r="K2264" s="11" t="s">
        <v>11524</v>
      </c>
      <c r="L2264" s="11">
        <v>2</v>
      </c>
    </row>
    <row r="2265" spans="1:12">
      <c r="A2265" s="11" t="s">
        <v>4030</v>
      </c>
      <c r="D2265" s="11" t="s">
        <v>260</v>
      </c>
      <c r="E2265" s="19" t="s">
        <v>4280</v>
      </c>
      <c r="F2265" s="10">
        <v>42036</v>
      </c>
      <c r="G2265" s="10">
        <v>45689</v>
      </c>
      <c r="H2265" s="11">
        <v>11</v>
      </c>
      <c r="I2265" s="20" t="s">
        <v>259</v>
      </c>
      <c r="J2265" s="11" t="s">
        <v>261</v>
      </c>
      <c r="K2265" s="11" t="s">
        <v>11524</v>
      </c>
      <c r="L2265" s="11">
        <v>2</v>
      </c>
    </row>
    <row r="2266" spans="1:12">
      <c r="A2266" s="11" t="s">
        <v>4031</v>
      </c>
      <c r="D2266" s="11" t="s">
        <v>260</v>
      </c>
      <c r="E2266" s="19" t="s">
        <v>4281</v>
      </c>
      <c r="F2266" s="10">
        <v>42036</v>
      </c>
      <c r="G2266" s="10">
        <v>45689</v>
      </c>
      <c r="H2266" s="11">
        <v>11</v>
      </c>
      <c r="I2266" s="20" t="s">
        <v>259</v>
      </c>
      <c r="J2266" s="11" t="s">
        <v>261</v>
      </c>
      <c r="K2266" s="11" t="s">
        <v>11524</v>
      </c>
      <c r="L2266" s="11">
        <v>2</v>
      </c>
    </row>
    <row r="2267" spans="1:12">
      <c r="A2267" s="11" t="s">
        <v>4032</v>
      </c>
      <c r="D2267" s="11" t="s">
        <v>260</v>
      </c>
      <c r="E2267" s="19" t="s">
        <v>4282</v>
      </c>
      <c r="F2267" s="10">
        <v>42036</v>
      </c>
      <c r="G2267" s="10">
        <v>45689</v>
      </c>
      <c r="H2267" s="11">
        <v>11</v>
      </c>
      <c r="I2267" s="20" t="s">
        <v>259</v>
      </c>
      <c r="J2267" s="11" t="s">
        <v>261</v>
      </c>
      <c r="K2267" s="11" t="s">
        <v>11524</v>
      </c>
      <c r="L2267" s="11">
        <v>2</v>
      </c>
    </row>
    <row r="2268" spans="1:12">
      <c r="A2268" s="11" t="s">
        <v>4033</v>
      </c>
      <c r="D2268" s="11" t="s">
        <v>260</v>
      </c>
      <c r="E2268" s="19" t="s">
        <v>4283</v>
      </c>
      <c r="F2268" s="10">
        <v>42036</v>
      </c>
      <c r="G2268" s="10">
        <v>45689</v>
      </c>
      <c r="H2268" s="11">
        <v>11</v>
      </c>
      <c r="I2268" s="20" t="s">
        <v>259</v>
      </c>
      <c r="J2268" s="11" t="s">
        <v>261</v>
      </c>
      <c r="K2268" s="11" t="s">
        <v>11524</v>
      </c>
      <c r="L2268" s="11">
        <v>2</v>
      </c>
    </row>
    <row r="2269" spans="1:12">
      <c r="A2269" s="11" t="s">
        <v>4034</v>
      </c>
      <c r="D2269" s="11" t="s">
        <v>260</v>
      </c>
      <c r="E2269" s="19" t="s">
        <v>4284</v>
      </c>
      <c r="F2269" s="10">
        <v>42036</v>
      </c>
      <c r="G2269" s="10">
        <v>45689</v>
      </c>
      <c r="H2269" s="11">
        <v>11</v>
      </c>
      <c r="I2269" s="20" t="s">
        <v>259</v>
      </c>
      <c r="J2269" s="11" t="s">
        <v>261</v>
      </c>
      <c r="K2269" s="11" t="s">
        <v>11524</v>
      </c>
      <c r="L2269" s="11">
        <v>2</v>
      </c>
    </row>
    <row r="2270" spans="1:12">
      <c r="A2270" s="11" t="s">
        <v>4035</v>
      </c>
      <c r="D2270" s="11" t="s">
        <v>260</v>
      </c>
      <c r="E2270" s="19" t="s">
        <v>4285</v>
      </c>
      <c r="F2270" s="10">
        <v>42036</v>
      </c>
      <c r="G2270" s="10">
        <v>45689</v>
      </c>
      <c r="H2270" s="11">
        <v>11</v>
      </c>
      <c r="I2270" s="20" t="s">
        <v>259</v>
      </c>
      <c r="J2270" s="11" t="s">
        <v>261</v>
      </c>
      <c r="K2270" s="11" t="s">
        <v>11524</v>
      </c>
      <c r="L2270" s="11">
        <v>2</v>
      </c>
    </row>
    <row r="2271" spans="1:12">
      <c r="A2271" s="11" t="s">
        <v>4036</v>
      </c>
      <c r="D2271" s="11" t="s">
        <v>260</v>
      </c>
      <c r="E2271" s="19" t="s">
        <v>4286</v>
      </c>
      <c r="F2271" s="10">
        <v>42036</v>
      </c>
      <c r="G2271" s="10">
        <v>45689</v>
      </c>
      <c r="H2271" s="11">
        <v>11</v>
      </c>
      <c r="I2271" s="20" t="s">
        <v>259</v>
      </c>
      <c r="J2271" s="11" t="s">
        <v>261</v>
      </c>
      <c r="K2271" s="11" t="s">
        <v>11524</v>
      </c>
      <c r="L2271" s="11">
        <v>2</v>
      </c>
    </row>
    <row r="2272" spans="1:12">
      <c r="A2272" s="11" t="s">
        <v>4037</v>
      </c>
      <c r="D2272" s="11" t="s">
        <v>260</v>
      </c>
      <c r="E2272" s="19" t="s">
        <v>4287</v>
      </c>
      <c r="F2272" s="10">
        <v>42036</v>
      </c>
      <c r="G2272" s="10">
        <v>45689</v>
      </c>
      <c r="H2272" s="11">
        <v>11</v>
      </c>
      <c r="I2272" s="20" t="s">
        <v>259</v>
      </c>
      <c r="J2272" s="11" t="s">
        <v>261</v>
      </c>
      <c r="K2272" s="11" t="s">
        <v>11524</v>
      </c>
      <c r="L2272" s="11">
        <v>2</v>
      </c>
    </row>
    <row r="2273" spans="1:12">
      <c r="A2273" s="11" t="s">
        <v>4038</v>
      </c>
      <c r="D2273" s="11" t="s">
        <v>260</v>
      </c>
      <c r="E2273" s="19" t="s">
        <v>4288</v>
      </c>
      <c r="F2273" s="10">
        <v>42036</v>
      </c>
      <c r="G2273" s="10">
        <v>45689</v>
      </c>
      <c r="H2273" s="11">
        <v>11</v>
      </c>
      <c r="I2273" s="20" t="s">
        <v>259</v>
      </c>
      <c r="J2273" s="11" t="s">
        <v>261</v>
      </c>
      <c r="K2273" s="11" t="s">
        <v>11524</v>
      </c>
      <c r="L2273" s="11">
        <v>2</v>
      </c>
    </row>
    <row r="2274" spans="1:12">
      <c r="A2274" s="11" t="s">
        <v>4039</v>
      </c>
      <c r="D2274" s="11" t="s">
        <v>260</v>
      </c>
      <c r="E2274" s="19" t="s">
        <v>4289</v>
      </c>
      <c r="F2274" s="10">
        <v>42036</v>
      </c>
      <c r="G2274" s="10">
        <v>45689</v>
      </c>
      <c r="H2274" s="11">
        <v>11</v>
      </c>
      <c r="I2274" s="20" t="s">
        <v>259</v>
      </c>
      <c r="J2274" s="11" t="s">
        <v>261</v>
      </c>
      <c r="K2274" s="11" t="s">
        <v>11524</v>
      </c>
      <c r="L2274" s="11">
        <v>2</v>
      </c>
    </row>
    <row r="2275" spans="1:12">
      <c r="A2275" s="11" t="s">
        <v>4040</v>
      </c>
      <c r="D2275" s="11" t="s">
        <v>260</v>
      </c>
      <c r="E2275" s="19" t="s">
        <v>4290</v>
      </c>
      <c r="F2275" s="10">
        <v>42036</v>
      </c>
      <c r="G2275" s="10">
        <v>45689</v>
      </c>
      <c r="H2275" s="11">
        <v>11</v>
      </c>
      <c r="I2275" s="20" t="s">
        <v>259</v>
      </c>
      <c r="J2275" s="11" t="s">
        <v>261</v>
      </c>
      <c r="K2275" s="11" t="s">
        <v>11524</v>
      </c>
      <c r="L2275" s="11">
        <v>2</v>
      </c>
    </row>
    <row r="2276" spans="1:12">
      <c r="A2276" s="11" t="s">
        <v>4041</v>
      </c>
      <c r="D2276" s="11" t="s">
        <v>260</v>
      </c>
      <c r="E2276" s="19" t="s">
        <v>4291</v>
      </c>
      <c r="F2276" s="10">
        <v>42036</v>
      </c>
      <c r="G2276" s="10">
        <v>45689</v>
      </c>
      <c r="H2276" s="11">
        <v>11</v>
      </c>
      <c r="I2276" s="20" t="s">
        <v>259</v>
      </c>
      <c r="J2276" s="11" t="s">
        <v>261</v>
      </c>
      <c r="K2276" s="11" t="s">
        <v>11524</v>
      </c>
      <c r="L2276" s="11">
        <v>2</v>
      </c>
    </row>
    <row r="2277" spans="1:12">
      <c r="A2277" s="11" t="s">
        <v>4042</v>
      </c>
      <c r="D2277" s="11" t="s">
        <v>260</v>
      </c>
      <c r="E2277" s="19" t="s">
        <v>4292</v>
      </c>
      <c r="F2277" s="10">
        <v>42036</v>
      </c>
      <c r="G2277" s="10">
        <v>45689</v>
      </c>
      <c r="H2277" s="11">
        <v>11</v>
      </c>
      <c r="I2277" s="11" t="s">
        <v>277</v>
      </c>
      <c r="J2277" s="11" t="s">
        <v>261</v>
      </c>
      <c r="K2277" s="11" t="s">
        <v>11524</v>
      </c>
      <c r="L2277" s="11">
        <v>2</v>
      </c>
    </row>
    <row r="2278" spans="1:12">
      <c r="A2278" s="11" t="s">
        <v>4043</v>
      </c>
      <c r="D2278" s="11" t="s">
        <v>260</v>
      </c>
      <c r="E2278" s="19" t="s">
        <v>4293</v>
      </c>
      <c r="F2278" s="10">
        <v>42036</v>
      </c>
      <c r="G2278" s="10">
        <v>45689</v>
      </c>
      <c r="H2278" s="11">
        <v>11</v>
      </c>
      <c r="I2278" s="11" t="s">
        <v>277</v>
      </c>
      <c r="J2278" s="11" t="s">
        <v>261</v>
      </c>
      <c r="K2278" s="11" t="s">
        <v>11524</v>
      </c>
      <c r="L2278" s="11">
        <v>2</v>
      </c>
    </row>
    <row r="2279" spans="1:12">
      <c r="A2279" s="11" t="s">
        <v>4044</v>
      </c>
      <c r="D2279" s="11" t="s">
        <v>260</v>
      </c>
      <c r="E2279" s="19" t="s">
        <v>4294</v>
      </c>
      <c r="F2279" s="10">
        <v>42036</v>
      </c>
      <c r="G2279" s="10">
        <v>45689</v>
      </c>
      <c r="H2279" s="11">
        <v>11</v>
      </c>
      <c r="I2279" s="11" t="s">
        <v>277</v>
      </c>
      <c r="J2279" s="11" t="s">
        <v>261</v>
      </c>
      <c r="K2279" s="11" t="s">
        <v>11524</v>
      </c>
      <c r="L2279" s="11">
        <v>2</v>
      </c>
    </row>
    <row r="2280" spans="1:12">
      <c r="A2280" s="11" t="s">
        <v>4045</v>
      </c>
      <c r="D2280" s="11" t="s">
        <v>260</v>
      </c>
      <c r="E2280" s="19" t="s">
        <v>4295</v>
      </c>
      <c r="F2280" s="10">
        <v>42036</v>
      </c>
      <c r="G2280" s="10">
        <v>45689</v>
      </c>
      <c r="H2280" s="11">
        <v>11</v>
      </c>
      <c r="I2280" s="20" t="s">
        <v>259</v>
      </c>
      <c r="J2280" s="11" t="s">
        <v>261</v>
      </c>
      <c r="K2280" s="11" t="s">
        <v>11524</v>
      </c>
      <c r="L2280" s="11">
        <v>2</v>
      </c>
    </row>
    <row r="2281" spans="1:12">
      <c r="A2281" s="11" t="s">
        <v>4046</v>
      </c>
      <c r="D2281" s="11" t="s">
        <v>260</v>
      </c>
      <c r="E2281" s="19" t="s">
        <v>4296</v>
      </c>
      <c r="F2281" s="10">
        <v>42036</v>
      </c>
      <c r="G2281" s="10">
        <v>45689</v>
      </c>
      <c r="H2281" s="11">
        <v>11</v>
      </c>
      <c r="I2281" s="20" t="s">
        <v>259</v>
      </c>
      <c r="J2281" s="11" t="s">
        <v>261</v>
      </c>
      <c r="K2281" s="11" t="s">
        <v>11524</v>
      </c>
      <c r="L2281" s="11">
        <v>2</v>
      </c>
    </row>
    <row r="2282" spans="1:12">
      <c r="A2282" s="11" t="s">
        <v>4047</v>
      </c>
      <c r="D2282" s="11" t="s">
        <v>260</v>
      </c>
      <c r="E2282" s="19" t="s">
        <v>4297</v>
      </c>
      <c r="F2282" s="10">
        <v>42036</v>
      </c>
      <c r="G2282" s="10">
        <v>45689</v>
      </c>
      <c r="H2282" s="11">
        <v>11</v>
      </c>
      <c r="I2282" s="20" t="s">
        <v>259</v>
      </c>
      <c r="J2282" s="11" t="s">
        <v>261</v>
      </c>
      <c r="K2282" s="11" t="s">
        <v>11524</v>
      </c>
      <c r="L2282" s="11">
        <v>2</v>
      </c>
    </row>
    <row r="2283" spans="1:12">
      <c r="A2283" s="11" t="s">
        <v>4048</v>
      </c>
      <c r="D2283" s="11" t="s">
        <v>260</v>
      </c>
      <c r="E2283" s="19" t="s">
        <v>4298</v>
      </c>
      <c r="F2283" s="10">
        <v>42036</v>
      </c>
      <c r="G2283" s="10">
        <v>45689</v>
      </c>
      <c r="H2283" s="11">
        <v>11</v>
      </c>
      <c r="I2283" s="20" t="s">
        <v>259</v>
      </c>
      <c r="J2283" s="11" t="s">
        <v>261</v>
      </c>
      <c r="K2283" s="11" t="s">
        <v>11524</v>
      </c>
      <c r="L2283" s="11">
        <v>2</v>
      </c>
    </row>
    <row r="2284" spans="1:12">
      <c r="A2284" s="11" t="s">
        <v>4049</v>
      </c>
      <c r="D2284" s="11" t="s">
        <v>260</v>
      </c>
      <c r="E2284" s="19" t="s">
        <v>4299</v>
      </c>
      <c r="F2284" s="10">
        <v>42036</v>
      </c>
      <c r="G2284" s="10">
        <v>45689</v>
      </c>
      <c r="H2284" s="11">
        <v>11</v>
      </c>
      <c r="I2284" s="20" t="s">
        <v>259</v>
      </c>
      <c r="J2284" s="11" t="s">
        <v>261</v>
      </c>
      <c r="K2284" s="11" t="s">
        <v>11524</v>
      </c>
      <c r="L2284" s="11">
        <v>2</v>
      </c>
    </row>
    <row r="2285" spans="1:12">
      <c r="A2285" s="11" t="s">
        <v>4050</v>
      </c>
      <c r="D2285" s="11" t="s">
        <v>260</v>
      </c>
      <c r="E2285" s="19" t="s">
        <v>4300</v>
      </c>
      <c r="F2285" s="10">
        <v>42036</v>
      </c>
      <c r="G2285" s="10">
        <v>45689</v>
      </c>
      <c r="H2285" s="11">
        <v>11</v>
      </c>
      <c r="I2285" s="20" t="s">
        <v>259</v>
      </c>
      <c r="J2285" s="11" t="s">
        <v>261</v>
      </c>
      <c r="K2285" s="11" t="s">
        <v>11524</v>
      </c>
      <c r="L2285" s="11">
        <v>2</v>
      </c>
    </row>
    <row r="2286" spans="1:12">
      <c r="A2286" s="11" t="s">
        <v>4051</v>
      </c>
      <c r="D2286" s="11" t="s">
        <v>260</v>
      </c>
      <c r="E2286" s="19" t="s">
        <v>4301</v>
      </c>
      <c r="F2286" s="10">
        <v>42036</v>
      </c>
      <c r="G2286" s="10">
        <v>45689</v>
      </c>
      <c r="H2286" s="11">
        <v>11</v>
      </c>
      <c r="I2286" s="20" t="s">
        <v>259</v>
      </c>
      <c r="J2286" s="11" t="s">
        <v>261</v>
      </c>
      <c r="K2286" s="11" t="s">
        <v>11524</v>
      </c>
      <c r="L2286" s="11">
        <v>2</v>
      </c>
    </row>
    <row r="2287" spans="1:12">
      <c r="A2287" s="11" t="s">
        <v>4052</v>
      </c>
      <c r="D2287" s="11" t="s">
        <v>260</v>
      </c>
      <c r="E2287" s="19" t="s">
        <v>4302</v>
      </c>
      <c r="F2287" s="10">
        <v>42036</v>
      </c>
      <c r="G2287" s="10">
        <v>45689</v>
      </c>
      <c r="H2287" s="11">
        <v>11</v>
      </c>
      <c r="I2287" s="20" t="s">
        <v>259</v>
      </c>
      <c r="J2287" s="11" t="s">
        <v>261</v>
      </c>
      <c r="K2287" s="11" t="s">
        <v>11524</v>
      </c>
      <c r="L2287" s="11">
        <v>2</v>
      </c>
    </row>
    <row r="2288" spans="1:12">
      <c r="A2288" s="11" t="s">
        <v>4053</v>
      </c>
      <c r="D2288" s="11" t="s">
        <v>260</v>
      </c>
      <c r="E2288" s="19" t="s">
        <v>4303</v>
      </c>
      <c r="F2288" s="10">
        <v>42036</v>
      </c>
      <c r="G2288" s="10">
        <v>45689</v>
      </c>
      <c r="H2288" s="11">
        <v>11</v>
      </c>
      <c r="I2288" s="20" t="s">
        <v>259</v>
      </c>
      <c r="J2288" s="11" t="s">
        <v>261</v>
      </c>
      <c r="K2288" s="11" t="s">
        <v>11524</v>
      </c>
      <c r="L2288" s="11">
        <v>2</v>
      </c>
    </row>
    <row r="2289" spans="1:12">
      <c r="A2289" s="11" t="s">
        <v>4054</v>
      </c>
      <c r="D2289" s="11" t="s">
        <v>260</v>
      </c>
      <c r="E2289" s="19" t="s">
        <v>4304</v>
      </c>
      <c r="F2289" s="10">
        <v>42036</v>
      </c>
      <c r="G2289" s="10">
        <v>45689</v>
      </c>
      <c r="H2289" s="11">
        <v>11</v>
      </c>
      <c r="I2289" s="20" t="s">
        <v>259</v>
      </c>
      <c r="J2289" s="11" t="s">
        <v>261</v>
      </c>
      <c r="K2289" s="11" t="s">
        <v>11524</v>
      </c>
      <c r="L2289" s="11">
        <v>2</v>
      </c>
    </row>
    <row r="2290" spans="1:12">
      <c r="A2290" s="11" t="s">
        <v>4055</v>
      </c>
      <c r="D2290" s="11" t="s">
        <v>260</v>
      </c>
      <c r="E2290" s="19" t="s">
        <v>4305</v>
      </c>
      <c r="F2290" s="10">
        <v>42036</v>
      </c>
      <c r="G2290" s="10">
        <v>45689</v>
      </c>
      <c r="H2290" s="11">
        <v>11</v>
      </c>
      <c r="I2290" s="20" t="s">
        <v>259</v>
      </c>
      <c r="J2290" s="11" t="s">
        <v>261</v>
      </c>
      <c r="K2290" s="11" t="s">
        <v>11524</v>
      </c>
      <c r="L2290" s="11">
        <v>2</v>
      </c>
    </row>
    <row r="2291" spans="1:12">
      <c r="A2291" s="11" t="s">
        <v>4056</v>
      </c>
      <c r="D2291" s="11" t="s">
        <v>260</v>
      </c>
      <c r="E2291" s="19" t="s">
        <v>4306</v>
      </c>
      <c r="F2291" s="10">
        <v>42036</v>
      </c>
      <c r="G2291" s="10">
        <v>45689</v>
      </c>
      <c r="H2291" s="11">
        <v>11</v>
      </c>
      <c r="I2291" s="20" t="s">
        <v>259</v>
      </c>
      <c r="J2291" s="11" t="s">
        <v>261</v>
      </c>
      <c r="K2291" s="11" t="s">
        <v>11524</v>
      </c>
      <c r="L2291" s="11">
        <v>2</v>
      </c>
    </row>
    <row r="2292" spans="1:12">
      <c r="A2292" s="11" t="s">
        <v>4057</v>
      </c>
      <c r="D2292" s="11" t="s">
        <v>260</v>
      </c>
      <c r="E2292" s="19" t="s">
        <v>4307</v>
      </c>
      <c r="F2292" s="10">
        <v>42036</v>
      </c>
      <c r="G2292" s="10">
        <v>45689</v>
      </c>
      <c r="H2292" s="11">
        <v>11</v>
      </c>
      <c r="I2292" s="20" t="s">
        <v>259</v>
      </c>
      <c r="J2292" s="11" t="s">
        <v>261</v>
      </c>
      <c r="K2292" s="11" t="s">
        <v>11524</v>
      </c>
      <c r="L2292" s="11">
        <v>2</v>
      </c>
    </row>
    <row r="2293" spans="1:12">
      <c r="A2293" s="11" t="s">
        <v>4058</v>
      </c>
      <c r="D2293" s="11" t="s">
        <v>260</v>
      </c>
      <c r="E2293" s="19" t="s">
        <v>4308</v>
      </c>
      <c r="F2293" s="10">
        <v>42036</v>
      </c>
      <c r="G2293" s="10">
        <v>45689</v>
      </c>
      <c r="H2293" s="11">
        <v>11</v>
      </c>
      <c r="I2293" s="20" t="s">
        <v>259</v>
      </c>
      <c r="J2293" s="11" t="s">
        <v>261</v>
      </c>
      <c r="K2293" s="11" t="s">
        <v>11524</v>
      </c>
      <c r="L2293" s="11">
        <v>2</v>
      </c>
    </row>
    <row r="2294" spans="1:12">
      <c r="A2294" s="11" t="s">
        <v>4059</v>
      </c>
      <c r="D2294" s="11" t="s">
        <v>260</v>
      </c>
      <c r="E2294" s="19" t="s">
        <v>4309</v>
      </c>
      <c r="F2294" s="10">
        <v>42036</v>
      </c>
      <c r="G2294" s="10">
        <v>45689</v>
      </c>
      <c r="H2294" s="11">
        <v>11</v>
      </c>
      <c r="I2294" s="20" t="s">
        <v>259</v>
      </c>
      <c r="J2294" s="11" t="s">
        <v>261</v>
      </c>
      <c r="K2294" s="11" t="s">
        <v>11524</v>
      </c>
      <c r="L2294" s="11">
        <v>2</v>
      </c>
    </row>
    <row r="2295" spans="1:12">
      <c r="A2295" s="11" t="s">
        <v>4060</v>
      </c>
      <c r="D2295" s="11" t="s">
        <v>260</v>
      </c>
      <c r="E2295" s="19" t="s">
        <v>4310</v>
      </c>
      <c r="F2295" s="10">
        <v>42036</v>
      </c>
      <c r="G2295" s="10">
        <v>45689</v>
      </c>
      <c r="H2295" s="11">
        <v>11</v>
      </c>
      <c r="I2295" s="11" t="s">
        <v>277</v>
      </c>
      <c r="J2295" s="11" t="s">
        <v>261</v>
      </c>
      <c r="K2295" s="11" t="s">
        <v>11524</v>
      </c>
      <c r="L2295" s="11">
        <v>2</v>
      </c>
    </row>
    <row r="2296" spans="1:12">
      <c r="A2296" s="11" t="s">
        <v>4061</v>
      </c>
      <c r="D2296" s="11" t="s">
        <v>260</v>
      </c>
      <c r="E2296" s="19" t="s">
        <v>4311</v>
      </c>
      <c r="F2296" s="10">
        <v>42036</v>
      </c>
      <c r="G2296" s="10">
        <v>45689</v>
      </c>
      <c r="H2296" s="11">
        <v>11</v>
      </c>
      <c r="I2296" s="11" t="s">
        <v>277</v>
      </c>
      <c r="J2296" s="11" t="s">
        <v>261</v>
      </c>
      <c r="K2296" s="11" t="s">
        <v>11524</v>
      </c>
      <c r="L2296" s="11">
        <v>2</v>
      </c>
    </row>
    <row r="2297" spans="1:12">
      <c r="A2297" s="11" t="s">
        <v>4062</v>
      </c>
      <c r="D2297" s="11" t="s">
        <v>260</v>
      </c>
      <c r="E2297" s="19" t="s">
        <v>4312</v>
      </c>
      <c r="F2297" s="10">
        <v>42036</v>
      </c>
      <c r="G2297" s="10">
        <v>45689</v>
      </c>
      <c r="H2297" s="11">
        <v>11</v>
      </c>
      <c r="I2297" s="11" t="s">
        <v>277</v>
      </c>
      <c r="J2297" s="11" t="s">
        <v>261</v>
      </c>
      <c r="K2297" s="11" t="s">
        <v>11524</v>
      </c>
      <c r="L2297" s="11">
        <v>2</v>
      </c>
    </row>
    <row r="2298" spans="1:12">
      <c r="A2298" s="11" t="s">
        <v>4063</v>
      </c>
      <c r="D2298" s="11" t="s">
        <v>260</v>
      </c>
      <c r="E2298" s="19" t="s">
        <v>4313</v>
      </c>
      <c r="F2298" s="10">
        <v>42036</v>
      </c>
      <c r="G2298" s="10">
        <v>45689</v>
      </c>
      <c r="H2298" s="11">
        <v>11</v>
      </c>
      <c r="I2298" s="20" t="s">
        <v>259</v>
      </c>
      <c r="J2298" s="11" t="s">
        <v>261</v>
      </c>
      <c r="K2298" s="11" t="s">
        <v>11524</v>
      </c>
      <c r="L2298" s="11">
        <v>2</v>
      </c>
    </row>
    <row r="2299" spans="1:12">
      <c r="A2299" s="11" t="s">
        <v>4064</v>
      </c>
      <c r="D2299" s="11" t="s">
        <v>260</v>
      </c>
      <c r="E2299" s="19" t="s">
        <v>4314</v>
      </c>
      <c r="F2299" s="10">
        <v>42036</v>
      </c>
      <c r="G2299" s="10">
        <v>45689</v>
      </c>
      <c r="H2299" s="11">
        <v>11</v>
      </c>
      <c r="I2299" s="20" t="s">
        <v>259</v>
      </c>
      <c r="J2299" s="11" t="s">
        <v>261</v>
      </c>
      <c r="K2299" s="11" t="s">
        <v>11524</v>
      </c>
      <c r="L2299" s="11">
        <v>2</v>
      </c>
    </row>
    <row r="2300" spans="1:12">
      <c r="A2300" s="11" t="s">
        <v>4065</v>
      </c>
      <c r="D2300" s="11" t="s">
        <v>260</v>
      </c>
      <c r="E2300" s="19" t="s">
        <v>4315</v>
      </c>
      <c r="F2300" s="10">
        <v>42036</v>
      </c>
      <c r="G2300" s="10">
        <v>45689</v>
      </c>
      <c r="H2300" s="11">
        <v>11</v>
      </c>
      <c r="I2300" s="20" t="s">
        <v>259</v>
      </c>
      <c r="J2300" s="11" t="s">
        <v>261</v>
      </c>
      <c r="K2300" s="11" t="s">
        <v>11524</v>
      </c>
      <c r="L2300" s="11">
        <v>2</v>
      </c>
    </row>
    <row r="2301" spans="1:12">
      <c r="A2301" s="11" t="s">
        <v>4066</v>
      </c>
      <c r="D2301" s="11" t="s">
        <v>260</v>
      </c>
      <c r="E2301" s="19" t="s">
        <v>4316</v>
      </c>
      <c r="F2301" s="10">
        <v>42036</v>
      </c>
      <c r="G2301" s="10">
        <v>45689</v>
      </c>
      <c r="H2301" s="11">
        <v>11</v>
      </c>
      <c r="I2301" s="20" t="s">
        <v>259</v>
      </c>
      <c r="J2301" s="11" t="s">
        <v>261</v>
      </c>
      <c r="K2301" s="11" t="s">
        <v>11524</v>
      </c>
      <c r="L2301" s="11">
        <v>2</v>
      </c>
    </row>
    <row r="2302" spans="1:12">
      <c r="A2302" s="11" t="s">
        <v>4067</v>
      </c>
      <c r="D2302" s="11" t="s">
        <v>260</v>
      </c>
      <c r="E2302" s="19" t="s">
        <v>4317</v>
      </c>
      <c r="F2302" s="10">
        <v>42036</v>
      </c>
      <c r="G2302" s="10">
        <v>45689</v>
      </c>
      <c r="H2302" s="11">
        <v>11</v>
      </c>
      <c r="I2302" s="20" t="s">
        <v>259</v>
      </c>
      <c r="J2302" s="11" t="s">
        <v>261</v>
      </c>
      <c r="K2302" s="11" t="s">
        <v>11524</v>
      </c>
      <c r="L2302" s="11">
        <v>2</v>
      </c>
    </row>
    <row r="2303" spans="1:12">
      <c r="A2303" s="11" t="s">
        <v>4068</v>
      </c>
      <c r="D2303" s="11" t="s">
        <v>260</v>
      </c>
      <c r="E2303" s="19" t="s">
        <v>4318</v>
      </c>
      <c r="F2303" s="10">
        <v>42036</v>
      </c>
      <c r="G2303" s="10">
        <v>45689</v>
      </c>
      <c r="H2303" s="11">
        <v>11</v>
      </c>
      <c r="I2303" s="20" t="s">
        <v>259</v>
      </c>
      <c r="J2303" s="11" t="s">
        <v>261</v>
      </c>
      <c r="K2303" s="11" t="s">
        <v>11524</v>
      </c>
      <c r="L2303" s="11">
        <v>2</v>
      </c>
    </row>
    <row r="2304" spans="1:12">
      <c r="A2304" s="11" t="s">
        <v>4069</v>
      </c>
      <c r="D2304" s="11" t="s">
        <v>260</v>
      </c>
      <c r="E2304" s="19" t="s">
        <v>4319</v>
      </c>
      <c r="F2304" s="10">
        <v>42036</v>
      </c>
      <c r="G2304" s="10">
        <v>45689</v>
      </c>
      <c r="H2304" s="11">
        <v>11</v>
      </c>
      <c r="I2304" s="20" t="s">
        <v>259</v>
      </c>
      <c r="J2304" s="11" t="s">
        <v>261</v>
      </c>
      <c r="K2304" s="11" t="s">
        <v>11524</v>
      </c>
      <c r="L2304" s="11">
        <v>2</v>
      </c>
    </row>
    <row r="2305" spans="1:12">
      <c r="A2305" s="11" t="s">
        <v>4070</v>
      </c>
      <c r="D2305" s="11" t="s">
        <v>260</v>
      </c>
      <c r="E2305" s="19" t="s">
        <v>4320</v>
      </c>
      <c r="F2305" s="10">
        <v>42036</v>
      </c>
      <c r="G2305" s="10">
        <v>45689</v>
      </c>
      <c r="H2305" s="11">
        <v>11</v>
      </c>
      <c r="I2305" s="20" t="s">
        <v>259</v>
      </c>
      <c r="J2305" s="11" t="s">
        <v>261</v>
      </c>
      <c r="K2305" s="11" t="s">
        <v>11524</v>
      </c>
      <c r="L2305" s="11">
        <v>2</v>
      </c>
    </row>
    <row r="2306" spans="1:12">
      <c r="A2306" s="11" t="s">
        <v>4071</v>
      </c>
      <c r="D2306" s="11" t="s">
        <v>260</v>
      </c>
      <c r="E2306" s="19" t="s">
        <v>4321</v>
      </c>
      <c r="F2306" s="10">
        <v>42036</v>
      </c>
      <c r="G2306" s="10">
        <v>45689</v>
      </c>
      <c r="H2306" s="11">
        <v>11</v>
      </c>
      <c r="I2306" s="20" t="s">
        <v>259</v>
      </c>
      <c r="J2306" s="11" t="s">
        <v>261</v>
      </c>
      <c r="K2306" s="11" t="s">
        <v>11524</v>
      </c>
      <c r="L2306" s="11">
        <v>2</v>
      </c>
    </row>
    <row r="2307" spans="1:12">
      <c r="A2307" s="11" t="s">
        <v>4072</v>
      </c>
      <c r="D2307" s="11" t="s">
        <v>260</v>
      </c>
      <c r="E2307" s="19" t="s">
        <v>4322</v>
      </c>
      <c r="F2307" s="10">
        <v>42036</v>
      </c>
      <c r="G2307" s="10">
        <v>45689</v>
      </c>
      <c r="H2307" s="11">
        <v>11</v>
      </c>
      <c r="I2307" s="20" t="s">
        <v>259</v>
      </c>
      <c r="J2307" s="11" t="s">
        <v>261</v>
      </c>
      <c r="K2307" s="11" t="s">
        <v>11524</v>
      </c>
      <c r="L2307" s="11">
        <v>2</v>
      </c>
    </row>
    <row r="2308" spans="1:12">
      <c r="A2308" s="11" t="s">
        <v>4073</v>
      </c>
      <c r="D2308" s="11" t="s">
        <v>260</v>
      </c>
      <c r="E2308" s="19" t="s">
        <v>4323</v>
      </c>
      <c r="F2308" s="10">
        <v>42036</v>
      </c>
      <c r="G2308" s="10">
        <v>45689</v>
      </c>
      <c r="H2308" s="11">
        <v>11</v>
      </c>
      <c r="I2308" s="20" t="s">
        <v>259</v>
      </c>
      <c r="J2308" s="11" t="s">
        <v>261</v>
      </c>
      <c r="K2308" s="11" t="s">
        <v>11524</v>
      </c>
      <c r="L2308" s="11">
        <v>2</v>
      </c>
    </row>
    <row r="2309" spans="1:12">
      <c r="A2309" s="11" t="s">
        <v>4074</v>
      </c>
      <c r="D2309" s="11" t="s">
        <v>260</v>
      </c>
      <c r="E2309" s="19" t="s">
        <v>4324</v>
      </c>
      <c r="F2309" s="10">
        <v>42036</v>
      </c>
      <c r="G2309" s="10">
        <v>45689</v>
      </c>
      <c r="H2309" s="11">
        <v>11</v>
      </c>
      <c r="I2309" s="20" t="s">
        <v>259</v>
      </c>
      <c r="J2309" s="11" t="s">
        <v>261</v>
      </c>
      <c r="K2309" s="11" t="s">
        <v>11524</v>
      </c>
      <c r="L2309" s="11">
        <v>2</v>
      </c>
    </row>
    <row r="2310" spans="1:12">
      <c r="A2310" s="11" t="s">
        <v>4075</v>
      </c>
      <c r="D2310" s="11" t="s">
        <v>260</v>
      </c>
      <c r="E2310" s="19" t="s">
        <v>4325</v>
      </c>
      <c r="F2310" s="10">
        <v>42036</v>
      </c>
      <c r="G2310" s="10">
        <v>45689</v>
      </c>
      <c r="H2310" s="11">
        <v>11</v>
      </c>
      <c r="I2310" s="20" t="s">
        <v>259</v>
      </c>
      <c r="J2310" s="11" t="s">
        <v>261</v>
      </c>
      <c r="K2310" s="11" t="s">
        <v>11524</v>
      </c>
      <c r="L2310" s="11">
        <v>2</v>
      </c>
    </row>
    <row r="2311" spans="1:12">
      <c r="A2311" s="11" t="s">
        <v>4076</v>
      </c>
      <c r="D2311" s="11" t="s">
        <v>260</v>
      </c>
      <c r="E2311" s="19" t="s">
        <v>4326</v>
      </c>
      <c r="F2311" s="10">
        <v>42036</v>
      </c>
      <c r="G2311" s="10">
        <v>45689</v>
      </c>
      <c r="H2311" s="11">
        <v>11</v>
      </c>
      <c r="I2311" s="20" t="s">
        <v>259</v>
      </c>
      <c r="J2311" s="11" t="s">
        <v>261</v>
      </c>
      <c r="K2311" s="11" t="s">
        <v>11524</v>
      </c>
      <c r="L2311" s="11">
        <v>2</v>
      </c>
    </row>
    <row r="2312" spans="1:12">
      <c r="A2312" s="11" t="s">
        <v>4077</v>
      </c>
      <c r="D2312" s="11" t="s">
        <v>260</v>
      </c>
      <c r="E2312" s="19" t="s">
        <v>4327</v>
      </c>
      <c r="F2312" s="10">
        <v>42036</v>
      </c>
      <c r="G2312" s="10">
        <v>45689</v>
      </c>
      <c r="H2312" s="11">
        <v>11</v>
      </c>
      <c r="I2312" s="20" t="s">
        <v>259</v>
      </c>
      <c r="J2312" s="11" t="s">
        <v>261</v>
      </c>
      <c r="K2312" s="11" t="s">
        <v>11524</v>
      </c>
      <c r="L2312" s="11">
        <v>2</v>
      </c>
    </row>
    <row r="2313" spans="1:12">
      <c r="A2313" s="11" t="s">
        <v>4078</v>
      </c>
      <c r="D2313" s="11" t="s">
        <v>260</v>
      </c>
      <c r="E2313" s="19" t="s">
        <v>4328</v>
      </c>
      <c r="F2313" s="10">
        <v>42036</v>
      </c>
      <c r="G2313" s="10">
        <v>45689</v>
      </c>
      <c r="H2313" s="11">
        <v>11</v>
      </c>
      <c r="I2313" s="11" t="s">
        <v>277</v>
      </c>
      <c r="J2313" s="11" t="s">
        <v>261</v>
      </c>
      <c r="K2313" s="11" t="s">
        <v>11524</v>
      </c>
      <c r="L2313" s="11">
        <v>2</v>
      </c>
    </row>
    <row r="2314" spans="1:12">
      <c r="A2314" s="11" t="s">
        <v>4079</v>
      </c>
      <c r="D2314" s="11" t="s">
        <v>260</v>
      </c>
      <c r="E2314" s="19" t="s">
        <v>4329</v>
      </c>
      <c r="F2314" s="10">
        <v>42036</v>
      </c>
      <c r="G2314" s="10">
        <v>45689</v>
      </c>
      <c r="H2314" s="11">
        <v>11</v>
      </c>
      <c r="I2314" s="11" t="s">
        <v>277</v>
      </c>
      <c r="J2314" s="11" t="s">
        <v>261</v>
      </c>
      <c r="K2314" s="11" t="s">
        <v>11524</v>
      </c>
      <c r="L2314" s="11">
        <v>2</v>
      </c>
    </row>
    <row r="2315" spans="1:12">
      <c r="A2315" s="11" t="s">
        <v>4080</v>
      </c>
      <c r="D2315" s="11" t="s">
        <v>260</v>
      </c>
      <c r="E2315" s="19" t="s">
        <v>4330</v>
      </c>
      <c r="F2315" s="10">
        <v>42036</v>
      </c>
      <c r="G2315" s="10">
        <v>45689</v>
      </c>
      <c r="H2315" s="11">
        <v>11</v>
      </c>
      <c r="I2315" s="11" t="s">
        <v>277</v>
      </c>
      <c r="J2315" s="11" t="s">
        <v>261</v>
      </c>
      <c r="K2315" s="11" t="s">
        <v>11524</v>
      </c>
      <c r="L2315" s="11">
        <v>2</v>
      </c>
    </row>
    <row r="2316" spans="1:12">
      <c r="A2316" s="11" t="s">
        <v>4081</v>
      </c>
      <c r="D2316" s="11" t="s">
        <v>260</v>
      </c>
      <c r="E2316" s="19" t="s">
        <v>4331</v>
      </c>
      <c r="F2316" s="10">
        <v>42036</v>
      </c>
      <c r="G2316" s="10">
        <v>45689</v>
      </c>
      <c r="H2316" s="11">
        <v>11</v>
      </c>
      <c r="I2316" s="20" t="s">
        <v>259</v>
      </c>
      <c r="J2316" s="11" t="s">
        <v>261</v>
      </c>
      <c r="K2316" s="11" t="s">
        <v>11524</v>
      </c>
      <c r="L2316" s="11">
        <v>2</v>
      </c>
    </row>
    <row r="2317" spans="1:12">
      <c r="A2317" s="11" t="s">
        <v>4082</v>
      </c>
      <c r="D2317" s="11" t="s">
        <v>260</v>
      </c>
      <c r="E2317" s="19" t="s">
        <v>4332</v>
      </c>
      <c r="F2317" s="10">
        <v>42036</v>
      </c>
      <c r="G2317" s="10">
        <v>45689</v>
      </c>
      <c r="H2317" s="11">
        <v>11</v>
      </c>
      <c r="I2317" s="20" t="s">
        <v>259</v>
      </c>
      <c r="J2317" s="11" t="s">
        <v>261</v>
      </c>
      <c r="K2317" s="11" t="s">
        <v>11524</v>
      </c>
      <c r="L2317" s="11">
        <v>2</v>
      </c>
    </row>
    <row r="2318" spans="1:12">
      <c r="A2318" s="11" t="s">
        <v>4083</v>
      </c>
      <c r="D2318" s="11" t="s">
        <v>260</v>
      </c>
      <c r="E2318" s="19" t="s">
        <v>4333</v>
      </c>
      <c r="F2318" s="10">
        <v>42036</v>
      </c>
      <c r="G2318" s="10">
        <v>45689</v>
      </c>
      <c r="H2318" s="11">
        <v>11</v>
      </c>
      <c r="I2318" s="20" t="s">
        <v>259</v>
      </c>
      <c r="J2318" s="11" t="s">
        <v>261</v>
      </c>
      <c r="K2318" s="11" t="s">
        <v>11524</v>
      </c>
      <c r="L2318" s="11">
        <v>2</v>
      </c>
    </row>
    <row r="2319" spans="1:12">
      <c r="A2319" s="11" t="s">
        <v>4084</v>
      </c>
      <c r="D2319" s="11" t="s">
        <v>260</v>
      </c>
      <c r="E2319" s="19" t="s">
        <v>4334</v>
      </c>
      <c r="F2319" s="10">
        <v>42036</v>
      </c>
      <c r="G2319" s="10">
        <v>45689</v>
      </c>
      <c r="H2319" s="11">
        <v>11</v>
      </c>
      <c r="I2319" s="20" t="s">
        <v>259</v>
      </c>
      <c r="J2319" s="11" t="s">
        <v>261</v>
      </c>
      <c r="K2319" s="11" t="s">
        <v>11524</v>
      </c>
      <c r="L2319" s="11">
        <v>2</v>
      </c>
    </row>
    <row r="2320" spans="1:12">
      <c r="A2320" s="11" t="s">
        <v>4085</v>
      </c>
      <c r="D2320" s="11" t="s">
        <v>260</v>
      </c>
      <c r="E2320" s="19" t="s">
        <v>4335</v>
      </c>
      <c r="F2320" s="10">
        <v>42036</v>
      </c>
      <c r="G2320" s="10">
        <v>45689</v>
      </c>
      <c r="H2320" s="11">
        <v>11</v>
      </c>
      <c r="I2320" s="20" t="s">
        <v>259</v>
      </c>
      <c r="J2320" s="11" t="s">
        <v>261</v>
      </c>
      <c r="K2320" s="11" t="s">
        <v>11524</v>
      </c>
      <c r="L2320" s="11">
        <v>2</v>
      </c>
    </row>
    <row r="2321" spans="1:12">
      <c r="A2321" s="11" t="s">
        <v>4086</v>
      </c>
      <c r="D2321" s="11" t="s">
        <v>260</v>
      </c>
      <c r="E2321" s="19" t="s">
        <v>4336</v>
      </c>
      <c r="F2321" s="10">
        <v>42036</v>
      </c>
      <c r="G2321" s="10">
        <v>45689</v>
      </c>
      <c r="H2321" s="11">
        <v>11</v>
      </c>
      <c r="I2321" s="20" t="s">
        <v>259</v>
      </c>
      <c r="J2321" s="11" t="s">
        <v>261</v>
      </c>
      <c r="K2321" s="11" t="s">
        <v>11524</v>
      </c>
      <c r="L2321" s="11">
        <v>2</v>
      </c>
    </row>
    <row r="2322" spans="1:12">
      <c r="A2322" s="11" t="s">
        <v>4087</v>
      </c>
      <c r="D2322" s="11" t="s">
        <v>260</v>
      </c>
      <c r="E2322" s="19" t="s">
        <v>4337</v>
      </c>
      <c r="F2322" s="10">
        <v>42036</v>
      </c>
      <c r="G2322" s="10">
        <v>45689</v>
      </c>
      <c r="H2322" s="11">
        <v>11</v>
      </c>
      <c r="I2322" s="20" t="s">
        <v>259</v>
      </c>
      <c r="J2322" s="11" t="s">
        <v>261</v>
      </c>
      <c r="K2322" s="11" t="s">
        <v>11524</v>
      </c>
      <c r="L2322" s="11">
        <v>2</v>
      </c>
    </row>
    <row r="2323" spans="1:12">
      <c r="A2323" s="11" t="s">
        <v>4088</v>
      </c>
      <c r="D2323" s="11" t="s">
        <v>260</v>
      </c>
      <c r="E2323" s="19" t="s">
        <v>4338</v>
      </c>
      <c r="F2323" s="10">
        <v>42036</v>
      </c>
      <c r="G2323" s="10">
        <v>45689</v>
      </c>
      <c r="H2323" s="11">
        <v>11</v>
      </c>
      <c r="I2323" s="20" t="s">
        <v>259</v>
      </c>
      <c r="J2323" s="11" t="s">
        <v>261</v>
      </c>
      <c r="K2323" s="11" t="s">
        <v>11524</v>
      </c>
      <c r="L2323" s="11">
        <v>2</v>
      </c>
    </row>
    <row r="2324" spans="1:12">
      <c r="A2324" s="11" t="s">
        <v>4089</v>
      </c>
      <c r="D2324" s="11" t="s">
        <v>260</v>
      </c>
      <c r="E2324" s="19" t="s">
        <v>4339</v>
      </c>
      <c r="F2324" s="10">
        <v>42036</v>
      </c>
      <c r="G2324" s="10">
        <v>45689</v>
      </c>
      <c r="H2324" s="11">
        <v>11</v>
      </c>
      <c r="I2324" s="20" t="s">
        <v>259</v>
      </c>
      <c r="J2324" s="11" t="s">
        <v>261</v>
      </c>
      <c r="K2324" s="11" t="s">
        <v>11524</v>
      </c>
      <c r="L2324" s="11">
        <v>2</v>
      </c>
    </row>
    <row r="2325" spans="1:12">
      <c r="A2325" s="11" t="s">
        <v>4090</v>
      </c>
      <c r="D2325" s="11" t="s">
        <v>260</v>
      </c>
      <c r="E2325" s="19" t="s">
        <v>4340</v>
      </c>
      <c r="F2325" s="10">
        <v>42036</v>
      </c>
      <c r="G2325" s="10">
        <v>45689</v>
      </c>
      <c r="H2325" s="11">
        <v>11</v>
      </c>
      <c r="I2325" s="20" t="s">
        <v>259</v>
      </c>
      <c r="J2325" s="11" t="s">
        <v>261</v>
      </c>
      <c r="K2325" s="11" t="s">
        <v>11524</v>
      </c>
      <c r="L2325" s="11">
        <v>2</v>
      </c>
    </row>
    <row r="2326" spans="1:12">
      <c r="A2326" s="11" t="s">
        <v>4091</v>
      </c>
      <c r="D2326" s="11" t="s">
        <v>260</v>
      </c>
      <c r="E2326" s="19" t="s">
        <v>4341</v>
      </c>
      <c r="F2326" s="10">
        <v>42036</v>
      </c>
      <c r="G2326" s="10">
        <v>45689</v>
      </c>
      <c r="H2326" s="11">
        <v>11</v>
      </c>
      <c r="I2326" s="20" t="s">
        <v>259</v>
      </c>
      <c r="J2326" s="11" t="s">
        <v>261</v>
      </c>
      <c r="K2326" s="11" t="s">
        <v>11524</v>
      </c>
      <c r="L2326" s="11">
        <v>2</v>
      </c>
    </row>
    <row r="2327" spans="1:12">
      <c r="A2327" s="11" t="s">
        <v>4092</v>
      </c>
      <c r="D2327" s="11" t="s">
        <v>260</v>
      </c>
      <c r="E2327" s="19" t="s">
        <v>4342</v>
      </c>
      <c r="F2327" s="10">
        <v>42036</v>
      </c>
      <c r="G2327" s="10">
        <v>45689</v>
      </c>
      <c r="H2327" s="11">
        <v>11</v>
      </c>
      <c r="I2327" s="20" t="s">
        <v>259</v>
      </c>
      <c r="J2327" s="11" t="s">
        <v>261</v>
      </c>
      <c r="K2327" s="11" t="s">
        <v>11524</v>
      </c>
      <c r="L2327" s="11">
        <v>2</v>
      </c>
    </row>
    <row r="2328" spans="1:12">
      <c r="A2328" s="11" t="s">
        <v>4093</v>
      </c>
      <c r="D2328" s="11" t="s">
        <v>260</v>
      </c>
      <c r="E2328" s="19" t="s">
        <v>4343</v>
      </c>
      <c r="F2328" s="10">
        <v>42036</v>
      </c>
      <c r="G2328" s="10">
        <v>45689</v>
      </c>
      <c r="H2328" s="11">
        <v>11</v>
      </c>
      <c r="I2328" s="20" t="s">
        <v>259</v>
      </c>
      <c r="J2328" s="11" t="s">
        <v>261</v>
      </c>
      <c r="K2328" s="11" t="s">
        <v>11524</v>
      </c>
      <c r="L2328" s="11">
        <v>2</v>
      </c>
    </row>
    <row r="2329" spans="1:12">
      <c r="A2329" s="11" t="s">
        <v>4094</v>
      </c>
      <c r="D2329" s="11" t="s">
        <v>260</v>
      </c>
      <c r="E2329" s="19" t="s">
        <v>4344</v>
      </c>
      <c r="F2329" s="10">
        <v>42036</v>
      </c>
      <c r="G2329" s="10">
        <v>45689</v>
      </c>
      <c r="H2329" s="11">
        <v>11</v>
      </c>
      <c r="I2329" s="20" t="s">
        <v>259</v>
      </c>
      <c r="J2329" s="11" t="s">
        <v>261</v>
      </c>
      <c r="K2329" s="11" t="s">
        <v>11524</v>
      </c>
      <c r="L2329" s="11">
        <v>2</v>
      </c>
    </row>
    <row r="2330" spans="1:12">
      <c r="A2330" s="11" t="s">
        <v>4095</v>
      </c>
      <c r="D2330" s="11" t="s">
        <v>260</v>
      </c>
      <c r="E2330" s="19" t="s">
        <v>4345</v>
      </c>
      <c r="F2330" s="10">
        <v>42036</v>
      </c>
      <c r="G2330" s="10">
        <v>45689</v>
      </c>
      <c r="H2330" s="11">
        <v>11</v>
      </c>
      <c r="I2330" s="20" t="s">
        <v>259</v>
      </c>
      <c r="J2330" s="11" t="s">
        <v>261</v>
      </c>
      <c r="K2330" s="11" t="s">
        <v>11524</v>
      </c>
      <c r="L2330" s="11">
        <v>2</v>
      </c>
    </row>
    <row r="2331" spans="1:12">
      <c r="A2331" s="11" t="s">
        <v>4096</v>
      </c>
      <c r="D2331" s="11" t="s">
        <v>260</v>
      </c>
      <c r="E2331" s="19" t="s">
        <v>4346</v>
      </c>
      <c r="F2331" s="10">
        <v>42036</v>
      </c>
      <c r="G2331" s="10">
        <v>45689</v>
      </c>
      <c r="H2331" s="11">
        <v>11</v>
      </c>
      <c r="I2331" s="11" t="s">
        <v>277</v>
      </c>
      <c r="J2331" s="11" t="s">
        <v>261</v>
      </c>
      <c r="K2331" s="11" t="s">
        <v>11524</v>
      </c>
      <c r="L2331" s="11">
        <v>2</v>
      </c>
    </row>
    <row r="2332" spans="1:12">
      <c r="A2332" s="11" t="s">
        <v>4097</v>
      </c>
      <c r="D2332" s="11" t="s">
        <v>260</v>
      </c>
      <c r="E2332" s="19" t="s">
        <v>4347</v>
      </c>
      <c r="F2332" s="10">
        <v>42036</v>
      </c>
      <c r="G2332" s="10">
        <v>45689</v>
      </c>
      <c r="H2332" s="11">
        <v>11</v>
      </c>
      <c r="I2332" s="11" t="s">
        <v>277</v>
      </c>
      <c r="J2332" s="11" t="s">
        <v>261</v>
      </c>
      <c r="K2332" s="11" t="s">
        <v>11524</v>
      </c>
      <c r="L2332" s="11">
        <v>2</v>
      </c>
    </row>
    <row r="2333" spans="1:12">
      <c r="A2333" s="11" t="s">
        <v>4098</v>
      </c>
      <c r="D2333" s="11" t="s">
        <v>260</v>
      </c>
      <c r="E2333" s="19" t="s">
        <v>4348</v>
      </c>
      <c r="F2333" s="10">
        <v>42036</v>
      </c>
      <c r="G2333" s="10">
        <v>45689</v>
      </c>
      <c r="H2333" s="11">
        <v>11</v>
      </c>
      <c r="I2333" s="11" t="s">
        <v>277</v>
      </c>
      <c r="J2333" s="11" t="s">
        <v>261</v>
      </c>
      <c r="K2333" s="11" t="s">
        <v>11524</v>
      </c>
      <c r="L2333" s="11">
        <v>2</v>
      </c>
    </row>
    <row r="2334" spans="1:12">
      <c r="A2334" s="11" t="s">
        <v>4099</v>
      </c>
      <c r="D2334" s="11" t="s">
        <v>260</v>
      </c>
      <c r="E2334" s="19" t="s">
        <v>4349</v>
      </c>
      <c r="F2334" s="10">
        <v>42036</v>
      </c>
      <c r="G2334" s="10">
        <v>45689</v>
      </c>
      <c r="H2334" s="11">
        <v>11</v>
      </c>
      <c r="I2334" s="20" t="s">
        <v>259</v>
      </c>
      <c r="J2334" s="11" t="s">
        <v>261</v>
      </c>
      <c r="K2334" s="11" t="s">
        <v>11524</v>
      </c>
      <c r="L2334" s="11">
        <v>2</v>
      </c>
    </row>
    <row r="2335" spans="1:12">
      <c r="A2335" s="11" t="s">
        <v>4100</v>
      </c>
      <c r="D2335" s="11" t="s">
        <v>260</v>
      </c>
      <c r="E2335" s="19" t="s">
        <v>4350</v>
      </c>
      <c r="F2335" s="10">
        <v>42036</v>
      </c>
      <c r="G2335" s="10">
        <v>45689</v>
      </c>
      <c r="H2335" s="11">
        <v>11</v>
      </c>
      <c r="I2335" s="20" t="s">
        <v>259</v>
      </c>
      <c r="J2335" s="11" t="s">
        <v>261</v>
      </c>
      <c r="K2335" s="11" t="s">
        <v>11524</v>
      </c>
      <c r="L2335" s="11">
        <v>2</v>
      </c>
    </row>
    <row r="2336" spans="1:12">
      <c r="A2336" s="11" t="s">
        <v>4101</v>
      </c>
      <c r="D2336" s="11" t="s">
        <v>260</v>
      </c>
      <c r="E2336" s="19" t="s">
        <v>4351</v>
      </c>
      <c r="F2336" s="10">
        <v>42036</v>
      </c>
      <c r="G2336" s="10">
        <v>45689</v>
      </c>
      <c r="H2336" s="11">
        <v>11</v>
      </c>
      <c r="I2336" s="20" t="s">
        <v>259</v>
      </c>
      <c r="J2336" s="11" t="s">
        <v>261</v>
      </c>
      <c r="K2336" s="11" t="s">
        <v>11524</v>
      </c>
      <c r="L2336" s="11">
        <v>2</v>
      </c>
    </row>
    <row r="2337" spans="1:12">
      <c r="A2337" s="11" t="s">
        <v>4102</v>
      </c>
      <c r="D2337" s="11" t="s">
        <v>260</v>
      </c>
      <c r="E2337" s="19" t="s">
        <v>4352</v>
      </c>
      <c r="F2337" s="10">
        <v>42036</v>
      </c>
      <c r="G2337" s="10">
        <v>45689</v>
      </c>
      <c r="H2337" s="11">
        <v>11</v>
      </c>
      <c r="I2337" s="20" t="s">
        <v>259</v>
      </c>
      <c r="J2337" s="11" t="s">
        <v>261</v>
      </c>
      <c r="K2337" s="11" t="s">
        <v>11524</v>
      </c>
      <c r="L2337" s="11">
        <v>2</v>
      </c>
    </row>
    <row r="2338" spans="1:12">
      <c r="A2338" s="11" t="s">
        <v>4103</v>
      </c>
      <c r="D2338" s="11" t="s">
        <v>260</v>
      </c>
      <c r="E2338" s="19" t="s">
        <v>4353</v>
      </c>
      <c r="F2338" s="10">
        <v>42036</v>
      </c>
      <c r="G2338" s="10">
        <v>45689</v>
      </c>
      <c r="H2338" s="11">
        <v>11</v>
      </c>
      <c r="I2338" s="20" t="s">
        <v>259</v>
      </c>
      <c r="J2338" s="11" t="s">
        <v>261</v>
      </c>
      <c r="K2338" s="11" t="s">
        <v>11524</v>
      </c>
      <c r="L2338" s="11">
        <v>2</v>
      </c>
    </row>
    <row r="2339" spans="1:12">
      <c r="A2339" s="11" t="s">
        <v>4104</v>
      </c>
      <c r="D2339" s="11" t="s">
        <v>260</v>
      </c>
      <c r="E2339" s="19" t="s">
        <v>4354</v>
      </c>
      <c r="F2339" s="10">
        <v>42036</v>
      </c>
      <c r="G2339" s="10">
        <v>45689</v>
      </c>
      <c r="H2339" s="11">
        <v>11</v>
      </c>
      <c r="I2339" s="20" t="s">
        <v>259</v>
      </c>
      <c r="J2339" s="11" t="s">
        <v>261</v>
      </c>
      <c r="K2339" s="11" t="s">
        <v>11524</v>
      </c>
      <c r="L2339" s="11">
        <v>2</v>
      </c>
    </row>
    <row r="2340" spans="1:12">
      <c r="A2340" s="11" t="s">
        <v>4105</v>
      </c>
      <c r="D2340" s="11" t="s">
        <v>260</v>
      </c>
      <c r="E2340" s="19" t="s">
        <v>4355</v>
      </c>
      <c r="F2340" s="10">
        <v>42036</v>
      </c>
      <c r="G2340" s="10">
        <v>45689</v>
      </c>
      <c r="H2340" s="11">
        <v>11</v>
      </c>
      <c r="I2340" s="20" t="s">
        <v>259</v>
      </c>
      <c r="J2340" s="11" t="s">
        <v>261</v>
      </c>
      <c r="K2340" s="11" t="s">
        <v>11524</v>
      </c>
      <c r="L2340" s="11">
        <v>2</v>
      </c>
    </row>
    <row r="2341" spans="1:12">
      <c r="A2341" s="11" t="s">
        <v>4106</v>
      </c>
      <c r="D2341" s="11" t="s">
        <v>260</v>
      </c>
      <c r="E2341" s="19" t="s">
        <v>4356</v>
      </c>
      <c r="F2341" s="10">
        <v>42036</v>
      </c>
      <c r="G2341" s="10">
        <v>45689</v>
      </c>
      <c r="H2341" s="11">
        <v>11</v>
      </c>
      <c r="I2341" s="20" t="s">
        <v>259</v>
      </c>
      <c r="J2341" s="11" t="s">
        <v>261</v>
      </c>
      <c r="K2341" s="11" t="s">
        <v>11524</v>
      </c>
      <c r="L2341" s="11">
        <v>2</v>
      </c>
    </row>
    <row r="2342" spans="1:12">
      <c r="A2342" s="11" t="s">
        <v>4107</v>
      </c>
      <c r="D2342" s="11" t="s">
        <v>260</v>
      </c>
      <c r="E2342" s="19" t="s">
        <v>4357</v>
      </c>
      <c r="F2342" s="10">
        <v>42036</v>
      </c>
      <c r="G2342" s="10">
        <v>45689</v>
      </c>
      <c r="H2342" s="11">
        <v>11</v>
      </c>
      <c r="I2342" s="20" t="s">
        <v>259</v>
      </c>
      <c r="J2342" s="11" t="s">
        <v>261</v>
      </c>
      <c r="K2342" s="11" t="s">
        <v>11524</v>
      </c>
      <c r="L2342" s="11">
        <v>2</v>
      </c>
    </row>
    <row r="2343" spans="1:12">
      <c r="A2343" s="11" t="s">
        <v>4108</v>
      </c>
      <c r="D2343" s="11" t="s">
        <v>260</v>
      </c>
      <c r="E2343" s="19" t="s">
        <v>4358</v>
      </c>
      <c r="F2343" s="10">
        <v>42036</v>
      </c>
      <c r="G2343" s="10">
        <v>45689</v>
      </c>
      <c r="H2343" s="11">
        <v>11</v>
      </c>
      <c r="I2343" s="20" t="s">
        <v>259</v>
      </c>
      <c r="J2343" s="11" t="s">
        <v>261</v>
      </c>
      <c r="K2343" s="11" t="s">
        <v>11524</v>
      </c>
      <c r="L2343" s="11">
        <v>2</v>
      </c>
    </row>
    <row r="2344" spans="1:12">
      <c r="A2344" s="11" t="s">
        <v>4109</v>
      </c>
      <c r="D2344" s="11" t="s">
        <v>260</v>
      </c>
      <c r="E2344" s="19" t="s">
        <v>4359</v>
      </c>
      <c r="F2344" s="10">
        <v>42036</v>
      </c>
      <c r="G2344" s="10">
        <v>45689</v>
      </c>
      <c r="H2344" s="11">
        <v>11</v>
      </c>
      <c r="I2344" s="20" t="s">
        <v>259</v>
      </c>
      <c r="J2344" s="11" t="s">
        <v>261</v>
      </c>
      <c r="K2344" s="11" t="s">
        <v>11524</v>
      </c>
      <c r="L2344" s="11">
        <v>2</v>
      </c>
    </row>
    <row r="2345" spans="1:12">
      <c r="A2345" s="11" t="s">
        <v>4110</v>
      </c>
      <c r="D2345" s="11" t="s">
        <v>260</v>
      </c>
      <c r="E2345" s="19" t="s">
        <v>4360</v>
      </c>
      <c r="F2345" s="10">
        <v>42036</v>
      </c>
      <c r="G2345" s="10">
        <v>45689</v>
      </c>
      <c r="H2345" s="11">
        <v>11</v>
      </c>
      <c r="I2345" s="20" t="s">
        <v>259</v>
      </c>
      <c r="J2345" s="11" t="s">
        <v>261</v>
      </c>
      <c r="K2345" s="11" t="s">
        <v>11524</v>
      </c>
      <c r="L2345" s="11">
        <v>2</v>
      </c>
    </row>
    <row r="2346" spans="1:12">
      <c r="A2346" s="11" t="s">
        <v>4111</v>
      </c>
      <c r="D2346" s="11" t="s">
        <v>260</v>
      </c>
      <c r="E2346" s="19" t="s">
        <v>4361</v>
      </c>
      <c r="F2346" s="10">
        <v>42036</v>
      </c>
      <c r="G2346" s="10">
        <v>45689</v>
      </c>
      <c r="H2346" s="11">
        <v>11</v>
      </c>
      <c r="I2346" s="20" t="s">
        <v>259</v>
      </c>
      <c r="J2346" s="11" t="s">
        <v>261</v>
      </c>
      <c r="K2346" s="11" t="s">
        <v>11524</v>
      </c>
      <c r="L2346" s="11">
        <v>2</v>
      </c>
    </row>
    <row r="2347" spans="1:12">
      <c r="A2347" s="11" t="s">
        <v>4112</v>
      </c>
      <c r="D2347" s="11" t="s">
        <v>260</v>
      </c>
      <c r="E2347" s="19" t="s">
        <v>4362</v>
      </c>
      <c r="F2347" s="10">
        <v>42036</v>
      </c>
      <c r="G2347" s="10">
        <v>45689</v>
      </c>
      <c r="H2347" s="11">
        <v>11</v>
      </c>
      <c r="I2347" s="20" t="s">
        <v>259</v>
      </c>
      <c r="J2347" s="11" t="s">
        <v>261</v>
      </c>
      <c r="K2347" s="11" t="s">
        <v>11524</v>
      </c>
      <c r="L2347" s="11">
        <v>2</v>
      </c>
    </row>
    <row r="2348" spans="1:12">
      <c r="A2348" s="11" t="s">
        <v>4113</v>
      </c>
      <c r="D2348" s="11" t="s">
        <v>260</v>
      </c>
      <c r="E2348" s="19" t="s">
        <v>4363</v>
      </c>
      <c r="F2348" s="10">
        <v>42036</v>
      </c>
      <c r="G2348" s="10">
        <v>45689</v>
      </c>
      <c r="H2348" s="11">
        <v>11</v>
      </c>
      <c r="I2348" s="20" t="s">
        <v>259</v>
      </c>
      <c r="J2348" s="11" t="s">
        <v>261</v>
      </c>
      <c r="K2348" s="11" t="s">
        <v>11524</v>
      </c>
      <c r="L2348" s="11">
        <v>2</v>
      </c>
    </row>
    <row r="2349" spans="1:12">
      <c r="A2349" s="11" t="s">
        <v>4114</v>
      </c>
      <c r="D2349" s="11" t="s">
        <v>260</v>
      </c>
      <c r="E2349" s="19" t="s">
        <v>4364</v>
      </c>
      <c r="F2349" s="10">
        <v>42036</v>
      </c>
      <c r="G2349" s="10">
        <v>45689</v>
      </c>
      <c r="H2349" s="11">
        <v>11</v>
      </c>
      <c r="I2349" s="11" t="s">
        <v>277</v>
      </c>
      <c r="J2349" s="11" t="s">
        <v>261</v>
      </c>
      <c r="K2349" s="11" t="s">
        <v>11524</v>
      </c>
      <c r="L2349" s="11">
        <v>2</v>
      </c>
    </row>
    <row r="2350" spans="1:12">
      <c r="A2350" s="11" t="s">
        <v>4115</v>
      </c>
      <c r="D2350" s="11" t="s">
        <v>260</v>
      </c>
      <c r="E2350" s="19" t="s">
        <v>4365</v>
      </c>
      <c r="F2350" s="10">
        <v>42036</v>
      </c>
      <c r="G2350" s="10">
        <v>45689</v>
      </c>
      <c r="H2350" s="11">
        <v>11</v>
      </c>
      <c r="I2350" s="11" t="s">
        <v>277</v>
      </c>
      <c r="J2350" s="11" t="s">
        <v>261</v>
      </c>
      <c r="K2350" s="11" t="s">
        <v>11524</v>
      </c>
      <c r="L2350" s="11">
        <v>2</v>
      </c>
    </row>
    <row r="2351" spans="1:12">
      <c r="A2351" s="11" t="s">
        <v>4116</v>
      </c>
      <c r="D2351" s="11" t="s">
        <v>260</v>
      </c>
      <c r="E2351" s="19" t="s">
        <v>4366</v>
      </c>
      <c r="F2351" s="10">
        <v>42036</v>
      </c>
      <c r="G2351" s="10">
        <v>45689</v>
      </c>
      <c r="H2351" s="11">
        <v>11</v>
      </c>
      <c r="I2351" s="11" t="s">
        <v>277</v>
      </c>
      <c r="J2351" s="11" t="s">
        <v>261</v>
      </c>
      <c r="K2351" s="11" t="s">
        <v>11524</v>
      </c>
      <c r="L2351" s="11">
        <v>2</v>
      </c>
    </row>
    <row r="2352" spans="1:12">
      <c r="A2352" s="11" t="s">
        <v>4117</v>
      </c>
      <c r="D2352" s="11" t="s">
        <v>260</v>
      </c>
      <c r="E2352" s="19" t="s">
        <v>4367</v>
      </c>
      <c r="F2352" s="10">
        <v>42036</v>
      </c>
      <c r="G2352" s="10">
        <v>45689</v>
      </c>
      <c r="H2352" s="11">
        <v>11</v>
      </c>
      <c r="I2352" s="20" t="s">
        <v>259</v>
      </c>
      <c r="J2352" s="11" t="s">
        <v>261</v>
      </c>
      <c r="K2352" s="11" t="s">
        <v>11524</v>
      </c>
      <c r="L2352" s="11">
        <v>2</v>
      </c>
    </row>
    <row r="2353" spans="1:12">
      <c r="A2353" s="11" t="s">
        <v>4118</v>
      </c>
      <c r="D2353" s="11" t="s">
        <v>260</v>
      </c>
      <c r="E2353" s="19" t="s">
        <v>4368</v>
      </c>
      <c r="F2353" s="10">
        <v>42036</v>
      </c>
      <c r="G2353" s="10">
        <v>45689</v>
      </c>
      <c r="H2353" s="11">
        <v>11</v>
      </c>
      <c r="I2353" s="20" t="s">
        <v>259</v>
      </c>
      <c r="J2353" s="11" t="s">
        <v>261</v>
      </c>
      <c r="K2353" s="11" t="s">
        <v>11524</v>
      </c>
      <c r="L2353" s="11">
        <v>2</v>
      </c>
    </row>
    <row r="2354" spans="1:12">
      <c r="A2354" s="11" t="s">
        <v>4119</v>
      </c>
      <c r="D2354" s="11" t="s">
        <v>260</v>
      </c>
      <c r="E2354" s="19" t="s">
        <v>4369</v>
      </c>
      <c r="F2354" s="10">
        <v>42036</v>
      </c>
      <c r="G2354" s="10">
        <v>45689</v>
      </c>
      <c r="H2354" s="11">
        <v>11</v>
      </c>
      <c r="I2354" s="20" t="s">
        <v>259</v>
      </c>
      <c r="J2354" s="11" t="s">
        <v>261</v>
      </c>
      <c r="K2354" s="11" t="s">
        <v>11524</v>
      </c>
      <c r="L2354" s="11">
        <v>2</v>
      </c>
    </row>
    <row r="2355" spans="1:12">
      <c r="A2355" s="11" t="s">
        <v>4120</v>
      </c>
      <c r="D2355" s="11" t="s">
        <v>260</v>
      </c>
      <c r="E2355" s="19" t="s">
        <v>4370</v>
      </c>
      <c r="F2355" s="10">
        <v>42036</v>
      </c>
      <c r="G2355" s="10">
        <v>45689</v>
      </c>
      <c r="H2355" s="11">
        <v>11</v>
      </c>
      <c r="I2355" s="20" t="s">
        <v>259</v>
      </c>
      <c r="J2355" s="11" t="s">
        <v>261</v>
      </c>
      <c r="K2355" s="11" t="s">
        <v>11524</v>
      </c>
      <c r="L2355" s="11">
        <v>2</v>
      </c>
    </row>
    <row r="2356" spans="1:12">
      <c r="A2356" s="11" t="s">
        <v>4121</v>
      </c>
      <c r="D2356" s="11" t="s">
        <v>260</v>
      </c>
      <c r="E2356" s="19" t="s">
        <v>4371</v>
      </c>
      <c r="F2356" s="10">
        <v>42036</v>
      </c>
      <c r="G2356" s="10">
        <v>45689</v>
      </c>
      <c r="H2356" s="11">
        <v>11</v>
      </c>
      <c r="I2356" s="20" t="s">
        <v>259</v>
      </c>
      <c r="J2356" s="11" t="s">
        <v>261</v>
      </c>
      <c r="K2356" s="11" t="s">
        <v>11524</v>
      </c>
      <c r="L2356" s="11">
        <v>2</v>
      </c>
    </row>
    <row r="2357" spans="1:12">
      <c r="A2357" s="11" t="s">
        <v>4122</v>
      </c>
      <c r="D2357" s="11" t="s">
        <v>260</v>
      </c>
      <c r="E2357" s="19" t="s">
        <v>4372</v>
      </c>
      <c r="F2357" s="10">
        <v>42036</v>
      </c>
      <c r="G2357" s="10">
        <v>45689</v>
      </c>
      <c r="H2357" s="11">
        <v>11</v>
      </c>
      <c r="I2357" s="20" t="s">
        <v>259</v>
      </c>
      <c r="J2357" s="11" t="s">
        <v>261</v>
      </c>
      <c r="K2357" s="11" t="s">
        <v>11524</v>
      </c>
      <c r="L2357" s="11">
        <v>2</v>
      </c>
    </row>
    <row r="2358" spans="1:12">
      <c r="A2358" s="11" t="s">
        <v>4123</v>
      </c>
      <c r="D2358" s="11" t="s">
        <v>260</v>
      </c>
      <c r="E2358" s="19" t="s">
        <v>4373</v>
      </c>
      <c r="F2358" s="10">
        <v>42036</v>
      </c>
      <c r="G2358" s="10">
        <v>45689</v>
      </c>
      <c r="H2358" s="11">
        <v>11</v>
      </c>
      <c r="I2358" s="20" t="s">
        <v>259</v>
      </c>
      <c r="J2358" s="11" t="s">
        <v>261</v>
      </c>
      <c r="K2358" s="11" t="s">
        <v>11524</v>
      </c>
      <c r="L2358" s="11">
        <v>2</v>
      </c>
    </row>
    <row r="2359" spans="1:12">
      <c r="A2359" s="11" t="s">
        <v>4124</v>
      </c>
      <c r="D2359" s="11" t="s">
        <v>260</v>
      </c>
      <c r="E2359" s="19" t="s">
        <v>4374</v>
      </c>
      <c r="F2359" s="10">
        <v>42036</v>
      </c>
      <c r="G2359" s="10">
        <v>45689</v>
      </c>
      <c r="H2359" s="11">
        <v>11</v>
      </c>
      <c r="I2359" s="20" t="s">
        <v>259</v>
      </c>
      <c r="J2359" s="11" t="s">
        <v>261</v>
      </c>
      <c r="K2359" s="11" t="s">
        <v>11524</v>
      </c>
      <c r="L2359" s="11">
        <v>2</v>
      </c>
    </row>
    <row r="2360" spans="1:12">
      <c r="A2360" s="11" t="s">
        <v>4125</v>
      </c>
      <c r="D2360" s="11" t="s">
        <v>260</v>
      </c>
      <c r="E2360" s="19" t="s">
        <v>4375</v>
      </c>
      <c r="F2360" s="10">
        <v>42036</v>
      </c>
      <c r="G2360" s="10">
        <v>45689</v>
      </c>
      <c r="H2360" s="11">
        <v>11</v>
      </c>
      <c r="I2360" s="20" t="s">
        <v>259</v>
      </c>
      <c r="J2360" s="11" t="s">
        <v>261</v>
      </c>
      <c r="K2360" s="11" t="s">
        <v>11524</v>
      </c>
      <c r="L2360" s="11">
        <v>2</v>
      </c>
    </row>
    <row r="2361" spans="1:12">
      <c r="A2361" s="11" t="s">
        <v>4126</v>
      </c>
      <c r="D2361" s="11" t="s">
        <v>260</v>
      </c>
      <c r="E2361" s="19" t="s">
        <v>4376</v>
      </c>
      <c r="F2361" s="10">
        <v>42036</v>
      </c>
      <c r="G2361" s="10">
        <v>45689</v>
      </c>
      <c r="H2361" s="11">
        <v>11</v>
      </c>
      <c r="I2361" s="20" t="s">
        <v>259</v>
      </c>
      <c r="J2361" s="11" t="s">
        <v>261</v>
      </c>
      <c r="K2361" s="11" t="s">
        <v>11524</v>
      </c>
      <c r="L2361" s="11">
        <v>2</v>
      </c>
    </row>
    <row r="2362" spans="1:12">
      <c r="A2362" s="11" t="s">
        <v>4127</v>
      </c>
      <c r="D2362" s="11" t="s">
        <v>260</v>
      </c>
      <c r="E2362" s="19" t="s">
        <v>4377</v>
      </c>
      <c r="F2362" s="10">
        <v>42036</v>
      </c>
      <c r="G2362" s="10">
        <v>45689</v>
      </c>
      <c r="H2362" s="11">
        <v>11</v>
      </c>
      <c r="I2362" s="20" t="s">
        <v>259</v>
      </c>
      <c r="J2362" s="11" t="s">
        <v>261</v>
      </c>
      <c r="K2362" s="11" t="s">
        <v>11524</v>
      </c>
      <c r="L2362" s="11">
        <v>2</v>
      </c>
    </row>
    <row r="2363" spans="1:12">
      <c r="A2363" s="11" t="s">
        <v>4128</v>
      </c>
      <c r="D2363" s="11" t="s">
        <v>260</v>
      </c>
      <c r="E2363" s="19" t="s">
        <v>4378</v>
      </c>
      <c r="F2363" s="10">
        <v>42036</v>
      </c>
      <c r="G2363" s="10">
        <v>45689</v>
      </c>
      <c r="H2363" s="11">
        <v>11</v>
      </c>
      <c r="I2363" s="20" t="s">
        <v>259</v>
      </c>
      <c r="J2363" s="11" t="s">
        <v>261</v>
      </c>
      <c r="K2363" s="11" t="s">
        <v>11524</v>
      </c>
      <c r="L2363" s="11">
        <v>2</v>
      </c>
    </row>
    <row r="2364" spans="1:12">
      <c r="A2364" s="11" t="s">
        <v>4129</v>
      </c>
      <c r="D2364" s="11" t="s">
        <v>260</v>
      </c>
      <c r="E2364" s="19" t="s">
        <v>4379</v>
      </c>
      <c r="F2364" s="10">
        <v>42036</v>
      </c>
      <c r="G2364" s="10">
        <v>45689</v>
      </c>
      <c r="H2364" s="11">
        <v>11</v>
      </c>
      <c r="I2364" s="20" t="s">
        <v>259</v>
      </c>
      <c r="J2364" s="11" t="s">
        <v>261</v>
      </c>
      <c r="K2364" s="11" t="s">
        <v>11524</v>
      </c>
      <c r="L2364" s="11">
        <v>2</v>
      </c>
    </row>
    <row r="2365" spans="1:12">
      <c r="A2365" s="11" t="s">
        <v>4130</v>
      </c>
      <c r="D2365" s="11" t="s">
        <v>260</v>
      </c>
      <c r="E2365" s="19" t="s">
        <v>4380</v>
      </c>
      <c r="F2365" s="10">
        <v>42036</v>
      </c>
      <c r="G2365" s="10">
        <v>45689</v>
      </c>
      <c r="H2365" s="11">
        <v>11</v>
      </c>
      <c r="I2365" s="20" t="s">
        <v>259</v>
      </c>
      <c r="J2365" s="11" t="s">
        <v>261</v>
      </c>
      <c r="K2365" s="11" t="s">
        <v>11524</v>
      </c>
      <c r="L2365" s="11">
        <v>2</v>
      </c>
    </row>
    <row r="2366" spans="1:12">
      <c r="A2366" s="11" t="s">
        <v>4131</v>
      </c>
      <c r="D2366" s="11" t="s">
        <v>260</v>
      </c>
      <c r="E2366" s="19" t="s">
        <v>4381</v>
      </c>
      <c r="F2366" s="10">
        <v>42036</v>
      </c>
      <c r="G2366" s="10">
        <v>45689</v>
      </c>
      <c r="H2366" s="11">
        <v>11</v>
      </c>
      <c r="I2366" s="20" t="s">
        <v>259</v>
      </c>
      <c r="J2366" s="11" t="s">
        <v>261</v>
      </c>
      <c r="K2366" s="11" t="s">
        <v>11524</v>
      </c>
      <c r="L2366" s="11">
        <v>2</v>
      </c>
    </row>
    <row r="2367" spans="1:12">
      <c r="A2367" s="11" t="s">
        <v>4132</v>
      </c>
      <c r="D2367" s="11" t="s">
        <v>260</v>
      </c>
      <c r="E2367" s="19" t="s">
        <v>4382</v>
      </c>
      <c r="F2367" s="10">
        <v>42036</v>
      </c>
      <c r="G2367" s="10">
        <v>45689</v>
      </c>
      <c r="H2367" s="11">
        <v>11</v>
      </c>
      <c r="I2367" s="11" t="s">
        <v>277</v>
      </c>
      <c r="J2367" s="11" t="s">
        <v>261</v>
      </c>
      <c r="K2367" s="11" t="s">
        <v>11524</v>
      </c>
      <c r="L2367" s="11">
        <v>2</v>
      </c>
    </row>
    <row r="2368" spans="1:12">
      <c r="A2368" s="11" t="s">
        <v>4133</v>
      </c>
      <c r="D2368" s="11" t="s">
        <v>260</v>
      </c>
      <c r="E2368" s="19" t="s">
        <v>4383</v>
      </c>
      <c r="F2368" s="10">
        <v>42036</v>
      </c>
      <c r="G2368" s="10">
        <v>45689</v>
      </c>
      <c r="H2368" s="11">
        <v>11</v>
      </c>
      <c r="I2368" s="11" t="s">
        <v>277</v>
      </c>
      <c r="J2368" s="11" t="s">
        <v>261</v>
      </c>
      <c r="K2368" s="11" t="s">
        <v>11524</v>
      </c>
      <c r="L2368" s="11">
        <v>2</v>
      </c>
    </row>
    <row r="2369" spans="1:12">
      <c r="A2369" s="11" t="s">
        <v>4134</v>
      </c>
      <c r="D2369" s="11" t="s">
        <v>260</v>
      </c>
      <c r="E2369" s="19" t="s">
        <v>4384</v>
      </c>
      <c r="F2369" s="10">
        <v>42036</v>
      </c>
      <c r="G2369" s="10">
        <v>45689</v>
      </c>
      <c r="H2369" s="11">
        <v>11</v>
      </c>
      <c r="I2369" s="11" t="s">
        <v>277</v>
      </c>
      <c r="J2369" s="11" t="s">
        <v>261</v>
      </c>
      <c r="K2369" s="11" t="s">
        <v>11524</v>
      </c>
      <c r="L2369" s="11">
        <v>2</v>
      </c>
    </row>
    <row r="2370" spans="1:12">
      <c r="A2370" s="11" t="s">
        <v>4135</v>
      </c>
      <c r="D2370" s="11" t="s">
        <v>260</v>
      </c>
      <c r="E2370" s="19" t="s">
        <v>4385</v>
      </c>
      <c r="F2370" s="10">
        <v>42036</v>
      </c>
      <c r="G2370" s="10">
        <v>45689</v>
      </c>
      <c r="H2370" s="11">
        <v>11</v>
      </c>
      <c r="I2370" s="20" t="s">
        <v>259</v>
      </c>
      <c r="J2370" s="11" t="s">
        <v>261</v>
      </c>
      <c r="K2370" s="11" t="s">
        <v>11524</v>
      </c>
      <c r="L2370" s="11">
        <v>2</v>
      </c>
    </row>
    <row r="2371" spans="1:12">
      <c r="A2371" s="11" t="s">
        <v>4136</v>
      </c>
      <c r="D2371" s="11" t="s">
        <v>260</v>
      </c>
      <c r="E2371" s="19" t="s">
        <v>4386</v>
      </c>
      <c r="F2371" s="10">
        <v>42036</v>
      </c>
      <c r="G2371" s="10">
        <v>45689</v>
      </c>
      <c r="H2371" s="11">
        <v>11</v>
      </c>
      <c r="I2371" s="20" t="s">
        <v>259</v>
      </c>
      <c r="J2371" s="11" t="s">
        <v>261</v>
      </c>
      <c r="K2371" s="11" t="s">
        <v>11524</v>
      </c>
      <c r="L2371" s="11">
        <v>2</v>
      </c>
    </row>
    <row r="2372" spans="1:12">
      <c r="A2372" s="11" t="s">
        <v>4137</v>
      </c>
      <c r="D2372" s="11" t="s">
        <v>260</v>
      </c>
      <c r="E2372" s="19" t="s">
        <v>4387</v>
      </c>
      <c r="F2372" s="10">
        <v>42036</v>
      </c>
      <c r="G2372" s="10">
        <v>45689</v>
      </c>
      <c r="H2372" s="11">
        <v>11</v>
      </c>
      <c r="I2372" s="20" t="s">
        <v>259</v>
      </c>
      <c r="J2372" s="11" t="s">
        <v>261</v>
      </c>
      <c r="K2372" s="11" t="s">
        <v>11524</v>
      </c>
      <c r="L2372" s="11">
        <v>2</v>
      </c>
    </row>
    <row r="2373" spans="1:12">
      <c r="A2373" s="11" t="s">
        <v>4138</v>
      </c>
      <c r="D2373" s="11" t="s">
        <v>260</v>
      </c>
      <c r="E2373" s="19" t="s">
        <v>4388</v>
      </c>
      <c r="F2373" s="10">
        <v>42036</v>
      </c>
      <c r="G2373" s="10">
        <v>45689</v>
      </c>
      <c r="H2373" s="11">
        <v>11</v>
      </c>
      <c r="I2373" s="20" t="s">
        <v>259</v>
      </c>
      <c r="J2373" s="11" t="s">
        <v>261</v>
      </c>
      <c r="K2373" s="11" t="s">
        <v>11524</v>
      </c>
      <c r="L2373" s="11">
        <v>2</v>
      </c>
    </row>
    <row r="2374" spans="1:12">
      <c r="A2374" s="11" t="s">
        <v>4139</v>
      </c>
      <c r="D2374" s="11" t="s">
        <v>260</v>
      </c>
      <c r="E2374" s="19" t="s">
        <v>4389</v>
      </c>
      <c r="F2374" s="10">
        <v>42036</v>
      </c>
      <c r="G2374" s="10">
        <v>45689</v>
      </c>
      <c r="H2374" s="11">
        <v>11</v>
      </c>
      <c r="I2374" s="20" t="s">
        <v>259</v>
      </c>
      <c r="J2374" s="11" t="s">
        <v>261</v>
      </c>
      <c r="K2374" s="11" t="s">
        <v>11524</v>
      </c>
      <c r="L2374" s="11">
        <v>2</v>
      </c>
    </row>
    <row r="2375" spans="1:12">
      <c r="A2375" s="11" t="s">
        <v>4140</v>
      </c>
      <c r="D2375" s="11" t="s">
        <v>260</v>
      </c>
      <c r="E2375" s="19" t="s">
        <v>4390</v>
      </c>
      <c r="F2375" s="10">
        <v>42036</v>
      </c>
      <c r="G2375" s="10">
        <v>45689</v>
      </c>
      <c r="H2375" s="11">
        <v>11</v>
      </c>
      <c r="I2375" s="20" t="s">
        <v>259</v>
      </c>
      <c r="J2375" s="11" t="s">
        <v>261</v>
      </c>
      <c r="K2375" s="11" t="s">
        <v>11524</v>
      </c>
      <c r="L2375" s="11">
        <v>2</v>
      </c>
    </row>
    <row r="2376" spans="1:12">
      <c r="A2376" s="11" t="s">
        <v>4141</v>
      </c>
      <c r="D2376" s="11" t="s">
        <v>260</v>
      </c>
      <c r="E2376" s="19" t="s">
        <v>4391</v>
      </c>
      <c r="F2376" s="10">
        <v>42036</v>
      </c>
      <c r="G2376" s="10">
        <v>45689</v>
      </c>
      <c r="H2376" s="11">
        <v>11</v>
      </c>
      <c r="I2376" s="20" t="s">
        <v>259</v>
      </c>
      <c r="J2376" s="11" t="s">
        <v>261</v>
      </c>
      <c r="K2376" s="11" t="s">
        <v>11524</v>
      </c>
      <c r="L2376" s="11">
        <v>2</v>
      </c>
    </row>
    <row r="2377" spans="1:12">
      <c r="A2377" s="11" t="s">
        <v>4142</v>
      </c>
      <c r="D2377" s="11" t="s">
        <v>260</v>
      </c>
      <c r="E2377" s="19" t="s">
        <v>4392</v>
      </c>
      <c r="F2377" s="10">
        <v>42036</v>
      </c>
      <c r="G2377" s="10">
        <v>45689</v>
      </c>
      <c r="H2377" s="11">
        <v>11</v>
      </c>
      <c r="I2377" s="20" t="s">
        <v>259</v>
      </c>
      <c r="J2377" s="11" t="s">
        <v>261</v>
      </c>
      <c r="K2377" s="11" t="s">
        <v>11524</v>
      </c>
      <c r="L2377" s="11">
        <v>2</v>
      </c>
    </row>
    <row r="2378" spans="1:12">
      <c r="A2378" s="11" t="s">
        <v>4143</v>
      </c>
      <c r="D2378" s="11" t="s">
        <v>260</v>
      </c>
      <c r="E2378" s="19" t="s">
        <v>4393</v>
      </c>
      <c r="F2378" s="10">
        <v>42036</v>
      </c>
      <c r="G2378" s="10">
        <v>45689</v>
      </c>
      <c r="H2378" s="11">
        <v>11</v>
      </c>
      <c r="I2378" s="20" t="s">
        <v>259</v>
      </c>
      <c r="J2378" s="11" t="s">
        <v>261</v>
      </c>
      <c r="K2378" s="11" t="s">
        <v>11524</v>
      </c>
      <c r="L2378" s="11">
        <v>2</v>
      </c>
    </row>
    <row r="2379" spans="1:12">
      <c r="A2379" s="11" t="s">
        <v>4144</v>
      </c>
      <c r="D2379" s="11" t="s">
        <v>260</v>
      </c>
      <c r="E2379" s="19" t="s">
        <v>4394</v>
      </c>
      <c r="F2379" s="10">
        <v>42036</v>
      </c>
      <c r="G2379" s="10">
        <v>45689</v>
      </c>
      <c r="H2379" s="11">
        <v>11</v>
      </c>
      <c r="I2379" s="20" t="s">
        <v>259</v>
      </c>
      <c r="J2379" s="11" t="s">
        <v>261</v>
      </c>
      <c r="K2379" s="11" t="s">
        <v>11524</v>
      </c>
      <c r="L2379" s="11">
        <v>2</v>
      </c>
    </row>
    <row r="2380" spans="1:12">
      <c r="A2380" s="11" t="s">
        <v>4145</v>
      </c>
      <c r="D2380" s="11" t="s">
        <v>260</v>
      </c>
      <c r="E2380" s="19" t="s">
        <v>4395</v>
      </c>
      <c r="F2380" s="10">
        <v>42036</v>
      </c>
      <c r="G2380" s="10">
        <v>45689</v>
      </c>
      <c r="H2380" s="11">
        <v>11</v>
      </c>
      <c r="I2380" s="20" t="s">
        <v>259</v>
      </c>
      <c r="J2380" s="11" t="s">
        <v>261</v>
      </c>
      <c r="K2380" s="11" t="s">
        <v>11524</v>
      </c>
      <c r="L2380" s="11">
        <v>2</v>
      </c>
    </row>
    <row r="2381" spans="1:12">
      <c r="A2381" s="11" t="s">
        <v>4146</v>
      </c>
      <c r="D2381" s="11" t="s">
        <v>260</v>
      </c>
      <c r="E2381" s="19" t="s">
        <v>4396</v>
      </c>
      <c r="F2381" s="10">
        <v>42036</v>
      </c>
      <c r="G2381" s="10">
        <v>45689</v>
      </c>
      <c r="H2381" s="11">
        <v>11</v>
      </c>
      <c r="I2381" s="20" t="s">
        <v>259</v>
      </c>
      <c r="J2381" s="11" t="s">
        <v>261</v>
      </c>
      <c r="K2381" s="11" t="s">
        <v>11524</v>
      </c>
      <c r="L2381" s="11">
        <v>2</v>
      </c>
    </row>
    <row r="2382" spans="1:12">
      <c r="A2382" s="11" t="s">
        <v>4147</v>
      </c>
      <c r="D2382" s="11" t="s">
        <v>260</v>
      </c>
      <c r="E2382" s="19" t="s">
        <v>4397</v>
      </c>
      <c r="F2382" s="10">
        <v>42036</v>
      </c>
      <c r="G2382" s="10">
        <v>45689</v>
      </c>
      <c r="H2382" s="11">
        <v>11</v>
      </c>
      <c r="I2382" s="20" t="s">
        <v>259</v>
      </c>
      <c r="J2382" s="11" t="s">
        <v>261</v>
      </c>
      <c r="K2382" s="11" t="s">
        <v>11524</v>
      </c>
      <c r="L2382" s="11">
        <v>2</v>
      </c>
    </row>
    <row r="2383" spans="1:12">
      <c r="A2383" s="11" t="s">
        <v>4148</v>
      </c>
      <c r="D2383" s="11" t="s">
        <v>260</v>
      </c>
      <c r="E2383" s="19" t="s">
        <v>4398</v>
      </c>
      <c r="F2383" s="10">
        <v>42036</v>
      </c>
      <c r="G2383" s="10">
        <v>45689</v>
      </c>
      <c r="H2383" s="11">
        <v>11</v>
      </c>
      <c r="I2383" s="20" t="s">
        <v>259</v>
      </c>
      <c r="J2383" s="11" t="s">
        <v>261</v>
      </c>
      <c r="K2383" s="11" t="s">
        <v>11524</v>
      </c>
      <c r="L2383" s="11">
        <v>2</v>
      </c>
    </row>
    <row r="2384" spans="1:12">
      <c r="A2384" s="11" t="s">
        <v>4149</v>
      </c>
      <c r="D2384" s="11" t="s">
        <v>260</v>
      </c>
      <c r="E2384" s="19" t="s">
        <v>4399</v>
      </c>
      <c r="F2384" s="10">
        <v>42036</v>
      </c>
      <c r="G2384" s="10">
        <v>45689</v>
      </c>
      <c r="H2384" s="11">
        <v>11</v>
      </c>
      <c r="I2384" s="20" t="s">
        <v>259</v>
      </c>
      <c r="J2384" s="11" t="s">
        <v>261</v>
      </c>
      <c r="K2384" s="11" t="s">
        <v>11524</v>
      </c>
      <c r="L2384" s="11">
        <v>2</v>
      </c>
    </row>
    <row r="2385" spans="1:12">
      <c r="A2385" s="11" t="s">
        <v>4150</v>
      </c>
      <c r="D2385" s="11" t="s">
        <v>260</v>
      </c>
      <c r="E2385" s="19" t="s">
        <v>4400</v>
      </c>
      <c r="F2385" s="10">
        <v>42036</v>
      </c>
      <c r="G2385" s="10">
        <v>45689</v>
      </c>
      <c r="H2385" s="11">
        <v>11</v>
      </c>
      <c r="I2385" s="11" t="s">
        <v>277</v>
      </c>
      <c r="J2385" s="11" t="s">
        <v>261</v>
      </c>
      <c r="K2385" s="11" t="s">
        <v>11524</v>
      </c>
      <c r="L2385" s="11">
        <v>2</v>
      </c>
    </row>
    <row r="2386" spans="1:12">
      <c r="A2386" s="11" t="s">
        <v>4151</v>
      </c>
      <c r="D2386" s="11" t="s">
        <v>260</v>
      </c>
      <c r="E2386" s="19" t="s">
        <v>4401</v>
      </c>
      <c r="F2386" s="10">
        <v>42036</v>
      </c>
      <c r="G2386" s="10">
        <v>45689</v>
      </c>
      <c r="H2386" s="11">
        <v>11</v>
      </c>
      <c r="I2386" s="11" t="s">
        <v>277</v>
      </c>
      <c r="J2386" s="11" t="s">
        <v>261</v>
      </c>
      <c r="K2386" s="11" t="s">
        <v>11524</v>
      </c>
      <c r="L2386" s="11">
        <v>2</v>
      </c>
    </row>
    <row r="2387" spans="1:12">
      <c r="A2387" s="11" t="s">
        <v>4152</v>
      </c>
      <c r="D2387" s="11" t="s">
        <v>260</v>
      </c>
      <c r="E2387" s="19" t="s">
        <v>4402</v>
      </c>
      <c r="F2387" s="10">
        <v>42036</v>
      </c>
      <c r="G2387" s="10">
        <v>45689</v>
      </c>
      <c r="H2387" s="11">
        <v>11</v>
      </c>
      <c r="I2387" s="11" t="s">
        <v>277</v>
      </c>
      <c r="J2387" s="11" t="s">
        <v>261</v>
      </c>
      <c r="K2387" s="11" t="s">
        <v>11524</v>
      </c>
      <c r="L2387" s="11">
        <v>2</v>
      </c>
    </row>
    <row r="2388" spans="1:12">
      <c r="A2388" s="11" t="s">
        <v>4153</v>
      </c>
      <c r="D2388" s="11" t="s">
        <v>260</v>
      </c>
      <c r="E2388" s="19" t="s">
        <v>4403</v>
      </c>
      <c r="F2388" s="10">
        <v>42036</v>
      </c>
      <c r="G2388" s="10">
        <v>45689</v>
      </c>
      <c r="H2388" s="11">
        <v>11</v>
      </c>
      <c r="I2388" s="20" t="s">
        <v>259</v>
      </c>
      <c r="J2388" s="11" t="s">
        <v>261</v>
      </c>
      <c r="K2388" s="11" t="s">
        <v>11524</v>
      </c>
      <c r="L2388" s="11">
        <v>2</v>
      </c>
    </row>
    <row r="2389" spans="1:12">
      <c r="A2389" s="11" t="s">
        <v>4154</v>
      </c>
      <c r="D2389" s="11" t="s">
        <v>260</v>
      </c>
      <c r="E2389" s="19" t="s">
        <v>4404</v>
      </c>
      <c r="F2389" s="10">
        <v>42036</v>
      </c>
      <c r="G2389" s="10">
        <v>45689</v>
      </c>
      <c r="H2389" s="11">
        <v>11</v>
      </c>
      <c r="I2389" s="20" t="s">
        <v>259</v>
      </c>
      <c r="J2389" s="11" t="s">
        <v>261</v>
      </c>
      <c r="K2389" s="11" t="s">
        <v>11524</v>
      </c>
      <c r="L2389" s="11">
        <v>2</v>
      </c>
    </row>
    <row r="2390" spans="1:12">
      <c r="A2390" s="11" t="s">
        <v>4155</v>
      </c>
      <c r="D2390" s="11" t="s">
        <v>260</v>
      </c>
      <c r="E2390" s="19" t="s">
        <v>4405</v>
      </c>
      <c r="F2390" s="10">
        <v>42036</v>
      </c>
      <c r="G2390" s="10">
        <v>45689</v>
      </c>
      <c r="H2390" s="11">
        <v>11</v>
      </c>
      <c r="I2390" s="20" t="s">
        <v>259</v>
      </c>
      <c r="J2390" s="11" t="s">
        <v>261</v>
      </c>
      <c r="K2390" s="11" t="s">
        <v>11524</v>
      </c>
      <c r="L2390" s="11">
        <v>2</v>
      </c>
    </row>
    <row r="2391" spans="1:12">
      <c r="A2391" s="11" t="s">
        <v>4156</v>
      </c>
      <c r="D2391" s="11" t="s">
        <v>260</v>
      </c>
      <c r="E2391" s="19" t="s">
        <v>4406</v>
      </c>
      <c r="F2391" s="10">
        <v>42036</v>
      </c>
      <c r="G2391" s="10">
        <v>45689</v>
      </c>
      <c r="H2391" s="11">
        <v>11</v>
      </c>
      <c r="I2391" s="20" t="s">
        <v>259</v>
      </c>
      <c r="J2391" s="11" t="s">
        <v>261</v>
      </c>
      <c r="K2391" s="11" t="s">
        <v>11524</v>
      </c>
      <c r="L2391" s="11">
        <v>2</v>
      </c>
    </row>
    <row r="2392" spans="1:12">
      <c r="A2392" s="11" t="s">
        <v>4157</v>
      </c>
      <c r="D2392" s="11" t="s">
        <v>260</v>
      </c>
      <c r="E2392" s="19" t="s">
        <v>4407</v>
      </c>
      <c r="F2392" s="10">
        <v>42036</v>
      </c>
      <c r="G2392" s="10">
        <v>45689</v>
      </c>
      <c r="H2392" s="11">
        <v>11</v>
      </c>
      <c r="I2392" s="20" t="s">
        <v>259</v>
      </c>
      <c r="J2392" s="11" t="s">
        <v>261</v>
      </c>
      <c r="K2392" s="11" t="s">
        <v>11524</v>
      </c>
      <c r="L2392" s="11">
        <v>2</v>
      </c>
    </row>
    <row r="2393" spans="1:12">
      <c r="A2393" s="11" t="s">
        <v>4158</v>
      </c>
      <c r="D2393" s="11" t="s">
        <v>260</v>
      </c>
      <c r="E2393" s="19" t="s">
        <v>4408</v>
      </c>
      <c r="F2393" s="10">
        <v>42036</v>
      </c>
      <c r="G2393" s="10">
        <v>45689</v>
      </c>
      <c r="H2393" s="11">
        <v>11</v>
      </c>
      <c r="I2393" s="20" t="s">
        <v>259</v>
      </c>
      <c r="J2393" s="11" t="s">
        <v>261</v>
      </c>
      <c r="K2393" s="11" t="s">
        <v>11524</v>
      </c>
      <c r="L2393" s="11">
        <v>2</v>
      </c>
    </row>
    <row r="2394" spans="1:12">
      <c r="A2394" s="11" t="s">
        <v>4159</v>
      </c>
      <c r="D2394" s="11" t="s">
        <v>260</v>
      </c>
      <c r="E2394" s="19" t="s">
        <v>4409</v>
      </c>
      <c r="F2394" s="10">
        <v>42036</v>
      </c>
      <c r="G2394" s="10">
        <v>45689</v>
      </c>
      <c r="H2394" s="11">
        <v>11</v>
      </c>
      <c r="I2394" s="20" t="s">
        <v>259</v>
      </c>
      <c r="J2394" s="11" t="s">
        <v>261</v>
      </c>
      <c r="K2394" s="11" t="s">
        <v>11524</v>
      </c>
      <c r="L2394" s="11">
        <v>2</v>
      </c>
    </row>
    <row r="2395" spans="1:12">
      <c r="A2395" s="11" t="s">
        <v>4160</v>
      </c>
      <c r="D2395" s="11" t="s">
        <v>260</v>
      </c>
      <c r="E2395" s="19" t="s">
        <v>4410</v>
      </c>
      <c r="F2395" s="10">
        <v>42036</v>
      </c>
      <c r="G2395" s="10">
        <v>45689</v>
      </c>
      <c r="H2395" s="11">
        <v>11</v>
      </c>
      <c r="I2395" s="20" t="s">
        <v>259</v>
      </c>
      <c r="J2395" s="11" t="s">
        <v>261</v>
      </c>
      <c r="K2395" s="11" t="s">
        <v>11524</v>
      </c>
      <c r="L2395" s="11">
        <v>2</v>
      </c>
    </row>
    <row r="2396" spans="1:12">
      <c r="A2396" s="11" t="s">
        <v>4161</v>
      </c>
      <c r="D2396" s="11" t="s">
        <v>260</v>
      </c>
      <c r="E2396" s="19" t="s">
        <v>4411</v>
      </c>
      <c r="F2396" s="10">
        <v>42036</v>
      </c>
      <c r="G2396" s="10">
        <v>45689</v>
      </c>
      <c r="H2396" s="11">
        <v>11</v>
      </c>
      <c r="I2396" s="20" t="s">
        <v>259</v>
      </c>
      <c r="J2396" s="11" t="s">
        <v>261</v>
      </c>
      <c r="K2396" s="11" t="s">
        <v>11524</v>
      </c>
      <c r="L2396" s="11">
        <v>2</v>
      </c>
    </row>
    <row r="2397" spans="1:12">
      <c r="A2397" s="11" t="s">
        <v>4162</v>
      </c>
      <c r="D2397" s="11" t="s">
        <v>260</v>
      </c>
      <c r="E2397" s="19" t="s">
        <v>4412</v>
      </c>
      <c r="F2397" s="10">
        <v>42036</v>
      </c>
      <c r="G2397" s="10">
        <v>45689</v>
      </c>
      <c r="H2397" s="11">
        <v>11</v>
      </c>
      <c r="I2397" s="20" t="s">
        <v>259</v>
      </c>
      <c r="J2397" s="11" t="s">
        <v>261</v>
      </c>
      <c r="K2397" s="11" t="s">
        <v>11524</v>
      </c>
      <c r="L2397" s="11">
        <v>2</v>
      </c>
    </row>
    <row r="2398" spans="1:12">
      <c r="A2398" s="11" t="s">
        <v>4163</v>
      </c>
      <c r="D2398" s="11" t="s">
        <v>260</v>
      </c>
      <c r="E2398" s="19" t="s">
        <v>4413</v>
      </c>
      <c r="F2398" s="10">
        <v>42036</v>
      </c>
      <c r="G2398" s="10">
        <v>45689</v>
      </c>
      <c r="H2398" s="11">
        <v>11</v>
      </c>
      <c r="I2398" s="20" t="s">
        <v>259</v>
      </c>
      <c r="J2398" s="11" t="s">
        <v>261</v>
      </c>
      <c r="K2398" s="11" t="s">
        <v>11524</v>
      </c>
      <c r="L2398" s="11">
        <v>2</v>
      </c>
    </row>
    <row r="2399" spans="1:12">
      <c r="A2399" s="11" t="s">
        <v>4164</v>
      </c>
      <c r="D2399" s="11" t="s">
        <v>260</v>
      </c>
      <c r="E2399" s="19" t="s">
        <v>4414</v>
      </c>
      <c r="F2399" s="10">
        <v>42036</v>
      </c>
      <c r="G2399" s="10">
        <v>45689</v>
      </c>
      <c r="H2399" s="11">
        <v>11</v>
      </c>
      <c r="I2399" s="20" t="s">
        <v>259</v>
      </c>
      <c r="J2399" s="11" t="s">
        <v>261</v>
      </c>
      <c r="K2399" s="11" t="s">
        <v>11524</v>
      </c>
      <c r="L2399" s="11">
        <v>2</v>
      </c>
    </row>
    <row r="2400" spans="1:12">
      <c r="A2400" s="11" t="s">
        <v>4165</v>
      </c>
      <c r="D2400" s="11" t="s">
        <v>260</v>
      </c>
      <c r="E2400" s="19" t="s">
        <v>4415</v>
      </c>
      <c r="F2400" s="10">
        <v>42036</v>
      </c>
      <c r="G2400" s="10">
        <v>45689</v>
      </c>
      <c r="H2400" s="11">
        <v>11</v>
      </c>
      <c r="I2400" s="20" t="s">
        <v>259</v>
      </c>
      <c r="J2400" s="11" t="s">
        <v>261</v>
      </c>
      <c r="K2400" s="11" t="s">
        <v>11524</v>
      </c>
      <c r="L2400" s="11">
        <v>2</v>
      </c>
    </row>
    <row r="2401" spans="1:12">
      <c r="A2401" s="11" t="s">
        <v>4166</v>
      </c>
      <c r="D2401" s="11" t="s">
        <v>260</v>
      </c>
      <c r="E2401" s="19" t="s">
        <v>4416</v>
      </c>
      <c r="F2401" s="10">
        <v>42036</v>
      </c>
      <c r="G2401" s="10">
        <v>45689</v>
      </c>
      <c r="H2401" s="11">
        <v>11</v>
      </c>
      <c r="I2401" s="20" t="s">
        <v>259</v>
      </c>
      <c r="J2401" s="11" t="s">
        <v>261</v>
      </c>
      <c r="K2401" s="11" t="s">
        <v>11524</v>
      </c>
      <c r="L2401" s="11">
        <v>2</v>
      </c>
    </row>
    <row r="2402" spans="1:12">
      <c r="A2402" s="11" t="s">
        <v>4167</v>
      </c>
      <c r="D2402" s="11" t="s">
        <v>260</v>
      </c>
      <c r="E2402" s="19" t="s">
        <v>4417</v>
      </c>
      <c r="F2402" s="10">
        <v>42036</v>
      </c>
      <c r="G2402" s="10">
        <v>45689</v>
      </c>
      <c r="H2402" s="11">
        <v>11</v>
      </c>
      <c r="I2402" s="20" t="s">
        <v>259</v>
      </c>
      <c r="J2402" s="11" t="s">
        <v>261</v>
      </c>
      <c r="K2402" s="11" t="s">
        <v>11524</v>
      </c>
      <c r="L2402" s="11">
        <v>2</v>
      </c>
    </row>
    <row r="2403" spans="1:12">
      <c r="A2403" s="11" t="s">
        <v>4168</v>
      </c>
      <c r="D2403" s="11" t="s">
        <v>260</v>
      </c>
      <c r="E2403" s="19" t="s">
        <v>4418</v>
      </c>
      <c r="F2403" s="10">
        <v>42036</v>
      </c>
      <c r="G2403" s="10">
        <v>45689</v>
      </c>
      <c r="H2403" s="11">
        <v>11</v>
      </c>
      <c r="I2403" s="11" t="s">
        <v>277</v>
      </c>
      <c r="J2403" s="11" t="s">
        <v>261</v>
      </c>
      <c r="K2403" s="11" t="s">
        <v>11524</v>
      </c>
      <c r="L2403" s="11">
        <v>2</v>
      </c>
    </row>
    <row r="2404" spans="1:12">
      <c r="A2404" s="11" t="s">
        <v>4169</v>
      </c>
      <c r="D2404" s="11" t="s">
        <v>260</v>
      </c>
      <c r="E2404" s="19" t="s">
        <v>4419</v>
      </c>
      <c r="F2404" s="10">
        <v>42036</v>
      </c>
      <c r="G2404" s="10">
        <v>45689</v>
      </c>
      <c r="H2404" s="11">
        <v>11</v>
      </c>
      <c r="I2404" s="11" t="s">
        <v>277</v>
      </c>
      <c r="J2404" s="11" t="s">
        <v>261</v>
      </c>
      <c r="K2404" s="11" t="s">
        <v>11524</v>
      </c>
      <c r="L2404" s="11">
        <v>2</v>
      </c>
    </row>
    <row r="2405" spans="1:12">
      <c r="A2405" s="11" t="s">
        <v>4170</v>
      </c>
      <c r="D2405" s="11" t="s">
        <v>260</v>
      </c>
      <c r="E2405" s="19" t="s">
        <v>4420</v>
      </c>
      <c r="F2405" s="10">
        <v>42036</v>
      </c>
      <c r="G2405" s="10">
        <v>45689</v>
      </c>
      <c r="H2405" s="11">
        <v>11</v>
      </c>
      <c r="I2405" s="11" t="s">
        <v>277</v>
      </c>
      <c r="J2405" s="11" t="s">
        <v>261</v>
      </c>
      <c r="K2405" s="11" t="s">
        <v>11524</v>
      </c>
      <c r="L2405" s="11">
        <v>2</v>
      </c>
    </row>
    <row r="2406" spans="1:12">
      <c r="A2406" s="11" t="s">
        <v>4171</v>
      </c>
      <c r="D2406" s="11" t="s">
        <v>260</v>
      </c>
      <c r="E2406" s="19" t="s">
        <v>4421</v>
      </c>
      <c r="F2406" s="10">
        <v>42036</v>
      </c>
      <c r="G2406" s="10">
        <v>45689</v>
      </c>
      <c r="H2406" s="11">
        <v>11</v>
      </c>
      <c r="I2406" s="20" t="s">
        <v>259</v>
      </c>
      <c r="J2406" s="11" t="s">
        <v>261</v>
      </c>
      <c r="K2406" s="11" t="s">
        <v>11524</v>
      </c>
      <c r="L2406" s="11">
        <v>2</v>
      </c>
    </row>
    <row r="2407" spans="1:12">
      <c r="A2407" s="11" t="s">
        <v>4172</v>
      </c>
      <c r="D2407" s="11" t="s">
        <v>260</v>
      </c>
      <c r="E2407" s="19" t="s">
        <v>4422</v>
      </c>
      <c r="F2407" s="10">
        <v>42036</v>
      </c>
      <c r="G2407" s="10">
        <v>45689</v>
      </c>
      <c r="H2407" s="11">
        <v>11</v>
      </c>
      <c r="I2407" s="20" t="s">
        <v>259</v>
      </c>
      <c r="J2407" s="11" t="s">
        <v>261</v>
      </c>
      <c r="K2407" s="11" t="s">
        <v>11524</v>
      </c>
      <c r="L2407" s="11">
        <v>2</v>
      </c>
    </row>
    <row r="2408" spans="1:12">
      <c r="A2408" s="11" t="s">
        <v>4173</v>
      </c>
      <c r="D2408" s="11" t="s">
        <v>260</v>
      </c>
      <c r="E2408" s="19" t="s">
        <v>4423</v>
      </c>
      <c r="F2408" s="10">
        <v>42036</v>
      </c>
      <c r="G2408" s="10">
        <v>45689</v>
      </c>
      <c r="H2408" s="11">
        <v>11</v>
      </c>
      <c r="I2408" s="20" t="s">
        <v>259</v>
      </c>
      <c r="J2408" s="11" t="s">
        <v>261</v>
      </c>
      <c r="K2408" s="11" t="s">
        <v>11524</v>
      </c>
      <c r="L2408" s="11">
        <v>2</v>
      </c>
    </row>
    <row r="2409" spans="1:12">
      <c r="A2409" s="11" t="s">
        <v>4174</v>
      </c>
      <c r="D2409" s="11" t="s">
        <v>260</v>
      </c>
      <c r="E2409" s="19" t="s">
        <v>4424</v>
      </c>
      <c r="F2409" s="10">
        <v>42036</v>
      </c>
      <c r="G2409" s="10">
        <v>45689</v>
      </c>
      <c r="H2409" s="11">
        <v>11</v>
      </c>
      <c r="I2409" s="20" t="s">
        <v>259</v>
      </c>
      <c r="J2409" s="11" t="s">
        <v>261</v>
      </c>
      <c r="K2409" s="11" t="s">
        <v>11524</v>
      </c>
      <c r="L2409" s="11">
        <v>2</v>
      </c>
    </row>
    <row r="2410" spans="1:12">
      <c r="A2410" s="11" t="s">
        <v>4175</v>
      </c>
      <c r="D2410" s="11" t="s">
        <v>260</v>
      </c>
      <c r="E2410" s="19" t="s">
        <v>4425</v>
      </c>
      <c r="F2410" s="10">
        <v>42036</v>
      </c>
      <c r="G2410" s="10">
        <v>45689</v>
      </c>
      <c r="H2410" s="11">
        <v>11</v>
      </c>
      <c r="I2410" s="20" t="s">
        <v>259</v>
      </c>
      <c r="J2410" s="11" t="s">
        <v>261</v>
      </c>
      <c r="K2410" s="11" t="s">
        <v>11524</v>
      </c>
      <c r="L2410" s="11">
        <v>2</v>
      </c>
    </row>
    <row r="2411" spans="1:12">
      <c r="A2411" s="11" t="s">
        <v>4176</v>
      </c>
      <c r="D2411" s="11" t="s">
        <v>260</v>
      </c>
      <c r="E2411" s="19" t="s">
        <v>4426</v>
      </c>
      <c r="F2411" s="10">
        <v>42036</v>
      </c>
      <c r="G2411" s="10">
        <v>45689</v>
      </c>
      <c r="H2411" s="11">
        <v>11</v>
      </c>
      <c r="I2411" s="20" t="s">
        <v>259</v>
      </c>
      <c r="J2411" s="11" t="s">
        <v>261</v>
      </c>
      <c r="K2411" s="11" t="s">
        <v>11524</v>
      </c>
      <c r="L2411" s="11">
        <v>2</v>
      </c>
    </row>
    <row r="2412" spans="1:12">
      <c r="A2412" s="11" t="s">
        <v>4177</v>
      </c>
      <c r="D2412" s="11" t="s">
        <v>260</v>
      </c>
      <c r="E2412" s="19" t="s">
        <v>4427</v>
      </c>
      <c r="F2412" s="10">
        <v>42036</v>
      </c>
      <c r="G2412" s="10">
        <v>45689</v>
      </c>
      <c r="H2412" s="11">
        <v>11</v>
      </c>
      <c r="I2412" s="20" t="s">
        <v>259</v>
      </c>
      <c r="J2412" s="11" t="s">
        <v>261</v>
      </c>
      <c r="K2412" s="11" t="s">
        <v>11524</v>
      </c>
      <c r="L2412" s="11">
        <v>2</v>
      </c>
    </row>
    <row r="2413" spans="1:12">
      <c r="A2413" s="11" t="s">
        <v>4178</v>
      </c>
      <c r="D2413" s="11" t="s">
        <v>260</v>
      </c>
      <c r="E2413" s="19" t="s">
        <v>4428</v>
      </c>
      <c r="F2413" s="10">
        <v>42036</v>
      </c>
      <c r="G2413" s="10">
        <v>45689</v>
      </c>
      <c r="H2413" s="11">
        <v>11</v>
      </c>
      <c r="I2413" s="20" t="s">
        <v>259</v>
      </c>
      <c r="J2413" s="11" t="s">
        <v>261</v>
      </c>
      <c r="K2413" s="11" t="s">
        <v>11524</v>
      </c>
      <c r="L2413" s="11">
        <v>2</v>
      </c>
    </row>
    <row r="2414" spans="1:12">
      <c r="A2414" s="11" t="s">
        <v>4179</v>
      </c>
      <c r="D2414" s="11" t="s">
        <v>260</v>
      </c>
      <c r="E2414" s="19" t="s">
        <v>4429</v>
      </c>
      <c r="F2414" s="10">
        <v>42036</v>
      </c>
      <c r="G2414" s="10">
        <v>45689</v>
      </c>
      <c r="H2414" s="11">
        <v>11</v>
      </c>
      <c r="I2414" s="20" t="s">
        <v>259</v>
      </c>
      <c r="J2414" s="11" t="s">
        <v>261</v>
      </c>
      <c r="K2414" s="11" t="s">
        <v>11524</v>
      </c>
      <c r="L2414" s="11">
        <v>2</v>
      </c>
    </row>
    <row r="2415" spans="1:12">
      <c r="A2415" s="11" t="s">
        <v>4180</v>
      </c>
      <c r="D2415" s="11" t="s">
        <v>260</v>
      </c>
      <c r="E2415" s="19" t="s">
        <v>4430</v>
      </c>
      <c r="F2415" s="10">
        <v>42036</v>
      </c>
      <c r="G2415" s="10">
        <v>45689</v>
      </c>
      <c r="H2415" s="11">
        <v>11</v>
      </c>
      <c r="I2415" s="20" t="s">
        <v>259</v>
      </c>
      <c r="J2415" s="11" t="s">
        <v>261</v>
      </c>
      <c r="K2415" s="11" t="s">
        <v>11524</v>
      </c>
      <c r="L2415" s="11">
        <v>2</v>
      </c>
    </row>
    <row r="2416" spans="1:12">
      <c r="A2416" s="11" t="s">
        <v>4181</v>
      </c>
      <c r="D2416" s="11" t="s">
        <v>260</v>
      </c>
      <c r="E2416" s="19" t="s">
        <v>4431</v>
      </c>
      <c r="F2416" s="10">
        <v>42036</v>
      </c>
      <c r="G2416" s="10">
        <v>45689</v>
      </c>
      <c r="H2416" s="11">
        <v>11</v>
      </c>
      <c r="I2416" s="20" t="s">
        <v>259</v>
      </c>
      <c r="J2416" s="11" t="s">
        <v>261</v>
      </c>
      <c r="K2416" s="11" t="s">
        <v>11524</v>
      </c>
      <c r="L2416" s="11">
        <v>2</v>
      </c>
    </row>
    <row r="2417" spans="1:12">
      <c r="A2417" s="11" t="s">
        <v>4182</v>
      </c>
      <c r="D2417" s="11" t="s">
        <v>260</v>
      </c>
      <c r="E2417" s="19" t="s">
        <v>4432</v>
      </c>
      <c r="F2417" s="10">
        <v>42036</v>
      </c>
      <c r="G2417" s="10">
        <v>45689</v>
      </c>
      <c r="H2417" s="11">
        <v>11</v>
      </c>
      <c r="I2417" s="20" t="s">
        <v>259</v>
      </c>
      <c r="J2417" s="11" t="s">
        <v>261</v>
      </c>
      <c r="K2417" s="11" t="s">
        <v>11524</v>
      </c>
      <c r="L2417" s="11">
        <v>2</v>
      </c>
    </row>
    <row r="2418" spans="1:12">
      <c r="A2418" s="11" t="s">
        <v>4183</v>
      </c>
      <c r="D2418" s="11" t="s">
        <v>260</v>
      </c>
      <c r="E2418" s="19" t="s">
        <v>4433</v>
      </c>
      <c r="F2418" s="10">
        <v>42036</v>
      </c>
      <c r="G2418" s="10">
        <v>45689</v>
      </c>
      <c r="H2418" s="11">
        <v>11</v>
      </c>
      <c r="I2418" s="20" t="s">
        <v>259</v>
      </c>
      <c r="J2418" s="11" t="s">
        <v>261</v>
      </c>
      <c r="K2418" s="11" t="s">
        <v>11524</v>
      </c>
      <c r="L2418" s="11">
        <v>2</v>
      </c>
    </row>
    <row r="2419" spans="1:12">
      <c r="A2419" s="11" t="s">
        <v>4184</v>
      </c>
      <c r="D2419" s="11" t="s">
        <v>260</v>
      </c>
      <c r="E2419" s="19" t="s">
        <v>4434</v>
      </c>
      <c r="F2419" s="10">
        <v>42036</v>
      </c>
      <c r="G2419" s="10">
        <v>45689</v>
      </c>
      <c r="H2419" s="11">
        <v>11</v>
      </c>
      <c r="I2419" s="20" t="s">
        <v>259</v>
      </c>
      <c r="J2419" s="11" t="s">
        <v>261</v>
      </c>
      <c r="K2419" s="11" t="s">
        <v>11524</v>
      </c>
      <c r="L2419" s="11">
        <v>2</v>
      </c>
    </row>
    <row r="2420" spans="1:12">
      <c r="A2420" s="11" t="s">
        <v>4185</v>
      </c>
      <c r="D2420" s="11" t="s">
        <v>260</v>
      </c>
      <c r="E2420" s="19" t="s">
        <v>4435</v>
      </c>
      <c r="F2420" s="10">
        <v>42036</v>
      </c>
      <c r="G2420" s="10">
        <v>45689</v>
      </c>
      <c r="H2420" s="11">
        <v>11</v>
      </c>
      <c r="I2420" s="20" t="s">
        <v>259</v>
      </c>
      <c r="J2420" s="11" t="s">
        <v>261</v>
      </c>
      <c r="K2420" s="11" t="s">
        <v>11524</v>
      </c>
      <c r="L2420" s="11">
        <v>2</v>
      </c>
    </row>
    <row r="2421" spans="1:12">
      <c r="A2421" s="11" t="s">
        <v>4186</v>
      </c>
      <c r="D2421" s="11" t="s">
        <v>260</v>
      </c>
      <c r="E2421" s="19" t="s">
        <v>4436</v>
      </c>
      <c r="F2421" s="10">
        <v>42036</v>
      </c>
      <c r="G2421" s="10">
        <v>45689</v>
      </c>
      <c r="H2421" s="11">
        <v>11</v>
      </c>
      <c r="I2421" s="11" t="s">
        <v>277</v>
      </c>
      <c r="J2421" s="11" t="s">
        <v>261</v>
      </c>
      <c r="K2421" s="11" t="s">
        <v>11524</v>
      </c>
      <c r="L2421" s="11">
        <v>2</v>
      </c>
    </row>
    <row r="2422" spans="1:12">
      <c r="A2422" s="11" t="s">
        <v>4187</v>
      </c>
      <c r="D2422" s="11" t="s">
        <v>260</v>
      </c>
      <c r="E2422" s="19" t="s">
        <v>4437</v>
      </c>
      <c r="F2422" s="10">
        <v>42036</v>
      </c>
      <c r="G2422" s="10">
        <v>45689</v>
      </c>
      <c r="H2422" s="11">
        <v>11</v>
      </c>
      <c r="I2422" s="11" t="s">
        <v>277</v>
      </c>
      <c r="J2422" s="11" t="s">
        <v>261</v>
      </c>
      <c r="K2422" s="11" t="s">
        <v>11524</v>
      </c>
      <c r="L2422" s="11">
        <v>2</v>
      </c>
    </row>
    <row r="2423" spans="1:12">
      <c r="A2423" s="11" t="s">
        <v>4188</v>
      </c>
      <c r="D2423" s="11" t="s">
        <v>260</v>
      </c>
      <c r="E2423" s="19" t="s">
        <v>4438</v>
      </c>
      <c r="F2423" s="10">
        <v>42036</v>
      </c>
      <c r="G2423" s="10">
        <v>45689</v>
      </c>
      <c r="H2423" s="11">
        <v>11</v>
      </c>
      <c r="I2423" s="11" t="s">
        <v>277</v>
      </c>
      <c r="J2423" s="11" t="s">
        <v>261</v>
      </c>
      <c r="K2423" s="11" t="s">
        <v>11524</v>
      </c>
      <c r="L2423" s="11">
        <v>2</v>
      </c>
    </row>
    <row r="2424" spans="1:12">
      <c r="A2424" s="11" t="s">
        <v>4189</v>
      </c>
      <c r="D2424" s="11" t="s">
        <v>260</v>
      </c>
      <c r="E2424" s="19" t="s">
        <v>4439</v>
      </c>
      <c r="F2424" s="10">
        <v>42036</v>
      </c>
      <c r="G2424" s="10">
        <v>45689</v>
      </c>
      <c r="H2424" s="11">
        <v>11</v>
      </c>
      <c r="I2424" s="20" t="s">
        <v>259</v>
      </c>
      <c r="J2424" s="11" t="s">
        <v>261</v>
      </c>
      <c r="K2424" s="11" t="s">
        <v>11524</v>
      </c>
      <c r="L2424" s="11">
        <v>2</v>
      </c>
    </row>
    <row r="2425" spans="1:12">
      <c r="A2425" s="11" t="s">
        <v>4190</v>
      </c>
      <c r="D2425" s="11" t="s">
        <v>260</v>
      </c>
      <c r="E2425" s="19" t="s">
        <v>4440</v>
      </c>
      <c r="F2425" s="10">
        <v>42036</v>
      </c>
      <c r="G2425" s="10">
        <v>45689</v>
      </c>
      <c r="H2425" s="11">
        <v>11</v>
      </c>
      <c r="I2425" s="20" t="s">
        <v>259</v>
      </c>
      <c r="J2425" s="11" t="s">
        <v>261</v>
      </c>
      <c r="K2425" s="11" t="s">
        <v>11524</v>
      </c>
      <c r="L2425" s="11">
        <v>2</v>
      </c>
    </row>
    <row r="2426" spans="1:12">
      <c r="A2426" s="11" t="s">
        <v>4191</v>
      </c>
      <c r="D2426" s="11" t="s">
        <v>260</v>
      </c>
      <c r="E2426" s="19" t="s">
        <v>4441</v>
      </c>
      <c r="F2426" s="10">
        <v>42036</v>
      </c>
      <c r="G2426" s="10">
        <v>45689</v>
      </c>
      <c r="H2426" s="11">
        <v>11</v>
      </c>
      <c r="I2426" s="20" t="s">
        <v>259</v>
      </c>
      <c r="J2426" s="11" t="s">
        <v>261</v>
      </c>
      <c r="K2426" s="11" t="s">
        <v>11524</v>
      </c>
      <c r="L2426" s="11">
        <v>2</v>
      </c>
    </row>
    <row r="2427" spans="1:12">
      <c r="A2427" s="11" t="s">
        <v>4192</v>
      </c>
      <c r="D2427" s="11" t="s">
        <v>260</v>
      </c>
      <c r="E2427" s="19" t="s">
        <v>4442</v>
      </c>
      <c r="F2427" s="10">
        <v>42036</v>
      </c>
      <c r="G2427" s="10">
        <v>45689</v>
      </c>
      <c r="H2427" s="11">
        <v>11</v>
      </c>
      <c r="I2427" s="20" t="s">
        <v>259</v>
      </c>
      <c r="J2427" s="11" t="s">
        <v>261</v>
      </c>
      <c r="K2427" s="11" t="s">
        <v>11524</v>
      </c>
      <c r="L2427" s="11">
        <v>2</v>
      </c>
    </row>
    <row r="2428" spans="1:12">
      <c r="A2428" s="11" t="s">
        <v>4193</v>
      </c>
      <c r="D2428" s="11" t="s">
        <v>260</v>
      </c>
      <c r="E2428" s="19" t="s">
        <v>4443</v>
      </c>
      <c r="F2428" s="10">
        <v>42036</v>
      </c>
      <c r="G2428" s="10">
        <v>45689</v>
      </c>
      <c r="H2428" s="11">
        <v>11</v>
      </c>
      <c r="I2428" s="20" t="s">
        <v>259</v>
      </c>
      <c r="J2428" s="11" t="s">
        <v>261</v>
      </c>
      <c r="K2428" s="11" t="s">
        <v>11524</v>
      </c>
      <c r="L2428" s="11">
        <v>2</v>
      </c>
    </row>
    <row r="2429" spans="1:12">
      <c r="A2429" s="11" t="s">
        <v>4194</v>
      </c>
      <c r="D2429" s="11" t="s">
        <v>260</v>
      </c>
      <c r="E2429" s="19" t="s">
        <v>4444</v>
      </c>
      <c r="F2429" s="10">
        <v>42036</v>
      </c>
      <c r="G2429" s="10">
        <v>45689</v>
      </c>
      <c r="H2429" s="11">
        <v>11</v>
      </c>
      <c r="I2429" s="20" t="s">
        <v>259</v>
      </c>
      <c r="J2429" s="11" t="s">
        <v>261</v>
      </c>
      <c r="K2429" s="11" t="s">
        <v>11524</v>
      </c>
      <c r="L2429" s="11">
        <v>2</v>
      </c>
    </row>
    <row r="2430" spans="1:12">
      <c r="A2430" s="11" t="s">
        <v>4195</v>
      </c>
      <c r="D2430" s="11" t="s">
        <v>260</v>
      </c>
      <c r="E2430" s="19" t="s">
        <v>4445</v>
      </c>
      <c r="F2430" s="10">
        <v>42036</v>
      </c>
      <c r="G2430" s="10">
        <v>45689</v>
      </c>
      <c r="H2430" s="11">
        <v>11</v>
      </c>
      <c r="I2430" s="20" t="s">
        <v>259</v>
      </c>
      <c r="J2430" s="11" t="s">
        <v>261</v>
      </c>
      <c r="K2430" s="11" t="s">
        <v>11524</v>
      </c>
      <c r="L2430" s="11">
        <v>2</v>
      </c>
    </row>
    <row r="2431" spans="1:12">
      <c r="A2431" s="11" t="s">
        <v>4196</v>
      </c>
      <c r="D2431" s="11" t="s">
        <v>260</v>
      </c>
      <c r="E2431" s="19" t="s">
        <v>4446</v>
      </c>
      <c r="F2431" s="10">
        <v>42036</v>
      </c>
      <c r="G2431" s="10">
        <v>45689</v>
      </c>
      <c r="H2431" s="11">
        <v>11</v>
      </c>
      <c r="I2431" s="20" t="s">
        <v>259</v>
      </c>
      <c r="J2431" s="11" t="s">
        <v>261</v>
      </c>
      <c r="K2431" s="11" t="s">
        <v>11524</v>
      </c>
      <c r="L2431" s="11">
        <v>2</v>
      </c>
    </row>
    <row r="2432" spans="1:12">
      <c r="A2432" s="11" t="s">
        <v>4197</v>
      </c>
      <c r="D2432" s="11" t="s">
        <v>260</v>
      </c>
      <c r="E2432" s="19" t="s">
        <v>4447</v>
      </c>
      <c r="F2432" s="10">
        <v>42036</v>
      </c>
      <c r="G2432" s="10">
        <v>45689</v>
      </c>
      <c r="H2432" s="11">
        <v>11</v>
      </c>
      <c r="I2432" s="20" t="s">
        <v>259</v>
      </c>
      <c r="J2432" s="11" t="s">
        <v>261</v>
      </c>
      <c r="K2432" s="11" t="s">
        <v>11524</v>
      </c>
      <c r="L2432" s="11">
        <v>2</v>
      </c>
    </row>
    <row r="2433" spans="1:12">
      <c r="A2433" s="11" t="s">
        <v>4198</v>
      </c>
      <c r="D2433" s="11" t="s">
        <v>260</v>
      </c>
      <c r="E2433" s="19" t="s">
        <v>4448</v>
      </c>
      <c r="F2433" s="10">
        <v>42036</v>
      </c>
      <c r="G2433" s="10">
        <v>45689</v>
      </c>
      <c r="H2433" s="11">
        <v>11</v>
      </c>
      <c r="I2433" s="20" t="s">
        <v>259</v>
      </c>
      <c r="J2433" s="11" t="s">
        <v>261</v>
      </c>
      <c r="K2433" s="11" t="s">
        <v>11524</v>
      </c>
      <c r="L2433" s="11">
        <v>2</v>
      </c>
    </row>
    <row r="2434" spans="1:12">
      <c r="A2434" s="11" t="s">
        <v>4199</v>
      </c>
      <c r="D2434" s="11" t="s">
        <v>260</v>
      </c>
      <c r="E2434" s="19" t="s">
        <v>4449</v>
      </c>
      <c r="F2434" s="10">
        <v>42036</v>
      </c>
      <c r="G2434" s="10">
        <v>45689</v>
      </c>
      <c r="H2434" s="11">
        <v>11</v>
      </c>
      <c r="I2434" s="20" t="s">
        <v>259</v>
      </c>
      <c r="J2434" s="11" t="s">
        <v>261</v>
      </c>
      <c r="K2434" s="11" t="s">
        <v>11524</v>
      </c>
      <c r="L2434" s="11">
        <v>2</v>
      </c>
    </row>
    <row r="2435" spans="1:12">
      <c r="A2435" s="11" t="s">
        <v>4200</v>
      </c>
      <c r="D2435" s="11" t="s">
        <v>260</v>
      </c>
      <c r="E2435" s="19" t="s">
        <v>4450</v>
      </c>
      <c r="F2435" s="10">
        <v>42036</v>
      </c>
      <c r="G2435" s="10">
        <v>45689</v>
      </c>
      <c r="H2435" s="11">
        <v>11</v>
      </c>
      <c r="I2435" s="20" t="s">
        <v>259</v>
      </c>
      <c r="J2435" s="11" t="s">
        <v>261</v>
      </c>
      <c r="K2435" s="11" t="s">
        <v>11524</v>
      </c>
      <c r="L2435" s="11">
        <v>2</v>
      </c>
    </row>
    <row r="2436" spans="1:12">
      <c r="A2436" s="11" t="s">
        <v>4201</v>
      </c>
      <c r="D2436" s="11" t="s">
        <v>260</v>
      </c>
      <c r="E2436" s="19" t="s">
        <v>4451</v>
      </c>
      <c r="F2436" s="10">
        <v>42036</v>
      </c>
      <c r="G2436" s="10">
        <v>45689</v>
      </c>
      <c r="H2436" s="11">
        <v>11</v>
      </c>
      <c r="I2436" s="20" t="s">
        <v>259</v>
      </c>
      <c r="J2436" s="11" t="s">
        <v>261</v>
      </c>
      <c r="K2436" s="11" t="s">
        <v>11524</v>
      </c>
      <c r="L2436" s="11">
        <v>2</v>
      </c>
    </row>
    <row r="2437" spans="1:12">
      <c r="A2437" s="11" t="s">
        <v>4202</v>
      </c>
      <c r="D2437" s="11" t="s">
        <v>260</v>
      </c>
      <c r="E2437" s="19" t="s">
        <v>4452</v>
      </c>
      <c r="F2437" s="10">
        <v>42036</v>
      </c>
      <c r="G2437" s="10">
        <v>45689</v>
      </c>
      <c r="H2437" s="11">
        <v>11</v>
      </c>
      <c r="I2437" s="20" t="s">
        <v>259</v>
      </c>
      <c r="J2437" s="11" t="s">
        <v>261</v>
      </c>
      <c r="K2437" s="11" t="s">
        <v>11524</v>
      </c>
      <c r="L2437" s="11">
        <v>2</v>
      </c>
    </row>
    <row r="2438" spans="1:12">
      <c r="A2438" s="11" t="s">
        <v>4203</v>
      </c>
      <c r="D2438" s="11" t="s">
        <v>260</v>
      </c>
      <c r="E2438" s="19" t="s">
        <v>4453</v>
      </c>
      <c r="F2438" s="10">
        <v>42036</v>
      </c>
      <c r="G2438" s="10">
        <v>45689</v>
      </c>
      <c r="H2438" s="11">
        <v>11</v>
      </c>
      <c r="I2438" s="20" t="s">
        <v>259</v>
      </c>
      <c r="J2438" s="11" t="s">
        <v>261</v>
      </c>
      <c r="K2438" s="11" t="s">
        <v>11524</v>
      </c>
      <c r="L2438" s="11">
        <v>2</v>
      </c>
    </row>
    <row r="2439" spans="1:12">
      <c r="A2439" s="11" t="s">
        <v>4204</v>
      </c>
      <c r="D2439" s="11" t="s">
        <v>260</v>
      </c>
      <c r="E2439" s="19" t="s">
        <v>4454</v>
      </c>
      <c r="F2439" s="10">
        <v>42036</v>
      </c>
      <c r="G2439" s="10">
        <v>45689</v>
      </c>
      <c r="H2439" s="11">
        <v>11</v>
      </c>
      <c r="I2439" s="11" t="s">
        <v>277</v>
      </c>
      <c r="J2439" s="11" t="s">
        <v>261</v>
      </c>
      <c r="K2439" s="11" t="s">
        <v>11524</v>
      </c>
      <c r="L2439" s="11">
        <v>2</v>
      </c>
    </row>
    <row r="2440" spans="1:12">
      <c r="A2440" s="11" t="s">
        <v>4205</v>
      </c>
      <c r="D2440" s="11" t="s">
        <v>260</v>
      </c>
      <c r="E2440" s="19" t="s">
        <v>4455</v>
      </c>
      <c r="F2440" s="10">
        <v>42036</v>
      </c>
      <c r="G2440" s="10">
        <v>45689</v>
      </c>
      <c r="H2440" s="11">
        <v>11</v>
      </c>
      <c r="I2440" s="11" t="s">
        <v>277</v>
      </c>
      <c r="J2440" s="11" t="s">
        <v>261</v>
      </c>
      <c r="K2440" s="11" t="s">
        <v>11524</v>
      </c>
      <c r="L2440" s="11">
        <v>2</v>
      </c>
    </row>
    <row r="2441" spans="1:12">
      <c r="A2441" s="11" t="s">
        <v>4206</v>
      </c>
      <c r="D2441" s="11" t="s">
        <v>260</v>
      </c>
      <c r="E2441" s="19" t="s">
        <v>4456</v>
      </c>
      <c r="F2441" s="10">
        <v>42036</v>
      </c>
      <c r="G2441" s="10">
        <v>45689</v>
      </c>
      <c r="H2441" s="11">
        <v>11</v>
      </c>
      <c r="I2441" s="11" t="s">
        <v>277</v>
      </c>
      <c r="J2441" s="11" t="s">
        <v>261</v>
      </c>
      <c r="K2441" s="11" t="s">
        <v>11524</v>
      </c>
      <c r="L2441" s="11">
        <v>2</v>
      </c>
    </row>
    <row r="2442" spans="1:12">
      <c r="A2442" s="11" t="s">
        <v>4207</v>
      </c>
      <c r="D2442" s="11" t="s">
        <v>260</v>
      </c>
      <c r="E2442" s="19" t="s">
        <v>4457</v>
      </c>
      <c r="F2442" s="10">
        <v>42036</v>
      </c>
      <c r="G2442" s="10">
        <v>45689</v>
      </c>
      <c r="H2442" s="11">
        <v>11</v>
      </c>
      <c r="I2442" s="20" t="s">
        <v>259</v>
      </c>
      <c r="J2442" s="11" t="s">
        <v>261</v>
      </c>
      <c r="K2442" s="11" t="s">
        <v>11524</v>
      </c>
      <c r="L2442" s="11">
        <v>2</v>
      </c>
    </row>
    <row r="2443" spans="1:12">
      <c r="A2443" s="11" t="s">
        <v>4208</v>
      </c>
      <c r="D2443" s="11" t="s">
        <v>260</v>
      </c>
      <c r="E2443" s="19" t="s">
        <v>4458</v>
      </c>
      <c r="F2443" s="10">
        <v>42036</v>
      </c>
      <c r="G2443" s="10">
        <v>45689</v>
      </c>
      <c r="H2443" s="11">
        <v>11</v>
      </c>
      <c r="I2443" s="20" t="s">
        <v>259</v>
      </c>
      <c r="J2443" s="11" t="s">
        <v>261</v>
      </c>
      <c r="K2443" s="11" t="s">
        <v>11524</v>
      </c>
      <c r="L2443" s="11">
        <v>2</v>
      </c>
    </row>
    <row r="2444" spans="1:12">
      <c r="A2444" s="11" t="s">
        <v>4209</v>
      </c>
      <c r="D2444" s="11" t="s">
        <v>260</v>
      </c>
      <c r="E2444" s="19" t="s">
        <v>4459</v>
      </c>
      <c r="F2444" s="10">
        <v>42036</v>
      </c>
      <c r="G2444" s="10">
        <v>45689</v>
      </c>
      <c r="H2444" s="11">
        <v>11</v>
      </c>
      <c r="I2444" s="20" t="s">
        <v>259</v>
      </c>
      <c r="J2444" s="11" t="s">
        <v>261</v>
      </c>
      <c r="K2444" s="11" t="s">
        <v>11524</v>
      </c>
      <c r="L2444" s="11">
        <v>2</v>
      </c>
    </row>
    <row r="2445" spans="1:12">
      <c r="A2445" s="11" t="s">
        <v>4210</v>
      </c>
      <c r="D2445" s="11" t="s">
        <v>260</v>
      </c>
      <c r="E2445" s="19" t="s">
        <v>4460</v>
      </c>
      <c r="F2445" s="10">
        <v>42036</v>
      </c>
      <c r="G2445" s="10">
        <v>45689</v>
      </c>
      <c r="H2445" s="11">
        <v>11</v>
      </c>
      <c r="I2445" s="20" t="s">
        <v>259</v>
      </c>
      <c r="J2445" s="11" t="s">
        <v>261</v>
      </c>
      <c r="K2445" s="11" t="s">
        <v>11524</v>
      </c>
      <c r="L2445" s="11">
        <v>2</v>
      </c>
    </row>
    <row r="2446" spans="1:12">
      <c r="A2446" s="11" t="s">
        <v>4211</v>
      </c>
      <c r="D2446" s="11" t="s">
        <v>260</v>
      </c>
      <c r="E2446" s="19" t="s">
        <v>4461</v>
      </c>
      <c r="F2446" s="10">
        <v>42036</v>
      </c>
      <c r="G2446" s="10">
        <v>45689</v>
      </c>
      <c r="H2446" s="11">
        <v>11</v>
      </c>
      <c r="I2446" s="20" t="s">
        <v>259</v>
      </c>
      <c r="J2446" s="11" t="s">
        <v>261</v>
      </c>
      <c r="K2446" s="11" t="s">
        <v>11524</v>
      </c>
      <c r="L2446" s="11">
        <v>2</v>
      </c>
    </row>
    <row r="2447" spans="1:12">
      <c r="A2447" s="11" t="s">
        <v>4212</v>
      </c>
      <c r="D2447" s="11" t="s">
        <v>260</v>
      </c>
      <c r="E2447" s="19" t="s">
        <v>4462</v>
      </c>
      <c r="F2447" s="10">
        <v>42036</v>
      </c>
      <c r="G2447" s="10">
        <v>45689</v>
      </c>
      <c r="H2447" s="11">
        <v>11</v>
      </c>
      <c r="I2447" s="20" t="s">
        <v>259</v>
      </c>
      <c r="J2447" s="11" t="s">
        <v>261</v>
      </c>
      <c r="K2447" s="11" t="s">
        <v>11524</v>
      </c>
      <c r="L2447" s="11">
        <v>2</v>
      </c>
    </row>
    <row r="2448" spans="1:12">
      <c r="A2448" s="11" t="s">
        <v>4213</v>
      </c>
      <c r="D2448" s="11" t="s">
        <v>260</v>
      </c>
      <c r="E2448" s="19" t="s">
        <v>4463</v>
      </c>
      <c r="F2448" s="10">
        <v>42036</v>
      </c>
      <c r="G2448" s="10">
        <v>45689</v>
      </c>
      <c r="H2448" s="11">
        <v>11</v>
      </c>
      <c r="I2448" s="20" t="s">
        <v>259</v>
      </c>
      <c r="J2448" s="11" t="s">
        <v>261</v>
      </c>
      <c r="K2448" s="11" t="s">
        <v>11524</v>
      </c>
      <c r="L2448" s="11">
        <v>2</v>
      </c>
    </row>
    <row r="2449" spans="1:12">
      <c r="A2449" s="11" t="s">
        <v>4214</v>
      </c>
      <c r="D2449" s="11" t="s">
        <v>260</v>
      </c>
      <c r="E2449" s="19" t="s">
        <v>4464</v>
      </c>
      <c r="F2449" s="10">
        <v>42036</v>
      </c>
      <c r="G2449" s="10">
        <v>45689</v>
      </c>
      <c r="H2449" s="11">
        <v>11</v>
      </c>
      <c r="I2449" s="20" t="s">
        <v>259</v>
      </c>
      <c r="J2449" s="11" t="s">
        <v>261</v>
      </c>
      <c r="K2449" s="11" t="s">
        <v>11524</v>
      </c>
      <c r="L2449" s="11">
        <v>2</v>
      </c>
    </row>
    <row r="2450" spans="1:12">
      <c r="A2450" s="11" t="s">
        <v>4215</v>
      </c>
      <c r="D2450" s="11" t="s">
        <v>260</v>
      </c>
      <c r="E2450" s="19" t="s">
        <v>4465</v>
      </c>
      <c r="F2450" s="10">
        <v>42036</v>
      </c>
      <c r="G2450" s="10">
        <v>45689</v>
      </c>
      <c r="H2450" s="11">
        <v>11</v>
      </c>
      <c r="I2450" s="20" t="s">
        <v>259</v>
      </c>
      <c r="J2450" s="11" t="s">
        <v>261</v>
      </c>
      <c r="K2450" s="11" t="s">
        <v>11524</v>
      </c>
      <c r="L2450" s="11">
        <v>2</v>
      </c>
    </row>
    <row r="2451" spans="1:12">
      <c r="A2451" s="11" t="s">
        <v>4216</v>
      </c>
      <c r="D2451" s="11" t="s">
        <v>260</v>
      </c>
      <c r="E2451" s="19" t="s">
        <v>4466</v>
      </c>
      <c r="F2451" s="10">
        <v>42036</v>
      </c>
      <c r="G2451" s="10">
        <v>45689</v>
      </c>
      <c r="H2451" s="11">
        <v>11</v>
      </c>
      <c r="I2451" s="20" t="s">
        <v>259</v>
      </c>
      <c r="J2451" s="11" t="s">
        <v>261</v>
      </c>
      <c r="K2451" s="11" t="s">
        <v>11524</v>
      </c>
      <c r="L2451" s="11">
        <v>2</v>
      </c>
    </row>
    <row r="2452" spans="1:12">
      <c r="A2452" s="11" t="s">
        <v>4217</v>
      </c>
      <c r="D2452" s="11" t="s">
        <v>260</v>
      </c>
      <c r="E2452" s="19" t="s">
        <v>4467</v>
      </c>
      <c r="F2452" s="10">
        <v>42036</v>
      </c>
      <c r="G2452" s="10">
        <v>45689</v>
      </c>
      <c r="H2452" s="11">
        <v>11</v>
      </c>
      <c r="I2452" s="20" t="s">
        <v>259</v>
      </c>
      <c r="J2452" s="11" t="s">
        <v>261</v>
      </c>
      <c r="K2452" s="11" t="s">
        <v>11524</v>
      </c>
      <c r="L2452" s="11">
        <v>2</v>
      </c>
    </row>
    <row r="2453" spans="1:12">
      <c r="A2453" s="11" t="s">
        <v>4218</v>
      </c>
      <c r="D2453" s="11" t="s">
        <v>260</v>
      </c>
      <c r="E2453" s="19" t="s">
        <v>4468</v>
      </c>
      <c r="F2453" s="10">
        <v>42036</v>
      </c>
      <c r="G2453" s="10">
        <v>45689</v>
      </c>
      <c r="H2453" s="11">
        <v>11</v>
      </c>
      <c r="I2453" s="20" t="s">
        <v>259</v>
      </c>
      <c r="J2453" s="11" t="s">
        <v>261</v>
      </c>
      <c r="K2453" s="11" t="s">
        <v>11524</v>
      </c>
      <c r="L2453" s="11">
        <v>2</v>
      </c>
    </row>
    <row r="2454" spans="1:12">
      <c r="A2454" s="11" t="s">
        <v>4219</v>
      </c>
      <c r="D2454" s="11" t="s">
        <v>260</v>
      </c>
      <c r="E2454" s="19" t="s">
        <v>4469</v>
      </c>
      <c r="F2454" s="10">
        <v>42036</v>
      </c>
      <c r="G2454" s="10">
        <v>45689</v>
      </c>
      <c r="H2454" s="11">
        <v>11</v>
      </c>
      <c r="I2454" s="20" t="s">
        <v>259</v>
      </c>
      <c r="J2454" s="11" t="s">
        <v>261</v>
      </c>
      <c r="K2454" s="11" t="s">
        <v>11524</v>
      </c>
      <c r="L2454" s="11">
        <v>2</v>
      </c>
    </row>
    <row r="2455" spans="1:12">
      <c r="A2455" s="11" t="s">
        <v>4220</v>
      </c>
      <c r="D2455" s="11" t="s">
        <v>260</v>
      </c>
      <c r="E2455" s="19" t="s">
        <v>4470</v>
      </c>
      <c r="F2455" s="10">
        <v>42036</v>
      </c>
      <c r="G2455" s="10">
        <v>45689</v>
      </c>
      <c r="H2455" s="11">
        <v>11</v>
      </c>
      <c r="I2455" s="20" t="s">
        <v>259</v>
      </c>
      <c r="J2455" s="11" t="s">
        <v>261</v>
      </c>
      <c r="K2455" s="11" t="s">
        <v>11524</v>
      </c>
      <c r="L2455" s="11">
        <v>2</v>
      </c>
    </row>
    <row r="2456" spans="1:12">
      <c r="A2456" s="11" t="s">
        <v>4221</v>
      </c>
      <c r="D2456" s="11" t="s">
        <v>260</v>
      </c>
      <c r="E2456" s="19" t="s">
        <v>4471</v>
      </c>
      <c r="F2456" s="10">
        <v>42036</v>
      </c>
      <c r="G2456" s="10">
        <v>45689</v>
      </c>
      <c r="H2456" s="11">
        <v>11</v>
      </c>
      <c r="I2456" s="20" t="s">
        <v>259</v>
      </c>
      <c r="J2456" s="11" t="s">
        <v>261</v>
      </c>
      <c r="K2456" s="11" t="s">
        <v>11524</v>
      </c>
      <c r="L2456" s="11">
        <v>2</v>
      </c>
    </row>
    <row r="2457" spans="1:12">
      <c r="A2457" s="11" t="s">
        <v>4222</v>
      </c>
      <c r="D2457" s="11" t="s">
        <v>260</v>
      </c>
      <c r="E2457" s="19" t="s">
        <v>4472</v>
      </c>
      <c r="F2457" s="10">
        <v>42036</v>
      </c>
      <c r="G2457" s="10">
        <v>45689</v>
      </c>
      <c r="H2457" s="11">
        <v>11</v>
      </c>
      <c r="I2457" s="11" t="s">
        <v>277</v>
      </c>
      <c r="J2457" s="11" t="s">
        <v>261</v>
      </c>
      <c r="K2457" s="11" t="s">
        <v>11524</v>
      </c>
      <c r="L2457" s="11">
        <v>2</v>
      </c>
    </row>
    <row r="2458" spans="1:12">
      <c r="A2458" s="11" t="s">
        <v>4223</v>
      </c>
      <c r="D2458" s="11" t="s">
        <v>260</v>
      </c>
      <c r="E2458" s="19" t="s">
        <v>4473</v>
      </c>
      <c r="F2458" s="10">
        <v>42036</v>
      </c>
      <c r="G2458" s="10">
        <v>45689</v>
      </c>
      <c r="H2458" s="11">
        <v>11</v>
      </c>
      <c r="I2458" s="11" t="s">
        <v>277</v>
      </c>
      <c r="J2458" s="11" t="s">
        <v>261</v>
      </c>
      <c r="K2458" s="11" t="s">
        <v>11524</v>
      </c>
      <c r="L2458" s="11">
        <v>2</v>
      </c>
    </row>
    <row r="2459" spans="1:12">
      <c r="A2459" s="11" t="s">
        <v>4224</v>
      </c>
      <c r="D2459" s="11" t="s">
        <v>260</v>
      </c>
      <c r="E2459" s="19" t="s">
        <v>4474</v>
      </c>
      <c r="F2459" s="10">
        <v>42036</v>
      </c>
      <c r="G2459" s="10">
        <v>45689</v>
      </c>
      <c r="H2459" s="11">
        <v>11</v>
      </c>
      <c r="I2459" s="11" t="s">
        <v>277</v>
      </c>
      <c r="J2459" s="11" t="s">
        <v>261</v>
      </c>
      <c r="K2459" s="11" t="s">
        <v>11524</v>
      </c>
      <c r="L2459" s="11">
        <v>2</v>
      </c>
    </row>
    <row r="2460" spans="1:12">
      <c r="A2460" s="11" t="s">
        <v>4225</v>
      </c>
      <c r="D2460" s="11" t="s">
        <v>260</v>
      </c>
      <c r="E2460" s="19" t="s">
        <v>4475</v>
      </c>
      <c r="F2460" s="10">
        <v>42036</v>
      </c>
      <c r="G2460" s="10">
        <v>45689</v>
      </c>
      <c r="H2460" s="11">
        <v>11</v>
      </c>
      <c r="I2460" s="20" t="s">
        <v>259</v>
      </c>
      <c r="J2460" s="11" t="s">
        <v>261</v>
      </c>
      <c r="K2460" s="11" t="s">
        <v>11524</v>
      </c>
      <c r="L2460" s="11">
        <v>2</v>
      </c>
    </row>
    <row r="2461" spans="1:12">
      <c r="A2461" s="11" t="s">
        <v>4226</v>
      </c>
      <c r="D2461" s="11" t="s">
        <v>260</v>
      </c>
      <c r="E2461" s="19" t="s">
        <v>4476</v>
      </c>
      <c r="F2461" s="10">
        <v>42036</v>
      </c>
      <c r="G2461" s="10">
        <v>45689</v>
      </c>
      <c r="H2461" s="11">
        <v>11</v>
      </c>
      <c r="I2461" s="20" t="s">
        <v>259</v>
      </c>
      <c r="J2461" s="11" t="s">
        <v>261</v>
      </c>
      <c r="K2461" s="11" t="s">
        <v>11524</v>
      </c>
      <c r="L2461" s="11">
        <v>2</v>
      </c>
    </row>
    <row r="2462" spans="1:12">
      <c r="A2462" s="11" t="s">
        <v>4227</v>
      </c>
      <c r="D2462" s="11" t="s">
        <v>260</v>
      </c>
      <c r="E2462" s="19" t="s">
        <v>4477</v>
      </c>
      <c r="F2462" s="10">
        <v>42036</v>
      </c>
      <c r="G2462" s="10">
        <v>45689</v>
      </c>
      <c r="H2462" s="11">
        <v>11</v>
      </c>
      <c r="I2462" s="20" t="s">
        <v>259</v>
      </c>
      <c r="J2462" s="11" t="s">
        <v>261</v>
      </c>
      <c r="K2462" s="11" t="s">
        <v>11524</v>
      </c>
      <c r="L2462" s="11">
        <v>2</v>
      </c>
    </row>
    <row r="2463" spans="1:12">
      <c r="A2463" s="11" t="s">
        <v>4228</v>
      </c>
      <c r="D2463" s="11" t="s">
        <v>260</v>
      </c>
      <c r="E2463" s="19" t="s">
        <v>4478</v>
      </c>
      <c r="F2463" s="10">
        <v>42036</v>
      </c>
      <c r="G2463" s="10">
        <v>45689</v>
      </c>
      <c r="H2463" s="11">
        <v>11</v>
      </c>
      <c r="I2463" s="20" t="s">
        <v>259</v>
      </c>
      <c r="J2463" s="11" t="s">
        <v>261</v>
      </c>
      <c r="K2463" s="11" t="s">
        <v>11524</v>
      </c>
      <c r="L2463" s="11">
        <v>2</v>
      </c>
    </row>
    <row r="2464" spans="1:12">
      <c r="A2464" s="11" t="s">
        <v>4229</v>
      </c>
      <c r="D2464" s="11" t="s">
        <v>260</v>
      </c>
      <c r="E2464" s="19" t="s">
        <v>4479</v>
      </c>
      <c r="F2464" s="10">
        <v>42036</v>
      </c>
      <c r="G2464" s="10">
        <v>45689</v>
      </c>
      <c r="H2464" s="11">
        <v>11</v>
      </c>
      <c r="I2464" s="20" t="s">
        <v>259</v>
      </c>
      <c r="J2464" s="11" t="s">
        <v>261</v>
      </c>
      <c r="K2464" s="11" t="s">
        <v>11524</v>
      </c>
      <c r="L2464" s="11">
        <v>2</v>
      </c>
    </row>
    <row r="2465" spans="1:12">
      <c r="A2465" s="11" t="s">
        <v>4230</v>
      </c>
      <c r="D2465" s="11" t="s">
        <v>260</v>
      </c>
      <c r="E2465" s="19" t="s">
        <v>4480</v>
      </c>
      <c r="F2465" s="10">
        <v>42036</v>
      </c>
      <c r="G2465" s="10">
        <v>45689</v>
      </c>
      <c r="H2465" s="11">
        <v>11</v>
      </c>
      <c r="I2465" s="20" t="s">
        <v>259</v>
      </c>
      <c r="J2465" s="11" t="s">
        <v>261</v>
      </c>
      <c r="K2465" s="11" t="s">
        <v>11524</v>
      </c>
      <c r="L2465" s="11">
        <v>2</v>
      </c>
    </row>
    <row r="2466" spans="1:12">
      <c r="A2466" s="11" t="s">
        <v>4231</v>
      </c>
      <c r="D2466" s="11" t="s">
        <v>260</v>
      </c>
      <c r="E2466" s="19" t="s">
        <v>4481</v>
      </c>
      <c r="F2466" s="10">
        <v>42036</v>
      </c>
      <c r="G2466" s="10">
        <v>45689</v>
      </c>
      <c r="H2466" s="11">
        <v>11</v>
      </c>
      <c r="I2466" s="20" t="s">
        <v>259</v>
      </c>
      <c r="J2466" s="11" t="s">
        <v>261</v>
      </c>
      <c r="K2466" s="11" t="s">
        <v>11524</v>
      </c>
      <c r="L2466" s="11">
        <v>2</v>
      </c>
    </row>
    <row r="2467" spans="1:12">
      <c r="A2467" s="11" t="s">
        <v>4232</v>
      </c>
      <c r="D2467" s="11" t="s">
        <v>260</v>
      </c>
      <c r="E2467" s="19" t="s">
        <v>4482</v>
      </c>
      <c r="F2467" s="10">
        <v>42036</v>
      </c>
      <c r="G2467" s="10">
        <v>45689</v>
      </c>
      <c r="H2467" s="11">
        <v>11</v>
      </c>
      <c r="I2467" s="20" t="s">
        <v>259</v>
      </c>
      <c r="J2467" s="11" t="s">
        <v>261</v>
      </c>
      <c r="K2467" s="11" t="s">
        <v>11524</v>
      </c>
      <c r="L2467" s="11">
        <v>2</v>
      </c>
    </row>
    <row r="2468" spans="1:12">
      <c r="A2468" s="11" t="s">
        <v>4233</v>
      </c>
      <c r="D2468" s="11" t="s">
        <v>260</v>
      </c>
      <c r="E2468" s="19" t="s">
        <v>4483</v>
      </c>
      <c r="F2468" s="10">
        <v>42036</v>
      </c>
      <c r="G2468" s="10">
        <v>45689</v>
      </c>
      <c r="H2468" s="11">
        <v>11</v>
      </c>
      <c r="I2468" s="20" t="s">
        <v>259</v>
      </c>
      <c r="J2468" s="11" t="s">
        <v>261</v>
      </c>
      <c r="K2468" s="11" t="s">
        <v>11524</v>
      </c>
      <c r="L2468" s="11">
        <v>2</v>
      </c>
    </row>
    <row r="2469" spans="1:12">
      <c r="A2469" s="11" t="s">
        <v>4234</v>
      </c>
      <c r="D2469" s="11" t="s">
        <v>260</v>
      </c>
      <c r="E2469" s="19" t="s">
        <v>4484</v>
      </c>
      <c r="F2469" s="10">
        <v>42036</v>
      </c>
      <c r="G2469" s="10">
        <v>45689</v>
      </c>
      <c r="H2469" s="11">
        <v>11</v>
      </c>
      <c r="I2469" s="20" t="s">
        <v>259</v>
      </c>
      <c r="J2469" s="11" t="s">
        <v>261</v>
      </c>
      <c r="K2469" s="11" t="s">
        <v>11524</v>
      </c>
      <c r="L2469" s="11">
        <v>2</v>
      </c>
    </row>
    <row r="2470" spans="1:12">
      <c r="A2470" s="11" t="s">
        <v>4235</v>
      </c>
      <c r="D2470" s="11" t="s">
        <v>260</v>
      </c>
      <c r="E2470" s="19" t="s">
        <v>4485</v>
      </c>
      <c r="F2470" s="10">
        <v>42036</v>
      </c>
      <c r="G2470" s="10">
        <v>45689</v>
      </c>
      <c r="H2470" s="11">
        <v>11</v>
      </c>
      <c r="I2470" s="20" t="s">
        <v>259</v>
      </c>
      <c r="J2470" s="11" t="s">
        <v>261</v>
      </c>
      <c r="K2470" s="11" t="s">
        <v>11524</v>
      </c>
      <c r="L2470" s="11">
        <v>2</v>
      </c>
    </row>
    <row r="2471" spans="1:12">
      <c r="A2471" s="11" t="s">
        <v>4236</v>
      </c>
      <c r="D2471" s="11" t="s">
        <v>260</v>
      </c>
      <c r="E2471" s="19" t="s">
        <v>4486</v>
      </c>
      <c r="F2471" s="10">
        <v>42036</v>
      </c>
      <c r="G2471" s="10">
        <v>45689</v>
      </c>
      <c r="H2471" s="11">
        <v>11</v>
      </c>
      <c r="I2471" s="20" t="s">
        <v>259</v>
      </c>
      <c r="J2471" s="11" t="s">
        <v>261</v>
      </c>
      <c r="K2471" s="11" t="s">
        <v>11524</v>
      </c>
      <c r="L2471" s="11">
        <v>2</v>
      </c>
    </row>
    <row r="2472" spans="1:12">
      <c r="A2472" s="11" t="s">
        <v>4237</v>
      </c>
      <c r="D2472" s="11" t="s">
        <v>260</v>
      </c>
      <c r="E2472" s="19" t="s">
        <v>4487</v>
      </c>
      <c r="F2472" s="10">
        <v>42036</v>
      </c>
      <c r="G2472" s="10">
        <v>45689</v>
      </c>
      <c r="H2472" s="11">
        <v>11</v>
      </c>
      <c r="I2472" s="20" t="s">
        <v>259</v>
      </c>
      <c r="J2472" s="11" t="s">
        <v>261</v>
      </c>
      <c r="K2472" s="11" t="s">
        <v>11524</v>
      </c>
      <c r="L2472" s="11">
        <v>2</v>
      </c>
    </row>
    <row r="2473" spans="1:12">
      <c r="A2473" s="11" t="s">
        <v>4238</v>
      </c>
      <c r="D2473" s="11" t="s">
        <v>260</v>
      </c>
      <c r="E2473" s="19" t="s">
        <v>4488</v>
      </c>
      <c r="F2473" s="10">
        <v>42036</v>
      </c>
      <c r="G2473" s="10">
        <v>45689</v>
      </c>
      <c r="H2473" s="11">
        <v>11</v>
      </c>
      <c r="I2473" s="20" t="s">
        <v>259</v>
      </c>
      <c r="J2473" s="11" t="s">
        <v>261</v>
      </c>
      <c r="K2473" s="11" t="s">
        <v>11524</v>
      </c>
      <c r="L2473" s="11">
        <v>2</v>
      </c>
    </row>
    <row r="2474" spans="1:12">
      <c r="A2474" s="11" t="s">
        <v>4239</v>
      </c>
      <c r="D2474" s="11" t="s">
        <v>260</v>
      </c>
      <c r="E2474" s="19" t="s">
        <v>4489</v>
      </c>
      <c r="F2474" s="10">
        <v>42036</v>
      </c>
      <c r="G2474" s="10">
        <v>45689</v>
      </c>
      <c r="H2474" s="11">
        <v>11</v>
      </c>
      <c r="I2474" s="20" t="s">
        <v>259</v>
      </c>
      <c r="J2474" s="11" t="s">
        <v>261</v>
      </c>
      <c r="K2474" s="11" t="s">
        <v>11524</v>
      </c>
      <c r="L2474" s="11">
        <v>2</v>
      </c>
    </row>
    <row r="2475" spans="1:12">
      <c r="A2475" s="11" t="s">
        <v>4240</v>
      </c>
      <c r="D2475" s="11" t="s">
        <v>260</v>
      </c>
      <c r="E2475" s="19" t="s">
        <v>4490</v>
      </c>
      <c r="F2475" s="10">
        <v>42036</v>
      </c>
      <c r="G2475" s="10">
        <v>45689</v>
      </c>
      <c r="H2475" s="11">
        <v>11</v>
      </c>
      <c r="I2475" s="11" t="s">
        <v>277</v>
      </c>
      <c r="J2475" s="11" t="s">
        <v>261</v>
      </c>
      <c r="K2475" s="11" t="s">
        <v>11524</v>
      </c>
      <c r="L2475" s="11">
        <v>2</v>
      </c>
    </row>
    <row r="2476" spans="1:12">
      <c r="A2476" s="11" t="s">
        <v>4241</v>
      </c>
      <c r="D2476" s="11" t="s">
        <v>260</v>
      </c>
      <c r="E2476" s="19" t="s">
        <v>4491</v>
      </c>
      <c r="F2476" s="10">
        <v>42036</v>
      </c>
      <c r="G2476" s="10">
        <v>45689</v>
      </c>
      <c r="H2476" s="11">
        <v>11</v>
      </c>
      <c r="I2476" s="11" t="s">
        <v>277</v>
      </c>
      <c r="J2476" s="11" t="s">
        <v>261</v>
      </c>
      <c r="K2476" s="11" t="s">
        <v>11524</v>
      </c>
      <c r="L2476" s="11">
        <v>2</v>
      </c>
    </row>
    <row r="2477" spans="1:12">
      <c r="A2477" s="11" t="s">
        <v>4242</v>
      </c>
      <c r="D2477" s="11" t="s">
        <v>260</v>
      </c>
      <c r="E2477" s="19" t="s">
        <v>4492</v>
      </c>
      <c r="F2477" s="10">
        <v>42036</v>
      </c>
      <c r="G2477" s="10">
        <v>45689</v>
      </c>
      <c r="H2477" s="11">
        <v>11</v>
      </c>
      <c r="I2477" s="11" t="s">
        <v>277</v>
      </c>
      <c r="J2477" s="11" t="s">
        <v>261</v>
      </c>
      <c r="K2477" s="11" t="s">
        <v>11524</v>
      </c>
      <c r="L2477" s="11">
        <v>2</v>
      </c>
    </row>
    <row r="2478" spans="1:12">
      <c r="A2478" s="11" t="s">
        <v>4243</v>
      </c>
      <c r="D2478" s="11" t="s">
        <v>260</v>
      </c>
      <c r="E2478" s="19" t="s">
        <v>4493</v>
      </c>
      <c r="F2478" s="10">
        <v>42036</v>
      </c>
      <c r="G2478" s="10">
        <v>45689</v>
      </c>
      <c r="H2478" s="11">
        <v>11</v>
      </c>
      <c r="I2478" s="20" t="s">
        <v>259</v>
      </c>
      <c r="J2478" s="11" t="s">
        <v>261</v>
      </c>
      <c r="K2478" s="11" t="s">
        <v>11524</v>
      </c>
      <c r="L2478" s="11">
        <v>2</v>
      </c>
    </row>
    <row r="2479" spans="1:12">
      <c r="A2479" s="11" t="s">
        <v>4244</v>
      </c>
      <c r="D2479" s="11" t="s">
        <v>260</v>
      </c>
      <c r="E2479" s="19" t="s">
        <v>4494</v>
      </c>
      <c r="F2479" s="10">
        <v>42036</v>
      </c>
      <c r="G2479" s="10">
        <v>45689</v>
      </c>
      <c r="H2479" s="11">
        <v>11</v>
      </c>
      <c r="I2479" s="20" t="s">
        <v>259</v>
      </c>
      <c r="J2479" s="11" t="s">
        <v>261</v>
      </c>
      <c r="K2479" s="11" t="s">
        <v>11524</v>
      </c>
      <c r="L2479" s="11">
        <v>2</v>
      </c>
    </row>
    <row r="2480" spans="1:12">
      <c r="A2480" s="11" t="s">
        <v>4245</v>
      </c>
      <c r="D2480" s="11" t="s">
        <v>260</v>
      </c>
      <c r="E2480" s="19" t="s">
        <v>4495</v>
      </c>
      <c r="F2480" s="10">
        <v>42036</v>
      </c>
      <c r="G2480" s="10">
        <v>45689</v>
      </c>
      <c r="H2480" s="11">
        <v>11</v>
      </c>
      <c r="I2480" s="20" t="s">
        <v>259</v>
      </c>
      <c r="J2480" s="11" t="s">
        <v>261</v>
      </c>
      <c r="K2480" s="11" t="s">
        <v>11524</v>
      </c>
      <c r="L2480" s="11">
        <v>2</v>
      </c>
    </row>
    <row r="2481" spans="1:12">
      <c r="A2481" s="11" t="s">
        <v>4246</v>
      </c>
      <c r="D2481" s="11" t="s">
        <v>260</v>
      </c>
      <c r="E2481" s="19" t="s">
        <v>4496</v>
      </c>
      <c r="F2481" s="10">
        <v>42036</v>
      </c>
      <c r="G2481" s="10">
        <v>45689</v>
      </c>
      <c r="H2481" s="11">
        <v>11</v>
      </c>
      <c r="I2481" s="20" t="s">
        <v>259</v>
      </c>
      <c r="J2481" s="11" t="s">
        <v>261</v>
      </c>
      <c r="K2481" s="11" t="s">
        <v>11524</v>
      </c>
      <c r="L2481" s="11">
        <v>2</v>
      </c>
    </row>
    <row r="2482" spans="1:12">
      <c r="A2482" s="11" t="s">
        <v>4247</v>
      </c>
      <c r="D2482" s="11" t="s">
        <v>260</v>
      </c>
      <c r="E2482" s="19" t="s">
        <v>4497</v>
      </c>
      <c r="F2482" s="10">
        <v>42036</v>
      </c>
      <c r="G2482" s="10">
        <v>45689</v>
      </c>
      <c r="H2482" s="11">
        <v>11</v>
      </c>
      <c r="I2482" s="20" t="s">
        <v>259</v>
      </c>
      <c r="J2482" s="11" t="s">
        <v>261</v>
      </c>
      <c r="K2482" s="11" t="s">
        <v>11524</v>
      </c>
      <c r="L2482" s="11">
        <v>2</v>
      </c>
    </row>
    <row r="2483" spans="1:12">
      <c r="A2483" s="11" t="s">
        <v>4248</v>
      </c>
      <c r="D2483" s="11" t="s">
        <v>260</v>
      </c>
      <c r="E2483" s="19" t="s">
        <v>4498</v>
      </c>
      <c r="F2483" s="10">
        <v>42036</v>
      </c>
      <c r="G2483" s="10">
        <v>45689</v>
      </c>
      <c r="H2483" s="11">
        <v>11</v>
      </c>
      <c r="I2483" s="20" t="s">
        <v>259</v>
      </c>
      <c r="J2483" s="11" t="s">
        <v>261</v>
      </c>
      <c r="K2483" s="11" t="s">
        <v>11524</v>
      </c>
      <c r="L2483" s="11">
        <v>2</v>
      </c>
    </row>
    <row r="2484" spans="1:12">
      <c r="A2484" s="11" t="s">
        <v>4249</v>
      </c>
      <c r="D2484" s="11" t="s">
        <v>260</v>
      </c>
      <c r="E2484" s="19" t="s">
        <v>4499</v>
      </c>
      <c r="F2484" s="10">
        <v>42036</v>
      </c>
      <c r="G2484" s="10">
        <v>45689</v>
      </c>
      <c r="H2484" s="11">
        <v>11</v>
      </c>
      <c r="I2484" s="20" t="s">
        <v>259</v>
      </c>
      <c r="J2484" s="11" t="s">
        <v>261</v>
      </c>
      <c r="K2484" s="11" t="s">
        <v>11524</v>
      </c>
      <c r="L2484" s="11">
        <v>2</v>
      </c>
    </row>
    <row r="2485" spans="1:12">
      <c r="A2485" s="11" t="s">
        <v>4250</v>
      </c>
      <c r="D2485" s="11" t="s">
        <v>260</v>
      </c>
      <c r="E2485" s="19" t="s">
        <v>4500</v>
      </c>
      <c r="F2485" s="10">
        <v>42036</v>
      </c>
      <c r="G2485" s="10">
        <v>45689</v>
      </c>
      <c r="H2485" s="11">
        <v>11</v>
      </c>
      <c r="I2485" s="20" t="s">
        <v>259</v>
      </c>
      <c r="J2485" s="11" t="s">
        <v>261</v>
      </c>
      <c r="K2485" s="11" t="s">
        <v>11524</v>
      </c>
      <c r="L2485" s="11">
        <v>2</v>
      </c>
    </row>
    <row r="2486" spans="1:12">
      <c r="A2486" s="11" t="s">
        <v>4251</v>
      </c>
      <c r="D2486" s="11" t="s">
        <v>260</v>
      </c>
      <c r="E2486" s="19" t="s">
        <v>4501</v>
      </c>
      <c r="F2486" s="10">
        <v>42036</v>
      </c>
      <c r="G2486" s="10">
        <v>45689</v>
      </c>
      <c r="H2486" s="11">
        <v>11</v>
      </c>
      <c r="I2486" s="20" t="s">
        <v>259</v>
      </c>
      <c r="J2486" s="11" t="s">
        <v>261</v>
      </c>
      <c r="K2486" s="11" t="s">
        <v>11524</v>
      </c>
      <c r="L2486" s="11">
        <v>2</v>
      </c>
    </row>
    <row r="2487" spans="1:12">
      <c r="A2487" s="11" t="s">
        <v>4252</v>
      </c>
      <c r="D2487" s="11" t="s">
        <v>260</v>
      </c>
      <c r="E2487" s="19" t="s">
        <v>4502</v>
      </c>
      <c r="F2487" s="10">
        <v>42036</v>
      </c>
      <c r="G2487" s="10">
        <v>45689</v>
      </c>
      <c r="H2487" s="11">
        <v>11</v>
      </c>
      <c r="I2487" s="20" t="s">
        <v>259</v>
      </c>
      <c r="J2487" s="11" t="s">
        <v>261</v>
      </c>
      <c r="K2487" s="11" t="s">
        <v>11524</v>
      </c>
      <c r="L2487" s="11">
        <v>2</v>
      </c>
    </row>
    <row r="2488" spans="1:12">
      <c r="A2488" s="11" t="s">
        <v>4253</v>
      </c>
      <c r="D2488" s="11" t="s">
        <v>260</v>
      </c>
      <c r="E2488" s="19" t="s">
        <v>4503</v>
      </c>
      <c r="F2488" s="10">
        <v>42036</v>
      </c>
      <c r="G2488" s="10">
        <v>45689</v>
      </c>
      <c r="H2488" s="11">
        <v>11</v>
      </c>
      <c r="I2488" s="20" t="s">
        <v>259</v>
      </c>
      <c r="J2488" s="11" t="s">
        <v>261</v>
      </c>
      <c r="K2488" s="11" t="s">
        <v>11524</v>
      </c>
      <c r="L2488" s="11">
        <v>2</v>
      </c>
    </row>
    <row r="2489" spans="1:12">
      <c r="A2489" s="11" t="s">
        <v>4254</v>
      </c>
      <c r="D2489" s="11" t="s">
        <v>260</v>
      </c>
      <c r="E2489" s="19" t="s">
        <v>4504</v>
      </c>
      <c r="F2489" s="10">
        <v>42036</v>
      </c>
      <c r="G2489" s="10">
        <v>45689</v>
      </c>
      <c r="H2489" s="11">
        <v>11</v>
      </c>
      <c r="I2489" s="20" t="s">
        <v>259</v>
      </c>
      <c r="J2489" s="11" t="s">
        <v>261</v>
      </c>
      <c r="K2489" s="11" t="s">
        <v>11524</v>
      </c>
      <c r="L2489" s="11">
        <v>2</v>
      </c>
    </row>
    <row r="2490" spans="1:12">
      <c r="A2490" s="11" t="s">
        <v>4255</v>
      </c>
      <c r="D2490" s="11" t="s">
        <v>260</v>
      </c>
      <c r="E2490" s="19" t="s">
        <v>4505</v>
      </c>
      <c r="F2490" s="10">
        <v>42036</v>
      </c>
      <c r="G2490" s="10">
        <v>45689</v>
      </c>
      <c r="H2490" s="11">
        <v>11</v>
      </c>
      <c r="I2490" s="20" t="s">
        <v>259</v>
      </c>
      <c r="J2490" s="11" t="s">
        <v>261</v>
      </c>
      <c r="K2490" s="11" t="s">
        <v>11524</v>
      </c>
      <c r="L2490" s="11">
        <v>2</v>
      </c>
    </row>
    <row r="2491" spans="1:12">
      <c r="A2491" s="11" t="s">
        <v>4256</v>
      </c>
      <c r="D2491" s="11" t="s">
        <v>260</v>
      </c>
      <c r="E2491" s="19" t="s">
        <v>4506</v>
      </c>
      <c r="F2491" s="10">
        <v>42036</v>
      </c>
      <c r="G2491" s="10">
        <v>45689</v>
      </c>
      <c r="H2491" s="11">
        <v>11</v>
      </c>
      <c r="I2491" s="20" t="s">
        <v>259</v>
      </c>
      <c r="J2491" s="11" t="s">
        <v>261</v>
      </c>
      <c r="K2491" s="11" t="s">
        <v>11524</v>
      </c>
      <c r="L2491" s="11">
        <v>2</v>
      </c>
    </row>
    <row r="2492" spans="1:12">
      <c r="A2492" s="11" t="s">
        <v>4257</v>
      </c>
      <c r="D2492" s="11" t="s">
        <v>260</v>
      </c>
      <c r="E2492" s="19" t="s">
        <v>4507</v>
      </c>
      <c r="F2492" s="10">
        <v>42036</v>
      </c>
      <c r="G2492" s="10">
        <v>45689</v>
      </c>
      <c r="H2492" s="11">
        <v>11</v>
      </c>
      <c r="I2492" s="20" t="s">
        <v>259</v>
      </c>
      <c r="J2492" s="11" t="s">
        <v>261</v>
      </c>
      <c r="K2492" s="11" t="s">
        <v>11524</v>
      </c>
      <c r="L2492" s="11">
        <v>2</v>
      </c>
    </row>
    <row r="2493" spans="1:12">
      <c r="A2493" s="11" t="s">
        <v>4258</v>
      </c>
      <c r="D2493" s="11" t="s">
        <v>260</v>
      </c>
      <c r="E2493" s="19" t="s">
        <v>4508</v>
      </c>
      <c r="F2493" s="10">
        <v>42036</v>
      </c>
      <c r="G2493" s="10">
        <v>45689</v>
      </c>
      <c r="H2493" s="11">
        <v>11</v>
      </c>
      <c r="I2493" s="11" t="s">
        <v>277</v>
      </c>
      <c r="J2493" s="11" t="s">
        <v>261</v>
      </c>
      <c r="K2493" s="11" t="s">
        <v>11524</v>
      </c>
      <c r="L2493" s="11">
        <v>2</v>
      </c>
    </row>
    <row r="2494" spans="1:12">
      <c r="A2494" s="11" t="s">
        <v>4259</v>
      </c>
      <c r="D2494" s="11" t="s">
        <v>260</v>
      </c>
      <c r="E2494" s="19" t="s">
        <v>4509</v>
      </c>
      <c r="F2494" s="10">
        <v>42036</v>
      </c>
      <c r="G2494" s="10">
        <v>45689</v>
      </c>
      <c r="H2494" s="11">
        <v>11</v>
      </c>
      <c r="I2494" s="11" t="s">
        <v>277</v>
      </c>
      <c r="J2494" s="11" t="s">
        <v>261</v>
      </c>
      <c r="K2494" s="11" t="s">
        <v>11524</v>
      </c>
      <c r="L2494" s="11">
        <v>2</v>
      </c>
    </row>
    <row r="2495" spans="1:12">
      <c r="A2495" s="11" t="s">
        <v>4260</v>
      </c>
      <c r="D2495" s="11" t="s">
        <v>260</v>
      </c>
      <c r="E2495" s="19" t="s">
        <v>4510</v>
      </c>
      <c r="F2495" s="10">
        <v>42036</v>
      </c>
      <c r="G2495" s="10">
        <v>45689</v>
      </c>
      <c r="H2495" s="11">
        <v>11</v>
      </c>
      <c r="I2495" s="11" t="s">
        <v>277</v>
      </c>
      <c r="J2495" s="11" t="s">
        <v>261</v>
      </c>
      <c r="K2495" s="11" t="s">
        <v>11524</v>
      </c>
      <c r="L2495" s="11">
        <v>2</v>
      </c>
    </row>
    <row r="2496" spans="1:12">
      <c r="A2496" s="11" t="s">
        <v>4261</v>
      </c>
      <c r="D2496" s="11" t="s">
        <v>260</v>
      </c>
      <c r="E2496" s="19" t="s">
        <v>4511</v>
      </c>
      <c r="F2496" s="10">
        <v>42036</v>
      </c>
      <c r="G2496" s="10">
        <v>45689</v>
      </c>
      <c r="H2496" s="11">
        <v>11</v>
      </c>
      <c r="I2496" s="20" t="s">
        <v>259</v>
      </c>
      <c r="J2496" s="11" t="s">
        <v>261</v>
      </c>
      <c r="K2496" s="11" t="s">
        <v>11524</v>
      </c>
      <c r="L2496" s="11">
        <v>2</v>
      </c>
    </row>
    <row r="2497" spans="1:12">
      <c r="A2497" s="11" t="s">
        <v>4262</v>
      </c>
      <c r="D2497" s="11" t="s">
        <v>260</v>
      </c>
      <c r="E2497" s="19" t="s">
        <v>4512</v>
      </c>
      <c r="F2497" s="10">
        <v>42036</v>
      </c>
      <c r="G2497" s="10">
        <v>45689</v>
      </c>
      <c r="H2497" s="11">
        <v>11</v>
      </c>
      <c r="I2497" s="20" t="s">
        <v>259</v>
      </c>
      <c r="J2497" s="11" t="s">
        <v>261</v>
      </c>
      <c r="K2497" s="11" t="s">
        <v>11524</v>
      </c>
      <c r="L2497" s="11">
        <v>2</v>
      </c>
    </row>
    <row r="2498" spans="1:12">
      <c r="A2498" s="11" t="s">
        <v>4263</v>
      </c>
      <c r="D2498" s="11" t="s">
        <v>260</v>
      </c>
      <c r="E2498" s="19" t="s">
        <v>4513</v>
      </c>
      <c r="F2498" s="10">
        <v>42036</v>
      </c>
      <c r="G2498" s="10">
        <v>45689</v>
      </c>
      <c r="H2498" s="11">
        <v>11</v>
      </c>
      <c r="I2498" s="20" t="s">
        <v>259</v>
      </c>
      <c r="J2498" s="11" t="s">
        <v>261</v>
      </c>
      <c r="K2498" s="11" t="s">
        <v>11524</v>
      </c>
      <c r="L2498" s="11">
        <v>2</v>
      </c>
    </row>
    <row r="2499" spans="1:12">
      <c r="A2499" s="11" t="s">
        <v>4264</v>
      </c>
      <c r="D2499" s="11" t="s">
        <v>260</v>
      </c>
      <c r="E2499" s="19" t="s">
        <v>4514</v>
      </c>
      <c r="F2499" s="10">
        <v>42036</v>
      </c>
      <c r="G2499" s="10">
        <v>45689</v>
      </c>
      <c r="H2499" s="11">
        <v>11</v>
      </c>
      <c r="I2499" s="20" t="s">
        <v>259</v>
      </c>
      <c r="J2499" s="11" t="s">
        <v>261</v>
      </c>
      <c r="K2499" s="11" t="s">
        <v>11524</v>
      </c>
      <c r="L2499" s="11">
        <v>2</v>
      </c>
    </row>
    <row r="2500" spans="1:12">
      <c r="A2500" s="11" t="s">
        <v>4265</v>
      </c>
      <c r="D2500" s="11" t="s">
        <v>260</v>
      </c>
      <c r="E2500" s="19" t="s">
        <v>4515</v>
      </c>
      <c r="F2500" s="10">
        <v>42036</v>
      </c>
      <c r="G2500" s="10">
        <v>45689</v>
      </c>
      <c r="H2500" s="11">
        <v>11</v>
      </c>
      <c r="I2500" s="20" t="s">
        <v>259</v>
      </c>
      <c r="J2500" s="11" t="s">
        <v>261</v>
      </c>
      <c r="K2500" s="11" t="s">
        <v>11524</v>
      </c>
      <c r="L2500" s="11">
        <v>2</v>
      </c>
    </row>
    <row r="2501" spans="1:12">
      <c r="A2501" s="11" t="s">
        <v>4266</v>
      </c>
      <c r="D2501" s="11" t="s">
        <v>260</v>
      </c>
      <c r="E2501" s="19" t="s">
        <v>4516</v>
      </c>
      <c r="F2501" s="10">
        <v>42036</v>
      </c>
      <c r="G2501" s="10">
        <v>45689</v>
      </c>
      <c r="H2501" s="11">
        <v>11</v>
      </c>
      <c r="I2501" s="20" t="s">
        <v>259</v>
      </c>
      <c r="J2501" s="11" t="s">
        <v>261</v>
      </c>
      <c r="K2501" s="11" t="s">
        <v>11524</v>
      </c>
      <c r="L2501" s="11">
        <v>2</v>
      </c>
    </row>
    <row r="2502" spans="1:12">
      <c r="A2502" s="11" t="s">
        <v>4267</v>
      </c>
      <c r="D2502" s="11" t="s">
        <v>260</v>
      </c>
      <c r="E2502" s="19" t="s">
        <v>4517</v>
      </c>
      <c r="F2502" s="10">
        <v>42036</v>
      </c>
      <c r="G2502" s="10">
        <v>45689</v>
      </c>
      <c r="H2502" s="11">
        <v>11</v>
      </c>
      <c r="I2502" s="20" t="s">
        <v>259</v>
      </c>
      <c r="J2502" s="11" t="s">
        <v>261</v>
      </c>
      <c r="K2502" s="11" t="s">
        <v>11524</v>
      </c>
      <c r="L2502" s="11">
        <v>2</v>
      </c>
    </row>
    <row r="2503" spans="1:12">
      <c r="A2503" s="11" t="s">
        <v>4268</v>
      </c>
      <c r="D2503" s="11" t="s">
        <v>260</v>
      </c>
      <c r="E2503" s="19" t="s">
        <v>4518</v>
      </c>
      <c r="F2503" s="10">
        <v>42036</v>
      </c>
      <c r="G2503" s="10">
        <v>45689</v>
      </c>
      <c r="H2503" s="11">
        <v>11</v>
      </c>
      <c r="I2503" s="20" t="s">
        <v>259</v>
      </c>
      <c r="J2503" s="11" t="s">
        <v>261</v>
      </c>
      <c r="K2503" s="11" t="s">
        <v>11524</v>
      </c>
      <c r="L2503" s="11">
        <v>2</v>
      </c>
    </row>
    <row r="2504" spans="1:12">
      <c r="A2504" s="11" t="s">
        <v>4269</v>
      </c>
      <c r="D2504" s="11" t="s">
        <v>260</v>
      </c>
      <c r="E2504" s="19" t="s">
        <v>4519</v>
      </c>
      <c r="F2504" s="10">
        <v>42036</v>
      </c>
      <c r="G2504" s="10">
        <v>45689</v>
      </c>
      <c r="H2504" s="11">
        <v>11</v>
      </c>
      <c r="I2504" s="20" t="s">
        <v>259</v>
      </c>
      <c r="J2504" s="11" t="s">
        <v>261</v>
      </c>
      <c r="K2504" s="11" t="s">
        <v>11524</v>
      </c>
      <c r="L2504" s="11">
        <v>2</v>
      </c>
    </row>
    <row r="2505" spans="1:12">
      <c r="A2505" s="11" t="s">
        <v>4270</v>
      </c>
      <c r="D2505" s="11" t="s">
        <v>260</v>
      </c>
      <c r="E2505" s="19" t="s">
        <v>4520</v>
      </c>
      <c r="F2505" s="10">
        <v>42036</v>
      </c>
      <c r="G2505" s="10">
        <v>45689</v>
      </c>
      <c r="H2505" s="11">
        <v>11</v>
      </c>
      <c r="I2505" s="20" t="s">
        <v>259</v>
      </c>
      <c r="J2505" s="11" t="s">
        <v>261</v>
      </c>
      <c r="K2505" s="11" t="s">
        <v>11524</v>
      </c>
      <c r="L2505" s="11">
        <v>2</v>
      </c>
    </row>
    <row r="2506" spans="1:12">
      <c r="A2506" s="11" t="s">
        <v>4271</v>
      </c>
      <c r="D2506" s="11" t="s">
        <v>260</v>
      </c>
      <c r="E2506" s="19" t="s">
        <v>4521</v>
      </c>
      <c r="F2506" s="10">
        <v>42036</v>
      </c>
      <c r="G2506" s="10">
        <v>45689</v>
      </c>
      <c r="H2506" s="11">
        <v>11</v>
      </c>
      <c r="I2506" s="20" t="s">
        <v>259</v>
      </c>
      <c r="J2506" s="11" t="s">
        <v>261</v>
      </c>
      <c r="K2506" s="11" t="s">
        <v>11524</v>
      </c>
      <c r="L2506" s="11">
        <v>2</v>
      </c>
    </row>
    <row r="2507" spans="1:12">
      <c r="A2507" s="11" t="s">
        <v>4272</v>
      </c>
      <c r="D2507" s="11" t="s">
        <v>260</v>
      </c>
      <c r="E2507" s="19" t="s">
        <v>4522</v>
      </c>
      <c r="F2507" s="10">
        <v>42036</v>
      </c>
      <c r="G2507" s="10">
        <v>45689</v>
      </c>
      <c r="H2507" s="11">
        <v>11</v>
      </c>
      <c r="I2507" s="20" t="s">
        <v>259</v>
      </c>
      <c r="J2507" s="11" t="s">
        <v>261</v>
      </c>
      <c r="K2507" s="11" t="s">
        <v>11524</v>
      </c>
      <c r="L2507" s="11">
        <v>2</v>
      </c>
    </row>
    <row r="2508" spans="1:12">
      <c r="A2508" s="11" t="s">
        <v>4273</v>
      </c>
      <c r="D2508" s="11" t="s">
        <v>260</v>
      </c>
      <c r="E2508" s="19" t="s">
        <v>4523</v>
      </c>
      <c r="F2508" s="10">
        <v>42036</v>
      </c>
      <c r="G2508" s="10">
        <v>45689</v>
      </c>
      <c r="H2508" s="11">
        <v>11</v>
      </c>
      <c r="I2508" s="20" t="s">
        <v>259</v>
      </c>
      <c r="J2508" s="11" t="s">
        <v>261</v>
      </c>
      <c r="K2508" s="11" t="s">
        <v>11524</v>
      </c>
      <c r="L2508" s="11">
        <v>2</v>
      </c>
    </row>
    <row r="2509" spans="1:12">
      <c r="A2509" s="11" t="s">
        <v>4274</v>
      </c>
      <c r="D2509" s="11" t="s">
        <v>260</v>
      </c>
      <c r="E2509" s="19" t="s">
        <v>4524</v>
      </c>
      <c r="F2509" s="10">
        <v>42036</v>
      </c>
      <c r="G2509" s="10">
        <v>45689</v>
      </c>
      <c r="H2509" s="11">
        <v>11</v>
      </c>
      <c r="I2509" s="20" t="s">
        <v>259</v>
      </c>
      <c r="J2509" s="11" t="s">
        <v>261</v>
      </c>
      <c r="K2509" s="11" t="s">
        <v>11524</v>
      </c>
      <c r="L2509" s="11">
        <v>2</v>
      </c>
    </row>
    <row r="2510" spans="1:12">
      <c r="A2510" s="11" t="s">
        <v>4275</v>
      </c>
      <c r="D2510" s="11" t="s">
        <v>260</v>
      </c>
      <c r="E2510" s="19" t="s">
        <v>4525</v>
      </c>
      <c r="F2510" s="10">
        <v>42036</v>
      </c>
      <c r="G2510" s="10">
        <v>45689</v>
      </c>
      <c r="H2510" s="11">
        <v>11</v>
      </c>
      <c r="I2510" s="20" t="s">
        <v>259</v>
      </c>
      <c r="J2510" s="11" t="s">
        <v>261</v>
      </c>
      <c r="K2510" s="11" t="s">
        <v>11524</v>
      </c>
      <c r="L2510" s="11">
        <v>2</v>
      </c>
    </row>
    <row r="2511" spans="1:12">
      <c r="A2511" s="11" t="s">
        <v>4276</v>
      </c>
      <c r="D2511" s="11" t="s">
        <v>260</v>
      </c>
      <c r="E2511" s="19" t="s">
        <v>4526</v>
      </c>
      <c r="F2511" s="10">
        <v>42036</v>
      </c>
      <c r="G2511" s="10">
        <v>45689</v>
      </c>
      <c r="H2511" s="11">
        <v>11</v>
      </c>
      <c r="I2511" s="11" t="s">
        <v>277</v>
      </c>
      <c r="J2511" s="11" t="s">
        <v>261</v>
      </c>
      <c r="K2511" s="11" t="s">
        <v>11524</v>
      </c>
      <c r="L2511" s="11">
        <v>2</v>
      </c>
    </row>
    <row r="2512" spans="1:12">
      <c r="A2512" s="11" t="s">
        <v>4527</v>
      </c>
      <c r="D2512" s="11" t="s">
        <v>260</v>
      </c>
      <c r="E2512" s="19" t="s">
        <v>4723</v>
      </c>
      <c r="F2512" s="10">
        <v>42036</v>
      </c>
      <c r="G2512" s="10">
        <v>45689</v>
      </c>
      <c r="H2512" s="11">
        <v>11</v>
      </c>
      <c r="I2512" s="11" t="s">
        <v>277</v>
      </c>
      <c r="J2512" s="11" t="s">
        <v>261</v>
      </c>
      <c r="K2512" s="11" t="s">
        <v>11524</v>
      </c>
      <c r="L2512" s="11">
        <v>2</v>
      </c>
    </row>
    <row r="2513" spans="1:12">
      <c r="A2513" s="11" t="s">
        <v>4528</v>
      </c>
      <c r="D2513" s="11" t="s">
        <v>260</v>
      </c>
      <c r="E2513" s="19" t="s">
        <v>4724</v>
      </c>
      <c r="F2513" s="10">
        <v>42036</v>
      </c>
      <c r="G2513" s="10">
        <v>45689</v>
      </c>
      <c r="H2513" s="11">
        <v>11</v>
      </c>
      <c r="I2513" s="11" t="s">
        <v>277</v>
      </c>
      <c r="J2513" s="11" t="s">
        <v>261</v>
      </c>
      <c r="K2513" s="11" t="s">
        <v>11524</v>
      </c>
      <c r="L2513" s="11">
        <v>2</v>
      </c>
    </row>
    <row r="2514" spans="1:12">
      <c r="A2514" s="11" t="s">
        <v>4529</v>
      </c>
      <c r="D2514" s="11" t="s">
        <v>260</v>
      </c>
      <c r="E2514" s="19" t="s">
        <v>4725</v>
      </c>
      <c r="F2514" s="10">
        <v>42036</v>
      </c>
      <c r="G2514" s="10">
        <v>45689</v>
      </c>
      <c r="H2514" s="11">
        <v>11</v>
      </c>
      <c r="I2514" s="20" t="s">
        <v>259</v>
      </c>
      <c r="J2514" s="11" t="s">
        <v>261</v>
      </c>
      <c r="K2514" s="11" t="s">
        <v>11524</v>
      </c>
      <c r="L2514" s="11">
        <v>2</v>
      </c>
    </row>
    <row r="2515" spans="1:12">
      <c r="A2515" s="11" t="s">
        <v>4530</v>
      </c>
      <c r="D2515" s="11" t="s">
        <v>260</v>
      </c>
      <c r="E2515" s="19" t="s">
        <v>4726</v>
      </c>
      <c r="F2515" s="10">
        <v>42036</v>
      </c>
      <c r="G2515" s="10">
        <v>45689</v>
      </c>
      <c r="H2515" s="11">
        <v>11</v>
      </c>
      <c r="I2515" s="20" t="s">
        <v>259</v>
      </c>
      <c r="J2515" s="11" t="s">
        <v>261</v>
      </c>
      <c r="K2515" s="11" t="s">
        <v>11524</v>
      </c>
      <c r="L2515" s="11">
        <v>2</v>
      </c>
    </row>
    <row r="2516" spans="1:12">
      <c r="A2516" s="11" t="s">
        <v>4531</v>
      </c>
      <c r="D2516" s="11" t="s">
        <v>260</v>
      </c>
      <c r="E2516" s="19" t="s">
        <v>4727</v>
      </c>
      <c r="F2516" s="10">
        <v>42036</v>
      </c>
      <c r="G2516" s="10">
        <v>45689</v>
      </c>
      <c r="H2516" s="11">
        <v>11</v>
      </c>
      <c r="I2516" s="20" t="s">
        <v>259</v>
      </c>
      <c r="J2516" s="11" t="s">
        <v>261</v>
      </c>
      <c r="K2516" s="11" t="s">
        <v>11524</v>
      </c>
      <c r="L2516" s="11">
        <v>2</v>
      </c>
    </row>
    <row r="2517" spans="1:12">
      <c r="A2517" s="11" t="s">
        <v>4532</v>
      </c>
      <c r="D2517" s="11" t="s">
        <v>260</v>
      </c>
      <c r="E2517" s="19" t="s">
        <v>4728</v>
      </c>
      <c r="F2517" s="10">
        <v>42036</v>
      </c>
      <c r="G2517" s="10">
        <v>45689</v>
      </c>
      <c r="H2517" s="11">
        <v>11</v>
      </c>
      <c r="I2517" s="20" t="s">
        <v>259</v>
      </c>
      <c r="J2517" s="11" t="s">
        <v>261</v>
      </c>
      <c r="K2517" s="11" t="s">
        <v>11524</v>
      </c>
      <c r="L2517" s="11">
        <v>2</v>
      </c>
    </row>
    <row r="2518" spans="1:12">
      <c r="A2518" s="11" t="s">
        <v>4533</v>
      </c>
      <c r="D2518" s="11" t="s">
        <v>260</v>
      </c>
      <c r="E2518" s="19" t="s">
        <v>4729</v>
      </c>
      <c r="F2518" s="10">
        <v>42036</v>
      </c>
      <c r="G2518" s="10">
        <v>45689</v>
      </c>
      <c r="H2518" s="11">
        <v>11</v>
      </c>
      <c r="I2518" s="20" t="s">
        <v>259</v>
      </c>
      <c r="J2518" s="11" t="s">
        <v>261</v>
      </c>
      <c r="K2518" s="11" t="s">
        <v>11524</v>
      </c>
      <c r="L2518" s="11">
        <v>2</v>
      </c>
    </row>
    <row r="2519" spans="1:12">
      <c r="A2519" s="11" t="s">
        <v>4534</v>
      </c>
      <c r="D2519" s="11" t="s">
        <v>260</v>
      </c>
      <c r="E2519" s="19" t="s">
        <v>4730</v>
      </c>
      <c r="F2519" s="10">
        <v>42036</v>
      </c>
      <c r="G2519" s="10">
        <v>45689</v>
      </c>
      <c r="H2519" s="11">
        <v>11</v>
      </c>
      <c r="I2519" s="20" t="s">
        <v>259</v>
      </c>
      <c r="J2519" s="11" t="s">
        <v>261</v>
      </c>
      <c r="K2519" s="11" t="s">
        <v>11524</v>
      </c>
      <c r="L2519" s="11">
        <v>2</v>
      </c>
    </row>
    <row r="2520" spans="1:12">
      <c r="A2520" s="11" t="s">
        <v>4535</v>
      </c>
      <c r="D2520" s="11" t="s">
        <v>260</v>
      </c>
      <c r="E2520" s="19" t="s">
        <v>4731</v>
      </c>
      <c r="F2520" s="10">
        <v>42036</v>
      </c>
      <c r="G2520" s="10">
        <v>45689</v>
      </c>
      <c r="H2520" s="11">
        <v>11</v>
      </c>
      <c r="I2520" s="20" t="s">
        <v>259</v>
      </c>
      <c r="J2520" s="11" t="s">
        <v>261</v>
      </c>
      <c r="K2520" s="11" t="s">
        <v>11524</v>
      </c>
      <c r="L2520" s="11">
        <v>2</v>
      </c>
    </row>
    <row r="2521" spans="1:12">
      <c r="A2521" s="11" t="s">
        <v>4536</v>
      </c>
      <c r="D2521" s="11" t="s">
        <v>260</v>
      </c>
      <c r="E2521" s="19" t="s">
        <v>4732</v>
      </c>
      <c r="F2521" s="10">
        <v>42036</v>
      </c>
      <c r="G2521" s="10">
        <v>45689</v>
      </c>
      <c r="H2521" s="11">
        <v>11</v>
      </c>
      <c r="I2521" s="20" t="s">
        <v>259</v>
      </c>
      <c r="J2521" s="11" t="s">
        <v>261</v>
      </c>
      <c r="K2521" s="11" t="s">
        <v>11524</v>
      </c>
      <c r="L2521" s="11">
        <v>2</v>
      </c>
    </row>
    <row r="2522" spans="1:12">
      <c r="A2522" s="11" t="s">
        <v>4537</v>
      </c>
      <c r="D2522" s="11" t="s">
        <v>260</v>
      </c>
      <c r="E2522" s="19" t="s">
        <v>4733</v>
      </c>
      <c r="F2522" s="10">
        <v>42036</v>
      </c>
      <c r="G2522" s="10">
        <v>45689</v>
      </c>
      <c r="H2522" s="11">
        <v>11</v>
      </c>
      <c r="I2522" s="20" t="s">
        <v>259</v>
      </c>
      <c r="J2522" s="11" t="s">
        <v>261</v>
      </c>
      <c r="K2522" s="11" t="s">
        <v>11524</v>
      </c>
      <c r="L2522" s="11">
        <v>2</v>
      </c>
    </row>
    <row r="2523" spans="1:12">
      <c r="A2523" s="11" t="s">
        <v>4538</v>
      </c>
      <c r="D2523" s="11" t="s">
        <v>260</v>
      </c>
      <c r="E2523" s="19" t="s">
        <v>4734</v>
      </c>
      <c r="F2523" s="10">
        <v>42036</v>
      </c>
      <c r="G2523" s="10">
        <v>45689</v>
      </c>
      <c r="H2523" s="11">
        <v>11</v>
      </c>
      <c r="I2523" s="20" t="s">
        <v>259</v>
      </c>
      <c r="J2523" s="11" t="s">
        <v>261</v>
      </c>
      <c r="K2523" s="11" t="s">
        <v>11524</v>
      </c>
      <c r="L2523" s="11">
        <v>2</v>
      </c>
    </row>
    <row r="2524" spans="1:12">
      <c r="A2524" s="11" t="s">
        <v>4539</v>
      </c>
      <c r="D2524" s="11" t="s">
        <v>260</v>
      </c>
      <c r="E2524" s="19" t="s">
        <v>4735</v>
      </c>
      <c r="F2524" s="10">
        <v>42036</v>
      </c>
      <c r="G2524" s="10">
        <v>45689</v>
      </c>
      <c r="H2524" s="11">
        <v>11</v>
      </c>
      <c r="I2524" s="20" t="s">
        <v>259</v>
      </c>
      <c r="J2524" s="11" t="s">
        <v>261</v>
      </c>
      <c r="K2524" s="11" t="s">
        <v>11524</v>
      </c>
      <c r="L2524" s="11">
        <v>2</v>
      </c>
    </row>
    <row r="2525" spans="1:12">
      <c r="A2525" s="11" t="s">
        <v>4540</v>
      </c>
      <c r="D2525" s="11" t="s">
        <v>260</v>
      </c>
      <c r="E2525" s="19" t="s">
        <v>4736</v>
      </c>
      <c r="F2525" s="10">
        <v>42036</v>
      </c>
      <c r="G2525" s="10">
        <v>45689</v>
      </c>
      <c r="H2525" s="11">
        <v>11</v>
      </c>
      <c r="I2525" s="20" t="s">
        <v>259</v>
      </c>
      <c r="J2525" s="11" t="s">
        <v>261</v>
      </c>
      <c r="K2525" s="11" t="s">
        <v>11524</v>
      </c>
      <c r="L2525" s="11">
        <v>2</v>
      </c>
    </row>
    <row r="2526" spans="1:12">
      <c r="A2526" s="11" t="s">
        <v>4541</v>
      </c>
      <c r="D2526" s="11" t="s">
        <v>260</v>
      </c>
      <c r="E2526" s="19" t="s">
        <v>4737</v>
      </c>
      <c r="F2526" s="10">
        <v>42036</v>
      </c>
      <c r="G2526" s="10">
        <v>45689</v>
      </c>
      <c r="H2526" s="11">
        <v>11</v>
      </c>
      <c r="I2526" s="20" t="s">
        <v>259</v>
      </c>
      <c r="J2526" s="11" t="s">
        <v>261</v>
      </c>
      <c r="K2526" s="11" t="s">
        <v>11524</v>
      </c>
      <c r="L2526" s="11">
        <v>2</v>
      </c>
    </row>
    <row r="2527" spans="1:12">
      <c r="A2527" s="11" t="s">
        <v>4542</v>
      </c>
      <c r="D2527" s="11" t="s">
        <v>260</v>
      </c>
      <c r="E2527" s="19" t="s">
        <v>4738</v>
      </c>
      <c r="F2527" s="10">
        <v>42036</v>
      </c>
      <c r="G2527" s="10">
        <v>45689</v>
      </c>
      <c r="H2527" s="11">
        <v>11</v>
      </c>
      <c r="I2527" s="20" t="s">
        <v>259</v>
      </c>
      <c r="J2527" s="11" t="s">
        <v>261</v>
      </c>
      <c r="K2527" s="11" t="s">
        <v>11524</v>
      </c>
      <c r="L2527" s="11">
        <v>2</v>
      </c>
    </row>
    <row r="2528" spans="1:12">
      <c r="A2528" s="11" t="s">
        <v>4543</v>
      </c>
      <c r="D2528" s="11" t="s">
        <v>260</v>
      </c>
      <c r="E2528" s="19" t="s">
        <v>4739</v>
      </c>
      <c r="F2528" s="10">
        <v>42036</v>
      </c>
      <c r="G2528" s="10">
        <v>45689</v>
      </c>
      <c r="H2528" s="11">
        <v>11</v>
      </c>
      <c r="I2528" s="20" t="s">
        <v>259</v>
      </c>
      <c r="J2528" s="11" t="s">
        <v>261</v>
      </c>
      <c r="K2528" s="11" t="s">
        <v>11524</v>
      </c>
      <c r="L2528" s="11">
        <v>2</v>
      </c>
    </row>
    <row r="2529" spans="1:12">
      <c r="A2529" s="11" t="s">
        <v>4544</v>
      </c>
      <c r="D2529" s="11" t="s">
        <v>260</v>
      </c>
      <c r="E2529" s="19" t="s">
        <v>4740</v>
      </c>
      <c r="F2529" s="10">
        <v>42036</v>
      </c>
      <c r="G2529" s="10">
        <v>45689</v>
      </c>
      <c r="H2529" s="11">
        <v>11</v>
      </c>
      <c r="I2529" s="11" t="s">
        <v>277</v>
      </c>
      <c r="J2529" s="11" t="s">
        <v>261</v>
      </c>
      <c r="K2529" s="11" t="s">
        <v>11524</v>
      </c>
      <c r="L2529" s="11">
        <v>2</v>
      </c>
    </row>
    <row r="2530" spans="1:12">
      <c r="A2530" s="11" t="s">
        <v>4545</v>
      </c>
      <c r="D2530" s="11" t="s">
        <v>260</v>
      </c>
      <c r="E2530" s="19" t="s">
        <v>4741</v>
      </c>
      <c r="F2530" s="10">
        <v>42036</v>
      </c>
      <c r="G2530" s="10">
        <v>45689</v>
      </c>
      <c r="H2530" s="11">
        <v>11</v>
      </c>
      <c r="I2530" s="11" t="s">
        <v>277</v>
      </c>
      <c r="J2530" s="11" t="s">
        <v>261</v>
      </c>
      <c r="K2530" s="11" t="s">
        <v>11524</v>
      </c>
      <c r="L2530" s="11">
        <v>2</v>
      </c>
    </row>
    <row r="2531" spans="1:12">
      <c r="A2531" s="11" t="s">
        <v>4546</v>
      </c>
      <c r="D2531" s="11" t="s">
        <v>260</v>
      </c>
      <c r="E2531" s="19" t="s">
        <v>4742</v>
      </c>
      <c r="F2531" s="10">
        <v>42036</v>
      </c>
      <c r="G2531" s="10">
        <v>45689</v>
      </c>
      <c r="H2531" s="11">
        <v>11</v>
      </c>
      <c r="I2531" s="11" t="s">
        <v>277</v>
      </c>
      <c r="J2531" s="11" t="s">
        <v>261</v>
      </c>
      <c r="K2531" s="11" t="s">
        <v>11524</v>
      </c>
      <c r="L2531" s="11">
        <v>2</v>
      </c>
    </row>
    <row r="2532" spans="1:12">
      <c r="A2532" s="11" t="s">
        <v>4547</v>
      </c>
      <c r="D2532" s="11" t="s">
        <v>260</v>
      </c>
      <c r="E2532" s="19" t="s">
        <v>4743</v>
      </c>
      <c r="F2532" s="10">
        <v>42036</v>
      </c>
      <c r="G2532" s="10">
        <v>45689</v>
      </c>
      <c r="H2532" s="11">
        <v>11</v>
      </c>
      <c r="I2532" s="20" t="s">
        <v>259</v>
      </c>
      <c r="J2532" s="11" t="s">
        <v>261</v>
      </c>
      <c r="K2532" s="11" t="s">
        <v>11524</v>
      </c>
      <c r="L2532" s="11">
        <v>2</v>
      </c>
    </row>
    <row r="2533" spans="1:12">
      <c r="A2533" s="11" t="s">
        <v>4548</v>
      </c>
      <c r="D2533" s="11" t="s">
        <v>260</v>
      </c>
      <c r="E2533" s="19" t="s">
        <v>4744</v>
      </c>
      <c r="F2533" s="10">
        <v>42036</v>
      </c>
      <c r="G2533" s="10">
        <v>45689</v>
      </c>
      <c r="H2533" s="11">
        <v>11</v>
      </c>
      <c r="I2533" s="20" t="s">
        <v>259</v>
      </c>
      <c r="J2533" s="11" t="s">
        <v>261</v>
      </c>
      <c r="K2533" s="11" t="s">
        <v>11524</v>
      </c>
      <c r="L2533" s="11">
        <v>2</v>
      </c>
    </row>
    <row r="2534" spans="1:12">
      <c r="A2534" s="11" t="s">
        <v>4549</v>
      </c>
      <c r="D2534" s="11" t="s">
        <v>260</v>
      </c>
      <c r="E2534" s="19" t="s">
        <v>4745</v>
      </c>
      <c r="F2534" s="10">
        <v>42036</v>
      </c>
      <c r="G2534" s="10">
        <v>45689</v>
      </c>
      <c r="H2534" s="11">
        <v>11</v>
      </c>
      <c r="I2534" s="20" t="s">
        <v>259</v>
      </c>
      <c r="J2534" s="11" t="s">
        <v>261</v>
      </c>
      <c r="K2534" s="11" t="s">
        <v>11524</v>
      </c>
      <c r="L2534" s="11">
        <v>2</v>
      </c>
    </row>
    <row r="2535" spans="1:12">
      <c r="A2535" s="11" t="s">
        <v>4550</v>
      </c>
      <c r="D2535" s="11" t="s">
        <v>260</v>
      </c>
      <c r="E2535" s="19" t="s">
        <v>4746</v>
      </c>
      <c r="F2535" s="10">
        <v>42036</v>
      </c>
      <c r="G2535" s="10">
        <v>45689</v>
      </c>
      <c r="H2535" s="11">
        <v>11</v>
      </c>
      <c r="I2535" s="20" t="s">
        <v>259</v>
      </c>
      <c r="J2535" s="11" t="s">
        <v>261</v>
      </c>
      <c r="K2535" s="11" t="s">
        <v>11524</v>
      </c>
      <c r="L2535" s="11">
        <v>2</v>
      </c>
    </row>
    <row r="2536" spans="1:12">
      <c r="A2536" s="11" t="s">
        <v>4551</v>
      </c>
      <c r="D2536" s="11" t="s">
        <v>260</v>
      </c>
      <c r="E2536" s="19" t="s">
        <v>4747</v>
      </c>
      <c r="F2536" s="10">
        <v>42036</v>
      </c>
      <c r="G2536" s="10">
        <v>45689</v>
      </c>
      <c r="H2536" s="11">
        <v>11</v>
      </c>
      <c r="I2536" s="20" t="s">
        <v>259</v>
      </c>
      <c r="J2536" s="11" t="s">
        <v>261</v>
      </c>
      <c r="K2536" s="11" t="s">
        <v>11524</v>
      </c>
      <c r="L2536" s="11">
        <v>2</v>
      </c>
    </row>
    <row r="2537" spans="1:12">
      <c r="A2537" s="11" t="s">
        <v>4552</v>
      </c>
      <c r="D2537" s="11" t="s">
        <v>260</v>
      </c>
      <c r="E2537" s="19" t="s">
        <v>4748</v>
      </c>
      <c r="F2537" s="10">
        <v>42036</v>
      </c>
      <c r="G2537" s="10">
        <v>45689</v>
      </c>
      <c r="H2537" s="11">
        <v>11</v>
      </c>
      <c r="I2537" s="20" t="s">
        <v>259</v>
      </c>
      <c r="J2537" s="11" t="s">
        <v>261</v>
      </c>
      <c r="K2537" s="11" t="s">
        <v>11524</v>
      </c>
      <c r="L2537" s="11">
        <v>2</v>
      </c>
    </row>
    <row r="2538" spans="1:12">
      <c r="A2538" s="11" t="s">
        <v>4553</v>
      </c>
      <c r="D2538" s="11" t="s">
        <v>260</v>
      </c>
      <c r="E2538" s="19" t="s">
        <v>4749</v>
      </c>
      <c r="F2538" s="10">
        <v>42036</v>
      </c>
      <c r="G2538" s="10">
        <v>45689</v>
      </c>
      <c r="H2538" s="11">
        <v>11</v>
      </c>
      <c r="I2538" s="20" t="s">
        <v>259</v>
      </c>
      <c r="J2538" s="11" t="s">
        <v>261</v>
      </c>
      <c r="K2538" s="11" t="s">
        <v>11524</v>
      </c>
      <c r="L2538" s="11">
        <v>2</v>
      </c>
    </row>
    <row r="2539" spans="1:12">
      <c r="A2539" s="11" t="s">
        <v>4554</v>
      </c>
      <c r="D2539" s="11" t="s">
        <v>260</v>
      </c>
      <c r="E2539" s="19" t="s">
        <v>4750</v>
      </c>
      <c r="F2539" s="10">
        <v>42036</v>
      </c>
      <c r="G2539" s="10">
        <v>45689</v>
      </c>
      <c r="H2539" s="11">
        <v>11</v>
      </c>
      <c r="I2539" s="20" t="s">
        <v>259</v>
      </c>
      <c r="J2539" s="11" t="s">
        <v>261</v>
      </c>
      <c r="K2539" s="11" t="s">
        <v>11524</v>
      </c>
      <c r="L2539" s="11">
        <v>2</v>
      </c>
    </row>
    <row r="2540" spans="1:12">
      <c r="A2540" s="11" t="s">
        <v>4555</v>
      </c>
      <c r="D2540" s="11" t="s">
        <v>260</v>
      </c>
      <c r="E2540" s="19" t="s">
        <v>4751</v>
      </c>
      <c r="F2540" s="10">
        <v>42036</v>
      </c>
      <c r="G2540" s="10">
        <v>45689</v>
      </c>
      <c r="H2540" s="11">
        <v>11</v>
      </c>
      <c r="I2540" s="20" t="s">
        <v>259</v>
      </c>
      <c r="J2540" s="11" t="s">
        <v>261</v>
      </c>
      <c r="K2540" s="11" t="s">
        <v>11524</v>
      </c>
      <c r="L2540" s="11">
        <v>2</v>
      </c>
    </row>
    <row r="2541" spans="1:12">
      <c r="A2541" s="11" t="s">
        <v>4556</v>
      </c>
      <c r="D2541" s="11" t="s">
        <v>260</v>
      </c>
      <c r="E2541" s="19" t="s">
        <v>4752</v>
      </c>
      <c r="F2541" s="10">
        <v>42036</v>
      </c>
      <c r="G2541" s="10">
        <v>45689</v>
      </c>
      <c r="H2541" s="11">
        <v>11</v>
      </c>
      <c r="I2541" s="20" t="s">
        <v>259</v>
      </c>
      <c r="J2541" s="11" t="s">
        <v>261</v>
      </c>
      <c r="K2541" s="11" t="s">
        <v>11524</v>
      </c>
      <c r="L2541" s="11">
        <v>2</v>
      </c>
    </row>
    <row r="2542" spans="1:12">
      <c r="A2542" s="11" t="s">
        <v>4557</v>
      </c>
      <c r="D2542" s="11" t="s">
        <v>260</v>
      </c>
      <c r="E2542" s="19" t="s">
        <v>4753</v>
      </c>
      <c r="F2542" s="10">
        <v>42036</v>
      </c>
      <c r="G2542" s="10">
        <v>45689</v>
      </c>
      <c r="H2542" s="11">
        <v>11</v>
      </c>
      <c r="I2542" s="20" t="s">
        <v>259</v>
      </c>
      <c r="J2542" s="11" t="s">
        <v>261</v>
      </c>
      <c r="K2542" s="11" t="s">
        <v>11524</v>
      </c>
      <c r="L2542" s="11">
        <v>2</v>
      </c>
    </row>
    <row r="2543" spans="1:12">
      <c r="A2543" s="11" t="s">
        <v>4558</v>
      </c>
      <c r="D2543" s="11" t="s">
        <v>260</v>
      </c>
      <c r="E2543" s="19" t="s">
        <v>4754</v>
      </c>
      <c r="F2543" s="10">
        <v>42036</v>
      </c>
      <c r="G2543" s="10">
        <v>45689</v>
      </c>
      <c r="H2543" s="11">
        <v>11</v>
      </c>
      <c r="I2543" s="20" t="s">
        <v>259</v>
      </c>
      <c r="J2543" s="11" t="s">
        <v>261</v>
      </c>
      <c r="K2543" s="11" t="s">
        <v>11524</v>
      </c>
      <c r="L2543" s="11">
        <v>2</v>
      </c>
    </row>
    <row r="2544" spans="1:12">
      <c r="A2544" s="11" t="s">
        <v>4559</v>
      </c>
      <c r="D2544" s="11" t="s">
        <v>260</v>
      </c>
      <c r="E2544" s="19" t="s">
        <v>4755</v>
      </c>
      <c r="F2544" s="10">
        <v>42036</v>
      </c>
      <c r="G2544" s="10">
        <v>45689</v>
      </c>
      <c r="H2544" s="11">
        <v>11</v>
      </c>
      <c r="I2544" s="20" t="s">
        <v>259</v>
      </c>
      <c r="J2544" s="11" t="s">
        <v>261</v>
      </c>
      <c r="K2544" s="11" t="s">
        <v>11524</v>
      </c>
      <c r="L2544" s="11">
        <v>2</v>
      </c>
    </row>
    <row r="2545" spans="1:12">
      <c r="A2545" s="11" t="s">
        <v>4560</v>
      </c>
      <c r="D2545" s="11" t="s">
        <v>260</v>
      </c>
      <c r="E2545" s="19" t="s">
        <v>4756</v>
      </c>
      <c r="F2545" s="10">
        <v>42036</v>
      </c>
      <c r="G2545" s="10">
        <v>45689</v>
      </c>
      <c r="H2545" s="11">
        <v>11</v>
      </c>
      <c r="I2545" s="20" t="s">
        <v>259</v>
      </c>
      <c r="J2545" s="11" t="s">
        <v>261</v>
      </c>
      <c r="K2545" s="11" t="s">
        <v>11524</v>
      </c>
      <c r="L2545" s="11">
        <v>2</v>
      </c>
    </row>
    <row r="2546" spans="1:12">
      <c r="A2546" s="11" t="s">
        <v>4561</v>
      </c>
      <c r="D2546" s="11" t="s">
        <v>260</v>
      </c>
      <c r="E2546" s="19" t="s">
        <v>4757</v>
      </c>
      <c r="F2546" s="10">
        <v>42036</v>
      </c>
      <c r="G2546" s="10">
        <v>45689</v>
      </c>
      <c r="H2546" s="11">
        <v>11</v>
      </c>
      <c r="I2546" s="20" t="s">
        <v>259</v>
      </c>
      <c r="J2546" s="11" t="s">
        <v>261</v>
      </c>
      <c r="K2546" s="11" t="s">
        <v>11524</v>
      </c>
      <c r="L2546" s="11">
        <v>2</v>
      </c>
    </row>
    <row r="2547" spans="1:12">
      <c r="A2547" s="11" t="s">
        <v>4562</v>
      </c>
      <c r="D2547" s="11" t="s">
        <v>260</v>
      </c>
      <c r="E2547" s="19" t="s">
        <v>4758</v>
      </c>
      <c r="F2547" s="10">
        <v>42036</v>
      </c>
      <c r="G2547" s="10">
        <v>45689</v>
      </c>
      <c r="H2547" s="11">
        <v>11</v>
      </c>
      <c r="I2547" s="11" t="s">
        <v>277</v>
      </c>
      <c r="J2547" s="11" t="s">
        <v>261</v>
      </c>
      <c r="K2547" s="11" t="s">
        <v>11524</v>
      </c>
      <c r="L2547" s="11">
        <v>2</v>
      </c>
    </row>
    <row r="2548" spans="1:12">
      <c r="A2548" s="11" t="s">
        <v>4563</v>
      </c>
      <c r="D2548" s="11" t="s">
        <v>260</v>
      </c>
      <c r="E2548" s="19" t="s">
        <v>4759</v>
      </c>
      <c r="F2548" s="10">
        <v>42036</v>
      </c>
      <c r="G2548" s="10">
        <v>45689</v>
      </c>
      <c r="H2548" s="11">
        <v>11</v>
      </c>
      <c r="I2548" s="11" t="s">
        <v>277</v>
      </c>
      <c r="J2548" s="11" t="s">
        <v>261</v>
      </c>
      <c r="K2548" s="11" t="s">
        <v>11524</v>
      </c>
      <c r="L2548" s="11">
        <v>2</v>
      </c>
    </row>
    <row r="2549" spans="1:12">
      <c r="A2549" s="11" t="s">
        <v>4564</v>
      </c>
      <c r="D2549" s="11" t="s">
        <v>260</v>
      </c>
      <c r="E2549" s="19" t="s">
        <v>4760</v>
      </c>
      <c r="F2549" s="10">
        <v>42036</v>
      </c>
      <c r="G2549" s="10">
        <v>45689</v>
      </c>
      <c r="H2549" s="11">
        <v>11</v>
      </c>
      <c r="I2549" s="11" t="s">
        <v>277</v>
      </c>
      <c r="J2549" s="11" t="s">
        <v>261</v>
      </c>
      <c r="K2549" s="11" t="s">
        <v>11524</v>
      </c>
      <c r="L2549" s="11">
        <v>2</v>
      </c>
    </row>
    <row r="2550" spans="1:12">
      <c r="A2550" s="11" t="s">
        <v>4565</v>
      </c>
      <c r="D2550" s="11" t="s">
        <v>260</v>
      </c>
      <c r="E2550" s="19" t="s">
        <v>4761</v>
      </c>
      <c r="F2550" s="10">
        <v>42036</v>
      </c>
      <c r="G2550" s="10">
        <v>45689</v>
      </c>
      <c r="H2550" s="11">
        <v>11</v>
      </c>
      <c r="I2550" s="20" t="s">
        <v>259</v>
      </c>
      <c r="J2550" s="11" t="s">
        <v>261</v>
      </c>
      <c r="K2550" s="11" t="s">
        <v>11524</v>
      </c>
      <c r="L2550" s="11">
        <v>2</v>
      </c>
    </row>
    <row r="2551" spans="1:12">
      <c r="A2551" s="11" t="s">
        <v>4566</v>
      </c>
      <c r="D2551" s="11" t="s">
        <v>260</v>
      </c>
      <c r="E2551" s="19" t="s">
        <v>4762</v>
      </c>
      <c r="F2551" s="10">
        <v>42036</v>
      </c>
      <c r="G2551" s="10">
        <v>45689</v>
      </c>
      <c r="H2551" s="11">
        <v>11</v>
      </c>
      <c r="I2551" s="20" t="s">
        <v>259</v>
      </c>
      <c r="J2551" s="11" t="s">
        <v>261</v>
      </c>
      <c r="K2551" s="11" t="s">
        <v>11524</v>
      </c>
      <c r="L2551" s="11">
        <v>2</v>
      </c>
    </row>
    <row r="2552" spans="1:12">
      <c r="A2552" s="11" t="s">
        <v>4567</v>
      </c>
      <c r="D2552" s="11" t="s">
        <v>260</v>
      </c>
      <c r="E2552" s="19" t="s">
        <v>4763</v>
      </c>
      <c r="F2552" s="10">
        <v>42036</v>
      </c>
      <c r="G2552" s="10">
        <v>45689</v>
      </c>
      <c r="H2552" s="11">
        <v>11</v>
      </c>
      <c r="I2552" s="20" t="s">
        <v>259</v>
      </c>
      <c r="J2552" s="11" t="s">
        <v>261</v>
      </c>
      <c r="K2552" s="11" t="s">
        <v>11524</v>
      </c>
      <c r="L2552" s="11">
        <v>2</v>
      </c>
    </row>
    <row r="2553" spans="1:12">
      <c r="A2553" s="11" t="s">
        <v>4568</v>
      </c>
      <c r="D2553" s="11" t="s">
        <v>260</v>
      </c>
      <c r="E2553" s="19" t="s">
        <v>4764</v>
      </c>
      <c r="F2553" s="10">
        <v>42036</v>
      </c>
      <c r="G2553" s="10">
        <v>45689</v>
      </c>
      <c r="H2553" s="11">
        <v>11</v>
      </c>
      <c r="I2553" s="20" t="s">
        <v>259</v>
      </c>
      <c r="J2553" s="11" t="s">
        <v>261</v>
      </c>
      <c r="K2553" s="11" t="s">
        <v>11524</v>
      </c>
      <c r="L2553" s="11">
        <v>2</v>
      </c>
    </row>
    <row r="2554" spans="1:12">
      <c r="A2554" s="11" t="s">
        <v>4569</v>
      </c>
      <c r="D2554" s="11" t="s">
        <v>260</v>
      </c>
      <c r="E2554" s="19" t="s">
        <v>4765</v>
      </c>
      <c r="F2554" s="10">
        <v>42036</v>
      </c>
      <c r="G2554" s="10">
        <v>45689</v>
      </c>
      <c r="H2554" s="11">
        <v>11</v>
      </c>
      <c r="I2554" s="20" t="s">
        <v>259</v>
      </c>
      <c r="J2554" s="11" t="s">
        <v>261</v>
      </c>
      <c r="K2554" s="11" t="s">
        <v>11524</v>
      </c>
      <c r="L2554" s="11">
        <v>2</v>
      </c>
    </row>
    <row r="2555" spans="1:12">
      <c r="A2555" s="11" t="s">
        <v>4570</v>
      </c>
      <c r="D2555" s="11" t="s">
        <v>260</v>
      </c>
      <c r="E2555" s="19" t="s">
        <v>4766</v>
      </c>
      <c r="F2555" s="10">
        <v>42036</v>
      </c>
      <c r="G2555" s="10">
        <v>45689</v>
      </c>
      <c r="H2555" s="11">
        <v>11</v>
      </c>
      <c r="I2555" s="20" t="s">
        <v>259</v>
      </c>
      <c r="J2555" s="11" t="s">
        <v>261</v>
      </c>
      <c r="K2555" s="11" t="s">
        <v>11524</v>
      </c>
      <c r="L2555" s="11">
        <v>2</v>
      </c>
    </row>
    <row r="2556" spans="1:12">
      <c r="A2556" s="11" t="s">
        <v>4571</v>
      </c>
      <c r="D2556" s="11" t="s">
        <v>260</v>
      </c>
      <c r="E2556" s="19" t="s">
        <v>4767</v>
      </c>
      <c r="F2556" s="10">
        <v>42036</v>
      </c>
      <c r="G2556" s="10">
        <v>45689</v>
      </c>
      <c r="H2556" s="11">
        <v>11</v>
      </c>
      <c r="I2556" s="20" t="s">
        <v>259</v>
      </c>
      <c r="J2556" s="11" t="s">
        <v>261</v>
      </c>
      <c r="K2556" s="11" t="s">
        <v>11524</v>
      </c>
      <c r="L2556" s="11">
        <v>2</v>
      </c>
    </row>
    <row r="2557" spans="1:12">
      <c r="A2557" s="11" t="s">
        <v>4572</v>
      </c>
      <c r="D2557" s="11" t="s">
        <v>260</v>
      </c>
      <c r="E2557" s="19" t="s">
        <v>4768</v>
      </c>
      <c r="F2557" s="10">
        <v>42036</v>
      </c>
      <c r="G2557" s="10">
        <v>45689</v>
      </c>
      <c r="H2557" s="11">
        <v>11</v>
      </c>
      <c r="I2557" s="20" t="s">
        <v>259</v>
      </c>
      <c r="J2557" s="11" t="s">
        <v>261</v>
      </c>
      <c r="K2557" s="11" t="s">
        <v>11524</v>
      </c>
      <c r="L2557" s="11">
        <v>2</v>
      </c>
    </row>
    <row r="2558" spans="1:12">
      <c r="A2558" s="11" t="s">
        <v>4573</v>
      </c>
      <c r="D2558" s="11" t="s">
        <v>260</v>
      </c>
      <c r="E2558" s="19" t="s">
        <v>4769</v>
      </c>
      <c r="F2558" s="10">
        <v>42036</v>
      </c>
      <c r="G2558" s="10">
        <v>45689</v>
      </c>
      <c r="H2558" s="11">
        <v>11</v>
      </c>
      <c r="I2558" s="20" t="s">
        <v>259</v>
      </c>
      <c r="J2558" s="11" t="s">
        <v>261</v>
      </c>
      <c r="K2558" s="11" t="s">
        <v>11524</v>
      </c>
      <c r="L2558" s="11">
        <v>2</v>
      </c>
    </row>
    <row r="2559" spans="1:12">
      <c r="A2559" s="11" t="s">
        <v>4574</v>
      </c>
      <c r="D2559" s="11" t="s">
        <v>260</v>
      </c>
      <c r="E2559" s="19" t="s">
        <v>4770</v>
      </c>
      <c r="F2559" s="10">
        <v>42036</v>
      </c>
      <c r="G2559" s="10">
        <v>45689</v>
      </c>
      <c r="H2559" s="11">
        <v>11</v>
      </c>
      <c r="I2559" s="20" t="s">
        <v>259</v>
      </c>
      <c r="J2559" s="11" t="s">
        <v>261</v>
      </c>
      <c r="K2559" s="11" t="s">
        <v>11524</v>
      </c>
      <c r="L2559" s="11">
        <v>2</v>
      </c>
    </row>
    <row r="2560" spans="1:12">
      <c r="A2560" s="11" t="s">
        <v>4575</v>
      </c>
      <c r="D2560" s="11" t="s">
        <v>260</v>
      </c>
      <c r="E2560" s="19" t="s">
        <v>4771</v>
      </c>
      <c r="F2560" s="10">
        <v>42036</v>
      </c>
      <c r="G2560" s="10">
        <v>45689</v>
      </c>
      <c r="H2560" s="11">
        <v>11</v>
      </c>
      <c r="I2560" s="20" t="s">
        <v>259</v>
      </c>
      <c r="J2560" s="11" t="s">
        <v>261</v>
      </c>
      <c r="K2560" s="11" t="s">
        <v>11524</v>
      </c>
      <c r="L2560" s="11">
        <v>2</v>
      </c>
    </row>
    <row r="2561" spans="1:12">
      <c r="A2561" s="11" t="s">
        <v>4576</v>
      </c>
      <c r="D2561" s="11" t="s">
        <v>260</v>
      </c>
      <c r="E2561" s="19" t="s">
        <v>4772</v>
      </c>
      <c r="F2561" s="10">
        <v>42036</v>
      </c>
      <c r="G2561" s="10">
        <v>45689</v>
      </c>
      <c r="H2561" s="11">
        <v>11</v>
      </c>
      <c r="I2561" s="20" t="s">
        <v>259</v>
      </c>
      <c r="J2561" s="11" t="s">
        <v>261</v>
      </c>
      <c r="K2561" s="11" t="s">
        <v>11524</v>
      </c>
      <c r="L2561" s="11">
        <v>2</v>
      </c>
    </row>
    <row r="2562" spans="1:12">
      <c r="A2562" s="11" t="s">
        <v>4577</v>
      </c>
      <c r="D2562" s="11" t="s">
        <v>260</v>
      </c>
      <c r="E2562" s="19" t="s">
        <v>4773</v>
      </c>
      <c r="F2562" s="10">
        <v>42036</v>
      </c>
      <c r="G2562" s="10">
        <v>45689</v>
      </c>
      <c r="H2562" s="11">
        <v>11</v>
      </c>
      <c r="I2562" s="20" t="s">
        <v>259</v>
      </c>
      <c r="J2562" s="11" t="s">
        <v>261</v>
      </c>
      <c r="K2562" s="11" t="s">
        <v>11524</v>
      </c>
      <c r="L2562" s="11">
        <v>2</v>
      </c>
    </row>
    <row r="2563" spans="1:12">
      <c r="A2563" s="11" t="s">
        <v>4578</v>
      </c>
      <c r="D2563" s="11" t="s">
        <v>260</v>
      </c>
      <c r="E2563" s="19" t="s">
        <v>4774</v>
      </c>
      <c r="F2563" s="10">
        <v>42036</v>
      </c>
      <c r="G2563" s="10">
        <v>45689</v>
      </c>
      <c r="H2563" s="11">
        <v>11</v>
      </c>
      <c r="I2563" s="20" t="s">
        <v>259</v>
      </c>
      <c r="J2563" s="11" t="s">
        <v>261</v>
      </c>
      <c r="K2563" s="11" t="s">
        <v>11524</v>
      </c>
      <c r="L2563" s="11">
        <v>2</v>
      </c>
    </row>
    <row r="2564" spans="1:12">
      <c r="A2564" s="11" t="s">
        <v>4579</v>
      </c>
      <c r="D2564" s="11" t="s">
        <v>260</v>
      </c>
      <c r="E2564" s="19" t="s">
        <v>4775</v>
      </c>
      <c r="F2564" s="10">
        <v>42036</v>
      </c>
      <c r="G2564" s="10">
        <v>45689</v>
      </c>
      <c r="H2564" s="11">
        <v>11</v>
      </c>
      <c r="I2564" s="20" t="s">
        <v>259</v>
      </c>
      <c r="J2564" s="11" t="s">
        <v>261</v>
      </c>
      <c r="K2564" s="11" t="s">
        <v>11524</v>
      </c>
      <c r="L2564" s="11">
        <v>2</v>
      </c>
    </row>
    <row r="2565" spans="1:12">
      <c r="A2565" s="11" t="s">
        <v>4580</v>
      </c>
      <c r="D2565" s="11" t="s">
        <v>260</v>
      </c>
      <c r="E2565" s="19" t="s">
        <v>4776</v>
      </c>
      <c r="F2565" s="10">
        <v>42036</v>
      </c>
      <c r="G2565" s="10">
        <v>45689</v>
      </c>
      <c r="H2565" s="11">
        <v>11</v>
      </c>
      <c r="I2565" s="11" t="s">
        <v>277</v>
      </c>
      <c r="J2565" s="11" t="s">
        <v>261</v>
      </c>
      <c r="K2565" s="11" t="s">
        <v>11524</v>
      </c>
      <c r="L2565" s="11">
        <v>2</v>
      </c>
    </row>
    <row r="2566" spans="1:12">
      <c r="A2566" s="11" t="s">
        <v>4581</v>
      </c>
      <c r="D2566" s="11" t="s">
        <v>260</v>
      </c>
      <c r="E2566" s="19" t="s">
        <v>4777</v>
      </c>
      <c r="F2566" s="10">
        <v>42036</v>
      </c>
      <c r="G2566" s="10">
        <v>45689</v>
      </c>
      <c r="H2566" s="11">
        <v>11</v>
      </c>
      <c r="I2566" s="11" t="s">
        <v>277</v>
      </c>
      <c r="J2566" s="11" t="s">
        <v>261</v>
      </c>
      <c r="K2566" s="11" t="s">
        <v>11524</v>
      </c>
      <c r="L2566" s="11">
        <v>2</v>
      </c>
    </row>
    <row r="2567" spans="1:12">
      <c r="A2567" s="11" t="s">
        <v>4582</v>
      </c>
      <c r="D2567" s="11" t="s">
        <v>260</v>
      </c>
      <c r="E2567" s="19" t="s">
        <v>4778</v>
      </c>
      <c r="F2567" s="10">
        <v>42036</v>
      </c>
      <c r="G2567" s="10">
        <v>45689</v>
      </c>
      <c r="H2567" s="11">
        <v>11</v>
      </c>
      <c r="I2567" s="11" t="s">
        <v>277</v>
      </c>
      <c r="J2567" s="11" t="s">
        <v>261</v>
      </c>
      <c r="K2567" s="11" t="s">
        <v>11524</v>
      </c>
      <c r="L2567" s="11">
        <v>2</v>
      </c>
    </row>
    <row r="2568" spans="1:12">
      <c r="A2568" s="11" t="s">
        <v>4583</v>
      </c>
      <c r="D2568" s="11" t="s">
        <v>260</v>
      </c>
      <c r="E2568" s="19" t="s">
        <v>4779</v>
      </c>
      <c r="F2568" s="10">
        <v>42036</v>
      </c>
      <c r="G2568" s="10">
        <v>45689</v>
      </c>
      <c r="H2568" s="11">
        <v>11</v>
      </c>
      <c r="I2568" s="20" t="s">
        <v>259</v>
      </c>
      <c r="J2568" s="11" t="s">
        <v>261</v>
      </c>
      <c r="K2568" s="11" t="s">
        <v>11524</v>
      </c>
      <c r="L2568" s="11">
        <v>2</v>
      </c>
    </row>
    <row r="2569" spans="1:12">
      <c r="A2569" s="11" t="s">
        <v>4584</v>
      </c>
      <c r="D2569" s="11" t="s">
        <v>260</v>
      </c>
      <c r="E2569" s="19" t="s">
        <v>4780</v>
      </c>
      <c r="F2569" s="10">
        <v>42036</v>
      </c>
      <c r="G2569" s="10">
        <v>45689</v>
      </c>
      <c r="H2569" s="11">
        <v>11</v>
      </c>
      <c r="I2569" s="20" t="s">
        <v>259</v>
      </c>
      <c r="J2569" s="11" t="s">
        <v>261</v>
      </c>
      <c r="K2569" s="11" t="s">
        <v>11524</v>
      </c>
      <c r="L2569" s="11">
        <v>2</v>
      </c>
    </row>
    <row r="2570" spans="1:12">
      <c r="A2570" s="11" t="s">
        <v>4585</v>
      </c>
      <c r="D2570" s="11" t="s">
        <v>260</v>
      </c>
      <c r="E2570" s="19" t="s">
        <v>4781</v>
      </c>
      <c r="F2570" s="10">
        <v>42036</v>
      </c>
      <c r="G2570" s="10">
        <v>45689</v>
      </c>
      <c r="H2570" s="11">
        <v>11</v>
      </c>
      <c r="I2570" s="20" t="s">
        <v>259</v>
      </c>
      <c r="J2570" s="11" t="s">
        <v>261</v>
      </c>
      <c r="K2570" s="11" t="s">
        <v>11524</v>
      </c>
      <c r="L2570" s="11">
        <v>2</v>
      </c>
    </row>
    <row r="2571" spans="1:12">
      <c r="A2571" s="11" t="s">
        <v>4586</v>
      </c>
      <c r="D2571" s="11" t="s">
        <v>260</v>
      </c>
      <c r="E2571" s="19" t="s">
        <v>4782</v>
      </c>
      <c r="F2571" s="10">
        <v>42036</v>
      </c>
      <c r="G2571" s="10">
        <v>45689</v>
      </c>
      <c r="H2571" s="11">
        <v>11</v>
      </c>
      <c r="I2571" s="20" t="s">
        <v>259</v>
      </c>
      <c r="J2571" s="11" t="s">
        <v>261</v>
      </c>
      <c r="K2571" s="11" t="s">
        <v>11524</v>
      </c>
      <c r="L2571" s="11">
        <v>2</v>
      </c>
    </row>
    <row r="2572" spans="1:12">
      <c r="A2572" s="11" t="s">
        <v>4587</v>
      </c>
      <c r="D2572" s="11" t="s">
        <v>260</v>
      </c>
      <c r="E2572" s="19" t="s">
        <v>4783</v>
      </c>
      <c r="F2572" s="10">
        <v>42036</v>
      </c>
      <c r="G2572" s="10">
        <v>45689</v>
      </c>
      <c r="H2572" s="11">
        <v>11</v>
      </c>
      <c r="I2572" s="20" t="s">
        <v>259</v>
      </c>
      <c r="J2572" s="11" t="s">
        <v>261</v>
      </c>
      <c r="K2572" s="11" t="s">
        <v>11524</v>
      </c>
      <c r="L2572" s="11">
        <v>2</v>
      </c>
    </row>
    <row r="2573" spans="1:12">
      <c r="A2573" s="11" t="s">
        <v>4588</v>
      </c>
      <c r="D2573" s="11" t="s">
        <v>260</v>
      </c>
      <c r="E2573" s="19" t="s">
        <v>4784</v>
      </c>
      <c r="F2573" s="10">
        <v>42036</v>
      </c>
      <c r="G2573" s="10">
        <v>45689</v>
      </c>
      <c r="H2573" s="11">
        <v>11</v>
      </c>
      <c r="I2573" s="20" t="s">
        <v>259</v>
      </c>
      <c r="J2573" s="11" t="s">
        <v>261</v>
      </c>
      <c r="K2573" s="11" t="s">
        <v>11524</v>
      </c>
      <c r="L2573" s="11">
        <v>2</v>
      </c>
    </row>
    <row r="2574" spans="1:12">
      <c r="A2574" s="11" t="s">
        <v>4589</v>
      </c>
      <c r="D2574" s="11" t="s">
        <v>260</v>
      </c>
      <c r="E2574" s="19" t="s">
        <v>4785</v>
      </c>
      <c r="F2574" s="10">
        <v>42036</v>
      </c>
      <c r="G2574" s="10">
        <v>45689</v>
      </c>
      <c r="H2574" s="11">
        <v>11</v>
      </c>
      <c r="I2574" s="20" t="s">
        <v>259</v>
      </c>
      <c r="J2574" s="11" t="s">
        <v>261</v>
      </c>
      <c r="K2574" s="11" t="s">
        <v>11524</v>
      </c>
      <c r="L2574" s="11">
        <v>2</v>
      </c>
    </row>
    <row r="2575" spans="1:12">
      <c r="A2575" s="11" t="s">
        <v>4590</v>
      </c>
      <c r="D2575" s="11" t="s">
        <v>260</v>
      </c>
      <c r="E2575" s="19" t="s">
        <v>4786</v>
      </c>
      <c r="F2575" s="10">
        <v>42036</v>
      </c>
      <c r="G2575" s="10">
        <v>45689</v>
      </c>
      <c r="H2575" s="11">
        <v>11</v>
      </c>
      <c r="I2575" s="20" t="s">
        <v>259</v>
      </c>
      <c r="J2575" s="11" t="s">
        <v>261</v>
      </c>
      <c r="K2575" s="11" t="s">
        <v>11524</v>
      </c>
      <c r="L2575" s="11">
        <v>2</v>
      </c>
    </row>
    <row r="2576" spans="1:12">
      <c r="A2576" s="11" t="s">
        <v>4591</v>
      </c>
      <c r="D2576" s="11" t="s">
        <v>260</v>
      </c>
      <c r="E2576" s="19" t="s">
        <v>4787</v>
      </c>
      <c r="F2576" s="10">
        <v>42036</v>
      </c>
      <c r="G2576" s="10">
        <v>45689</v>
      </c>
      <c r="H2576" s="11">
        <v>11</v>
      </c>
      <c r="I2576" s="20" t="s">
        <v>259</v>
      </c>
      <c r="J2576" s="11" t="s">
        <v>261</v>
      </c>
      <c r="K2576" s="11" t="s">
        <v>11524</v>
      </c>
      <c r="L2576" s="11">
        <v>2</v>
      </c>
    </row>
    <row r="2577" spans="1:12">
      <c r="A2577" s="11" t="s">
        <v>4592</v>
      </c>
      <c r="D2577" s="11" t="s">
        <v>260</v>
      </c>
      <c r="E2577" s="19" t="s">
        <v>4788</v>
      </c>
      <c r="F2577" s="10">
        <v>42036</v>
      </c>
      <c r="G2577" s="10">
        <v>45689</v>
      </c>
      <c r="H2577" s="11">
        <v>11</v>
      </c>
      <c r="I2577" s="20" t="s">
        <v>259</v>
      </c>
      <c r="J2577" s="11" t="s">
        <v>261</v>
      </c>
      <c r="K2577" s="11" t="s">
        <v>11524</v>
      </c>
      <c r="L2577" s="11">
        <v>2</v>
      </c>
    </row>
    <row r="2578" spans="1:12">
      <c r="A2578" s="11" t="s">
        <v>4593</v>
      </c>
      <c r="D2578" s="11" t="s">
        <v>260</v>
      </c>
      <c r="E2578" s="19" t="s">
        <v>4789</v>
      </c>
      <c r="F2578" s="10">
        <v>42036</v>
      </c>
      <c r="G2578" s="10">
        <v>45689</v>
      </c>
      <c r="H2578" s="11">
        <v>11</v>
      </c>
      <c r="I2578" s="20" t="s">
        <v>259</v>
      </c>
      <c r="J2578" s="11" t="s">
        <v>261</v>
      </c>
      <c r="K2578" s="11" t="s">
        <v>11524</v>
      </c>
      <c r="L2578" s="11">
        <v>2</v>
      </c>
    </row>
    <row r="2579" spans="1:12">
      <c r="A2579" s="11" t="s">
        <v>4594</v>
      </c>
      <c r="D2579" s="11" t="s">
        <v>260</v>
      </c>
      <c r="E2579" s="19" t="s">
        <v>4790</v>
      </c>
      <c r="F2579" s="10">
        <v>42036</v>
      </c>
      <c r="G2579" s="10">
        <v>45689</v>
      </c>
      <c r="H2579" s="11">
        <v>11</v>
      </c>
      <c r="I2579" s="20" t="s">
        <v>259</v>
      </c>
      <c r="J2579" s="11" t="s">
        <v>261</v>
      </c>
      <c r="K2579" s="11" t="s">
        <v>11524</v>
      </c>
      <c r="L2579" s="11">
        <v>2</v>
      </c>
    </row>
    <row r="2580" spans="1:12">
      <c r="A2580" s="11" t="s">
        <v>4595</v>
      </c>
      <c r="D2580" s="11" t="s">
        <v>260</v>
      </c>
      <c r="E2580" s="19" t="s">
        <v>4791</v>
      </c>
      <c r="F2580" s="10">
        <v>42036</v>
      </c>
      <c r="G2580" s="10">
        <v>45689</v>
      </c>
      <c r="H2580" s="11">
        <v>11</v>
      </c>
      <c r="I2580" s="20" t="s">
        <v>259</v>
      </c>
      <c r="J2580" s="11" t="s">
        <v>261</v>
      </c>
      <c r="K2580" s="11" t="s">
        <v>11524</v>
      </c>
      <c r="L2580" s="11">
        <v>2</v>
      </c>
    </row>
    <row r="2581" spans="1:12">
      <c r="A2581" s="11" t="s">
        <v>4596</v>
      </c>
      <c r="D2581" s="11" t="s">
        <v>260</v>
      </c>
      <c r="E2581" s="19" t="s">
        <v>4792</v>
      </c>
      <c r="F2581" s="10">
        <v>42036</v>
      </c>
      <c r="G2581" s="10">
        <v>45689</v>
      </c>
      <c r="H2581" s="11">
        <v>11</v>
      </c>
      <c r="I2581" s="20" t="s">
        <v>259</v>
      </c>
      <c r="J2581" s="11" t="s">
        <v>261</v>
      </c>
      <c r="K2581" s="11" t="s">
        <v>11524</v>
      </c>
      <c r="L2581" s="11">
        <v>2</v>
      </c>
    </row>
    <row r="2582" spans="1:12">
      <c r="A2582" s="11" t="s">
        <v>4597</v>
      </c>
      <c r="D2582" s="11" t="s">
        <v>260</v>
      </c>
      <c r="E2582" s="19" t="s">
        <v>4793</v>
      </c>
      <c r="F2582" s="10">
        <v>42036</v>
      </c>
      <c r="G2582" s="10">
        <v>45689</v>
      </c>
      <c r="H2582" s="11">
        <v>11</v>
      </c>
      <c r="I2582" s="20" t="s">
        <v>259</v>
      </c>
      <c r="J2582" s="11" t="s">
        <v>261</v>
      </c>
      <c r="K2582" s="11" t="s">
        <v>11524</v>
      </c>
      <c r="L2582" s="11">
        <v>2</v>
      </c>
    </row>
    <row r="2583" spans="1:12">
      <c r="A2583" s="11" t="s">
        <v>4598</v>
      </c>
      <c r="D2583" s="11" t="s">
        <v>260</v>
      </c>
      <c r="E2583" s="19" t="s">
        <v>4794</v>
      </c>
      <c r="F2583" s="10">
        <v>42036</v>
      </c>
      <c r="G2583" s="10">
        <v>45689</v>
      </c>
      <c r="H2583" s="11">
        <v>11</v>
      </c>
      <c r="I2583" s="11" t="s">
        <v>277</v>
      </c>
      <c r="J2583" s="11" t="s">
        <v>261</v>
      </c>
      <c r="K2583" s="11" t="s">
        <v>11524</v>
      </c>
      <c r="L2583" s="11">
        <v>2</v>
      </c>
    </row>
    <row r="2584" spans="1:12">
      <c r="A2584" s="11" t="s">
        <v>4599</v>
      </c>
      <c r="D2584" s="11" t="s">
        <v>260</v>
      </c>
      <c r="E2584" s="19" t="s">
        <v>4795</v>
      </c>
      <c r="F2584" s="10">
        <v>42036</v>
      </c>
      <c r="G2584" s="10">
        <v>45689</v>
      </c>
      <c r="H2584" s="11">
        <v>11</v>
      </c>
      <c r="I2584" s="11" t="s">
        <v>277</v>
      </c>
      <c r="J2584" s="11" t="s">
        <v>261</v>
      </c>
      <c r="K2584" s="11" t="s">
        <v>11524</v>
      </c>
      <c r="L2584" s="11">
        <v>2</v>
      </c>
    </row>
    <row r="2585" spans="1:12">
      <c r="A2585" s="11" t="s">
        <v>4600</v>
      </c>
      <c r="D2585" s="11" t="s">
        <v>260</v>
      </c>
      <c r="E2585" s="19" t="s">
        <v>4796</v>
      </c>
      <c r="F2585" s="10">
        <v>42036</v>
      </c>
      <c r="G2585" s="10">
        <v>45689</v>
      </c>
      <c r="H2585" s="11">
        <v>11</v>
      </c>
      <c r="I2585" s="11" t="s">
        <v>277</v>
      </c>
      <c r="J2585" s="11" t="s">
        <v>261</v>
      </c>
      <c r="K2585" s="11" t="s">
        <v>11524</v>
      </c>
      <c r="L2585" s="11">
        <v>2</v>
      </c>
    </row>
    <row r="2586" spans="1:12">
      <c r="A2586" s="11" t="s">
        <v>4601</v>
      </c>
      <c r="D2586" s="11" t="s">
        <v>260</v>
      </c>
      <c r="E2586" s="19" t="s">
        <v>4797</v>
      </c>
      <c r="F2586" s="10">
        <v>42036</v>
      </c>
      <c r="G2586" s="10">
        <v>45689</v>
      </c>
      <c r="H2586" s="11">
        <v>11</v>
      </c>
      <c r="I2586" s="20" t="s">
        <v>259</v>
      </c>
      <c r="J2586" s="11" t="s">
        <v>261</v>
      </c>
      <c r="K2586" s="11" t="s">
        <v>11524</v>
      </c>
      <c r="L2586" s="11">
        <v>2</v>
      </c>
    </row>
    <row r="2587" spans="1:12">
      <c r="A2587" s="11" t="s">
        <v>4602</v>
      </c>
      <c r="D2587" s="11" t="s">
        <v>260</v>
      </c>
      <c r="E2587" s="19" t="s">
        <v>4798</v>
      </c>
      <c r="F2587" s="10">
        <v>42036</v>
      </c>
      <c r="G2587" s="10">
        <v>45689</v>
      </c>
      <c r="H2587" s="11">
        <v>11</v>
      </c>
      <c r="I2587" s="20" t="s">
        <v>259</v>
      </c>
      <c r="J2587" s="11" t="s">
        <v>261</v>
      </c>
      <c r="K2587" s="11" t="s">
        <v>11524</v>
      </c>
      <c r="L2587" s="11">
        <v>2</v>
      </c>
    </row>
    <row r="2588" spans="1:12">
      <c r="A2588" s="11" t="s">
        <v>4603</v>
      </c>
      <c r="D2588" s="11" t="s">
        <v>260</v>
      </c>
      <c r="E2588" s="19" t="s">
        <v>4799</v>
      </c>
      <c r="F2588" s="10">
        <v>42036</v>
      </c>
      <c r="G2588" s="10">
        <v>45689</v>
      </c>
      <c r="H2588" s="11">
        <v>11</v>
      </c>
      <c r="I2588" s="20" t="s">
        <v>259</v>
      </c>
      <c r="J2588" s="11" t="s">
        <v>261</v>
      </c>
      <c r="K2588" s="11" t="s">
        <v>11524</v>
      </c>
      <c r="L2588" s="11">
        <v>2</v>
      </c>
    </row>
    <row r="2589" spans="1:12">
      <c r="A2589" s="11" t="s">
        <v>4604</v>
      </c>
      <c r="D2589" s="11" t="s">
        <v>260</v>
      </c>
      <c r="E2589" s="19" t="s">
        <v>4800</v>
      </c>
      <c r="F2589" s="10">
        <v>42036</v>
      </c>
      <c r="G2589" s="10">
        <v>45689</v>
      </c>
      <c r="H2589" s="11">
        <v>11</v>
      </c>
      <c r="I2589" s="20" t="s">
        <v>259</v>
      </c>
      <c r="J2589" s="11" t="s">
        <v>261</v>
      </c>
      <c r="K2589" s="11" t="s">
        <v>11524</v>
      </c>
      <c r="L2589" s="11">
        <v>2</v>
      </c>
    </row>
    <row r="2590" spans="1:12">
      <c r="A2590" s="11" t="s">
        <v>4605</v>
      </c>
      <c r="D2590" s="11" t="s">
        <v>260</v>
      </c>
      <c r="E2590" s="19" t="s">
        <v>4801</v>
      </c>
      <c r="F2590" s="10">
        <v>42036</v>
      </c>
      <c r="G2590" s="10">
        <v>45689</v>
      </c>
      <c r="H2590" s="11">
        <v>11</v>
      </c>
      <c r="I2590" s="20" t="s">
        <v>259</v>
      </c>
      <c r="J2590" s="11" t="s">
        <v>261</v>
      </c>
      <c r="K2590" s="11" t="s">
        <v>11524</v>
      </c>
      <c r="L2590" s="11">
        <v>2</v>
      </c>
    </row>
    <row r="2591" spans="1:12">
      <c r="A2591" s="11" t="s">
        <v>4606</v>
      </c>
      <c r="D2591" s="11" t="s">
        <v>260</v>
      </c>
      <c r="E2591" s="19" t="s">
        <v>4802</v>
      </c>
      <c r="F2591" s="10">
        <v>42036</v>
      </c>
      <c r="G2591" s="10">
        <v>45689</v>
      </c>
      <c r="H2591" s="11">
        <v>11</v>
      </c>
      <c r="I2591" s="20" t="s">
        <v>259</v>
      </c>
      <c r="J2591" s="11" t="s">
        <v>261</v>
      </c>
      <c r="K2591" s="11" t="s">
        <v>11524</v>
      </c>
      <c r="L2591" s="11">
        <v>2</v>
      </c>
    </row>
    <row r="2592" spans="1:12">
      <c r="A2592" s="11" t="s">
        <v>4607</v>
      </c>
      <c r="D2592" s="11" t="s">
        <v>260</v>
      </c>
      <c r="E2592" s="19" t="s">
        <v>4803</v>
      </c>
      <c r="F2592" s="10">
        <v>42036</v>
      </c>
      <c r="G2592" s="10">
        <v>45689</v>
      </c>
      <c r="H2592" s="11">
        <v>11</v>
      </c>
      <c r="I2592" s="20" t="s">
        <v>259</v>
      </c>
      <c r="J2592" s="11" t="s">
        <v>261</v>
      </c>
      <c r="K2592" s="11" t="s">
        <v>11524</v>
      </c>
      <c r="L2592" s="11">
        <v>2</v>
      </c>
    </row>
    <row r="2593" spans="1:12">
      <c r="A2593" s="11" t="s">
        <v>4608</v>
      </c>
      <c r="D2593" s="11" t="s">
        <v>260</v>
      </c>
      <c r="E2593" s="19" t="s">
        <v>4804</v>
      </c>
      <c r="F2593" s="10">
        <v>42036</v>
      </c>
      <c r="G2593" s="10">
        <v>45689</v>
      </c>
      <c r="H2593" s="11">
        <v>11</v>
      </c>
      <c r="I2593" s="20" t="s">
        <v>259</v>
      </c>
      <c r="J2593" s="11" t="s">
        <v>261</v>
      </c>
      <c r="K2593" s="11" t="s">
        <v>11524</v>
      </c>
      <c r="L2593" s="11">
        <v>2</v>
      </c>
    </row>
    <row r="2594" spans="1:12">
      <c r="A2594" s="11" t="s">
        <v>4609</v>
      </c>
      <c r="D2594" s="11" t="s">
        <v>260</v>
      </c>
      <c r="E2594" s="19" t="s">
        <v>4805</v>
      </c>
      <c r="F2594" s="10">
        <v>42036</v>
      </c>
      <c r="G2594" s="10">
        <v>45689</v>
      </c>
      <c r="H2594" s="11">
        <v>11</v>
      </c>
      <c r="I2594" s="20" t="s">
        <v>259</v>
      </c>
      <c r="J2594" s="11" t="s">
        <v>261</v>
      </c>
      <c r="K2594" s="11" t="s">
        <v>11524</v>
      </c>
      <c r="L2594" s="11">
        <v>2</v>
      </c>
    </row>
    <row r="2595" spans="1:12">
      <c r="A2595" s="11" t="s">
        <v>4610</v>
      </c>
      <c r="D2595" s="11" t="s">
        <v>260</v>
      </c>
      <c r="E2595" s="19" t="s">
        <v>4806</v>
      </c>
      <c r="F2595" s="10">
        <v>42036</v>
      </c>
      <c r="G2595" s="10">
        <v>45689</v>
      </c>
      <c r="H2595" s="11">
        <v>11</v>
      </c>
      <c r="I2595" s="20" t="s">
        <v>259</v>
      </c>
      <c r="J2595" s="11" t="s">
        <v>261</v>
      </c>
      <c r="K2595" s="11" t="s">
        <v>11524</v>
      </c>
      <c r="L2595" s="11">
        <v>2</v>
      </c>
    </row>
    <row r="2596" spans="1:12">
      <c r="A2596" s="11" t="s">
        <v>4611</v>
      </c>
      <c r="D2596" s="11" t="s">
        <v>260</v>
      </c>
      <c r="E2596" s="19" t="s">
        <v>4807</v>
      </c>
      <c r="F2596" s="10">
        <v>42036</v>
      </c>
      <c r="G2596" s="10">
        <v>45689</v>
      </c>
      <c r="H2596" s="11">
        <v>11</v>
      </c>
      <c r="I2596" s="20" t="s">
        <v>259</v>
      </c>
      <c r="J2596" s="11" t="s">
        <v>261</v>
      </c>
      <c r="K2596" s="11" t="s">
        <v>11524</v>
      </c>
      <c r="L2596" s="11">
        <v>2</v>
      </c>
    </row>
    <row r="2597" spans="1:12">
      <c r="A2597" s="11" t="s">
        <v>4612</v>
      </c>
      <c r="D2597" s="11" t="s">
        <v>260</v>
      </c>
      <c r="E2597" s="19" t="s">
        <v>4808</v>
      </c>
      <c r="F2597" s="10">
        <v>42036</v>
      </c>
      <c r="G2597" s="10">
        <v>45689</v>
      </c>
      <c r="H2597" s="11">
        <v>11</v>
      </c>
      <c r="I2597" s="20" t="s">
        <v>259</v>
      </c>
      <c r="J2597" s="11" t="s">
        <v>261</v>
      </c>
      <c r="K2597" s="11" t="s">
        <v>11524</v>
      </c>
      <c r="L2597" s="11">
        <v>2</v>
      </c>
    </row>
    <row r="2598" spans="1:12">
      <c r="A2598" s="11" t="s">
        <v>4613</v>
      </c>
      <c r="D2598" s="11" t="s">
        <v>260</v>
      </c>
      <c r="E2598" s="19" t="s">
        <v>4809</v>
      </c>
      <c r="F2598" s="10">
        <v>42036</v>
      </c>
      <c r="G2598" s="10">
        <v>45689</v>
      </c>
      <c r="H2598" s="11">
        <v>11</v>
      </c>
      <c r="I2598" s="20" t="s">
        <v>259</v>
      </c>
      <c r="J2598" s="11" t="s">
        <v>261</v>
      </c>
      <c r="K2598" s="11" t="s">
        <v>11524</v>
      </c>
      <c r="L2598" s="11">
        <v>2</v>
      </c>
    </row>
    <row r="2599" spans="1:12">
      <c r="A2599" s="11" t="s">
        <v>4614</v>
      </c>
      <c r="D2599" s="11" t="s">
        <v>260</v>
      </c>
      <c r="E2599" s="19" t="s">
        <v>4810</v>
      </c>
      <c r="F2599" s="10">
        <v>42036</v>
      </c>
      <c r="G2599" s="10">
        <v>45689</v>
      </c>
      <c r="H2599" s="11">
        <v>11</v>
      </c>
      <c r="I2599" s="20" t="s">
        <v>259</v>
      </c>
      <c r="J2599" s="11" t="s">
        <v>261</v>
      </c>
      <c r="K2599" s="11" t="s">
        <v>11524</v>
      </c>
      <c r="L2599" s="11">
        <v>2</v>
      </c>
    </row>
    <row r="2600" spans="1:12">
      <c r="A2600" s="11" t="s">
        <v>4615</v>
      </c>
      <c r="D2600" s="11" t="s">
        <v>260</v>
      </c>
      <c r="E2600" s="19" t="s">
        <v>4811</v>
      </c>
      <c r="F2600" s="10">
        <v>42036</v>
      </c>
      <c r="G2600" s="10">
        <v>45689</v>
      </c>
      <c r="H2600" s="11">
        <v>11</v>
      </c>
      <c r="I2600" s="20" t="s">
        <v>259</v>
      </c>
      <c r="J2600" s="11" t="s">
        <v>261</v>
      </c>
      <c r="K2600" s="11" t="s">
        <v>11524</v>
      </c>
      <c r="L2600" s="11">
        <v>2</v>
      </c>
    </row>
    <row r="2601" spans="1:12">
      <c r="A2601" s="11" t="s">
        <v>4616</v>
      </c>
      <c r="D2601" s="11" t="s">
        <v>260</v>
      </c>
      <c r="E2601" s="19" t="s">
        <v>4812</v>
      </c>
      <c r="F2601" s="10">
        <v>42036</v>
      </c>
      <c r="G2601" s="10">
        <v>45689</v>
      </c>
      <c r="H2601" s="11">
        <v>11</v>
      </c>
      <c r="I2601" s="11" t="s">
        <v>277</v>
      </c>
      <c r="J2601" s="11" t="s">
        <v>261</v>
      </c>
      <c r="K2601" s="11" t="s">
        <v>11524</v>
      </c>
      <c r="L2601" s="11">
        <v>2</v>
      </c>
    </row>
    <row r="2602" spans="1:12">
      <c r="A2602" s="11" t="s">
        <v>4617</v>
      </c>
      <c r="D2602" s="11" t="s">
        <v>260</v>
      </c>
      <c r="E2602" s="19" t="s">
        <v>4813</v>
      </c>
      <c r="F2602" s="10">
        <v>42036</v>
      </c>
      <c r="G2602" s="10">
        <v>45689</v>
      </c>
      <c r="H2602" s="11">
        <v>11</v>
      </c>
      <c r="I2602" s="11" t="s">
        <v>277</v>
      </c>
      <c r="J2602" s="11" t="s">
        <v>261</v>
      </c>
      <c r="K2602" s="11" t="s">
        <v>11524</v>
      </c>
      <c r="L2602" s="11">
        <v>2</v>
      </c>
    </row>
    <row r="2603" spans="1:12">
      <c r="A2603" s="11" t="s">
        <v>4618</v>
      </c>
      <c r="D2603" s="11" t="s">
        <v>260</v>
      </c>
      <c r="E2603" s="19" t="s">
        <v>4814</v>
      </c>
      <c r="F2603" s="10">
        <v>42036</v>
      </c>
      <c r="G2603" s="10">
        <v>45689</v>
      </c>
      <c r="H2603" s="11">
        <v>11</v>
      </c>
      <c r="I2603" s="11" t="s">
        <v>277</v>
      </c>
      <c r="J2603" s="11" t="s">
        <v>261</v>
      </c>
      <c r="K2603" s="11" t="s">
        <v>11524</v>
      </c>
      <c r="L2603" s="11">
        <v>2</v>
      </c>
    </row>
    <row r="2604" spans="1:12">
      <c r="A2604" s="11" t="s">
        <v>4619</v>
      </c>
      <c r="D2604" s="11" t="s">
        <v>260</v>
      </c>
      <c r="E2604" s="19" t="s">
        <v>4815</v>
      </c>
      <c r="F2604" s="10">
        <v>42036</v>
      </c>
      <c r="G2604" s="10">
        <v>45689</v>
      </c>
      <c r="H2604" s="11">
        <v>11</v>
      </c>
      <c r="I2604" s="20" t="s">
        <v>259</v>
      </c>
      <c r="J2604" s="11" t="s">
        <v>261</v>
      </c>
      <c r="K2604" s="11" t="s">
        <v>11524</v>
      </c>
      <c r="L2604" s="11">
        <v>2</v>
      </c>
    </row>
    <row r="2605" spans="1:12">
      <c r="A2605" s="11" t="s">
        <v>4620</v>
      </c>
      <c r="D2605" s="11" t="s">
        <v>260</v>
      </c>
      <c r="E2605" s="19" t="s">
        <v>4816</v>
      </c>
      <c r="F2605" s="10">
        <v>42036</v>
      </c>
      <c r="G2605" s="10">
        <v>45689</v>
      </c>
      <c r="H2605" s="11">
        <v>11</v>
      </c>
      <c r="I2605" s="20" t="s">
        <v>259</v>
      </c>
      <c r="J2605" s="11" t="s">
        <v>261</v>
      </c>
      <c r="K2605" s="11" t="s">
        <v>11524</v>
      </c>
      <c r="L2605" s="11">
        <v>2</v>
      </c>
    </row>
    <row r="2606" spans="1:12">
      <c r="A2606" s="11" t="s">
        <v>4621</v>
      </c>
      <c r="D2606" s="11" t="s">
        <v>260</v>
      </c>
      <c r="E2606" s="19" t="s">
        <v>4817</v>
      </c>
      <c r="F2606" s="10">
        <v>42036</v>
      </c>
      <c r="G2606" s="10">
        <v>45689</v>
      </c>
      <c r="H2606" s="11">
        <v>11</v>
      </c>
      <c r="I2606" s="20" t="s">
        <v>259</v>
      </c>
      <c r="J2606" s="11" t="s">
        <v>261</v>
      </c>
      <c r="K2606" s="11" t="s">
        <v>11524</v>
      </c>
      <c r="L2606" s="11">
        <v>2</v>
      </c>
    </row>
    <row r="2607" spans="1:12">
      <c r="A2607" s="11" t="s">
        <v>4622</v>
      </c>
      <c r="D2607" s="11" t="s">
        <v>260</v>
      </c>
      <c r="E2607" s="19" t="s">
        <v>4818</v>
      </c>
      <c r="F2607" s="10">
        <v>42036</v>
      </c>
      <c r="G2607" s="10">
        <v>45689</v>
      </c>
      <c r="H2607" s="11">
        <v>11</v>
      </c>
      <c r="I2607" s="20" t="s">
        <v>259</v>
      </c>
      <c r="J2607" s="11" t="s">
        <v>261</v>
      </c>
      <c r="K2607" s="11" t="s">
        <v>11524</v>
      </c>
      <c r="L2607" s="11">
        <v>2</v>
      </c>
    </row>
    <row r="2608" spans="1:12">
      <c r="A2608" s="11" t="s">
        <v>4623</v>
      </c>
      <c r="D2608" s="11" t="s">
        <v>260</v>
      </c>
      <c r="E2608" s="19" t="s">
        <v>4819</v>
      </c>
      <c r="F2608" s="10">
        <v>42036</v>
      </c>
      <c r="G2608" s="10">
        <v>45689</v>
      </c>
      <c r="H2608" s="11">
        <v>11</v>
      </c>
      <c r="I2608" s="20" t="s">
        <v>259</v>
      </c>
      <c r="J2608" s="11" t="s">
        <v>261</v>
      </c>
      <c r="K2608" s="11" t="s">
        <v>11524</v>
      </c>
      <c r="L2608" s="11">
        <v>2</v>
      </c>
    </row>
    <row r="2609" spans="1:12">
      <c r="A2609" s="11" t="s">
        <v>4624</v>
      </c>
      <c r="D2609" s="11" t="s">
        <v>260</v>
      </c>
      <c r="E2609" s="19" t="s">
        <v>4820</v>
      </c>
      <c r="F2609" s="10">
        <v>42036</v>
      </c>
      <c r="G2609" s="10">
        <v>45689</v>
      </c>
      <c r="H2609" s="11">
        <v>11</v>
      </c>
      <c r="I2609" s="20" t="s">
        <v>259</v>
      </c>
      <c r="J2609" s="11" t="s">
        <v>261</v>
      </c>
      <c r="K2609" s="11" t="s">
        <v>11524</v>
      </c>
      <c r="L2609" s="11">
        <v>2</v>
      </c>
    </row>
    <row r="2610" spans="1:12">
      <c r="A2610" s="11" t="s">
        <v>4625</v>
      </c>
      <c r="D2610" s="11" t="s">
        <v>260</v>
      </c>
      <c r="E2610" s="19" t="s">
        <v>4821</v>
      </c>
      <c r="F2610" s="10">
        <v>42036</v>
      </c>
      <c r="G2610" s="10">
        <v>45689</v>
      </c>
      <c r="H2610" s="11">
        <v>11</v>
      </c>
      <c r="I2610" s="20" t="s">
        <v>259</v>
      </c>
      <c r="J2610" s="11" t="s">
        <v>261</v>
      </c>
      <c r="K2610" s="11" t="s">
        <v>11524</v>
      </c>
      <c r="L2610" s="11">
        <v>2</v>
      </c>
    </row>
    <row r="2611" spans="1:12">
      <c r="A2611" s="11" t="s">
        <v>4626</v>
      </c>
      <c r="D2611" s="11" t="s">
        <v>260</v>
      </c>
      <c r="E2611" s="19" t="s">
        <v>4822</v>
      </c>
      <c r="F2611" s="10">
        <v>42036</v>
      </c>
      <c r="G2611" s="10">
        <v>45689</v>
      </c>
      <c r="H2611" s="11">
        <v>11</v>
      </c>
      <c r="I2611" s="20" t="s">
        <v>259</v>
      </c>
      <c r="J2611" s="11" t="s">
        <v>261</v>
      </c>
      <c r="K2611" s="11" t="s">
        <v>11524</v>
      </c>
      <c r="L2611" s="11">
        <v>2</v>
      </c>
    </row>
    <row r="2612" spans="1:12">
      <c r="A2612" s="11" t="s">
        <v>4627</v>
      </c>
      <c r="D2612" s="11" t="s">
        <v>260</v>
      </c>
      <c r="E2612" s="19" t="s">
        <v>4823</v>
      </c>
      <c r="F2612" s="10">
        <v>42036</v>
      </c>
      <c r="G2612" s="10">
        <v>45689</v>
      </c>
      <c r="H2612" s="11">
        <v>11</v>
      </c>
      <c r="I2612" s="20" t="s">
        <v>259</v>
      </c>
      <c r="J2612" s="11" t="s">
        <v>261</v>
      </c>
      <c r="K2612" s="11" t="s">
        <v>11524</v>
      </c>
      <c r="L2612" s="11">
        <v>2</v>
      </c>
    </row>
    <row r="2613" spans="1:12">
      <c r="A2613" s="11" t="s">
        <v>4628</v>
      </c>
      <c r="D2613" s="11" t="s">
        <v>260</v>
      </c>
      <c r="E2613" s="19" t="s">
        <v>4824</v>
      </c>
      <c r="F2613" s="10">
        <v>42036</v>
      </c>
      <c r="G2613" s="10">
        <v>45689</v>
      </c>
      <c r="H2613" s="11">
        <v>11</v>
      </c>
      <c r="I2613" s="20" t="s">
        <v>259</v>
      </c>
      <c r="J2613" s="11" t="s">
        <v>261</v>
      </c>
      <c r="K2613" s="11" t="s">
        <v>11524</v>
      </c>
      <c r="L2613" s="11">
        <v>2</v>
      </c>
    </row>
    <row r="2614" spans="1:12">
      <c r="A2614" s="11" t="s">
        <v>4629</v>
      </c>
      <c r="D2614" s="11" t="s">
        <v>260</v>
      </c>
      <c r="E2614" s="19" t="s">
        <v>4825</v>
      </c>
      <c r="F2614" s="10">
        <v>42036</v>
      </c>
      <c r="G2614" s="10">
        <v>45689</v>
      </c>
      <c r="H2614" s="11">
        <v>11</v>
      </c>
      <c r="I2614" s="20" t="s">
        <v>259</v>
      </c>
      <c r="J2614" s="11" t="s">
        <v>261</v>
      </c>
      <c r="K2614" s="11" t="s">
        <v>11524</v>
      </c>
      <c r="L2614" s="11">
        <v>2</v>
      </c>
    </row>
    <row r="2615" spans="1:12">
      <c r="A2615" s="11" t="s">
        <v>4630</v>
      </c>
      <c r="D2615" s="11" t="s">
        <v>260</v>
      </c>
      <c r="E2615" s="19" t="s">
        <v>4826</v>
      </c>
      <c r="F2615" s="10">
        <v>42036</v>
      </c>
      <c r="G2615" s="10">
        <v>45689</v>
      </c>
      <c r="H2615" s="11">
        <v>11</v>
      </c>
      <c r="I2615" s="20" t="s">
        <v>259</v>
      </c>
      <c r="J2615" s="11" t="s">
        <v>261</v>
      </c>
      <c r="K2615" s="11" t="s">
        <v>11524</v>
      </c>
      <c r="L2615" s="11">
        <v>2</v>
      </c>
    </row>
    <row r="2616" spans="1:12">
      <c r="A2616" s="11" t="s">
        <v>4631</v>
      </c>
      <c r="D2616" s="11" t="s">
        <v>260</v>
      </c>
      <c r="E2616" s="19" t="s">
        <v>4827</v>
      </c>
      <c r="F2616" s="10">
        <v>42036</v>
      </c>
      <c r="G2616" s="10">
        <v>45689</v>
      </c>
      <c r="H2616" s="11">
        <v>11</v>
      </c>
      <c r="I2616" s="20" t="s">
        <v>259</v>
      </c>
      <c r="J2616" s="11" t="s">
        <v>261</v>
      </c>
      <c r="K2616" s="11" t="s">
        <v>11524</v>
      </c>
      <c r="L2616" s="11">
        <v>2</v>
      </c>
    </row>
    <row r="2617" spans="1:12">
      <c r="A2617" s="11" t="s">
        <v>4632</v>
      </c>
      <c r="D2617" s="11" t="s">
        <v>260</v>
      </c>
      <c r="E2617" s="19" t="s">
        <v>4828</v>
      </c>
      <c r="F2617" s="10">
        <v>42036</v>
      </c>
      <c r="G2617" s="10">
        <v>45689</v>
      </c>
      <c r="H2617" s="11">
        <v>11</v>
      </c>
      <c r="I2617" s="20" t="s">
        <v>259</v>
      </c>
      <c r="J2617" s="11" t="s">
        <v>261</v>
      </c>
      <c r="K2617" s="11" t="s">
        <v>11524</v>
      </c>
      <c r="L2617" s="11">
        <v>2</v>
      </c>
    </row>
    <row r="2618" spans="1:12">
      <c r="A2618" s="11" t="s">
        <v>4633</v>
      </c>
      <c r="D2618" s="11" t="s">
        <v>260</v>
      </c>
      <c r="E2618" s="19" t="s">
        <v>4829</v>
      </c>
      <c r="F2618" s="10">
        <v>42036</v>
      </c>
      <c r="G2618" s="10">
        <v>45689</v>
      </c>
      <c r="H2618" s="11">
        <v>11</v>
      </c>
      <c r="I2618" s="20" t="s">
        <v>259</v>
      </c>
      <c r="J2618" s="11" t="s">
        <v>261</v>
      </c>
      <c r="K2618" s="11" t="s">
        <v>11524</v>
      </c>
      <c r="L2618" s="11">
        <v>2</v>
      </c>
    </row>
    <row r="2619" spans="1:12">
      <c r="A2619" s="11" t="s">
        <v>4634</v>
      </c>
      <c r="D2619" s="11" t="s">
        <v>260</v>
      </c>
      <c r="E2619" s="19" t="s">
        <v>4830</v>
      </c>
      <c r="F2619" s="10">
        <v>42036</v>
      </c>
      <c r="G2619" s="10">
        <v>45689</v>
      </c>
      <c r="H2619" s="11">
        <v>11</v>
      </c>
      <c r="I2619" s="11" t="s">
        <v>277</v>
      </c>
      <c r="J2619" s="11" t="s">
        <v>261</v>
      </c>
      <c r="K2619" s="11" t="s">
        <v>11524</v>
      </c>
      <c r="L2619" s="11">
        <v>2</v>
      </c>
    </row>
    <row r="2620" spans="1:12">
      <c r="A2620" s="11" t="s">
        <v>4635</v>
      </c>
      <c r="D2620" s="11" t="s">
        <v>260</v>
      </c>
      <c r="E2620" s="19" t="s">
        <v>4831</v>
      </c>
      <c r="F2620" s="10">
        <v>42036</v>
      </c>
      <c r="G2620" s="10">
        <v>45689</v>
      </c>
      <c r="H2620" s="11">
        <v>11</v>
      </c>
      <c r="I2620" s="11" t="s">
        <v>277</v>
      </c>
      <c r="J2620" s="11" t="s">
        <v>261</v>
      </c>
      <c r="K2620" s="11" t="s">
        <v>11524</v>
      </c>
      <c r="L2620" s="11">
        <v>2</v>
      </c>
    </row>
    <row r="2621" spans="1:12">
      <c r="A2621" s="11" t="s">
        <v>4636</v>
      </c>
      <c r="D2621" s="11" t="s">
        <v>260</v>
      </c>
      <c r="E2621" s="19" t="s">
        <v>4832</v>
      </c>
      <c r="F2621" s="10">
        <v>42036</v>
      </c>
      <c r="G2621" s="10">
        <v>45689</v>
      </c>
      <c r="H2621" s="11">
        <v>11</v>
      </c>
      <c r="I2621" s="11" t="s">
        <v>277</v>
      </c>
      <c r="J2621" s="11" t="s">
        <v>261</v>
      </c>
      <c r="K2621" s="11" t="s">
        <v>11524</v>
      </c>
      <c r="L2621" s="11">
        <v>2</v>
      </c>
    </row>
    <row r="2622" spans="1:12">
      <c r="A2622" s="11" t="s">
        <v>4637</v>
      </c>
      <c r="D2622" s="11" t="s">
        <v>260</v>
      </c>
      <c r="E2622" s="19" t="s">
        <v>4833</v>
      </c>
      <c r="F2622" s="10">
        <v>42036</v>
      </c>
      <c r="G2622" s="10">
        <v>45689</v>
      </c>
      <c r="H2622" s="11">
        <v>11</v>
      </c>
      <c r="I2622" s="20" t="s">
        <v>259</v>
      </c>
      <c r="J2622" s="11" t="s">
        <v>261</v>
      </c>
      <c r="K2622" s="11" t="s">
        <v>11524</v>
      </c>
      <c r="L2622" s="11">
        <v>2</v>
      </c>
    </row>
    <row r="2623" spans="1:12">
      <c r="A2623" s="11" t="s">
        <v>4638</v>
      </c>
      <c r="D2623" s="11" t="s">
        <v>260</v>
      </c>
      <c r="E2623" s="19" t="s">
        <v>4834</v>
      </c>
      <c r="F2623" s="10">
        <v>42036</v>
      </c>
      <c r="G2623" s="10">
        <v>45689</v>
      </c>
      <c r="H2623" s="11">
        <v>11</v>
      </c>
      <c r="I2623" s="20" t="s">
        <v>259</v>
      </c>
      <c r="J2623" s="11" t="s">
        <v>261</v>
      </c>
      <c r="K2623" s="11" t="s">
        <v>11524</v>
      </c>
      <c r="L2623" s="11">
        <v>2</v>
      </c>
    </row>
    <row r="2624" spans="1:12">
      <c r="A2624" s="11" t="s">
        <v>4639</v>
      </c>
      <c r="D2624" s="11" t="s">
        <v>260</v>
      </c>
      <c r="E2624" s="19" t="s">
        <v>4835</v>
      </c>
      <c r="F2624" s="10">
        <v>42036</v>
      </c>
      <c r="G2624" s="10">
        <v>45689</v>
      </c>
      <c r="H2624" s="11">
        <v>11</v>
      </c>
      <c r="I2624" s="20" t="s">
        <v>259</v>
      </c>
      <c r="J2624" s="11" t="s">
        <v>261</v>
      </c>
      <c r="K2624" s="11" t="s">
        <v>11524</v>
      </c>
      <c r="L2624" s="11">
        <v>2</v>
      </c>
    </row>
    <row r="2625" spans="1:12">
      <c r="A2625" s="11" t="s">
        <v>4640</v>
      </c>
      <c r="D2625" s="11" t="s">
        <v>260</v>
      </c>
      <c r="E2625" s="19" t="s">
        <v>4836</v>
      </c>
      <c r="F2625" s="10">
        <v>42036</v>
      </c>
      <c r="G2625" s="10">
        <v>45689</v>
      </c>
      <c r="H2625" s="11">
        <v>11</v>
      </c>
      <c r="I2625" s="20" t="s">
        <v>259</v>
      </c>
      <c r="J2625" s="11" t="s">
        <v>261</v>
      </c>
      <c r="K2625" s="11" t="s">
        <v>11524</v>
      </c>
      <c r="L2625" s="11">
        <v>2</v>
      </c>
    </row>
    <row r="2626" spans="1:12">
      <c r="A2626" s="11" t="s">
        <v>4641</v>
      </c>
      <c r="D2626" s="11" t="s">
        <v>260</v>
      </c>
      <c r="E2626" s="19" t="s">
        <v>4837</v>
      </c>
      <c r="F2626" s="10">
        <v>42036</v>
      </c>
      <c r="G2626" s="10">
        <v>45689</v>
      </c>
      <c r="H2626" s="11">
        <v>11</v>
      </c>
      <c r="I2626" s="20" t="s">
        <v>259</v>
      </c>
      <c r="J2626" s="11" t="s">
        <v>261</v>
      </c>
      <c r="K2626" s="11" t="s">
        <v>11524</v>
      </c>
      <c r="L2626" s="11">
        <v>2</v>
      </c>
    </row>
    <row r="2627" spans="1:12">
      <c r="A2627" s="11" t="s">
        <v>4642</v>
      </c>
      <c r="D2627" s="11" t="s">
        <v>260</v>
      </c>
      <c r="E2627" s="19" t="s">
        <v>4838</v>
      </c>
      <c r="F2627" s="10">
        <v>42036</v>
      </c>
      <c r="G2627" s="10">
        <v>45689</v>
      </c>
      <c r="H2627" s="11">
        <v>11</v>
      </c>
      <c r="I2627" s="20" t="s">
        <v>259</v>
      </c>
      <c r="J2627" s="11" t="s">
        <v>261</v>
      </c>
      <c r="K2627" s="11" t="s">
        <v>11524</v>
      </c>
      <c r="L2627" s="11">
        <v>2</v>
      </c>
    </row>
    <row r="2628" spans="1:12">
      <c r="A2628" s="11" t="s">
        <v>4643</v>
      </c>
      <c r="D2628" s="11" t="s">
        <v>260</v>
      </c>
      <c r="E2628" s="19" t="s">
        <v>4839</v>
      </c>
      <c r="F2628" s="10">
        <v>42036</v>
      </c>
      <c r="G2628" s="10">
        <v>45689</v>
      </c>
      <c r="H2628" s="11">
        <v>11</v>
      </c>
      <c r="I2628" s="20" t="s">
        <v>259</v>
      </c>
      <c r="J2628" s="11" t="s">
        <v>261</v>
      </c>
      <c r="K2628" s="11" t="s">
        <v>11524</v>
      </c>
      <c r="L2628" s="11">
        <v>2</v>
      </c>
    </row>
    <row r="2629" spans="1:12">
      <c r="A2629" s="11" t="s">
        <v>4644</v>
      </c>
      <c r="D2629" s="11" t="s">
        <v>260</v>
      </c>
      <c r="E2629" s="19" t="s">
        <v>4840</v>
      </c>
      <c r="F2629" s="10">
        <v>42036</v>
      </c>
      <c r="G2629" s="10">
        <v>45689</v>
      </c>
      <c r="H2629" s="11">
        <v>11</v>
      </c>
      <c r="I2629" s="20" t="s">
        <v>259</v>
      </c>
      <c r="J2629" s="11" t="s">
        <v>261</v>
      </c>
      <c r="K2629" s="11" t="s">
        <v>11524</v>
      </c>
      <c r="L2629" s="11">
        <v>2</v>
      </c>
    </row>
    <row r="2630" spans="1:12">
      <c r="A2630" s="11" t="s">
        <v>4645</v>
      </c>
      <c r="D2630" s="11" t="s">
        <v>260</v>
      </c>
      <c r="E2630" s="19" t="s">
        <v>4841</v>
      </c>
      <c r="F2630" s="10">
        <v>42036</v>
      </c>
      <c r="G2630" s="10">
        <v>45689</v>
      </c>
      <c r="H2630" s="11">
        <v>11</v>
      </c>
      <c r="I2630" s="20" t="s">
        <v>259</v>
      </c>
      <c r="J2630" s="11" t="s">
        <v>261</v>
      </c>
      <c r="K2630" s="11" t="s">
        <v>11524</v>
      </c>
      <c r="L2630" s="11">
        <v>2</v>
      </c>
    </row>
    <row r="2631" spans="1:12">
      <c r="A2631" s="11" t="s">
        <v>4646</v>
      </c>
      <c r="D2631" s="11" t="s">
        <v>260</v>
      </c>
      <c r="E2631" s="19" t="s">
        <v>4842</v>
      </c>
      <c r="F2631" s="10">
        <v>42036</v>
      </c>
      <c r="G2631" s="10">
        <v>45689</v>
      </c>
      <c r="H2631" s="11">
        <v>11</v>
      </c>
      <c r="I2631" s="20" t="s">
        <v>259</v>
      </c>
      <c r="J2631" s="11" t="s">
        <v>261</v>
      </c>
      <c r="K2631" s="11" t="s">
        <v>11524</v>
      </c>
      <c r="L2631" s="11">
        <v>2</v>
      </c>
    </row>
    <row r="2632" spans="1:12">
      <c r="A2632" s="11" t="s">
        <v>4647</v>
      </c>
      <c r="D2632" s="11" t="s">
        <v>260</v>
      </c>
      <c r="E2632" s="19" t="s">
        <v>4843</v>
      </c>
      <c r="F2632" s="10">
        <v>42036</v>
      </c>
      <c r="G2632" s="10">
        <v>45689</v>
      </c>
      <c r="H2632" s="11">
        <v>11</v>
      </c>
      <c r="I2632" s="20" t="s">
        <v>259</v>
      </c>
      <c r="J2632" s="11" t="s">
        <v>261</v>
      </c>
      <c r="K2632" s="11" t="s">
        <v>11524</v>
      </c>
      <c r="L2632" s="11">
        <v>2</v>
      </c>
    </row>
    <row r="2633" spans="1:12">
      <c r="A2633" s="11" t="s">
        <v>4648</v>
      </c>
      <c r="D2633" s="11" t="s">
        <v>260</v>
      </c>
      <c r="E2633" s="19" t="s">
        <v>4844</v>
      </c>
      <c r="F2633" s="10">
        <v>42036</v>
      </c>
      <c r="G2633" s="10">
        <v>45689</v>
      </c>
      <c r="H2633" s="11">
        <v>11</v>
      </c>
      <c r="I2633" s="20" t="s">
        <v>259</v>
      </c>
      <c r="J2633" s="11" t="s">
        <v>261</v>
      </c>
      <c r="K2633" s="11" t="s">
        <v>11524</v>
      </c>
      <c r="L2633" s="11">
        <v>2</v>
      </c>
    </row>
    <row r="2634" spans="1:12">
      <c r="A2634" s="11" t="s">
        <v>4649</v>
      </c>
      <c r="D2634" s="11" t="s">
        <v>260</v>
      </c>
      <c r="E2634" s="19" t="s">
        <v>4845</v>
      </c>
      <c r="F2634" s="10">
        <v>42036</v>
      </c>
      <c r="G2634" s="10">
        <v>45689</v>
      </c>
      <c r="H2634" s="11">
        <v>11</v>
      </c>
      <c r="I2634" s="20" t="s">
        <v>259</v>
      </c>
      <c r="J2634" s="11" t="s">
        <v>261</v>
      </c>
      <c r="K2634" s="11" t="s">
        <v>11524</v>
      </c>
      <c r="L2634" s="11">
        <v>2</v>
      </c>
    </row>
    <row r="2635" spans="1:12">
      <c r="A2635" s="11" t="s">
        <v>4650</v>
      </c>
      <c r="D2635" s="11" t="s">
        <v>260</v>
      </c>
      <c r="E2635" s="19" t="s">
        <v>4846</v>
      </c>
      <c r="F2635" s="10">
        <v>42036</v>
      </c>
      <c r="G2635" s="10">
        <v>45689</v>
      </c>
      <c r="H2635" s="11">
        <v>11</v>
      </c>
      <c r="I2635" s="20" t="s">
        <v>259</v>
      </c>
      <c r="J2635" s="11" t="s">
        <v>261</v>
      </c>
      <c r="K2635" s="11" t="s">
        <v>11524</v>
      </c>
      <c r="L2635" s="11">
        <v>2</v>
      </c>
    </row>
    <row r="2636" spans="1:12">
      <c r="A2636" s="11" t="s">
        <v>4651</v>
      </c>
      <c r="D2636" s="11" t="s">
        <v>260</v>
      </c>
      <c r="E2636" s="19" t="s">
        <v>4847</v>
      </c>
      <c r="F2636" s="10">
        <v>42036</v>
      </c>
      <c r="G2636" s="10">
        <v>45689</v>
      </c>
      <c r="H2636" s="11">
        <v>11</v>
      </c>
      <c r="I2636" s="20" t="s">
        <v>259</v>
      </c>
      <c r="J2636" s="11" t="s">
        <v>261</v>
      </c>
      <c r="K2636" s="11" t="s">
        <v>11524</v>
      </c>
      <c r="L2636" s="11">
        <v>2</v>
      </c>
    </row>
    <row r="2637" spans="1:12">
      <c r="A2637" s="11" t="s">
        <v>4652</v>
      </c>
      <c r="D2637" s="11" t="s">
        <v>260</v>
      </c>
      <c r="E2637" s="19" t="s">
        <v>4848</v>
      </c>
      <c r="F2637" s="10">
        <v>42036</v>
      </c>
      <c r="G2637" s="10">
        <v>45689</v>
      </c>
      <c r="H2637" s="11">
        <v>11</v>
      </c>
      <c r="I2637" s="11" t="s">
        <v>277</v>
      </c>
      <c r="J2637" s="11" t="s">
        <v>261</v>
      </c>
      <c r="K2637" s="11" t="s">
        <v>11524</v>
      </c>
      <c r="L2637" s="11">
        <v>2</v>
      </c>
    </row>
    <row r="2638" spans="1:12">
      <c r="A2638" s="11" t="s">
        <v>4653</v>
      </c>
      <c r="D2638" s="11" t="s">
        <v>260</v>
      </c>
      <c r="E2638" s="19" t="s">
        <v>4849</v>
      </c>
      <c r="F2638" s="10">
        <v>42036</v>
      </c>
      <c r="G2638" s="10">
        <v>45689</v>
      </c>
      <c r="H2638" s="11">
        <v>11</v>
      </c>
      <c r="I2638" s="11" t="s">
        <v>277</v>
      </c>
      <c r="J2638" s="11" t="s">
        <v>261</v>
      </c>
      <c r="K2638" s="11" t="s">
        <v>11524</v>
      </c>
      <c r="L2638" s="11">
        <v>2</v>
      </c>
    </row>
    <row r="2639" spans="1:12">
      <c r="A2639" s="11" t="s">
        <v>4654</v>
      </c>
      <c r="D2639" s="11" t="s">
        <v>260</v>
      </c>
      <c r="E2639" s="19" t="s">
        <v>4850</v>
      </c>
      <c r="F2639" s="10">
        <v>42036</v>
      </c>
      <c r="G2639" s="10">
        <v>45689</v>
      </c>
      <c r="H2639" s="11">
        <v>11</v>
      </c>
      <c r="I2639" s="11" t="s">
        <v>277</v>
      </c>
      <c r="J2639" s="11" t="s">
        <v>261</v>
      </c>
      <c r="K2639" s="11" t="s">
        <v>11524</v>
      </c>
      <c r="L2639" s="11">
        <v>2</v>
      </c>
    </row>
    <row r="2640" spans="1:12">
      <c r="A2640" s="11" t="s">
        <v>4655</v>
      </c>
      <c r="D2640" s="11" t="s">
        <v>260</v>
      </c>
      <c r="E2640" s="19" t="s">
        <v>4851</v>
      </c>
      <c r="F2640" s="10">
        <v>42036</v>
      </c>
      <c r="G2640" s="10">
        <v>45689</v>
      </c>
      <c r="H2640" s="11">
        <v>11</v>
      </c>
      <c r="I2640" s="20" t="s">
        <v>259</v>
      </c>
      <c r="J2640" s="11" t="s">
        <v>261</v>
      </c>
      <c r="K2640" s="11" t="s">
        <v>11524</v>
      </c>
      <c r="L2640" s="11">
        <v>2</v>
      </c>
    </row>
    <row r="2641" spans="1:12">
      <c r="A2641" s="11" t="s">
        <v>4656</v>
      </c>
      <c r="D2641" s="11" t="s">
        <v>260</v>
      </c>
      <c r="E2641" s="19" t="s">
        <v>4852</v>
      </c>
      <c r="F2641" s="10">
        <v>42036</v>
      </c>
      <c r="G2641" s="10">
        <v>45689</v>
      </c>
      <c r="H2641" s="11">
        <v>11</v>
      </c>
      <c r="I2641" s="20" t="s">
        <v>259</v>
      </c>
      <c r="J2641" s="11" t="s">
        <v>261</v>
      </c>
      <c r="K2641" s="11" t="s">
        <v>11524</v>
      </c>
      <c r="L2641" s="11">
        <v>2</v>
      </c>
    </row>
    <row r="2642" spans="1:12">
      <c r="A2642" s="11" t="s">
        <v>4657</v>
      </c>
      <c r="D2642" s="11" t="s">
        <v>260</v>
      </c>
      <c r="E2642" s="19" t="s">
        <v>4853</v>
      </c>
      <c r="F2642" s="10">
        <v>42036</v>
      </c>
      <c r="G2642" s="10">
        <v>45689</v>
      </c>
      <c r="H2642" s="11">
        <v>11</v>
      </c>
      <c r="I2642" s="20" t="s">
        <v>259</v>
      </c>
      <c r="J2642" s="11" t="s">
        <v>261</v>
      </c>
      <c r="K2642" s="11" t="s">
        <v>11524</v>
      </c>
      <c r="L2642" s="11">
        <v>2</v>
      </c>
    </row>
    <row r="2643" spans="1:12">
      <c r="A2643" s="11" t="s">
        <v>4658</v>
      </c>
      <c r="D2643" s="11" t="s">
        <v>260</v>
      </c>
      <c r="E2643" s="19" t="s">
        <v>4854</v>
      </c>
      <c r="F2643" s="10">
        <v>42036</v>
      </c>
      <c r="G2643" s="10">
        <v>45689</v>
      </c>
      <c r="H2643" s="11">
        <v>11</v>
      </c>
      <c r="I2643" s="20" t="s">
        <v>259</v>
      </c>
      <c r="J2643" s="11" t="s">
        <v>261</v>
      </c>
      <c r="K2643" s="11" t="s">
        <v>11524</v>
      </c>
      <c r="L2643" s="11">
        <v>2</v>
      </c>
    </row>
    <row r="2644" spans="1:12">
      <c r="A2644" s="11" t="s">
        <v>4659</v>
      </c>
      <c r="D2644" s="11" t="s">
        <v>260</v>
      </c>
      <c r="E2644" s="19" t="s">
        <v>4855</v>
      </c>
      <c r="F2644" s="10">
        <v>42036</v>
      </c>
      <c r="G2644" s="10">
        <v>45689</v>
      </c>
      <c r="H2644" s="11">
        <v>11</v>
      </c>
      <c r="I2644" s="20" t="s">
        <v>259</v>
      </c>
      <c r="J2644" s="11" t="s">
        <v>261</v>
      </c>
      <c r="K2644" s="11" t="s">
        <v>11524</v>
      </c>
      <c r="L2644" s="11">
        <v>2</v>
      </c>
    </row>
    <row r="2645" spans="1:12">
      <c r="A2645" s="11" t="s">
        <v>4660</v>
      </c>
      <c r="D2645" s="11" t="s">
        <v>260</v>
      </c>
      <c r="E2645" s="19" t="s">
        <v>4856</v>
      </c>
      <c r="F2645" s="10">
        <v>42036</v>
      </c>
      <c r="G2645" s="10">
        <v>45689</v>
      </c>
      <c r="H2645" s="11">
        <v>11</v>
      </c>
      <c r="I2645" s="20" t="s">
        <v>259</v>
      </c>
      <c r="J2645" s="11" t="s">
        <v>261</v>
      </c>
      <c r="K2645" s="11" t="s">
        <v>11524</v>
      </c>
      <c r="L2645" s="11">
        <v>2</v>
      </c>
    </row>
    <row r="2646" spans="1:12">
      <c r="A2646" s="11" t="s">
        <v>4661</v>
      </c>
      <c r="D2646" s="11" t="s">
        <v>260</v>
      </c>
      <c r="E2646" s="19" t="s">
        <v>4857</v>
      </c>
      <c r="F2646" s="10">
        <v>42036</v>
      </c>
      <c r="G2646" s="10">
        <v>45689</v>
      </c>
      <c r="H2646" s="11">
        <v>11</v>
      </c>
      <c r="I2646" s="20" t="s">
        <v>259</v>
      </c>
      <c r="J2646" s="11" t="s">
        <v>261</v>
      </c>
      <c r="K2646" s="11" t="s">
        <v>11524</v>
      </c>
      <c r="L2646" s="11">
        <v>2</v>
      </c>
    </row>
    <row r="2647" spans="1:12">
      <c r="A2647" s="11" t="s">
        <v>4662</v>
      </c>
      <c r="D2647" s="11" t="s">
        <v>260</v>
      </c>
      <c r="E2647" s="19" t="s">
        <v>4858</v>
      </c>
      <c r="F2647" s="10">
        <v>42036</v>
      </c>
      <c r="G2647" s="10">
        <v>45689</v>
      </c>
      <c r="H2647" s="11">
        <v>11</v>
      </c>
      <c r="I2647" s="20" t="s">
        <v>259</v>
      </c>
      <c r="J2647" s="11" t="s">
        <v>261</v>
      </c>
      <c r="K2647" s="11" t="s">
        <v>11524</v>
      </c>
      <c r="L2647" s="11">
        <v>2</v>
      </c>
    </row>
    <row r="2648" spans="1:12">
      <c r="A2648" s="11" t="s">
        <v>4663</v>
      </c>
      <c r="D2648" s="11" t="s">
        <v>260</v>
      </c>
      <c r="E2648" s="19" t="s">
        <v>4859</v>
      </c>
      <c r="F2648" s="10">
        <v>42036</v>
      </c>
      <c r="G2648" s="10">
        <v>45689</v>
      </c>
      <c r="H2648" s="11">
        <v>11</v>
      </c>
      <c r="I2648" s="20" t="s">
        <v>259</v>
      </c>
      <c r="J2648" s="11" t="s">
        <v>261</v>
      </c>
      <c r="K2648" s="11" t="s">
        <v>11524</v>
      </c>
      <c r="L2648" s="11">
        <v>2</v>
      </c>
    </row>
    <row r="2649" spans="1:12">
      <c r="A2649" s="11" t="s">
        <v>4664</v>
      </c>
      <c r="D2649" s="11" t="s">
        <v>260</v>
      </c>
      <c r="E2649" s="19" t="s">
        <v>4860</v>
      </c>
      <c r="F2649" s="10">
        <v>42036</v>
      </c>
      <c r="G2649" s="10">
        <v>45689</v>
      </c>
      <c r="H2649" s="11">
        <v>11</v>
      </c>
      <c r="I2649" s="20" t="s">
        <v>259</v>
      </c>
      <c r="J2649" s="11" t="s">
        <v>261</v>
      </c>
      <c r="K2649" s="11" t="s">
        <v>11524</v>
      </c>
      <c r="L2649" s="11">
        <v>2</v>
      </c>
    </row>
    <row r="2650" spans="1:12">
      <c r="A2650" s="11" t="s">
        <v>4665</v>
      </c>
      <c r="D2650" s="11" t="s">
        <v>260</v>
      </c>
      <c r="E2650" s="19" t="s">
        <v>4861</v>
      </c>
      <c r="F2650" s="10">
        <v>42036</v>
      </c>
      <c r="G2650" s="10">
        <v>45689</v>
      </c>
      <c r="H2650" s="11">
        <v>11</v>
      </c>
      <c r="I2650" s="20" t="s">
        <v>259</v>
      </c>
      <c r="J2650" s="11" t="s">
        <v>261</v>
      </c>
      <c r="K2650" s="11" t="s">
        <v>11524</v>
      </c>
      <c r="L2650" s="11">
        <v>2</v>
      </c>
    </row>
    <row r="2651" spans="1:12">
      <c r="A2651" s="11" t="s">
        <v>4666</v>
      </c>
      <c r="D2651" s="11" t="s">
        <v>260</v>
      </c>
      <c r="E2651" s="19" t="s">
        <v>4862</v>
      </c>
      <c r="F2651" s="10">
        <v>42036</v>
      </c>
      <c r="G2651" s="10">
        <v>45689</v>
      </c>
      <c r="H2651" s="11">
        <v>11</v>
      </c>
      <c r="I2651" s="20" t="s">
        <v>259</v>
      </c>
      <c r="J2651" s="11" t="s">
        <v>261</v>
      </c>
      <c r="K2651" s="11" t="s">
        <v>11524</v>
      </c>
      <c r="L2651" s="11">
        <v>2</v>
      </c>
    </row>
    <row r="2652" spans="1:12">
      <c r="A2652" s="11" t="s">
        <v>4667</v>
      </c>
      <c r="D2652" s="11" t="s">
        <v>260</v>
      </c>
      <c r="E2652" s="19" t="s">
        <v>4863</v>
      </c>
      <c r="F2652" s="10">
        <v>42036</v>
      </c>
      <c r="G2652" s="10">
        <v>45689</v>
      </c>
      <c r="H2652" s="11">
        <v>11</v>
      </c>
      <c r="I2652" s="20" t="s">
        <v>259</v>
      </c>
      <c r="J2652" s="11" t="s">
        <v>261</v>
      </c>
      <c r="K2652" s="11" t="s">
        <v>11524</v>
      </c>
      <c r="L2652" s="11">
        <v>2</v>
      </c>
    </row>
    <row r="2653" spans="1:12">
      <c r="A2653" s="11" t="s">
        <v>4668</v>
      </c>
      <c r="D2653" s="11" t="s">
        <v>260</v>
      </c>
      <c r="E2653" s="19" t="s">
        <v>4864</v>
      </c>
      <c r="F2653" s="10">
        <v>42036</v>
      </c>
      <c r="G2653" s="10">
        <v>45689</v>
      </c>
      <c r="H2653" s="11">
        <v>11</v>
      </c>
      <c r="I2653" s="20" t="s">
        <v>259</v>
      </c>
      <c r="J2653" s="11" t="s">
        <v>261</v>
      </c>
      <c r="K2653" s="11" t="s">
        <v>11524</v>
      </c>
      <c r="L2653" s="11">
        <v>2</v>
      </c>
    </row>
    <row r="2654" spans="1:12">
      <c r="A2654" s="11" t="s">
        <v>4669</v>
      </c>
      <c r="D2654" s="11" t="s">
        <v>260</v>
      </c>
      <c r="E2654" s="19" t="s">
        <v>4865</v>
      </c>
      <c r="F2654" s="10">
        <v>42036</v>
      </c>
      <c r="G2654" s="10">
        <v>45689</v>
      </c>
      <c r="H2654" s="11">
        <v>11</v>
      </c>
      <c r="I2654" s="20" t="s">
        <v>259</v>
      </c>
      <c r="J2654" s="11" t="s">
        <v>261</v>
      </c>
      <c r="K2654" s="11" t="s">
        <v>11524</v>
      </c>
      <c r="L2654" s="11">
        <v>2</v>
      </c>
    </row>
    <row r="2655" spans="1:12">
      <c r="A2655" s="11" t="s">
        <v>4670</v>
      </c>
      <c r="D2655" s="11" t="s">
        <v>260</v>
      </c>
      <c r="E2655" s="19" t="s">
        <v>4866</v>
      </c>
      <c r="F2655" s="10">
        <v>42036</v>
      </c>
      <c r="G2655" s="10">
        <v>45689</v>
      </c>
      <c r="H2655" s="11">
        <v>11</v>
      </c>
      <c r="I2655" s="11" t="s">
        <v>277</v>
      </c>
      <c r="J2655" s="11" t="s">
        <v>261</v>
      </c>
      <c r="K2655" s="11" t="s">
        <v>11524</v>
      </c>
      <c r="L2655" s="11">
        <v>2</v>
      </c>
    </row>
    <row r="2656" spans="1:12">
      <c r="A2656" s="11" t="s">
        <v>4671</v>
      </c>
      <c r="D2656" s="11" t="s">
        <v>260</v>
      </c>
      <c r="E2656" s="19" t="s">
        <v>4867</v>
      </c>
      <c r="F2656" s="10">
        <v>42036</v>
      </c>
      <c r="G2656" s="10">
        <v>45689</v>
      </c>
      <c r="H2656" s="11">
        <v>11</v>
      </c>
      <c r="I2656" s="11" t="s">
        <v>277</v>
      </c>
      <c r="J2656" s="11" t="s">
        <v>261</v>
      </c>
      <c r="K2656" s="11" t="s">
        <v>11524</v>
      </c>
      <c r="L2656" s="11">
        <v>2</v>
      </c>
    </row>
    <row r="2657" spans="1:12">
      <c r="A2657" s="11" t="s">
        <v>4672</v>
      </c>
      <c r="D2657" s="11" t="s">
        <v>260</v>
      </c>
      <c r="E2657" s="19" t="s">
        <v>4868</v>
      </c>
      <c r="F2657" s="10">
        <v>42036</v>
      </c>
      <c r="G2657" s="10">
        <v>45689</v>
      </c>
      <c r="H2657" s="11">
        <v>11</v>
      </c>
      <c r="I2657" s="11" t="s">
        <v>277</v>
      </c>
      <c r="J2657" s="11" t="s">
        <v>261</v>
      </c>
      <c r="K2657" s="11" t="s">
        <v>11524</v>
      </c>
      <c r="L2657" s="11">
        <v>2</v>
      </c>
    </row>
    <row r="2658" spans="1:12">
      <c r="A2658" s="11" t="s">
        <v>11659</v>
      </c>
      <c r="D2658" s="11" t="s">
        <v>260</v>
      </c>
      <c r="E2658" s="19" t="s">
        <v>4869</v>
      </c>
      <c r="F2658" s="10">
        <v>42036</v>
      </c>
      <c r="G2658" s="10">
        <v>45689</v>
      </c>
      <c r="H2658" s="11">
        <v>11</v>
      </c>
      <c r="I2658" s="20" t="s">
        <v>259</v>
      </c>
      <c r="J2658" s="11" t="s">
        <v>261</v>
      </c>
      <c r="K2658" s="11" t="s">
        <v>11524</v>
      </c>
      <c r="L2658" s="11">
        <v>2</v>
      </c>
    </row>
    <row r="2659" spans="1:12">
      <c r="A2659" s="11" t="s">
        <v>11660</v>
      </c>
      <c r="D2659" s="11" t="s">
        <v>260</v>
      </c>
      <c r="E2659" s="19" t="s">
        <v>4870</v>
      </c>
      <c r="F2659" s="10">
        <v>42036</v>
      </c>
      <c r="G2659" s="10">
        <v>45689</v>
      </c>
      <c r="H2659" s="11">
        <v>11</v>
      </c>
      <c r="I2659" s="20" t="s">
        <v>259</v>
      </c>
      <c r="J2659" s="11" t="s">
        <v>261</v>
      </c>
      <c r="K2659" s="11" t="s">
        <v>11524</v>
      </c>
      <c r="L2659" s="11">
        <v>2</v>
      </c>
    </row>
    <row r="2660" spans="1:12">
      <c r="A2660" s="11" t="s">
        <v>11661</v>
      </c>
      <c r="D2660" s="11" t="s">
        <v>260</v>
      </c>
      <c r="E2660" s="19" t="s">
        <v>4871</v>
      </c>
      <c r="F2660" s="10">
        <v>42036</v>
      </c>
      <c r="G2660" s="10">
        <v>45689</v>
      </c>
      <c r="H2660" s="11">
        <v>11</v>
      </c>
      <c r="I2660" s="20" t="s">
        <v>259</v>
      </c>
      <c r="J2660" s="11" t="s">
        <v>261</v>
      </c>
      <c r="K2660" s="11" t="s">
        <v>11524</v>
      </c>
      <c r="L2660" s="11">
        <v>2</v>
      </c>
    </row>
    <row r="2661" spans="1:12">
      <c r="A2661" s="11" t="s">
        <v>11662</v>
      </c>
      <c r="D2661" s="11" t="s">
        <v>260</v>
      </c>
      <c r="E2661" s="19" t="s">
        <v>4872</v>
      </c>
      <c r="F2661" s="10">
        <v>42036</v>
      </c>
      <c r="G2661" s="10">
        <v>45689</v>
      </c>
      <c r="H2661" s="11">
        <v>11</v>
      </c>
      <c r="I2661" s="20" t="s">
        <v>259</v>
      </c>
      <c r="J2661" s="11" t="s">
        <v>261</v>
      </c>
      <c r="K2661" s="11" t="s">
        <v>11524</v>
      </c>
      <c r="L2661" s="11">
        <v>2</v>
      </c>
    </row>
    <row r="2662" spans="1:12">
      <c r="A2662" s="11" t="s">
        <v>11663</v>
      </c>
      <c r="D2662" s="11" t="s">
        <v>260</v>
      </c>
      <c r="E2662" s="19" t="s">
        <v>4873</v>
      </c>
      <c r="F2662" s="10">
        <v>42036</v>
      </c>
      <c r="G2662" s="10">
        <v>45689</v>
      </c>
      <c r="H2662" s="11">
        <v>11</v>
      </c>
      <c r="I2662" s="20" t="s">
        <v>259</v>
      </c>
      <c r="J2662" s="11" t="s">
        <v>261</v>
      </c>
      <c r="K2662" s="11" t="s">
        <v>11524</v>
      </c>
      <c r="L2662" s="11">
        <v>2</v>
      </c>
    </row>
    <row r="2663" spans="1:12">
      <c r="A2663" s="11" t="s">
        <v>11664</v>
      </c>
      <c r="D2663" s="11" t="s">
        <v>260</v>
      </c>
      <c r="E2663" s="19" t="s">
        <v>4874</v>
      </c>
      <c r="F2663" s="10">
        <v>42036</v>
      </c>
      <c r="G2663" s="10">
        <v>45689</v>
      </c>
      <c r="H2663" s="11">
        <v>11</v>
      </c>
      <c r="I2663" s="20" t="s">
        <v>259</v>
      </c>
      <c r="J2663" s="11" t="s">
        <v>261</v>
      </c>
      <c r="K2663" s="11" t="s">
        <v>11524</v>
      </c>
      <c r="L2663" s="11">
        <v>2</v>
      </c>
    </row>
    <row r="2664" spans="1:12">
      <c r="A2664" s="11" t="s">
        <v>11665</v>
      </c>
      <c r="D2664" s="11" t="s">
        <v>260</v>
      </c>
      <c r="E2664" s="19" t="s">
        <v>4875</v>
      </c>
      <c r="F2664" s="10">
        <v>42036</v>
      </c>
      <c r="G2664" s="10">
        <v>45689</v>
      </c>
      <c r="H2664" s="11">
        <v>11</v>
      </c>
      <c r="I2664" s="20" t="s">
        <v>259</v>
      </c>
      <c r="J2664" s="11" t="s">
        <v>261</v>
      </c>
      <c r="K2664" s="11" t="s">
        <v>11524</v>
      </c>
      <c r="L2664" s="11">
        <v>2</v>
      </c>
    </row>
    <row r="2665" spans="1:12">
      <c r="A2665" s="11" t="s">
        <v>11666</v>
      </c>
      <c r="D2665" s="11" t="s">
        <v>260</v>
      </c>
      <c r="E2665" s="19" t="s">
        <v>4876</v>
      </c>
      <c r="F2665" s="10">
        <v>42036</v>
      </c>
      <c r="G2665" s="10">
        <v>45689</v>
      </c>
      <c r="H2665" s="11">
        <v>11</v>
      </c>
      <c r="I2665" s="20" t="s">
        <v>259</v>
      </c>
      <c r="J2665" s="11" t="s">
        <v>261</v>
      </c>
      <c r="K2665" s="11" t="s">
        <v>11524</v>
      </c>
      <c r="L2665" s="11">
        <v>2</v>
      </c>
    </row>
    <row r="2666" spans="1:12">
      <c r="A2666" s="11" t="s">
        <v>11667</v>
      </c>
      <c r="D2666" s="11" t="s">
        <v>260</v>
      </c>
      <c r="E2666" s="19" t="s">
        <v>4877</v>
      </c>
      <c r="F2666" s="10">
        <v>42036</v>
      </c>
      <c r="G2666" s="10">
        <v>45689</v>
      </c>
      <c r="H2666" s="11">
        <v>11</v>
      </c>
      <c r="I2666" s="20" t="s">
        <v>259</v>
      </c>
      <c r="J2666" s="11" t="s">
        <v>261</v>
      </c>
      <c r="K2666" s="11" t="s">
        <v>11524</v>
      </c>
      <c r="L2666" s="11">
        <v>2</v>
      </c>
    </row>
    <row r="2667" spans="1:12">
      <c r="A2667" s="11" t="s">
        <v>11668</v>
      </c>
      <c r="D2667" s="11" t="s">
        <v>260</v>
      </c>
      <c r="E2667" s="19" t="s">
        <v>4878</v>
      </c>
      <c r="F2667" s="10">
        <v>42036</v>
      </c>
      <c r="G2667" s="10">
        <v>45689</v>
      </c>
      <c r="H2667" s="11">
        <v>11</v>
      </c>
      <c r="I2667" s="20" t="s">
        <v>259</v>
      </c>
      <c r="J2667" s="11" t="s">
        <v>261</v>
      </c>
      <c r="K2667" s="11" t="s">
        <v>11524</v>
      </c>
      <c r="L2667" s="11">
        <v>2</v>
      </c>
    </row>
    <row r="2668" spans="1:12">
      <c r="A2668" s="11" t="s">
        <v>11669</v>
      </c>
      <c r="D2668" s="11" t="s">
        <v>260</v>
      </c>
      <c r="E2668" s="19" t="s">
        <v>4879</v>
      </c>
      <c r="F2668" s="10">
        <v>42036</v>
      </c>
      <c r="G2668" s="10">
        <v>45689</v>
      </c>
      <c r="H2668" s="11">
        <v>11</v>
      </c>
      <c r="I2668" s="20" t="s">
        <v>259</v>
      </c>
      <c r="J2668" s="11" t="s">
        <v>261</v>
      </c>
      <c r="K2668" s="11" t="s">
        <v>11524</v>
      </c>
      <c r="L2668" s="11">
        <v>2</v>
      </c>
    </row>
    <row r="2669" spans="1:12">
      <c r="A2669" s="11" t="s">
        <v>11670</v>
      </c>
      <c r="D2669" s="11" t="s">
        <v>260</v>
      </c>
      <c r="E2669" s="19" t="s">
        <v>4880</v>
      </c>
      <c r="F2669" s="10">
        <v>42036</v>
      </c>
      <c r="G2669" s="10">
        <v>45689</v>
      </c>
      <c r="H2669" s="11">
        <v>11</v>
      </c>
      <c r="I2669" s="20" t="s">
        <v>259</v>
      </c>
      <c r="J2669" s="11" t="s">
        <v>261</v>
      </c>
      <c r="K2669" s="11" t="s">
        <v>11524</v>
      </c>
      <c r="L2669" s="11">
        <v>2</v>
      </c>
    </row>
    <row r="2670" spans="1:12">
      <c r="A2670" s="11" t="s">
        <v>11671</v>
      </c>
      <c r="D2670" s="11" t="s">
        <v>260</v>
      </c>
      <c r="E2670" s="19" t="s">
        <v>4881</v>
      </c>
      <c r="F2670" s="10">
        <v>42036</v>
      </c>
      <c r="G2670" s="10">
        <v>45689</v>
      </c>
      <c r="H2670" s="11">
        <v>11</v>
      </c>
      <c r="I2670" s="20" t="s">
        <v>259</v>
      </c>
      <c r="J2670" s="11" t="s">
        <v>261</v>
      </c>
      <c r="K2670" s="11" t="s">
        <v>11524</v>
      </c>
      <c r="L2670" s="11">
        <v>2</v>
      </c>
    </row>
    <row r="2671" spans="1:12">
      <c r="A2671" s="11" t="s">
        <v>11672</v>
      </c>
      <c r="D2671" s="11" t="s">
        <v>260</v>
      </c>
      <c r="E2671" s="19" t="s">
        <v>4882</v>
      </c>
      <c r="F2671" s="10">
        <v>42036</v>
      </c>
      <c r="G2671" s="10">
        <v>45689</v>
      </c>
      <c r="H2671" s="11">
        <v>11</v>
      </c>
      <c r="I2671" s="20" t="s">
        <v>259</v>
      </c>
      <c r="J2671" s="11" t="s">
        <v>261</v>
      </c>
      <c r="K2671" s="11" t="s">
        <v>11524</v>
      </c>
      <c r="L2671" s="11">
        <v>2</v>
      </c>
    </row>
    <row r="2672" spans="1:12">
      <c r="A2672" s="11" t="s">
        <v>11673</v>
      </c>
      <c r="D2672" s="11" t="s">
        <v>260</v>
      </c>
      <c r="E2672" s="19" t="s">
        <v>4883</v>
      </c>
      <c r="F2672" s="10">
        <v>42036</v>
      </c>
      <c r="G2672" s="10">
        <v>45689</v>
      </c>
      <c r="H2672" s="11">
        <v>11</v>
      </c>
      <c r="I2672" s="20" t="s">
        <v>259</v>
      </c>
      <c r="J2672" s="11" t="s">
        <v>261</v>
      </c>
      <c r="K2672" s="11" t="s">
        <v>11524</v>
      </c>
      <c r="L2672" s="11">
        <v>2</v>
      </c>
    </row>
    <row r="2673" spans="1:12">
      <c r="A2673" s="11" t="s">
        <v>11674</v>
      </c>
      <c r="D2673" s="11" t="s">
        <v>260</v>
      </c>
      <c r="E2673" s="19" t="s">
        <v>4884</v>
      </c>
      <c r="F2673" s="10">
        <v>42036</v>
      </c>
      <c r="G2673" s="10">
        <v>45689</v>
      </c>
      <c r="H2673" s="11">
        <v>11</v>
      </c>
      <c r="I2673" s="11" t="s">
        <v>277</v>
      </c>
      <c r="J2673" s="11" t="s">
        <v>261</v>
      </c>
      <c r="K2673" s="11" t="s">
        <v>11524</v>
      </c>
      <c r="L2673" s="11">
        <v>2</v>
      </c>
    </row>
    <row r="2674" spans="1:12">
      <c r="A2674" s="11" t="s">
        <v>11675</v>
      </c>
      <c r="D2674" s="11" t="s">
        <v>260</v>
      </c>
      <c r="E2674" s="19" t="s">
        <v>4885</v>
      </c>
      <c r="F2674" s="10">
        <v>42036</v>
      </c>
      <c r="G2674" s="10">
        <v>45689</v>
      </c>
      <c r="H2674" s="11">
        <v>11</v>
      </c>
      <c r="I2674" s="11" t="s">
        <v>277</v>
      </c>
      <c r="J2674" s="11" t="s">
        <v>261</v>
      </c>
      <c r="K2674" s="11" t="s">
        <v>11524</v>
      </c>
      <c r="L2674" s="11">
        <v>2</v>
      </c>
    </row>
    <row r="2675" spans="1:12">
      <c r="A2675" s="11" t="s">
        <v>11676</v>
      </c>
      <c r="D2675" s="11" t="s">
        <v>260</v>
      </c>
      <c r="E2675" s="19" t="s">
        <v>4886</v>
      </c>
      <c r="F2675" s="10">
        <v>42036</v>
      </c>
      <c r="G2675" s="10">
        <v>45689</v>
      </c>
      <c r="H2675" s="11">
        <v>11</v>
      </c>
      <c r="I2675" s="11" t="s">
        <v>277</v>
      </c>
      <c r="J2675" s="11" t="s">
        <v>261</v>
      </c>
      <c r="K2675" s="11" t="s">
        <v>11524</v>
      </c>
      <c r="L2675" s="11">
        <v>2</v>
      </c>
    </row>
    <row r="2676" spans="1:12">
      <c r="A2676" s="11" t="s">
        <v>4673</v>
      </c>
      <c r="D2676" s="11" t="s">
        <v>260</v>
      </c>
      <c r="E2676" s="19" t="s">
        <v>4887</v>
      </c>
      <c r="F2676" s="10">
        <v>42036</v>
      </c>
      <c r="G2676" s="10">
        <v>45689</v>
      </c>
      <c r="H2676" s="11">
        <v>11</v>
      </c>
      <c r="I2676" s="20" t="s">
        <v>259</v>
      </c>
      <c r="J2676" s="11" t="s">
        <v>261</v>
      </c>
      <c r="K2676" s="11" t="s">
        <v>11524</v>
      </c>
      <c r="L2676" s="11">
        <v>2</v>
      </c>
    </row>
    <row r="2677" spans="1:12">
      <c r="A2677" s="11" t="s">
        <v>4674</v>
      </c>
      <c r="D2677" s="11" t="s">
        <v>260</v>
      </c>
      <c r="E2677" s="19" t="s">
        <v>4888</v>
      </c>
      <c r="F2677" s="10">
        <v>42036</v>
      </c>
      <c r="G2677" s="10">
        <v>45689</v>
      </c>
      <c r="H2677" s="11">
        <v>11</v>
      </c>
      <c r="I2677" s="20" t="s">
        <v>259</v>
      </c>
      <c r="J2677" s="11" t="s">
        <v>261</v>
      </c>
      <c r="K2677" s="11" t="s">
        <v>11524</v>
      </c>
      <c r="L2677" s="11">
        <v>2</v>
      </c>
    </row>
    <row r="2678" spans="1:12">
      <c r="A2678" s="11" t="s">
        <v>4675</v>
      </c>
      <c r="D2678" s="11" t="s">
        <v>260</v>
      </c>
      <c r="E2678" s="19" t="s">
        <v>4889</v>
      </c>
      <c r="F2678" s="10">
        <v>42036</v>
      </c>
      <c r="G2678" s="10">
        <v>45689</v>
      </c>
      <c r="H2678" s="11">
        <v>11</v>
      </c>
      <c r="I2678" s="20" t="s">
        <v>259</v>
      </c>
      <c r="J2678" s="11" t="s">
        <v>261</v>
      </c>
      <c r="K2678" s="11" t="s">
        <v>11524</v>
      </c>
      <c r="L2678" s="11">
        <v>2</v>
      </c>
    </row>
    <row r="2679" spans="1:12">
      <c r="A2679" s="11" t="s">
        <v>4676</v>
      </c>
      <c r="D2679" s="11" t="s">
        <v>260</v>
      </c>
      <c r="E2679" s="19" t="s">
        <v>4890</v>
      </c>
      <c r="F2679" s="10">
        <v>42036</v>
      </c>
      <c r="G2679" s="10">
        <v>45689</v>
      </c>
      <c r="H2679" s="11">
        <v>11</v>
      </c>
      <c r="I2679" s="20" t="s">
        <v>259</v>
      </c>
      <c r="J2679" s="11" t="s">
        <v>261</v>
      </c>
      <c r="K2679" s="11" t="s">
        <v>11524</v>
      </c>
      <c r="L2679" s="11">
        <v>2</v>
      </c>
    </row>
    <row r="2680" spans="1:12">
      <c r="A2680" s="11" t="s">
        <v>4677</v>
      </c>
      <c r="D2680" s="11" t="s">
        <v>260</v>
      </c>
      <c r="E2680" s="19" t="s">
        <v>4891</v>
      </c>
      <c r="F2680" s="10">
        <v>42036</v>
      </c>
      <c r="G2680" s="10">
        <v>45689</v>
      </c>
      <c r="H2680" s="11">
        <v>11</v>
      </c>
      <c r="I2680" s="20" t="s">
        <v>259</v>
      </c>
      <c r="J2680" s="11" t="s">
        <v>261</v>
      </c>
      <c r="K2680" s="11" t="s">
        <v>11524</v>
      </c>
      <c r="L2680" s="11">
        <v>2</v>
      </c>
    </row>
    <row r="2681" spans="1:12">
      <c r="A2681" s="11" t="s">
        <v>4678</v>
      </c>
      <c r="D2681" s="11" t="s">
        <v>260</v>
      </c>
      <c r="E2681" s="19" t="s">
        <v>4892</v>
      </c>
      <c r="F2681" s="10">
        <v>42036</v>
      </c>
      <c r="G2681" s="10">
        <v>45689</v>
      </c>
      <c r="H2681" s="11">
        <v>11</v>
      </c>
      <c r="I2681" s="20" t="s">
        <v>259</v>
      </c>
      <c r="J2681" s="11" t="s">
        <v>261</v>
      </c>
      <c r="K2681" s="11" t="s">
        <v>11524</v>
      </c>
      <c r="L2681" s="11">
        <v>2</v>
      </c>
    </row>
    <row r="2682" spans="1:12">
      <c r="A2682" s="11" t="s">
        <v>4679</v>
      </c>
      <c r="D2682" s="11" t="s">
        <v>260</v>
      </c>
      <c r="E2682" s="19" t="s">
        <v>4893</v>
      </c>
      <c r="F2682" s="10">
        <v>42036</v>
      </c>
      <c r="G2682" s="10">
        <v>45689</v>
      </c>
      <c r="H2682" s="11">
        <v>11</v>
      </c>
      <c r="I2682" s="20" t="s">
        <v>259</v>
      </c>
      <c r="J2682" s="11" t="s">
        <v>261</v>
      </c>
      <c r="K2682" s="11" t="s">
        <v>11524</v>
      </c>
      <c r="L2682" s="11">
        <v>2</v>
      </c>
    </row>
    <row r="2683" spans="1:12">
      <c r="A2683" s="11" t="s">
        <v>4680</v>
      </c>
      <c r="D2683" s="11" t="s">
        <v>260</v>
      </c>
      <c r="E2683" s="19" t="s">
        <v>4894</v>
      </c>
      <c r="F2683" s="10">
        <v>42036</v>
      </c>
      <c r="G2683" s="10">
        <v>45689</v>
      </c>
      <c r="H2683" s="11">
        <v>11</v>
      </c>
      <c r="I2683" s="20" t="s">
        <v>259</v>
      </c>
      <c r="J2683" s="11" t="s">
        <v>261</v>
      </c>
      <c r="K2683" s="11" t="s">
        <v>11524</v>
      </c>
      <c r="L2683" s="11">
        <v>2</v>
      </c>
    </row>
    <row r="2684" spans="1:12">
      <c r="A2684" s="11" t="s">
        <v>4681</v>
      </c>
      <c r="D2684" s="11" t="s">
        <v>260</v>
      </c>
      <c r="E2684" s="19" t="s">
        <v>4895</v>
      </c>
      <c r="F2684" s="10">
        <v>42036</v>
      </c>
      <c r="G2684" s="10">
        <v>45689</v>
      </c>
      <c r="H2684" s="11">
        <v>11</v>
      </c>
      <c r="I2684" s="20" t="s">
        <v>259</v>
      </c>
      <c r="J2684" s="11" t="s">
        <v>261</v>
      </c>
      <c r="K2684" s="11" t="s">
        <v>11524</v>
      </c>
      <c r="L2684" s="11">
        <v>2</v>
      </c>
    </row>
    <row r="2685" spans="1:12">
      <c r="A2685" s="11" t="s">
        <v>4682</v>
      </c>
      <c r="D2685" s="11" t="s">
        <v>260</v>
      </c>
      <c r="E2685" s="19" t="s">
        <v>4896</v>
      </c>
      <c r="F2685" s="10">
        <v>42036</v>
      </c>
      <c r="G2685" s="10">
        <v>45689</v>
      </c>
      <c r="H2685" s="11">
        <v>11</v>
      </c>
      <c r="I2685" s="20" t="s">
        <v>259</v>
      </c>
      <c r="J2685" s="11" t="s">
        <v>261</v>
      </c>
      <c r="K2685" s="11" t="s">
        <v>11524</v>
      </c>
      <c r="L2685" s="11">
        <v>2</v>
      </c>
    </row>
    <row r="2686" spans="1:12">
      <c r="A2686" s="11" t="s">
        <v>4683</v>
      </c>
      <c r="D2686" s="11" t="s">
        <v>260</v>
      </c>
      <c r="E2686" s="19" t="s">
        <v>4897</v>
      </c>
      <c r="F2686" s="10">
        <v>42036</v>
      </c>
      <c r="G2686" s="10">
        <v>45689</v>
      </c>
      <c r="H2686" s="11">
        <v>11</v>
      </c>
      <c r="I2686" s="20" t="s">
        <v>259</v>
      </c>
      <c r="J2686" s="11" t="s">
        <v>261</v>
      </c>
      <c r="K2686" s="11" t="s">
        <v>11524</v>
      </c>
      <c r="L2686" s="11">
        <v>2</v>
      </c>
    </row>
    <row r="2687" spans="1:12">
      <c r="A2687" s="11" t="s">
        <v>4684</v>
      </c>
      <c r="D2687" s="11" t="s">
        <v>260</v>
      </c>
      <c r="E2687" s="19" t="s">
        <v>4898</v>
      </c>
      <c r="F2687" s="10">
        <v>42036</v>
      </c>
      <c r="G2687" s="10">
        <v>45689</v>
      </c>
      <c r="H2687" s="11">
        <v>11</v>
      </c>
      <c r="I2687" s="20" t="s">
        <v>259</v>
      </c>
      <c r="J2687" s="11" t="s">
        <v>261</v>
      </c>
      <c r="K2687" s="11" t="s">
        <v>11524</v>
      </c>
      <c r="L2687" s="11">
        <v>2</v>
      </c>
    </row>
    <row r="2688" spans="1:12">
      <c r="A2688" s="11" t="s">
        <v>4685</v>
      </c>
      <c r="D2688" s="11" t="s">
        <v>260</v>
      </c>
      <c r="E2688" s="19" t="s">
        <v>4899</v>
      </c>
      <c r="F2688" s="10">
        <v>42036</v>
      </c>
      <c r="G2688" s="10">
        <v>45689</v>
      </c>
      <c r="H2688" s="11">
        <v>11</v>
      </c>
      <c r="I2688" s="20" t="s">
        <v>259</v>
      </c>
      <c r="J2688" s="11" t="s">
        <v>261</v>
      </c>
      <c r="K2688" s="11" t="s">
        <v>11524</v>
      </c>
      <c r="L2688" s="11">
        <v>2</v>
      </c>
    </row>
    <row r="2689" spans="1:12">
      <c r="A2689" s="11" t="s">
        <v>4686</v>
      </c>
      <c r="D2689" s="11" t="s">
        <v>260</v>
      </c>
      <c r="E2689" s="19" t="s">
        <v>4900</v>
      </c>
      <c r="F2689" s="10">
        <v>42036</v>
      </c>
      <c r="G2689" s="10">
        <v>45689</v>
      </c>
      <c r="H2689" s="11">
        <v>11</v>
      </c>
      <c r="I2689" s="20" t="s">
        <v>259</v>
      </c>
      <c r="J2689" s="11" t="s">
        <v>261</v>
      </c>
      <c r="K2689" s="11" t="s">
        <v>11524</v>
      </c>
      <c r="L2689" s="11">
        <v>2</v>
      </c>
    </row>
    <row r="2690" spans="1:12">
      <c r="A2690" s="11" t="s">
        <v>4687</v>
      </c>
      <c r="D2690" s="11" t="s">
        <v>260</v>
      </c>
      <c r="E2690" s="19" t="s">
        <v>4901</v>
      </c>
      <c r="F2690" s="10">
        <v>42036</v>
      </c>
      <c r="G2690" s="10">
        <v>45689</v>
      </c>
      <c r="H2690" s="11">
        <v>11</v>
      </c>
      <c r="I2690" s="20" t="s">
        <v>259</v>
      </c>
      <c r="J2690" s="11" t="s">
        <v>261</v>
      </c>
      <c r="K2690" s="11" t="s">
        <v>11524</v>
      </c>
      <c r="L2690" s="11">
        <v>2</v>
      </c>
    </row>
    <row r="2691" spans="1:12">
      <c r="A2691" s="11" t="s">
        <v>4688</v>
      </c>
      <c r="D2691" s="11" t="s">
        <v>260</v>
      </c>
      <c r="E2691" s="19" t="s">
        <v>4902</v>
      </c>
      <c r="F2691" s="10">
        <v>42036</v>
      </c>
      <c r="G2691" s="10">
        <v>45689</v>
      </c>
      <c r="H2691" s="11">
        <v>11</v>
      </c>
      <c r="I2691" s="11" t="s">
        <v>277</v>
      </c>
      <c r="J2691" s="11" t="s">
        <v>261</v>
      </c>
      <c r="K2691" s="11" t="s">
        <v>11524</v>
      </c>
      <c r="L2691" s="11">
        <v>2</v>
      </c>
    </row>
    <row r="2692" spans="1:12">
      <c r="A2692" s="11" t="s">
        <v>4689</v>
      </c>
      <c r="D2692" s="11" t="s">
        <v>260</v>
      </c>
      <c r="E2692" s="19" t="s">
        <v>4903</v>
      </c>
      <c r="F2692" s="10">
        <v>42036</v>
      </c>
      <c r="G2692" s="10">
        <v>45689</v>
      </c>
      <c r="H2692" s="11">
        <v>11</v>
      </c>
      <c r="I2692" s="11" t="s">
        <v>277</v>
      </c>
      <c r="J2692" s="11" t="s">
        <v>261</v>
      </c>
      <c r="K2692" s="11" t="s">
        <v>11524</v>
      </c>
      <c r="L2692" s="11">
        <v>2</v>
      </c>
    </row>
    <row r="2693" spans="1:12">
      <c r="A2693" s="11" t="s">
        <v>4690</v>
      </c>
      <c r="D2693" s="11" t="s">
        <v>260</v>
      </c>
      <c r="E2693" s="19" t="s">
        <v>4904</v>
      </c>
      <c r="F2693" s="10">
        <v>42036</v>
      </c>
      <c r="G2693" s="10">
        <v>45689</v>
      </c>
      <c r="H2693" s="11">
        <v>11</v>
      </c>
      <c r="I2693" s="11" t="s">
        <v>277</v>
      </c>
      <c r="J2693" s="11" t="s">
        <v>261</v>
      </c>
      <c r="K2693" s="11" t="s">
        <v>11524</v>
      </c>
      <c r="L2693" s="11">
        <v>2</v>
      </c>
    </row>
    <row r="2694" spans="1:12">
      <c r="A2694" s="11" t="s">
        <v>12145</v>
      </c>
      <c r="D2694" s="11" t="s">
        <v>260</v>
      </c>
      <c r="E2694" s="19" t="s">
        <v>4905</v>
      </c>
      <c r="F2694" s="10">
        <v>42036</v>
      </c>
      <c r="G2694" s="10">
        <v>45689</v>
      </c>
      <c r="H2694" s="11">
        <v>11</v>
      </c>
      <c r="I2694" s="20" t="s">
        <v>259</v>
      </c>
      <c r="J2694" s="11" t="s">
        <v>261</v>
      </c>
      <c r="K2694" s="11" t="s">
        <v>11524</v>
      </c>
      <c r="L2694" s="11">
        <v>2</v>
      </c>
    </row>
    <row r="2695" spans="1:12">
      <c r="A2695" s="11" t="s">
        <v>12146</v>
      </c>
      <c r="D2695" s="11" t="s">
        <v>260</v>
      </c>
      <c r="E2695" s="19" t="s">
        <v>4906</v>
      </c>
      <c r="F2695" s="10">
        <v>42036</v>
      </c>
      <c r="G2695" s="10">
        <v>45689</v>
      </c>
      <c r="H2695" s="11">
        <v>11</v>
      </c>
      <c r="I2695" s="20" t="s">
        <v>259</v>
      </c>
      <c r="J2695" s="11" t="s">
        <v>261</v>
      </c>
      <c r="K2695" s="11" t="s">
        <v>11524</v>
      </c>
      <c r="L2695" s="11">
        <v>2</v>
      </c>
    </row>
    <row r="2696" spans="1:12">
      <c r="A2696" s="11" t="s">
        <v>12147</v>
      </c>
      <c r="D2696" s="11" t="s">
        <v>260</v>
      </c>
      <c r="E2696" s="19" t="s">
        <v>4907</v>
      </c>
      <c r="F2696" s="10">
        <v>42036</v>
      </c>
      <c r="G2696" s="10">
        <v>45689</v>
      </c>
      <c r="H2696" s="11">
        <v>11</v>
      </c>
      <c r="I2696" s="20" t="s">
        <v>259</v>
      </c>
      <c r="J2696" s="11" t="s">
        <v>261</v>
      </c>
      <c r="K2696" s="11" t="s">
        <v>11524</v>
      </c>
      <c r="L2696" s="11">
        <v>2</v>
      </c>
    </row>
    <row r="2697" spans="1:12">
      <c r="A2697" s="11" t="s">
        <v>12148</v>
      </c>
      <c r="D2697" s="11" t="s">
        <v>260</v>
      </c>
      <c r="E2697" s="19" t="s">
        <v>4908</v>
      </c>
      <c r="F2697" s="10">
        <v>42036</v>
      </c>
      <c r="G2697" s="10">
        <v>45689</v>
      </c>
      <c r="H2697" s="11">
        <v>11</v>
      </c>
      <c r="I2697" s="20" t="s">
        <v>259</v>
      </c>
      <c r="J2697" s="11" t="s">
        <v>261</v>
      </c>
      <c r="K2697" s="11" t="s">
        <v>11524</v>
      </c>
      <c r="L2697" s="11">
        <v>2</v>
      </c>
    </row>
    <row r="2698" spans="1:12">
      <c r="A2698" s="11" t="s">
        <v>12149</v>
      </c>
      <c r="D2698" s="11" t="s">
        <v>260</v>
      </c>
      <c r="E2698" s="19" t="s">
        <v>4909</v>
      </c>
      <c r="F2698" s="10">
        <v>42036</v>
      </c>
      <c r="G2698" s="10">
        <v>45689</v>
      </c>
      <c r="H2698" s="11">
        <v>11</v>
      </c>
      <c r="I2698" s="20" t="s">
        <v>259</v>
      </c>
      <c r="J2698" s="11" t="s">
        <v>261</v>
      </c>
      <c r="K2698" s="11" t="s">
        <v>11524</v>
      </c>
      <c r="L2698" s="11">
        <v>2</v>
      </c>
    </row>
    <row r="2699" spans="1:12">
      <c r="A2699" s="11" t="s">
        <v>12150</v>
      </c>
      <c r="D2699" s="11" t="s">
        <v>260</v>
      </c>
      <c r="E2699" s="19" t="s">
        <v>4910</v>
      </c>
      <c r="F2699" s="10">
        <v>42036</v>
      </c>
      <c r="G2699" s="10">
        <v>45689</v>
      </c>
      <c r="H2699" s="11">
        <v>11</v>
      </c>
      <c r="I2699" s="20" t="s">
        <v>259</v>
      </c>
      <c r="J2699" s="11" t="s">
        <v>261</v>
      </c>
      <c r="K2699" s="11" t="s">
        <v>11524</v>
      </c>
      <c r="L2699" s="11">
        <v>2</v>
      </c>
    </row>
    <row r="2700" spans="1:12">
      <c r="A2700" s="11" t="s">
        <v>12151</v>
      </c>
      <c r="D2700" s="11" t="s">
        <v>260</v>
      </c>
      <c r="E2700" s="19" t="s">
        <v>4911</v>
      </c>
      <c r="F2700" s="10">
        <v>42036</v>
      </c>
      <c r="G2700" s="10">
        <v>45689</v>
      </c>
      <c r="H2700" s="11">
        <v>11</v>
      </c>
      <c r="I2700" s="20" t="s">
        <v>259</v>
      </c>
      <c r="J2700" s="11" t="s">
        <v>261</v>
      </c>
      <c r="K2700" s="11" t="s">
        <v>11524</v>
      </c>
      <c r="L2700" s="11">
        <v>2</v>
      </c>
    </row>
    <row r="2701" spans="1:12">
      <c r="A2701" s="11" t="s">
        <v>12152</v>
      </c>
      <c r="D2701" s="11" t="s">
        <v>260</v>
      </c>
      <c r="E2701" s="19" t="s">
        <v>4912</v>
      </c>
      <c r="F2701" s="10">
        <v>42036</v>
      </c>
      <c r="G2701" s="10">
        <v>45689</v>
      </c>
      <c r="H2701" s="11">
        <v>11</v>
      </c>
      <c r="I2701" s="20" t="s">
        <v>259</v>
      </c>
      <c r="J2701" s="11" t="s">
        <v>261</v>
      </c>
      <c r="K2701" s="11" t="s">
        <v>11524</v>
      </c>
      <c r="L2701" s="11">
        <v>2</v>
      </c>
    </row>
    <row r="2702" spans="1:12">
      <c r="A2702" s="11" t="s">
        <v>12153</v>
      </c>
      <c r="D2702" s="11" t="s">
        <v>260</v>
      </c>
      <c r="E2702" s="19" t="s">
        <v>4913</v>
      </c>
      <c r="F2702" s="10">
        <v>42036</v>
      </c>
      <c r="G2702" s="10">
        <v>45689</v>
      </c>
      <c r="H2702" s="11">
        <v>11</v>
      </c>
      <c r="I2702" s="20" t="s">
        <v>259</v>
      </c>
      <c r="J2702" s="11" t="s">
        <v>261</v>
      </c>
      <c r="K2702" s="11" t="s">
        <v>11524</v>
      </c>
      <c r="L2702" s="11">
        <v>2</v>
      </c>
    </row>
    <row r="2703" spans="1:12">
      <c r="A2703" s="11" t="s">
        <v>12154</v>
      </c>
      <c r="D2703" s="11" t="s">
        <v>260</v>
      </c>
      <c r="E2703" s="19" t="s">
        <v>4914</v>
      </c>
      <c r="F2703" s="10">
        <v>42036</v>
      </c>
      <c r="G2703" s="10">
        <v>45689</v>
      </c>
      <c r="H2703" s="11">
        <v>11</v>
      </c>
      <c r="I2703" s="20" t="s">
        <v>259</v>
      </c>
      <c r="J2703" s="11" t="s">
        <v>261</v>
      </c>
      <c r="K2703" s="11" t="s">
        <v>11524</v>
      </c>
      <c r="L2703" s="11">
        <v>2</v>
      </c>
    </row>
    <row r="2704" spans="1:12">
      <c r="A2704" s="11" t="s">
        <v>12155</v>
      </c>
      <c r="D2704" s="11" t="s">
        <v>260</v>
      </c>
      <c r="E2704" s="19" t="s">
        <v>4915</v>
      </c>
      <c r="F2704" s="10">
        <v>42036</v>
      </c>
      <c r="G2704" s="10">
        <v>45689</v>
      </c>
      <c r="H2704" s="11">
        <v>11</v>
      </c>
      <c r="I2704" s="20" t="s">
        <v>259</v>
      </c>
      <c r="J2704" s="11" t="s">
        <v>261</v>
      </c>
      <c r="K2704" s="11" t="s">
        <v>11524</v>
      </c>
      <c r="L2704" s="11">
        <v>2</v>
      </c>
    </row>
    <row r="2705" spans="1:12">
      <c r="A2705" s="11" t="s">
        <v>12156</v>
      </c>
      <c r="D2705" s="11" t="s">
        <v>260</v>
      </c>
      <c r="E2705" s="19" t="s">
        <v>4916</v>
      </c>
      <c r="F2705" s="10">
        <v>42036</v>
      </c>
      <c r="G2705" s="10">
        <v>45689</v>
      </c>
      <c r="H2705" s="11">
        <v>11</v>
      </c>
      <c r="I2705" s="20" t="s">
        <v>259</v>
      </c>
      <c r="J2705" s="11" t="s">
        <v>261</v>
      </c>
      <c r="K2705" s="11" t="s">
        <v>11524</v>
      </c>
      <c r="L2705" s="11">
        <v>2</v>
      </c>
    </row>
    <row r="2706" spans="1:12">
      <c r="A2706" s="11" t="s">
        <v>12157</v>
      </c>
      <c r="D2706" s="11" t="s">
        <v>260</v>
      </c>
      <c r="E2706" s="19" t="s">
        <v>4917</v>
      </c>
      <c r="F2706" s="10">
        <v>42036</v>
      </c>
      <c r="G2706" s="10">
        <v>45689</v>
      </c>
      <c r="H2706" s="11">
        <v>11</v>
      </c>
      <c r="I2706" s="20" t="s">
        <v>259</v>
      </c>
      <c r="J2706" s="11" t="s">
        <v>261</v>
      </c>
      <c r="K2706" s="11" t="s">
        <v>11524</v>
      </c>
      <c r="L2706" s="11">
        <v>2</v>
      </c>
    </row>
    <row r="2707" spans="1:12">
      <c r="A2707" s="11" t="s">
        <v>12158</v>
      </c>
      <c r="D2707" s="11" t="s">
        <v>260</v>
      </c>
      <c r="E2707" s="19" t="s">
        <v>4918</v>
      </c>
      <c r="F2707" s="10">
        <v>42036</v>
      </c>
      <c r="G2707" s="10">
        <v>45689</v>
      </c>
      <c r="H2707" s="11">
        <v>11</v>
      </c>
      <c r="I2707" s="20" t="s">
        <v>259</v>
      </c>
      <c r="J2707" s="11" t="s">
        <v>261</v>
      </c>
      <c r="K2707" s="11" t="s">
        <v>11524</v>
      </c>
      <c r="L2707" s="11">
        <v>2</v>
      </c>
    </row>
    <row r="2708" spans="1:12">
      <c r="A2708" s="11" t="s">
        <v>12159</v>
      </c>
      <c r="D2708" s="11" t="s">
        <v>260</v>
      </c>
      <c r="E2708" s="19" t="s">
        <v>4919</v>
      </c>
      <c r="F2708" s="10">
        <v>42036</v>
      </c>
      <c r="G2708" s="10">
        <v>45689</v>
      </c>
      <c r="H2708" s="11">
        <v>11</v>
      </c>
      <c r="I2708" s="20" t="s">
        <v>259</v>
      </c>
      <c r="J2708" s="11" t="s">
        <v>261</v>
      </c>
      <c r="K2708" s="11" t="s">
        <v>11524</v>
      </c>
      <c r="L2708" s="11">
        <v>2</v>
      </c>
    </row>
    <row r="2709" spans="1:12">
      <c r="A2709" s="11" t="s">
        <v>12160</v>
      </c>
      <c r="D2709" s="11" t="s">
        <v>260</v>
      </c>
      <c r="E2709" s="19" t="s">
        <v>4920</v>
      </c>
      <c r="F2709" s="10">
        <v>42036</v>
      </c>
      <c r="G2709" s="10">
        <v>45689</v>
      </c>
      <c r="H2709" s="11">
        <v>11</v>
      </c>
      <c r="I2709" s="11" t="s">
        <v>277</v>
      </c>
      <c r="J2709" s="11" t="s">
        <v>261</v>
      </c>
      <c r="K2709" s="11" t="s">
        <v>11524</v>
      </c>
      <c r="L2709" s="11">
        <v>2</v>
      </c>
    </row>
    <row r="2710" spans="1:12">
      <c r="A2710" s="11" t="s">
        <v>12161</v>
      </c>
      <c r="D2710" s="11" t="s">
        <v>260</v>
      </c>
      <c r="E2710" s="19" t="s">
        <v>4921</v>
      </c>
      <c r="F2710" s="10">
        <v>42036</v>
      </c>
      <c r="G2710" s="10">
        <v>45689</v>
      </c>
      <c r="H2710" s="11">
        <v>11</v>
      </c>
      <c r="I2710" s="11" t="s">
        <v>277</v>
      </c>
      <c r="J2710" s="11" t="s">
        <v>261</v>
      </c>
      <c r="K2710" s="11" t="s">
        <v>11524</v>
      </c>
      <c r="L2710" s="11">
        <v>2</v>
      </c>
    </row>
    <row r="2711" spans="1:12">
      <c r="A2711" s="11" t="s">
        <v>12162</v>
      </c>
      <c r="D2711" s="11" t="s">
        <v>260</v>
      </c>
      <c r="E2711" s="19" t="s">
        <v>4922</v>
      </c>
      <c r="F2711" s="10">
        <v>42036</v>
      </c>
      <c r="G2711" s="10">
        <v>45689</v>
      </c>
      <c r="H2711" s="11">
        <v>11</v>
      </c>
      <c r="I2711" s="11" t="s">
        <v>277</v>
      </c>
      <c r="J2711" s="11" t="s">
        <v>261</v>
      </c>
      <c r="K2711" s="11" t="s">
        <v>11524</v>
      </c>
      <c r="L2711" s="11">
        <v>2</v>
      </c>
    </row>
    <row r="2712" spans="1:12">
      <c r="A2712" s="11" t="s">
        <v>11983</v>
      </c>
      <c r="D2712" s="11" t="s">
        <v>260</v>
      </c>
      <c r="E2712" s="19" t="s">
        <v>4923</v>
      </c>
      <c r="F2712" s="10">
        <v>42036</v>
      </c>
      <c r="G2712" s="10">
        <v>45689</v>
      </c>
      <c r="H2712" s="11">
        <v>11</v>
      </c>
      <c r="I2712" s="20" t="s">
        <v>259</v>
      </c>
      <c r="J2712" s="11" t="s">
        <v>261</v>
      </c>
      <c r="K2712" s="11" t="s">
        <v>11524</v>
      </c>
      <c r="L2712" s="11">
        <v>2</v>
      </c>
    </row>
    <row r="2713" spans="1:12">
      <c r="A2713" s="11" t="s">
        <v>11984</v>
      </c>
      <c r="D2713" s="11" t="s">
        <v>260</v>
      </c>
      <c r="E2713" s="19" t="s">
        <v>4924</v>
      </c>
      <c r="F2713" s="10">
        <v>42036</v>
      </c>
      <c r="G2713" s="10">
        <v>45689</v>
      </c>
      <c r="H2713" s="11">
        <v>11</v>
      </c>
      <c r="I2713" s="20" t="s">
        <v>259</v>
      </c>
      <c r="J2713" s="11" t="s">
        <v>261</v>
      </c>
      <c r="K2713" s="11" t="s">
        <v>11524</v>
      </c>
      <c r="L2713" s="11">
        <v>2</v>
      </c>
    </row>
    <row r="2714" spans="1:12">
      <c r="A2714" s="11" t="s">
        <v>11985</v>
      </c>
      <c r="D2714" s="11" t="s">
        <v>260</v>
      </c>
      <c r="E2714" s="19" t="s">
        <v>4925</v>
      </c>
      <c r="F2714" s="10">
        <v>42036</v>
      </c>
      <c r="G2714" s="10">
        <v>45689</v>
      </c>
      <c r="H2714" s="11">
        <v>11</v>
      </c>
      <c r="I2714" s="20" t="s">
        <v>259</v>
      </c>
      <c r="J2714" s="11" t="s">
        <v>261</v>
      </c>
      <c r="K2714" s="11" t="s">
        <v>11524</v>
      </c>
      <c r="L2714" s="11">
        <v>2</v>
      </c>
    </row>
    <row r="2715" spans="1:12">
      <c r="A2715" s="11" t="s">
        <v>11986</v>
      </c>
      <c r="D2715" s="11" t="s">
        <v>260</v>
      </c>
      <c r="E2715" s="19" t="s">
        <v>4926</v>
      </c>
      <c r="F2715" s="10">
        <v>42036</v>
      </c>
      <c r="G2715" s="10">
        <v>45689</v>
      </c>
      <c r="H2715" s="11">
        <v>11</v>
      </c>
      <c r="I2715" s="20" t="s">
        <v>259</v>
      </c>
      <c r="J2715" s="11" t="s">
        <v>261</v>
      </c>
      <c r="K2715" s="11" t="s">
        <v>11524</v>
      </c>
      <c r="L2715" s="11">
        <v>2</v>
      </c>
    </row>
    <row r="2716" spans="1:12">
      <c r="A2716" s="11" t="s">
        <v>11987</v>
      </c>
      <c r="D2716" s="11" t="s">
        <v>260</v>
      </c>
      <c r="E2716" s="19" t="s">
        <v>4927</v>
      </c>
      <c r="F2716" s="10">
        <v>42036</v>
      </c>
      <c r="G2716" s="10">
        <v>45689</v>
      </c>
      <c r="H2716" s="11">
        <v>11</v>
      </c>
      <c r="I2716" s="20" t="s">
        <v>259</v>
      </c>
      <c r="J2716" s="11" t="s">
        <v>261</v>
      </c>
      <c r="K2716" s="11" t="s">
        <v>11524</v>
      </c>
      <c r="L2716" s="11">
        <v>2</v>
      </c>
    </row>
    <row r="2717" spans="1:12">
      <c r="A2717" s="11" t="s">
        <v>11988</v>
      </c>
      <c r="D2717" s="11" t="s">
        <v>260</v>
      </c>
      <c r="E2717" s="19" t="s">
        <v>4928</v>
      </c>
      <c r="F2717" s="10">
        <v>42036</v>
      </c>
      <c r="G2717" s="10">
        <v>45689</v>
      </c>
      <c r="H2717" s="11">
        <v>11</v>
      </c>
      <c r="I2717" s="20" t="s">
        <v>259</v>
      </c>
      <c r="J2717" s="11" t="s">
        <v>261</v>
      </c>
      <c r="K2717" s="11" t="s">
        <v>11524</v>
      </c>
      <c r="L2717" s="11">
        <v>2</v>
      </c>
    </row>
    <row r="2718" spans="1:12">
      <c r="A2718" s="11" t="s">
        <v>11989</v>
      </c>
      <c r="D2718" s="11" t="s">
        <v>260</v>
      </c>
      <c r="E2718" s="19" t="s">
        <v>4929</v>
      </c>
      <c r="F2718" s="10">
        <v>42036</v>
      </c>
      <c r="G2718" s="10">
        <v>45689</v>
      </c>
      <c r="H2718" s="11">
        <v>11</v>
      </c>
      <c r="I2718" s="20" t="s">
        <v>259</v>
      </c>
      <c r="J2718" s="11" t="s">
        <v>261</v>
      </c>
      <c r="K2718" s="11" t="s">
        <v>11524</v>
      </c>
      <c r="L2718" s="11">
        <v>2</v>
      </c>
    </row>
    <row r="2719" spans="1:12">
      <c r="A2719" s="11" t="s">
        <v>11990</v>
      </c>
      <c r="D2719" s="11" t="s">
        <v>260</v>
      </c>
      <c r="E2719" s="19" t="s">
        <v>4930</v>
      </c>
      <c r="F2719" s="10">
        <v>42036</v>
      </c>
      <c r="G2719" s="10">
        <v>45689</v>
      </c>
      <c r="H2719" s="11">
        <v>11</v>
      </c>
      <c r="I2719" s="20" t="s">
        <v>259</v>
      </c>
      <c r="J2719" s="11" t="s">
        <v>261</v>
      </c>
      <c r="K2719" s="11" t="s">
        <v>11524</v>
      </c>
      <c r="L2719" s="11">
        <v>2</v>
      </c>
    </row>
    <row r="2720" spans="1:12">
      <c r="A2720" s="11" t="s">
        <v>11991</v>
      </c>
      <c r="D2720" s="11" t="s">
        <v>260</v>
      </c>
      <c r="E2720" s="19" t="s">
        <v>4931</v>
      </c>
      <c r="F2720" s="10">
        <v>42036</v>
      </c>
      <c r="G2720" s="10">
        <v>45689</v>
      </c>
      <c r="H2720" s="11">
        <v>11</v>
      </c>
      <c r="I2720" s="20" t="s">
        <v>259</v>
      </c>
      <c r="J2720" s="11" t="s">
        <v>261</v>
      </c>
      <c r="K2720" s="11" t="s">
        <v>11524</v>
      </c>
      <c r="L2720" s="11">
        <v>2</v>
      </c>
    </row>
    <row r="2721" spans="1:12">
      <c r="A2721" s="11" t="s">
        <v>11992</v>
      </c>
      <c r="D2721" s="11" t="s">
        <v>260</v>
      </c>
      <c r="E2721" s="19" t="s">
        <v>4932</v>
      </c>
      <c r="F2721" s="10">
        <v>42036</v>
      </c>
      <c r="G2721" s="10">
        <v>45689</v>
      </c>
      <c r="H2721" s="11">
        <v>11</v>
      </c>
      <c r="I2721" s="20" t="s">
        <v>259</v>
      </c>
      <c r="J2721" s="11" t="s">
        <v>261</v>
      </c>
      <c r="K2721" s="11" t="s">
        <v>11524</v>
      </c>
      <c r="L2721" s="11">
        <v>2</v>
      </c>
    </row>
    <row r="2722" spans="1:12">
      <c r="A2722" s="11" t="s">
        <v>11993</v>
      </c>
      <c r="D2722" s="11" t="s">
        <v>260</v>
      </c>
      <c r="E2722" s="19" t="s">
        <v>4933</v>
      </c>
      <c r="F2722" s="10">
        <v>42036</v>
      </c>
      <c r="G2722" s="10">
        <v>45689</v>
      </c>
      <c r="H2722" s="11">
        <v>11</v>
      </c>
      <c r="I2722" s="20" t="s">
        <v>259</v>
      </c>
      <c r="J2722" s="11" t="s">
        <v>261</v>
      </c>
      <c r="K2722" s="11" t="s">
        <v>11524</v>
      </c>
      <c r="L2722" s="11">
        <v>2</v>
      </c>
    </row>
    <row r="2723" spans="1:12">
      <c r="A2723" s="11" t="s">
        <v>11994</v>
      </c>
      <c r="D2723" s="11" t="s">
        <v>260</v>
      </c>
      <c r="E2723" s="19" t="s">
        <v>4934</v>
      </c>
      <c r="F2723" s="10">
        <v>42036</v>
      </c>
      <c r="G2723" s="10">
        <v>45689</v>
      </c>
      <c r="H2723" s="11">
        <v>11</v>
      </c>
      <c r="I2723" s="20" t="s">
        <v>259</v>
      </c>
      <c r="J2723" s="11" t="s">
        <v>261</v>
      </c>
      <c r="K2723" s="11" t="s">
        <v>11524</v>
      </c>
      <c r="L2723" s="11">
        <v>2</v>
      </c>
    </row>
    <row r="2724" spans="1:12">
      <c r="A2724" s="11" t="s">
        <v>11995</v>
      </c>
      <c r="D2724" s="11" t="s">
        <v>260</v>
      </c>
      <c r="E2724" s="19" t="s">
        <v>4935</v>
      </c>
      <c r="F2724" s="10">
        <v>42036</v>
      </c>
      <c r="G2724" s="10">
        <v>45689</v>
      </c>
      <c r="H2724" s="11">
        <v>11</v>
      </c>
      <c r="I2724" s="20" t="s">
        <v>259</v>
      </c>
      <c r="J2724" s="11" t="s">
        <v>261</v>
      </c>
      <c r="K2724" s="11" t="s">
        <v>11524</v>
      </c>
      <c r="L2724" s="11">
        <v>2</v>
      </c>
    </row>
    <row r="2725" spans="1:12">
      <c r="A2725" s="11" t="s">
        <v>11996</v>
      </c>
      <c r="D2725" s="11" t="s">
        <v>260</v>
      </c>
      <c r="E2725" s="19" t="s">
        <v>4936</v>
      </c>
      <c r="F2725" s="10">
        <v>42036</v>
      </c>
      <c r="G2725" s="10">
        <v>45689</v>
      </c>
      <c r="H2725" s="11">
        <v>11</v>
      </c>
      <c r="I2725" s="20" t="s">
        <v>259</v>
      </c>
      <c r="J2725" s="11" t="s">
        <v>261</v>
      </c>
      <c r="K2725" s="11" t="s">
        <v>11524</v>
      </c>
      <c r="L2725" s="11">
        <v>2</v>
      </c>
    </row>
    <row r="2726" spans="1:12">
      <c r="A2726" s="11" t="s">
        <v>11997</v>
      </c>
      <c r="D2726" s="11" t="s">
        <v>260</v>
      </c>
      <c r="E2726" s="19" t="s">
        <v>4937</v>
      </c>
      <c r="F2726" s="10">
        <v>42036</v>
      </c>
      <c r="G2726" s="10">
        <v>45689</v>
      </c>
      <c r="H2726" s="11">
        <v>11</v>
      </c>
      <c r="I2726" s="20" t="s">
        <v>259</v>
      </c>
      <c r="J2726" s="11" t="s">
        <v>261</v>
      </c>
      <c r="K2726" s="11" t="s">
        <v>11524</v>
      </c>
      <c r="L2726" s="11">
        <v>2</v>
      </c>
    </row>
    <row r="2727" spans="1:12">
      <c r="A2727" s="11" t="s">
        <v>11998</v>
      </c>
      <c r="D2727" s="11" t="s">
        <v>260</v>
      </c>
      <c r="E2727" s="19" t="s">
        <v>4938</v>
      </c>
      <c r="F2727" s="10">
        <v>42036</v>
      </c>
      <c r="G2727" s="10">
        <v>45689</v>
      </c>
      <c r="H2727" s="11">
        <v>11</v>
      </c>
      <c r="I2727" s="11" t="s">
        <v>277</v>
      </c>
      <c r="J2727" s="11" t="s">
        <v>261</v>
      </c>
      <c r="K2727" s="11" t="s">
        <v>11524</v>
      </c>
      <c r="L2727" s="11">
        <v>2</v>
      </c>
    </row>
    <row r="2728" spans="1:12">
      <c r="A2728" s="11" t="s">
        <v>11999</v>
      </c>
      <c r="D2728" s="11" t="s">
        <v>260</v>
      </c>
      <c r="E2728" s="19" t="s">
        <v>4939</v>
      </c>
      <c r="F2728" s="10">
        <v>42036</v>
      </c>
      <c r="G2728" s="10">
        <v>45689</v>
      </c>
      <c r="H2728" s="11">
        <v>11</v>
      </c>
      <c r="I2728" s="11" t="s">
        <v>277</v>
      </c>
      <c r="J2728" s="11" t="s">
        <v>261</v>
      </c>
      <c r="K2728" s="11" t="s">
        <v>11524</v>
      </c>
      <c r="L2728" s="11">
        <v>2</v>
      </c>
    </row>
    <row r="2729" spans="1:12">
      <c r="A2729" s="11" t="s">
        <v>12000</v>
      </c>
      <c r="D2729" s="11" t="s">
        <v>260</v>
      </c>
      <c r="E2729" s="19" t="s">
        <v>4940</v>
      </c>
      <c r="F2729" s="10">
        <v>42036</v>
      </c>
      <c r="G2729" s="10">
        <v>45689</v>
      </c>
      <c r="H2729" s="11">
        <v>11</v>
      </c>
      <c r="I2729" s="11" t="s">
        <v>277</v>
      </c>
      <c r="J2729" s="11" t="s">
        <v>261</v>
      </c>
      <c r="K2729" s="11" t="s">
        <v>11524</v>
      </c>
      <c r="L2729" s="11">
        <v>2</v>
      </c>
    </row>
    <row r="2730" spans="1:12">
      <c r="A2730" s="11" t="s">
        <v>11821</v>
      </c>
      <c r="D2730" s="11" t="s">
        <v>260</v>
      </c>
      <c r="E2730" s="19" t="s">
        <v>4941</v>
      </c>
      <c r="F2730" s="10">
        <v>42036</v>
      </c>
      <c r="G2730" s="10">
        <v>45689</v>
      </c>
      <c r="H2730" s="11">
        <v>11</v>
      </c>
      <c r="I2730" s="20" t="s">
        <v>259</v>
      </c>
      <c r="J2730" s="11" t="s">
        <v>261</v>
      </c>
      <c r="K2730" s="11" t="s">
        <v>11524</v>
      </c>
      <c r="L2730" s="11">
        <v>2</v>
      </c>
    </row>
    <row r="2731" spans="1:12">
      <c r="A2731" s="11" t="s">
        <v>11822</v>
      </c>
      <c r="D2731" s="11" t="s">
        <v>260</v>
      </c>
      <c r="E2731" s="19" t="s">
        <v>4942</v>
      </c>
      <c r="F2731" s="10">
        <v>42036</v>
      </c>
      <c r="G2731" s="10">
        <v>45689</v>
      </c>
      <c r="H2731" s="11">
        <v>11</v>
      </c>
      <c r="I2731" s="20" t="s">
        <v>259</v>
      </c>
      <c r="J2731" s="11" t="s">
        <v>261</v>
      </c>
      <c r="K2731" s="11" t="s">
        <v>11524</v>
      </c>
      <c r="L2731" s="11">
        <v>2</v>
      </c>
    </row>
    <row r="2732" spans="1:12">
      <c r="A2732" s="11" t="s">
        <v>11823</v>
      </c>
      <c r="D2732" s="11" t="s">
        <v>260</v>
      </c>
      <c r="E2732" s="19" t="s">
        <v>4943</v>
      </c>
      <c r="F2732" s="10">
        <v>42036</v>
      </c>
      <c r="G2732" s="10">
        <v>45689</v>
      </c>
      <c r="H2732" s="11">
        <v>11</v>
      </c>
      <c r="I2732" s="20" t="s">
        <v>259</v>
      </c>
      <c r="J2732" s="11" t="s">
        <v>261</v>
      </c>
      <c r="K2732" s="11" t="s">
        <v>11524</v>
      </c>
      <c r="L2732" s="11">
        <v>2</v>
      </c>
    </row>
    <row r="2733" spans="1:12">
      <c r="A2733" s="11" t="s">
        <v>11824</v>
      </c>
      <c r="D2733" s="11" t="s">
        <v>260</v>
      </c>
      <c r="E2733" s="19" t="s">
        <v>4944</v>
      </c>
      <c r="F2733" s="10">
        <v>42036</v>
      </c>
      <c r="G2733" s="10">
        <v>45689</v>
      </c>
      <c r="H2733" s="11">
        <v>11</v>
      </c>
      <c r="I2733" s="20" t="s">
        <v>259</v>
      </c>
      <c r="J2733" s="11" t="s">
        <v>261</v>
      </c>
      <c r="K2733" s="11" t="s">
        <v>11524</v>
      </c>
      <c r="L2733" s="11">
        <v>2</v>
      </c>
    </row>
    <row r="2734" spans="1:12">
      <c r="A2734" s="11" t="s">
        <v>11825</v>
      </c>
      <c r="D2734" s="11" t="s">
        <v>260</v>
      </c>
      <c r="E2734" s="19" t="s">
        <v>4945</v>
      </c>
      <c r="F2734" s="10">
        <v>42036</v>
      </c>
      <c r="G2734" s="10">
        <v>45689</v>
      </c>
      <c r="H2734" s="11">
        <v>11</v>
      </c>
      <c r="I2734" s="20" t="s">
        <v>259</v>
      </c>
      <c r="J2734" s="11" t="s">
        <v>261</v>
      </c>
      <c r="K2734" s="11" t="s">
        <v>11524</v>
      </c>
      <c r="L2734" s="11">
        <v>2</v>
      </c>
    </row>
    <row r="2735" spans="1:12">
      <c r="A2735" s="11" t="s">
        <v>11826</v>
      </c>
      <c r="D2735" s="11" t="s">
        <v>260</v>
      </c>
      <c r="E2735" s="19" t="s">
        <v>4946</v>
      </c>
      <c r="F2735" s="10">
        <v>42036</v>
      </c>
      <c r="G2735" s="10">
        <v>45689</v>
      </c>
      <c r="H2735" s="11">
        <v>11</v>
      </c>
      <c r="I2735" s="20" t="s">
        <v>259</v>
      </c>
      <c r="J2735" s="11" t="s">
        <v>261</v>
      </c>
      <c r="K2735" s="11" t="s">
        <v>11524</v>
      </c>
      <c r="L2735" s="11">
        <v>2</v>
      </c>
    </row>
    <row r="2736" spans="1:12">
      <c r="A2736" s="11" t="s">
        <v>11827</v>
      </c>
      <c r="D2736" s="11" t="s">
        <v>260</v>
      </c>
      <c r="E2736" s="19" t="s">
        <v>4947</v>
      </c>
      <c r="F2736" s="10">
        <v>42036</v>
      </c>
      <c r="G2736" s="10">
        <v>45689</v>
      </c>
      <c r="H2736" s="11">
        <v>11</v>
      </c>
      <c r="I2736" s="20" t="s">
        <v>259</v>
      </c>
      <c r="J2736" s="11" t="s">
        <v>261</v>
      </c>
      <c r="K2736" s="11" t="s">
        <v>11524</v>
      </c>
      <c r="L2736" s="11">
        <v>2</v>
      </c>
    </row>
    <row r="2737" spans="1:12">
      <c r="A2737" s="11" t="s">
        <v>11828</v>
      </c>
      <c r="D2737" s="11" t="s">
        <v>260</v>
      </c>
      <c r="E2737" s="19" t="s">
        <v>4948</v>
      </c>
      <c r="F2737" s="10">
        <v>42036</v>
      </c>
      <c r="G2737" s="10">
        <v>45689</v>
      </c>
      <c r="H2737" s="11">
        <v>11</v>
      </c>
      <c r="I2737" s="20" t="s">
        <v>259</v>
      </c>
      <c r="J2737" s="11" t="s">
        <v>261</v>
      </c>
      <c r="K2737" s="11" t="s">
        <v>11524</v>
      </c>
      <c r="L2737" s="11">
        <v>2</v>
      </c>
    </row>
    <row r="2738" spans="1:12">
      <c r="A2738" s="11" t="s">
        <v>11829</v>
      </c>
      <c r="D2738" s="11" t="s">
        <v>260</v>
      </c>
      <c r="E2738" s="19" t="s">
        <v>4949</v>
      </c>
      <c r="F2738" s="10">
        <v>42036</v>
      </c>
      <c r="G2738" s="10">
        <v>45689</v>
      </c>
      <c r="H2738" s="11">
        <v>11</v>
      </c>
      <c r="I2738" s="20" t="s">
        <v>259</v>
      </c>
      <c r="J2738" s="11" t="s">
        <v>261</v>
      </c>
      <c r="K2738" s="11" t="s">
        <v>11524</v>
      </c>
      <c r="L2738" s="11">
        <v>2</v>
      </c>
    </row>
    <row r="2739" spans="1:12">
      <c r="A2739" s="11" t="s">
        <v>11830</v>
      </c>
      <c r="D2739" s="11" t="s">
        <v>260</v>
      </c>
      <c r="E2739" s="19" t="s">
        <v>4950</v>
      </c>
      <c r="F2739" s="10">
        <v>42036</v>
      </c>
      <c r="G2739" s="10">
        <v>45689</v>
      </c>
      <c r="H2739" s="11">
        <v>11</v>
      </c>
      <c r="I2739" s="20" t="s">
        <v>259</v>
      </c>
      <c r="J2739" s="11" t="s">
        <v>261</v>
      </c>
      <c r="K2739" s="11" t="s">
        <v>11524</v>
      </c>
      <c r="L2739" s="11">
        <v>2</v>
      </c>
    </row>
    <row r="2740" spans="1:12">
      <c r="A2740" s="11" t="s">
        <v>11831</v>
      </c>
      <c r="D2740" s="11" t="s">
        <v>260</v>
      </c>
      <c r="E2740" s="19" t="s">
        <v>4951</v>
      </c>
      <c r="F2740" s="10">
        <v>42036</v>
      </c>
      <c r="G2740" s="10">
        <v>45689</v>
      </c>
      <c r="H2740" s="11">
        <v>11</v>
      </c>
      <c r="I2740" s="20" t="s">
        <v>259</v>
      </c>
      <c r="J2740" s="11" t="s">
        <v>261</v>
      </c>
      <c r="K2740" s="11" t="s">
        <v>11524</v>
      </c>
      <c r="L2740" s="11">
        <v>2</v>
      </c>
    </row>
    <row r="2741" spans="1:12">
      <c r="A2741" s="11" t="s">
        <v>11832</v>
      </c>
      <c r="D2741" s="11" t="s">
        <v>260</v>
      </c>
      <c r="E2741" s="19" t="s">
        <v>4952</v>
      </c>
      <c r="F2741" s="10">
        <v>42036</v>
      </c>
      <c r="G2741" s="10">
        <v>45689</v>
      </c>
      <c r="H2741" s="11">
        <v>11</v>
      </c>
      <c r="I2741" s="20" t="s">
        <v>259</v>
      </c>
      <c r="J2741" s="11" t="s">
        <v>261</v>
      </c>
      <c r="K2741" s="11" t="s">
        <v>11524</v>
      </c>
      <c r="L2741" s="11">
        <v>2</v>
      </c>
    </row>
    <row r="2742" spans="1:12">
      <c r="A2742" s="11" t="s">
        <v>11833</v>
      </c>
      <c r="D2742" s="11" t="s">
        <v>260</v>
      </c>
      <c r="E2742" s="19" t="s">
        <v>4953</v>
      </c>
      <c r="F2742" s="10">
        <v>42036</v>
      </c>
      <c r="G2742" s="10">
        <v>45689</v>
      </c>
      <c r="H2742" s="11">
        <v>11</v>
      </c>
      <c r="I2742" s="20" t="s">
        <v>259</v>
      </c>
      <c r="J2742" s="11" t="s">
        <v>261</v>
      </c>
      <c r="K2742" s="11" t="s">
        <v>11524</v>
      </c>
      <c r="L2742" s="11">
        <v>2</v>
      </c>
    </row>
    <row r="2743" spans="1:12">
      <c r="A2743" s="11" t="s">
        <v>11834</v>
      </c>
      <c r="D2743" s="11" t="s">
        <v>260</v>
      </c>
      <c r="E2743" s="19" t="s">
        <v>4954</v>
      </c>
      <c r="F2743" s="10">
        <v>42036</v>
      </c>
      <c r="G2743" s="10">
        <v>45689</v>
      </c>
      <c r="H2743" s="11">
        <v>11</v>
      </c>
      <c r="I2743" s="20" t="s">
        <v>259</v>
      </c>
      <c r="J2743" s="11" t="s">
        <v>261</v>
      </c>
      <c r="K2743" s="11" t="s">
        <v>11524</v>
      </c>
      <c r="L2743" s="11">
        <v>2</v>
      </c>
    </row>
    <row r="2744" spans="1:12">
      <c r="A2744" s="11" t="s">
        <v>11835</v>
      </c>
      <c r="D2744" s="11" t="s">
        <v>260</v>
      </c>
      <c r="E2744" s="19" t="s">
        <v>4955</v>
      </c>
      <c r="F2744" s="10">
        <v>42036</v>
      </c>
      <c r="G2744" s="10">
        <v>45689</v>
      </c>
      <c r="H2744" s="11">
        <v>11</v>
      </c>
      <c r="I2744" s="20" t="s">
        <v>259</v>
      </c>
      <c r="J2744" s="11" t="s">
        <v>261</v>
      </c>
      <c r="K2744" s="11" t="s">
        <v>11524</v>
      </c>
      <c r="L2744" s="11">
        <v>2</v>
      </c>
    </row>
    <row r="2745" spans="1:12">
      <c r="A2745" s="11" t="s">
        <v>11836</v>
      </c>
      <c r="D2745" s="11" t="s">
        <v>260</v>
      </c>
      <c r="E2745" s="19" t="s">
        <v>4956</v>
      </c>
      <c r="F2745" s="10">
        <v>42036</v>
      </c>
      <c r="G2745" s="10">
        <v>45689</v>
      </c>
      <c r="H2745" s="11">
        <v>11</v>
      </c>
      <c r="I2745" s="11" t="s">
        <v>277</v>
      </c>
      <c r="J2745" s="11" t="s">
        <v>261</v>
      </c>
      <c r="K2745" s="11" t="s">
        <v>11524</v>
      </c>
      <c r="L2745" s="11">
        <v>2</v>
      </c>
    </row>
    <row r="2746" spans="1:12">
      <c r="A2746" s="11" t="s">
        <v>11837</v>
      </c>
      <c r="D2746" s="11" t="s">
        <v>260</v>
      </c>
      <c r="E2746" s="19" t="s">
        <v>4957</v>
      </c>
      <c r="F2746" s="10">
        <v>42036</v>
      </c>
      <c r="G2746" s="10">
        <v>45689</v>
      </c>
      <c r="H2746" s="11">
        <v>11</v>
      </c>
      <c r="I2746" s="11" t="s">
        <v>277</v>
      </c>
      <c r="J2746" s="11" t="s">
        <v>261</v>
      </c>
      <c r="K2746" s="11" t="s">
        <v>11524</v>
      </c>
      <c r="L2746" s="11">
        <v>2</v>
      </c>
    </row>
    <row r="2747" spans="1:12">
      <c r="A2747" s="11" t="s">
        <v>11838</v>
      </c>
      <c r="D2747" s="11" t="s">
        <v>260</v>
      </c>
      <c r="E2747" s="19" t="s">
        <v>4958</v>
      </c>
      <c r="F2747" s="10">
        <v>42036</v>
      </c>
      <c r="G2747" s="10">
        <v>45689</v>
      </c>
      <c r="H2747" s="11">
        <v>11</v>
      </c>
      <c r="I2747" s="11" t="s">
        <v>277</v>
      </c>
      <c r="J2747" s="11" t="s">
        <v>261</v>
      </c>
      <c r="K2747" s="11" t="s">
        <v>11524</v>
      </c>
      <c r="L2747" s="11">
        <v>2</v>
      </c>
    </row>
    <row r="2748" spans="1:12">
      <c r="A2748" s="11" t="s">
        <v>12307</v>
      </c>
      <c r="D2748" s="11" t="s">
        <v>260</v>
      </c>
      <c r="E2748" s="19" t="s">
        <v>4959</v>
      </c>
      <c r="F2748" s="10">
        <v>42036</v>
      </c>
      <c r="G2748" s="10">
        <v>45689</v>
      </c>
      <c r="H2748" s="11">
        <v>11</v>
      </c>
      <c r="I2748" s="20" t="s">
        <v>259</v>
      </c>
      <c r="J2748" s="11" t="s">
        <v>261</v>
      </c>
      <c r="K2748" s="11" t="s">
        <v>11524</v>
      </c>
      <c r="L2748" s="11">
        <v>2</v>
      </c>
    </row>
    <row r="2749" spans="1:12">
      <c r="A2749" s="11" t="s">
        <v>12308</v>
      </c>
      <c r="D2749" s="11" t="s">
        <v>260</v>
      </c>
      <c r="E2749" s="19" t="s">
        <v>4960</v>
      </c>
      <c r="F2749" s="10">
        <v>42036</v>
      </c>
      <c r="G2749" s="10">
        <v>45689</v>
      </c>
      <c r="H2749" s="11">
        <v>11</v>
      </c>
      <c r="I2749" s="20" t="s">
        <v>259</v>
      </c>
      <c r="J2749" s="11" t="s">
        <v>261</v>
      </c>
      <c r="K2749" s="11" t="s">
        <v>11524</v>
      </c>
      <c r="L2749" s="11">
        <v>2</v>
      </c>
    </row>
    <row r="2750" spans="1:12">
      <c r="A2750" s="11" t="s">
        <v>12309</v>
      </c>
      <c r="D2750" s="11" t="s">
        <v>260</v>
      </c>
      <c r="E2750" s="19" t="s">
        <v>4961</v>
      </c>
      <c r="F2750" s="10">
        <v>42036</v>
      </c>
      <c r="G2750" s="10">
        <v>45689</v>
      </c>
      <c r="H2750" s="11">
        <v>11</v>
      </c>
      <c r="I2750" s="20" t="s">
        <v>259</v>
      </c>
      <c r="J2750" s="11" t="s">
        <v>261</v>
      </c>
      <c r="K2750" s="11" t="s">
        <v>11524</v>
      </c>
      <c r="L2750" s="11">
        <v>2</v>
      </c>
    </row>
    <row r="2751" spans="1:12">
      <c r="A2751" s="11" t="s">
        <v>12310</v>
      </c>
      <c r="D2751" s="11" t="s">
        <v>260</v>
      </c>
      <c r="E2751" s="19" t="s">
        <v>4962</v>
      </c>
      <c r="F2751" s="10">
        <v>42036</v>
      </c>
      <c r="G2751" s="10">
        <v>45689</v>
      </c>
      <c r="H2751" s="11">
        <v>11</v>
      </c>
      <c r="I2751" s="20" t="s">
        <v>259</v>
      </c>
      <c r="J2751" s="11" t="s">
        <v>261</v>
      </c>
      <c r="K2751" s="11" t="s">
        <v>11524</v>
      </c>
      <c r="L2751" s="11">
        <v>2</v>
      </c>
    </row>
    <row r="2752" spans="1:12">
      <c r="A2752" s="11" t="s">
        <v>12311</v>
      </c>
      <c r="D2752" s="11" t="s">
        <v>260</v>
      </c>
      <c r="E2752" s="19" t="s">
        <v>4963</v>
      </c>
      <c r="F2752" s="10">
        <v>42036</v>
      </c>
      <c r="G2752" s="10">
        <v>45689</v>
      </c>
      <c r="H2752" s="11">
        <v>11</v>
      </c>
      <c r="I2752" s="20" t="s">
        <v>259</v>
      </c>
      <c r="J2752" s="11" t="s">
        <v>261</v>
      </c>
      <c r="K2752" s="11" t="s">
        <v>11524</v>
      </c>
      <c r="L2752" s="11">
        <v>2</v>
      </c>
    </row>
    <row r="2753" spans="1:12">
      <c r="A2753" s="11" t="s">
        <v>12312</v>
      </c>
      <c r="D2753" s="11" t="s">
        <v>260</v>
      </c>
      <c r="E2753" s="19" t="s">
        <v>4964</v>
      </c>
      <c r="F2753" s="10">
        <v>42036</v>
      </c>
      <c r="G2753" s="10">
        <v>45689</v>
      </c>
      <c r="H2753" s="11">
        <v>11</v>
      </c>
      <c r="I2753" s="20" t="s">
        <v>259</v>
      </c>
      <c r="J2753" s="11" t="s">
        <v>261</v>
      </c>
      <c r="K2753" s="11" t="s">
        <v>11524</v>
      </c>
      <c r="L2753" s="11">
        <v>2</v>
      </c>
    </row>
    <row r="2754" spans="1:12">
      <c r="A2754" s="11" t="s">
        <v>12313</v>
      </c>
      <c r="D2754" s="11" t="s">
        <v>260</v>
      </c>
      <c r="E2754" s="19" t="s">
        <v>4965</v>
      </c>
      <c r="F2754" s="10">
        <v>42036</v>
      </c>
      <c r="G2754" s="10">
        <v>45689</v>
      </c>
      <c r="H2754" s="11">
        <v>11</v>
      </c>
      <c r="I2754" s="20" t="s">
        <v>259</v>
      </c>
      <c r="J2754" s="11" t="s">
        <v>261</v>
      </c>
      <c r="K2754" s="11" t="s">
        <v>11524</v>
      </c>
      <c r="L2754" s="11">
        <v>2</v>
      </c>
    </row>
    <row r="2755" spans="1:12">
      <c r="A2755" s="11" t="s">
        <v>12314</v>
      </c>
      <c r="D2755" s="11" t="s">
        <v>260</v>
      </c>
      <c r="E2755" s="19" t="s">
        <v>4966</v>
      </c>
      <c r="F2755" s="10">
        <v>42036</v>
      </c>
      <c r="G2755" s="10">
        <v>45689</v>
      </c>
      <c r="H2755" s="11">
        <v>11</v>
      </c>
      <c r="I2755" s="20" t="s">
        <v>259</v>
      </c>
      <c r="J2755" s="11" t="s">
        <v>261</v>
      </c>
      <c r="K2755" s="11" t="s">
        <v>11524</v>
      </c>
      <c r="L2755" s="11">
        <v>2</v>
      </c>
    </row>
    <row r="2756" spans="1:12">
      <c r="A2756" s="11" t="s">
        <v>12315</v>
      </c>
      <c r="D2756" s="11" t="s">
        <v>260</v>
      </c>
      <c r="E2756" s="19" t="s">
        <v>4967</v>
      </c>
      <c r="F2756" s="10">
        <v>42036</v>
      </c>
      <c r="G2756" s="10">
        <v>45689</v>
      </c>
      <c r="H2756" s="11">
        <v>11</v>
      </c>
      <c r="I2756" s="20" t="s">
        <v>259</v>
      </c>
      <c r="J2756" s="11" t="s">
        <v>261</v>
      </c>
      <c r="K2756" s="11" t="s">
        <v>11524</v>
      </c>
      <c r="L2756" s="11">
        <v>2</v>
      </c>
    </row>
    <row r="2757" spans="1:12">
      <c r="A2757" s="11" t="s">
        <v>12316</v>
      </c>
      <c r="D2757" s="11" t="s">
        <v>260</v>
      </c>
      <c r="E2757" s="19" t="s">
        <v>4968</v>
      </c>
      <c r="F2757" s="10">
        <v>42036</v>
      </c>
      <c r="G2757" s="10">
        <v>45689</v>
      </c>
      <c r="H2757" s="11">
        <v>11</v>
      </c>
      <c r="I2757" s="20" t="s">
        <v>259</v>
      </c>
      <c r="J2757" s="11" t="s">
        <v>261</v>
      </c>
      <c r="K2757" s="11" t="s">
        <v>11524</v>
      </c>
      <c r="L2757" s="11">
        <v>2</v>
      </c>
    </row>
    <row r="2758" spans="1:12">
      <c r="A2758" s="11" t="s">
        <v>12317</v>
      </c>
      <c r="D2758" s="11" t="s">
        <v>260</v>
      </c>
      <c r="E2758" s="19" t="s">
        <v>4969</v>
      </c>
      <c r="F2758" s="10">
        <v>42036</v>
      </c>
      <c r="G2758" s="10">
        <v>45689</v>
      </c>
      <c r="H2758" s="11">
        <v>11</v>
      </c>
      <c r="I2758" s="20" t="s">
        <v>259</v>
      </c>
      <c r="J2758" s="11" t="s">
        <v>261</v>
      </c>
      <c r="K2758" s="11" t="s">
        <v>11524</v>
      </c>
      <c r="L2758" s="11">
        <v>2</v>
      </c>
    </row>
    <row r="2759" spans="1:12">
      <c r="A2759" s="11" t="s">
        <v>12318</v>
      </c>
      <c r="D2759" s="11" t="s">
        <v>260</v>
      </c>
      <c r="E2759" s="19" t="s">
        <v>4970</v>
      </c>
      <c r="F2759" s="10">
        <v>42036</v>
      </c>
      <c r="G2759" s="10">
        <v>45689</v>
      </c>
      <c r="H2759" s="11">
        <v>11</v>
      </c>
      <c r="I2759" s="20" t="s">
        <v>259</v>
      </c>
      <c r="J2759" s="11" t="s">
        <v>261</v>
      </c>
      <c r="K2759" s="11" t="s">
        <v>11524</v>
      </c>
      <c r="L2759" s="11">
        <v>2</v>
      </c>
    </row>
    <row r="2760" spans="1:12">
      <c r="A2760" s="11" t="s">
        <v>12319</v>
      </c>
      <c r="D2760" s="11" t="s">
        <v>260</v>
      </c>
      <c r="E2760" s="19" t="s">
        <v>4971</v>
      </c>
      <c r="F2760" s="10">
        <v>42036</v>
      </c>
      <c r="G2760" s="10">
        <v>45689</v>
      </c>
      <c r="H2760" s="11">
        <v>11</v>
      </c>
      <c r="I2760" s="20" t="s">
        <v>259</v>
      </c>
      <c r="J2760" s="11" t="s">
        <v>261</v>
      </c>
      <c r="K2760" s="11" t="s">
        <v>11524</v>
      </c>
      <c r="L2760" s="11">
        <v>2</v>
      </c>
    </row>
    <row r="2761" spans="1:12">
      <c r="A2761" s="11" t="s">
        <v>12320</v>
      </c>
      <c r="D2761" s="11" t="s">
        <v>260</v>
      </c>
      <c r="E2761" s="19" t="s">
        <v>4972</v>
      </c>
      <c r="F2761" s="10">
        <v>42036</v>
      </c>
      <c r="G2761" s="10">
        <v>45689</v>
      </c>
      <c r="H2761" s="11">
        <v>11</v>
      </c>
      <c r="I2761" s="20" t="s">
        <v>259</v>
      </c>
      <c r="J2761" s="11" t="s">
        <v>261</v>
      </c>
      <c r="K2761" s="11" t="s">
        <v>11524</v>
      </c>
      <c r="L2761" s="11">
        <v>2</v>
      </c>
    </row>
    <row r="2762" spans="1:12">
      <c r="A2762" s="11" t="s">
        <v>12321</v>
      </c>
      <c r="D2762" s="11" t="s">
        <v>260</v>
      </c>
      <c r="E2762" s="19" t="s">
        <v>5115</v>
      </c>
      <c r="F2762" s="10">
        <v>42036</v>
      </c>
      <c r="G2762" s="10">
        <v>45689</v>
      </c>
      <c r="H2762" s="11">
        <v>11</v>
      </c>
      <c r="I2762" s="20" t="s">
        <v>259</v>
      </c>
      <c r="J2762" s="11" t="s">
        <v>261</v>
      </c>
      <c r="K2762" s="11" t="s">
        <v>11524</v>
      </c>
      <c r="L2762" s="11">
        <v>2</v>
      </c>
    </row>
    <row r="2763" spans="1:12">
      <c r="A2763" s="11" t="s">
        <v>12322</v>
      </c>
      <c r="D2763" s="11" t="s">
        <v>260</v>
      </c>
      <c r="E2763" s="19" t="s">
        <v>5116</v>
      </c>
      <c r="F2763" s="10">
        <v>42036</v>
      </c>
      <c r="G2763" s="10">
        <v>45689</v>
      </c>
      <c r="H2763" s="11">
        <v>11</v>
      </c>
      <c r="I2763" s="11" t="s">
        <v>277</v>
      </c>
      <c r="J2763" s="11" t="s">
        <v>261</v>
      </c>
      <c r="K2763" s="11" t="s">
        <v>11524</v>
      </c>
      <c r="L2763" s="11">
        <v>2</v>
      </c>
    </row>
    <row r="2764" spans="1:12">
      <c r="A2764" s="11" t="s">
        <v>12323</v>
      </c>
      <c r="D2764" s="11" t="s">
        <v>260</v>
      </c>
      <c r="E2764" s="19" t="s">
        <v>5117</v>
      </c>
      <c r="F2764" s="10">
        <v>42036</v>
      </c>
      <c r="G2764" s="10">
        <v>45689</v>
      </c>
      <c r="H2764" s="11">
        <v>11</v>
      </c>
      <c r="I2764" s="11" t="s">
        <v>277</v>
      </c>
      <c r="J2764" s="11" t="s">
        <v>261</v>
      </c>
      <c r="K2764" s="11" t="s">
        <v>11524</v>
      </c>
      <c r="L2764" s="11">
        <v>2</v>
      </c>
    </row>
    <row r="2765" spans="1:12">
      <c r="A2765" s="11" t="s">
        <v>12324</v>
      </c>
      <c r="D2765" s="11" t="s">
        <v>260</v>
      </c>
      <c r="E2765" s="19" t="s">
        <v>5118</v>
      </c>
      <c r="F2765" s="10">
        <v>42036</v>
      </c>
      <c r="G2765" s="10">
        <v>45689</v>
      </c>
      <c r="H2765" s="11">
        <v>11</v>
      </c>
      <c r="I2765" s="11" t="s">
        <v>277</v>
      </c>
      <c r="J2765" s="11" t="s">
        <v>261</v>
      </c>
      <c r="K2765" s="11" t="s">
        <v>11524</v>
      </c>
      <c r="L2765" s="11">
        <v>2</v>
      </c>
    </row>
    <row r="2766" spans="1:12">
      <c r="A2766" s="11" t="s">
        <v>12631</v>
      </c>
      <c r="D2766" s="11" t="s">
        <v>260</v>
      </c>
      <c r="E2766" s="19" t="s">
        <v>5119</v>
      </c>
      <c r="F2766" s="10">
        <v>42036</v>
      </c>
      <c r="G2766" s="10">
        <v>45689</v>
      </c>
      <c r="H2766" s="11">
        <v>11</v>
      </c>
      <c r="I2766" s="20" t="s">
        <v>259</v>
      </c>
      <c r="J2766" s="11" t="s">
        <v>261</v>
      </c>
      <c r="K2766" s="11" t="s">
        <v>11524</v>
      </c>
      <c r="L2766" s="11">
        <v>2</v>
      </c>
    </row>
    <row r="2767" spans="1:12">
      <c r="A2767" s="11" t="s">
        <v>12632</v>
      </c>
      <c r="D2767" s="11" t="s">
        <v>260</v>
      </c>
      <c r="E2767" s="19" t="s">
        <v>5120</v>
      </c>
      <c r="F2767" s="10">
        <v>42036</v>
      </c>
      <c r="G2767" s="10">
        <v>45689</v>
      </c>
      <c r="H2767" s="11">
        <v>11</v>
      </c>
      <c r="I2767" s="20" t="s">
        <v>259</v>
      </c>
      <c r="J2767" s="11" t="s">
        <v>261</v>
      </c>
      <c r="K2767" s="11" t="s">
        <v>11524</v>
      </c>
      <c r="L2767" s="11">
        <v>2</v>
      </c>
    </row>
    <row r="2768" spans="1:12">
      <c r="A2768" s="11" t="s">
        <v>12633</v>
      </c>
      <c r="D2768" s="11" t="s">
        <v>260</v>
      </c>
      <c r="E2768" s="19" t="s">
        <v>5121</v>
      </c>
      <c r="F2768" s="10">
        <v>42036</v>
      </c>
      <c r="G2768" s="10">
        <v>45689</v>
      </c>
      <c r="H2768" s="11">
        <v>11</v>
      </c>
      <c r="I2768" s="20" t="s">
        <v>259</v>
      </c>
      <c r="J2768" s="11" t="s">
        <v>261</v>
      </c>
      <c r="K2768" s="11" t="s">
        <v>11524</v>
      </c>
      <c r="L2768" s="11">
        <v>2</v>
      </c>
    </row>
    <row r="2769" spans="1:12">
      <c r="A2769" s="11" t="s">
        <v>12634</v>
      </c>
      <c r="D2769" s="11" t="s">
        <v>260</v>
      </c>
      <c r="E2769" s="19" t="s">
        <v>5122</v>
      </c>
      <c r="F2769" s="10">
        <v>42036</v>
      </c>
      <c r="G2769" s="10">
        <v>45689</v>
      </c>
      <c r="H2769" s="11">
        <v>11</v>
      </c>
      <c r="I2769" s="20" t="s">
        <v>259</v>
      </c>
      <c r="J2769" s="11" t="s">
        <v>261</v>
      </c>
      <c r="K2769" s="11" t="s">
        <v>11524</v>
      </c>
      <c r="L2769" s="11">
        <v>2</v>
      </c>
    </row>
    <row r="2770" spans="1:12">
      <c r="A2770" s="11" t="s">
        <v>12635</v>
      </c>
      <c r="D2770" s="11" t="s">
        <v>260</v>
      </c>
      <c r="E2770" s="19" t="s">
        <v>5123</v>
      </c>
      <c r="F2770" s="10">
        <v>42036</v>
      </c>
      <c r="G2770" s="10">
        <v>45689</v>
      </c>
      <c r="H2770" s="11">
        <v>11</v>
      </c>
      <c r="I2770" s="20" t="s">
        <v>259</v>
      </c>
      <c r="J2770" s="11" t="s">
        <v>261</v>
      </c>
      <c r="K2770" s="11" t="s">
        <v>11524</v>
      </c>
      <c r="L2770" s="11">
        <v>2</v>
      </c>
    </row>
    <row r="2771" spans="1:12">
      <c r="A2771" s="11" t="s">
        <v>12636</v>
      </c>
      <c r="D2771" s="11" t="s">
        <v>260</v>
      </c>
      <c r="E2771" s="19" t="s">
        <v>5124</v>
      </c>
      <c r="F2771" s="10">
        <v>42036</v>
      </c>
      <c r="G2771" s="10">
        <v>45689</v>
      </c>
      <c r="H2771" s="11">
        <v>11</v>
      </c>
      <c r="I2771" s="20" t="s">
        <v>259</v>
      </c>
      <c r="J2771" s="11" t="s">
        <v>261</v>
      </c>
      <c r="K2771" s="11" t="s">
        <v>11524</v>
      </c>
      <c r="L2771" s="11">
        <v>2</v>
      </c>
    </row>
    <row r="2772" spans="1:12">
      <c r="A2772" s="11" t="s">
        <v>12637</v>
      </c>
      <c r="D2772" s="11" t="s">
        <v>260</v>
      </c>
      <c r="E2772" s="19" t="s">
        <v>5125</v>
      </c>
      <c r="F2772" s="10">
        <v>42036</v>
      </c>
      <c r="G2772" s="10">
        <v>45689</v>
      </c>
      <c r="H2772" s="11">
        <v>11</v>
      </c>
      <c r="I2772" s="20" t="s">
        <v>259</v>
      </c>
      <c r="J2772" s="11" t="s">
        <v>261</v>
      </c>
      <c r="K2772" s="11" t="s">
        <v>11524</v>
      </c>
      <c r="L2772" s="11">
        <v>2</v>
      </c>
    </row>
    <row r="2773" spans="1:12">
      <c r="A2773" s="11" t="s">
        <v>12638</v>
      </c>
      <c r="D2773" s="11" t="s">
        <v>260</v>
      </c>
      <c r="E2773" s="19" t="s">
        <v>5126</v>
      </c>
      <c r="F2773" s="10">
        <v>42036</v>
      </c>
      <c r="G2773" s="10">
        <v>45689</v>
      </c>
      <c r="H2773" s="11">
        <v>11</v>
      </c>
      <c r="I2773" s="20" t="s">
        <v>259</v>
      </c>
      <c r="J2773" s="11" t="s">
        <v>261</v>
      </c>
      <c r="K2773" s="11" t="s">
        <v>11524</v>
      </c>
      <c r="L2773" s="11">
        <v>2</v>
      </c>
    </row>
    <row r="2774" spans="1:12">
      <c r="A2774" s="11" t="s">
        <v>12639</v>
      </c>
      <c r="D2774" s="11" t="s">
        <v>260</v>
      </c>
      <c r="E2774" s="19" t="s">
        <v>5127</v>
      </c>
      <c r="F2774" s="10">
        <v>42036</v>
      </c>
      <c r="G2774" s="10">
        <v>45689</v>
      </c>
      <c r="H2774" s="11">
        <v>11</v>
      </c>
      <c r="I2774" s="20" t="s">
        <v>259</v>
      </c>
      <c r="J2774" s="11" t="s">
        <v>261</v>
      </c>
      <c r="K2774" s="11" t="s">
        <v>11524</v>
      </c>
      <c r="L2774" s="11">
        <v>2</v>
      </c>
    </row>
    <row r="2775" spans="1:12">
      <c r="A2775" s="11" t="s">
        <v>12640</v>
      </c>
      <c r="D2775" s="11" t="s">
        <v>260</v>
      </c>
      <c r="E2775" s="19" t="s">
        <v>5128</v>
      </c>
      <c r="F2775" s="10">
        <v>42036</v>
      </c>
      <c r="G2775" s="10">
        <v>45689</v>
      </c>
      <c r="H2775" s="11">
        <v>11</v>
      </c>
      <c r="I2775" s="20" t="s">
        <v>259</v>
      </c>
      <c r="J2775" s="11" t="s">
        <v>261</v>
      </c>
      <c r="K2775" s="11" t="s">
        <v>11524</v>
      </c>
      <c r="L2775" s="11">
        <v>2</v>
      </c>
    </row>
    <row r="2776" spans="1:12">
      <c r="A2776" s="11" t="s">
        <v>12641</v>
      </c>
      <c r="D2776" s="11" t="s">
        <v>260</v>
      </c>
      <c r="E2776" s="19" t="s">
        <v>5129</v>
      </c>
      <c r="F2776" s="10">
        <v>42036</v>
      </c>
      <c r="G2776" s="10">
        <v>45689</v>
      </c>
      <c r="H2776" s="11">
        <v>11</v>
      </c>
      <c r="I2776" s="20" t="s">
        <v>259</v>
      </c>
      <c r="J2776" s="11" t="s">
        <v>261</v>
      </c>
      <c r="K2776" s="11" t="s">
        <v>11524</v>
      </c>
      <c r="L2776" s="11">
        <v>2</v>
      </c>
    </row>
    <row r="2777" spans="1:12">
      <c r="A2777" s="11" t="s">
        <v>12642</v>
      </c>
      <c r="D2777" s="11" t="s">
        <v>260</v>
      </c>
      <c r="E2777" s="19" t="s">
        <v>5130</v>
      </c>
      <c r="F2777" s="10">
        <v>42036</v>
      </c>
      <c r="G2777" s="10">
        <v>45689</v>
      </c>
      <c r="H2777" s="11">
        <v>11</v>
      </c>
      <c r="I2777" s="20" t="s">
        <v>259</v>
      </c>
      <c r="J2777" s="11" t="s">
        <v>261</v>
      </c>
      <c r="K2777" s="11" t="s">
        <v>11524</v>
      </c>
      <c r="L2777" s="11">
        <v>2</v>
      </c>
    </row>
    <row r="2778" spans="1:12">
      <c r="A2778" s="11" t="s">
        <v>12643</v>
      </c>
      <c r="D2778" s="11" t="s">
        <v>260</v>
      </c>
      <c r="E2778" s="19" t="s">
        <v>5131</v>
      </c>
      <c r="F2778" s="10">
        <v>42036</v>
      </c>
      <c r="G2778" s="10">
        <v>45689</v>
      </c>
      <c r="H2778" s="11">
        <v>11</v>
      </c>
      <c r="I2778" s="20" t="s">
        <v>259</v>
      </c>
      <c r="J2778" s="11" t="s">
        <v>261</v>
      </c>
      <c r="K2778" s="11" t="s">
        <v>11524</v>
      </c>
      <c r="L2778" s="11">
        <v>2</v>
      </c>
    </row>
    <row r="2779" spans="1:12">
      <c r="A2779" s="11" t="s">
        <v>12644</v>
      </c>
      <c r="D2779" s="11" t="s">
        <v>260</v>
      </c>
      <c r="E2779" s="19" t="s">
        <v>5132</v>
      </c>
      <c r="F2779" s="10">
        <v>42036</v>
      </c>
      <c r="G2779" s="10">
        <v>45689</v>
      </c>
      <c r="H2779" s="11">
        <v>11</v>
      </c>
      <c r="I2779" s="20" t="s">
        <v>259</v>
      </c>
      <c r="J2779" s="11" t="s">
        <v>261</v>
      </c>
      <c r="K2779" s="11" t="s">
        <v>11524</v>
      </c>
      <c r="L2779" s="11">
        <v>2</v>
      </c>
    </row>
    <row r="2780" spans="1:12">
      <c r="A2780" s="11" t="s">
        <v>12645</v>
      </c>
      <c r="D2780" s="11" t="s">
        <v>260</v>
      </c>
      <c r="E2780" s="19" t="s">
        <v>5133</v>
      </c>
      <c r="F2780" s="10">
        <v>42036</v>
      </c>
      <c r="G2780" s="10">
        <v>45689</v>
      </c>
      <c r="H2780" s="11">
        <v>11</v>
      </c>
      <c r="I2780" s="20" t="s">
        <v>259</v>
      </c>
      <c r="J2780" s="11" t="s">
        <v>261</v>
      </c>
      <c r="K2780" s="11" t="s">
        <v>11524</v>
      </c>
      <c r="L2780" s="11">
        <v>2</v>
      </c>
    </row>
    <row r="2781" spans="1:12">
      <c r="A2781" s="11" t="s">
        <v>12646</v>
      </c>
      <c r="D2781" s="11" t="s">
        <v>260</v>
      </c>
      <c r="E2781" s="19" t="s">
        <v>5134</v>
      </c>
      <c r="F2781" s="10">
        <v>42036</v>
      </c>
      <c r="G2781" s="10">
        <v>45689</v>
      </c>
      <c r="H2781" s="11">
        <v>11</v>
      </c>
      <c r="I2781" s="11" t="s">
        <v>277</v>
      </c>
      <c r="J2781" s="11" t="s">
        <v>261</v>
      </c>
      <c r="K2781" s="11" t="s">
        <v>11524</v>
      </c>
      <c r="L2781" s="11">
        <v>2</v>
      </c>
    </row>
    <row r="2782" spans="1:12">
      <c r="A2782" s="11" t="s">
        <v>12647</v>
      </c>
      <c r="D2782" s="11" t="s">
        <v>260</v>
      </c>
      <c r="E2782" s="19" t="s">
        <v>5135</v>
      </c>
      <c r="F2782" s="10">
        <v>42036</v>
      </c>
      <c r="G2782" s="10">
        <v>45689</v>
      </c>
      <c r="H2782" s="11">
        <v>11</v>
      </c>
      <c r="I2782" s="11" t="s">
        <v>277</v>
      </c>
      <c r="J2782" s="11" t="s">
        <v>261</v>
      </c>
      <c r="K2782" s="11" t="s">
        <v>11524</v>
      </c>
      <c r="L2782" s="11">
        <v>2</v>
      </c>
    </row>
    <row r="2783" spans="1:12">
      <c r="A2783" s="11" t="s">
        <v>12648</v>
      </c>
      <c r="D2783" s="11" t="s">
        <v>260</v>
      </c>
      <c r="E2783" s="19" t="s">
        <v>5136</v>
      </c>
      <c r="F2783" s="10">
        <v>42036</v>
      </c>
      <c r="G2783" s="10">
        <v>45689</v>
      </c>
      <c r="H2783" s="11">
        <v>11</v>
      </c>
      <c r="I2783" s="11" t="s">
        <v>277</v>
      </c>
      <c r="J2783" s="11" t="s">
        <v>261</v>
      </c>
      <c r="K2783" s="11" t="s">
        <v>11524</v>
      </c>
      <c r="L2783" s="11">
        <v>2</v>
      </c>
    </row>
    <row r="2784" spans="1:12">
      <c r="A2784" s="11" t="s">
        <v>12469</v>
      </c>
      <c r="D2784" s="11" t="s">
        <v>260</v>
      </c>
      <c r="E2784" s="19" t="s">
        <v>5137</v>
      </c>
      <c r="F2784" s="10">
        <v>42036</v>
      </c>
      <c r="G2784" s="10">
        <v>45689</v>
      </c>
      <c r="H2784" s="11">
        <v>11</v>
      </c>
      <c r="I2784" s="20" t="s">
        <v>259</v>
      </c>
      <c r="J2784" s="11" t="s">
        <v>261</v>
      </c>
      <c r="K2784" s="11" t="s">
        <v>11524</v>
      </c>
      <c r="L2784" s="11">
        <v>2</v>
      </c>
    </row>
    <row r="2785" spans="1:12">
      <c r="A2785" s="11" t="s">
        <v>12470</v>
      </c>
      <c r="D2785" s="11" t="s">
        <v>260</v>
      </c>
      <c r="E2785" s="19" t="s">
        <v>5138</v>
      </c>
      <c r="F2785" s="10">
        <v>42036</v>
      </c>
      <c r="G2785" s="10">
        <v>45689</v>
      </c>
      <c r="H2785" s="11">
        <v>11</v>
      </c>
      <c r="I2785" s="20" t="s">
        <v>259</v>
      </c>
      <c r="J2785" s="11" t="s">
        <v>261</v>
      </c>
      <c r="K2785" s="11" t="s">
        <v>11524</v>
      </c>
      <c r="L2785" s="11">
        <v>2</v>
      </c>
    </row>
    <row r="2786" spans="1:12">
      <c r="A2786" s="11" t="s">
        <v>12471</v>
      </c>
      <c r="D2786" s="11" t="s">
        <v>260</v>
      </c>
      <c r="E2786" s="19" t="s">
        <v>5139</v>
      </c>
      <c r="F2786" s="10">
        <v>42036</v>
      </c>
      <c r="G2786" s="10">
        <v>45689</v>
      </c>
      <c r="H2786" s="11">
        <v>11</v>
      </c>
      <c r="I2786" s="20" t="s">
        <v>259</v>
      </c>
      <c r="J2786" s="11" t="s">
        <v>261</v>
      </c>
      <c r="K2786" s="11" t="s">
        <v>11524</v>
      </c>
      <c r="L2786" s="11">
        <v>2</v>
      </c>
    </row>
    <row r="2787" spans="1:12">
      <c r="A2787" s="11" t="s">
        <v>12472</v>
      </c>
      <c r="D2787" s="11" t="s">
        <v>260</v>
      </c>
      <c r="E2787" s="19" t="s">
        <v>5140</v>
      </c>
      <c r="F2787" s="10">
        <v>42036</v>
      </c>
      <c r="G2787" s="10">
        <v>45689</v>
      </c>
      <c r="H2787" s="11">
        <v>11</v>
      </c>
      <c r="I2787" s="20" t="s">
        <v>259</v>
      </c>
      <c r="J2787" s="11" t="s">
        <v>261</v>
      </c>
      <c r="K2787" s="11" t="s">
        <v>11524</v>
      </c>
      <c r="L2787" s="11">
        <v>2</v>
      </c>
    </row>
    <row r="2788" spans="1:12">
      <c r="A2788" s="11" t="s">
        <v>12473</v>
      </c>
      <c r="D2788" s="11" t="s">
        <v>260</v>
      </c>
      <c r="E2788" s="19" t="s">
        <v>5141</v>
      </c>
      <c r="F2788" s="10">
        <v>42036</v>
      </c>
      <c r="G2788" s="10">
        <v>45689</v>
      </c>
      <c r="H2788" s="11">
        <v>11</v>
      </c>
      <c r="I2788" s="20" t="s">
        <v>259</v>
      </c>
      <c r="J2788" s="11" t="s">
        <v>261</v>
      </c>
      <c r="K2788" s="11" t="s">
        <v>11524</v>
      </c>
      <c r="L2788" s="11">
        <v>2</v>
      </c>
    </row>
    <row r="2789" spans="1:12">
      <c r="A2789" s="11" t="s">
        <v>12474</v>
      </c>
      <c r="D2789" s="11" t="s">
        <v>260</v>
      </c>
      <c r="E2789" s="19" t="s">
        <v>5142</v>
      </c>
      <c r="F2789" s="10">
        <v>42036</v>
      </c>
      <c r="G2789" s="10">
        <v>45689</v>
      </c>
      <c r="H2789" s="11">
        <v>11</v>
      </c>
      <c r="I2789" s="20" t="s">
        <v>259</v>
      </c>
      <c r="J2789" s="11" t="s">
        <v>261</v>
      </c>
      <c r="K2789" s="11" t="s">
        <v>11524</v>
      </c>
      <c r="L2789" s="11">
        <v>2</v>
      </c>
    </row>
    <row r="2790" spans="1:12">
      <c r="A2790" s="11" t="s">
        <v>12475</v>
      </c>
      <c r="D2790" s="11" t="s">
        <v>260</v>
      </c>
      <c r="E2790" s="19" t="s">
        <v>5143</v>
      </c>
      <c r="F2790" s="10">
        <v>42036</v>
      </c>
      <c r="G2790" s="10">
        <v>45689</v>
      </c>
      <c r="H2790" s="11">
        <v>11</v>
      </c>
      <c r="I2790" s="20" t="s">
        <v>259</v>
      </c>
      <c r="J2790" s="11" t="s">
        <v>261</v>
      </c>
      <c r="K2790" s="11" t="s">
        <v>11524</v>
      </c>
      <c r="L2790" s="11">
        <v>2</v>
      </c>
    </row>
    <row r="2791" spans="1:12">
      <c r="A2791" s="11" t="s">
        <v>12476</v>
      </c>
      <c r="D2791" s="11" t="s">
        <v>260</v>
      </c>
      <c r="E2791" s="19" t="s">
        <v>5144</v>
      </c>
      <c r="F2791" s="10">
        <v>42036</v>
      </c>
      <c r="G2791" s="10">
        <v>45689</v>
      </c>
      <c r="H2791" s="11">
        <v>11</v>
      </c>
      <c r="I2791" s="20" t="s">
        <v>259</v>
      </c>
      <c r="J2791" s="11" t="s">
        <v>261</v>
      </c>
      <c r="K2791" s="11" t="s">
        <v>11524</v>
      </c>
      <c r="L2791" s="11">
        <v>2</v>
      </c>
    </row>
    <row r="2792" spans="1:12">
      <c r="A2792" s="11" t="s">
        <v>12477</v>
      </c>
      <c r="D2792" s="11" t="s">
        <v>260</v>
      </c>
      <c r="E2792" s="19" t="s">
        <v>5145</v>
      </c>
      <c r="F2792" s="10">
        <v>42036</v>
      </c>
      <c r="G2792" s="10">
        <v>45689</v>
      </c>
      <c r="H2792" s="11">
        <v>11</v>
      </c>
      <c r="I2792" s="20" t="s">
        <v>259</v>
      </c>
      <c r="J2792" s="11" t="s">
        <v>261</v>
      </c>
      <c r="K2792" s="11" t="s">
        <v>11524</v>
      </c>
      <c r="L2792" s="11">
        <v>2</v>
      </c>
    </row>
    <row r="2793" spans="1:12">
      <c r="A2793" s="11" t="s">
        <v>12478</v>
      </c>
      <c r="D2793" s="11" t="s">
        <v>260</v>
      </c>
      <c r="E2793" s="19" t="s">
        <v>5146</v>
      </c>
      <c r="F2793" s="10">
        <v>42036</v>
      </c>
      <c r="G2793" s="10">
        <v>45689</v>
      </c>
      <c r="H2793" s="11">
        <v>11</v>
      </c>
      <c r="I2793" s="20" t="s">
        <v>259</v>
      </c>
      <c r="J2793" s="11" t="s">
        <v>261</v>
      </c>
      <c r="K2793" s="11" t="s">
        <v>11524</v>
      </c>
      <c r="L2793" s="11">
        <v>2</v>
      </c>
    </row>
    <row r="2794" spans="1:12">
      <c r="A2794" s="11" t="s">
        <v>12479</v>
      </c>
      <c r="D2794" s="11" t="s">
        <v>260</v>
      </c>
      <c r="E2794" s="19" t="s">
        <v>5147</v>
      </c>
      <c r="F2794" s="10">
        <v>42036</v>
      </c>
      <c r="G2794" s="10">
        <v>45689</v>
      </c>
      <c r="H2794" s="11">
        <v>11</v>
      </c>
      <c r="I2794" s="20" t="s">
        <v>259</v>
      </c>
      <c r="J2794" s="11" t="s">
        <v>261</v>
      </c>
      <c r="K2794" s="11" t="s">
        <v>11524</v>
      </c>
      <c r="L2794" s="11">
        <v>2</v>
      </c>
    </row>
    <row r="2795" spans="1:12">
      <c r="A2795" s="11" t="s">
        <v>12480</v>
      </c>
      <c r="D2795" s="11" t="s">
        <v>260</v>
      </c>
      <c r="E2795" s="19" t="s">
        <v>5148</v>
      </c>
      <c r="F2795" s="10">
        <v>42036</v>
      </c>
      <c r="G2795" s="10">
        <v>45689</v>
      </c>
      <c r="H2795" s="11">
        <v>11</v>
      </c>
      <c r="I2795" s="20" t="s">
        <v>259</v>
      </c>
      <c r="J2795" s="11" t="s">
        <v>261</v>
      </c>
      <c r="K2795" s="11" t="s">
        <v>11524</v>
      </c>
      <c r="L2795" s="11">
        <v>2</v>
      </c>
    </row>
    <row r="2796" spans="1:12">
      <c r="A2796" s="11" t="s">
        <v>12481</v>
      </c>
      <c r="D2796" s="11" t="s">
        <v>260</v>
      </c>
      <c r="E2796" s="19" t="s">
        <v>5149</v>
      </c>
      <c r="F2796" s="10">
        <v>42036</v>
      </c>
      <c r="G2796" s="10">
        <v>45689</v>
      </c>
      <c r="H2796" s="11">
        <v>11</v>
      </c>
      <c r="I2796" s="20" t="s">
        <v>259</v>
      </c>
      <c r="J2796" s="11" t="s">
        <v>261</v>
      </c>
      <c r="K2796" s="11" t="s">
        <v>11524</v>
      </c>
      <c r="L2796" s="11">
        <v>2</v>
      </c>
    </row>
    <row r="2797" spans="1:12">
      <c r="A2797" s="11" t="s">
        <v>12482</v>
      </c>
      <c r="D2797" s="11" t="s">
        <v>260</v>
      </c>
      <c r="E2797" s="19" t="s">
        <v>5150</v>
      </c>
      <c r="F2797" s="10">
        <v>42036</v>
      </c>
      <c r="G2797" s="10">
        <v>45689</v>
      </c>
      <c r="H2797" s="11">
        <v>11</v>
      </c>
      <c r="I2797" s="20" t="s">
        <v>259</v>
      </c>
      <c r="J2797" s="11" t="s">
        <v>261</v>
      </c>
      <c r="K2797" s="11" t="s">
        <v>11524</v>
      </c>
      <c r="L2797" s="11">
        <v>2</v>
      </c>
    </row>
    <row r="2798" spans="1:12">
      <c r="A2798" s="11" t="s">
        <v>12483</v>
      </c>
      <c r="D2798" s="11" t="s">
        <v>260</v>
      </c>
      <c r="E2798" s="19" t="s">
        <v>5151</v>
      </c>
      <c r="F2798" s="10">
        <v>42036</v>
      </c>
      <c r="G2798" s="10">
        <v>45689</v>
      </c>
      <c r="H2798" s="11">
        <v>11</v>
      </c>
      <c r="I2798" s="20" t="s">
        <v>259</v>
      </c>
      <c r="J2798" s="11" t="s">
        <v>261</v>
      </c>
      <c r="K2798" s="11" t="s">
        <v>11524</v>
      </c>
      <c r="L2798" s="11">
        <v>2</v>
      </c>
    </row>
    <row r="2799" spans="1:12">
      <c r="A2799" s="11" t="s">
        <v>12484</v>
      </c>
      <c r="D2799" s="11" t="s">
        <v>260</v>
      </c>
      <c r="E2799" s="19" t="s">
        <v>5152</v>
      </c>
      <c r="F2799" s="10">
        <v>42036</v>
      </c>
      <c r="G2799" s="10">
        <v>45689</v>
      </c>
      <c r="H2799" s="11">
        <v>11</v>
      </c>
      <c r="I2799" s="11" t="s">
        <v>277</v>
      </c>
      <c r="J2799" s="11" t="s">
        <v>261</v>
      </c>
      <c r="K2799" s="11" t="s">
        <v>11524</v>
      </c>
      <c r="L2799" s="11">
        <v>2</v>
      </c>
    </row>
    <row r="2800" spans="1:12">
      <c r="A2800" s="11" t="s">
        <v>12485</v>
      </c>
      <c r="D2800" s="11" t="s">
        <v>260</v>
      </c>
      <c r="E2800" s="19" t="s">
        <v>5153</v>
      </c>
      <c r="F2800" s="10">
        <v>42036</v>
      </c>
      <c r="G2800" s="10">
        <v>45689</v>
      </c>
      <c r="H2800" s="11">
        <v>11</v>
      </c>
      <c r="I2800" s="11" t="s">
        <v>277</v>
      </c>
      <c r="J2800" s="11" t="s">
        <v>261</v>
      </c>
      <c r="K2800" s="11" t="s">
        <v>11524</v>
      </c>
      <c r="L2800" s="11">
        <v>2</v>
      </c>
    </row>
    <row r="2801" spans="1:12">
      <c r="A2801" s="11" t="s">
        <v>12486</v>
      </c>
      <c r="D2801" s="11" t="s">
        <v>260</v>
      </c>
      <c r="E2801" s="19" t="s">
        <v>5154</v>
      </c>
      <c r="F2801" s="10">
        <v>42036</v>
      </c>
      <c r="G2801" s="10">
        <v>45689</v>
      </c>
      <c r="H2801" s="11">
        <v>11</v>
      </c>
      <c r="I2801" s="11" t="s">
        <v>277</v>
      </c>
      <c r="J2801" s="11" t="s">
        <v>261</v>
      </c>
      <c r="K2801" s="11" t="s">
        <v>11524</v>
      </c>
      <c r="L2801" s="11">
        <v>2</v>
      </c>
    </row>
    <row r="2802" spans="1:12">
      <c r="A2802" s="11" t="s">
        <v>4709</v>
      </c>
      <c r="D2802" s="11" t="s">
        <v>260</v>
      </c>
      <c r="E2802" s="19" t="s">
        <v>5155</v>
      </c>
      <c r="F2802" s="10">
        <v>42036</v>
      </c>
      <c r="G2802" s="10">
        <v>45689</v>
      </c>
      <c r="H2802" s="11">
        <v>11</v>
      </c>
      <c r="I2802" s="20" t="s">
        <v>259</v>
      </c>
      <c r="J2802" s="11" t="s">
        <v>261</v>
      </c>
      <c r="K2802" s="11" t="s">
        <v>11524</v>
      </c>
      <c r="L2802" s="11">
        <v>2</v>
      </c>
    </row>
    <row r="2803" spans="1:12">
      <c r="A2803" s="11" t="s">
        <v>4710</v>
      </c>
      <c r="D2803" s="11" t="s">
        <v>260</v>
      </c>
      <c r="E2803" s="19" t="s">
        <v>5156</v>
      </c>
      <c r="F2803" s="10">
        <v>42036</v>
      </c>
      <c r="G2803" s="10">
        <v>45689</v>
      </c>
      <c r="H2803" s="11">
        <v>11</v>
      </c>
      <c r="I2803" s="20" t="s">
        <v>259</v>
      </c>
      <c r="J2803" s="11" t="s">
        <v>261</v>
      </c>
      <c r="K2803" s="11" t="s">
        <v>11524</v>
      </c>
      <c r="L2803" s="11">
        <v>2</v>
      </c>
    </row>
    <row r="2804" spans="1:12">
      <c r="A2804" s="11" t="s">
        <v>4711</v>
      </c>
      <c r="D2804" s="11" t="s">
        <v>260</v>
      </c>
      <c r="E2804" s="19" t="s">
        <v>5157</v>
      </c>
      <c r="F2804" s="10">
        <v>42036</v>
      </c>
      <c r="G2804" s="10">
        <v>45689</v>
      </c>
      <c r="H2804" s="11">
        <v>11</v>
      </c>
      <c r="I2804" s="20" t="s">
        <v>259</v>
      </c>
      <c r="J2804" s="11" t="s">
        <v>261</v>
      </c>
      <c r="K2804" s="11" t="s">
        <v>11524</v>
      </c>
      <c r="L2804" s="11">
        <v>2</v>
      </c>
    </row>
    <row r="2805" spans="1:12">
      <c r="A2805" s="11" t="s">
        <v>4712</v>
      </c>
      <c r="D2805" s="11" t="s">
        <v>260</v>
      </c>
      <c r="E2805" s="19" t="s">
        <v>5158</v>
      </c>
      <c r="F2805" s="10">
        <v>42036</v>
      </c>
      <c r="G2805" s="10">
        <v>45689</v>
      </c>
      <c r="H2805" s="11">
        <v>11</v>
      </c>
      <c r="I2805" s="20" t="s">
        <v>259</v>
      </c>
      <c r="J2805" s="11" t="s">
        <v>261</v>
      </c>
      <c r="K2805" s="11" t="s">
        <v>11524</v>
      </c>
      <c r="L2805" s="11">
        <v>2</v>
      </c>
    </row>
    <row r="2806" spans="1:12">
      <c r="A2806" s="11" t="s">
        <v>4713</v>
      </c>
      <c r="D2806" s="11" t="s">
        <v>260</v>
      </c>
      <c r="E2806" s="19" t="s">
        <v>5159</v>
      </c>
      <c r="F2806" s="10">
        <v>42036</v>
      </c>
      <c r="G2806" s="10">
        <v>45689</v>
      </c>
      <c r="H2806" s="11">
        <v>11</v>
      </c>
      <c r="I2806" s="20" t="s">
        <v>259</v>
      </c>
      <c r="J2806" s="11" t="s">
        <v>261</v>
      </c>
      <c r="K2806" s="11" t="s">
        <v>11524</v>
      </c>
      <c r="L2806" s="11">
        <v>2</v>
      </c>
    </row>
    <row r="2807" spans="1:12">
      <c r="A2807" s="11" t="s">
        <v>4714</v>
      </c>
      <c r="D2807" s="11" t="s">
        <v>260</v>
      </c>
      <c r="E2807" s="19" t="s">
        <v>5160</v>
      </c>
      <c r="F2807" s="10">
        <v>42036</v>
      </c>
      <c r="G2807" s="10">
        <v>45689</v>
      </c>
      <c r="H2807" s="11">
        <v>11</v>
      </c>
      <c r="I2807" s="20" t="s">
        <v>259</v>
      </c>
      <c r="J2807" s="11" t="s">
        <v>261</v>
      </c>
      <c r="K2807" s="11" t="s">
        <v>11524</v>
      </c>
      <c r="L2807" s="11">
        <v>2</v>
      </c>
    </row>
    <row r="2808" spans="1:12">
      <c r="A2808" s="11" t="s">
        <v>4715</v>
      </c>
      <c r="D2808" s="11" t="s">
        <v>260</v>
      </c>
      <c r="E2808" s="19" t="s">
        <v>5161</v>
      </c>
      <c r="F2808" s="10">
        <v>42036</v>
      </c>
      <c r="G2808" s="10">
        <v>45689</v>
      </c>
      <c r="H2808" s="11">
        <v>11</v>
      </c>
      <c r="I2808" s="20" t="s">
        <v>259</v>
      </c>
      <c r="J2808" s="11" t="s">
        <v>261</v>
      </c>
      <c r="K2808" s="11" t="s">
        <v>11524</v>
      </c>
      <c r="L2808" s="11">
        <v>2</v>
      </c>
    </row>
    <row r="2809" spans="1:12">
      <c r="A2809" s="11" t="s">
        <v>4716</v>
      </c>
      <c r="D2809" s="11" t="s">
        <v>260</v>
      </c>
      <c r="E2809" s="19" t="s">
        <v>5162</v>
      </c>
      <c r="F2809" s="10">
        <v>42036</v>
      </c>
      <c r="G2809" s="10">
        <v>45689</v>
      </c>
      <c r="H2809" s="11">
        <v>11</v>
      </c>
      <c r="I2809" s="20" t="s">
        <v>259</v>
      </c>
      <c r="J2809" s="11" t="s">
        <v>261</v>
      </c>
      <c r="K2809" s="11" t="s">
        <v>11524</v>
      </c>
      <c r="L2809" s="11">
        <v>2</v>
      </c>
    </row>
    <row r="2810" spans="1:12">
      <c r="A2810" s="11" t="s">
        <v>4717</v>
      </c>
      <c r="D2810" s="11" t="s">
        <v>260</v>
      </c>
      <c r="E2810" s="19" t="s">
        <v>5163</v>
      </c>
      <c r="F2810" s="10">
        <v>42036</v>
      </c>
      <c r="G2810" s="10">
        <v>45689</v>
      </c>
      <c r="H2810" s="11">
        <v>11</v>
      </c>
      <c r="I2810" s="20" t="s">
        <v>259</v>
      </c>
      <c r="J2810" s="11" t="s">
        <v>261</v>
      </c>
      <c r="K2810" s="11" t="s">
        <v>11524</v>
      </c>
      <c r="L2810" s="11">
        <v>2</v>
      </c>
    </row>
    <row r="2811" spans="1:12">
      <c r="A2811" s="11" t="s">
        <v>4718</v>
      </c>
      <c r="D2811" s="11" t="s">
        <v>260</v>
      </c>
      <c r="E2811" s="19" t="s">
        <v>5164</v>
      </c>
      <c r="F2811" s="10">
        <v>42036</v>
      </c>
      <c r="G2811" s="10">
        <v>45689</v>
      </c>
      <c r="H2811" s="11">
        <v>11</v>
      </c>
      <c r="I2811" s="20" t="s">
        <v>259</v>
      </c>
      <c r="J2811" s="11" t="s">
        <v>261</v>
      </c>
      <c r="K2811" s="11" t="s">
        <v>11524</v>
      </c>
      <c r="L2811" s="11">
        <v>2</v>
      </c>
    </row>
    <row r="2812" spans="1:12">
      <c r="A2812" s="11" t="s">
        <v>4719</v>
      </c>
      <c r="D2812" s="11" t="s">
        <v>260</v>
      </c>
      <c r="E2812" s="19" t="s">
        <v>5165</v>
      </c>
      <c r="F2812" s="10">
        <v>42036</v>
      </c>
      <c r="G2812" s="10">
        <v>45689</v>
      </c>
      <c r="H2812" s="11">
        <v>11</v>
      </c>
      <c r="I2812" s="20" t="s">
        <v>259</v>
      </c>
      <c r="J2812" s="11" t="s">
        <v>261</v>
      </c>
      <c r="K2812" s="11" t="s">
        <v>11524</v>
      </c>
      <c r="L2812" s="11">
        <v>2</v>
      </c>
    </row>
    <row r="2813" spans="1:12">
      <c r="A2813" s="11" t="s">
        <v>4720</v>
      </c>
      <c r="D2813" s="11" t="s">
        <v>260</v>
      </c>
      <c r="E2813" s="19" t="s">
        <v>5166</v>
      </c>
      <c r="F2813" s="10">
        <v>42036</v>
      </c>
      <c r="G2813" s="10">
        <v>45689</v>
      </c>
      <c r="H2813" s="11">
        <v>11</v>
      </c>
      <c r="I2813" s="20" t="s">
        <v>259</v>
      </c>
      <c r="J2813" s="11" t="s">
        <v>261</v>
      </c>
      <c r="K2813" s="11" t="s">
        <v>11524</v>
      </c>
      <c r="L2813" s="11">
        <v>2</v>
      </c>
    </row>
    <row r="2814" spans="1:12">
      <c r="A2814" s="11" t="s">
        <v>4721</v>
      </c>
      <c r="D2814" s="11" t="s">
        <v>260</v>
      </c>
      <c r="E2814" s="19" t="s">
        <v>5167</v>
      </c>
      <c r="F2814" s="10">
        <v>42036</v>
      </c>
      <c r="G2814" s="10">
        <v>45689</v>
      </c>
      <c r="H2814" s="11">
        <v>11</v>
      </c>
      <c r="I2814" s="20" t="s">
        <v>259</v>
      </c>
      <c r="J2814" s="11" t="s">
        <v>261</v>
      </c>
      <c r="K2814" s="11" t="s">
        <v>11524</v>
      </c>
      <c r="L2814" s="11">
        <v>2</v>
      </c>
    </row>
    <row r="2815" spans="1:12">
      <c r="A2815" s="11" t="s">
        <v>4722</v>
      </c>
      <c r="D2815" s="11" t="s">
        <v>260</v>
      </c>
      <c r="E2815" s="19" t="s">
        <v>5168</v>
      </c>
      <c r="F2815" s="10">
        <v>42036</v>
      </c>
      <c r="G2815" s="10">
        <v>45689</v>
      </c>
      <c r="H2815" s="11">
        <v>11</v>
      </c>
      <c r="I2815" s="20" t="s">
        <v>259</v>
      </c>
      <c r="J2815" s="11" t="s">
        <v>261</v>
      </c>
      <c r="K2815" s="11" t="s">
        <v>11524</v>
      </c>
      <c r="L2815" s="11">
        <v>2</v>
      </c>
    </row>
    <row r="2816" spans="1:12">
      <c r="A2816" s="11" t="s">
        <v>4973</v>
      </c>
      <c r="D2816" s="11" t="s">
        <v>260</v>
      </c>
      <c r="E2816" s="19" t="s">
        <v>5169</v>
      </c>
      <c r="F2816" s="10">
        <v>42036</v>
      </c>
      <c r="G2816" s="10">
        <v>45689</v>
      </c>
      <c r="H2816" s="11">
        <v>11</v>
      </c>
      <c r="I2816" s="20" t="s">
        <v>259</v>
      </c>
      <c r="J2816" s="11" t="s">
        <v>261</v>
      </c>
      <c r="K2816" s="11" t="s">
        <v>11524</v>
      </c>
      <c r="L2816" s="11">
        <v>2</v>
      </c>
    </row>
    <row r="2817" spans="1:12">
      <c r="A2817" s="11" t="s">
        <v>4974</v>
      </c>
      <c r="D2817" s="11" t="s">
        <v>260</v>
      </c>
      <c r="E2817" s="19" t="s">
        <v>5170</v>
      </c>
      <c r="F2817" s="10">
        <v>42036</v>
      </c>
      <c r="G2817" s="10">
        <v>45689</v>
      </c>
      <c r="H2817" s="11">
        <v>11</v>
      </c>
      <c r="I2817" s="11" t="s">
        <v>277</v>
      </c>
      <c r="J2817" s="11" t="s">
        <v>261</v>
      </c>
      <c r="K2817" s="11" t="s">
        <v>11524</v>
      </c>
      <c r="L2817" s="11">
        <v>2</v>
      </c>
    </row>
    <row r="2818" spans="1:12">
      <c r="A2818" s="11" t="s">
        <v>4975</v>
      </c>
      <c r="D2818" s="11" t="s">
        <v>260</v>
      </c>
      <c r="E2818" s="19" t="s">
        <v>5171</v>
      </c>
      <c r="F2818" s="10">
        <v>42036</v>
      </c>
      <c r="G2818" s="10">
        <v>45689</v>
      </c>
      <c r="H2818" s="11">
        <v>11</v>
      </c>
      <c r="I2818" s="11" t="s">
        <v>277</v>
      </c>
      <c r="J2818" s="11" t="s">
        <v>261</v>
      </c>
      <c r="K2818" s="11" t="s">
        <v>11524</v>
      </c>
      <c r="L2818" s="11">
        <v>2</v>
      </c>
    </row>
    <row r="2819" spans="1:12">
      <c r="A2819" s="11" t="s">
        <v>4976</v>
      </c>
      <c r="D2819" s="11" t="s">
        <v>260</v>
      </c>
      <c r="E2819" s="19" t="s">
        <v>5172</v>
      </c>
      <c r="F2819" s="10">
        <v>42036</v>
      </c>
      <c r="G2819" s="10">
        <v>45689</v>
      </c>
      <c r="H2819" s="11">
        <v>11</v>
      </c>
      <c r="I2819" s="11" t="s">
        <v>277</v>
      </c>
      <c r="J2819" s="11" t="s">
        <v>261</v>
      </c>
      <c r="K2819" s="11" t="s">
        <v>11524</v>
      </c>
      <c r="L2819" s="11">
        <v>2</v>
      </c>
    </row>
    <row r="2820" spans="1:12">
      <c r="A2820" s="11" t="s">
        <v>4977</v>
      </c>
      <c r="D2820" s="11" t="s">
        <v>260</v>
      </c>
      <c r="E2820" s="19" t="s">
        <v>5173</v>
      </c>
      <c r="F2820" s="10">
        <v>42036</v>
      </c>
      <c r="G2820" s="10">
        <v>45689</v>
      </c>
      <c r="H2820" s="11">
        <v>11</v>
      </c>
      <c r="I2820" s="20" t="s">
        <v>259</v>
      </c>
      <c r="J2820" s="11" t="s">
        <v>261</v>
      </c>
      <c r="K2820" s="11" t="s">
        <v>11524</v>
      </c>
      <c r="L2820" s="11">
        <v>2</v>
      </c>
    </row>
    <row r="2821" spans="1:12">
      <c r="A2821" s="11" t="s">
        <v>4978</v>
      </c>
      <c r="D2821" s="11" t="s">
        <v>260</v>
      </c>
      <c r="E2821" s="19" t="s">
        <v>5174</v>
      </c>
      <c r="F2821" s="10">
        <v>42036</v>
      </c>
      <c r="G2821" s="10">
        <v>45689</v>
      </c>
      <c r="H2821" s="11">
        <v>11</v>
      </c>
      <c r="I2821" s="20" t="s">
        <v>259</v>
      </c>
      <c r="J2821" s="11" t="s">
        <v>261</v>
      </c>
      <c r="K2821" s="11" t="s">
        <v>11524</v>
      </c>
      <c r="L2821" s="11">
        <v>2</v>
      </c>
    </row>
    <row r="2822" spans="1:12">
      <c r="A2822" s="11" t="s">
        <v>4979</v>
      </c>
      <c r="D2822" s="11" t="s">
        <v>260</v>
      </c>
      <c r="E2822" s="19" t="s">
        <v>5175</v>
      </c>
      <c r="F2822" s="10">
        <v>42036</v>
      </c>
      <c r="G2822" s="10">
        <v>45689</v>
      </c>
      <c r="H2822" s="11">
        <v>11</v>
      </c>
      <c r="I2822" s="20" t="s">
        <v>259</v>
      </c>
      <c r="J2822" s="11" t="s">
        <v>261</v>
      </c>
      <c r="K2822" s="11" t="s">
        <v>11524</v>
      </c>
      <c r="L2822" s="11">
        <v>2</v>
      </c>
    </row>
    <row r="2823" spans="1:12">
      <c r="A2823" s="11" t="s">
        <v>4980</v>
      </c>
      <c r="D2823" s="11" t="s">
        <v>260</v>
      </c>
      <c r="E2823" s="19" t="s">
        <v>5176</v>
      </c>
      <c r="F2823" s="10">
        <v>42036</v>
      </c>
      <c r="G2823" s="10">
        <v>45689</v>
      </c>
      <c r="H2823" s="11">
        <v>11</v>
      </c>
      <c r="I2823" s="20" t="s">
        <v>259</v>
      </c>
      <c r="J2823" s="11" t="s">
        <v>261</v>
      </c>
      <c r="K2823" s="11" t="s">
        <v>11524</v>
      </c>
      <c r="L2823" s="11">
        <v>2</v>
      </c>
    </row>
    <row r="2824" spans="1:12">
      <c r="A2824" s="11" t="s">
        <v>4981</v>
      </c>
      <c r="D2824" s="11" t="s">
        <v>260</v>
      </c>
      <c r="E2824" s="19" t="s">
        <v>5177</v>
      </c>
      <c r="F2824" s="10">
        <v>42036</v>
      </c>
      <c r="G2824" s="10">
        <v>45689</v>
      </c>
      <c r="H2824" s="11">
        <v>11</v>
      </c>
      <c r="I2824" s="20" t="s">
        <v>259</v>
      </c>
      <c r="J2824" s="11" t="s">
        <v>261</v>
      </c>
      <c r="K2824" s="11" t="s">
        <v>11524</v>
      </c>
      <c r="L2824" s="11">
        <v>2</v>
      </c>
    </row>
    <row r="2825" spans="1:12">
      <c r="A2825" s="11" t="s">
        <v>4982</v>
      </c>
      <c r="D2825" s="11" t="s">
        <v>260</v>
      </c>
      <c r="E2825" s="19" t="s">
        <v>5178</v>
      </c>
      <c r="F2825" s="10">
        <v>42036</v>
      </c>
      <c r="G2825" s="10">
        <v>45689</v>
      </c>
      <c r="H2825" s="11">
        <v>11</v>
      </c>
      <c r="I2825" s="20" t="s">
        <v>259</v>
      </c>
      <c r="J2825" s="11" t="s">
        <v>261</v>
      </c>
      <c r="K2825" s="11" t="s">
        <v>11524</v>
      </c>
      <c r="L2825" s="11">
        <v>2</v>
      </c>
    </row>
    <row r="2826" spans="1:12">
      <c r="A2826" s="11" t="s">
        <v>4983</v>
      </c>
      <c r="D2826" s="11" t="s">
        <v>260</v>
      </c>
      <c r="E2826" s="19" t="s">
        <v>5179</v>
      </c>
      <c r="F2826" s="10">
        <v>42036</v>
      </c>
      <c r="G2826" s="10">
        <v>45689</v>
      </c>
      <c r="H2826" s="11">
        <v>11</v>
      </c>
      <c r="I2826" s="20" t="s">
        <v>259</v>
      </c>
      <c r="J2826" s="11" t="s">
        <v>261</v>
      </c>
      <c r="K2826" s="11" t="s">
        <v>11524</v>
      </c>
      <c r="L2826" s="11">
        <v>2</v>
      </c>
    </row>
    <row r="2827" spans="1:12">
      <c r="A2827" s="11" t="s">
        <v>4984</v>
      </c>
      <c r="D2827" s="11" t="s">
        <v>260</v>
      </c>
      <c r="E2827" s="19" t="s">
        <v>5180</v>
      </c>
      <c r="F2827" s="10">
        <v>42036</v>
      </c>
      <c r="G2827" s="10">
        <v>45689</v>
      </c>
      <c r="H2827" s="11">
        <v>11</v>
      </c>
      <c r="I2827" s="20" t="s">
        <v>259</v>
      </c>
      <c r="J2827" s="11" t="s">
        <v>261</v>
      </c>
      <c r="K2827" s="11" t="s">
        <v>11524</v>
      </c>
      <c r="L2827" s="11">
        <v>2</v>
      </c>
    </row>
    <row r="2828" spans="1:12">
      <c r="A2828" s="11" t="s">
        <v>4985</v>
      </c>
      <c r="D2828" s="11" t="s">
        <v>260</v>
      </c>
      <c r="E2828" s="19" t="s">
        <v>5181</v>
      </c>
      <c r="F2828" s="10">
        <v>42036</v>
      </c>
      <c r="G2828" s="10">
        <v>45689</v>
      </c>
      <c r="H2828" s="11">
        <v>11</v>
      </c>
      <c r="I2828" s="20" t="s">
        <v>259</v>
      </c>
      <c r="J2828" s="11" t="s">
        <v>261</v>
      </c>
      <c r="K2828" s="11" t="s">
        <v>11524</v>
      </c>
      <c r="L2828" s="11">
        <v>2</v>
      </c>
    </row>
    <row r="2829" spans="1:12">
      <c r="A2829" s="11" t="s">
        <v>4986</v>
      </c>
      <c r="D2829" s="11" t="s">
        <v>260</v>
      </c>
      <c r="E2829" s="19" t="s">
        <v>5182</v>
      </c>
      <c r="F2829" s="10">
        <v>42036</v>
      </c>
      <c r="G2829" s="10">
        <v>45689</v>
      </c>
      <c r="H2829" s="11">
        <v>11</v>
      </c>
      <c r="I2829" s="20" t="s">
        <v>259</v>
      </c>
      <c r="J2829" s="11" t="s">
        <v>261</v>
      </c>
      <c r="K2829" s="11" t="s">
        <v>11524</v>
      </c>
      <c r="L2829" s="11">
        <v>2</v>
      </c>
    </row>
    <row r="2830" spans="1:12">
      <c r="A2830" s="11" t="s">
        <v>4987</v>
      </c>
      <c r="D2830" s="11" t="s">
        <v>260</v>
      </c>
      <c r="E2830" s="19" t="s">
        <v>5183</v>
      </c>
      <c r="F2830" s="10">
        <v>42036</v>
      </c>
      <c r="G2830" s="10">
        <v>45689</v>
      </c>
      <c r="H2830" s="11">
        <v>11</v>
      </c>
      <c r="I2830" s="20" t="s">
        <v>259</v>
      </c>
      <c r="J2830" s="11" t="s">
        <v>261</v>
      </c>
      <c r="K2830" s="11" t="s">
        <v>11524</v>
      </c>
      <c r="L2830" s="11">
        <v>2</v>
      </c>
    </row>
    <row r="2831" spans="1:12">
      <c r="A2831" s="11" t="s">
        <v>4988</v>
      </c>
      <c r="D2831" s="11" t="s">
        <v>260</v>
      </c>
      <c r="E2831" s="19" t="s">
        <v>5184</v>
      </c>
      <c r="F2831" s="10">
        <v>42036</v>
      </c>
      <c r="G2831" s="10">
        <v>45689</v>
      </c>
      <c r="H2831" s="11">
        <v>11</v>
      </c>
      <c r="I2831" s="20" t="s">
        <v>259</v>
      </c>
      <c r="J2831" s="11" t="s">
        <v>261</v>
      </c>
      <c r="K2831" s="11" t="s">
        <v>11524</v>
      </c>
      <c r="L2831" s="11">
        <v>2</v>
      </c>
    </row>
    <row r="2832" spans="1:12">
      <c r="A2832" s="11" t="s">
        <v>4989</v>
      </c>
      <c r="D2832" s="11" t="s">
        <v>260</v>
      </c>
      <c r="E2832" s="19" t="s">
        <v>5185</v>
      </c>
      <c r="F2832" s="10">
        <v>42036</v>
      </c>
      <c r="G2832" s="10">
        <v>45689</v>
      </c>
      <c r="H2832" s="11">
        <v>11</v>
      </c>
      <c r="I2832" s="20" t="s">
        <v>259</v>
      </c>
      <c r="J2832" s="11" t="s">
        <v>261</v>
      </c>
      <c r="K2832" s="11" t="s">
        <v>11524</v>
      </c>
      <c r="L2832" s="11">
        <v>2</v>
      </c>
    </row>
    <row r="2833" spans="1:12">
      <c r="A2833" s="11" t="s">
        <v>4990</v>
      </c>
      <c r="D2833" s="11" t="s">
        <v>260</v>
      </c>
      <c r="E2833" s="19" t="s">
        <v>5186</v>
      </c>
      <c r="F2833" s="10">
        <v>42036</v>
      </c>
      <c r="G2833" s="10">
        <v>45689</v>
      </c>
      <c r="H2833" s="11">
        <v>11</v>
      </c>
      <c r="I2833" s="20" t="s">
        <v>259</v>
      </c>
      <c r="J2833" s="11" t="s">
        <v>261</v>
      </c>
      <c r="K2833" s="11" t="s">
        <v>11524</v>
      </c>
      <c r="L2833" s="11">
        <v>2</v>
      </c>
    </row>
    <row r="2834" spans="1:12">
      <c r="A2834" s="11" t="s">
        <v>4991</v>
      </c>
      <c r="D2834" s="11" t="s">
        <v>260</v>
      </c>
      <c r="E2834" s="19" t="s">
        <v>5187</v>
      </c>
      <c r="F2834" s="10">
        <v>42036</v>
      </c>
      <c r="G2834" s="10">
        <v>45689</v>
      </c>
      <c r="H2834" s="11">
        <v>11</v>
      </c>
      <c r="I2834" s="20" t="s">
        <v>259</v>
      </c>
      <c r="J2834" s="11" t="s">
        <v>261</v>
      </c>
      <c r="K2834" s="11" t="s">
        <v>11524</v>
      </c>
      <c r="L2834" s="11">
        <v>2</v>
      </c>
    </row>
    <row r="2835" spans="1:12">
      <c r="A2835" s="11" t="s">
        <v>4992</v>
      </c>
      <c r="D2835" s="11" t="s">
        <v>260</v>
      </c>
      <c r="E2835" s="19" t="s">
        <v>5188</v>
      </c>
      <c r="F2835" s="10">
        <v>42036</v>
      </c>
      <c r="G2835" s="10">
        <v>45689</v>
      </c>
      <c r="H2835" s="11">
        <v>11</v>
      </c>
      <c r="I2835" s="11" t="s">
        <v>277</v>
      </c>
      <c r="J2835" s="11" t="s">
        <v>261</v>
      </c>
      <c r="K2835" s="11" t="s">
        <v>11524</v>
      </c>
      <c r="L2835" s="11">
        <v>2</v>
      </c>
    </row>
    <row r="2836" spans="1:12">
      <c r="A2836" s="11" t="s">
        <v>4993</v>
      </c>
      <c r="D2836" s="11" t="s">
        <v>260</v>
      </c>
      <c r="E2836" s="19" t="s">
        <v>5189</v>
      </c>
      <c r="F2836" s="10">
        <v>42036</v>
      </c>
      <c r="G2836" s="10">
        <v>45689</v>
      </c>
      <c r="H2836" s="11">
        <v>11</v>
      </c>
      <c r="I2836" s="11" t="s">
        <v>277</v>
      </c>
      <c r="J2836" s="11" t="s">
        <v>261</v>
      </c>
      <c r="K2836" s="11" t="s">
        <v>11524</v>
      </c>
      <c r="L2836" s="11">
        <v>2</v>
      </c>
    </row>
    <row r="2837" spans="1:12">
      <c r="A2837" s="11" t="s">
        <v>4994</v>
      </c>
      <c r="D2837" s="11" t="s">
        <v>260</v>
      </c>
      <c r="E2837" s="19" t="s">
        <v>5190</v>
      </c>
      <c r="F2837" s="10">
        <v>42036</v>
      </c>
      <c r="G2837" s="10">
        <v>45689</v>
      </c>
      <c r="H2837" s="11">
        <v>11</v>
      </c>
      <c r="I2837" s="11" t="s">
        <v>277</v>
      </c>
      <c r="J2837" s="11" t="s">
        <v>261</v>
      </c>
      <c r="K2837" s="11" t="s">
        <v>11524</v>
      </c>
      <c r="L2837" s="11">
        <v>2</v>
      </c>
    </row>
    <row r="2838" spans="1:12">
      <c r="A2838" s="11" t="s">
        <v>12793</v>
      </c>
      <c r="D2838" s="11" t="s">
        <v>260</v>
      </c>
      <c r="E2838" s="19" t="s">
        <v>5191</v>
      </c>
      <c r="F2838" s="10">
        <v>42036</v>
      </c>
      <c r="G2838" s="10">
        <v>45689</v>
      </c>
      <c r="H2838" s="11">
        <v>11</v>
      </c>
      <c r="I2838" s="20" t="s">
        <v>259</v>
      </c>
      <c r="J2838" s="11" t="s">
        <v>261</v>
      </c>
      <c r="K2838" s="11" t="s">
        <v>11524</v>
      </c>
      <c r="L2838" s="11">
        <v>2</v>
      </c>
    </row>
    <row r="2839" spans="1:12">
      <c r="A2839" s="11" t="s">
        <v>12794</v>
      </c>
      <c r="D2839" s="11" t="s">
        <v>260</v>
      </c>
      <c r="E2839" s="19" t="s">
        <v>5192</v>
      </c>
      <c r="F2839" s="10">
        <v>42036</v>
      </c>
      <c r="G2839" s="10">
        <v>45689</v>
      </c>
      <c r="H2839" s="11">
        <v>11</v>
      </c>
      <c r="I2839" s="20" t="s">
        <v>259</v>
      </c>
      <c r="J2839" s="11" t="s">
        <v>261</v>
      </c>
      <c r="K2839" s="11" t="s">
        <v>11524</v>
      </c>
      <c r="L2839" s="11">
        <v>2</v>
      </c>
    </row>
    <row r="2840" spans="1:12">
      <c r="A2840" s="11" t="s">
        <v>12795</v>
      </c>
      <c r="D2840" s="11" t="s">
        <v>260</v>
      </c>
      <c r="E2840" s="19" t="s">
        <v>5193</v>
      </c>
      <c r="F2840" s="10">
        <v>42036</v>
      </c>
      <c r="G2840" s="10">
        <v>45689</v>
      </c>
      <c r="H2840" s="11">
        <v>11</v>
      </c>
      <c r="I2840" s="20" t="s">
        <v>259</v>
      </c>
      <c r="J2840" s="11" t="s">
        <v>261</v>
      </c>
      <c r="K2840" s="11" t="s">
        <v>11524</v>
      </c>
      <c r="L2840" s="11">
        <v>2</v>
      </c>
    </row>
    <row r="2841" spans="1:12">
      <c r="A2841" s="11" t="s">
        <v>12796</v>
      </c>
      <c r="D2841" s="11" t="s">
        <v>260</v>
      </c>
      <c r="E2841" s="19" t="s">
        <v>5194</v>
      </c>
      <c r="F2841" s="10">
        <v>42036</v>
      </c>
      <c r="G2841" s="10">
        <v>45689</v>
      </c>
      <c r="H2841" s="11">
        <v>11</v>
      </c>
      <c r="I2841" s="20" t="s">
        <v>259</v>
      </c>
      <c r="J2841" s="11" t="s">
        <v>261</v>
      </c>
      <c r="K2841" s="11" t="s">
        <v>11524</v>
      </c>
      <c r="L2841" s="11">
        <v>2</v>
      </c>
    </row>
    <row r="2842" spans="1:12">
      <c r="A2842" s="11" t="s">
        <v>12797</v>
      </c>
      <c r="D2842" s="11" t="s">
        <v>260</v>
      </c>
      <c r="E2842" s="19" t="s">
        <v>5195</v>
      </c>
      <c r="F2842" s="10">
        <v>42036</v>
      </c>
      <c r="G2842" s="10">
        <v>45689</v>
      </c>
      <c r="H2842" s="11">
        <v>11</v>
      </c>
      <c r="I2842" s="20" t="s">
        <v>259</v>
      </c>
      <c r="J2842" s="11" t="s">
        <v>261</v>
      </c>
      <c r="K2842" s="11" t="s">
        <v>11524</v>
      </c>
      <c r="L2842" s="11">
        <v>2</v>
      </c>
    </row>
    <row r="2843" spans="1:12">
      <c r="A2843" s="11" t="s">
        <v>12798</v>
      </c>
      <c r="D2843" s="11" t="s">
        <v>260</v>
      </c>
      <c r="E2843" s="19" t="s">
        <v>5196</v>
      </c>
      <c r="F2843" s="10">
        <v>42036</v>
      </c>
      <c r="G2843" s="10">
        <v>45689</v>
      </c>
      <c r="H2843" s="11">
        <v>11</v>
      </c>
      <c r="I2843" s="20" t="s">
        <v>259</v>
      </c>
      <c r="J2843" s="11" t="s">
        <v>261</v>
      </c>
      <c r="K2843" s="11" t="s">
        <v>11524</v>
      </c>
      <c r="L2843" s="11">
        <v>2</v>
      </c>
    </row>
    <row r="2844" spans="1:12">
      <c r="A2844" s="11" t="s">
        <v>12799</v>
      </c>
      <c r="D2844" s="11" t="s">
        <v>260</v>
      </c>
      <c r="E2844" s="19" t="s">
        <v>5197</v>
      </c>
      <c r="F2844" s="10">
        <v>42036</v>
      </c>
      <c r="G2844" s="10">
        <v>45689</v>
      </c>
      <c r="H2844" s="11">
        <v>11</v>
      </c>
      <c r="I2844" s="20" t="s">
        <v>259</v>
      </c>
      <c r="J2844" s="11" t="s">
        <v>261</v>
      </c>
      <c r="K2844" s="11" t="s">
        <v>11524</v>
      </c>
      <c r="L2844" s="11">
        <v>2</v>
      </c>
    </row>
    <row r="2845" spans="1:12">
      <c r="A2845" s="11" t="s">
        <v>12800</v>
      </c>
      <c r="D2845" s="11" t="s">
        <v>260</v>
      </c>
      <c r="E2845" s="19" t="s">
        <v>5198</v>
      </c>
      <c r="F2845" s="10">
        <v>42036</v>
      </c>
      <c r="G2845" s="10">
        <v>45689</v>
      </c>
      <c r="H2845" s="11">
        <v>11</v>
      </c>
      <c r="I2845" s="20" t="s">
        <v>259</v>
      </c>
      <c r="J2845" s="11" t="s">
        <v>261</v>
      </c>
      <c r="K2845" s="11" t="s">
        <v>11524</v>
      </c>
      <c r="L2845" s="11">
        <v>2</v>
      </c>
    </row>
    <row r="2846" spans="1:12">
      <c r="A2846" s="11" t="s">
        <v>12801</v>
      </c>
      <c r="D2846" s="11" t="s">
        <v>260</v>
      </c>
      <c r="E2846" s="19" t="s">
        <v>5199</v>
      </c>
      <c r="F2846" s="10">
        <v>42036</v>
      </c>
      <c r="G2846" s="10">
        <v>45689</v>
      </c>
      <c r="H2846" s="11">
        <v>11</v>
      </c>
      <c r="I2846" s="20" t="s">
        <v>259</v>
      </c>
      <c r="J2846" s="11" t="s">
        <v>261</v>
      </c>
      <c r="K2846" s="11" t="s">
        <v>11524</v>
      </c>
      <c r="L2846" s="11">
        <v>2</v>
      </c>
    </row>
    <row r="2847" spans="1:12">
      <c r="A2847" s="11" t="s">
        <v>12802</v>
      </c>
      <c r="D2847" s="11" t="s">
        <v>260</v>
      </c>
      <c r="E2847" s="19" t="s">
        <v>5200</v>
      </c>
      <c r="F2847" s="10">
        <v>42036</v>
      </c>
      <c r="G2847" s="10">
        <v>45689</v>
      </c>
      <c r="H2847" s="11">
        <v>11</v>
      </c>
      <c r="I2847" s="20" t="s">
        <v>259</v>
      </c>
      <c r="J2847" s="11" t="s">
        <v>261</v>
      </c>
      <c r="K2847" s="11" t="s">
        <v>11524</v>
      </c>
      <c r="L2847" s="11">
        <v>2</v>
      </c>
    </row>
    <row r="2848" spans="1:12">
      <c r="A2848" s="11" t="s">
        <v>12803</v>
      </c>
      <c r="D2848" s="11" t="s">
        <v>260</v>
      </c>
      <c r="E2848" s="19" t="s">
        <v>5201</v>
      </c>
      <c r="F2848" s="10">
        <v>42036</v>
      </c>
      <c r="G2848" s="10">
        <v>45689</v>
      </c>
      <c r="H2848" s="11">
        <v>11</v>
      </c>
      <c r="I2848" s="20" t="s">
        <v>259</v>
      </c>
      <c r="J2848" s="11" t="s">
        <v>261</v>
      </c>
      <c r="K2848" s="11" t="s">
        <v>11524</v>
      </c>
      <c r="L2848" s="11">
        <v>2</v>
      </c>
    </row>
    <row r="2849" spans="1:12">
      <c r="A2849" s="11" t="s">
        <v>12804</v>
      </c>
      <c r="D2849" s="11" t="s">
        <v>260</v>
      </c>
      <c r="E2849" s="19" t="s">
        <v>5202</v>
      </c>
      <c r="F2849" s="10">
        <v>42036</v>
      </c>
      <c r="G2849" s="10">
        <v>45689</v>
      </c>
      <c r="H2849" s="11">
        <v>11</v>
      </c>
      <c r="I2849" s="20" t="s">
        <v>259</v>
      </c>
      <c r="J2849" s="11" t="s">
        <v>261</v>
      </c>
      <c r="K2849" s="11" t="s">
        <v>11524</v>
      </c>
      <c r="L2849" s="11">
        <v>2</v>
      </c>
    </row>
    <row r="2850" spans="1:12">
      <c r="A2850" s="11" t="s">
        <v>12805</v>
      </c>
      <c r="D2850" s="11" t="s">
        <v>260</v>
      </c>
      <c r="E2850" s="19" t="s">
        <v>5203</v>
      </c>
      <c r="F2850" s="10">
        <v>42036</v>
      </c>
      <c r="G2850" s="10">
        <v>45689</v>
      </c>
      <c r="H2850" s="11">
        <v>11</v>
      </c>
      <c r="I2850" s="20" t="s">
        <v>259</v>
      </c>
      <c r="J2850" s="11" t="s">
        <v>261</v>
      </c>
      <c r="K2850" s="11" t="s">
        <v>11524</v>
      </c>
      <c r="L2850" s="11">
        <v>2</v>
      </c>
    </row>
    <row r="2851" spans="1:12">
      <c r="A2851" s="11" t="s">
        <v>12806</v>
      </c>
      <c r="D2851" s="11" t="s">
        <v>260</v>
      </c>
      <c r="E2851" s="19" t="s">
        <v>5204</v>
      </c>
      <c r="F2851" s="10">
        <v>42036</v>
      </c>
      <c r="G2851" s="10">
        <v>45689</v>
      </c>
      <c r="H2851" s="11">
        <v>11</v>
      </c>
      <c r="I2851" s="20" t="s">
        <v>259</v>
      </c>
      <c r="J2851" s="11" t="s">
        <v>261</v>
      </c>
      <c r="K2851" s="11" t="s">
        <v>11524</v>
      </c>
      <c r="L2851" s="11">
        <v>2</v>
      </c>
    </row>
    <row r="2852" spans="1:12">
      <c r="A2852" s="11" t="s">
        <v>12807</v>
      </c>
      <c r="D2852" s="11" t="s">
        <v>260</v>
      </c>
      <c r="E2852" s="19" t="s">
        <v>5205</v>
      </c>
      <c r="F2852" s="10">
        <v>42036</v>
      </c>
      <c r="G2852" s="10">
        <v>45689</v>
      </c>
      <c r="H2852" s="11">
        <v>11</v>
      </c>
      <c r="I2852" s="20" t="s">
        <v>259</v>
      </c>
      <c r="J2852" s="11" t="s">
        <v>261</v>
      </c>
      <c r="K2852" s="11" t="s">
        <v>11524</v>
      </c>
      <c r="L2852" s="11">
        <v>2</v>
      </c>
    </row>
    <row r="2853" spans="1:12">
      <c r="A2853" s="11" t="s">
        <v>12808</v>
      </c>
      <c r="D2853" s="11" t="s">
        <v>260</v>
      </c>
      <c r="E2853" s="19" t="s">
        <v>5206</v>
      </c>
      <c r="F2853" s="10">
        <v>42036</v>
      </c>
      <c r="G2853" s="10">
        <v>45689</v>
      </c>
      <c r="H2853" s="11">
        <v>11</v>
      </c>
      <c r="I2853" s="11" t="s">
        <v>277</v>
      </c>
      <c r="J2853" s="11" t="s">
        <v>261</v>
      </c>
      <c r="K2853" s="11" t="s">
        <v>11524</v>
      </c>
      <c r="L2853" s="11">
        <v>2</v>
      </c>
    </row>
    <row r="2854" spans="1:12">
      <c r="A2854" s="11" t="s">
        <v>12809</v>
      </c>
      <c r="D2854" s="11" t="s">
        <v>260</v>
      </c>
      <c r="E2854" s="19" t="s">
        <v>5207</v>
      </c>
      <c r="F2854" s="10">
        <v>42036</v>
      </c>
      <c r="G2854" s="10">
        <v>45689</v>
      </c>
      <c r="H2854" s="11">
        <v>11</v>
      </c>
      <c r="I2854" s="11" t="s">
        <v>277</v>
      </c>
      <c r="J2854" s="11" t="s">
        <v>261</v>
      </c>
      <c r="K2854" s="11" t="s">
        <v>11524</v>
      </c>
      <c r="L2854" s="11">
        <v>2</v>
      </c>
    </row>
    <row r="2855" spans="1:12">
      <c r="A2855" s="11" t="s">
        <v>12810</v>
      </c>
      <c r="D2855" s="11" t="s">
        <v>260</v>
      </c>
      <c r="E2855" s="19" t="s">
        <v>5208</v>
      </c>
      <c r="F2855" s="10">
        <v>42036</v>
      </c>
      <c r="G2855" s="10">
        <v>45689</v>
      </c>
      <c r="H2855" s="11">
        <v>11</v>
      </c>
      <c r="I2855" s="11" t="s">
        <v>277</v>
      </c>
      <c r="J2855" s="11" t="s">
        <v>261</v>
      </c>
      <c r="K2855" s="11" t="s">
        <v>11524</v>
      </c>
      <c r="L2855" s="11">
        <v>2</v>
      </c>
    </row>
    <row r="2856" spans="1:12">
      <c r="A2856" s="11" t="s">
        <v>4691</v>
      </c>
      <c r="D2856" s="11" t="s">
        <v>260</v>
      </c>
      <c r="E2856" s="19" t="s">
        <v>5209</v>
      </c>
      <c r="F2856" s="10">
        <v>42036</v>
      </c>
      <c r="G2856" s="10">
        <v>45689</v>
      </c>
      <c r="H2856" s="11">
        <v>11</v>
      </c>
      <c r="I2856" s="20" t="s">
        <v>259</v>
      </c>
      <c r="J2856" s="11" t="s">
        <v>261</v>
      </c>
      <c r="K2856" s="11" t="s">
        <v>11524</v>
      </c>
      <c r="L2856" s="11">
        <v>2</v>
      </c>
    </row>
    <row r="2857" spans="1:12">
      <c r="A2857" s="11" t="s">
        <v>4692</v>
      </c>
      <c r="D2857" s="11" t="s">
        <v>260</v>
      </c>
      <c r="E2857" s="19" t="s">
        <v>5210</v>
      </c>
      <c r="F2857" s="10">
        <v>42036</v>
      </c>
      <c r="G2857" s="10">
        <v>45689</v>
      </c>
      <c r="H2857" s="11">
        <v>11</v>
      </c>
      <c r="I2857" s="20" t="s">
        <v>259</v>
      </c>
      <c r="J2857" s="11" t="s">
        <v>261</v>
      </c>
      <c r="K2857" s="11" t="s">
        <v>11524</v>
      </c>
      <c r="L2857" s="11">
        <v>2</v>
      </c>
    </row>
    <row r="2858" spans="1:12">
      <c r="A2858" s="11" t="s">
        <v>4693</v>
      </c>
      <c r="D2858" s="11" t="s">
        <v>260</v>
      </c>
      <c r="E2858" s="19" t="s">
        <v>5211</v>
      </c>
      <c r="F2858" s="10">
        <v>42036</v>
      </c>
      <c r="G2858" s="10">
        <v>45689</v>
      </c>
      <c r="H2858" s="11">
        <v>11</v>
      </c>
      <c r="I2858" s="20" t="s">
        <v>259</v>
      </c>
      <c r="J2858" s="11" t="s">
        <v>261</v>
      </c>
      <c r="K2858" s="11" t="s">
        <v>11524</v>
      </c>
      <c r="L2858" s="11">
        <v>2</v>
      </c>
    </row>
    <row r="2859" spans="1:12">
      <c r="A2859" s="11" t="s">
        <v>4694</v>
      </c>
      <c r="D2859" s="11" t="s">
        <v>260</v>
      </c>
      <c r="E2859" s="19" t="s">
        <v>5212</v>
      </c>
      <c r="F2859" s="10">
        <v>42036</v>
      </c>
      <c r="G2859" s="10">
        <v>45689</v>
      </c>
      <c r="H2859" s="11">
        <v>11</v>
      </c>
      <c r="I2859" s="20" t="s">
        <v>259</v>
      </c>
      <c r="J2859" s="11" t="s">
        <v>261</v>
      </c>
      <c r="K2859" s="11" t="s">
        <v>11524</v>
      </c>
      <c r="L2859" s="11">
        <v>2</v>
      </c>
    </row>
    <row r="2860" spans="1:12">
      <c r="A2860" s="11" t="s">
        <v>4695</v>
      </c>
      <c r="D2860" s="11" t="s">
        <v>260</v>
      </c>
      <c r="E2860" s="19" t="s">
        <v>5213</v>
      </c>
      <c r="F2860" s="10">
        <v>42036</v>
      </c>
      <c r="G2860" s="10">
        <v>45689</v>
      </c>
      <c r="H2860" s="11">
        <v>11</v>
      </c>
      <c r="I2860" s="20" t="s">
        <v>259</v>
      </c>
      <c r="J2860" s="11" t="s">
        <v>261</v>
      </c>
      <c r="K2860" s="11" t="s">
        <v>11524</v>
      </c>
      <c r="L2860" s="11">
        <v>2</v>
      </c>
    </row>
    <row r="2861" spans="1:12">
      <c r="A2861" s="11" t="s">
        <v>4696</v>
      </c>
      <c r="D2861" s="11" t="s">
        <v>260</v>
      </c>
      <c r="E2861" s="19" t="s">
        <v>5214</v>
      </c>
      <c r="F2861" s="10">
        <v>42036</v>
      </c>
      <c r="G2861" s="10">
        <v>45689</v>
      </c>
      <c r="H2861" s="11">
        <v>11</v>
      </c>
      <c r="I2861" s="20" t="s">
        <v>259</v>
      </c>
      <c r="J2861" s="11" t="s">
        <v>261</v>
      </c>
      <c r="K2861" s="11" t="s">
        <v>11524</v>
      </c>
      <c r="L2861" s="11">
        <v>2</v>
      </c>
    </row>
    <row r="2862" spans="1:12">
      <c r="A2862" s="11" t="s">
        <v>4697</v>
      </c>
      <c r="D2862" s="11" t="s">
        <v>260</v>
      </c>
      <c r="E2862" s="19" t="s">
        <v>5215</v>
      </c>
      <c r="F2862" s="10">
        <v>42036</v>
      </c>
      <c r="G2862" s="10">
        <v>45689</v>
      </c>
      <c r="H2862" s="11">
        <v>11</v>
      </c>
      <c r="I2862" s="20" t="s">
        <v>259</v>
      </c>
      <c r="J2862" s="11" t="s">
        <v>261</v>
      </c>
      <c r="K2862" s="11" t="s">
        <v>11524</v>
      </c>
      <c r="L2862" s="11">
        <v>2</v>
      </c>
    </row>
    <row r="2863" spans="1:12">
      <c r="A2863" s="11" t="s">
        <v>4698</v>
      </c>
      <c r="D2863" s="11" t="s">
        <v>260</v>
      </c>
      <c r="E2863" s="19" t="s">
        <v>5216</v>
      </c>
      <c r="F2863" s="10">
        <v>42036</v>
      </c>
      <c r="G2863" s="10">
        <v>45689</v>
      </c>
      <c r="H2863" s="11">
        <v>11</v>
      </c>
      <c r="I2863" s="20" t="s">
        <v>259</v>
      </c>
      <c r="J2863" s="11" t="s">
        <v>261</v>
      </c>
      <c r="K2863" s="11" t="s">
        <v>11524</v>
      </c>
      <c r="L2863" s="11">
        <v>2</v>
      </c>
    </row>
    <row r="2864" spans="1:12">
      <c r="A2864" s="11" t="s">
        <v>4699</v>
      </c>
      <c r="D2864" s="11" t="s">
        <v>260</v>
      </c>
      <c r="E2864" s="19" t="s">
        <v>5217</v>
      </c>
      <c r="F2864" s="10">
        <v>42036</v>
      </c>
      <c r="G2864" s="10">
        <v>45689</v>
      </c>
      <c r="H2864" s="11">
        <v>11</v>
      </c>
      <c r="I2864" s="20" t="s">
        <v>259</v>
      </c>
      <c r="J2864" s="11" t="s">
        <v>261</v>
      </c>
      <c r="K2864" s="11" t="s">
        <v>11524</v>
      </c>
      <c r="L2864" s="11">
        <v>2</v>
      </c>
    </row>
    <row r="2865" spans="1:12">
      <c r="A2865" s="11" t="s">
        <v>4700</v>
      </c>
      <c r="D2865" s="11" t="s">
        <v>260</v>
      </c>
      <c r="E2865" s="19" t="s">
        <v>5218</v>
      </c>
      <c r="F2865" s="10">
        <v>42036</v>
      </c>
      <c r="G2865" s="10">
        <v>45689</v>
      </c>
      <c r="H2865" s="11">
        <v>11</v>
      </c>
      <c r="I2865" s="20" t="s">
        <v>259</v>
      </c>
      <c r="J2865" s="11" t="s">
        <v>261</v>
      </c>
      <c r="K2865" s="11" t="s">
        <v>11524</v>
      </c>
      <c r="L2865" s="11">
        <v>2</v>
      </c>
    </row>
    <row r="2866" spans="1:12">
      <c r="A2866" s="11" t="s">
        <v>4701</v>
      </c>
      <c r="D2866" s="11" t="s">
        <v>260</v>
      </c>
      <c r="E2866" s="19" t="s">
        <v>5219</v>
      </c>
      <c r="F2866" s="10">
        <v>42036</v>
      </c>
      <c r="G2866" s="10">
        <v>45689</v>
      </c>
      <c r="H2866" s="11">
        <v>11</v>
      </c>
      <c r="I2866" s="20" t="s">
        <v>259</v>
      </c>
      <c r="J2866" s="11" t="s">
        <v>261</v>
      </c>
      <c r="K2866" s="11" t="s">
        <v>11524</v>
      </c>
      <c r="L2866" s="11">
        <v>2</v>
      </c>
    </row>
    <row r="2867" spans="1:12">
      <c r="A2867" s="11" t="s">
        <v>4702</v>
      </c>
      <c r="D2867" s="11" t="s">
        <v>260</v>
      </c>
      <c r="E2867" s="19" t="s">
        <v>5220</v>
      </c>
      <c r="F2867" s="10">
        <v>42036</v>
      </c>
      <c r="G2867" s="10">
        <v>45689</v>
      </c>
      <c r="H2867" s="11">
        <v>11</v>
      </c>
      <c r="I2867" s="20" t="s">
        <v>259</v>
      </c>
      <c r="J2867" s="11" t="s">
        <v>261</v>
      </c>
      <c r="K2867" s="11" t="s">
        <v>11524</v>
      </c>
      <c r="L2867" s="11">
        <v>2</v>
      </c>
    </row>
    <row r="2868" spans="1:12">
      <c r="A2868" s="11" t="s">
        <v>4703</v>
      </c>
      <c r="D2868" s="11" t="s">
        <v>260</v>
      </c>
      <c r="E2868" s="19" t="s">
        <v>5221</v>
      </c>
      <c r="F2868" s="10">
        <v>42036</v>
      </c>
      <c r="G2868" s="10">
        <v>45689</v>
      </c>
      <c r="H2868" s="11">
        <v>11</v>
      </c>
      <c r="I2868" s="20" t="s">
        <v>259</v>
      </c>
      <c r="J2868" s="11" t="s">
        <v>261</v>
      </c>
      <c r="K2868" s="11" t="s">
        <v>11524</v>
      </c>
      <c r="L2868" s="11">
        <v>2</v>
      </c>
    </row>
    <row r="2869" spans="1:12">
      <c r="A2869" s="11" t="s">
        <v>4704</v>
      </c>
      <c r="D2869" s="11" t="s">
        <v>260</v>
      </c>
      <c r="E2869" s="19" t="s">
        <v>5222</v>
      </c>
      <c r="F2869" s="10">
        <v>42036</v>
      </c>
      <c r="G2869" s="10">
        <v>45689</v>
      </c>
      <c r="H2869" s="11">
        <v>11</v>
      </c>
      <c r="I2869" s="20" t="s">
        <v>259</v>
      </c>
      <c r="J2869" s="11" t="s">
        <v>261</v>
      </c>
      <c r="K2869" s="11" t="s">
        <v>11524</v>
      </c>
      <c r="L2869" s="11">
        <v>2</v>
      </c>
    </row>
    <row r="2870" spans="1:12">
      <c r="A2870" s="11" t="s">
        <v>4705</v>
      </c>
      <c r="D2870" s="11" t="s">
        <v>260</v>
      </c>
      <c r="E2870" s="19" t="s">
        <v>5223</v>
      </c>
      <c r="F2870" s="10">
        <v>42036</v>
      </c>
      <c r="G2870" s="10">
        <v>45689</v>
      </c>
      <c r="H2870" s="11">
        <v>11</v>
      </c>
      <c r="I2870" s="20" t="s">
        <v>259</v>
      </c>
      <c r="J2870" s="11" t="s">
        <v>261</v>
      </c>
      <c r="K2870" s="11" t="s">
        <v>11524</v>
      </c>
      <c r="L2870" s="11">
        <v>2</v>
      </c>
    </row>
    <row r="2871" spans="1:12">
      <c r="A2871" s="11" t="s">
        <v>4706</v>
      </c>
      <c r="D2871" s="11" t="s">
        <v>260</v>
      </c>
      <c r="E2871" s="19" t="s">
        <v>5224</v>
      </c>
      <c r="F2871" s="10">
        <v>42036</v>
      </c>
      <c r="G2871" s="10">
        <v>45689</v>
      </c>
      <c r="H2871" s="11">
        <v>11</v>
      </c>
      <c r="I2871" s="11" t="s">
        <v>277</v>
      </c>
      <c r="J2871" s="11" t="s">
        <v>261</v>
      </c>
      <c r="K2871" s="11" t="s">
        <v>11524</v>
      </c>
      <c r="L2871" s="11">
        <v>2</v>
      </c>
    </row>
    <row r="2872" spans="1:12">
      <c r="A2872" s="11" t="s">
        <v>4707</v>
      </c>
      <c r="D2872" s="11" t="s">
        <v>260</v>
      </c>
      <c r="E2872" s="19" t="s">
        <v>5225</v>
      </c>
      <c r="F2872" s="10">
        <v>42036</v>
      </c>
      <c r="G2872" s="10">
        <v>45689</v>
      </c>
      <c r="H2872" s="11">
        <v>11</v>
      </c>
      <c r="I2872" s="11" t="s">
        <v>277</v>
      </c>
      <c r="J2872" s="11" t="s">
        <v>261</v>
      </c>
      <c r="K2872" s="11" t="s">
        <v>11524</v>
      </c>
      <c r="L2872" s="11">
        <v>2</v>
      </c>
    </row>
    <row r="2873" spans="1:12">
      <c r="A2873" s="11" t="s">
        <v>4708</v>
      </c>
      <c r="D2873" s="11" t="s">
        <v>260</v>
      </c>
      <c r="E2873" s="19" t="s">
        <v>5226</v>
      </c>
      <c r="F2873" s="10">
        <v>42036</v>
      </c>
      <c r="G2873" s="10">
        <v>45689</v>
      </c>
      <c r="H2873" s="11">
        <v>11</v>
      </c>
      <c r="I2873" s="11" t="s">
        <v>277</v>
      </c>
      <c r="J2873" s="11" t="s">
        <v>261</v>
      </c>
      <c r="K2873" s="11" t="s">
        <v>11524</v>
      </c>
      <c r="L2873" s="11">
        <v>2</v>
      </c>
    </row>
    <row r="2874" spans="1:12">
      <c r="A2874" s="11" t="s">
        <v>12955</v>
      </c>
      <c r="D2874" s="11" t="s">
        <v>260</v>
      </c>
      <c r="E2874" s="19" t="s">
        <v>5227</v>
      </c>
      <c r="F2874" s="10">
        <v>42036</v>
      </c>
      <c r="G2874" s="10">
        <v>45689</v>
      </c>
      <c r="H2874" s="11">
        <v>11</v>
      </c>
      <c r="I2874" s="20" t="s">
        <v>259</v>
      </c>
      <c r="J2874" s="11" t="s">
        <v>261</v>
      </c>
      <c r="K2874" s="11" t="s">
        <v>11524</v>
      </c>
      <c r="L2874" s="11">
        <v>2</v>
      </c>
    </row>
    <row r="2875" spans="1:12">
      <c r="A2875" s="11" t="s">
        <v>12956</v>
      </c>
      <c r="D2875" s="11" t="s">
        <v>260</v>
      </c>
      <c r="E2875" s="19" t="s">
        <v>5228</v>
      </c>
      <c r="F2875" s="10">
        <v>42036</v>
      </c>
      <c r="G2875" s="10">
        <v>45689</v>
      </c>
      <c r="H2875" s="11">
        <v>11</v>
      </c>
      <c r="I2875" s="20" t="s">
        <v>259</v>
      </c>
      <c r="J2875" s="11" t="s">
        <v>261</v>
      </c>
      <c r="K2875" s="11" t="s">
        <v>11524</v>
      </c>
      <c r="L2875" s="11">
        <v>2</v>
      </c>
    </row>
    <row r="2876" spans="1:12">
      <c r="A2876" s="11" t="s">
        <v>12957</v>
      </c>
      <c r="D2876" s="11" t="s">
        <v>260</v>
      </c>
      <c r="E2876" s="19" t="s">
        <v>5229</v>
      </c>
      <c r="F2876" s="10">
        <v>42036</v>
      </c>
      <c r="G2876" s="10">
        <v>45689</v>
      </c>
      <c r="H2876" s="11">
        <v>11</v>
      </c>
      <c r="I2876" s="20" t="s">
        <v>259</v>
      </c>
      <c r="J2876" s="11" t="s">
        <v>261</v>
      </c>
      <c r="K2876" s="11" t="s">
        <v>11524</v>
      </c>
      <c r="L2876" s="11">
        <v>2</v>
      </c>
    </row>
    <row r="2877" spans="1:12">
      <c r="A2877" s="11" t="s">
        <v>12958</v>
      </c>
      <c r="D2877" s="11" t="s">
        <v>260</v>
      </c>
      <c r="E2877" s="19" t="s">
        <v>5230</v>
      </c>
      <c r="F2877" s="10">
        <v>42036</v>
      </c>
      <c r="G2877" s="10">
        <v>45689</v>
      </c>
      <c r="H2877" s="11">
        <v>11</v>
      </c>
      <c r="I2877" s="20" t="s">
        <v>259</v>
      </c>
      <c r="J2877" s="11" t="s">
        <v>261</v>
      </c>
      <c r="K2877" s="11" t="s">
        <v>11524</v>
      </c>
      <c r="L2877" s="11">
        <v>2</v>
      </c>
    </row>
    <row r="2878" spans="1:12">
      <c r="A2878" s="11" t="s">
        <v>12959</v>
      </c>
      <c r="D2878" s="11" t="s">
        <v>260</v>
      </c>
      <c r="E2878" s="19" t="s">
        <v>5231</v>
      </c>
      <c r="F2878" s="10">
        <v>42036</v>
      </c>
      <c r="G2878" s="10">
        <v>45689</v>
      </c>
      <c r="H2878" s="11">
        <v>11</v>
      </c>
      <c r="I2878" s="20" t="s">
        <v>259</v>
      </c>
      <c r="J2878" s="11" t="s">
        <v>261</v>
      </c>
      <c r="K2878" s="11" t="s">
        <v>11524</v>
      </c>
      <c r="L2878" s="11">
        <v>2</v>
      </c>
    </row>
    <row r="2879" spans="1:12">
      <c r="A2879" s="11" t="s">
        <v>12960</v>
      </c>
      <c r="D2879" s="11" t="s">
        <v>260</v>
      </c>
      <c r="E2879" s="19" t="s">
        <v>5232</v>
      </c>
      <c r="F2879" s="10">
        <v>42036</v>
      </c>
      <c r="G2879" s="10">
        <v>45689</v>
      </c>
      <c r="H2879" s="11">
        <v>11</v>
      </c>
      <c r="I2879" s="20" t="s">
        <v>259</v>
      </c>
      <c r="J2879" s="11" t="s">
        <v>261</v>
      </c>
      <c r="K2879" s="11" t="s">
        <v>11524</v>
      </c>
      <c r="L2879" s="11">
        <v>2</v>
      </c>
    </row>
    <row r="2880" spans="1:12">
      <c r="A2880" s="11" t="s">
        <v>12961</v>
      </c>
      <c r="D2880" s="11" t="s">
        <v>260</v>
      </c>
      <c r="E2880" s="19" t="s">
        <v>5233</v>
      </c>
      <c r="F2880" s="10">
        <v>42036</v>
      </c>
      <c r="G2880" s="10">
        <v>45689</v>
      </c>
      <c r="H2880" s="11">
        <v>11</v>
      </c>
      <c r="I2880" s="20" t="s">
        <v>259</v>
      </c>
      <c r="J2880" s="11" t="s">
        <v>261</v>
      </c>
      <c r="K2880" s="11" t="s">
        <v>11524</v>
      </c>
      <c r="L2880" s="11">
        <v>2</v>
      </c>
    </row>
    <row r="2881" spans="1:12">
      <c r="A2881" s="11" t="s">
        <v>12962</v>
      </c>
      <c r="D2881" s="11" t="s">
        <v>260</v>
      </c>
      <c r="E2881" s="19" t="s">
        <v>5234</v>
      </c>
      <c r="F2881" s="10">
        <v>42036</v>
      </c>
      <c r="G2881" s="10">
        <v>45689</v>
      </c>
      <c r="H2881" s="11">
        <v>11</v>
      </c>
      <c r="I2881" s="20" t="s">
        <v>259</v>
      </c>
      <c r="J2881" s="11" t="s">
        <v>261</v>
      </c>
      <c r="K2881" s="11" t="s">
        <v>11524</v>
      </c>
      <c r="L2881" s="11">
        <v>2</v>
      </c>
    </row>
    <row r="2882" spans="1:12">
      <c r="A2882" s="11" t="s">
        <v>12963</v>
      </c>
      <c r="D2882" s="11" t="s">
        <v>260</v>
      </c>
      <c r="E2882" s="19" t="s">
        <v>5235</v>
      </c>
      <c r="F2882" s="10">
        <v>42036</v>
      </c>
      <c r="G2882" s="10">
        <v>45689</v>
      </c>
      <c r="H2882" s="11">
        <v>11</v>
      </c>
      <c r="I2882" s="20" t="s">
        <v>259</v>
      </c>
      <c r="J2882" s="11" t="s">
        <v>261</v>
      </c>
      <c r="K2882" s="11" t="s">
        <v>11524</v>
      </c>
      <c r="L2882" s="11">
        <v>2</v>
      </c>
    </row>
    <row r="2883" spans="1:12">
      <c r="A2883" s="11" t="s">
        <v>12964</v>
      </c>
      <c r="D2883" s="11" t="s">
        <v>260</v>
      </c>
      <c r="E2883" s="19" t="s">
        <v>5236</v>
      </c>
      <c r="F2883" s="10">
        <v>42036</v>
      </c>
      <c r="G2883" s="10">
        <v>45689</v>
      </c>
      <c r="H2883" s="11">
        <v>11</v>
      </c>
      <c r="I2883" s="20" t="s">
        <v>259</v>
      </c>
      <c r="J2883" s="11" t="s">
        <v>261</v>
      </c>
      <c r="K2883" s="11" t="s">
        <v>11524</v>
      </c>
      <c r="L2883" s="11">
        <v>2</v>
      </c>
    </row>
    <row r="2884" spans="1:12">
      <c r="A2884" s="11" t="s">
        <v>12965</v>
      </c>
      <c r="D2884" s="11" t="s">
        <v>260</v>
      </c>
      <c r="E2884" s="19" t="s">
        <v>5237</v>
      </c>
      <c r="F2884" s="10">
        <v>42036</v>
      </c>
      <c r="G2884" s="10">
        <v>45689</v>
      </c>
      <c r="H2884" s="11">
        <v>11</v>
      </c>
      <c r="I2884" s="20" t="s">
        <v>259</v>
      </c>
      <c r="J2884" s="11" t="s">
        <v>261</v>
      </c>
      <c r="K2884" s="11" t="s">
        <v>11524</v>
      </c>
      <c r="L2884" s="11">
        <v>2</v>
      </c>
    </row>
    <row r="2885" spans="1:12">
      <c r="A2885" s="11" t="s">
        <v>12966</v>
      </c>
      <c r="D2885" s="11" t="s">
        <v>260</v>
      </c>
      <c r="E2885" s="19" t="s">
        <v>5238</v>
      </c>
      <c r="F2885" s="10">
        <v>42036</v>
      </c>
      <c r="G2885" s="10">
        <v>45689</v>
      </c>
      <c r="H2885" s="11">
        <v>11</v>
      </c>
      <c r="I2885" s="20" t="s">
        <v>259</v>
      </c>
      <c r="J2885" s="11" t="s">
        <v>261</v>
      </c>
      <c r="K2885" s="11" t="s">
        <v>11524</v>
      </c>
      <c r="L2885" s="11">
        <v>2</v>
      </c>
    </row>
    <row r="2886" spans="1:12">
      <c r="A2886" s="11" t="s">
        <v>12967</v>
      </c>
      <c r="D2886" s="11" t="s">
        <v>260</v>
      </c>
      <c r="E2886" s="19" t="s">
        <v>5239</v>
      </c>
      <c r="F2886" s="10">
        <v>42036</v>
      </c>
      <c r="G2886" s="10">
        <v>45689</v>
      </c>
      <c r="H2886" s="11">
        <v>11</v>
      </c>
      <c r="I2886" s="20" t="s">
        <v>259</v>
      </c>
      <c r="J2886" s="11" t="s">
        <v>261</v>
      </c>
      <c r="K2886" s="11" t="s">
        <v>11524</v>
      </c>
      <c r="L2886" s="11">
        <v>2</v>
      </c>
    </row>
    <row r="2887" spans="1:12">
      <c r="A2887" s="11" t="s">
        <v>12968</v>
      </c>
      <c r="D2887" s="11" t="s">
        <v>260</v>
      </c>
      <c r="E2887" s="19" t="s">
        <v>5240</v>
      </c>
      <c r="F2887" s="10">
        <v>42036</v>
      </c>
      <c r="G2887" s="10">
        <v>45689</v>
      </c>
      <c r="H2887" s="11">
        <v>11</v>
      </c>
      <c r="I2887" s="20" t="s">
        <v>259</v>
      </c>
      <c r="J2887" s="11" t="s">
        <v>261</v>
      </c>
      <c r="K2887" s="11" t="s">
        <v>11524</v>
      </c>
      <c r="L2887" s="11">
        <v>2</v>
      </c>
    </row>
    <row r="2888" spans="1:12">
      <c r="A2888" s="11" t="s">
        <v>12969</v>
      </c>
      <c r="D2888" s="11" t="s">
        <v>260</v>
      </c>
      <c r="E2888" s="19" t="s">
        <v>5241</v>
      </c>
      <c r="F2888" s="10">
        <v>42036</v>
      </c>
      <c r="G2888" s="10">
        <v>45689</v>
      </c>
      <c r="H2888" s="11">
        <v>11</v>
      </c>
      <c r="I2888" s="20" t="s">
        <v>259</v>
      </c>
      <c r="J2888" s="11" t="s">
        <v>261</v>
      </c>
      <c r="K2888" s="11" t="s">
        <v>11524</v>
      </c>
      <c r="L2888" s="11">
        <v>2</v>
      </c>
    </row>
    <row r="2889" spans="1:12">
      <c r="A2889" s="11" t="s">
        <v>12970</v>
      </c>
      <c r="D2889" s="11" t="s">
        <v>260</v>
      </c>
      <c r="E2889" s="19" t="s">
        <v>5242</v>
      </c>
      <c r="F2889" s="10">
        <v>42036</v>
      </c>
      <c r="G2889" s="10">
        <v>45689</v>
      </c>
      <c r="H2889" s="11">
        <v>11</v>
      </c>
      <c r="I2889" s="11" t="s">
        <v>277</v>
      </c>
      <c r="J2889" s="11" t="s">
        <v>261</v>
      </c>
      <c r="K2889" s="11" t="s">
        <v>11524</v>
      </c>
      <c r="L2889" s="11">
        <v>2</v>
      </c>
    </row>
    <row r="2890" spans="1:12">
      <c r="A2890" s="11" t="s">
        <v>12971</v>
      </c>
      <c r="D2890" s="11" t="s">
        <v>260</v>
      </c>
      <c r="E2890" s="19" t="s">
        <v>5243</v>
      </c>
      <c r="F2890" s="10">
        <v>42036</v>
      </c>
      <c r="G2890" s="10">
        <v>45689</v>
      </c>
      <c r="H2890" s="11">
        <v>11</v>
      </c>
      <c r="I2890" s="11" t="s">
        <v>277</v>
      </c>
      <c r="J2890" s="11" t="s">
        <v>261</v>
      </c>
      <c r="K2890" s="11" t="s">
        <v>11524</v>
      </c>
      <c r="L2890" s="11">
        <v>2</v>
      </c>
    </row>
    <row r="2891" spans="1:12">
      <c r="A2891" s="11" t="s">
        <v>12972</v>
      </c>
      <c r="D2891" s="11" t="s">
        <v>260</v>
      </c>
      <c r="E2891" s="19" t="s">
        <v>5244</v>
      </c>
      <c r="F2891" s="10">
        <v>42036</v>
      </c>
      <c r="G2891" s="10">
        <v>45689</v>
      </c>
      <c r="H2891" s="11">
        <v>11</v>
      </c>
      <c r="I2891" s="11" t="s">
        <v>277</v>
      </c>
      <c r="J2891" s="11" t="s">
        <v>261</v>
      </c>
      <c r="K2891" s="11" t="s">
        <v>11524</v>
      </c>
      <c r="L2891" s="11">
        <v>2</v>
      </c>
    </row>
    <row r="2892" spans="1:12">
      <c r="A2892" s="11" t="s">
        <v>4995</v>
      </c>
      <c r="D2892" s="11" t="s">
        <v>260</v>
      </c>
      <c r="E2892" s="19" t="s">
        <v>5245</v>
      </c>
      <c r="F2892" s="10">
        <v>42036</v>
      </c>
      <c r="G2892" s="10">
        <v>45689</v>
      </c>
      <c r="H2892" s="11">
        <v>11</v>
      </c>
      <c r="I2892" s="20" t="s">
        <v>259</v>
      </c>
      <c r="J2892" s="11" t="s">
        <v>261</v>
      </c>
      <c r="K2892" s="11" t="s">
        <v>11524</v>
      </c>
      <c r="L2892" s="11">
        <v>2</v>
      </c>
    </row>
    <row r="2893" spans="1:12">
      <c r="A2893" s="11" t="s">
        <v>4996</v>
      </c>
      <c r="D2893" s="11" t="s">
        <v>260</v>
      </c>
      <c r="E2893" s="19" t="s">
        <v>5246</v>
      </c>
      <c r="F2893" s="10">
        <v>42036</v>
      </c>
      <c r="G2893" s="10">
        <v>45689</v>
      </c>
      <c r="H2893" s="11">
        <v>11</v>
      </c>
      <c r="I2893" s="20" t="s">
        <v>259</v>
      </c>
      <c r="J2893" s="11" t="s">
        <v>261</v>
      </c>
      <c r="K2893" s="11" t="s">
        <v>11524</v>
      </c>
      <c r="L2893" s="11">
        <v>2</v>
      </c>
    </row>
    <row r="2894" spans="1:12">
      <c r="A2894" s="11" t="s">
        <v>4997</v>
      </c>
      <c r="D2894" s="11" t="s">
        <v>260</v>
      </c>
      <c r="E2894" s="19" t="s">
        <v>5247</v>
      </c>
      <c r="F2894" s="10">
        <v>42036</v>
      </c>
      <c r="G2894" s="10">
        <v>45689</v>
      </c>
      <c r="H2894" s="11">
        <v>11</v>
      </c>
      <c r="I2894" s="20" t="s">
        <v>259</v>
      </c>
      <c r="J2894" s="11" t="s">
        <v>261</v>
      </c>
      <c r="K2894" s="11" t="s">
        <v>11524</v>
      </c>
      <c r="L2894" s="11">
        <v>2</v>
      </c>
    </row>
    <row r="2895" spans="1:12">
      <c r="A2895" s="11" t="s">
        <v>4998</v>
      </c>
      <c r="D2895" s="11" t="s">
        <v>260</v>
      </c>
      <c r="E2895" s="19" t="s">
        <v>5248</v>
      </c>
      <c r="F2895" s="10">
        <v>42036</v>
      </c>
      <c r="G2895" s="10">
        <v>45689</v>
      </c>
      <c r="H2895" s="11">
        <v>11</v>
      </c>
      <c r="I2895" s="20" t="s">
        <v>259</v>
      </c>
      <c r="J2895" s="11" t="s">
        <v>261</v>
      </c>
      <c r="K2895" s="11" t="s">
        <v>11524</v>
      </c>
      <c r="L2895" s="11">
        <v>2</v>
      </c>
    </row>
    <row r="2896" spans="1:12">
      <c r="A2896" s="11" t="s">
        <v>4999</v>
      </c>
      <c r="D2896" s="11" t="s">
        <v>260</v>
      </c>
      <c r="E2896" s="19" t="s">
        <v>5249</v>
      </c>
      <c r="F2896" s="10">
        <v>42036</v>
      </c>
      <c r="G2896" s="10">
        <v>45689</v>
      </c>
      <c r="H2896" s="11">
        <v>11</v>
      </c>
      <c r="I2896" s="20" t="s">
        <v>259</v>
      </c>
      <c r="J2896" s="11" t="s">
        <v>261</v>
      </c>
      <c r="K2896" s="11" t="s">
        <v>11524</v>
      </c>
      <c r="L2896" s="11">
        <v>2</v>
      </c>
    </row>
    <row r="2897" spans="1:12">
      <c r="A2897" s="11" t="s">
        <v>5000</v>
      </c>
      <c r="D2897" s="11" t="s">
        <v>260</v>
      </c>
      <c r="E2897" s="19" t="s">
        <v>5250</v>
      </c>
      <c r="F2897" s="10">
        <v>42036</v>
      </c>
      <c r="G2897" s="10">
        <v>45689</v>
      </c>
      <c r="H2897" s="11">
        <v>11</v>
      </c>
      <c r="I2897" s="20" t="s">
        <v>259</v>
      </c>
      <c r="J2897" s="11" t="s">
        <v>261</v>
      </c>
      <c r="K2897" s="11" t="s">
        <v>11524</v>
      </c>
      <c r="L2897" s="11">
        <v>2</v>
      </c>
    </row>
    <row r="2898" spans="1:12">
      <c r="A2898" s="11" t="s">
        <v>5001</v>
      </c>
      <c r="D2898" s="11" t="s">
        <v>260</v>
      </c>
      <c r="E2898" s="19" t="s">
        <v>5251</v>
      </c>
      <c r="F2898" s="10">
        <v>42036</v>
      </c>
      <c r="G2898" s="10">
        <v>45689</v>
      </c>
      <c r="H2898" s="11">
        <v>11</v>
      </c>
      <c r="I2898" s="20" t="s">
        <v>259</v>
      </c>
      <c r="J2898" s="11" t="s">
        <v>261</v>
      </c>
      <c r="K2898" s="11" t="s">
        <v>11524</v>
      </c>
      <c r="L2898" s="11">
        <v>2</v>
      </c>
    </row>
    <row r="2899" spans="1:12">
      <c r="A2899" s="11" t="s">
        <v>5002</v>
      </c>
      <c r="D2899" s="11" t="s">
        <v>260</v>
      </c>
      <c r="E2899" s="19" t="s">
        <v>5252</v>
      </c>
      <c r="F2899" s="10">
        <v>42036</v>
      </c>
      <c r="G2899" s="10">
        <v>45689</v>
      </c>
      <c r="H2899" s="11">
        <v>11</v>
      </c>
      <c r="I2899" s="20" t="s">
        <v>259</v>
      </c>
      <c r="J2899" s="11" t="s">
        <v>261</v>
      </c>
      <c r="K2899" s="11" t="s">
        <v>11524</v>
      </c>
      <c r="L2899" s="11">
        <v>2</v>
      </c>
    </row>
    <row r="2900" spans="1:12">
      <c r="A2900" s="11" t="s">
        <v>5003</v>
      </c>
      <c r="D2900" s="11" t="s">
        <v>260</v>
      </c>
      <c r="E2900" s="19" t="s">
        <v>5253</v>
      </c>
      <c r="F2900" s="10">
        <v>42036</v>
      </c>
      <c r="G2900" s="10">
        <v>45689</v>
      </c>
      <c r="H2900" s="11">
        <v>11</v>
      </c>
      <c r="I2900" s="20" t="s">
        <v>259</v>
      </c>
      <c r="J2900" s="11" t="s">
        <v>261</v>
      </c>
      <c r="K2900" s="11" t="s">
        <v>11524</v>
      </c>
      <c r="L2900" s="11">
        <v>2</v>
      </c>
    </row>
    <row r="2901" spans="1:12">
      <c r="A2901" s="11" t="s">
        <v>5004</v>
      </c>
      <c r="D2901" s="11" t="s">
        <v>260</v>
      </c>
      <c r="E2901" s="19" t="s">
        <v>5254</v>
      </c>
      <c r="F2901" s="10">
        <v>42036</v>
      </c>
      <c r="G2901" s="10">
        <v>45689</v>
      </c>
      <c r="H2901" s="11">
        <v>11</v>
      </c>
      <c r="I2901" s="20" t="s">
        <v>259</v>
      </c>
      <c r="J2901" s="11" t="s">
        <v>261</v>
      </c>
      <c r="K2901" s="11" t="s">
        <v>11524</v>
      </c>
      <c r="L2901" s="11">
        <v>2</v>
      </c>
    </row>
    <row r="2902" spans="1:12">
      <c r="A2902" s="11" t="s">
        <v>5005</v>
      </c>
      <c r="D2902" s="11" t="s">
        <v>260</v>
      </c>
      <c r="E2902" s="19" t="s">
        <v>5255</v>
      </c>
      <c r="F2902" s="10">
        <v>42036</v>
      </c>
      <c r="G2902" s="10">
        <v>45689</v>
      </c>
      <c r="H2902" s="11">
        <v>11</v>
      </c>
      <c r="I2902" s="20" t="s">
        <v>259</v>
      </c>
      <c r="J2902" s="11" t="s">
        <v>261</v>
      </c>
      <c r="K2902" s="11" t="s">
        <v>11524</v>
      </c>
      <c r="L2902" s="11">
        <v>2</v>
      </c>
    </row>
    <row r="2903" spans="1:12">
      <c r="A2903" s="11" t="s">
        <v>5006</v>
      </c>
      <c r="D2903" s="11" t="s">
        <v>260</v>
      </c>
      <c r="E2903" s="19" t="s">
        <v>5256</v>
      </c>
      <c r="F2903" s="10">
        <v>42036</v>
      </c>
      <c r="G2903" s="10">
        <v>45689</v>
      </c>
      <c r="H2903" s="11">
        <v>11</v>
      </c>
      <c r="I2903" s="20" t="s">
        <v>259</v>
      </c>
      <c r="J2903" s="11" t="s">
        <v>261</v>
      </c>
      <c r="K2903" s="11" t="s">
        <v>11524</v>
      </c>
      <c r="L2903" s="11">
        <v>2</v>
      </c>
    </row>
    <row r="2904" spans="1:12">
      <c r="A2904" s="11" t="s">
        <v>5007</v>
      </c>
      <c r="D2904" s="11" t="s">
        <v>260</v>
      </c>
      <c r="E2904" s="19" t="s">
        <v>5257</v>
      </c>
      <c r="F2904" s="10">
        <v>42036</v>
      </c>
      <c r="G2904" s="10">
        <v>45689</v>
      </c>
      <c r="H2904" s="11">
        <v>11</v>
      </c>
      <c r="I2904" s="20" t="s">
        <v>259</v>
      </c>
      <c r="J2904" s="11" t="s">
        <v>261</v>
      </c>
      <c r="K2904" s="11" t="s">
        <v>11524</v>
      </c>
      <c r="L2904" s="11">
        <v>2</v>
      </c>
    </row>
    <row r="2905" spans="1:12">
      <c r="A2905" s="11" t="s">
        <v>5008</v>
      </c>
      <c r="D2905" s="11" t="s">
        <v>260</v>
      </c>
      <c r="E2905" s="19" t="s">
        <v>5258</v>
      </c>
      <c r="F2905" s="10">
        <v>42036</v>
      </c>
      <c r="G2905" s="10">
        <v>45689</v>
      </c>
      <c r="H2905" s="11">
        <v>11</v>
      </c>
      <c r="I2905" s="20" t="s">
        <v>259</v>
      </c>
      <c r="J2905" s="11" t="s">
        <v>261</v>
      </c>
      <c r="K2905" s="11" t="s">
        <v>11524</v>
      </c>
      <c r="L2905" s="11">
        <v>2</v>
      </c>
    </row>
    <row r="2906" spans="1:12">
      <c r="A2906" s="11" t="s">
        <v>5009</v>
      </c>
      <c r="D2906" s="11" t="s">
        <v>260</v>
      </c>
      <c r="E2906" s="19" t="s">
        <v>5259</v>
      </c>
      <c r="F2906" s="10">
        <v>42036</v>
      </c>
      <c r="G2906" s="10">
        <v>45689</v>
      </c>
      <c r="H2906" s="11">
        <v>11</v>
      </c>
      <c r="I2906" s="20" t="s">
        <v>259</v>
      </c>
      <c r="J2906" s="11" t="s">
        <v>261</v>
      </c>
      <c r="K2906" s="11" t="s">
        <v>11524</v>
      </c>
      <c r="L2906" s="11">
        <v>2</v>
      </c>
    </row>
    <row r="2907" spans="1:12">
      <c r="A2907" s="11" t="s">
        <v>5010</v>
      </c>
      <c r="D2907" s="11" t="s">
        <v>260</v>
      </c>
      <c r="E2907" s="19" t="s">
        <v>5260</v>
      </c>
      <c r="F2907" s="10">
        <v>42036</v>
      </c>
      <c r="G2907" s="10">
        <v>45689</v>
      </c>
      <c r="H2907" s="11">
        <v>11</v>
      </c>
      <c r="I2907" s="11" t="s">
        <v>277</v>
      </c>
      <c r="J2907" s="11" t="s">
        <v>261</v>
      </c>
      <c r="K2907" s="11" t="s">
        <v>11524</v>
      </c>
      <c r="L2907" s="11">
        <v>2</v>
      </c>
    </row>
    <row r="2908" spans="1:12">
      <c r="A2908" s="11" t="s">
        <v>5011</v>
      </c>
      <c r="D2908" s="11" t="s">
        <v>260</v>
      </c>
      <c r="E2908" s="19" t="s">
        <v>5261</v>
      </c>
      <c r="F2908" s="10">
        <v>42036</v>
      </c>
      <c r="G2908" s="10">
        <v>45689</v>
      </c>
      <c r="H2908" s="11">
        <v>11</v>
      </c>
      <c r="I2908" s="11" t="s">
        <v>277</v>
      </c>
      <c r="J2908" s="11" t="s">
        <v>261</v>
      </c>
      <c r="K2908" s="11" t="s">
        <v>11524</v>
      </c>
      <c r="L2908" s="11">
        <v>2</v>
      </c>
    </row>
    <row r="2909" spans="1:12">
      <c r="A2909" s="11" t="s">
        <v>5012</v>
      </c>
      <c r="D2909" s="11" t="s">
        <v>260</v>
      </c>
      <c r="E2909" s="19" t="s">
        <v>5262</v>
      </c>
      <c r="F2909" s="10">
        <v>42036</v>
      </c>
      <c r="G2909" s="10">
        <v>45689</v>
      </c>
      <c r="H2909" s="11">
        <v>11</v>
      </c>
      <c r="I2909" s="11" t="s">
        <v>277</v>
      </c>
      <c r="J2909" s="11" t="s">
        <v>261</v>
      </c>
      <c r="K2909" s="11" t="s">
        <v>11524</v>
      </c>
      <c r="L2909" s="11">
        <v>2</v>
      </c>
    </row>
    <row r="2910" spans="1:12">
      <c r="A2910" s="11" t="s">
        <v>5013</v>
      </c>
      <c r="D2910" s="11" t="s">
        <v>260</v>
      </c>
      <c r="E2910" s="19" t="s">
        <v>5263</v>
      </c>
      <c r="F2910" s="10">
        <v>42036</v>
      </c>
      <c r="G2910" s="10">
        <v>45689</v>
      </c>
      <c r="H2910" s="11">
        <v>11</v>
      </c>
      <c r="I2910" s="20" t="s">
        <v>259</v>
      </c>
      <c r="J2910" s="11" t="s">
        <v>261</v>
      </c>
      <c r="K2910" s="11" t="s">
        <v>11524</v>
      </c>
      <c r="L2910" s="11">
        <v>2</v>
      </c>
    </row>
    <row r="2911" spans="1:12">
      <c r="A2911" s="11" t="s">
        <v>5014</v>
      </c>
      <c r="D2911" s="11" t="s">
        <v>260</v>
      </c>
      <c r="E2911" s="19" t="s">
        <v>5264</v>
      </c>
      <c r="F2911" s="10">
        <v>42036</v>
      </c>
      <c r="G2911" s="10">
        <v>45689</v>
      </c>
      <c r="H2911" s="11">
        <v>11</v>
      </c>
      <c r="I2911" s="20" t="s">
        <v>259</v>
      </c>
      <c r="J2911" s="11" t="s">
        <v>261</v>
      </c>
      <c r="K2911" s="11" t="s">
        <v>11524</v>
      </c>
      <c r="L2911" s="11">
        <v>2</v>
      </c>
    </row>
    <row r="2912" spans="1:12">
      <c r="A2912" s="11" t="s">
        <v>5015</v>
      </c>
      <c r="D2912" s="11" t="s">
        <v>260</v>
      </c>
      <c r="E2912" s="19" t="s">
        <v>5265</v>
      </c>
      <c r="F2912" s="10">
        <v>42036</v>
      </c>
      <c r="G2912" s="10">
        <v>45689</v>
      </c>
      <c r="H2912" s="11">
        <v>11</v>
      </c>
      <c r="I2912" s="20" t="s">
        <v>259</v>
      </c>
      <c r="J2912" s="11" t="s">
        <v>261</v>
      </c>
      <c r="K2912" s="11" t="s">
        <v>11524</v>
      </c>
      <c r="L2912" s="11">
        <v>2</v>
      </c>
    </row>
    <row r="2913" spans="1:12">
      <c r="A2913" s="11" t="s">
        <v>5016</v>
      </c>
      <c r="D2913" s="11" t="s">
        <v>260</v>
      </c>
      <c r="E2913" s="19" t="s">
        <v>5266</v>
      </c>
      <c r="F2913" s="10">
        <v>42036</v>
      </c>
      <c r="G2913" s="10">
        <v>45689</v>
      </c>
      <c r="H2913" s="11">
        <v>11</v>
      </c>
      <c r="I2913" s="20" t="s">
        <v>259</v>
      </c>
      <c r="J2913" s="11" t="s">
        <v>261</v>
      </c>
      <c r="K2913" s="11" t="s">
        <v>11524</v>
      </c>
      <c r="L2913" s="11">
        <v>2</v>
      </c>
    </row>
    <row r="2914" spans="1:12">
      <c r="A2914" s="11" t="s">
        <v>5017</v>
      </c>
      <c r="D2914" s="11" t="s">
        <v>260</v>
      </c>
      <c r="E2914" s="19" t="s">
        <v>5267</v>
      </c>
      <c r="F2914" s="10">
        <v>42036</v>
      </c>
      <c r="G2914" s="10">
        <v>45689</v>
      </c>
      <c r="H2914" s="11">
        <v>11</v>
      </c>
      <c r="I2914" s="20" t="s">
        <v>259</v>
      </c>
      <c r="J2914" s="11" t="s">
        <v>261</v>
      </c>
      <c r="K2914" s="11" t="s">
        <v>11524</v>
      </c>
      <c r="L2914" s="11">
        <v>2</v>
      </c>
    </row>
    <row r="2915" spans="1:12">
      <c r="A2915" s="11" t="s">
        <v>5018</v>
      </c>
      <c r="D2915" s="11" t="s">
        <v>260</v>
      </c>
      <c r="E2915" s="19" t="s">
        <v>5268</v>
      </c>
      <c r="F2915" s="10">
        <v>42036</v>
      </c>
      <c r="G2915" s="10">
        <v>45689</v>
      </c>
      <c r="H2915" s="11">
        <v>11</v>
      </c>
      <c r="I2915" s="20" t="s">
        <v>259</v>
      </c>
      <c r="J2915" s="11" t="s">
        <v>261</v>
      </c>
      <c r="K2915" s="11" t="s">
        <v>11524</v>
      </c>
      <c r="L2915" s="11">
        <v>2</v>
      </c>
    </row>
    <row r="2916" spans="1:12">
      <c r="A2916" s="11" t="s">
        <v>5019</v>
      </c>
      <c r="D2916" s="11" t="s">
        <v>260</v>
      </c>
      <c r="E2916" s="19" t="s">
        <v>5269</v>
      </c>
      <c r="F2916" s="10">
        <v>42036</v>
      </c>
      <c r="G2916" s="10">
        <v>45689</v>
      </c>
      <c r="H2916" s="11">
        <v>11</v>
      </c>
      <c r="I2916" s="20" t="s">
        <v>259</v>
      </c>
      <c r="J2916" s="11" t="s">
        <v>261</v>
      </c>
      <c r="K2916" s="11" t="s">
        <v>11524</v>
      </c>
      <c r="L2916" s="11">
        <v>2</v>
      </c>
    </row>
    <row r="2917" spans="1:12">
      <c r="A2917" s="11" t="s">
        <v>5020</v>
      </c>
      <c r="D2917" s="11" t="s">
        <v>260</v>
      </c>
      <c r="E2917" s="19" t="s">
        <v>5270</v>
      </c>
      <c r="F2917" s="10">
        <v>42036</v>
      </c>
      <c r="G2917" s="10">
        <v>45689</v>
      </c>
      <c r="H2917" s="11">
        <v>11</v>
      </c>
      <c r="I2917" s="20" t="s">
        <v>259</v>
      </c>
      <c r="J2917" s="11" t="s">
        <v>261</v>
      </c>
      <c r="K2917" s="11" t="s">
        <v>11524</v>
      </c>
      <c r="L2917" s="11">
        <v>2</v>
      </c>
    </row>
    <row r="2918" spans="1:12">
      <c r="A2918" s="11" t="s">
        <v>5021</v>
      </c>
      <c r="D2918" s="11" t="s">
        <v>260</v>
      </c>
      <c r="E2918" s="19" t="s">
        <v>5271</v>
      </c>
      <c r="F2918" s="10">
        <v>42036</v>
      </c>
      <c r="G2918" s="10">
        <v>45689</v>
      </c>
      <c r="H2918" s="11">
        <v>11</v>
      </c>
      <c r="I2918" s="20" t="s">
        <v>259</v>
      </c>
      <c r="J2918" s="11" t="s">
        <v>261</v>
      </c>
      <c r="K2918" s="11" t="s">
        <v>11524</v>
      </c>
      <c r="L2918" s="11">
        <v>2</v>
      </c>
    </row>
    <row r="2919" spans="1:12">
      <c r="A2919" s="11" t="s">
        <v>5022</v>
      </c>
      <c r="D2919" s="11" t="s">
        <v>260</v>
      </c>
      <c r="E2919" s="19" t="s">
        <v>5272</v>
      </c>
      <c r="F2919" s="10">
        <v>42036</v>
      </c>
      <c r="G2919" s="10">
        <v>45689</v>
      </c>
      <c r="H2919" s="11">
        <v>11</v>
      </c>
      <c r="I2919" s="20" t="s">
        <v>259</v>
      </c>
      <c r="J2919" s="11" t="s">
        <v>261</v>
      </c>
      <c r="K2919" s="11" t="s">
        <v>11524</v>
      </c>
      <c r="L2919" s="11">
        <v>2</v>
      </c>
    </row>
    <row r="2920" spans="1:12">
      <c r="A2920" s="11" t="s">
        <v>5023</v>
      </c>
      <c r="D2920" s="11" t="s">
        <v>260</v>
      </c>
      <c r="E2920" s="19" t="s">
        <v>5273</v>
      </c>
      <c r="F2920" s="10">
        <v>42036</v>
      </c>
      <c r="G2920" s="10">
        <v>45689</v>
      </c>
      <c r="H2920" s="11">
        <v>11</v>
      </c>
      <c r="I2920" s="20" t="s">
        <v>259</v>
      </c>
      <c r="J2920" s="11" t="s">
        <v>261</v>
      </c>
      <c r="K2920" s="11" t="s">
        <v>11524</v>
      </c>
      <c r="L2920" s="11">
        <v>2</v>
      </c>
    </row>
    <row r="2921" spans="1:12">
      <c r="A2921" s="11" t="s">
        <v>5024</v>
      </c>
      <c r="D2921" s="11" t="s">
        <v>260</v>
      </c>
      <c r="E2921" s="19" t="s">
        <v>5274</v>
      </c>
      <c r="F2921" s="10">
        <v>42036</v>
      </c>
      <c r="G2921" s="10">
        <v>45689</v>
      </c>
      <c r="H2921" s="11">
        <v>11</v>
      </c>
      <c r="I2921" s="20" t="s">
        <v>259</v>
      </c>
      <c r="J2921" s="11" t="s">
        <v>261</v>
      </c>
      <c r="K2921" s="11" t="s">
        <v>11524</v>
      </c>
      <c r="L2921" s="11">
        <v>2</v>
      </c>
    </row>
    <row r="2922" spans="1:12">
      <c r="A2922" s="11" t="s">
        <v>5025</v>
      </c>
      <c r="D2922" s="11" t="s">
        <v>260</v>
      </c>
      <c r="E2922" s="19" t="s">
        <v>5275</v>
      </c>
      <c r="F2922" s="10">
        <v>42036</v>
      </c>
      <c r="G2922" s="10">
        <v>45689</v>
      </c>
      <c r="H2922" s="11">
        <v>11</v>
      </c>
      <c r="I2922" s="20" t="s">
        <v>259</v>
      </c>
      <c r="J2922" s="11" t="s">
        <v>261</v>
      </c>
      <c r="K2922" s="11" t="s">
        <v>11524</v>
      </c>
      <c r="L2922" s="11">
        <v>2</v>
      </c>
    </row>
    <row r="2923" spans="1:12">
      <c r="A2923" s="11" t="s">
        <v>5026</v>
      </c>
      <c r="D2923" s="11" t="s">
        <v>260</v>
      </c>
      <c r="E2923" s="19" t="s">
        <v>5276</v>
      </c>
      <c r="F2923" s="10">
        <v>42036</v>
      </c>
      <c r="G2923" s="10">
        <v>45689</v>
      </c>
      <c r="H2923" s="11">
        <v>11</v>
      </c>
      <c r="I2923" s="20" t="s">
        <v>259</v>
      </c>
      <c r="J2923" s="11" t="s">
        <v>261</v>
      </c>
      <c r="K2923" s="11" t="s">
        <v>11524</v>
      </c>
      <c r="L2923" s="11">
        <v>2</v>
      </c>
    </row>
    <row r="2924" spans="1:12">
      <c r="A2924" s="11" t="s">
        <v>5027</v>
      </c>
      <c r="D2924" s="11" t="s">
        <v>260</v>
      </c>
      <c r="E2924" s="19" t="s">
        <v>5277</v>
      </c>
      <c r="F2924" s="10">
        <v>42036</v>
      </c>
      <c r="G2924" s="10">
        <v>45689</v>
      </c>
      <c r="H2924" s="11">
        <v>11</v>
      </c>
      <c r="I2924" s="20" t="s">
        <v>259</v>
      </c>
      <c r="J2924" s="11" t="s">
        <v>261</v>
      </c>
      <c r="K2924" s="11" t="s">
        <v>11524</v>
      </c>
      <c r="L2924" s="11">
        <v>2</v>
      </c>
    </row>
    <row r="2925" spans="1:12">
      <c r="A2925" s="11" t="s">
        <v>5028</v>
      </c>
      <c r="D2925" s="11" t="s">
        <v>260</v>
      </c>
      <c r="E2925" s="19" t="s">
        <v>5278</v>
      </c>
      <c r="F2925" s="10">
        <v>42036</v>
      </c>
      <c r="G2925" s="10">
        <v>45689</v>
      </c>
      <c r="H2925" s="11">
        <v>11</v>
      </c>
      <c r="I2925" s="11" t="s">
        <v>277</v>
      </c>
      <c r="J2925" s="11" t="s">
        <v>261</v>
      </c>
      <c r="K2925" s="11" t="s">
        <v>11524</v>
      </c>
      <c r="L2925" s="11">
        <v>2</v>
      </c>
    </row>
    <row r="2926" spans="1:12">
      <c r="A2926" s="11" t="s">
        <v>5029</v>
      </c>
      <c r="D2926" s="11" t="s">
        <v>260</v>
      </c>
      <c r="E2926" s="19" t="s">
        <v>5279</v>
      </c>
      <c r="F2926" s="10">
        <v>42036</v>
      </c>
      <c r="G2926" s="10">
        <v>45689</v>
      </c>
      <c r="H2926" s="11">
        <v>11</v>
      </c>
      <c r="I2926" s="11" t="s">
        <v>277</v>
      </c>
      <c r="J2926" s="11" t="s">
        <v>261</v>
      </c>
      <c r="K2926" s="11" t="s">
        <v>11524</v>
      </c>
      <c r="L2926" s="11">
        <v>2</v>
      </c>
    </row>
    <row r="2927" spans="1:12">
      <c r="A2927" s="11" t="s">
        <v>5030</v>
      </c>
      <c r="D2927" s="11" t="s">
        <v>260</v>
      </c>
      <c r="E2927" s="19" t="s">
        <v>5280</v>
      </c>
      <c r="F2927" s="10">
        <v>42036</v>
      </c>
      <c r="G2927" s="10">
        <v>45689</v>
      </c>
      <c r="H2927" s="11">
        <v>11</v>
      </c>
      <c r="I2927" s="11" t="s">
        <v>277</v>
      </c>
      <c r="J2927" s="11" t="s">
        <v>261</v>
      </c>
      <c r="K2927" s="11" t="s">
        <v>11524</v>
      </c>
      <c r="L2927" s="11">
        <v>2</v>
      </c>
    </row>
    <row r="2928" spans="1:12">
      <c r="A2928" s="11" t="s">
        <v>5031</v>
      </c>
      <c r="D2928" s="11" t="s">
        <v>260</v>
      </c>
      <c r="E2928" s="19" t="s">
        <v>5281</v>
      </c>
      <c r="F2928" s="10">
        <v>42036</v>
      </c>
      <c r="G2928" s="10">
        <v>45689</v>
      </c>
      <c r="H2928" s="11">
        <v>11</v>
      </c>
      <c r="I2928" s="20" t="s">
        <v>259</v>
      </c>
      <c r="J2928" s="11" t="s">
        <v>261</v>
      </c>
      <c r="K2928" s="11" t="s">
        <v>11524</v>
      </c>
      <c r="L2928" s="11">
        <v>2</v>
      </c>
    </row>
    <row r="2929" spans="1:12">
      <c r="A2929" s="11" t="s">
        <v>5032</v>
      </c>
      <c r="D2929" s="11" t="s">
        <v>260</v>
      </c>
      <c r="E2929" s="19" t="s">
        <v>5282</v>
      </c>
      <c r="F2929" s="10">
        <v>42036</v>
      </c>
      <c r="G2929" s="10">
        <v>45689</v>
      </c>
      <c r="H2929" s="11">
        <v>11</v>
      </c>
      <c r="I2929" s="20" t="s">
        <v>259</v>
      </c>
      <c r="J2929" s="11" t="s">
        <v>261</v>
      </c>
      <c r="K2929" s="11" t="s">
        <v>11524</v>
      </c>
      <c r="L2929" s="11">
        <v>2</v>
      </c>
    </row>
    <row r="2930" spans="1:12">
      <c r="A2930" s="11" t="s">
        <v>5033</v>
      </c>
      <c r="D2930" s="11" t="s">
        <v>260</v>
      </c>
      <c r="E2930" s="19" t="s">
        <v>5283</v>
      </c>
      <c r="F2930" s="10">
        <v>42036</v>
      </c>
      <c r="G2930" s="10">
        <v>45689</v>
      </c>
      <c r="H2930" s="11">
        <v>11</v>
      </c>
      <c r="I2930" s="20" t="s">
        <v>259</v>
      </c>
      <c r="J2930" s="11" t="s">
        <v>261</v>
      </c>
      <c r="K2930" s="11" t="s">
        <v>11524</v>
      </c>
      <c r="L2930" s="11">
        <v>2</v>
      </c>
    </row>
    <row r="2931" spans="1:12">
      <c r="A2931" s="11" t="s">
        <v>5034</v>
      </c>
      <c r="D2931" s="11" t="s">
        <v>260</v>
      </c>
      <c r="E2931" s="19" t="s">
        <v>5284</v>
      </c>
      <c r="F2931" s="10">
        <v>42036</v>
      </c>
      <c r="G2931" s="10">
        <v>45689</v>
      </c>
      <c r="H2931" s="11">
        <v>11</v>
      </c>
      <c r="I2931" s="20" t="s">
        <v>259</v>
      </c>
      <c r="J2931" s="11" t="s">
        <v>261</v>
      </c>
      <c r="K2931" s="11" t="s">
        <v>11524</v>
      </c>
      <c r="L2931" s="11">
        <v>2</v>
      </c>
    </row>
    <row r="2932" spans="1:12">
      <c r="A2932" s="11" t="s">
        <v>5035</v>
      </c>
      <c r="D2932" s="11" t="s">
        <v>260</v>
      </c>
      <c r="E2932" s="19" t="s">
        <v>5285</v>
      </c>
      <c r="F2932" s="10">
        <v>42036</v>
      </c>
      <c r="G2932" s="10">
        <v>45689</v>
      </c>
      <c r="H2932" s="11">
        <v>11</v>
      </c>
      <c r="I2932" s="20" t="s">
        <v>259</v>
      </c>
      <c r="J2932" s="11" t="s">
        <v>261</v>
      </c>
      <c r="K2932" s="11" t="s">
        <v>11524</v>
      </c>
      <c r="L2932" s="11">
        <v>2</v>
      </c>
    </row>
    <row r="2933" spans="1:12">
      <c r="A2933" s="11" t="s">
        <v>5036</v>
      </c>
      <c r="D2933" s="11" t="s">
        <v>260</v>
      </c>
      <c r="E2933" s="19" t="s">
        <v>5286</v>
      </c>
      <c r="F2933" s="10">
        <v>42036</v>
      </c>
      <c r="G2933" s="10">
        <v>45689</v>
      </c>
      <c r="H2933" s="11">
        <v>11</v>
      </c>
      <c r="I2933" s="20" t="s">
        <v>259</v>
      </c>
      <c r="J2933" s="11" t="s">
        <v>261</v>
      </c>
      <c r="K2933" s="11" t="s">
        <v>11524</v>
      </c>
      <c r="L2933" s="11">
        <v>2</v>
      </c>
    </row>
    <row r="2934" spans="1:12">
      <c r="A2934" s="11" t="s">
        <v>5037</v>
      </c>
      <c r="D2934" s="11" t="s">
        <v>260</v>
      </c>
      <c r="E2934" s="19" t="s">
        <v>5287</v>
      </c>
      <c r="F2934" s="10">
        <v>42036</v>
      </c>
      <c r="G2934" s="10">
        <v>45689</v>
      </c>
      <c r="H2934" s="11">
        <v>11</v>
      </c>
      <c r="I2934" s="20" t="s">
        <v>259</v>
      </c>
      <c r="J2934" s="11" t="s">
        <v>261</v>
      </c>
      <c r="K2934" s="11" t="s">
        <v>11524</v>
      </c>
      <c r="L2934" s="11">
        <v>2</v>
      </c>
    </row>
    <row r="2935" spans="1:12">
      <c r="A2935" s="11" t="s">
        <v>5038</v>
      </c>
      <c r="D2935" s="11" t="s">
        <v>260</v>
      </c>
      <c r="E2935" s="19" t="s">
        <v>5288</v>
      </c>
      <c r="F2935" s="10">
        <v>42036</v>
      </c>
      <c r="G2935" s="10">
        <v>45689</v>
      </c>
      <c r="H2935" s="11">
        <v>11</v>
      </c>
      <c r="I2935" s="20" t="s">
        <v>259</v>
      </c>
      <c r="J2935" s="11" t="s">
        <v>261</v>
      </c>
      <c r="K2935" s="11" t="s">
        <v>11524</v>
      </c>
      <c r="L2935" s="11">
        <v>2</v>
      </c>
    </row>
    <row r="2936" spans="1:12">
      <c r="A2936" s="11" t="s">
        <v>5039</v>
      </c>
      <c r="D2936" s="11" t="s">
        <v>260</v>
      </c>
      <c r="E2936" s="19" t="s">
        <v>5289</v>
      </c>
      <c r="F2936" s="10">
        <v>42036</v>
      </c>
      <c r="G2936" s="10">
        <v>45689</v>
      </c>
      <c r="H2936" s="11">
        <v>11</v>
      </c>
      <c r="I2936" s="20" t="s">
        <v>259</v>
      </c>
      <c r="J2936" s="11" t="s">
        <v>261</v>
      </c>
      <c r="K2936" s="11" t="s">
        <v>11524</v>
      </c>
      <c r="L2936" s="11">
        <v>2</v>
      </c>
    </row>
    <row r="2937" spans="1:12">
      <c r="A2937" s="11" t="s">
        <v>5040</v>
      </c>
      <c r="D2937" s="11" t="s">
        <v>260</v>
      </c>
      <c r="E2937" s="19" t="s">
        <v>5290</v>
      </c>
      <c r="F2937" s="10">
        <v>42036</v>
      </c>
      <c r="G2937" s="10">
        <v>45689</v>
      </c>
      <c r="H2937" s="11">
        <v>11</v>
      </c>
      <c r="I2937" s="20" t="s">
        <v>259</v>
      </c>
      <c r="J2937" s="11" t="s">
        <v>261</v>
      </c>
      <c r="K2937" s="11" t="s">
        <v>11524</v>
      </c>
      <c r="L2937" s="11">
        <v>2</v>
      </c>
    </row>
    <row r="2938" spans="1:12">
      <c r="A2938" s="11" t="s">
        <v>5041</v>
      </c>
      <c r="D2938" s="11" t="s">
        <v>260</v>
      </c>
      <c r="E2938" s="19" t="s">
        <v>5291</v>
      </c>
      <c r="F2938" s="10">
        <v>42036</v>
      </c>
      <c r="G2938" s="10">
        <v>45689</v>
      </c>
      <c r="H2938" s="11">
        <v>11</v>
      </c>
      <c r="I2938" s="20" t="s">
        <v>259</v>
      </c>
      <c r="J2938" s="11" t="s">
        <v>261</v>
      </c>
      <c r="K2938" s="11" t="s">
        <v>11524</v>
      </c>
      <c r="L2938" s="11">
        <v>2</v>
      </c>
    </row>
    <row r="2939" spans="1:12">
      <c r="A2939" s="11" t="s">
        <v>5042</v>
      </c>
      <c r="D2939" s="11" t="s">
        <v>260</v>
      </c>
      <c r="E2939" s="19" t="s">
        <v>5292</v>
      </c>
      <c r="F2939" s="10">
        <v>42036</v>
      </c>
      <c r="G2939" s="10">
        <v>45689</v>
      </c>
      <c r="H2939" s="11">
        <v>11</v>
      </c>
      <c r="I2939" s="20" t="s">
        <v>259</v>
      </c>
      <c r="J2939" s="11" t="s">
        <v>261</v>
      </c>
      <c r="K2939" s="11" t="s">
        <v>11524</v>
      </c>
      <c r="L2939" s="11">
        <v>2</v>
      </c>
    </row>
    <row r="2940" spans="1:12">
      <c r="A2940" s="11" t="s">
        <v>5043</v>
      </c>
      <c r="D2940" s="11" t="s">
        <v>260</v>
      </c>
      <c r="E2940" s="19" t="s">
        <v>5293</v>
      </c>
      <c r="F2940" s="10">
        <v>42036</v>
      </c>
      <c r="G2940" s="10">
        <v>45689</v>
      </c>
      <c r="H2940" s="11">
        <v>11</v>
      </c>
      <c r="I2940" s="20" t="s">
        <v>259</v>
      </c>
      <c r="J2940" s="11" t="s">
        <v>261</v>
      </c>
      <c r="K2940" s="11" t="s">
        <v>11524</v>
      </c>
      <c r="L2940" s="11">
        <v>2</v>
      </c>
    </row>
    <row r="2941" spans="1:12">
      <c r="A2941" s="11" t="s">
        <v>5044</v>
      </c>
      <c r="D2941" s="11" t="s">
        <v>260</v>
      </c>
      <c r="E2941" s="19" t="s">
        <v>5294</v>
      </c>
      <c r="F2941" s="10">
        <v>42036</v>
      </c>
      <c r="G2941" s="10">
        <v>45689</v>
      </c>
      <c r="H2941" s="11">
        <v>11</v>
      </c>
      <c r="I2941" s="20" t="s">
        <v>259</v>
      </c>
      <c r="J2941" s="11" t="s">
        <v>261</v>
      </c>
      <c r="K2941" s="11" t="s">
        <v>11524</v>
      </c>
      <c r="L2941" s="11">
        <v>2</v>
      </c>
    </row>
    <row r="2942" spans="1:12">
      <c r="A2942" s="11" t="s">
        <v>5045</v>
      </c>
      <c r="D2942" s="11" t="s">
        <v>260</v>
      </c>
      <c r="E2942" s="19" t="s">
        <v>5295</v>
      </c>
      <c r="F2942" s="10">
        <v>42036</v>
      </c>
      <c r="G2942" s="10">
        <v>45689</v>
      </c>
      <c r="H2942" s="11">
        <v>11</v>
      </c>
      <c r="I2942" s="20" t="s">
        <v>259</v>
      </c>
      <c r="J2942" s="11" t="s">
        <v>261</v>
      </c>
      <c r="K2942" s="11" t="s">
        <v>11524</v>
      </c>
      <c r="L2942" s="11">
        <v>2</v>
      </c>
    </row>
    <row r="2943" spans="1:12">
      <c r="A2943" s="11" t="s">
        <v>5046</v>
      </c>
      <c r="D2943" s="11" t="s">
        <v>260</v>
      </c>
      <c r="E2943" s="19" t="s">
        <v>5296</v>
      </c>
      <c r="F2943" s="10">
        <v>42036</v>
      </c>
      <c r="G2943" s="10">
        <v>45689</v>
      </c>
      <c r="H2943" s="11">
        <v>11</v>
      </c>
      <c r="I2943" s="11" t="s">
        <v>277</v>
      </c>
      <c r="J2943" s="11" t="s">
        <v>261</v>
      </c>
      <c r="K2943" s="11" t="s">
        <v>11524</v>
      </c>
      <c r="L2943" s="11">
        <v>2</v>
      </c>
    </row>
    <row r="2944" spans="1:12">
      <c r="A2944" s="11" t="s">
        <v>5047</v>
      </c>
      <c r="D2944" s="11" t="s">
        <v>260</v>
      </c>
      <c r="E2944" s="19" t="s">
        <v>5297</v>
      </c>
      <c r="F2944" s="10">
        <v>42036</v>
      </c>
      <c r="G2944" s="10">
        <v>45689</v>
      </c>
      <c r="H2944" s="11">
        <v>11</v>
      </c>
      <c r="I2944" s="11" t="s">
        <v>277</v>
      </c>
      <c r="J2944" s="11" t="s">
        <v>261</v>
      </c>
      <c r="K2944" s="11" t="s">
        <v>11524</v>
      </c>
      <c r="L2944" s="11">
        <v>2</v>
      </c>
    </row>
    <row r="2945" spans="1:12">
      <c r="A2945" s="11" t="s">
        <v>5048</v>
      </c>
      <c r="D2945" s="11" t="s">
        <v>260</v>
      </c>
      <c r="E2945" s="19" t="s">
        <v>5298</v>
      </c>
      <c r="F2945" s="10">
        <v>42036</v>
      </c>
      <c r="G2945" s="10">
        <v>45689</v>
      </c>
      <c r="H2945" s="11">
        <v>11</v>
      </c>
      <c r="I2945" s="11" t="s">
        <v>277</v>
      </c>
      <c r="J2945" s="11" t="s">
        <v>261</v>
      </c>
      <c r="K2945" s="11" t="s">
        <v>11524</v>
      </c>
      <c r="L2945" s="11">
        <v>2</v>
      </c>
    </row>
    <row r="2946" spans="1:12">
      <c r="A2946" s="11" t="s">
        <v>5049</v>
      </c>
      <c r="D2946" s="11" t="s">
        <v>260</v>
      </c>
      <c r="E2946" s="19" t="s">
        <v>5299</v>
      </c>
      <c r="F2946" s="10">
        <v>42036</v>
      </c>
      <c r="G2946" s="10">
        <v>45689</v>
      </c>
      <c r="H2946" s="11">
        <v>11</v>
      </c>
      <c r="I2946" s="20" t="s">
        <v>259</v>
      </c>
      <c r="J2946" s="11" t="s">
        <v>261</v>
      </c>
      <c r="K2946" s="11" t="s">
        <v>11524</v>
      </c>
      <c r="L2946" s="11">
        <v>2</v>
      </c>
    </row>
    <row r="2947" spans="1:12">
      <c r="A2947" s="11" t="s">
        <v>5050</v>
      </c>
      <c r="D2947" s="11" t="s">
        <v>260</v>
      </c>
      <c r="E2947" s="19" t="s">
        <v>5300</v>
      </c>
      <c r="F2947" s="10">
        <v>42036</v>
      </c>
      <c r="G2947" s="10">
        <v>45689</v>
      </c>
      <c r="H2947" s="11">
        <v>11</v>
      </c>
      <c r="I2947" s="20" t="s">
        <v>259</v>
      </c>
      <c r="J2947" s="11" t="s">
        <v>261</v>
      </c>
      <c r="K2947" s="11" t="s">
        <v>11524</v>
      </c>
      <c r="L2947" s="11">
        <v>2</v>
      </c>
    </row>
    <row r="2948" spans="1:12">
      <c r="A2948" s="11" t="s">
        <v>5051</v>
      </c>
      <c r="D2948" s="11" t="s">
        <v>260</v>
      </c>
      <c r="E2948" s="19" t="s">
        <v>5301</v>
      </c>
      <c r="F2948" s="10">
        <v>42036</v>
      </c>
      <c r="G2948" s="10">
        <v>45689</v>
      </c>
      <c r="H2948" s="11">
        <v>11</v>
      </c>
      <c r="I2948" s="20" t="s">
        <v>259</v>
      </c>
      <c r="J2948" s="11" t="s">
        <v>261</v>
      </c>
      <c r="K2948" s="11" t="s">
        <v>11524</v>
      </c>
      <c r="L2948" s="11">
        <v>2</v>
      </c>
    </row>
    <row r="2949" spans="1:12">
      <c r="A2949" s="11" t="s">
        <v>5052</v>
      </c>
      <c r="D2949" s="11" t="s">
        <v>260</v>
      </c>
      <c r="E2949" s="19" t="s">
        <v>5302</v>
      </c>
      <c r="F2949" s="10">
        <v>42036</v>
      </c>
      <c r="G2949" s="10">
        <v>45689</v>
      </c>
      <c r="H2949" s="11">
        <v>11</v>
      </c>
      <c r="I2949" s="20" t="s">
        <v>259</v>
      </c>
      <c r="J2949" s="11" t="s">
        <v>261</v>
      </c>
      <c r="K2949" s="11" t="s">
        <v>11524</v>
      </c>
      <c r="L2949" s="11">
        <v>2</v>
      </c>
    </row>
    <row r="2950" spans="1:12">
      <c r="A2950" s="11" t="s">
        <v>5053</v>
      </c>
      <c r="D2950" s="11" t="s">
        <v>260</v>
      </c>
      <c r="E2950" s="19" t="s">
        <v>5303</v>
      </c>
      <c r="F2950" s="10">
        <v>42036</v>
      </c>
      <c r="G2950" s="10">
        <v>45689</v>
      </c>
      <c r="H2950" s="11">
        <v>11</v>
      </c>
      <c r="I2950" s="20" t="s">
        <v>259</v>
      </c>
      <c r="J2950" s="11" t="s">
        <v>261</v>
      </c>
      <c r="K2950" s="11" t="s">
        <v>11524</v>
      </c>
      <c r="L2950" s="11">
        <v>2</v>
      </c>
    </row>
    <row r="2951" spans="1:12">
      <c r="A2951" s="11" t="s">
        <v>5054</v>
      </c>
      <c r="D2951" s="11" t="s">
        <v>260</v>
      </c>
      <c r="E2951" s="19" t="s">
        <v>5304</v>
      </c>
      <c r="F2951" s="10">
        <v>42036</v>
      </c>
      <c r="G2951" s="10">
        <v>45689</v>
      </c>
      <c r="H2951" s="11">
        <v>11</v>
      </c>
      <c r="I2951" s="20" t="s">
        <v>259</v>
      </c>
      <c r="J2951" s="11" t="s">
        <v>261</v>
      </c>
      <c r="K2951" s="11" t="s">
        <v>11524</v>
      </c>
      <c r="L2951" s="11">
        <v>2</v>
      </c>
    </row>
    <row r="2952" spans="1:12">
      <c r="A2952" s="11" t="s">
        <v>5055</v>
      </c>
      <c r="D2952" s="11" t="s">
        <v>260</v>
      </c>
      <c r="E2952" s="19" t="s">
        <v>5305</v>
      </c>
      <c r="F2952" s="10">
        <v>42036</v>
      </c>
      <c r="G2952" s="10">
        <v>45689</v>
      </c>
      <c r="H2952" s="11">
        <v>11</v>
      </c>
      <c r="I2952" s="20" t="s">
        <v>259</v>
      </c>
      <c r="J2952" s="11" t="s">
        <v>261</v>
      </c>
      <c r="K2952" s="11" t="s">
        <v>11524</v>
      </c>
      <c r="L2952" s="11">
        <v>2</v>
      </c>
    </row>
    <row r="2953" spans="1:12">
      <c r="A2953" s="11" t="s">
        <v>5056</v>
      </c>
      <c r="D2953" s="11" t="s">
        <v>260</v>
      </c>
      <c r="E2953" s="19" t="s">
        <v>5306</v>
      </c>
      <c r="F2953" s="10">
        <v>42036</v>
      </c>
      <c r="G2953" s="10">
        <v>45689</v>
      </c>
      <c r="H2953" s="11">
        <v>11</v>
      </c>
      <c r="I2953" s="20" t="s">
        <v>259</v>
      </c>
      <c r="J2953" s="11" t="s">
        <v>261</v>
      </c>
      <c r="K2953" s="11" t="s">
        <v>11524</v>
      </c>
      <c r="L2953" s="11">
        <v>2</v>
      </c>
    </row>
    <row r="2954" spans="1:12">
      <c r="A2954" s="11" t="s">
        <v>5057</v>
      </c>
      <c r="D2954" s="11" t="s">
        <v>260</v>
      </c>
      <c r="E2954" s="19" t="s">
        <v>5307</v>
      </c>
      <c r="F2954" s="10">
        <v>42036</v>
      </c>
      <c r="G2954" s="10">
        <v>45689</v>
      </c>
      <c r="H2954" s="11">
        <v>11</v>
      </c>
      <c r="I2954" s="20" t="s">
        <v>259</v>
      </c>
      <c r="J2954" s="11" t="s">
        <v>261</v>
      </c>
      <c r="K2954" s="11" t="s">
        <v>11524</v>
      </c>
      <c r="L2954" s="11">
        <v>2</v>
      </c>
    </row>
    <row r="2955" spans="1:12">
      <c r="A2955" s="11" t="s">
        <v>5058</v>
      </c>
      <c r="D2955" s="11" t="s">
        <v>260</v>
      </c>
      <c r="E2955" s="19" t="s">
        <v>5308</v>
      </c>
      <c r="F2955" s="10">
        <v>42036</v>
      </c>
      <c r="G2955" s="10">
        <v>45689</v>
      </c>
      <c r="H2955" s="11">
        <v>11</v>
      </c>
      <c r="I2955" s="20" t="s">
        <v>259</v>
      </c>
      <c r="J2955" s="11" t="s">
        <v>261</v>
      </c>
      <c r="K2955" s="11" t="s">
        <v>11524</v>
      </c>
      <c r="L2955" s="11">
        <v>2</v>
      </c>
    </row>
    <row r="2956" spans="1:12">
      <c r="A2956" s="11" t="s">
        <v>5059</v>
      </c>
      <c r="D2956" s="11" t="s">
        <v>260</v>
      </c>
      <c r="E2956" s="19" t="s">
        <v>5309</v>
      </c>
      <c r="F2956" s="10">
        <v>42036</v>
      </c>
      <c r="G2956" s="10">
        <v>45689</v>
      </c>
      <c r="H2956" s="11">
        <v>11</v>
      </c>
      <c r="I2956" s="20" t="s">
        <v>259</v>
      </c>
      <c r="J2956" s="11" t="s">
        <v>261</v>
      </c>
      <c r="K2956" s="11" t="s">
        <v>11524</v>
      </c>
      <c r="L2956" s="11">
        <v>2</v>
      </c>
    </row>
    <row r="2957" spans="1:12">
      <c r="A2957" s="11" t="s">
        <v>5060</v>
      </c>
      <c r="D2957" s="11" t="s">
        <v>260</v>
      </c>
      <c r="E2957" s="19" t="s">
        <v>5310</v>
      </c>
      <c r="F2957" s="10">
        <v>42036</v>
      </c>
      <c r="G2957" s="10">
        <v>45689</v>
      </c>
      <c r="H2957" s="11">
        <v>11</v>
      </c>
      <c r="I2957" s="20" t="s">
        <v>259</v>
      </c>
      <c r="J2957" s="11" t="s">
        <v>261</v>
      </c>
      <c r="K2957" s="11" t="s">
        <v>11524</v>
      </c>
      <c r="L2957" s="11">
        <v>2</v>
      </c>
    </row>
    <row r="2958" spans="1:12">
      <c r="A2958" s="11" t="s">
        <v>5061</v>
      </c>
      <c r="D2958" s="11" t="s">
        <v>260</v>
      </c>
      <c r="E2958" s="19" t="s">
        <v>5311</v>
      </c>
      <c r="F2958" s="10">
        <v>42036</v>
      </c>
      <c r="G2958" s="10">
        <v>45689</v>
      </c>
      <c r="H2958" s="11">
        <v>11</v>
      </c>
      <c r="I2958" s="20" t="s">
        <v>259</v>
      </c>
      <c r="J2958" s="11" t="s">
        <v>261</v>
      </c>
      <c r="K2958" s="11" t="s">
        <v>11524</v>
      </c>
      <c r="L2958" s="11">
        <v>2</v>
      </c>
    </row>
    <row r="2959" spans="1:12">
      <c r="A2959" s="11" t="s">
        <v>5062</v>
      </c>
      <c r="D2959" s="11" t="s">
        <v>260</v>
      </c>
      <c r="E2959" s="19" t="s">
        <v>5312</v>
      </c>
      <c r="F2959" s="10">
        <v>42036</v>
      </c>
      <c r="G2959" s="10">
        <v>45689</v>
      </c>
      <c r="H2959" s="11">
        <v>11</v>
      </c>
      <c r="I2959" s="20" t="s">
        <v>259</v>
      </c>
      <c r="J2959" s="11" t="s">
        <v>261</v>
      </c>
      <c r="K2959" s="11" t="s">
        <v>11524</v>
      </c>
      <c r="L2959" s="11">
        <v>2</v>
      </c>
    </row>
    <row r="2960" spans="1:12">
      <c r="A2960" s="11" t="s">
        <v>5063</v>
      </c>
      <c r="D2960" s="11" t="s">
        <v>260</v>
      </c>
      <c r="E2960" s="19" t="s">
        <v>5313</v>
      </c>
      <c r="F2960" s="10">
        <v>42036</v>
      </c>
      <c r="G2960" s="10">
        <v>45689</v>
      </c>
      <c r="H2960" s="11">
        <v>11</v>
      </c>
      <c r="I2960" s="20" t="s">
        <v>259</v>
      </c>
      <c r="J2960" s="11" t="s">
        <v>261</v>
      </c>
      <c r="K2960" s="11" t="s">
        <v>11524</v>
      </c>
      <c r="L2960" s="11">
        <v>2</v>
      </c>
    </row>
    <row r="2961" spans="1:12">
      <c r="A2961" s="11" t="s">
        <v>5064</v>
      </c>
      <c r="D2961" s="11" t="s">
        <v>260</v>
      </c>
      <c r="E2961" s="19" t="s">
        <v>5314</v>
      </c>
      <c r="F2961" s="10">
        <v>42036</v>
      </c>
      <c r="G2961" s="10">
        <v>45689</v>
      </c>
      <c r="H2961" s="11">
        <v>11</v>
      </c>
      <c r="I2961" s="11" t="s">
        <v>277</v>
      </c>
      <c r="J2961" s="11" t="s">
        <v>261</v>
      </c>
      <c r="K2961" s="11" t="s">
        <v>11524</v>
      </c>
      <c r="L2961" s="11">
        <v>2</v>
      </c>
    </row>
    <row r="2962" spans="1:12">
      <c r="A2962" s="11" t="s">
        <v>5065</v>
      </c>
      <c r="D2962" s="11" t="s">
        <v>260</v>
      </c>
      <c r="E2962" s="19" t="s">
        <v>5315</v>
      </c>
      <c r="F2962" s="10">
        <v>42036</v>
      </c>
      <c r="G2962" s="10">
        <v>45689</v>
      </c>
      <c r="H2962" s="11">
        <v>11</v>
      </c>
      <c r="I2962" s="11" t="s">
        <v>277</v>
      </c>
      <c r="J2962" s="11" t="s">
        <v>261</v>
      </c>
      <c r="K2962" s="11" t="s">
        <v>11524</v>
      </c>
      <c r="L2962" s="11">
        <v>2</v>
      </c>
    </row>
    <row r="2963" spans="1:12">
      <c r="A2963" s="11" t="s">
        <v>5066</v>
      </c>
      <c r="D2963" s="11" t="s">
        <v>260</v>
      </c>
      <c r="E2963" s="19" t="s">
        <v>5316</v>
      </c>
      <c r="F2963" s="10">
        <v>42036</v>
      </c>
      <c r="G2963" s="10">
        <v>45689</v>
      </c>
      <c r="H2963" s="11">
        <v>11</v>
      </c>
      <c r="I2963" s="11" t="s">
        <v>277</v>
      </c>
      <c r="J2963" s="11" t="s">
        <v>261</v>
      </c>
      <c r="K2963" s="11" t="s">
        <v>11524</v>
      </c>
      <c r="L2963" s="11">
        <v>2</v>
      </c>
    </row>
    <row r="2964" spans="1:12">
      <c r="A2964" s="11" t="s">
        <v>5067</v>
      </c>
      <c r="D2964" s="11" t="s">
        <v>260</v>
      </c>
      <c r="E2964" s="19" t="s">
        <v>5317</v>
      </c>
      <c r="F2964" s="10">
        <v>42036</v>
      </c>
      <c r="G2964" s="10">
        <v>45689</v>
      </c>
      <c r="H2964" s="11">
        <v>11</v>
      </c>
      <c r="I2964" s="20" t="s">
        <v>259</v>
      </c>
      <c r="J2964" s="11" t="s">
        <v>261</v>
      </c>
      <c r="K2964" s="11" t="s">
        <v>11524</v>
      </c>
      <c r="L2964" s="11">
        <v>2</v>
      </c>
    </row>
    <row r="2965" spans="1:12">
      <c r="A2965" s="11" t="s">
        <v>5068</v>
      </c>
      <c r="D2965" s="11" t="s">
        <v>260</v>
      </c>
      <c r="E2965" s="19" t="s">
        <v>5318</v>
      </c>
      <c r="F2965" s="10">
        <v>42036</v>
      </c>
      <c r="G2965" s="10">
        <v>45689</v>
      </c>
      <c r="H2965" s="11">
        <v>11</v>
      </c>
      <c r="I2965" s="20" t="s">
        <v>259</v>
      </c>
      <c r="J2965" s="11" t="s">
        <v>261</v>
      </c>
      <c r="K2965" s="11" t="s">
        <v>11524</v>
      </c>
      <c r="L2965" s="11">
        <v>2</v>
      </c>
    </row>
    <row r="2966" spans="1:12">
      <c r="A2966" s="11" t="s">
        <v>5069</v>
      </c>
      <c r="D2966" s="11" t="s">
        <v>260</v>
      </c>
      <c r="E2966" s="19" t="s">
        <v>5319</v>
      </c>
      <c r="F2966" s="10">
        <v>42036</v>
      </c>
      <c r="G2966" s="10">
        <v>45689</v>
      </c>
      <c r="H2966" s="11">
        <v>11</v>
      </c>
      <c r="I2966" s="20" t="s">
        <v>259</v>
      </c>
      <c r="J2966" s="11" t="s">
        <v>261</v>
      </c>
      <c r="K2966" s="11" t="s">
        <v>11524</v>
      </c>
      <c r="L2966" s="11">
        <v>2</v>
      </c>
    </row>
    <row r="2967" spans="1:12">
      <c r="A2967" s="11" t="s">
        <v>5070</v>
      </c>
      <c r="D2967" s="11" t="s">
        <v>260</v>
      </c>
      <c r="E2967" s="19" t="s">
        <v>5320</v>
      </c>
      <c r="F2967" s="10">
        <v>42036</v>
      </c>
      <c r="G2967" s="10">
        <v>45689</v>
      </c>
      <c r="H2967" s="11">
        <v>11</v>
      </c>
      <c r="I2967" s="20" t="s">
        <v>259</v>
      </c>
      <c r="J2967" s="11" t="s">
        <v>261</v>
      </c>
      <c r="K2967" s="11" t="s">
        <v>11524</v>
      </c>
      <c r="L2967" s="11">
        <v>2</v>
      </c>
    </row>
    <row r="2968" spans="1:12">
      <c r="A2968" s="11" t="s">
        <v>5071</v>
      </c>
      <c r="D2968" s="11" t="s">
        <v>260</v>
      </c>
      <c r="E2968" s="19" t="s">
        <v>5321</v>
      </c>
      <c r="F2968" s="10">
        <v>42036</v>
      </c>
      <c r="G2968" s="10">
        <v>45689</v>
      </c>
      <c r="H2968" s="11">
        <v>11</v>
      </c>
      <c r="I2968" s="20" t="s">
        <v>259</v>
      </c>
      <c r="J2968" s="11" t="s">
        <v>261</v>
      </c>
      <c r="K2968" s="11" t="s">
        <v>11524</v>
      </c>
      <c r="L2968" s="11">
        <v>2</v>
      </c>
    </row>
    <row r="2969" spans="1:12">
      <c r="A2969" s="11" t="s">
        <v>5072</v>
      </c>
      <c r="D2969" s="11" t="s">
        <v>260</v>
      </c>
      <c r="E2969" s="19" t="s">
        <v>5322</v>
      </c>
      <c r="F2969" s="10">
        <v>42036</v>
      </c>
      <c r="G2969" s="10">
        <v>45689</v>
      </c>
      <c r="H2969" s="11">
        <v>11</v>
      </c>
      <c r="I2969" s="20" t="s">
        <v>259</v>
      </c>
      <c r="J2969" s="11" t="s">
        <v>261</v>
      </c>
      <c r="K2969" s="11" t="s">
        <v>11524</v>
      </c>
      <c r="L2969" s="11">
        <v>2</v>
      </c>
    </row>
    <row r="2970" spans="1:12">
      <c r="A2970" s="11" t="s">
        <v>5073</v>
      </c>
      <c r="D2970" s="11" t="s">
        <v>260</v>
      </c>
      <c r="E2970" s="19" t="s">
        <v>5323</v>
      </c>
      <c r="F2970" s="10">
        <v>42036</v>
      </c>
      <c r="G2970" s="10">
        <v>45689</v>
      </c>
      <c r="H2970" s="11">
        <v>11</v>
      </c>
      <c r="I2970" s="20" t="s">
        <v>259</v>
      </c>
      <c r="J2970" s="11" t="s">
        <v>261</v>
      </c>
      <c r="K2970" s="11" t="s">
        <v>11524</v>
      </c>
      <c r="L2970" s="11">
        <v>2</v>
      </c>
    </row>
    <row r="2971" spans="1:12">
      <c r="A2971" s="11" t="s">
        <v>5074</v>
      </c>
      <c r="D2971" s="11" t="s">
        <v>260</v>
      </c>
      <c r="E2971" s="19" t="s">
        <v>5324</v>
      </c>
      <c r="F2971" s="10">
        <v>42036</v>
      </c>
      <c r="G2971" s="10">
        <v>45689</v>
      </c>
      <c r="H2971" s="11">
        <v>11</v>
      </c>
      <c r="I2971" s="20" t="s">
        <v>259</v>
      </c>
      <c r="J2971" s="11" t="s">
        <v>261</v>
      </c>
      <c r="K2971" s="11" t="s">
        <v>11524</v>
      </c>
      <c r="L2971" s="11">
        <v>2</v>
      </c>
    </row>
    <row r="2972" spans="1:12">
      <c r="A2972" s="11" t="s">
        <v>5075</v>
      </c>
      <c r="D2972" s="11" t="s">
        <v>260</v>
      </c>
      <c r="E2972" s="19" t="s">
        <v>5325</v>
      </c>
      <c r="F2972" s="10">
        <v>42036</v>
      </c>
      <c r="G2972" s="10">
        <v>45689</v>
      </c>
      <c r="H2972" s="11">
        <v>11</v>
      </c>
      <c r="I2972" s="20" t="s">
        <v>259</v>
      </c>
      <c r="J2972" s="11" t="s">
        <v>261</v>
      </c>
      <c r="K2972" s="11" t="s">
        <v>11524</v>
      </c>
      <c r="L2972" s="11">
        <v>2</v>
      </c>
    </row>
    <row r="2973" spans="1:12">
      <c r="A2973" s="11" t="s">
        <v>5076</v>
      </c>
      <c r="D2973" s="11" t="s">
        <v>260</v>
      </c>
      <c r="E2973" s="19" t="s">
        <v>5326</v>
      </c>
      <c r="F2973" s="10">
        <v>42036</v>
      </c>
      <c r="G2973" s="10">
        <v>45689</v>
      </c>
      <c r="H2973" s="11">
        <v>11</v>
      </c>
      <c r="I2973" s="20" t="s">
        <v>259</v>
      </c>
      <c r="J2973" s="11" t="s">
        <v>261</v>
      </c>
      <c r="K2973" s="11" t="s">
        <v>11524</v>
      </c>
      <c r="L2973" s="11">
        <v>2</v>
      </c>
    </row>
    <row r="2974" spans="1:12">
      <c r="A2974" s="11" t="s">
        <v>5077</v>
      </c>
      <c r="D2974" s="11" t="s">
        <v>260</v>
      </c>
      <c r="E2974" s="19" t="s">
        <v>5327</v>
      </c>
      <c r="F2974" s="10">
        <v>42036</v>
      </c>
      <c r="G2974" s="10">
        <v>45689</v>
      </c>
      <c r="H2974" s="11">
        <v>11</v>
      </c>
      <c r="I2974" s="20" t="s">
        <v>259</v>
      </c>
      <c r="J2974" s="11" t="s">
        <v>261</v>
      </c>
      <c r="K2974" s="11" t="s">
        <v>11524</v>
      </c>
      <c r="L2974" s="11">
        <v>2</v>
      </c>
    </row>
    <row r="2975" spans="1:12">
      <c r="A2975" s="11" t="s">
        <v>5078</v>
      </c>
      <c r="D2975" s="11" t="s">
        <v>260</v>
      </c>
      <c r="E2975" s="19" t="s">
        <v>5328</v>
      </c>
      <c r="F2975" s="10">
        <v>42036</v>
      </c>
      <c r="G2975" s="10">
        <v>45689</v>
      </c>
      <c r="H2975" s="11">
        <v>11</v>
      </c>
      <c r="I2975" s="20" t="s">
        <v>259</v>
      </c>
      <c r="J2975" s="11" t="s">
        <v>261</v>
      </c>
      <c r="K2975" s="11" t="s">
        <v>11524</v>
      </c>
      <c r="L2975" s="11">
        <v>2</v>
      </c>
    </row>
    <row r="2976" spans="1:12">
      <c r="A2976" s="11" t="s">
        <v>5079</v>
      </c>
      <c r="D2976" s="11" t="s">
        <v>260</v>
      </c>
      <c r="E2976" s="19" t="s">
        <v>5329</v>
      </c>
      <c r="F2976" s="10">
        <v>42036</v>
      </c>
      <c r="G2976" s="10">
        <v>45689</v>
      </c>
      <c r="H2976" s="11">
        <v>11</v>
      </c>
      <c r="I2976" s="20" t="s">
        <v>259</v>
      </c>
      <c r="J2976" s="11" t="s">
        <v>261</v>
      </c>
      <c r="K2976" s="11" t="s">
        <v>11524</v>
      </c>
      <c r="L2976" s="11">
        <v>2</v>
      </c>
    </row>
    <row r="2977" spans="1:12">
      <c r="A2977" s="11" t="s">
        <v>5080</v>
      </c>
      <c r="D2977" s="11" t="s">
        <v>260</v>
      </c>
      <c r="E2977" s="19" t="s">
        <v>5330</v>
      </c>
      <c r="F2977" s="10">
        <v>42036</v>
      </c>
      <c r="G2977" s="10">
        <v>45689</v>
      </c>
      <c r="H2977" s="11">
        <v>11</v>
      </c>
      <c r="I2977" s="20" t="s">
        <v>259</v>
      </c>
      <c r="J2977" s="11" t="s">
        <v>261</v>
      </c>
      <c r="K2977" s="11" t="s">
        <v>11524</v>
      </c>
      <c r="L2977" s="11">
        <v>2</v>
      </c>
    </row>
    <row r="2978" spans="1:12">
      <c r="A2978" s="11" t="s">
        <v>5081</v>
      </c>
      <c r="D2978" s="11" t="s">
        <v>260</v>
      </c>
      <c r="E2978" s="19" t="s">
        <v>5331</v>
      </c>
      <c r="F2978" s="10">
        <v>42036</v>
      </c>
      <c r="G2978" s="10">
        <v>45689</v>
      </c>
      <c r="H2978" s="11">
        <v>11</v>
      </c>
      <c r="I2978" s="20" t="s">
        <v>259</v>
      </c>
      <c r="J2978" s="11" t="s">
        <v>261</v>
      </c>
      <c r="K2978" s="11" t="s">
        <v>11524</v>
      </c>
      <c r="L2978" s="11">
        <v>2</v>
      </c>
    </row>
    <row r="2979" spans="1:12">
      <c r="A2979" s="11" t="s">
        <v>5082</v>
      </c>
      <c r="D2979" s="11" t="s">
        <v>260</v>
      </c>
      <c r="E2979" s="19" t="s">
        <v>5332</v>
      </c>
      <c r="F2979" s="10">
        <v>42036</v>
      </c>
      <c r="G2979" s="10">
        <v>45689</v>
      </c>
      <c r="H2979" s="11">
        <v>11</v>
      </c>
      <c r="I2979" s="11" t="s">
        <v>277</v>
      </c>
      <c r="J2979" s="11" t="s">
        <v>261</v>
      </c>
      <c r="K2979" s="11" t="s">
        <v>11524</v>
      </c>
      <c r="L2979" s="11">
        <v>2</v>
      </c>
    </row>
    <row r="2980" spans="1:12">
      <c r="A2980" s="11" t="s">
        <v>5083</v>
      </c>
      <c r="D2980" s="11" t="s">
        <v>260</v>
      </c>
      <c r="E2980" s="19" t="s">
        <v>5333</v>
      </c>
      <c r="F2980" s="10">
        <v>42036</v>
      </c>
      <c r="G2980" s="10">
        <v>45689</v>
      </c>
      <c r="H2980" s="11">
        <v>11</v>
      </c>
      <c r="I2980" s="11" t="s">
        <v>277</v>
      </c>
      <c r="J2980" s="11" t="s">
        <v>261</v>
      </c>
      <c r="K2980" s="11" t="s">
        <v>11524</v>
      </c>
      <c r="L2980" s="11">
        <v>2</v>
      </c>
    </row>
    <row r="2981" spans="1:12">
      <c r="A2981" s="11" t="s">
        <v>5084</v>
      </c>
      <c r="D2981" s="11" t="s">
        <v>260</v>
      </c>
      <c r="E2981" s="19" t="s">
        <v>5334</v>
      </c>
      <c r="F2981" s="10">
        <v>42036</v>
      </c>
      <c r="G2981" s="10">
        <v>45689</v>
      </c>
      <c r="H2981" s="11">
        <v>11</v>
      </c>
      <c r="I2981" s="11" t="s">
        <v>277</v>
      </c>
      <c r="J2981" s="11" t="s">
        <v>261</v>
      </c>
      <c r="K2981" s="11" t="s">
        <v>11524</v>
      </c>
      <c r="L2981" s="11">
        <v>2</v>
      </c>
    </row>
    <row r="2982" spans="1:12">
      <c r="A2982" s="11" t="s">
        <v>5085</v>
      </c>
      <c r="D2982" s="11" t="s">
        <v>260</v>
      </c>
      <c r="E2982" s="19" t="s">
        <v>5335</v>
      </c>
      <c r="F2982" s="10">
        <v>42036</v>
      </c>
      <c r="G2982" s="10">
        <v>45689</v>
      </c>
      <c r="H2982" s="11">
        <v>11</v>
      </c>
      <c r="I2982" s="20" t="s">
        <v>259</v>
      </c>
      <c r="J2982" s="11" t="s">
        <v>261</v>
      </c>
      <c r="K2982" s="11" t="s">
        <v>11524</v>
      </c>
      <c r="L2982" s="11">
        <v>2</v>
      </c>
    </row>
    <row r="2983" spans="1:12">
      <c r="A2983" s="11" t="s">
        <v>5086</v>
      </c>
      <c r="D2983" s="11" t="s">
        <v>260</v>
      </c>
      <c r="E2983" s="19" t="s">
        <v>5336</v>
      </c>
      <c r="F2983" s="10">
        <v>42036</v>
      </c>
      <c r="G2983" s="10">
        <v>45689</v>
      </c>
      <c r="H2983" s="11">
        <v>11</v>
      </c>
      <c r="I2983" s="20" t="s">
        <v>259</v>
      </c>
      <c r="J2983" s="11" t="s">
        <v>261</v>
      </c>
      <c r="K2983" s="11" t="s">
        <v>11524</v>
      </c>
      <c r="L2983" s="11">
        <v>2</v>
      </c>
    </row>
    <row r="2984" spans="1:12">
      <c r="A2984" s="11" t="s">
        <v>5087</v>
      </c>
      <c r="D2984" s="11" t="s">
        <v>260</v>
      </c>
      <c r="E2984" s="19" t="s">
        <v>5337</v>
      </c>
      <c r="F2984" s="10">
        <v>42036</v>
      </c>
      <c r="G2984" s="10">
        <v>45689</v>
      </c>
      <c r="H2984" s="11">
        <v>11</v>
      </c>
      <c r="I2984" s="20" t="s">
        <v>259</v>
      </c>
      <c r="J2984" s="11" t="s">
        <v>261</v>
      </c>
      <c r="K2984" s="11" t="s">
        <v>11524</v>
      </c>
      <c r="L2984" s="11">
        <v>2</v>
      </c>
    </row>
    <row r="2985" spans="1:12">
      <c r="A2985" s="11" t="s">
        <v>5088</v>
      </c>
      <c r="D2985" s="11" t="s">
        <v>260</v>
      </c>
      <c r="E2985" s="19" t="s">
        <v>5338</v>
      </c>
      <c r="F2985" s="10">
        <v>42036</v>
      </c>
      <c r="G2985" s="10">
        <v>45689</v>
      </c>
      <c r="H2985" s="11">
        <v>11</v>
      </c>
      <c r="I2985" s="20" t="s">
        <v>259</v>
      </c>
      <c r="J2985" s="11" t="s">
        <v>261</v>
      </c>
      <c r="K2985" s="11" t="s">
        <v>11524</v>
      </c>
      <c r="L2985" s="11">
        <v>2</v>
      </c>
    </row>
    <row r="2986" spans="1:12">
      <c r="A2986" s="11" t="s">
        <v>5089</v>
      </c>
      <c r="D2986" s="11" t="s">
        <v>260</v>
      </c>
      <c r="E2986" s="19" t="s">
        <v>5339</v>
      </c>
      <c r="F2986" s="10">
        <v>42036</v>
      </c>
      <c r="G2986" s="10">
        <v>45689</v>
      </c>
      <c r="H2986" s="11">
        <v>11</v>
      </c>
      <c r="I2986" s="20" t="s">
        <v>259</v>
      </c>
      <c r="J2986" s="11" t="s">
        <v>261</v>
      </c>
      <c r="K2986" s="11" t="s">
        <v>11524</v>
      </c>
      <c r="L2986" s="11">
        <v>2</v>
      </c>
    </row>
    <row r="2987" spans="1:12">
      <c r="A2987" s="11" t="s">
        <v>5090</v>
      </c>
      <c r="D2987" s="11" t="s">
        <v>260</v>
      </c>
      <c r="E2987" s="19" t="s">
        <v>5340</v>
      </c>
      <c r="F2987" s="10">
        <v>42036</v>
      </c>
      <c r="G2987" s="10">
        <v>45689</v>
      </c>
      <c r="H2987" s="11">
        <v>11</v>
      </c>
      <c r="I2987" s="20" t="s">
        <v>259</v>
      </c>
      <c r="J2987" s="11" t="s">
        <v>261</v>
      </c>
      <c r="K2987" s="11" t="s">
        <v>11524</v>
      </c>
      <c r="L2987" s="11">
        <v>2</v>
      </c>
    </row>
    <row r="2988" spans="1:12">
      <c r="A2988" s="11" t="s">
        <v>5091</v>
      </c>
      <c r="D2988" s="11" t="s">
        <v>260</v>
      </c>
      <c r="E2988" s="19" t="s">
        <v>5341</v>
      </c>
      <c r="F2988" s="10">
        <v>42036</v>
      </c>
      <c r="G2988" s="10">
        <v>45689</v>
      </c>
      <c r="H2988" s="11">
        <v>11</v>
      </c>
      <c r="I2988" s="20" t="s">
        <v>259</v>
      </c>
      <c r="J2988" s="11" t="s">
        <v>261</v>
      </c>
      <c r="K2988" s="11" t="s">
        <v>11524</v>
      </c>
      <c r="L2988" s="11">
        <v>2</v>
      </c>
    </row>
    <row r="2989" spans="1:12">
      <c r="A2989" s="11" t="s">
        <v>5092</v>
      </c>
      <c r="D2989" s="11" t="s">
        <v>260</v>
      </c>
      <c r="E2989" s="19" t="s">
        <v>5342</v>
      </c>
      <c r="F2989" s="10">
        <v>42036</v>
      </c>
      <c r="G2989" s="10">
        <v>45689</v>
      </c>
      <c r="H2989" s="11">
        <v>11</v>
      </c>
      <c r="I2989" s="20" t="s">
        <v>259</v>
      </c>
      <c r="J2989" s="11" t="s">
        <v>261</v>
      </c>
      <c r="K2989" s="11" t="s">
        <v>11524</v>
      </c>
      <c r="L2989" s="11">
        <v>2</v>
      </c>
    </row>
    <row r="2990" spans="1:12">
      <c r="A2990" s="11" t="s">
        <v>5093</v>
      </c>
      <c r="D2990" s="11" t="s">
        <v>260</v>
      </c>
      <c r="E2990" s="19" t="s">
        <v>5343</v>
      </c>
      <c r="F2990" s="10">
        <v>42036</v>
      </c>
      <c r="G2990" s="10">
        <v>45689</v>
      </c>
      <c r="H2990" s="11">
        <v>11</v>
      </c>
      <c r="I2990" s="20" t="s">
        <v>259</v>
      </c>
      <c r="J2990" s="11" t="s">
        <v>261</v>
      </c>
      <c r="K2990" s="11" t="s">
        <v>11524</v>
      </c>
      <c r="L2990" s="11">
        <v>2</v>
      </c>
    </row>
    <row r="2991" spans="1:12">
      <c r="A2991" s="11" t="s">
        <v>5094</v>
      </c>
      <c r="D2991" s="11" t="s">
        <v>260</v>
      </c>
      <c r="E2991" s="19" t="s">
        <v>5344</v>
      </c>
      <c r="F2991" s="10">
        <v>42036</v>
      </c>
      <c r="G2991" s="10">
        <v>45689</v>
      </c>
      <c r="H2991" s="11">
        <v>11</v>
      </c>
      <c r="I2991" s="20" t="s">
        <v>259</v>
      </c>
      <c r="J2991" s="11" t="s">
        <v>261</v>
      </c>
      <c r="K2991" s="11" t="s">
        <v>11524</v>
      </c>
      <c r="L2991" s="11">
        <v>2</v>
      </c>
    </row>
    <row r="2992" spans="1:12">
      <c r="A2992" s="11" t="s">
        <v>5095</v>
      </c>
      <c r="D2992" s="11" t="s">
        <v>260</v>
      </c>
      <c r="E2992" s="19" t="s">
        <v>5345</v>
      </c>
      <c r="F2992" s="10">
        <v>42036</v>
      </c>
      <c r="G2992" s="10">
        <v>45689</v>
      </c>
      <c r="H2992" s="11">
        <v>11</v>
      </c>
      <c r="I2992" s="20" t="s">
        <v>259</v>
      </c>
      <c r="J2992" s="11" t="s">
        <v>261</v>
      </c>
      <c r="K2992" s="11" t="s">
        <v>11524</v>
      </c>
      <c r="L2992" s="11">
        <v>2</v>
      </c>
    </row>
    <row r="2993" spans="1:12">
      <c r="A2993" s="11" t="s">
        <v>5096</v>
      </c>
      <c r="D2993" s="11" t="s">
        <v>260</v>
      </c>
      <c r="E2993" s="19" t="s">
        <v>5346</v>
      </c>
      <c r="F2993" s="10">
        <v>42036</v>
      </c>
      <c r="G2993" s="10">
        <v>45689</v>
      </c>
      <c r="H2993" s="11">
        <v>11</v>
      </c>
      <c r="I2993" s="20" t="s">
        <v>259</v>
      </c>
      <c r="J2993" s="11" t="s">
        <v>261</v>
      </c>
      <c r="K2993" s="11" t="s">
        <v>11524</v>
      </c>
      <c r="L2993" s="11">
        <v>2</v>
      </c>
    </row>
    <row r="2994" spans="1:12">
      <c r="A2994" s="11" t="s">
        <v>5097</v>
      </c>
      <c r="D2994" s="11" t="s">
        <v>260</v>
      </c>
      <c r="E2994" s="19" t="s">
        <v>5347</v>
      </c>
      <c r="F2994" s="10">
        <v>42036</v>
      </c>
      <c r="G2994" s="10">
        <v>45689</v>
      </c>
      <c r="H2994" s="11">
        <v>11</v>
      </c>
      <c r="I2994" s="20" t="s">
        <v>259</v>
      </c>
      <c r="J2994" s="11" t="s">
        <v>261</v>
      </c>
      <c r="K2994" s="11" t="s">
        <v>11524</v>
      </c>
      <c r="L2994" s="11">
        <v>2</v>
      </c>
    </row>
    <row r="2995" spans="1:12">
      <c r="A2995" s="11" t="s">
        <v>5098</v>
      </c>
      <c r="D2995" s="11" t="s">
        <v>260</v>
      </c>
      <c r="E2995" s="19" t="s">
        <v>5348</v>
      </c>
      <c r="F2995" s="10">
        <v>42036</v>
      </c>
      <c r="G2995" s="10">
        <v>45689</v>
      </c>
      <c r="H2995" s="11">
        <v>11</v>
      </c>
      <c r="I2995" s="20" t="s">
        <v>259</v>
      </c>
      <c r="J2995" s="11" t="s">
        <v>261</v>
      </c>
      <c r="K2995" s="11" t="s">
        <v>11524</v>
      </c>
      <c r="L2995" s="11">
        <v>2</v>
      </c>
    </row>
    <row r="2996" spans="1:12">
      <c r="A2996" s="11" t="s">
        <v>5099</v>
      </c>
      <c r="D2996" s="11" t="s">
        <v>260</v>
      </c>
      <c r="E2996" s="19" t="s">
        <v>5349</v>
      </c>
      <c r="F2996" s="10">
        <v>42036</v>
      </c>
      <c r="G2996" s="10">
        <v>45689</v>
      </c>
      <c r="H2996" s="11">
        <v>11</v>
      </c>
      <c r="I2996" s="20" t="s">
        <v>259</v>
      </c>
      <c r="J2996" s="11" t="s">
        <v>261</v>
      </c>
      <c r="K2996" s="11" t="s">
        <v>11524</v>
      </c>
      <c r="L2996" s="11">
        <v>2</v>
      </c>
    </row>
    <row r="2997" spans="1:12">
      <c r="A2997" s="11" t="s">
        <v>5100</v>
      </c>
      <c r="D2997" s="11" t="s">
        <v>260</v>
      </c>
      <c r="E2997" s="19" t="s">
        <v>5350</v>
      </c>
      <c r="F2997" s="10">
        <v>42036</v>
      </c>
      <c r="G2997" s="10">
        <v>45689</v>
      </c>
      <c r="H2997" s="11">
        <v>11</v>
      </c>
      <c r="I2997" s="11" t="s">
        <v>277</v>
      </c>
      <c r="J2997" s="11" t="s">
        <v>261</v>
      </c>
      <c r="K2997" s="11" t="s">
        <v>11524</v>
      </c>
      <c r="L2997" s="11">
        <v>2</v>
      </c>
    </row>
    <row r="2998" spans="1:12">
      <c r="A2998" s="11" t="s">
        <v>5101</v>
      </c>
      <c r="D2998" s="11" t="s">
        <v>260</v>
      </c>
      <c r="E2998" s="19" t="s">
        <v>5351</v>
      </c>
      <c r="F2998" s="10">
        <v>42036</v>
      </c>
      <c r="G2998" s="10">
        <v>45689</v>
      </c>
      <c r="H2998" s="11">
        <v>11</v>
      </c>
      <c r="I2998" s="11" t="s">
        <v>277</v>
      </c>
      <c r="J2998" s="11" t="s">
        <v>261</v>
      </c>
      <c r="K2998" s="11" t="s">
        <v>11524</v>
      </c>
      <c r="L2998" s="11">
        <v>2</v>
      </c>
    </row>
    <row r="2999" spans="1:12">
      <c r="A2999" s="11" t="s">
        <v>5102</v>
      </c>
      <c r="D2999" s="11" t="s">
        <v>260</v>
      </c>
      <c r="E2999" s="19" t="s">
        <v>5352</v>
      </c>
      <c r="F2999" s="10">
        <v>42036</v>
      </c>
      <c r="G2999" s="10">
        <v>45689</v>
      </c>
      <c r="H2999" s="11">
        <v>11</v>
      </c>
      <c r="I2999" s="11" t="s">
        <v>277</v>
      </c>
      <c r="J2999" s="11" t="s">
        <v>261</v>
      </c>
      <c r="K2999" s="11" t="s">
        <v>11524</v>
      </c>
      <c r="L2999" s="11">
        <v>2</v>
      </c>
    </row>
    <row r="3000" spans="1:12">
      <c r="A3000" s="11" t="s">
        <v>5103</v>
      </c>
      <c r="D3000" s="11" t="s">
        <v>260</v>
      </c>
      <c r="E3000" s="19" t="s">
        <v>5353</v>
      </c>
      <c r="F3000" s="10">
        <v>42036</v>
      </c>
      <c r="G3000" s="10">
        <v>45689</v>
      </c>
      <c r="H3000" s="11">
        <v>11</v>
      </c>
      <c r="I3000" s="20" t="s">
        <v>259</v>
      </c>
      <c r="J3000" s="11" t="s">
        <v>261</v>
      </c>
      <c r="K3000" s="11" t="s">
        <v>11524</v>
      </c>
      <c r="L3000" s="11">
        <v>2</v>
      </c>
    </row>
    <row r="3001" spans="1:12">
      <c r="A3001" s="11" t="s">
        <v>5104</v>
      </c>
      <c r="D3001" s="11" t="s">
        <v>260</v>
      </c>
      <c r="E3001" s="19" t="s">
        <v>5354</v>
      </c>
      <c r="F3001" s="10">
        <v>42036</v>
      </c>
      <c r="G3001" s="10">
        <v>45689</v>
      </c>
      <c r="H3001" s="11">
        <v>11</v>
      </c>
      <c r="I3001" s="20" t="s">
        <v>259</v>
      </c>
      <c r="J3001" s="11" t="s">
        <v>261</v>
      </c>
      <c r="K3001" s="11" t="s">
        <v>11524</v>
      </c>
      <c r="L3001" s="11">
        <v>2</v>
      </c>
    </row>
    <row r="3002" spans="1:12">
      <c r="A3002" s="11" t="s">
        <v>5105</v>
      </c>
      <c r="D3002" s="11" t="s">
        <v>260</v>
      </c>
      <c r="E3002" s="19" t="s">
        <v>5355</v>
      </c>
      <c r="F3002" s="10">
        <v>42036</v>
      </c>
      <c r="G3002" s="10">
        <v>45689</v>
      </c>
      <c r="H3002" s="11">
        <v>11</v>
      </c>
      <c r="I3002" s="20" t="s">
        <v>259</v>
      </c>
      <c r="J3002" s="11" t="s">
        <v>261</v>
      </c>
      <c r="K3002" s="11" t="s">
        <v>11524</v>
      </c>
      <c r="L3002" s="11">
        <v>2</v>
      </c>
    </row>
    <row r="3003" spans="1:12">
      <c r="A3003" s="11" t="s">
        <v>5106</v>
      </c>
      <c r="D3003" s="11" t="s">
        <v>260</v>
      </c>
      <c r="E3003" s="19" t="s">
        <v>5356</v>
      </c>
      <c r="F3003" s="10">
        <v>42036</v>
      </c>
      <c r="G3003" s="10">
        <v>45689</v>
      </c>
      <c r="H3003" s="11">
        <v>11</v>
      </c>
      <c r="I3003" s="20" t="s">
        <v>259</v>
      </c>
      <c r="J3003" s="11" t="s">
        <v>261</v>
      </c>
      <c r="K3003" s="11" t="s">
        <v>11524</v>
      </c>
      <c r="L3003" s="11">
        <v>2</v>
      </c>
    </row>
    <row r="3004" spans="1:12">
      <c r="A3004" s="11" t="s">
        <v>5107</v>
      </c>
      <c r="D3004" s="11" t="s">
        <v>260</v>
      </c>
      <c r="E3004" s="19" t="s">
        <v>5357</v>
      </c>
      <c r="F3004" s="10">
        <v>42036</v>
      </c>
      <c r="G3004" s="10">
        <v>45689</v>
      </c>
      <c r="H3004" s="11">
        <v>11</v>
      </c>
      <c r="I3004" s="20" t="s">
        <v>259</v>
      </c>
      <c r="J3004" s="11" t="s">
        <v>261</v>
      </c>
      <c r="K3004" s="11" t="s">
        <v>11524</v>
      </c>
      <c r="L3004" s="11">
        <v>2</v>
      </c>
    </row>
    <row r="3005" spans="1:12">
      <c r="A3005" s="11" t="s">
        <v>5108</v>
      </c>
      <c r="D3005" s="11" t="s">
        <v>260</v>
      </c>
      <c r="E3005" s="19" t="s">
        <v>5358</v>
      </c>
      <c r="F3005" s="10">
        <v>42036</v>
      </c>
      <c r="G3005" s="10">
        <v>45689</v>
      </c>
      <c r="H3005" s="11">
        <v>11</v>
      </c>
      <c r="I3005" s="20" t="s">
        <v>259</v>
      </c>
      <c r="J3005" s="11" t="s">
        <v>261</v>
      </c>
      <c r="K3005" s="11" t="s">
        <v>11524</v>
      </c>
      <c r="L3005" s="11">
        <v>2</v>
      </c>
    </row>
    <row r="3006" spans="1:12">
      <c r="A3006" s="11" t="s">
        <v>5109</v>
      </c>
      <c r="D3006" s="11" t="s">
        <v>260</v>
      </c>
      <c r="E3006" s="19" t="s">
        <v>5359</v>
      </c>
      <c r="F3006" s="10">
        <v>42036</v>
      </c>
      <c r="G3006" s="10">
        <v>45689</v>
      </c>
      <c r="H3006" s="11">
        <v>11</v>
      </c>
      <c r="I3006" s="20" t="s">
        <v>259</v>
      </c>
      <c r="J3006" s="11" t="s">
        <v>261</v>
      </c>
      <c r="K3006" s="11" t="s">
        <v>11524</v>
      </c>
      <c r="L3006" s="11">
        <v>2</v>
      </c>
    </row>
    <row r="3007" spans="1:12">
      <c r="A3007" s="11" t="s">
        <v>5110</v>
      </c>
      <c r="D3007" s="11" t="s">
        <v>260</v>
      </c>
      <c r="E3007" s="19" t="s">
        <v>5360</v>
      </c>
      <c r="F3007" s="10">
        <v>42036</v>
      </c>
      <c r="G3007" s="10">
        <v>45689</v>
      </c>
      <c r="H3007" s="11">
        <v>11</v>
      </c>
      <c r="I3007" s="20" t="s">
        <v>259</v>
      </c>
      <c r="J3007" s="11" t="s">
        <v>261</v>
      </c>
      <c r="K3007" s="11" t="s">
        <v>11524</v>
      </c>
      <c r="L3007" s="11">
        <v>2</v>
      </c>
    </row>
    <row r="3008" spans="1:12">
      <c r="A3008" s="11" t="s">
        <v>5111</v>
      </c>
      <c r="D3008" s="11" t="s">
        <v>260</v>
      </c>
      <c r="E3008" s="19" t="s">
        <v>5361</v>
      </c>
      <c r="F3008" s="10">
        <v>42036</v>
      </c>
      <c r="G3008" s="10">
        <v>45689</v>
      </c>
      <c r="H3008" s="11">
        <v>11</v>
      </c>
      <c r="I3008" s="20" t="s">
        <v>259</v>
      </c>
      <c r="J3008" s="11" t="s">
        <v>261</v>
      </c>
      <c r="K3008" s="11" t="s">
        <v>11524</v>
      </c>
      <c r="L3008" s="11">
        <v>2</v>
      </c>
    </row>
    <row r="3009" spans="1:12">
      <c r="A3009" s="11" t="s">
        <v>5112</v>
      </c>
      <c r="D3009" s="11" t="s">
        <v>260</v>
      </c>
      <c r="E3009" s="19" t="s">
        <v>5362</v>
      </c>
      <c r="F3009" s="10">
        <v>42036</v>
      </c>
      <c r="G3009" s="10">
        <v>45689</v>
      </c>
      <c r="H3009" s="11">
        <v>11</v>
      </c>
      <c r="I3009" s="20" t="s">
        <v>259</v>
      </c>
      <c r="J3009" s="11" t="s">
        <v>261</v>
      </c>
      <c r="K3009" s="11" t="s">
        <v>11524</v>
      </c>
      <c r="L3009" s="11">
        <v>2</v>
      </c>
    </row>
    <row r="3010" spans="1:12">
      <c r="A3010" s="11" t="s">
        <v>5113</v>
      </c>
      <c r="D3010" s="11" t="s">
        <v>260</v>
      </c>
      <c r="E3010" s="19" t="s">
        <v>5363</v>
      </c>
      <c r="F3010" s="10">
        <v>42036</v>
      </c>
      <c r="G3010" s="10">
        <v>45689</v>
      </c>
      <c r="H3010" s="11">
        <v>11</v>
      </c>
      <c r="I3010" s="20" t="s">
        <v>259</v>
      </c>
      <c r="J3010" s="11" t="s">
        <v>261</v>
      </c>
      <c r="K3010" s="11" t="s">
        <v>11524</v>
      </c>
      <c r="L3010" s="11">
        <v>2</v>
      </c>
    </row>
    <row r="3011" spans="1:12">
      <c r="A3011" s="11" t="s">
        <v>5114</v>
      </c>
      <c r="D3011" s="11" t="s">
        <v>260</v>
      </c>
      <c r="E3011" s="19" t="s">
        <v>5364</v>
      </c>
      <c r="F3011" s="10">
        <v>42036</v>
      </c>
      <c r="G3011" s="10">
        <v>45689</v>
      </c>
      <c r="H3011" s="11">
        <v>11</v>
      </c>
      <c r="I3011" s="20" t="s">
        <v>259</v>
      </c>
      <c r="J3011" s="11" t="s">
        <v>261</v>
      </c>
      <c r="K3011" s="11" t="s">
        <v>11524</v>
      </c>
      <c r="L3011" s="11">
        <v>2</v>
      </c>
    </row>
    <row r="3012" spans="1:12">
      <c r="A3012" s="11" t="s">
        <v>5365</v>
      </c>
      <c r="D3012" s="11" t="s">
        <v>260</v>
      </c>
      <c r="E3012" s="19" t="s">
        <v>5615</v>
      </c>
      <c r="F3012" s="10">
        <v>42036</v>
      </c>
      <c r="G3012" s="10">
        <v>45689</v>
      </c>
      <c r="H3012" s="11">
        <v>11</v>
      </c>
      <c r="I3012" s="20" t="s">
        <v>259</v>
      </c>
      <c r="J3012" s="11" t="s">
        <v>261</v>
      </c>
      <c r="K3012" s="11" t="s">
        <v>11524</v>
      </c>
      <c r="L3012" s="11">
        <v>2</v>
      </c>
    </row>
    <row r="3013" spans="1:12">
      <c r="A3013" s="11" t="s">
        <v>5366</v>
      </c>
      <c r="D3013" s="11" t="s">
        <v>260</v>
      </c>
      <c r="E3013" s="19" t="s">
        <v>5616</v>
      </c>
      <c r="F3013" s="10">
        <v>42036</v>
      </c>
      <c r="G3013" s="10">
        <v>45689</v>
      </c>
      <c r="H3013" s="11">
        <v>11</v>
      </c>
      <c r="I3013" s="20" t="s">
        <v>259</v>
      </c>
      <c r="J3013" s="11" t="s">
        <v>261</v>
      </c>
      <c r="K3013" s="11" t="s">
        <v>11524</v>
      </c>
      <c r="L3013" s="11">
        <v>2</v>
      </c>
    </row>
    <row r="3014" spans="1:12">
      <c r="A3014" s="11" t="s">
        <v>5367</v>
      </c>
      <c r="D3014" s="11" t="s">
        <v>260</v>
      </c>
      <c r="E3014" s="19" t="s">
        <v>5617</v>
      </c>
      <c r="F3014" s="10">
        <v>42036</v>
      </c>
      <c r="G3014" s="10">
        <v>45689</v>
      </c>
      <c r="H3014" s="11">
        <v>11</v>
      </c>
      <c r="I3014" s="20" t="s">
        <v>259</v>
      </c>
      <c r="J3014" s="11" t="s">
        <v>261</v>
      </c>
      <c r="K3014" s="11" t="s">
        <v>11524</v>
      </c>
      <c r="L3014" s="11">
        <v>2</v>
      </c>
    </row>
    <row r="3015" spans="1:12">
      <c r="A3015" s="11" t="s">
        <v>5368</v>
      </c>
      <c r="D3015" s="11" t="s">
        <v>260</v>
      </c>
      <c r="E3015" s="19" t="s">
        <v>5618</v>
      </c>
      <c r="F3015" s="10">
        <v>42036</v>
      </c>
      <c r="G3015" s="10">
        <v>45689</v>
      </c>
      <c r="H3015" s="11">
        <v>11</v>
      </c>
      <c r="I3015" s="11" t="s">
        <v>277</v>
      </c>
      <c r="J3015" s="11" t="s">
        <v>261</v>
      </c>
      <c r="K3015" s="11" t="s">
        <v>11524</v>
      </c>
      <c r="L3015" s="11">
        <v>2</v>
      </c>
    </row>
    <row r="3016" spans="1:12">
      <c r="A3016" s="11" t="s">
        <v>5369</v>
      </c>
      <c r="D3016" s="11" t="s">
        <v>260</v>
      </c>
      <c r="E3016" s="19" t="s">
        <v>5619</v>
      </c>
      <c r="F3016" s="10">
        <v>42036</v>
      </c>
      <c r="G3016" s="10">
        <v>45689</v>
      </c>
      <c r="H3016" s="11">
        <v>11</v>
      </c>
      <c r="I3016" s="11" t="s">
        <v>277</v>
      </c>
      <c r="J3016" s="11" t="s">
        <v>261</v>
      </c>
      <c r="K3016" s="11" t="s">
        <v>11524</v>
      </c>
      <c r="L3016" s="11">
        <v>2</v>
      </c>
    </row>
    <row r="3017" spans="1:12">
      <c r="A3017" s="11" t="s">
        <v>5370</v>
      </c>
      <c r="D3017" s="11" t="s">
        <v>260</v>
      </c>
      <c r="E3017" s="19" t="s">
        <v>5620</v>
      </c>
      <c r="F3017" s="10">
        <v>42036</v>
      </c>
      <c r="G3017" s="10">
        <v>45689</v>
      </c>
      <c r="H3017" s="11">
        <v>11</v>
      </c>
      <c r="I3017" s="11" t="s">
        <v>277</v>
      </c>
      <c r="J3017" s="11" t="s">
        <v>261</v>
      </c>
      <c r="K3017" s="11" t="s">
        <v>11524</v>
      </c>
      <c r="L3017" s="11">
        <v>2</v>
      </c>
    </row>
    <row r="3018" spans="1:12">
      <c r="A3018" s="11" t="s">
        <v>5371</v>
      </c>
      <c r="D3018" s="11" t="s">
        <v>260</v>
      </c>
      <c r="E3018" s="19" t="s">
        <v>5621</v>
      </c>
      <c r="F3018" s="10">
        <v>42036</v>
      </c>
      <c r="G3018" s="10">
        <v>45689</v>
      </c>
      <c r="H3018" s="11">
        <v>11</v>
      </c>
      <c r="I3018" s="20" t="s">
        <v>259</v>
      </c>
      <c r="J3018" s="11" t="s">
        <v>261</v>
      </c>
      <c r="K3018" s="11" t="s">
        <v>11524</v>
      </c>
      <c r="L3018" s="11">
        <v>2</v>
      </c>
    </row>
    <row r="3019" spans="1:12">
      <c r="A3019" s="11" t="s">
        <v>5372</v>
      </c>
      <c r="D3019" s="11" t="s">
        <v>260</v>
      </c>
      <c r="E3019" s="19" t="s">
        <v>5622</v>
      </c>
      <c r="F3019" s="10">
        <v>42036</v>
      </c>
      <c r="G3019" s="10">
        <v>45689</v>
      </c>
      <c r="H3019" s="11">
        <v>11</v>
      </c>
      <c r="I3019" s="20" t="s">
        <v>259</v>
      </c>
      <c r="J3019" s="11" t="s">
        <v>261</v>
      </c>
      <c r="K3019" s="11" t="s">
        <v>11524</v>
      </c>
      <c r="L3019" s="11">
        <v>2</v>
      </c>
    </row>
    <row r="3020" spans="1:12">
      <c r="A3020" s="11" t="s">
        <v>5373</v>
      </c>
      <c r="D3020" s="11" t="s">
        <v>260</v>
      </c>
      <c r="E3020" s="19" t="s">
        <v>5623</v>
      </c>
      <c r="F3020" s="10">
        <v>42036</v>
      </c>
      <c r="G3020" s="10">
        <v>45689</v>
      </c>
      <c r="H3020" s="11">
        <v>11</v>
      </c>
      <c r="I3020" s="20" t="s">
        <v>259</v>
      </c>
      <c r="J3020" s="11" t="s">
        <v>261</v>
      </c>
      <c r="K3020" s="11" t="s">
        <v>11524</v>
      </c>
      <c r="L3020" s="11">
        <v>2</v>
      </c>
    </row>
    <row r="3021" spans="1:12">
      <c r="A3021" s="11" t="s">
        <v>5374</v>
      </c>
      <c r="D3021" s="11" t="s">
        <v>260</v>
      </c>
      <c r="E3021" s="19" t="s">
        <v>5624</v>
      </c>
      <c r="F3021" s="10">
        <v>42036</v>
      </c>
      <c r="G3021" s="10">
        <v>45689</v>
      </c>
      <c r="H3021" s="11">
        <v>11</v>
      </c>
      <c r="I3021" s="20" t="s">
        <v>259</v>
      </c>
      <c r="J3021" s="11" t="s">
        <v>261</v>
      </c>
      <c r="K3021" s="11" t="s">
        <v>11524</v>
      </c>
      <c r="L3021" s="11">
        <v>2</v>
      </c>
    </row>
    <row r="3022" spans="1:12">
      <c r="A3022" s="11" t="s">
        <v>5375</v>
      </c>
      <c r="D3022" s="11" t="s">
        <v>260</v>
      </c>
      <c r="E3022" s="19" t="s">
        <v>5625</v>
      </c>
      <c r="F3022" s="10">
        <v>42036</v>
      </c>
      <c r="G3022" s="10">
        <v>45689</v>
      </c>
      <c r="H3022" s="11">
        <v>11</v>
      </c>
      <c r="I3022" s="20" t="s">
        <v>259</v>
      </c>
      <c r="J3022" s="11" t="s">
        <v>261</v>
      </c>
      <c r="K3022" s="11" t="s">
        <v>11524</v>
      </c>
      <c r="L3022" s="11">
        <v>2</v>
      </c>
    </row>
    <row r="3023" spans="1:12">
      <c r="A3023" s="11" t="s">
        <v>5376</v>
      </c>
      <c r="D3023" s="11" t="s">
        <v>260</v>
      </c>
      <c r="E3023" s="19" t="s">
        <v>5626</v>
      </c>
      <c r="F3023" s="10">
        <v>42036</v>
      </c>
      <c r="G3023" s="10">
        <v>45689</v>
      </c>
      <c r="H3023" s="11">
        <v>11</v>
      </c>
      <c r="I3023" s="20" t="s">
        <v>259</v>
      </c>
      <c r="J3023" s="11" t="s">
        <v>261</v>
      </c>
      <c r="K3023" s="11" t="s">
        <v>11524</v>
      </c>
      <c r="L3023" s="11">
        <v>2</v>
      </c>
    </row>
    <row r="3024" spans="1:12">
      <c r="A3024" s="11" t="s">
        <v>5377</v>
      </c>
      <c r="D3024" s="11" t="s">
        <v>260</v>
      </c>
      <c r="E3024" s="19" t="s">
        <v>5627</v>
      </c>
      <c r="F3024" s="10">
        <v>42036</v>
      </c>
      <c r="G3024" s="10">
        <v>45689</v>
      </c>
      <c r="H3024" s="11">
        <v>11</v>
      </c>
      <c r="I3024" s="20" t="s">
        <v>259</v>
      </c>
      <c r="J3024" s="11" t="s">
        <v>261</v>
      </c>
      <c r="K3024" s="11" t="s">
        <v>11524</v>
      </c>
      <c r="L3024" s="11">
        <v>2</v>
      </c>
    </row>
    <row r="3025" spans="1:12">
      <c r="A3025" s="11" t="s">
        <v>5378</v>
      </c>
      <c r="D3025" s="11" t="s">
        <v>260</v>
      </c>
      <c r="E3025" s="19" t="s">
        <v>5628</v>
      </c>
      <c r="F3025" s="10">
        <v>42036</v>
      </c>
      <c r="G3025" s="10">
        <v>45689</v>
      </c>
      <c r="H3025" s="11">
        <v>11</v>
      </c>
      <c r="I3025" s="20" t="s">
        <v>259</v>
      </c>
      <c r="J3025" s="11" t="s">
        <v>261</v>
      </c>
      <c r="K3025" s="11" t="s">
        <v>11524</v>
      </c>
      <c r="L3025" s="11">
        <v>2</v>
      </c>
    </row>
    <row r="3026" spans="1:12">
      <c r="A3026" s="11" t="s">
        <v>5379</v>
      </c>
      <c r="D3026" s="11" t="s">
        <v>260</v>
      </c>
      <c r="E3026" s="19" t="s">
        <v>5629</v>
      </c>
      <c r="F3026" s="10">
        <v>42036</v>
      </c>
      <c r="G3026" s="10">
        <v>45689</v>
      </c>
      <c r="H3026" s="11">
        <v>11</v>
      </c>
      <c r="I3026" s="20" t="s">
        <v>259</v>
      </c>
      <c r="J3026" s="11" t="s">
        <v>261</v>
      </c>
      <c r="K3026" s="11" t="s">
        <v>11524</v>
      </c>
      <c r="L3026" s="11">
        <v>2</v>
      </c>
    </row>
    <row r="3027" spans="1:12">
      <c r="A3027" s="11" t="s">
        <v>5380</v>
      </c>
      <c r="D3027" s="11" t="s">
        <v>260</v>
      </c>
      <c r="E3027" s="19" t="s">
        <v>5630</v>
      </c>
      <c r="F3027" s="10">
        <v>42036</v>
      </c>
      <c r="G3027" s="10">
        <v>45689</v>
      </c>
      <c r="H3027" s="11">
        <v>11</v>
      </c>
      <c r="I3027" s="20" t="s">
        <v>259</v>
      </c>
      <c r="J3027" s="11" t="s">
        <v>261</v>
      </c>
      <c r="K3027" s="11" t="s">
        <v>11524</v>
      </c>
      <c r="L3027" s="11">
        <v>2</v>
      </c>
    </row>
    <row r="3028" spans="1:12">
      <c r="A3028" s="11" t="s">
        <v>5381</v>
      </c>
      <c r="D3028" s="11" t="s">
        <v>260</v>
      </c>
      <c r="E3028" s="19" t="s">
        <v>5631</v>
      </c>
      <c r="F3028" s="10">
        <v>42036</v>
      </c>
      <c r="G3028" s="10">
        <v>45689</v>
      </c>
      <c r="H3028" s="11">
        <v>11</v>
      </c>
      <c r="I3028" s="20" t="s">
        <v>259</v>
      </c>
      <c r="J3028" s="11" t="s">
        <v>261</v>
      </c>
      <c r="K3028" s="11" t="s">
        <v>11524</v>
      </c>
      <c r="L3028" s="11">
        <v>2</v>
      </c>
    </row>
    <row r="3029" spans="1:12">
      <c r="A3029" s="11" t="s">
        <v>5382</v>
      </c>
      <c r="D3029" s="11" t="s">
        <v>260</v>
      </c>
      <c r="E3029" s="19" t="s">
        <v>5632</v>
      </c>
      <c r="F3029" s="10">
        <v>42036</v>
      </c>
      <c r="G3029" s="10">
        <v>45689</v>
      </c>
      <c r="H3029" s="11">
        <v>11</v>
      </c>
      <c r="I3029" s="20" t="s">
        <v>259</v>
      </c>
      <c r="J3029" s="11" t="s">
        <v>261</v>
      </c>
      <c r="K3029" s="11" t="s">
        <v>11524</v>
      </c>
      <c r="L3029" s="11">
        <v>2</v>
      </c>
    </row>
    <row r="3030" spans="1:12">
      <c r="A3030" s="11" t="s">
        <v>5383</v>
      </c>
      <c r="D3030" s="11" t="s">
        <v>260</v>
      </c>
      <c r="E3030" s="19" t="s">
        <v>5633</v>
      </c>
      <c r="F3030" s="10">
        <v>42036</v>
      </c>
      <c r="G3030" s="10">
        <v>45689</v>
      </c>
      <c r="H3030" s="11">
        <v>11</v>
      </c>
      <c r="I3030" s="20" t="s">
        <v>259</v>
      </c>
      <c r="J3030" s="11" t="s">
        <v>261</v>
      </c>
      <c r="K3030" s="11" t="s">
        <v>11524</v>
      </c>
      <c r="L3030" s="11">
        <v>2</v>
      </c>
    </row>
    <row r="3031" spans="1:12">
      <c r="A3031" s="11" t="s">
        <v>5384</v>
      </c>
      <c r="D3031" s="11" t="s">
        <v>260</v>
      </c>
      <c r="E3031" s="19" t="s">
        <v>5634</v>
      </c>
      <c r="F3031" s="10">
        <v>42036</v>
      </c>
      <c r="G3031" s="10">
        <v>45689</v>
      </c>
      <c r="H3031" s="11">
        <v>11</v>
      </c>
      <c r="I3031" s="20" t="s">
        <v>259</v>
      </c>
      <c r="J3031" s="11" t="s">
        <v>261</v>
      </c>
      <c r="K3031" s="11" t="s">
        <v>11524</v>
      </c>
      <c r="L3031" s="11">
        <v>2</v>
      </c>
    </row>
    <row r="3032" spans="1:12">
      <c r="A3032" s="11" t="s">
        <v>5385</v>
      </c>
      <c r="D3032" s="11" t="s">
        <v>260</v>
      </c>
      <c r="E3032" s="19" t="s">
        <v>5635</v>
      </c>
      <c r="F3032" s="10">
        <v>42036</v>
      </c>
      <c r="G3032" s="10">
        <v>45689</v>
      </c>
      <c r="H3032" s="11">
        <v>11</v>
      </c>
      <c r="I3032" s="20" t="s">
        <v>259</v>
      </c>
      <c r="J3032" s="11" t="s">
        <v>261</v>
      </c>
      <c r="K3032" s="11" t="s">
        <v>11524</v>
      </c>
      <c r="L3032" s="11">
        <v>2</v>
      </c>
    </row>
    <row r="3033" spans="1:12">
      <c r="A3033" s="11" t="s">
        <v>5386</v>
      </c>
      <c r="D3033" s="11" t="s">
        <v>260</v>
      </c>
      <c r="E3033" s="19" t="s">
        <v>5636</v>
      </c>
      <c r="F3033" s="10">
        <v>42036</v>
      </c>
      <c r="G3033" s="10">
        <v>45689</v>
      </c>
      <c r="H3033" s="11">
        <v>11</v>
      </c>
      <c r="I3033" s="11" t="s">
        <v>277</v>
      </c>
      <c r="J3033" s="11" t="s">
        <v>261</v>
      </c>
      <c r="K3033" s="11" t="s">
        <v>11524</v>
      </c>
      <c r="L3033" s="11">
        <v>2</v>
      </c>
    </row>
    <row r="3034" spans="1:12">
      <c r="A3034" s="11" t="s">
        <v>5387</v>
      </c>
      <c r="D3034" s="11" t="s">
        <v>260</v>
      </c>
      <c r="E3034" s="19" t="s">
        <v>5637</v>
      </c>
      <c r="F3034" s="10">
        <v>42036</v>
      </c>
      <c r="G3034" s="10">
        <v>45689</v>
      </c>
      <c r="H3034" s="11">
        <v>11</v>
      </c>
      <c r="I3034" s="11" t="s">
        <v>277</v>
      </c>
      <c r="J3034" s="11" t="s">
        <v>261</v>
      </c>
      <c r="K3034" s="11" t="s">
        <v>11524</v>
      </c>
      <c r="L3034" s="11">
        <v>2</v>
      </c>
    </row>
    <row r="3035" spans="1:12">
      <c r="A3035" s="11" t="s">
        <v>5388</v>
      </c>
      <c r="D3035" s="11" t="s">
        <v>260</v>
      </c>
      <c r="E3035" s="19" t="s">
        <v>5638</v>
      </c>
      <c r="F3035" s="10">
        <v>42036</v>
      </c>
      <c r="G3035" s="10">
        <v>45689</v>
      </c>
      <c r="H3035" s="11">
        <v>11</v>
      </c>
      <c r="I3035" s="11" t="s">
        <v>277</v>
      </c>
      <c r="J3035" s="11" t="s">
        <v>261</v>
      </c>
      <c r="K3035" s="11" t="s">
        <v>11524</v>
      </c>
      <c r="L3035" s="11">
        <v>2</v>
      </c>
    </row>
    <row r="3036" spans="1:12">
      <c r="A3036" s="11" t="s">
        <v>5389</v>
      </c>
      <c r="D3036" s="11" t="s">
        <v>260</v>
      </c>
      <c r="E3036" s="19" t="s">
        <v>5639</v>
      </c>
      <c r="F3036" s="10">
        <v>42036</v>
      </c>
      <c r="G3036" s="10">
        <v>45689</v>
      </c>
      <c r="H3036" s="11">
        <v>11</v>
      </c>
      <c r="I3036" s="20" t="s">
        <v>259</v>
      </c>
      <c r="J3036" s="11" t="s">
        <v>261</v>
      </c>
      <c r="K3036" s="11" t="s">
        <v>11524</v>
      </c>
      <c r="L3036" s="11">
        <v>2</v>
      </c>
    </row>
    <row r="3037" spans="1:12">
      <c r="A3037" s="11" t="s">
        <v>5390</v>
      </c>
      <c r="D3037" s="11" t="s">
        <v>260</v>
      </c>
      <c r="E3037" s="19" t="s">
        <v>5640</v>
      </c>
      <c r="F3037" s="10">
        <v>42036</v>
      </c>
      <c r="G3037" s="10">
        <v>45689</v>
      </c>
      <c r="H3037" s="11">
        <v>11</v>
      </c>
      <c r="I3037" s="20" t="s">
        <v>259</v>
      </c>
      <c r="J3037" s="11" t="s">
        <v>261</v>
      </c>
      <c r="K3037" s="11" t="s">
        <v>11524</v>
      </c>
      <c r="L3037" s="11">
        <v>2</v>
      </c>
    </row>
    <row r="3038" spans="1:12">
      <c r="A3038" s="11" t="s">
        <v>5391</v>
      </c>
      <c r="D3038" s="11" t="s">
        <v>260</v>
      </c>
      <c r="E3038" s="19" t="s">
        <v>5641</v>
      </c>
      <c r="F3038" s="10">
        <v>42036</v>
      </c>
      <c r="G3038" s="10">
        <v>45689</v>
      </c>
      <c r="H3038" s="11">
        <v>11</v>
      </c>
      <c r="I3038" s="20" t="s">
        <v>259</v>
      </c>
      <c r="J3038" s="11" t="s">
        <v>261</v>
      </c>
      <c r="K3038" s="11" t="s">
        <v>11524</v>
      </c>
      <c r="L3038" s="11">
        <v>2</v>
      </c>
    </row>
    <row r="3039" spans="1:12">
      <c r="A3039" s="11" t="s">
        <v>5392</v>
      </c>
      <c r="D3039" s="11" t="s">
        <v>260</v>
      </c>
      <c r="E3039" s="19" t="s">
        <v>5642</v>
      </c>
      <c r="F3039" s="10">
        <v>42036</v>
      </c>
      <c r="G3039" s="10">
        <v>45689</v>
      </c>
      <c r="H3039" s="11">
        <v>11</v>
      </c>
      <c r="I3039" s="20" t="s">
        <v>259</v>
      </c>
      <c r="J3039" s="11" t="s">
        <v>261</v>
      </c>
      <c r="K3039" s="11" t="s">
        <v>11524</v>
      </c>
      <c r="L3039" s="11">
        <v>2</v>
      </c>
    </row>
    <row r="3040" spans="1:12">
      <c r="A3040" s="11" t="s">
        <v>5393</v>
      </c>
      <c r="D3040" s="11" t="s">
        <v>260</v>
      </c>
      <c r="E3040" s="19" t="s">
        <v>5643</v>
      </c>
      <c r="F3040" s="10">
        <v>42036</v>
      </c>
      <c r="G3040" s="10">
        <v>45689</v>
      </c>
      <c r="H3040" s="11">
        <v>11</v>
      </c>
      <c r="I3040" s="20" t="s">
        <v>259</v>
      </c>
      <c r="J3040" s="11" t="s">
        <v>261</v>
      </c>
      <c r="K3040" s="11" t="s">
        <v>11524</v>
      </c>
      <c r="L3040" s="11">
        <v>2</v>
      </c>
    </row>
    <row r="3041" spans="1:12">
      <c r="A3041" s="11" t="s">
        <v>5394</v>
      </c>
      <c r="D3041" s="11" t="s">
        <v>260</v>
      </c>
      <c r="E3041" s="19" t="s">
        <v>5644</v>
      </c>
      <c r="F3041" s="10">
        <v>42036</v>
      </c>
      <c r="G3041" s="10">
        <v>45689</v>
      </c>
      <c r="H3041" s="11">
        <v>11</v>
      </c>
      <c r="I3041" s="20" t="s">
        <v>259</v>
      </c>
      <c r="J3041" s="11" t="s">
        <v>261</v>
      </c>
      <c r="K3041" s="11" t="s">
        <v>11524</v>
      </c>
      <c r="L3041" s="11">
        <v>2</v>
      </c>
    </row>
    <row r="3042" spans="1:12">
      <c r="A3042" s="11" t="s">
        <v>5395</v>
      </c>
      <c r="D3042" s="11" t="s">
        <v>260</v>
      </c>
      <c r="E3042" s="19" t="s">
        <v>5645</v>
      </c>
      <c r="F3042" s="10">
        <v>42036</v>
      </c>
      <c r="G3042" s="10">
        <v>45689</v>
      </c>
      <c r="H3042" s="11">
        <v>11</v>
      </c>
      <c r="I3042" s="20" t="s">
        <v>259</v>
      </c>
      <c r="J3042" s="11" t="s">
        <v>261</v>
      </c>
      <c r="K3042" s="11" t="s">
        <v>11524</v>
      </c>
      <c r="L3042" s="11">
        <v>2</v>
      </c>
    </row>
    <row r="3043" spans="1:12">
      <c r="A3043" s="11" t="s">
        <v>5396</v>
      </c>
      <c r="D3043" s="11" t="s">
        <v>260</v>
      </c>
      <c r="E3043" s="19" t="s">
        <v>5646</v>
      </c>
      <c r="F3043" s="10">
        <v>42036</v>
      </c>
      <c r="G3043" s="10">
        <v>45689</v>
      </c>
      <c r="H3043" s="11">
        <v>11</v>
      </c>
      <c r="I3043" s="20" t="s">
        <v>259</v>
      </c>
      <c r="J3043" s="11" t="s">
        <v>261</v>
      </c>
      <c r="K3043" s="11" t="s">
        <v>11524</v>
      </c>
      <c r="L3043" s="11">
        <v>2</v>
      </c>
    </row>
    <row r="3044" spans="1:12">
      <c r="A3044" s="11" t="s">
        <v>5397</v>
      </c>
      <c r="D3044" s="11" t="s">
        <v>260</v>
      </c>
      <c r="E3044" s="19" t="s">
        <v>5647</v>
      </c>
      <c r="F3044" s="10">
        <v>42036</v>
      </c>
      <c r="G3044" s="10">
        <v>45689</v>
      </c>
      <c r="H3044" s="11">
        <v>11</v>
      </c>
      <c r="I3044" s="20" t="s">
        <v>259</v>
      </c>
      <c r="J3044" s="11" t="s">
        <v>261</v>
      </c>
      <c r="K3044" s="11" t="s">
        <v>11524</v>
      </c>
      <c r="L3044" s="11">
        <v>2</v>
      </c>
    </row>
    <row r="3045" spans="1:12">
      <c r="A3045" s="11" t="s">
        <v>5398</v>
      </c>
      <c r="D3045" s="11" t="s">
        <v>260</v>
      </c>
      <c r="E3045" s="19" t="s">
        <v>5648</v>
      </c>
      <c r="F3045" s="10">
        <v>42036</v>
      </c>
      <c r="G3045" s="10">
        <v>45689</v>
      </c>
      <c r="H3045" s="11">
        <v>11</v>
      </c>
      <c r="I3045" s="20" t="s">
        <v>259</v>
      </c>
      <c r="J3045" s="11" t="s">
        <v>261</v>
      </c>
      <c r="K3045" s="11" t="s">
        <v>11524</v>
      </c>
      <c r="L3045" s="11">
        <v>2</v>
      </c>
    </row>
    <row r="3046" spans="1:12">
      <c r="A3046" s="11" t="s">
        <v>5399</v>
      </c>
      <c r="D3046" s="11" t="s">
        <v>260</v>
      </c>
      <c r="E3046" s="19" t="s">
        <v>5649</v>
      </c>
      <c r="F3046" s="10">
        <v>42036</v>
      </c>
      <c r="G3046" s="10">
        <v>45689</v>
      </c>
      <c r="H3046" s="11">
        <v>11</v>
      </c>
      <c r="I3046" s="20" t="s">
        <v>259</v>
      </c>
      <c r="J3046" s="11" t="s">
        <v>261</v>
      </c>
      <c r="K3046" s="11" t="s">
        <v>11524</v>
      </c>
      <c r="L3046" s="11">
        <v>2</v>
      </c>
    </row>
    <row r="3047" spans="1:12">
      <c r="A3047" s="11" t="s">
        <v>5400</v>
      </c>
      <c r="D3047" s="11" t="s">
        <v>260</v>
      </c>
      <c r="E3047" s="19" t="s">
        <v>5650</v>
      </c>
      <c r="F3047" s="10">
        <v>42036</v>
      </c>
      <c r="G3047" s="10">
        <v>45689</v>
      </c>
      <c r="H3047" s="11">
        <v>11</v>
      </c>
      <c r="I3047" s="20" t="s">
        <v>259</v>
      </c>
      <c r="J3047" s="11" t="s">
        <v>261</v>
      </c>
      <c r="K3047" s="11" t="s">
        <v>11524</v>
      </c>
      <c r="L3047" s="11">
        <v>2</v>
      </c>
    </row>
    <row r="3048" spans="1:12">
      <c r="A3048" s="11" t="s">
        <v>5401</v>
      </c>
      <c r="D3048" s="11" t="s">
        <v>260</v>
      </c>
      <c r="E3048" s="19" t="s">
        <v>5651</v>
      </c>
      <c r="F3048" s="10">
        <v>42036</v>
      </c>
      <c r="G3048" s="10">
        <v>45689</v>
      </c>
      <c r="H3048" s="11">
        <v>11</v>
      </c>
      <c r="I3048" s="20" t="s">
        <v>259</v>
      </c>
      <c r="J3048" s="11" t="s">
        <v>261</v>
      </c>
      <c r="K3048" s="11" t="s">
        <v>11524</v>
      </c>
      <c r="L3048" s="11">
        <v>2</v>
      </c>
    </row>
    <row r="3049" spans="1:12">
      <c r="A3049" s="11" t="s">
        <v>5402</v>
      </c>
      <c r="D3049" s="11" t="s">
        <v>260</v>
      </c>
      <c r="E3049" s="19" t="s">
        <v>5652</v>
      </c>
      <c r="F3049" s="10">
        <v>42036</v>
      </c>
      <c r="G3049" s="10">
        <v>45689</v>
      </c>
      <c r="H3049" s="11">
        <v>11</v>
      </c>
      <c r="I3049" s="20" t="s">
        <v>259</v>
      </c>
      <c r="J3049" s="11" t="s">
        <v>261</v>
      </c>
      <c r="K3049" s="11" t="s">
        <v>11524</v>
      </c>
      <c r="L3049" s="11">
        <v>2</v>
      </c>
    </row>
    <row r="3050" spans="1:12">
      <c r="A3050" s="11" t="s">
        <v>5403</v>
      </c>
      <c r="D3050" s="11" t="s">
        <v>260</v>
      </c>
      <c r="E3050" s="19" t="s">
        <v>5653</v>
      </c>
      <c r="F3050" s="10">
        <v>42036</v>
      </c>
      <c r="G3050" s="10">
        <v>45689</v>
      </c>
      <c r="H3050" s="11">
        <v>11</v>
      </c>
      <c r="I3050" s="20" t="s">
        <v>259</v>
      </c>
      <c r="J3050" s="11" t="s">
        <v>261</v>
      </c>
      <c r="K3050" s="11" t="s">
        <v>11524</v>
      </c>
      <c r="L3050" s="11">
        <v>2</v>
      </c>
    </row>
    <row r="3051" spans="1:12">
      <c r="A3051" s="11" t="s">
        <v>5404</v>
      </c>
      <c r="D3051" s="11" t="s">
        <v>260</v>
      </c>
      <c r="E3051" s="19" t="s">
        <v>5654</v>
      </c>
      <c r="F3051" s="10">
        <v>42036</v>
      </c>
      <c r="G3051" s="10">
        <v>45689</v>
      </c>
      <c r="H3051" s="11">
        <v>11</v>
      </c>
      <c r="I3051" s="11" t="s">
        <v>277</v>
      </c>
      <c r="J3051" s="11" t="s">
        <v>261</v>
      </c>
      <c r="K3051" s="11" t="s">
        <v>11524</v>
      </c>
      <c r="L3051" s="11">
        <v>2</v>
      </c>
    </row>
    <row r="3052" spans="1:12">
      <c r="A3052" s="11" t="s">
        <v>5405</v>
      </c>
      <c r="D3052" s="11" t="s">
        <v>260</v>
      </c>
      <c r="E3052" s="19" t="s">
        <v>5655</v>
      </c>
      <c r="F3052" s="10">
        <v>42036</v>
      </c>
      <c r="G3052" s="10">
        <v>45689</v>
      </c>
      <c r="H3052" s="11">
        <v>11</v>
      </c>
      <c r="I3052" s="11" t="s">
        <v>277</v>
      </c>
      <c r="J3052" s="11" t="s">
        <v>261</v>
      </c>
      <c r="K3052" s="11" t="s">
        <v>11524</v>
      </c>
      <c r="L3052" s="11">
        <v>2</v>
      </c>
    </row>
    <row r="3053" spans="1:12">
      <c r="A3053" s="11" t="s">
        <v>5406</v>
      </c>
      <c r="D3053" s="11" t="s">
        <v>260</v>
      </c>
      <c r="E3053" s="19" t="s">
        <v>5656</v>
      </c>
      <c r="F3053" s="10">
        <v>42036</v>
      </c>
      <c r="G3053" s="10">
        <v>45689</v>
      </c>
      <c r="H3053" s="11">
        <v>11</v>
      </c>
      <c r="I3053" s="11" t="s">
        <v>277</v>
      </c>
      <c r="J3053" s="11" t="s">
        <v>261</v>
      </c>
      <c r="K3053" s="11" t="s">
        <v>11524</v>
      </c>
      <c r="L3053" s="11">
        <v>2</v>
      </c>
    </row>
    <row r="3054" spans="1:12">
      <c r="A3054" s="11" t="s">
        <v>5407</v>
      </c>
      <c r="D3054" s="11" t="s">
        <v>260</v>
      </c>
      <c r="E3054" s="19" t="s">
        <v>5657</v>
      </c>
      <c r="F3054" s="10">
        <v>42036</v>
      </c>
      <c r="G3054" s="10">
        <v>45689</v>
      </c>
      <c r="H3054" s="11">
        <v>11</v>
      </c>
      <c r="I3054" s="20" t="s">
        <v>259</v>
      </c>
      <c r="J3054" s="11" t="s">
        <v>261</v>
      </c>
      <c r="K3054" s="11" t="s">
        <v>11524</v>
      </c>
      <c r="L3054" s="11">
        <v>2</v>
      </c>
    </row>
    <row r="3055" spans="1:12">
      <c r="A3055" s="11" t="s">
        <v>5408</v>
      </c>
      <c r="D3055" s="11" t="s">
        <v>260</v>
      </c>
      <c r="E3055" s="19" t="s">
        <v>5658</v>
      </c>
      <c r="F3055" s="10">
        <v>42036</v>
      </c>
      <c r="G3055" s="10">
        <v>45689</v>
      </c>
      <c r="H3055" s="11">
        <v>11</v>
      </c>
      <c r="I3055" s="20" t="s">
        <v>259</v>
      </c>
      <c r="J3055" s="11" t="s">
        <v>261</v>
      </c>
      <c r="K3055" s="11" t="s">
        <v>11524</v>
      </c>
      <c r="L3055" s="11">
        <v>2</v>
      </c>
    </row>
    <row r="3056" spans="1:12">
      <c r="A3056" s="11" t="s">
        <v>5409</v>
      </c>
      <c r="D3056" s="11" t="s">
        <v>260</v>
      </c>
      <c r="E3056" s="19" t="s">
        <v>5659</v>
      </c>
      <c r="F3056" s="10">
        <v>42036</v>
      </c>
      <c r="G3056" s="10">
        <v>45689</v>
      </c>
      <c r="H3056" s="11">
        <v>11</v>
      </c>
      <c r="I3056" s="20" t="s">
        <v>259</v>
      </c>
      <c r="J3056" s="11" t="s">
        <v>261</v>
      </c>
      <c r="K3056" s="11" t="s">
        <v>11524</v>
      </c>
      <c r="L3056" s="11">
        <v>2</v>
      </c>
    </row>
    <row r="3057" spans="1:12">
      <c r="A3057" s="11" t="s">
        <v>5410</v>
      </c>
      <c r="D3057" s="11" t="s">
        <v>260</v>
      </c>
      <c r="E3057" s="19" t="s">
        <v>5660</v>
      </c>
      <c r="F3057" s="10">
        <v>42036</v>
      </c>
      <c r="G3057" s="10">
        <v>45689</v>
      </c>
      <c r="H3057" s="11">
        <v>11</v>
      </c>
      <c r="I3057" s="20" t="s">
        <v>259</v>
      </c>
      <c r="J3057" s="11" t="s">
        <v>261</v>
      </c>
      <c r="K3057" s="11" t="s">
        <v>11524</v>
      </c>
      <c r="L3057" s="11">
        <v>2</v>
      </c>
    </row>
    <row r="3058" spans="1:12">
      <c r="A3058" s="11" t="s">
        <v>5411</v>
      </c>
      <c r="D3058" s="11" t="s">
        <v>260</v>
      </c>
      <c r="E3058" s="19" t="s">
        <v>5661</v>
      </c>
      <c r="F3058" s="10">
        <v>42036</v>
      </c>
      <c r="G3058" s="10">
        <v>45689</v>
      </c>
      <c r="H3058" s="11">
        <v>11</v>
      </c>
      <c r="I3058" s="20" t="s">
        <v>259</v>
      </c>
      <c r="J3058" s="11" t="s">
        <v>261</v>
      </c>
      <c r="K3058" s="11" t="s">
        <v>11524</v>
      </c>
      <c r="L3058" s="11">
        <v>2</v>
      </c>
    </row>
    <row r="3059" spans="1:12">
      <c r="A3059" s="11" t="s">
        <v>5412</v>
      </c>
      <c r="D3059" s="11" t="s">
        <v>260</v>
      </c>
      <c r="E3059" s="19" t="s">
        <v>5662</v>
      </c>
      <c r="F3059" s="10">
        <v>42036</v>
      </c>
      <c r="G3059" s="10">
        <v>45689</v>
      </c>
      <c r="H3059" s="11">
        <v>11</v>
      </c>
      <c r="I3059" s="20" t="s">
        <v>259</v>
      </c>
      <c r="J3059" s="11" t="s">
        <v>261</v>
      </c>
      <c r="K3059" s="11" t="s">
        <v>11524</v>
      </c>
      <c r="L3059" s="11">
        <v>2</v>
      </c>
    </row>
    <row r="3060" spans="1:12">
      <c r="A3060" s="11" t="s">
        <v>5413</v>
      </c>
      <c r="D3060" s="11" t="s">
        <v>260</v>
      </c>
      <c r="E3060" s="19" t="s">
        <v>5663</v>
      </c>
      <c r="F3060" s="10">
        <v>42036</v>
      </c>
      <c r="G3060" s="10">
        <v>45689</v>
      </c>
      <c r="H3060" s="11">
        <v>11</v>
      </c>
      <c r="I3060" s="20" t="s">
        <v>259</v>
      </c>
      <c r="J3060" s="11" t="s">
        <v>261</v>
      </c>
      <c r="K3060" s="11" t="s">
        <v>11524</v>
      </c>
      <c r="L3060" s="11">
        <v>2</v>
      </c>
    </row>
    <row r="3061" spans="1:12">
      <c r="A3061" s="11" t="s">
        <v>5414</v>
      </c>
      <c r="D3061" s="11" t="s">
        <v>260</v>
      </c>
      <c r="E3061" s="19" t="s">
        <v>5664</v>
      </c>
      <c r="F3061" s="10">
        <v>42036</v>
      </c>
      <c r="G3061" s="10">
        <v>45689</v>
      </c>
      <c r="H3061" s="11">
        <v>11</v>
      </c>
      <c r="I3061" s="20" t="s">
        <v>259</v>
      </c>
      <c r="J3061" s="11" t="s">
        <v>261</v>
      </c>
      <c r="K3061" s="11" t="s">
        <v>11524</v>
      </c>
      <c r="L3061" s="11">
        <v>2</v>
      </c>
    </row>
    <row r="3062" spans="1:12">
      <c r="A3062" s="11" t="s">
        <v>5415</v>
      </c>
      <c r="D3062" s="11" t="s">
        <v>260</v>
      </c>
      <c r="E3062" s="19" t="s">
        <v>5665</v>
      </c>
      <c r="F3062" s="10">
        <v>42036</v>
      </c>
      <c r="G3062" s="10">
        <v>45689</v>
      </c>
      <c r="H3062" s="11">
        <v>11</v>
      </c>
      <c r="I3062" s="20" t="s">
        <v>259</v>
      </c>
      <c r="J3062" s="11" t="s">
        <v>261</v>
      </c>
      <c r="K3062" s="11" t="s">
        <v>11524</v>
      </c>
      <c r="L3062" s="11">
        <v>2</v>
      </c>
    </row>
    <row r="3063" spans="1:12">
      <c r="A3063" s="11" t="s">
        <v>5416</v>
      </c>
      <c r="D3063" s="11" t="s">
        <v>260</v>
      </c>
      <c r="E3063" s="19" t="s">
        <v>5666</v>
      </c>
      <c r="F3063" s="10">
        <v>42036</v>
      </c>
      <c r="G3063" s="10">
        <v>45689</v>
      </c>
      <c r="H3063" s="11">
        <v>11</v>
      </c>
      <c r="I3063" s="20" t="s">
        <v>259</v>
      </c>
      <c r="J3063" s="11" t="s">
        <v>261</v>
      </c>
      <c r="K3063" s="11" t="s">
        <v>11524</v>
      </c>
      <c r="L3063" s="11">
        <v>2</v>
      </c>
    </row>
    <row r="3064" spans="1:12">
      <c r="A3064" s="11" t="s">
        <v>5417</v>
      </c>
      <c r="D3064" s="11" t="s">
        <v>260</v>
      </c>
      <c r="E3064" s="19" t="s">
        <v>5667</v>
      </c>
      <c r="F3064" s="10">
        <v>42036</v>
      </c>
      <c r="G3064" s="10">
        <v>45689</v>
      </c>
      <c r="H3064" s="11">
        <v>11</v>
      </c>
      <c r="I3064" s="20" t="s">
        <v>259</v>
      </c>
      <c r="J3064" s="11" t="s">
        <v>261</v>
      </c>
      <c r="K3064" s="11" t="s">
        <v>11524</v>
      </c>
      <c r="L3064" s="11">
        <v>2</v>
      </c>
    </row>
    <row r="3065" spans="1:12">
      <c r="A3065" s="11" t="s">
        <v>5418</v>
      </c>
      <c r="D3065" s="11" t="s">
        <v>260</v>
      </c>
      <c r="E3065" s="19" t="s">
        <v>5668</v>
      </c>
      <c r="F3065" s="10">
        <v>42036</v>
      </c>
      <c r="G3065" s="10">
        <v>45689</v>
      </c>
      <c r="H3065" s="11">
        <v>11</v>
      </c>
      <c r="I3065" s="20" t="s">
        <v>259</v>
      </c>
      <c r="J3065" s="11" t="s">
        <v>261</v>
      </c>
      <c r="K3065" s="11" t="s">
        <v>11524</v>
      </c>
      <c r="L3065" s="11">
        <v>2</v>
      </c>
    </row>
    <row r="3066" spans="1:12">
      <c r="A3066" s="11" t="s">
        <v>5419</v>
      </c>
      <c r="D3066" s="11" t="s">
        <v>260</v>
      </c>
      <c r="E3066" s="19" t="s">
        <v>5669</v>
      </c>
      <c r="F3066" s="10">
        <v>42036</v>
      </c>
      <c r="G3066" s="10">
        <v>45689</v>
      </c>
      <c r="H3066" s="11">
        <v>11</v>
      </c>
      <c r="I3066" s="20" t="s">
        <v>259</v>
      </c>
      <c r="J3066" s="11" t="s">
        <v>261</v>
      </c>
      <c r="K3066" s="11" t="s">
        <v>11524</v>
      </c>
      <c r="L3066" s="11">
        <v>2</v>
      </c>
    </row>
    <row r="3067" spans="1:12">
      <c r="A3067" s="11" t="s">
        <v>5420</v>
      </c>
      <c r="D3067" s="11" t="s">
        <v>260</v>
      </c>
      <c r="E3067" s="19" t="s">
        <v>5670</v>
      </c>
      <c r="F3067" s="10">
        <v>42036</v>
      </c>
      <c r="G3067" s="10">
        <v>45689</v>
      </c>
      <c r="H3067" s="11">
        <v>11</v>
      </c>
      <c r="I3067" s="20" t="s">
        <v>259</v>
      </c>
      <c r="J3067" s="11" t="s">
        <v>261</v>
      </c>
      <c r="K3067" s="11" t="s">
        <v>11524</v>
      </c>
      <c r="L3067" s="11">
        <v>2</v>
      </c>
    </row>
    <row r="3068" spans="1:12">
      <c r="A3068" s="11" t="s">
        <v>5421</v>
      </c>
      <c r="D3068" s="11" t="s">
        <v>260</v>
      </c>
      <c r="E3068" s="19" t="s">
        <v>5671</v>
      </c>
      <c r="F3068" s="10">
        <v>42036</v>
      </c>
      <c r="G3068" s="10">
        <v>45689</v>
      </c>
      <c r="H3068" s="11">
        <v>11</v>
      </c>
      <c r="I3068" s="20" t="s">
        <v>259</v>
      </c>
      <c r="J3068" s="11" t="s">
        <v>261</v>
      </c>
      <c r="K3068" s="11" t="s">
        <v>11524</v>
      </c>
      <c r="L3068" s="11">
        <v>2</v>
      </c>
    </row>
    <row r="3069" spans="1:12">
      <c r="A3069" s="11" t="s">
        <v>5422</v>
      </c>
      <c r="D3069" s="11" t="s">
        <v>260</v>
      </c>
      <c r="E3069" s="19" t="s">
        <v>5672</v>
      </c>
      <c r="F3069" s="10">
        <v>42036</v>
      </c>
      <c r="G3069" s="10">
        <v>45689</v>
      </c>
      <c r="H3069" s="11">
        <v>11</v>
      </c>
      <c r="I3069" s="11" t="s">
        <v>277</v>
      </c>
      <c r="J3069" s="11" t="s">
        <v>261</v>
      </c>
      <c r="K3069" s="11" t="s">
        <v>11524</v>
      </c>
      <c r="L3069" s="11">
        <v>2</v>
      </c>
    </row>
    <row r="3070" spans="1:12">
      <c r="A3070" s="11" t="s">
        <v>5423</v>
      </c>
      <c r="D3070" s="11" t="s">
        <v>260</v>
      </c>
      <c r="E3070" s="19" t="s">
        <v>5673</v>
      </c>
      <c r="F3070" s="10">
        <v>42036</v>
      </c>
      <c r="G3070" s="10">
        <v>45689</v>
      </c>
      <c r="H3070" s="11">
        <v>11</v>
      </c>
      <c r="I3070" s="11" t="s">
        <v>277</v>
      </c>
      <c r="J3070" s="11" t="s">
        <v>261</v>
      </c>
      <c r="K3070" s="11" t="s">
        <v>11524</v>
      </c>
      <c r="L3070" s="11">
        <v>2</v>
      </c>
    </row>
    <row r="3071" spans="1:12">
      <c r="A3071" s="11" t="s">
        <v>5424</v>
      </c>
      <c r="D3071" s="11" t="s">
        <v>260</v>
      </c>
      <c r="E3071" s="19" t="s">
        <v>5674</v>
      </c>
      <c r="F3071" s="10">
        <v>42036</v>
      </c>
      <c r="G3071" s="10">
        <v>45689</v>
      </c>
      <c r="H3071" s="11">
        <v>11</v>
      </c>
      <c r="I3071" s="11" t="s">
        <v>277</v>
      </c>
      <c r="J3071" s="11" t="s">
        <v>261</v>
      </c>
      <c r="K3071" s="11" t="s">
        <v>11524</v>
      </c>
      <c r="L3071" s="11">
        <v>2</v>
      </c>
    </row>
    <row r="3072" spans="1:12">
      <c r="A3072" s="11" t="s">
        <v>5425</v>
      </c>
      <c r="D3072" s="11" t="s">
        <v>260</v>
      </c>
      <c r="E3072" s="19" t="s">
        <v>5675</v>
      </c>
      <c r="F3072" s="10">
        <v>42036</v>
      </c>
      <c r="G3072" s="10">
        <v>45689</v>
      </c>
      <c r="H3072" s="11">
        <v>11</v>
      </c>
      <c r="I3072" s="20" t="s">
        <v>259</v>
      </c>
      <c r="J3072" s="11" t="s">
        <v>261</v>
      </c>
      <c r="K3072" s="11" t="s">
        <v>11524</v>
      </c>
      <c r="L3072" s="11">
        <v>2</v>
      </c>
    </row>
    <row r="3073" spans="1:12">
      <c r="A3073" s="11" t="s">
        <v>5426</v>
      </c>
      <c r="D3073" s="11" t="s">
        <v>260</v>
      </c>
      <c r="E3073" s="19" t="s">
        <v>5676</v>
      </c>
      <c r="F3073" s="10">
        <v>42036</v>
      </c>
      <c r="G3073" s="10">
        <v>45689</v>
      </c>
      <c r="H3073" s="11">
        <v>11</v>
      </c>
      <c r="I3073" s="20" t="s">
        <v>259</v>
      </c>
      <c r="J3073" s="11" t="s">
        <v>261</v>
      </c>
      <c r="K3073" s="11" t="s">
        <v>11524</v>
      </c>
      <c r="L3073" s="11">
        <v>2</v>
      </c>
    </row>
    <row r="3074" spans="1:12">
      <c r="A3074" s="11" t="s">
        <v>5427</v>
      </c>
      <c r="D3074" s="11" t="s">
        <v>260</v>
      </c>
      <c r="E3074" s="19" t="s">
        <v>5677</v>
      </c>
      <c r="F3074" s="10">
        <v>42036</v>
      </c>
      <c r="G3074" s="10">
        <v>45689</v>
      </c>
      <c r="H3074" s="11">
        <v>11</v>
      </c>
      <c r="I3074" s="20" t="s">
        <v>259</v>
      </c>
      <c r="J3074" s="11" t="s">
        <v>261</v>
      </c>
      <c r="K3074" s="11" t="s">
        <v>11524</v>
      </c>
      <c r="L3074" s="11">
        <v>2</v>
      </c>
    </row>
    <row r="3075" spans="1:12">
      <c r="A3075" s="11" t="s">
        <v>5428</v>
      </c>
      <c r="D3075" s="11" t="s">
        <v>260</v>
      </c>
      <c r="E3075" s="19" t="s">
        <v>5678</v>
      </c>
      <c r="F3075" s="10">
        <v>42036</v>
      </c>
      <c r="G3075" s="10">
        <v>45689</v>
      </c>
      <c r="H3075" s="11">
        <v>11</v>
      </c>
      <c r="I3075" s="20" t="s">
        <v>259</v>
      </c>
      <c r="J3075" s="11" t="s">
        <v>261</v>
      </c>
      <c r="K3075" s="11" t="s">
        <v>11524</v>
      </c>
      <c r="L3075" s="11">
        <v>2</v>
      </c>
    </row>
    <row r="3076" spans="1:12">
      <c r="A3076" s="11" t="s">
        <v>5429</v>
      </c>
      <c r="D3076" s="11" t="s">
        <v>260</v>
      </c>
      <c r="E3076" s="19" t="s">
        <v>5679</v>
      </c>
      <c r="F3076" s="10">
        <v>42036</v>
      </c>
      <c r="G3076" s="10">
        <v>45689</v>
      </c>
      <c r="H3076" s="11">
        <v>11</v>
      </c>
      <c r="I3076" s="20" t="s">
        <v>259</v>
      </c>
      <c r="J3076" s="11" t="s">
        <v>261</v>
      </c>
      <c r="K3076" s="11" t="s">
        <v>11524</v>
      </c>
      <c r="L3076" s="11">
        <v>2</v>
      </c>
    </row>
    <row r="3077" spans="1:12">
      <c r="A3077" s="11" t="s">
        <v>5430</v>
      </c>
      <c r="D3077" s="11" t="s">
        <v>260</v>
      </c>
      <c r="E3077" s="19" t="s">
        <v>5680</v>
      </c>
      <c r="F3077" s="10">
        <v>42036</v>
      </c>
      <c r="G3077" s="10">
        <v>45689</v>
      </c>
      <c r="H3077" s="11">
        <v>11</v>
      </c>
      <c r="I3077" s="20" t="s">
        <v>259</v>
      </c>
      <c r="J3077" s="11" t="s">
        <v>261</v>
      </c>
      <c r="K3077" s="11" t="s">
        <v>11524</v>
      </c>
      <c r="L3077" s="11">
        <v>2</v>
      </c>
    </row>
    <row r="3078" spans="1:12">
      <c r="A3078" s="11" t="s">
        <v>5431</v>
      </c>
      <c r="D3078" s="11" t="s">
        <v>260</v>
      </c>
      <c r="E3078" s="19" t="s">
        <v>5681</v>
      </c>
      <c r="F3078" s="10">
        <v>42036</v>
      </c>
      <c r="G3078" s="10">
        <v>45689</v>
      </c>
      <c r="H3078" s="11">
        <v>11</v>
      </c>
      <c r="I3078" s="20" t="s">
        <v>259</v>
      </c>
      <c r="J3078" s="11" t="s">
        <v>261</v>
      </c>
      <c r="K3078" s="11" t="s">
        <v>11524</v>
      </c>
      <c r="L3078" s="11">
        <v>2</v>
      </c>
    </row>
    <row r="3079" spans="1:12">
      <c r="A3079" s="11" t="s">
        <v>5432</v>
      </c>
      <c r="D3079" s="11" t="s">
        <v>260</v>
      </c>
      <c r="E3079" s="19" t="s">
        <v>5682</v>
      </c>
      <c r="F3079" s="10">
        <v>42036</v>
      </c>
      <c r="G3079" s="10">
        <v>45689</v>
      </c>
      <c r="H3079" s="11">
        <v>11</v>
      </c>
      <c r="I3079" s="20" t="s">
        <v>259</v>
      </c>
      <c r="J3079" s="11" t="s">
        <v>261</v>
      </c>
      <c r="K3079" s="11" t="s">
        <v>11524</v>
      </c>
      <c r="L3079" s="11">
        <v>2</v>
      </c>
    </row>
    <row r="3080" spans="1:12">
      <c r="A3080" s="11" t="s">
        <v>5433</v>
      </c>
      <c r="D3080" s="11" t="s">
        <v>260</v>
      </c>
      <c r="E3080" s="19" t="s">
        <v>5683</v>
      </c>
      <c r="F3080" s="10">
        <v>42036</v>
      </c>
      <c r="G3080" s="10">
        <v>45689</v>
      </c>
      <c r="H3080" s="11">
        <v>11</v>
      </c>
      <c r="I3080" s="20" t="s">
        <v>259</v>
      </c>
      <c r="J3080" s="11" t="s">
        <v>261</v>
      </c>
      <c r="K3080" s="11" t="s">
        <v>11524</v>
      </c>
      <c r="L3080" s="11">
        <v>2</v>
      </c>
    </row>
    <row r="3081" spans="1:12">
      <c r="A3081" s="11" t="s">
        <v>5434</v>
      </c>
      <c r="D3081" s="11" t="s">
        <v>260</v>
      </c>
      <c r="E3081" s="19" t="s">
        <v>5684</v>
      </c>
      <c r="F3081" s="10">
        <v>42036</v>
      </c>
      <c r="G3081" s="10">
        <v>45689</v>
      </c>
      <c r="H3081" s="11">
        <v>11</v>
      </c>
      <c r="I3081" s="20" t="s">
        <v>259</v>
      </c>
      <c r="J3081" s="11" t="s">
        <v>261</v>
      </c>
      <c r="K3081" s="11" t="s">
        <v>11524</v>
      </c>
      <c r="L3081" s="11">
        <v>2</v>
      </c>
    </row>
    <row r="3082" spans="1:12">
      <c r="A3082" s="11" t="s">
        <v>5435</v>
      </c>
      <c r="D3082" s="11" t="s">
        <v>260</v>
      </c>
      <c r="E3082" s="19" t="s">
        <v>5685</v>
      </c>
      <c r="F3082" s="10">
        <v>42036</v>
      </c>
      <c r="G3082" s="10">
        <v>45689</v>
      </c>
      <c r="H3082" s="11">
        <v>11</v>
      </c>
      <c r="I3082" s="20" t="s">
        <v>259</v>
      </c>
      <c r="J3082" s="11" t="s">
        <v>261</v>
      </c>
      <c r="K3082" s="11" t="s">
        <v>11524</v>
      </c>
      <c r="L3082" s="11">
        <v>2</v>
      </c>
    </row>
    <row r="3083" spans="1:12">
      <c r="A3083" s="11" t="s">
        <v>5436</v>
      </c>
      <c r="D3083" s="11" t="s">
        <v>260</v>
      </c>
      <c r="E3083" s="19" t="s">
        <v>5686</v>
      </c>
      <c r="F3083" s="10">
        <v>42036</v>
      </c>
      <c r="G3083" s="10">
        <v>45689</v>
      </c>
      <c r="H3083" s="11">
        <v>11</v>
      </c>
      <c r="I3083" s="20" t="s">
        <v>259</v>
      </c>
      <c r="J3083" s="11" t="s">
        <v>261</v>
      </c>
      <c r="K3083" s="11" t="s">
        <v>11524</v>
      </c>
      <c r="L3083" s="11">
        <v>2</v>
      </c>
    </row>
    <row r="3084" spans="1:12">
      <c r="A3084" s="11" t="s">
        <v>5437</v>
      </c>
      <c r="D3084" s="11" t="s">
        <v>260</v>
      </c>
      <c r="E3084" s="19" t="s">
        <v>5687</v>
      </c>
      <c r="F3084" s="10">
        <v>42036</v>
      </c>
      <c r="G3084" s="10">
        <v>45689</v>
      </c>
      <c r="H3084" s="11">
        <v>11</v>
      </c>
      <c r="I3084" s="20" t="s">
        <v>259</v>
      </c>
      <c r="J3084" s="11" t="s">
        <v>261</v>
      </c>
      <c r="K3084" s="11" t="s">
        <v>11524</v>
      </c>
      <c r="L3084" s="11">
        <v>2</v>
      </c>
    </row>
    <row r="3085" spans="1:12">
      <c r="A3085" s="11" t="s">
        <v>5438</v>
      </c>
      <c r="D3085" s="11" t="s">
        <v>260</v>
      </c>
      <c r="E3085" s="19" t="s">
        <v>5688</v>
      </c>
      <c r="F3085" s="10">
        <v>42036</v>
      </c>
      <c r="G3085" s="10">
        <v>45689</v>
      </c>
      <c r="H3085" s="11">
        <v>11</v>
      </c>
      <c r="I3085" s="20" t="s">
        <v>259</v>
      </c>
      <c r="J3085" s="11" t="s">
        <v>261</v>
      </c>
      <c r="K3085" s="11" t="s">
        <v>11524</v>
      </c>
      <c r="L3085" s="11">
        <v>2</v>
      </c>
    </row>
    <row r="3086" spans="1:12">
      <c r="A3086" s="11" t="s">
        <v>5439</v>
      </c>
      <c r="D3086" s="11" t="s">
        <v>260</v>
      </c>
      <c r="E3086" s="19" t="s">
        <v>5689</v>
      </c>
      <c r="F3086" s="10">
        <v>42036</v>
      </c>
      <c r="G3086" s="10">
        <v>45689</v>
      </c>
      <c r="H3086" s="11">
        <v>11</v>
      </c>
      <c r="I3086" s="20" t="s">
        <v>259</v>
      </c>
      <c r="J3086" s="11" t="s">
        <v>261</v>
      </c>
      <c r="K3086" s="11" t="s">
        <v>11524</v>
      </c>
      <c r="L3086" s="11">
        <v>2</v>
      </c>
    </row>
    <row r="3087" spans="1:12">
      <c r="A3087" s="11" t="s">
        <v>5440</v>
      </c>
      <c r="D3087" s="11" t="s">
        <v>260</v>
      </c>
      <c r="E3087" s="19" t="s">
        <v>5690</v>
      </c>
      <c r="F3087" s="10">
        <v>42036</v>
      </c>
      <c r="G3087" s="10">
        <v>45689</v>
      </c>
      <c r="H3087" s="11">
        <v>11</v>
      </c>
      <c r="I3087" s="11" t="s">
        <v>277</v>
      </c>
      <c r="J3087" s="11" t="s">
        <v>261</v>
      </c>
      <c r="K3087" s="11" t="s">
        <v>11524</v>
      </c>
      <c r="L3087" s="11">
        <v>2</v>
      </c>
    </row>
    <row r="3088" spans="1:12">
      <c r="A3088" s="11" t="s">
        <v>5441</v>
      </c>
      <c r="D3088" s="11" t="s">
        <v>260</v>
      </c>
      <c r="E3088" s="19" t="s">
        <v>5691</v>
      </c>
      <c r="F3088" s="10">
        <v>42036</v>
      </c>
      <c r="G3088" s="10">
        <v>45689</v>
      </c>
      <c r="H3088" s="11">
        <v>11</v>
      </c>
      <c r="I3088" s="11" t="s">
        <v>277</v>
      </c>
      <c r="J3088" s="11" t="s">
        <v>261</v>
      </c>
      <c r="K3088" s="11" t="s">
        <v>11524</v>
      </c>
      <c r="L3088" s="11">
        <v>2</v>
      </c>
    </row>
    <row r="3089" spans="1:12">
      <c r="A3089" s="11" t="s">
        <v>5442</v>
      </c>
      <c r="D3089" s="11" t="s">
        <v>260</v>
      </c>
      <c r="E3089" s="19" t="s">
        <v>5692</v>
      </c>
      <c r="F3089" s="10">
        <v>42036</v>
      </c>
      <c r="G3089" s="10">
        <v>45689</v>
      </c>
      <c r="H3089" s="11">
        <v>11</v>
      </c>
      <c r="I3089" s="11" t="s">
        <v>277</v>
      </c>
      <c r="J3089" s="11" t="s">
        <v>261</v>
      </c>
      <c r="K3089" s="11" t="s">
        <v>11524</v>
      </c>
      <c r="L3089" s="11">
        <v>2</v>
      </c>
    </row>
    <row r="3090" spans="1:12">
      <c r="A3090" s="11" t="s">
        <v>5443</v>
      </c>
      <c r="D3090" s="11" t="s">
        <v>260</v>
      </c>
      <c r="E3090" s="19" t="s">
        <v>5693</v>
      </c>
      <c r="F3090" s="10">
        <v>42036</v>
      </c>
      <c r="G3090" s="10">
        <v>45689</v>
      </c>
      <c r="H3090" s="11">
        <v>11</v>
      </c>
      <c r="I3090" s="20" t="s">
        <v>259</v>
      </c>
      <c r="J3090" s="11" t="s">
        <v>261</v>
      </c>
      <c r="K3090" s="11" t="s">
        <v>11524</v>
      </c>
      <c r="L3090" s="11">
        <v>2</v>
      </c>
    </row>
    <row r="3091" spans="1:12">
      <c r="A3091" s="11" t="s">
        <v>5444</v>
      </c>
      <c r="D3091" s="11" t="s">
        <v>260</v>
      </c>
      <c r="E3091" s="19" t="s">
        <v>5694</v>
      </c>
      <c r="F3091" s="10">
        <v>42036</v>
      </c>
      <c r="G3091" s="10">
        <v>45689</v>
      </c>
      <c r="H3091" s="11">
        <v>11</v>
      </c>
      <c r="I3091" s="20" t="s">
        <v>259</v>
      </c>
      <c r="J3091" s="11" t="s">
        <v>261</v>
      </c>
      <c r="K3091" s="11" t="s">
        <v>11524</v>
      </c>
      <c r="L3091" s="11">
        <v>2</v>
      </c>
    </row>
    <row r="3092" spans="1:12">
      <c r="A3092" s="11" t="s">
        <v>5445</v>
      </c>
      <c r="D3092" s="11" t="s">
        <v>260</v>
      </c>
      <c r="E3092" s="19" t="s">
        <v>5695</v>
      </c>
      <c r="F3092" s="10">
        <v>42036</v>
      </c>
      <c r="G3092" s="10">
        <v>45689</v>
      </c>
      <c r="H3092" s="11">
        <v>11</v>
      </c>
      <c r="I3092" s="20" t="s">
        <v>259</v>
      </c>
      <c r="J3092" s="11" t="s">
        <v>261</v>
      </c>
      <c r="K3092" s="11" t="s">
        <v>11524</v>
      </c>
      <c r="L3092" s="11">
        <v>2</v>
      </c>
    </row>
    <row r="3093" spans="1:12">
      <c r="A3093" s="11" t="s">
        <v>5446</v>
      </c>
      <c r="D3093" s="11" t="s">
        <v>260</v>
      </c>
      <c r="E3093" s="19" t="s">
        <v>5696</v>
      </c>
      <c r="F3093" s="10">
        <v>42036</v>
      </c>
      <c r="G3093" s="10">
        <v>45689</v>
      </c>
      <c r="H3093" s="11">
        <v>11</v>
      </c>
      <c r="I3093" s="20" t="s">
        <v>259</v>
      </c>
      <c r="J3093" s="11" t="s">
        <v>261</v>
      </c>
      <c r="K3093" s="11" t="s">
        <v>11524</v>
      </c>
      <c r="L3093" s="11">
        <v>2</v>
      </c>
    </row>
    <row r="3094" spans="1:12">
      <c r="A3094" s="11" t="s">
        <v>5447</v>
      </c>
      <c r="D3094" s="11" t="s">
        <v>260</v>
      </c>
      <c r="E3094" s="19" t="s">
        <v>5697</v>
      </c>
      <c r="F3094" s="10">
        <v>42036</v>
      </c>
      <c r="G3094" s="10">
        <v>45689</v>
      </c>
      <c r="H3094" s="11">
        <v>11</v>
      </c>
      <c r="I3094" s="20" t="s">
        <v>259</v>
      </c>
      <c r="J3094" s="11" t="s">
        <v>261</v>
      </c>
      <c r="K3094" s="11" t="s">
        <v>11524</v>
      </c>
      <c r="L3094" s="11">
        <v>2</v>
      </c>
    </row>
    <row r="3095" spans="1:12">
      <c r="A3095" s="11" t="s">
        <v>5448</v>
      </c>
      <c r="D3095" s="11" t="s">
        <v>260</v>
      </c>
      <c r="E3095" s="19" t="s">
        <v>5698</v>
      </c>
      <c r="F3095" s="10">
        <v>42036</v>
      </c>
      <c r="G3095" s="10">
        <v>45689</v>
      </c>
      <c r="H3095" s="11">
        <v>11</v>
      </c>
      <c r="I3095" s="20" t="s">
        <v>259</v>
      </c>
      <c r="J3095" s="11" t="s">
        <v>261</v>
      </c>
      <c r="K3095" s="11" t="s">
        <v>11524</v>
      </c>
      <c r="L3095" s="11">
        <v>2</v>
      </c>
    </row>
    <row r="3096" spans="1:12">
      <c r="A3096" s="11" t="s">
        <v>5449</v>
      </c>
      <c r="D3096" s="11" t="s">
        <v>260</v>
      </c>
      <c r="E3096" s="19" t="s">
        <v>5699</v>
      </c>
      <c r="F3096" s="10">
        <v>42036</v>
      </c>
      <c r="G3096" s="10">
        <v>45689</v>
      </c>
      <c r="H3096" s="11">
        <v>11</v>
      </c>
      <c r="I3096" s="20" t="s">
        <v>259</v>
      </c>
      <c r="J3096" s="11" t="s">
        <v>261</v>
      </c>
      <c r="K3096" s="11" t="s">
        <v>11524</v>
      </c>
      <c r="L3096" s="11">
        <v>2</v>
      </c>
    </row>
    <row r="3097" spans="1:12">
      <c r="A3097" s="11" t="s">
        <v>5450</v>
      </c>
      <c r="D3097" s="11" t="s">
        <v>260</v>
      </c>
      <c r="E3097" s="19" t="s">
        <v>5700</v>
      </c>
      <c r="F3097" s="10">
        <v>42036</v>
      </c>
      <c r="G3097" s="10">
        <v>45689</v>
      </c>
      <c r="H3097" s="11">
        <v>11</v>
      </c>
      <c r="I3097" s="20" t="s">
        <v>259</v>
      </c>
      <c r="J3097" s="11" t="s">
        <v>261</v>
      </c>
      <c r="K3097" s="11" t="s">
        <v>11524</v>
      </c>
      <c r="L3097" s="11">
        <v>2</v>
      </c>
    </row>
    <row r="3098" spans="1:12">
      <c r="A3098" s="11" t="s">
        <v>5451</v>
      </c>
      <c r="D3098" s="11" t="s">
        <v>260</v>
      </c>
      <c r="E3098" s="19" t="s">
        <v>5701</v>
      </c>
      <c r="F3098" s="10">
        <v>42036</v>
      </c>
      <c r="G3098" s="10">
        <v>45689</v>
      </c>
      <c r="H3098" s="11">
        <v>11</v>
      </c>
      <c r="I3098" s="20" t="s">
        <v>259</v>
      </c>
      <c r="J3098" s="11" t="s">
        <v>261</v>
      </c>
      <c r="K3098" s="11" t="s">
        <v>11524</v>
      </c>
      <c r="L3098" s="11">
        <v>2</v>
      </c>
    </row>
    <row r="3099" spans="1:12">
      <c r="A3099" s="11" t="s">
        <v>5452</v>
      </c>
      <c r="D3099" s="11" t="s">
        <v>260</v>
      </c>
      <c r="E3099" s="19" t="s">
        <v>5702</v>
      </c>
      <c r="F3099" s="10">
        <v>42036</v>
      </c>
      <c r="G3099" s="10">
        <v>45689</v>
      </c>
      <c r="H3099" s="11">
        <v>11</v>
      </c>
      <c r="I3099" s="20" t="s">
        <v>259</v>
      </c>
      <c r="J3099" s="11" t="s">
        <v>261</v>
      </c>
      <c r="K3099" s="11" t="s">
        <v>11524</v>
      </c>
      <c r="L3099" s="11">
        <v>2</v>
      </c>
    </row>
    <row r="3100" spans="1:12">
      <c r="A3100" s="11" t="s">
        <v>5453</v>
      </c>
      <c r="D3100" s="11" t="s">
        <v>260</v>
      </c>
      <c r="E3100" s="19" t="s">
        <v>5703</v>
      </c>
      <c r="F3100" s="10">
        <v>42036</v>
      </c>
      <c r="G3100" s="10">
        <v>45689</v>
      </c>
      <c r="H3100" s="11">
        <v>11</v>
      </c>
      <c r="I3100" s="20" t="s">
        <v>259</v>
      </c>
      <c r="J3100" s="11" t="s">
        <v>261</v>
      </c>
      <c r="K3100" s="11" t="s">
        <v>11524</v>
      </c>
      <c r="L3100" s="11">
        <v>2</v>
      </c>
    </row>
    <row r="3101" spans="1:12">
      <c r="A3101" s="11" t="s">
        <v>5454</v>
      </c>
      <c r="D3101" s="11" t="s">
        <v>260</v>
      </c>
      <c r="E3101" s="19" t="s">
        <v>5704</v>
      </c>
      <c r="F3101" s="10">
        <v>42036</v>
      </c>
      <c r="G3101" s="10">
        <v>45689</v>
      </c>
      <c r="H3101" s="11">
        <v>11</v>
      </c>
      <c r="I3101" s="20" t="s">
        <v>259</v>
      </c>
      <c r="J3101" s="11" t="s">
        <v>261</v>
      </c>
      <c r="K3101" s="11" t="s">
        <v>11524</v>
      </c>
      <c r="L3101" s="11">
        <v>2</v>
      </c>
    </row>
    <row r="3102" spans="1:12">
      <c r="A3102" s="11" t="s">
        <v>5455</v>
      </c>
      <c r="D3102" s="11" t="s">
        <v>260</v>
      </c>
      <c r="E3102" s="19" t="s">
        <v>5705</v>
      </c>
      <c r="F3102" s="10">
        <v>42036</v>
      </c>
      <c r="G3102" s="10">
        <v>45689</v>
      </c>
      <c r="H3102" s="11">
        <v>11</v>
      </c>
      <c r="I3102" s="20" t="s">
        <v>259</v>
      </c>
      <c r="J3102" s="11" t="s">
        <v>261</v>
      </c>
      <c r="K3102" s="11" t="s">
        <v>11524</v>
      </c>
      <c r="L3102" s="11">
        <v>2</v>
      </c>
    </row>
    <row r="3103" spans="1:12">
      <c r="A3103" s="11" t="s">
        <v>5456</v>
      </c>
      <c r="D3103" s="11" t="s">
        <v>260</v>
      </c>
      <c r="E3103" s="19" t="s">
        <v>5706</v>
      </c>
      <c r="F3103" s="10">
        <v>42036</v>
      </c>
      <c r="G3103" s="10">
        <v>45689</v>
      </c>
      <c r="H3103" s="11">
        <v>11</v>
      </c>
      <c r="I3103" s="20" t="s">
        <v>259</v>
      </c>
      <c r="J3103" s="11" t="s">
        <v>261</v>
      </c>
      <c r="K3103" s="11" t="s">
        <v>11524</v>
      </c>
      <c r="L3103" s="11">
        <v>2</v>
      </c>
    </row>
    <row r="3104" spans="1:12">
      <c r="A3104" s="11" t="s">
        <v>5457</v>
      </c>
      <c r="D3104" s="11" t="s">
        <v>260</v>
      </c>
      <c r="E3104" s="19" t="s">
        <v>5707</v>
      </c>
      <c r="F3104" s="10">
        <v>42036</v>
      </c>
      <c r="G3104" s="10">
        <v>45689</v>
      </c>
      <c r="H3104" s="11">
        <v>11</v>
      </c>
      <c r="I3104" s="20" t="s">
        <v>259</v>
      </c>
      <c r="J3104" s="11" t="s">
        <v>261</v>
      </c>
      <c r="K3104" s="11" t="s">
        <v>11524</v>
      </c>
      <c r="L3104" s="11">
        <v>2</v>
      </c>
    </row>
    <row r="3105" spans="1:12">
      <c r="A3105" s="11" t="s">
        <v>5458</v>
      </c>
      <c r="D3105" s="11" t="s">
        <v>260</v>
      </c>
      <c r="E3105" s="19" t="s">
        <v>5708</v>
      </c>
      <c r="F3105" s="10">
        <v>42036</v>
      </c>
      <c r="G3105" s="10">
        <v>45689</v>
      </c>
      <c r="H3105" s="11">
        <v>11</v>
      </c>
      <c r="I3105" s="11" t="s">
        <v>277</v>
      </c>
      <c r="J3105" s="11" t="s">
        <v>261</v>
      </c>
      <c r="K3105" s="11" t="s">
        <v>11524</v>
      </c>
      <c r="L3105" s="11">
        <v>2</v>
      </c>
    </row>
    <row r="3106" spans="1:12">
      <c r="A3106" s="11" t="s">
        <v>5459</v>
      </c>
      <c r="D3106" s="11" t="s">
        <v>260</v>
      </c>
      <c r="E3106" s="19" t="s">
        <v>5709</v>
      </c>
      <c r="F3106" s="10">
        <v>42036</v>
      </c>
      <c r="G3106" s="10">
        <v>45689</v>
      </c>
      <c r="H3106" s="11">
        <v>11</v>
      </c>
      <c r="I3106" s="11" t="s">
        <v>277</v>
      </c>
      <c r="J3106" s="11" t="s">
        <v>261</v>
      </c>
      <c r="K3106" s="11" t="s">
        <v>11524</v>
      </c>
      <c r="L3106" s="11">
        <v>2</v>
      </c>
    </row>
    <row r="3107" spans="1:12">
      <c r="A3107" s="11" t="s">
        <v>5460</v>
      </c>
      <c r="D3107" s="11" t="s">
        <v>260</v>
      </c>
      <c r="E3107" s="19" t="s">
        <v>5710</v>
      </c>
      <c r="F3107" s="10">
        <v>42036</v>
      </c>
      <c r="G3107" s="10">
        <v>45689</v>
      </c>
      <c r="H3107" s="11">
        <v>11</v>
      </c>
      <c r="I3107" s="11" t="s">
        <v>277</v>
      </c>
      <c r="J3107" s="11" t="s">
        <v>261</v>
      </c>
      <c r="K3107" s="11" t="s">
        <v>11524</v>
      </c>
      <c r="L3107" s="11">
        <v>2</v>
      </c>
    </row>
    <row r="3108" spans="1:12">
      <c r="A3108" s="11" t="s">
        <v>5461</v>
      </c>
      <c r="D3108" s="11" t="s">
        <v>260</v>
      </c>
      <c r="E3108" s="19" t="s">
        <v>5711</v>
      </c>
      <c r="F3108" s="10">
        <v>42036</v>
      </c>
      <c r="G3108" s="10">
        <v>45689</v>
      </c>
      <c r="H3108" s="11">
        <v>11</v>
      </c>
      <c r="I3108" s="20" t="s">
        <v>259</v>
      </c>
      <c r="J3108" s="11" t="s">
        <v>261</v>
      </c>
      <c r="K3108" s="11" t="s">
        <v>11524</v>
      </c>
      <c r="L3108" s="11">
        <v>2</v>
      </c>
    </row>
    <row r="3109" spans="1:12">
      <c r="A3109" s="11" t="s">
        <v>5462</v>
      </c>
      <c r="D3109" s="11" t="s">
        <v>260</v>
      </c>
      <c r="E3109" s="19" t="s">
        <v>5712</v>
      </c>
      <c r="F3109" s="10">
        <v>42036</v>
      </c>
      <c r="G3109" s="10">
        <v>45689</v>
      </c>
      <c r="H3109" s="11">
        <v>11</v>
      </c>
      <c r="I3109" s="20" t="s">
        <v>259</v>
      </c>
      <c r="J3109" s="11" t="s">
        <v>261</v>
      </c>
      <c r="K3109" s="11" t="s">
        <v>11524</v>
      </c>
      <c r="L3109" s="11">
        <v>2</v>
      </c>
    </row>
    <row r="3110" spans="1:12">
      <c r="A3110" s="11" t="s">
        <v>5463</v>
      </c>
      <c r="D3110" s="11" t="s">
        <v>260</v>
      </c>
      <c r="E3110" s="19" t="s">
        <v>5713</v>
      </c>
      <c r="F3110" s="10">
        <v>42036</v>
      </c>
      <c r="G3110" s="10">
        <v>45689</v>
      </c>
      <c r="H3110" s="11">
        <v>11</v>
      </c>
      <c r="I3110" s="20" t="s">
        <v>259</v>
      </c>
      <c r="J3110" s="11" t="s">
        <v>261</v>
      </c>
      <c r="K3110" s="11" t="s">
        <v>11524</v>
      </c>
      <c r="L3110" s="11">
        <v>2</v>
      </c>
    </row>
    <row r="3111" spans="1:12">
      <c r="A3111" s="11" t="s">
        <v>5464</v>
      </c>
      <c r="D3111" s="11" t="s">
        <v>260</v>
      </c>
      <c r="E3111" s="19" t="s">
        <v>5714</v>
      </c>
      <c r="F3111" s="10">
        <v>42036</v>
      </c>
      <c r="G3111" s="10">
        <v>45689</v>
      </c>
      <c r="H3111" s="11">
        <v>11</v>
      </c>
      <c r="I3111" s="20" t="s">
        <v>259</v>
      </c>
      <c r="J3111" s="11" t="s">
        <v>261</v>
      </c>
      <c r="K3111" s="11" t="s">
        <v>11524</v>
      </c>
      <c r="L3111" s="11">
        <v>2</v>
      </c>
    </row>
    <row r="3112" spans="1:12">
      <c r="A3112" s="11" t="s">
        <v>5465</v>
      </c>
      <c r="D3112" s="11" t="s">
        <v>260</v>
      </c>
      <c r="E3112" s="19" t="s">
        <v>5715</v>
      </c>
      <c r="F3112" s="10">
        <v>42036</v>
      </c>
      <c r="G3112" s="10">
        <v>45689</v>
      </c>
      <c r="H3112" s="11">
        <v>11</v>
      </c>
      <c r="I3112" s="20" t="s">
        <v>259</v>
      </c>
      <c r="J3112" s="11" t="s">
        <v>261</v>
      </c>
      <c r="K3112" s="11" t="s">
        <v>11524</v>
      </c>
      <c r="L3112" s="11">
        <v>2</v>
      </c>
    </row>
    <row r="3113" spans="1:12">
      <c r="A3113" s="11" t="s">
        <v>5466</v>
      </c>
      <c r="D3113" s="11" t="s">
        <v>260</v>
      </c>
      <c r="E3113" s="19" t="s">
        <v>5716</v>
      </c>
      <c r="F3113" s="10">
        <v>42036</v>
      </c>
      <c r="G3113" s="10">
        <v>45689</v>
      </c>
      <c r="H3113" s="11">
        <v>11</v>
      </c>
      <c r="I3113" s="20" t="s">
        <v>259</v>
      </c>
      <c r="J3113" s="11" t="s">
        <v>261</v>
      </c>
      <c r="K3113" s="11" t="s">
        <v>11524</v>
      </c>
      <c r="L3113" s="11">
        <v>2</v>
      </c>
    </row>
    <row r="3114" spans="1:12">
      <c r="A3114" s="11" t="s">
        <v>5467</v>
      </c>
      <c r="D3114" s="11" t="s">
        <v>260</v>
      </c>
      <c r="E3114" s="19" t="s">
        <v>5717</v>
      </c>
      <c r="F3114" s="10">
        <v>42036</v>
      </c>
      <c r="G3114" s="10">
        <v>45689</v>
      </c>
      <c r="H3114" s="11">
        <v>11</v>
      </c>
      <c r="I3114" s="20" t="s">
        <v>259</v>
      </c>
      <c r="J3114" s="11" t="s">
        <v>261</v>
      </c>
      <c r="K3114" s="11" t="s">
        <v>11524</v>
      </c>
      <c r="L3114" s="11">
        <v>2</v>
      </c>
    </row>
    <row r="3115" spans="1:12">
      <c r="A3115" s="11" t="s">
        <v>5468</v>
      </c>
      <c r="D3115" s="11" t="s">
        <v>260</v>
      </c>
      <c r="E3115" s="19" t="s">
        <v>5718</v>
      </c>
      <c r="F3115" s="10">
        <v>42036</v>
      </c>
      <c r="G3115" s="10">
        <v>45689</v>
      </c>
      <c r="H3115" s="11">
        <v>11</v>
      </c>
      <c r="I3115" s="20" t="s">
        <v>259</v>
      </c>
      <c r="J3115" s="11" t="s">
        <v>261</v>
      </c>
      <c r="K3115" s="11" t="s">
        <v>11524</v>
      </c>
      <c r="L3115" s="11">
        <v>2</v>
      </c>
    </row>
    <row r="3116" spans="1:12">
      <c r="A3116" s="11" t="s">
        <v>5469</v>
      </c>
      <c r="D3116" s="11" t="s">
        <v>260</v>
      </c>
      <c r="E3116" s="19" t="s">
        <v>5719</v>
      </c>
      <c r="F3116" s="10">
        <v>42036</v>
      </c>
      <c r="G3116" s="10">
        <v>45689</v>
      </c>
      <c r="H3116" s="11">
        <v>11</v>
      </c>
      <c r="I3116" s="20" t="s">
        <v>259</v>
      </c>
      <c r="J3116" s="11" t="s">
        <v>261</v>
      </c>
      <c r="K3116" s="11" t="s">
        <v>11524</v>
      </c>
      <c r="L3116" s="11">
        <v>2</v>
      </c>
    </row>
    <row r="3117" spans="1:12">
      <c r="A3117" s="11" t="s">
        <v>5470</v>
      </c>
      <c r="D3117" s="11" t="s">
        <v>260</v>
      </c>
      <c r="E3117" s="19" t="s">
        <v>5720</v>
      </c>
      <c r="F3117" s="10">
        <v>42036</v>
      </c>
      <c r="G3117" s="10">
        <v>45689</v>
      </c>
      <c r="H3117" s="11">
        <v>11</v>
      </c>
      <c r="I3117" s="20" t="s">
        <v>259</v>
      </c>
      <c r="J3117" s="11" t="s">
        <v>261</v>
      </c>
      <c r="K3117" s="11" t="s">
        <v>11524</v>
      </c>
      <c r="L3117" s="11">
        <v>2</v>
      </c>
    </row>
    <row r="3118" spans="1:12">
      <c r="A3118" s="11" t="s">
        <v>5471</v>
      </c>
      <c r="D3118" s="11" t="s">
        <v>260</v>
      </c>
      <c r="E3118" s="19" t="s">
        <v>5721</v>
      </c>
      <c r="F3118" s="10">
        <v>42036</v>
      </c>
      <c r="G3118" s="10">
        <v>45689</v>
      </c>
      <c r="H3118" s="11">
        <v>11</v>
      </c>
      <c r="I3118" s="20" t="s">
        <v>259</v>
      </c>
      <c r="J3118" s="11" t="s">
        <v>261</v>
      </c>
      <c r="K3118" s="11" t="s">
        <v>11524</v>
      </c>
      <c r="L3118" s="11">
        <v>2</v>
      </c>
    </row>
    <row r="3119" spans="1:12">
      <c r="A3119" s="11" t="s">
        <v>5472</v>
      </c>
      <c r="D3119" s="11" t="s">
        <v>260</v>
      </c>
      <c r="E3119" s="19" t="s">
        <v>5722</v>
      </c>
      <c r="F3119" s="10">
        <v>42036</v>
      </c>
      <c r="G3119" s="10">
        <v>45689</v>
      </c>
      <c r="H3119" s="11">
        <v>11</v>
      </c>
      <c r="I3119" s="20" t="s">
        <v>259</v>
      </c>
      <c r="J3119" s="11" t="s">
        <v>261</v>
      </c>
      <c r="K3119" s="11" t="s">
        <v>11524</v>
      </c>
      <c r="L3119" s="11">
        <v>2</v>
      </c>
    </row>
    <row r="3120" spans="1:12">
      <c r="A3120" s="11" t="s">
        <v>5473</v>
      </c>
      <c r="D3120" s="11" t="s">
        <v>260</v>
      </c>
      <c r="E3120" s="19" t="s">
        <v>5723</v>
      </c>
      <c r="F3120" s="10">
        <v>42036</v>
      </c>
      <c r="G3120" s="10">
        <v>45689</v>
      </c>
      <c r="H3120" s="11">
        <v>11</v>
      </c>
      <c r="I3120" s="20" t="s">
        <v>259</v>
      </c>
      <c r="J3120" s="11" t="s">
        <v>261</v>
      </c>
      <c r="K3120" s="11" t="s">
        <v>11524</v>
      </c>
      <c r="L3120" s="11">
        <v>2</v>
      </c>
    </row>
    <row r="3121" spans="1:12">
      <c r="A3121" s="11" t="s">
        <v>5474</v>
      </c>
      <c r="D3121" s="11" t="s">
        <v>260</v>
      </c>
      <c r="E3121" s="19" t="s">
        <v>5724</v>
      </c>
      <c r="F3121" s="10">
        <v>42036</v>
      </c>
      <c r="G3121" s="10">
        <v>45689</v>
      </c>
      <c r="H3121" s="11">
        <v>11</v>
      </c>
      <c r="I3121" s="20" t="s">
        <v>259</v>
      </c>
      <c r="J3121" s="11" t="s">
        <v>261</v>
      </c>
      <c r="K3121" s="11" t="s">
        <v>11524</v>
      </c>
      <c r="L3121" s="11">
        <v>2</v>
      </c>
    </row>
    <row r="3122" spans="1:12">
      <c r="A3122" s="11" t="s">
        <v>5475</v>
      </c>
      <c r="D3122" s="11" t="s">
        <v>260</v>
      </c>
      <c r="E3122" s="19" t="s">
        <v>5725</v>
      </c>
      <c r="F3122" s="10">
        <v>42036</v>
      </c>
      <c r="G3122" s="10">
        <v>45689</v>
      </c>
      <c r="H3122" s="11">
        <v>11</v>
      </c>
      <c r="I3122" s="20" t="s">
        <v>259</v>
      </c>
      <c r="J3122" s="11" t="s">
        <v>261</v>
      </c>
      <c r="K3122" s="11" t="s">
        <v>11524</v>
      </c>
      <c r="L3122" s="11">
        <v>2</v>
      </c>
    </row>
    <row r="3123" spans="1:12">
      <c r="A3123" s="11" t="s">
        <v>5476</v>
      </c>
      <c r="D3123" s="11" t="s">
        <v>260</v>
      </c>
      <c r="E3123" s="19" t="s">
        <v>5726</v>
      </c>
      <c r="F3123" s="10">
        <v>42036</v>
      </c>
      <c r="G3123" s="10">
        <v>45689</v>
      </c>
      <c r="H3123" s="11">
        <v>11</v>
      </c>
      <c r="I3123" s="11" t="s">
        <v>277</v>
      </c>
      <c r="J3123" s="11" t="s">
        <v>261</v>
      </c>
      <c r="K3123" s="11" t="s">
        <v>11524</v>
      </c>
      <c r="L3123" s="11">
        <v>2</v>
      </c>
    </row>
    <row r="3124" spans="1:12">
      <c r="A3124" s="11" t="s">
        <v>5477</v>
      </c>
      <c r="D3124" s="11" t="s">
        <v>260</v>
      </c>
      <c r="E3124" s="19" t="s">
        <v>5727</v>
      </c>
      <c r="F3124" s="10">
        <v>42036</v>
      </c>
      <c r="G3124" s="10">
        <v>45689</v>
      </c>
      <c r="H3124" s="11">
        <v>11</v>
      </c>
      <c r="I3124" s="11" t="s">
        <v>277</v>
      </c>
      <c r="J3124" s="11" t="s">
        <v>261</v>
      </c>
      <c r="K3124" s="11" t="s">
        <v>11524</v>
      </c>
      <c r="L3124" s="11">
        <v>2</v>
      </c>
    </row>
    <row r="3125" spans="1:12">
      <c r="A3125" s="11" t="s">
        <v>5478</v>
      </c>
      <c r="D3125" s="11" t="s">
        <v>260</v>
      </c>
      <c r="E3125" s="19" t="s">
        <v>5728</v>
      </c>
      <c r="F3125" s="10">
        <v>42036</v>
      </c>
      <c r="G3125" s="10">
        <v>45689</v>
      </c>
      <c r="H3125" s="11">
        <v>11</v>
      </c>
      <c r="I3125" s="11" t="s">
        <v>277</v>
      </c>
      <c r="J3125" s="11" t="s">
        <v>261</v>
      </c>
      <c r="K3125" s="11" t="s">
        <v>11524</v>
      </c>
      <c r="L3125" s="11">
        <v>2</v>
      </c>
    </row>
    <row r="3126" spans="1:12">
      <c r="A3126" s="11" t="s">
        <v>5479</v>
      </c>
      <c r="D3126" s="11" t="s">
        <v>260</v>
      </c>
      <c r="E3126" s="19" t="s">
        <v>5729</v>
      </c>
      <c r="F3126" s="10">
        <v>42036</v>
      </c>
      <c r="G3126" s="10">
        <v>45689</v>
      </c>
      <c r="H3126" s="11">
        <v>11</v>
      </c>
      <c r="I3126" s="20" t="s">
        <v>259</v>
      </c>
      <c r="J3126" s="11" t="s">
        <v>261</v>
      </c>
      <c r="K3126" s="11" t="s">
        <v>11524</v>
      </c>
      <c r="L3126" s="11">
        <v>2</v>
      </c>
    </row>
    <row r="3127" spans="1:12">
      <c r="A3127" s="11" t="s">
        <v>5480</v>
      </c>
      <c r="D3127" s="11" t="s">
        <v>260</v>
      </c>
      <c r="E3127" s="19" t="s">
        <v>5730</v>
      </c>
      <c r="F3127" s="10">
        <v>42036</v>
      </c>
      <c r="G3127" s="10">
        <v>45689</v>
      </c>
      <c r="H3127" s="11">
        <v>11</v>
      </c>
      <c r="I3127" s="20" t="s">
        <v>259</v>
      </c>
      <c r="J3127" s="11" t="s">
        <v>261</v>
      </c>
      <c r="K3127" s="11" t="s">
        <v>11524</v>
      </c>
      <c r="L3127" s="11">
        <v>2</v>
      </c>
    </row>
    <row r="3128" spans="1:12">
      <c r="A3128" s="11" t="s">
        <v>5481</v>
      </c>
      <c r="D3128" s="11" t="s">
        <v>260</v>
      </c>
      <c r="E3128" s="19" t="s">
        <v>5731</v>
      </c>
      <c r="F3128" s="10">
        <v>42036</v>
      </c>
      <c r="G3128" s="10">
        <v>45689</v>
      </c>
      <c r="H3128" s="11">
        <v>11</v>
      </c>
      <c r="I3128" s="20" t="s">
        <v>259</v>
      </c>
      <c r="J3128" s="11" t="s">
        <v>261</v>
      </c>
      <c r="K3128" s="11" t="s">
        <v>11524</v>
      </c>
      <c r="L3128" s="11">
        <v>2</v>
      </c>
    </row>
    <row r="3129" spans="1:12">
      <c r="A3129" s="11" t="s">
        <v>5482</v>
      </c>
      <c r="D3129" s="11" t="s">
        <v>260</v>
      </c>
      <c r="E3129" s="19" t="s">
        <v>5732</v>
      </c>
      <c r="F3129" s="10">
        <v>42036</v>
      </c>
      <c r="G3129" s="10">
        <v>45689</v>
      </c>
      <c r="H3129" s="11">
        <v>11</v>
      </c>
      <c r="I3129" s="20" t="s">
        <v>259</v>
      </c>
      <c r="J3129" s="11" t="s">
        <v>261</v>
      </c>
      <c r="K3129" s="11" t="s">
        <v>11524</v>
      </c>
      <c r="L3129" s="11">
        <v>2</v>
      </c>
    </row>
    <row r="3130" spans="1:12">
      <c r="A3130" s="11" t="s">
        <v>5483</v>
      </c>
      <c r="D3130" s="11" t="s">
        <v>260</v>
      </c>
      <c r="E3130" s="19" t="s">
        <v>5733</v>
      </c>
      <c r="F3130" s="10">
        <v>42036</v>
      </c>
      <c r="G3130" s="10">
        <v>45689</v>
      </c>
      <c r="H3130" s="11">
        <v>11</v>
      </c>
      <c r="I3130" s="20" t="s">
        <v>259</v>
      </c>
      <c r="J3130" s="11" t="s">
        <v>261</v>
      </c>
      <c r="K3130" s="11" t="s">
        <v>11524</v>
      </c>
      <c r="L3130" s="11">
        <v>2</v>
      </c>
    </row>
    <row r="3131" spans="1:12">
      <c r="A3131" s="11" t="s">
        <v>5484</v>
      </c>
      <c r="D3131" s="11" t="s">
        <v>260</v>
      </c>
      <c r="E3131" s="19" t="s">
        <v>5734</v>
      </c>
      <c r="F3131" s="10">
        <v>42036</v>
      </c>
      <c r="G3131" s="10">
        <v>45689</v>
      </c>
      <c r="H3131" s="11">
        <v>11</v>
      </c>
      <c r="I3131" s="20" t="s">
        <v>259</v>
      </c>
      <c r="J3131" s="11" t="s">
        <v>261</v>
      </c>
      <c r="K3131" s="11" t="s">
        <v>11524</v>
      </c>
      <c r="L3131" s="11">
        <v>2</v>
      </c>
    </row>
    <row r="3132" spans="1:12">
      <c r="A3132" s="11" t="s">
        <v>5485</v>
      </c>
      <c r="D3132" s="11" t="s">
        <v>260</v>
      </c>
      <c r="E3132" s="19" t="s">
        <v>5735</v>
      </c>
      <c r="F3132" s="10">
        <v>42036</v>
      </c>
      <c r="G3132" s="10">
        <v>45689</v>
      </c>
      <c r="H3132" s="11">
        <v>11</v>
      </c>
      <c r="I3132" s="20" t="s">
        <v>259</v>
      </c>
      <c r="J3132" s="11" t="s">
        <v>261</v>
      </c>
      <c r="K3132" s="11" t="s">
        <v>11524</v>
      </c>
      <c r="L3132" s="11">
        <v>2</v>
      </c>
    </row>
    <row r="3133" spans="1:12">
      <c r="A3133" s="11" t="s">
        <v>5486</v>
      </c>
      <c r="D3133" s="11" t="s">
        <v>260</v>
      </c>
      <c r="E3133" s="19" t="s">
        <v>5736</v>
      </c>
      <c r="F3133" s="10">
        <v>42036</v>
      </c>
      <c r="G3133" s="10">
        <v>45689</v>
      </c>
      <c r="H3133" s="11">
        <v>11</v>
      </c>
      <c r="I3133" s="20" t="s">
        <v>259</v>
      </c>
      <c r="J3133" s="11" t="s">
        <v>261</v>
      </c>
      <c r="K3133" s="11" t="s">
        <v>11524</v>
      </c>
      <c r="L3133" s="11">
        <v>2</v>
      </c>
    </row>
    <row r="3134" spans="1:12">
      <c r="A3134" s="11" t="s">
        <v>5487</v>
      </c>
      <c r="D3134" s="11" t="s">
        <v>260</v>
      </c>
      <c r="E3134" s="19" t="s">
        <v>5737</v>
      </c>
      <c r="F3134" s="10">
        <v>42036</v>
      </c>
      <c r="G3134" s="10">
        <v>45689</v>
      </c>
      <c r="H3134" s="11">
        <v>11</v>
      </c>
      <c r="I3134" s="20" t="s">
        <v>259</v>
      </c>
      <c r="J3134" s="11" t="s">
        <v>261</v>
      </c>
      <c r="K3134" s="11" t="s">
        <v>11524</v>
      </c>
      <c r="L3134" s="11">
        <v>2</v>
      </c>
    </row>
    <row r="3135" spans="1:12">
      <c r="A3135" s="11" t="s">
        <v>5488</v>
      </c>
      <c r="D3135" s="11" t="s">
        <v>260</v>
      </c>
      <c r="E3135" s="19" t="s">
        <v>5738</v>
      </c>
      <c r="F3135" s="10">
        <v>42036</v>
      </c>
      <c r="G3135" s="10">
        <v>45689</v>
      </c>
      <c r="H3135" s="11">
        <v>11</v>
      </c>
      <c r="I3135" s="20" t="s">
        <v>259</v>
      </c>
      <c r="J3135" s="11" t="s">
        <v>261</v>
      </c>
      <c r="K3135" s="11" t="s">
        <v>11524</v>
      </c>
      <c r="L3135" s="11">
        <v>2</v>
      </c>
    </row>
    <row r="3136" spans="1:12">
      <c r="A3136" s="11" t="s">
        <v>5489</v>
      </c>
      <c r="D3136" s="11" t="s">
        <v>260</v>
      </c>
      <c r="E3136" s="19" t="s">
        <v>5739</v>
      </c>
      <c r="F3136" s="10">
        <v>42036</v>
      </c>
      <c r="G3136" s="10">
        <v>45689</v>
      </c>
      <c r="H3136" s="11">
        <v>11</v>
      </c>
      <c r="I3136" s="20" t="s">
        <v>259</v>
      </c>
      <c r="J3136" s="11" t="s">
        <v>261</v>
      </c>
      <c r="K3136" s="11" t="s">
        <v>11524</v>
      </c>
      <c r="L3136" s="11">
        <v>2</v>
      </c>
    </row>
    <row r="3137" spans="1:12">
      <c r="A3137" s="11" t="s">
        <v>5490</v>
      </c>
      <c r="D3137" s="11" t="s">
        <v>260</v>
      </c>
      <c r="E3137" s="19" t="s">
        <v>5740</v>
      </c>
      <c r="F3137" s="10">
        <v>42036</v>
      </c>
      <c r="G3137" s="10">
        <v>45689</v>
      </c>
      <c r="H3137" s="11">
        <v>11</v>
      </c>
      <c r="I3137" s="20" t="s">
        <v>259</v>
      </c>
      <c r="J3137" s="11" t="s">
        <v>261</v>
      </c>
      <c r="K3137" s="11" t="s">
        <v>11524</v>
      </c>
      <c r="L3137" s="11">
        <v>2</v>
      </c>
    </row>
    <row r="3138" spans="1:12">
      <c r="A3138" s="11" t="s">
        <v>5491</v>
      </c>
      <c r="D3138" s="11" t="s">
        <v>260</v>
      </c>
      <c r="E3138" s="19" t="s">
        <v>5741</v>
      </c>
      <c r="F3138" s="10">
        <v>42036</v>
      </c>
      <c r="G3138" s="10">
        <v>45689</v>
      </c>
      <c r="H3138" s="11">
        <v>11</v>
      </c>
      <c r="I3138" s="20" t="s">
        <v>259</v>
      </c>
      <c r="J3138" s="11" t="s">
        <v>261</v>
      </c>
      <c r="K3138" s="11" t="s">
        <v>11524</v>
      </c>
      <c r="L3138" s="11">
        <v>2</v>
      </c>
    </row>
    <row r="3139" spans="1:12">
      <c r="A3139" s="11" t="s">
        <v>5492</v>
      </c>
      <c r="D3139" s="11" t="s">
        <v>260</v>
      </c>
      <c r="E3139" s="19" t="s">
        <v>5742</v>
      </c>
      <c r="F3139" s="10">
        <v>42036</v>
      </c>
      <c r="G3139" s="10">
        <v>45689</v>
      </c>
      <c r="H3139" s="11">
        <v>11</v>
      </c>
      <c r="I3139" s="20" t="s">
        <v>259</v>
      </c>
      <c r="J3139" s="11" t="s">
        <v>261</v>
      </c>
      <c r="K3139" s="11" t="s">
        <v>11524</v>
      </c>
      <c r="L3139" s="11">
        <v>2</v>
      </c>
    </row>
    <row r="3140" spans="1:12">
      <c r="A3140" s="11" t="s">
        <v>5493</v>
      </c>
      <c r="D3140" s="11" t="s">
        <v>260</v>
      </c>
      <c r="E3140" s="19" t="s">
        <v>5743</v>
      </c>
      <c r="F3140" s="10">
        <v>42036</v>
      </c>
      <c r="G3140" s="10">
        <v>45689</v>
      </c>
      <c r="H3140" s="11">
        <v>11</v>
      </c>
      <c r="I3140" s="20" t="s">
        <v>259</v>
      </c>
      <c r="J3140" s="11" t="s">
        <v>261</v>
      </c>
      <c r="K3140" s="11" t="s">
        <v>11524</v>
      </c>
      <c r="L3140" s="11">
        <v>2</v>
      </c>
    </row>
    <row r="3141" spans="1:12">
      <c r="A3141" s="11" t="s">
        <v>5494</v>
      </c>
      <c r="D3141" s="11" t="s">
        <v>260</v>
      </c>
      <c r="E3141" s="19" t="s">
        <v>5744</v>
      </c>
      <c r="F3141" s="10">
        <v>42036</v>
      </c>
      <c r="G3141" s="10">
        <v>45689</v>
      </c>
      <c r="H3141" s="11">
        <v>11</v>
      </c>
      <c r="I3141" s="11" t="s">
        <v>277</v>
      </c>
      <c r="J3141" s="11" t="s">
        <v>261</v>
      </c>
      <c r="K3141" s="11" t="s">
        <v>11524</v>
      </c>
      <c r="L3141" s="11">
        <v>2</v>
      </c>
    </row>
    <row r="3142" spans="1:12">
      <c r="A3142" s="11" t="s">
        <v>5495</v>
      </c>
      <c r="D3142" s="11" t="s">
        <v>260</v>
      </c>
      <c r="E3142" s="19" t="s">
        <v>5745</v>
      </c>
      <c r="F3142" s="10">
        <v>42036</v>
      </c>
      <c r="G3142" s="10">
        <v>45689</v>
      </c>
      <c r="H3142" s="11">
        <v>11</v>
      </c>
      <c r="I3142" s="11" t="s">
        <v>277</v>
      </c>
      <c r="J3142" s="11" t="s">
        <v>261</v>
      </c>
      <c r="K3142" s="11" t="s">
        <v>11524</v>
      </c>
      <c r="L3142" s="11">
        <v>2</v>
      </c>
    </row>
    <row r="3143" spans="1:12">
      <c r="A3143" s="11" t="s">
        <v>5496</v>
      </c>
      <c r="D3143" s="11" t="s">
        <v>260</v>
      </c>
      <c r="E3143" s="19" t="s">
        <v>5746</v>
      </c>
      <c r="F3143" s="10">
        <v>42036</v>
      </c>
      <c r="G3143" s="10">
        <v>45689</v>
      </c>
      <c r="H3143" s="11">
        <v>11</v>
      </c>
      <c r="I3143" s="11" t="s">
        <v>277</v>
      </c>
      <c r="J3143" s="11" t="s">
        <v>261</v>
      </c>
      <c r="K3143" s="11" t="s">
        <v>11524</v>
      </c>
      <c r="L3143" s="11">
        <v>2</v>
      </c>
    </row>
    <row r="3144" spans="1:12">
      <c r="A3144" s="11" t="s">
        <v>5497</v>
      </c>
      <c r="D3144" s="11" t="s">
        <v>260</v>
      </c>
      <c r="E3144" s="19" t="s">
        <v>5747</v>
      </c>
      <c r="F3144" s="10">
        <v>42036</v>
      </c>
      <c r="G3144" s="10">
        <v>45689</v>
      </c>
      <c r="H3144" s="11">
        <v>11</v>
      </c>
      <c r="I3144" s="20" t="s">
        <v>259</v>
      </c>
      <c r="J3144" s="11" t="s">
        <v>261</v>
      </c>
      <c r="K3144" s="11" t="s">
        <v>11524</v>
      </c>
      <c r="L3144" s="11">
        <v>2</v>
      </c>
    </row>
    <row r="3145" spans="1:12">
      <c r="A3145" s="11" t="s">
        <v>5498</v>
      </c>
      <c r="D3145" s="11" t="s">
        <v>260</v>
      </c>
      <c r="E3145" s="19" t="s">
        <v>5748</v>
      </c>
      <c r="F3145" s="10">
        <v>42036</v>
      </c>
      <c r="G3145" s="10">
        <v>45689</v>
      </c>
      <c r="H3145" s="11">
        <v>11</v>
      </c>
      <c r="I3145" s="20" t="s">
        <v>259</v>
      </c>
      <c r="J3145" s="11" t="s">
        <v>261</v>
      </c>
      <c r="K3145" s="11" t="s">
        <v>11524</v>
      </c>
      <c r="L3145" s="11">
        <v>2</v>
      </c>
    </row>
    <row r="3146" spans="1:12">
      <c r="A3146" s="11" t="s">
        <v>5499</v>
      </c>
      <c r="D3146" s="11" t="s">
        <v>260</v>
      </c>
      <c r="E3146" s="19" t="s">
        <v>5749</v>
      </c>
      <c r="F3146" s="10">
        <v>42036</v>
      </c>
      <c r="G3146" s="10">
        <v>45689</v>
      </c>
      <c r="H3146" s="11">
        <v>11</v>
      </c>
      <c r="I3146" s="20" t="s">
        <v>259</v>
      </c>
      <c r="J3146" s="11" t="s">
        <v>261</v>
      </c>
      <c r="K3146" s="11" t="s">
        <v>11524</v>
      </c>
      <c r="L3146" s="11">
        <v>2</v>
      </c>
    </row>
    <row r="3147" spans="1:12">
      <c r="A3147" s="11" t="s">
        <v>5500</v>
      </c>
      <c r="D3147" s="11" t="s">
        <v>260</v>
      </c>
      <c r="E3147" s="19" t="s">
        <v>5750</v>
      </c>
      <c r="F3147" s="10">
        <v>42036</v>
      </c>
      <c r="G3147" s="10">
        <v>45689</v>
      </c>
      <c r="H3147" s="11">
        <v>11</v>
      </c>
      <c r="I3147" s="20" t="s">
        <v>259</v>
      </c>
      <c r="J3147" s="11" t="s">
        <v>261</v>
      </c>
      <c r="K3147" s="11" t="s">
        <v>11524</v>
      </c>
      <c r="L3147" s="11">
        <v>2</v>
      </c>
    </row>
    <row r="3148" spans="1:12">
      <c r="A3148" s="11" t="s">
        <v>5501</v>
      </c>
      <c r="D3148" s="11" t="s">
        <v>260</v>
      </c>
      <c r="E3148" s="19" t="s">
        <v>5751</v>
      </c>
      <c r="F3148" s="10">
        <v>42036</v>
      </c>
      <c r="G3148" s="10">
        <v>45689</v>
      </c>
      <c r="H3148" s="11">
        <v>11</v>
      </c>
      <c r="I3148" s="20" t="s">
        <v>259</v>
      </c>
      <c r="J3148" s="11" t="s">
        <v>261</v>
      </c>
      <c r="K3148" s="11" t="s">
        <v>11524</v>
      </c>
      <c r="L3148" s="11">
        <v>2</v>
      </c>
    </row>
    <row r="3149" spans="1:12">
      <c r="A3149" s="11" t="s">
        <v>5502</v>
      </c>
      <c r="D3149" s="11" t="s">
        <v>260</v>
      </c>
      <c r="E3149" s="19" t="s">
        <v>5752</v>
      </c>
      <c r="F3149" s="10">
        <v>42036</v>
      </c>
      <c r="G3149" s="10">
        <v>45689</v>
      </c>
      <c r="H3149" s="11">
        <v>11</v>
      </c>
      <c r="I3149" s="20" t="s">
        <v>259</v>
      </c>
      <c r="J3149" s="11" t="s">
        <v>261</v>
      </c>
      <c r="K3149" s="11" t="s">
        <v>11524</v>
      </c>
      <c r="L3149" s="11">
        <v>2</v>
      </c>
    </row>
    <row r="3150" spans="1:12">
      <c r="A3150" s="11" t="s">
        <v>5503</v>
      </c>
      <c r="D3150" s="11" t="s">
        <v>260</v>
      </c>
      <c r="E3150" s="19" t="s">
        <v>5753</v>
      </c>
      <c r="F3150" s="10">
        <v>42036</v>
      </c>
      <c r="G3150" s="10">
        <v>45689</v>
      </c>
      <c r="H3150" s="11">
        <v>11</v>
      </c>
      <c r="I3150" s="20" t="s">
        <v>259</v>
      </c>
      <c r="J3150" s="11" t="s">
        <v>261</v>
      </c>
      <c r="K3150" s="11" t="s">
        <v>11524</v>
      </c>
      <c r="L3150" s="11">
        <v>2</v>
      </c>
    </row>
    <row r="3151" spans="1:12">
      <c r="A3151" s="11" t="s">
        <v>5504</v>
      </c>
      <c r="D3151" s="11" t="s">
        <v>260</v>
      </c>
      <c r="E3151" s="19" t="s">
        <v>5754</v>
      </c>
      <c r="F3151" s="10">
        <v>42036</v>
      </c>
      <c r="G3151" s="10">
        <v>45689</v>
      </c>
      <c r="H3151" s="11">
        <v>11</v>
      </c>
      <c r="I3151" s="20" t="s">
        <v>259</v>
      </c>
      <c r="J3151" s="11" t="s">
        <v>261</v>
      </c>
      <c r="K3151" s="11" t="s">
        <v>11524</v>
      </c>
      <c r="L3151" s="11">
        <v>2</v>
      </c>
    </row>
    <row r="3152" spans="1:12">
      <c r="A3152" s="11" t="s">
        <v>5505</v>
      </c>
      <c r="D3152" s="11" t="s">
        <v>260</v>
      </c>
      <c r="E3152" s="19" t="s">
        <v>5755</v>
      </c>
      <c r="F3152" s="10">
        <v>42036</v>
      </c>
      <c r="G3152" s="10">
        <v>45689</v>
      </c>
      <c r="H3152" s="11">
        <v>11</v>
      </c>
      <c r="I3152" s="20" t="s">
        <v>259</v>
      </c>
      <c r="J3152" s="11" t="s">
        <v>261</v>
      </c>
      <c r="K3152" s="11" t="s">
        <v>11524</v>
      </c>
      <c r="L3152" s="11">
        <v>2</v>
      </c>
    </row>
    <row r="3153" spans="1:12">
      <c r="A3153" s="11" t="s">
        <v>5506</v>
      </c>
      <c r="D3153" s="11" t="s">
        <v>260</v>
      </c>
      <c r="E3153" s="19" t="s">
        <v>5756</v>
      </c>
      <c r="F3153" s="10">
        <v>42036</v>
      </c>
      <c r="G3153" s="10">
        <v>45689</v>
      </c>
      <c r="H3153" s="11">
        <v>11</v>
      </c>
      <c r="I3153" s="20" t="s">
        <v>259</v>
      </c>
      <c r="J3153" s="11" t="s">
        <v>261</v>
      </c>
      <c r="K3153" s="11" t="s">
        <v>11524</v>
      </c>
      <c r="L3153" s="11">
        <v>2</v>
      </c>
    </row>
    <row r="3154" spans="1:12">
      <c r="A3154" s="11" t="s">
        <v>5507</v>
      </c>
      <c r="D3154" s="11" t="s">
        <v>260</v>
      </c>
      <c r="E3154" s="19" t="s">
        <v>5757</v>
      </c>
      <c r="F3154" s="10">
        <v>42036</v>
      </c>
      <c r="G3154" s="10">
        <v>45689</v>
      </c>
      <c r="H3154" s="11">
        <v>11</v>
      </c>
      <c r="I3154" s="20" t="s">
        <v>259</v>
      </c>
      <c r="J3154" s="11" t="s">
        <v>261</v>
      </c>
      <c r="K3154" s="11" t="s">
        <v>11524</v>
      </c>
      <c r="L3154" s="11">
        <v>2</v>
      </c>
    </row>
    <row r="3155" spans="1:12">
      <c r="A3155" s="11" t="s">
        <v>5508</v>
      </c>
      <c r="D3155" s="11" t="s">
        <v>260</v>
      </c>
      <c r="E3155" s="19" t="s">
        <v>5758</v>
      </c>
      <c r="F3155" s="10">
        <v>42036</v>
      </c>
      <c r="G3155" s="10">
        <v>45689</v>
      </c>
      <c r="H3155" s="11">
        <v>11</v>
      </c>
      <c r="I3155" s="20" t="s">
        <v>259</v>
      </c>
      <c r="J3155" s="11" t="s">
        <v>261</v>
      </c>
      <c r="K3155" s="11" t="s">
        <v>11524</v>
      </c>
      <c r="L3155" s="11">
        <v>2</v>
      </c>
    </row>
    <row r="3156" spans="1:12">
      <c r="A3156" s="11" t="s">
        <v>5509</v>
      </c>
      <c r="D3156" s="11" t="s">
        <v>260</v>
      </c>
      <c r="E3156" s="19" t="s">
        <v>5759</v>
      </c>
      <c r="F3156" s="10">
        <v>42036</v>
      </c>
      <c r="G3156" s="10">
        <v>45689</v>
      </c>
      <c r="H3156" s="11">
        <v>11</v>
      </c>
      <c r="I3156" s="20" t="s">
        <v>259</v>
      </c>
      <c r="J3156" s="11" t="s">
        <v>261</v>
      </c>
      <c r="K3156" s="11" t="s">
        <v>11524</v>
      </c>
      <c r="L3156" s="11">
        <v>2</v>
      </c>
    </row>
    <row r="3157" spans="1:12">
      <c r="A3157" s="11" t="s">
        <v>5510</v>
      </c>
      <c r="D3157" s="11" t="s">
        <v>260</v>
      </c>
      <c r="E3157" s="19" t="s">
        <v>5760</v>
      </c>
      <c r="F3157" s="10">
        <v>42036</v>
      </c>
      <c r="G3157" s="10">
        <v>45689</v>
      </c>
      <c r="H3157" s="11">
        <v>11</v>
      </c>
      <c r="I3157" s="20" t="s">
        <v>259</v>
      </c>
      <c r="J3157" s="11" t="s">
        <v>261</v>
      </c>
      <c r="K3157" s="11" t="s">
        <v>11524</v>
      </c>
      <c r="L3157" s="11">
        <v>2</v>
      </c>
    </row>
    <row r="3158" spans="1:12">
      <c r="A3158" s="11" t="s">
        <v>5511</v>
      </c>
      <c r="D3158" s="11" t="s">
        <v>260</v>
      </c>
      <c r="E3158" s="19" t="s">
        <v>5761</v>
      </c>
      <c r="F3158" s="10">
        <v>42036</v>
      </c>
      <c r="G3158" s="10">
        <v>45689</v>
      </c>
      <c r="H3158" s="11">
        <v>11</v>
      </c>
      <c r="I3158" s="20" t="s">
        <v>259</v>
      </c>
      <c r="J3158" s="11" t="s">
        <v>261</v>
      </c>
      <c r="K3158" s="11" t="s">
        <v>11524</v>
      </c>
      <c r="L3158" s="11">
        <v>2</v>
      </c>
    </row>
    <row r="3159" spans="1:12">
      <c r="A3159" s="11" t="s">
        <v>5512</v>
      </c>
      <c r="D3159" s="11" t="s">
        <v>260</v>
      </c>
      <c r="E3159" s="19" t="s">
        <v>5762</v>
      </c>
      <c r="F3159" s="10">
        <v>42036</v>
      </c>
      <c r="G3159" s="10">
        <v>45689</v>
      </c>
      <c r="H3159" s="11">
        <v>11</v>
      </c>
      <c r="I3159" s="11" t="s">
        <v>277</v>
      </c>
      <c r="J3159" s="11" t="s">
        <v>261</v>
      </c>
      <c r="K3159" s="11" t="s">
        <v>11524</v>
      </c>
      <c r="L3159" s="11">
        <v>2</v>
      </c>
    </row>
    <row r="3160" spans="1:12">
      <c r="A3160" s="11" t="s">
        <v>5513</v>
      </c>
      <c r="D3160" s="11" t="s">
        <v>260</v>
      </c>
      <c r="E3160" s="19" t="s">
        <v>5763</v>
      </c>
      <c r="F3160" s="10">
        <v>42036</v>
      </c>
      <c r="G3160" s="10">
        <v>45689</v>
      </c>
      <c r="H3160" s="11">
        <v>11</v>
      </c>
      <c r="I3160" s="11" t="s">
        <v>277</v>
      </c>
      <c r="J3160" s="11" t="s">
        <v>261</v>
      </c>
      <c r="K3160" s="11" t="s">
        <v>11524</v>
      </c>
      <c r="L3160" s="11">
        <v>2</v>
      </c>
    </row>
    <row r="3161" spans="1:12">
      <c r="A3161" s="11" t="s">
        <v>5514</v>
      </c>
      <c r="D3161" s="11" t="s">
        <v>260</v>
      </c>
      <c r="E3161" s="19" t="s">
        <v>5764</v>
      </c>
      <c r="F3161" s="10">
        <v>42036</v>
      </c>
      <c r="G3161" s="10">
        <v>45689</v>
      </c>
      <c r="H3161" s="11">
        <v>11</v>
      </c>
      <c r="I3161" s="11" t="s">
        <v>277</v>
      </c>
      <c r="J3161" s="11" t="s">
        <v>261</v>
      </c>
      <c r="K3161" s="11" t="s">
        <v>11524</v>
      </c>
      <c r="L3161" s="11">
        <v>2</v>
      </c>
    </row>
    <row r="3162" spans="1:12">
      <c r="A3162" s="11" t="s">
        <v>5515</v>
      </c>
      <c r="D3162" s="11" t="s">
        <v>260</v>
      </c>
      <c r="E3162" s="19" t="s">
        <v>5765</v>
      </c>
      <c r="F3162" s="10">
        <v>42036</v>
      </c>
      <c r="G3162" s="10">
        <v>45689</v>
      </c>
      <c r="H3162" s="11">
        <v>11</v>
      </c>
      <c r="I3162" s="20" t="s">
        <v>259</v>
      </c>
      <c r="J3162" s="11" t="s">
        <v>261</v>
      </c>
      <c r="K3162" s="11" t="s">
        <v>11524</v>
      </c>
      <c r="L3162" s="11">
        <v>2</v>
      </c>
    </row>
    <row r="3163" spans="1:12">
      <c r="A3163" s="11" t="s">
        <v>5516</v>
      </c>
      <c r="D3163" s="11" t="s">
        <v>260</v>
      </c>
      <c r="E3163" s="19" t="s">
        <v>5766</v>
      </c>
      <c r="F3163" s="10">
        <v>42036</v>
      </c>
      <c r="G3163" s="10">
        <v>45689</v>
      </c>
      <c r="H3163" s="11">
        <v>11</v>
      </c>
      <c r="I3163" s="20" t="s">
        <v>259</v>
      </c>
      <c r="J3163" s="11" t="s">
        <v>261</v>
      </c>
      <c r="K3163" s="11" t="s">
        <v>11524</v>
      </c>
      <c r="L3163" s="11">
        <v>2</v>
      </c>
    </row>
    <row r="3164" spans="1:12">
      <c r="A3164" s="11" t="s">
        <v>5517</v>
      </c>
      <c r="D3164" s="11" t="s">
        <v>260</v>
      </c>
      <c r="E3164" s="19" t="s">
        <v>5767</v>
      </c>
      <c r="F3164" s="10">
        <v>42036</v>
      </c>
      <c r="G3164" s="10">
        <v>45689</v>
      </c>
      <c r="H3164" s="11">
        <v>11</v>
      </c>
      <c r="I3164" s="20" t="s">
        <v>259</v>
      </c>
      <c r="J3164" s="11" t="s">
        <v>261</v>
      </c>
      <c r="K3164" s="11" t="s">
        <v>11524</v>
      </c>
      <c r="L3164" s="11">
        <v>2</v>
      </c>
    </row>
    <row r="3165" spans="1:12">
      <c r="A3165" s="11" t="s">
        <v>5518</v>
      </c>
      <c r="D3165" s="11" t="s">
        <v>260</v>
      </c>
      <c r="E3165" s="19" t="s">
        <v>5768</v>
      </c>
      <c r="F3165" s="10">
        <v>42036</v>
      </c>
      <c r="G3165" s="10">
        <v>45689</v>
      </c>
      <c r="H3165" s="11">
        <v>11</v>
      </c>
      <c r="I3165" s="20" t="s">
        <v>259</v>
      </c>
      <c r="J3165" s="11" t="s">
        <v>261</v>
      </c>
      <c r="K3165" s="11" t="s">
        <v>11524</v>
      </c>
      <c r="L3165" s="11">
        <v>2</v>
      </c>
    </row>
    <row r="3166" spans="1:12">
      <c r="A3166" s="11" t="s">
        <v>5519</v>
      </c>
      <c r="D3166" s="11" t="s">
        <v>260</v>
      </c>
      <c r="E3166" s="19" t="s">
        <v>5769</v>
      </c>
      <c r="F3166" s="10">
        <v>42036</v>
      </c>
      <c r="G3166" s="10">
        <v>45689</v>
      </c>
      <c r="H3166" s="11">
        <v>11</v>
      </c>
      <c r="I3166" s="20" t="s">
        <v>259</v>
      </c>
      <c r="J3166" s="11" t="s">
        <v>261</v>
      </c>
      <c r="K3166" s="11" t="s">
        <v>11524</v>
      </c>
      <c r="L3166" s="11">
        <v>2</v>
      </c>
    </row>
    <row r="3167" spans="1:12">
      <c r="A3167" s="11" t="s">
        <v>5520</v>
      </c>
      <c r="D3167" s="11" t="s">
        <v>260</v>
      </c>
      <c r="E3167" s="19" t="s">
        <v>5770</v>
      </c>
      <c r="F3167" s="10">
        <v>42036</v>
      </c>
      <c r="G3167" s="10">
        <v>45689</v>
      </c>
      <c r="H3167" s="11">
        <v>11</v>
      </c>
      <c r="I3167" s="20" t="s">
        <v>259</v>
      </c>
      <c r="J3167" s="11" t="s">
        <v>261</v>
      </c>
      <c r="K3167" s="11" t="s">
        <v>11524</v>
      </c>
      <c r="L3167" s="11">
        <v>2</v>
      </c>
    </row>
    <row r="3168" spans="1:12">
      <c r="A3168" s="11" t="s">
        <v>5521</v>
      </c>
      <c r="D3168" s="11" t="s">
        <v>260</v>
      </c>
      <c r="E3168" s="19" t="s">
        <v>5771</v>
      </c>
      <c r="F3168" s="10">
        <v>42036</v>
      </c>
      <c r="G3168" s="10">
        <v>45689</v>
      </c>
      <c r="H3168" s="11">
        <v>11</v>
      </c>
      <c r="I3168" s="20" t="s">
        <v>259</v>
      </c>
      <c r="J3168" s="11" t="s">
        <v>261</v>
      </c>
      <c r="K3168" s="11" t="s">
        <v>11524</v>
      </c>
      <c r="L3168" s="11">
        <v>2</v>
      </c>
    </row>
    <row r="3169" spans="1:12">
      <c r="A3169" s="11" t="s">
        <v>5522</v>
      </c>
      <c r="D3169" s="11" t="s">
        <v>260</v>
      </c>
      <c r="E3169" s="19" t="s">
        <v>5772</v>
      </c>
      <c r="F3169" s="10">
        <v>42036</v>
      </c>
      <c r="G3169" s="10">
        <v>45689</v>
      </c>
      <c r="H3169" s="11">
        <v>11</v>
      </c>
      <c r="I3169" s="20" t="s">
        <v>259</v>
      </c>
      <c r="J3169" s="11" t="s">
        <v>261</v>
      </c>
      <c r="K3169" s="11" t="s">
        <v>11524</v>
      </c>
      <c r="L3169" s="11">
        <v>2</v>
      </c>
    </row>
    <row r="3170" spans="1:12">
      <c r="A3170" s="11" t="s">
        <v>5523</v>
      </c>
      <c r="D3170" s="11" t="s">
        <v>260</v>
      </c>
      <c r="E3170" s="19" t="s">
        <v>5773</v>
      </c>
      <c r="F3170" s="10">
        <v>42036</v>
      </c>
      <c r="G3170" s="10">
        <v>45689</v>
      </c>
      <c r="H3170" s="11">
        <v>11</v>
      </c>
      <c r="I3170" s="20" t="s">
        <v>259</v>
      </c>
      <c r="J3170" s="11" t="s">
        <v>261</v>
      </c>
      <c r="K3170" s="11" t="s">
        <v>11524</v>
      </c>
      <c r="L3170" s="11">
        <v>2</v>
      </c>
    </row>
    <row r="3171" spans="1:12">
      <c r="A3171" s="11" t="s">
        <v>5524</v>
      </c>
      <c r="D3171" s="11" t="s">
        <v>260</v>
      </c>
      <c r="E3171" s="19" t="s">
        <v>5774</v>
      </c>
      <c r="F3171" s="10">
        <v>42036</v>
      </c>
      <c r="G3171" s="10">
        <v>45689</v>
      </c>
      <c r="H3171" s="11">
        <v>11</v>
      </c>
      <c r="I3171" s="20" t="s">
        <v>259</v>
      </c>
      <c r="J3171" s="11" t="s">
        <v>261</v>
      </c>
      <c r="K3171" s="11" t="s">
        <v>11524</v>
      </c>
      <c r="L3171" s="11">
        <v>2</v>
      </c>
    </row>
    <row r="3172" spans="1:12">
      <c r="A3172" s="11" t="s">
        <v>5525</v>
      </c>
      <c r="D3172" s="11" t="s">
        <v>260</v>
      </c>
      <c r="E3172" s="19" t="s">
        <v>5775</v>
      </c>
      <c r="F3172" s="10">
        <v>42036</v>
      </c>
      <c r="G3172" s="10">
        <v>45689</v>
      </c>
      <c r="H3172" s="11">
        <v>11</v>
      </c>
      <c r="I3172" s="20" t="s">
        <v>259</v>
      </c>
      <c r="J3172" s="11" t="s">
        <v>261</v>
      </c>
      <c r="K3172" s="11" t="s">
        <v>11524</v>
      </c>
      <c r="L3172" s="11">
        <v>2</v>
      </c>
    </row>
    <row r="3173" spans="1:12">
      <c r="A3173" s="11" t="s">
        <v>5526</v>
      </c>
      <c r="D3173" s="11" t="s">
        <v>260</v>
      </c>
      <c r="E3173" s="19" t="s">
        <v>5776</v>
      </c>
      <c r="F3173" s="10">
        <v>42036</v>
      </c>
      <c r="G3173" s="10">
        <v>45689</v>
      </c>
      <c r="H3173" s="11">
        <v>11</v>
      </c>
      <c r="I3173" s="20" t="s">
        <v>259</v>
      </c>
      <c r="J3173" s="11" t="s">
        <v>261</v>
      </c>
      <c r="K3173" s="11" t="s">
        <v>11524</v>
      </c>
      <c r="L3173" s="11">
        <v>2</v>
      </c>
    </row>
    <row r="3174" spans="1:12">
      <c r="A3174" s="11" t="s">
        <v>5527</v>
      </c>
      <c r="D3174" s="11" t="s">
        <v>260</v>
      </c>
      <c r="E3174" s="19" t="s">
        <v>5777</v>
      </c>
      <c r="F3174" s="10">
        <v>42036</v>
      </c>
      <c r="G3174" s="10">
        <v>45689</v>
      </c>
      <c r="H3174" s="11">
        <v>11</v>
      </c>
      <c r="I3174" s="20" t="s">
        <v>259</v>
      </c>
      <c r="J3174" s="11" t="s">
        <v>261</v>
      </c>
      <c r="K3174" s="11" t="s">
        <v>11524</v>
      </c>
      <c r="L3174" s="11">
        <v>2</v>
      </c>
    </row>
    <row r="3175" spans="1:12">
      <c r="A3175" s="11" t="s">
        <v>5528</v>
      </c>
      <c r="D3175" s="11" t="s">
        <v>260</v>
      </c>
      <c r="E3175" s="19" t="s">
        <v>5778</v>
      </c>
      <c r="F3175" s="10">
        <v>42036</v>
      </c>
      <c r="G3175" s="10">
        <v>45689</v>
      </c>
      <c r="H3175" s="11">
        <v>11</v>
      </c>
      <c r="I3175" s="20" t="s">
        <v>259</v>
      </c>
      <c r="J3175" s="11" t="s">
        <v>261</v>
      </c>
      <c r="K3175" s="11" t="s">
        <v>11524</v>
      </c>
      <c r="L3175" s="11">
        <v>2</v>
      </c>
    </row>
    <row r="3176" spans="1:12">
      <c r="A3176" s="11" t="s">
        <v>5529</v>
      </c>
      <c r="D3176" s="11" t="s">
        <v>260</v>
      </c>
      <c r="E3176" s="19" t="s">
        <v>5779</v>
      </c>
      <c r="F3176" s="10">
        <v>42036</v>
      </c>
      <c r="G3176" s="10">
        <v>45689</v>
      </c>
      <c r="H3176" s="11">
        <v>11</v>
      </c>
      <c r="I3176" s="20" t="s">
        <v>259</v>
      </c>
      <c r="J3176" s="11" t="s">
        <v>261</v>
      </c>
      <c r="K3176" s="11" t="s">
        <v>11524</v>
      </c>
      <c r="L3176" s="11">
        <v>2</v>
      </c>
    </row>
    <row r="3177" spans="1:12">
      <c r="A3177" s="11" t="s">
        <v>5530</v>
      </c>
      <c r="D3177" s="11" t="s">
        <v>260</v>
      </c>
      <c r="E3177" s="19" t="s">
        <v>5780</v>
      </c>
      <c r="F3177" s="10">
        <v>42036</v>
      </c>
      <c r="G3177" s="10">
        <v>45689</v>
      </c>
      <c r="H3177" s="11">
        <v>11</v>
      </c>
      <c r="I3177" s="11" t="s">
        <v>277</v>
      </c>
      <c r="J3177" s="11" t="s">
        <v>261</v>
      </c>
      <c r="K3177" s="11" t="s">
        <v>11524</v>
      </c>
      <c r="L3177" s="11">
        <v>2</v>
      </c>
    </row>
    <row r="3178" spans="1:12">
      <c r="A3178" s="11" t="s">
        <v>5531</v>
      </c>
      <c r="D3178" s="11" t="s">
        <v>260</v>
      </c>
      <c r="E3178" s="19" t="s">
        <v>5781</v>
      </c>
      <c r="F3178" s="10">
        <v>42036</v>
      </c>
      <c r="G3178" s="10">
        <v>45689</v>
      </c>
      <c r="H3178" s="11">
        <v>11</v>
      </c>
      <c r="I3178" s="11" t="s">
        <v>277</v>
      </c>
      <c r="J3178" s="11" t="s">
        <v>261</v>
      </c>
      <c r="K3178" s="11" t="s">
        <v>11524</v>
      </c>
      <c r="L3178" s="11">
        <v>2</v>
      </c>
    </row>
    <row r="3179" spans="1:12">
      <c r="A3179" s="11" t="s">
        <v>5532</v>
      </c>
      <c r="D3179" s="11" t="s">
        <v>260</v>
      </c>
      <c r="E3179" s="19" t="s">
        <v>5782</v>
      </c>
      <c r="F3179" s="10">
        <v>42036</v>
      </c>
      <c r="G3179" s="10">
        <v>45689</v>
      </c>
      <c r="H3179" s="11">
        <v>11</v>
      </c>
      <c r="I3179" s="11" t="s">
        <v>277</v>
      </c>
      <c r="J3179" s="11" t="s">
        <v>261</v>
      </c>
      <c r="K3179" s="11" t="s">
        <v>11524</v>
      </c>
      <c r="L3179" s="11">
        <v>2</v>
      </c>
    </row>
    <row r="3180" spans="1:12">
      <c r="A3180" s="11" t="s">
        <v>5533</v>
      </c>
      <c r="D3180" s="11" t="s">
        <v>260</v>
      </c>
      <c r="E3180" s="19" t="s">
        <v>5783</v>
      </c>
      <c r="F3180" s="10">
        <v>42036</v>
      </c>
      <c r="G3180" s="10">
        <v>45689</v>
      </c>
      <c r="H3180" s="11">
        <v>11</v>
      </c>
      <c r="I3180" s="20" t="s">
        <v>259</v>
      </c>
      <c r="J3180" s="11" t="s">
        <v>261</v>
      </c>
      <c r="K3180" s="11" t="s">
        <v>11524</v>
      </c>
      <c r="L3180" s="11">
        <v>2</v>
      </c>
    </row>
    <row r="3181" spans="1:12">
      <c r="A3181" s="11" t="s">
        <v>5534</v>
      </c>
      <c r="D3181" s="11" t="s">
        <v>260</v>
      </c>
      <c r="E3181" s="19" t="s">
        <v>5784</v>
      </c>
      <c r="F3181" s="10">
        <v>42036</v>
      </c>
      <c r="G3181" s="10">
        <v>45689</v>
      </c>
      <c r="H3181" s="11">
        <v>11</v>
      </c>
      <c r="I3181" s="20" t="s">
        <v>259</v>
      </c>
      <c r="J3181" s="11" t="s">
        <v>261</v>
      </c>
      <c r="K3181" s="11" t="s">
        <v>11524</v>
      </c>
      <c r="L3181" s="11">
        <v>2</v>
      </c>
    </row>
    <row r="3182" spans="1:12">
      <c r="A3182" s="11" t="s">
        <v>5535</v>
      </c>
      <c r="D3182" s="11" t="s">
        <v>260</v>
      </c>
      <c r="E3182" s="19" t="s">
        <v>5785</v>
      </c>
      <c r="F3182" s="10">
        <v>42036</v>
      </c>
      <c r="G3182" s="10">
        <v>45689</v>
      </c>
      <c r="H3182" s="11">
        <v>11</v>
      </c>
      <c r="I3182" s="20" t="s">
        <v>259</v>
      </c>
      <c r="J3182" s="11" t="s">
        <v>261</v>
      </c>
      <c r="K3182" s="11" t="s">
        <v>11524</v>
      </c>
      <c r="L3182" s="11">
        <v>2</v>
      </c>
    </row>
    <row r="3183" spans="1:12">
      <c r="A3183" s="11" t="s">
        <v>5536</v>
      </c>
      <c r="D3183" s="11" t="s">
        <v>260</v>
      </c>
      <c r="E3183" s="19" t="s">
        <v>5786</v>
      </c>
      <c r="F3183" s="10">
        <v>42036</v>
      </c>
      <c r="G3183" s="10">
        <v>45689</v>
      </c>
      <c r="H3183" s="11">
        <v>11</v>
      </c>
      <c r="I3183" s="20" t="s">
        <v>259</v>
      </c>
      <c r="J3183" s="11" t="s">
        <v>261</v>
      </c>
      <c r="K3183" s="11" t="s">
        <v>11524</v>
      </c>
      <c r="L3183" s="11">
        <v>2</v>
      </c>
    </row>
    <row r="3184" spans="1:12">
      <c r="A3184" s="11" t="s">
        <v>5537</v>
      </c>
      <c r="D3184" s="11" t="s">
        <v>260</v>
      </c>
      <c r="E3184" s="19" t="s">
        <v>5787</v>
      </c>
      <c r="F3184" s="10">
        <v>42036</v>
      </c>
      <c r="G3184" s="10">
        <v>45689</v>
      </c>
      <c r="H3184" s="11">
        <v>11</v>
      </c>
      <c r="I3184" s="20" t="s">
        <v>259</v>
      </c>
      <c r="J3184" s="11" t="s">
        <v>261</v>
      </c>
      <c r="K3184" s="11" t="s">
        <v>11524</v>
      </c>
      <c r="L3184" s="11">
        <v>2</v>
      </c>
    </row>
    <row r="3185" spans="1:12">
      <c r="A3185" s="11" t="s">
        <v>5538</v>
      </c>
      <c r="D3185" s="11" t="s">
        <v>260</v>
      </c>
      <c r="E3185" s="19" t="s">
        <v>5788</v>
      </c>
      <c r="F3185" s="10">
        <v>42036</v>
      </c>
      <c r="G3185" s="10">
        <v>45689</v>
      </c>
      <c r="H3185" s="11">
        <v>11</v>
      </c>
      <c r="I3185" s="20" t="s">
        <v>259</v>
      </c>
      <c r="J3185" s="11" t="s">
        <v>261</v>
      </c>
      <c r="K3185" s="11" t="s">
        <v>11524</v>
      </c>
      <c r="L3185" s="11">
        <v>2</v>
      </c>
    </row>
    <row r="3186" spans="1:12">
      <c r="A3186" s="11" t="s">
        <v>5539</v>
      </c>
      <c r="D3186" s="11" t="s">
        <v>260</v>
      </c>
      <c r="E3186" s="19" t="s">
        <v>5789</v>
      </c>
      <c r="F3186" s="10">
        <v>42036</v>
      </c>
      <c r="G3186" s="10">
        <v>45689</v>
      </c>
      <c r="H3186" s="11">
        <v>11</v>
      </c>
      <c r="I3186" s="20" t="s">
        <v>259</v>
      </c>
      <c r="J3186" s="11" t="s">
        <v>261</v>
      </c>
      <c r="K3186" s="11" t="s">
        <v>11524</v>
      </c>
      <c r="L3186" s="11">
        <v>2</v>
      </c>
    </row>
    <row r="3187" spans="1:12">
      <c r="A3187" s="11" t="s">
        <v>5540</v>
      </c>
      <c r="D3187" s="11" t="s">
        <v>260</v>
      </c>
      <c r="E3187" s="19" t="s">
        <v>5790</v>
      </c>
      <c r="F3187" s="10">
        <v>42036</v>
      </c>
      <c r="G3187" s="10">
        <v>45689</v>
      </c>
      <c r="H3187" s="11">
        <v>11</v>
      </c>
      <c r="I3187" s="20" t="s">
        <v>259</v>
      </c>
      <c r="J3187" s="11" t="s">
        <v>261</v>
      </c>
      <c r="K3187" s="11" t="s">
        <v>11524</v>
      </c>
      <c r="L3187" s="11">
        <v>2</v>
      </c>
    </row>
    <row r="3188" spans="1:12">
      <c r="A3188" s="11" t="s">
        <v>5541</v>
      </c>
      <c r="D3188" s="11" t="s">
        <v>260</v>
      </c>
      <c r="E3188" s="19" t="s">
        <v>5791</v>
      </c>
      <c r="F3188" s="10">
        <v>42036</v>
      </c>
      <c r="G3188" s="10">
        <v>45689</v>
      </c>
      <c r="H3188" s="11">
        <v>11</v>
      </c>
      <c r="I3188" s="20" t="s">
        <v>259</v>
      </c>
      <c r="J3188" s="11" t="s">
        <v>261</v>
      </c>
      <c r="K3188" s="11" t="s">
        <v>11524</v>
      </c>
      <c r="L3188" s="11">
        <v>2</v>
      </c>
    </row>
    <row r="3189" spans="1:12">
      <c r="A3189" s="11" t="s">
        <v>5542</v>
      </c>
      <c r="D3189" s="11" t="s">
        <v>260</v>
      </c>
      <c r="E3189" s="19" t="s">
        <v>5792</v>
      </c>
      <c r="F3189" s="10">
        <v>42036</v>
      </c>
      <c r="G3189" s="10">
        <v>45689</v>
      </c>
      <c r="H3189" s="11">
        <v>11</v>
      </c>
      <c r="I3189" s="20" t="s">
        <v>259</v>
      </c>
      <c r="J3189" s="11" t="s">
        <v>261</v>
      </c>
      <c r="K3189" s="11" t="s">
        <v>11524</v>
      </c>
      <c r="L3189" s="11">
        <v>2</v>
      </c>
    </row>
    <row r="3190" spans="1:12">
      <c r="A3190" s="11" t="s">
        <v>5543</v>
      </c>
      <c r="D3190" s="11" t="s">
        <v>260</v>
      </c>
      <c r="E3190" s="19" t="s">
        <v>5793</v>
      </c>
      <c r="F3190" s="10">
        <v>42036</v>
      </c>
      <c r="G3190" s="10">
        <v>45689</v>
      </c>
      <c r="H3190" s="11">
        <v>11</v>
      </c>
      <c r="I3190" s="20" t="s">
        <v>259</v>
      </c>
      <c r="J3190" s="11" t="s">
        <v>261</v>
      </c>
      <c r="K3190" s="11" t="s">
        <v>11524</v>
      </c>
      <c r="L3190" s="11">
        <v>2</v>
      </c>
    </row>
    <row r="3191" spans="1:12">
      <c r="A3191" s="11" t="s">
        <v>5544</v>
      </c>
      <c r="D3191" s="11" t="s">
        <v>260</v>
      </c>
      <c r="E3191" s="19" t="s">
        <v>5794</v>
      </c>
      <c r="F3191" s="10">
        <v>42036</v>
      </c>
      <c r="G3191" s="10">
        <v>45689</v>
      </c>
      <c r="H3191" s="11">
        <v>11</v>
      </c>
      <c r="I3191" s="20" t="s">
        <v>259</v>
      </c>
      <c r="J3191" s="11" t="s">
        <v>261</v>
      </c>
      <c r="K3191" s="11" t="s">
        <v>11524</v>
      </c>
      <c r="L3191" s="11">
        <v>2</v>
      </c>
    </row>
    <row r="3192" spans="1:12">
      <c r="A3192" s="11" t="s">
        <v>5545</v>
      </c>
      <c r="D3192" s="11" t="s">
        <v>260</v>
      </c>
      <c r="E3192" s="19" t="s">
        <v>5795</v>
      </c>
      <c r="F3192" s="10">
        <v>42036</v>
      </c>
      <c r="G3192" s="10">
        <v>45689</v>
      </c>
      <c r="H3192" s="11">
        <v>11</v>
      </c>
      <c r="I3192" s="20" t="s">
        <v>259</v>
      </c>
      <c r="J3192" s="11" t="s">
        <v>261</v>
      </c>
      <c r="K3192" s="11" t="s">
        <v>11524</v>
      </c>
      <c r="L3192" s="11">
        <v>2</v>
      </c>
    </row>
    <row r="3193" spans="1:12">
      <c r="A3193" s="11" t="s">
        <v>5546</v>
      </c>
      <c r="D3193" s="11" t="s">
        <v>260</v>
      </c>
      <c r="E3193" s="19" t="s">
        <v>5796</v>
      </c>
      <c r="F3193" s="10">
        <v>42036</v>
      </c>
      <c r="G3193" s="10">
        <v>45689</v>
      </c>
      <c r="H3193" s="11">
        <v>11</v>
      </c>
      <c r="I3193" s="20" t="s">
        <v>259</v>
      </c>
      <c r="J3193" s="11" t="s">
        <v>261</v>
      </c>
      <c r="K3193" s="11" t="s">
        <v>11524</v>
      </c>
      <c r="L3193" s="11">
        <v>2</v>
      </c>
    </row>
    <row r="3194" spans="1:12">
      <c r="A3194" s="11" t="s">
        <v>5547</v>
      </c>
      <c r="D3194" s="11" t="s">
        <v>260</v>
      </c>
      <c r="E3194" s="19" t="s">
        <v>5797</v>
      </c>
      <c r="F3194" s="10">
        <v>42036</v>
      </c>
      <c r="G3194" s="10">
        <v>45689</v>
      </c>
      <c r="H3194" s="11">
        <v>11</v>
      </c>
      <c r="I3194" s="20" t="s">
        <v>259</v>
      </c>
      <c r="J3194" s="11" t="s">
        <v>261</v>
      </c>
      <c r="K3194" s="11" t="s">
        <v>11524</v>
      </c>
      <c r="L3194" s="11">
        <v>2</v>
      </c>
    </row>
    <row r="3195" spans="1:12">
      <c r="A3195" s="11" t="s">
        <v>5548</v>
      </c>
      <c r="D3195" s="11" t="s">
        <v>260</v>
      </c>
      <c r="E3195" s="19" t="s">
        <v>5798</v>
      </c>
      <c r="F3195" s="10">
        <v>42036</v>
      </c>
      <c r="G3195" s="10">
        <v>45689</v>
      </c>
      <c r="H3195" s="11">
        <v>11</v>
      </c>
      <c r="I3195" s="11" t="s">
        <v>277</v>
      </c>
      <c r="J3195" s="11" t="s">
        <v>261</v>
      </c>
      <c r="K3195" s="11" t="s">
        <v>11524</v>
      </c>
      <c r="L3195" s="11">
        <v>2</v>
      </c>
    </row>
    <row r="3196" spans="1:12">
      <c r="A3196" s="11" t="s">
        <v>5549</v>
      </c>
      <c r="D3196" s="11" t="s">
        <v>260</v>
      </c>
      <c r="E3196" s="19" t="s">
        <v>5799</v>
      </c>
      <c r="F3196" s="10">
        <v>42036</v>
      </c>
      <c r="G3196" s="10">
        <v>45689</v>
      </c>
      <c r="H3196" s="11">
        <v>11</v>
      </c>
      <c r="I3196" s="11" t="s">
        <v>277</v>
      </c>
      <c r="J3196" s="11" t="s">
        <v>261</v>
      </c>
      <c r="K3196" s="11" t="s">
        <v>11524</v>
      </c>
      <c r="L3196" s="11">
        <v>2</v>
      </c>
    </row>
    <row r="3197" spans="1:12">
      <c r="A3197" s="11" t="s">
        <v>5550</v>
      </c>
      <c r="D3197" s="11" t="s">
        <v>260</v>
      </c>
      <c r="E3197" s="19" t="s">
        <v>5800</v>
      </c>
      <c r="F3197" s="10">
        <v>42036</v>
      </c>
      <c r="G3197" s="10">
        <v>45689</v>
      </c>
      <c r="H3197" s="11">
        <v>11</v>
      </c>
      <c r="I3197" s="11" t="s">
        <v>277</v>
      </c>
      <c r="J3197" s="11" t="s">
        <v>261</v>
      </c>
      <c r="K3197" s="11" t="s">
        <v>11524</v>
      </c>
      <c r="L3197" s="11">
        <v>2</v>
      </c>
    </row>
    <row r="3198" spans="1:12">
      <c r="A3198" s="11" t="s">
        <v>5551</v>
      </c>
      <c r="D3198" s="11" t="s">
        <v>260</v>
      </c>
      <c r="E3198" s="19" t="s">
        <v>5801</v>
      </c>
      <c r="F3198" s="10">
        <v>42036</v>
      </c>
      <c r="G3198" s="10">
        <v>45689</v>
      </c>
      <c r="H3198" s="11">
        <v>11</v>
      </c>
      <c r="I3198" s="20" t="s">
        <v>259</v>
      </c>
      <c r="J3198" s="11" t="s">
        <v>261</v>
      </c>
      <c r="K3198" s="11" t="s">
        <v>11524</v>
      </c>
      <c r="L3198" s="11">
        <v>2</v>
      </c>
    </row>
    <row r="3199" spans="1:12">
      <c r="A3199" s="11" t="s">
        <v>5552</v>
      </c>
      <c r="D3199" s="11" t="s">
        <v>260</v>
      </c>
      <c r="E3199" s="19" t="s">
        <v>5802</v>
      </c>
      <c r="F3199" s="10">
        <v>42036</v>
      </c>
      <c r="G3199" s="10">
        <v>45689</v>
      </c>
      <c r="H3199" s="11">
        <v>11</v>
      </c>
      <c r="I3199" s="20" t="s">
        <v>259</v>
      </c>
      <c r="J3199" s="11" t="s">
        <v>261</v>
      </c>
      <c r="K3199" s="11" t="s">
        <v>11524</v>
      </c>
      <c r="L3199" s="11">
        <v>2</v>
      </c>
    </row>
    <row r="3200" spans="1:12">
      <c r="A3200" s="11" t="s">
        <v>5553</v>
      </c>
      <c r="D3200" s="11" t="s">
        <v>260</v>
      </c>
      <c r="E3200" s="19" t="s">
        <v>5803</v>
      </c>
      <c r="F3200" s="10">
        <v>42036</v>
      </c>
      <c r="G3200" s="10">
        <v>45689</v>
      </c>
      <c r="H3200" s="11">
        <v>11</v>
      </c>
      <c r="I3200" s="20" t="s">
        <v>259</v>
      </c>
      <c r="J3200" s="11" t="s">
        <v>261</v>
      </c>
      <c r="K3200" s="11" t="s">
        <v>11524</v>
      </c>
      <c r="L3200" s="11">
        <v>2</v>
      </c>
    </row>
    <row r="3201" spans="1:12">
      <c r="A3201" s="11" t="s">
        <v>5554</v>
      </c>
      <c r="D3201" s="11" t="s">
        <v>260</v>
      </c>
      <c r="E3201" s="19" t="s">
        <v>5804</v>
      </c>
      <c r="F3201" s="10">
        <v>42036</v>
      </c>
      <c r="G3201" s="10">
        <v>45689</v>
      </c>
      <c r="H3201" s="11">
        <v>11</v>
      </c>
      <c r="I3201" s="20" t="s">
        <v>259</v>
      </c>
      <c r="J3201" s="11" t="s">
        <v>261</v>
      </c>
      <c r="K3201" s="11" t="s">
        <v>11524</v>
      </c>
      <c r="L3201" s="11">
        <v>2</v>
      </c>
    </row>
    <row r="3202" spans="1:12">
      <c r="A3202" s="11" t="s">
        <v>5555</v>
      </c>
      <c r="D3202" s="11" t="s">
        <v>260</v>
      </c>
      <c r="E3202" s="19" t="s">
        <v>5805</v>
      </c>
      <c r="F3202" s="10">
        <v>42036</v>
      </c>
      <c r="G3202" s="10">
        <v>45689</v>
      </c>
      <c r="H3202" s="11">
        <v>11</v>
      </c>
      <c r="I3202" s="20" t="s">
        <v>259</v>
      </c>
      <c r="J3202" s="11" t="s">
        <v>261</v>
      </c>
      <c r="K3202" s="11" t="s">
        <v>11524</v>
      </c>
      <c r="L3202" s="11">
        <v>2</v>
      </c>
    </row>
    <row r="3203" spans="1:12">
      <c r="A3203" s="11" t="s">
        <v>5556</v>
      </c>
      <c r="D3203" s="11" t="s">
        <v>260</v>
      </c>
      <c r="E3203" s="19" t="s">
        <v>5806</v>
      </c>
      <c r="F3203" s="10">
        <v>42036</v>
      </c>
      <c r="G3203" s="10">
        <v>45689</v>
      </c>
      <c r="H3203" s="11">
        <v>11</v>
      </c>
      <c r="I3203" s="20" t="s">
        <v>259</v>
      </c>
      <c r="J3203" s="11" t="s">
        <v>261</v>
      </c>
      <c r="K3203" s="11" t="s">
        <v>11524</v>
      </c>
      <c r="L3203" s="11">
        <v>2</v>
      </c>
    </row>
    <row r="3204" spans="1:12">
      <c r="A3204" s="11" t="s">
        <v>5557</v>
      </c>
      <c r="D3204" s="11" t="s">
        <v>260</v>
      </c>
      <c r="E3204" s="19" t="s">
        <v>5807</v>
      </c>
      <c r="F3204" s="10">
        <v>42036</v>
      </c>
      <c r="G3204" s="10">
        <v>45689</v>
      </c>
      <c r="H3204" s="11">
        <v>11</v>
      </c>
      <c r="I3204" s="20" t="s">
        <v>259</v>
      </c>
      <c r="J3204" s="11" t="s">
        <v>261</v>
      </c>
      <c r="K3204" s="11" t="s">
        <v>11524</v>
      </c>
      <c r="L3204" s="11">
        <v>2</v>
      </c>
    </row>
    <row r="3205" spans="1:12">
      <c r="A3205" s="11" t="s">
        <v>5558</v>
      </c>
      <c r="D3205" s="11" t="s">
        <v>260</v>
      </c>
      <c r="E3205" s="19" t="s">
        <v>5808</v>
      </c>
      <c r="F3205" s="10">
        <v>42036</v>
      </c>
      <c r="G3205" s="10">
        <v>45689</v>
      </c>
      <c r="H3205" s="11">
        <v>11</v>
      </c>
      <c r="I3205" s="20" t="s">
        <v>259</v>
      </c>
      <c r="J3205" s="11" t="s">
        <v>261</v>
      </c>
      <c r="K3205" s="11" t="s">
        <v>11524</v>
      </c>
      <c r="L3205" s="11">
        <v>2</v>
      </c>
    </row>
    <row r="3206" spans="1:12">
      <c r="A3206" s="11" t="s">
        <v>5559</v>
      </c>
      <c r="D3206" s="11" t="s">
        <v>260</v>
      </c>
      <c r="E3206" s="19" t="s">
        <v>5809</v>
      </c>
      <c r="F3206" s="10">
        <v>42036</v>
      </c>
      <c r="G3206" s="10">
        <v>45689</v>
      </c>
      <c r="H3206" s="11">
        <v>11</v>
      </c>
      <c r="I3206" s="20" t="s">
        <v>259</v>
      </c>
      <c r="J3206" s="11" t="s">
        <v>261</v>
      </c>
      <c r="K3206" s="11" t="s">
        <v>11524</v>
      </c>
      <c r="L3206" s="11">
        <v>2</v>
      </c>
    </row>
    <row r="3207" spans="1:12">
      <c r="A3207" s="11" t="s">
        <v>5560</v>
      </c>
      <c r="D3207" s="11" t="s">
        <v>260</v>
      </c>
      <c r="E3207" s="19" t="s">
        <v>5810</v>
      </c>
      <c r="F3207" s="10">
        <v>42036</v>
      </c>
      <c r="G3207" s="10">
        <v>45689</v>
      </c>
      <c r="H3207" s="11">
        <v>11</v>
      </c>
      <c r="I3207" s="20" t="s">
        <v>259</v>
      </c>
      <c r="J3207" s="11" t="s">
        <v>261</v>
      </c>
      <c r="K3207" s="11" t="s">
        <v>11524</v>
      </c>
      <c r="L3207" s="11">
        <v>2</v>
      </c>
    </row>
    <row r="3208" spans="1:12">
      <c r="A3208" s="11" t="s">
        <v>5561</v>
      </c>
      <c r="D3208" s="11" t="s">
        <v>260</v>
      </c>
      <c r="E3208" s="19" t="s">
        <v>5811</v>
      </c>
      <c r="F3208" s="10">
        <v>42036</v>
      </c>
      <c r="G3208" s="10">
        <v>45689</v>
      </c>
      <c r="H3208" s="11">
        <v>11</v>
      </c>
      <c r="I3208" s="20" t="s">
        <v>259</v>
      </c>
      <c r="J3208" s="11" t="s">
        <v>261</v>
      </c>
      <c r="K3208" s="11" t="s">
        <v>11524</v>
      </c>
      <c r="L3208" s="11">
        <v>2</v>
      </c>
    </row>
    <row r="3209" spans="1:12">
      <c r="A3209" s="11" t="s">
        <v>5562</v>
      </c>
      <c r="D3209" s="11" t="s">
        <v>260</v>
      </c>
      <c r="E3209" s="19" t="s">
        <v>5812</v>
      </c>
      <c r="F3209" s="10">
        <v>42036</v>
      </c>
      <c r="G3209" s="10">
        <v>45689</v>
      </c>
      <c r="H3209" s="11">
        <v>11</v>
      </c>
      <c r="I3209" s="20" t="s">
        <v>259</v>
      </c>
      <c r="J3209" s="11" t="s">
        <v>261</v>
      </c>
      <c r="K3209" s="11" t="s">
        <v>11524</v>
      </c>
      <c r="L3209" s="11">
        <v>2</v>
      </c>
    </row>
    <row r="3210" spans="1:12">
      <c r="A3210" s="11" t="s">
        <v>5563</v>
      </c>
      <c r="D3210" s="11" t="s">
        <v>260</v>
      </c>
      <c r="E3210" s="19" t="s">
        <v>5813</v>
      </c>
      <c r="F3210" s="10">
        <v>42036</v>
      </c>
      <c r="G3210" s="10">
        <v>45689</v>
      </c>
      <c r="H3210" s="11">
        <v>11</v>
      </c>
      <c r="I3210" s="20" t="s">
        <v>259</v>
      </c>
      <c r="J3210" s="11" t="s">
        <v>261</v>
      </c>
      <c r="K3210" s="11" t="s">
        <v>11524</v>
      </c>
      <c r="L3210" s="11">
        <v>2</v>
      </c>
    </row>
    <row r="3211" spans="1:12">
      <c r="A3211" s="11" t="s">
        <v>5564</v>
      </c>
      <c r="D3211" s="11" t="s">
        <v>260</v>
      </c>
      <c r="E3211" s="19" t="s">
        <v>5814</v>
      </c>
      <c r="F3211" s="10">
        <v>42036</v>
      </c>
      <c r="G3211" s="10">
        <v>45689</v>
      </c>
      <c r="H3211" s="11">
        <v>11</v>
      </c>
      <c r="I3211" s="20" t="s">
        <v>259</v>
      </c>
      <c r="J3211" s="11" t="s">
        <v>261</v>
      </c>
      <c r="K3211" s="11" t="s">
        <v>11524</v>
      </c>
      <c r="L3211" s="11">
        <v>2</v>
      </c>
    </row>
    <row r="3212" spans="1:12">
      <c r="A3212" s="11" t="s">
        <v>5565</v>
      </c>
      <c r="D3212" s="11" t="s">
        <v>260</v>
      </c>
      <c r="E3212" s="19" t="s">
        <v>5815</v>
      </c>
      <c r="F3212" s="10">
        <v>42036</v>
      </c>
      <c r="G3212" s="10">
        <v>45689</v>
      </c>
      <c r="H3212" s="11">
        <v>11</v>
      </c>
      <c r="I3212" s="20" t="s">
        <v>259</v>
      </c>
      <c r="J3212" s="11" t="s">
        <v>261</v>
      </c>
      <c r="K3212" s="11" t="s">
        <v>11524</v>
      </c>
      <c r="L3212" s="11">
        <v>2</v>
      </c>
    </row>
    <row r="3213" spans="1:12">
      <c r="A3213" s="11" t="s">
        <v>5566</v>
      </c>
      <c r="D3213" s="11" t="s">
        <v>260</v>
      </c>
      <c r="E3213" s="19" t="s">
        <v>5816</v>
      </c>
      <c r="F3213" s="10">
        <v>42036</v>
      </c>
      <c r="G3213" s="10">
        <v>45689</v>
      </c>
      <c r="H3213" s="11">
        <v>11</v>
      </c>
      <c r="I3213" s="11" t="s">
        <v>277</v>
      </c>
      <c r="J3213" s="11" t="s">
        <v>261</v>
      </c>
      <c r="K3213" s="11" t="s">
        <v>11524</v>
      </c>
      <c r="L3213" s="11">
        <v>2</v>
      </c>
    </row>
    <row r="3214" spans="1:12">
      <c r="A3214" s="11" t="s">
        <v>5567</v>
      </c>
      <c r="D3214" s="11" t="s">
        <v>260</v>
      </c>
      <c r="E3214" s="19" t="s">
        <v>5817</v>
      </c>
      <c r="F3214" s="10">
        <v>42036</v>
      </c>
      <c r="G3214" s="10">
        <v>45689</v>
      </c>
      <c r="H3214" s="11">
        <v>11</v>
      </c>
      <c r="I3214" s="11" t="s">
        <v>277</v>
      </c>
      <c r="J3214" s="11" t="s">
        <v>261</v>
      </c>
      <c r="K3214" s="11" t="s">
        <v>11524</v>
      </c>
      <c r="L3214" s="11">
        <v>2</v>
      </c>
    </row>
    <row r="3215" spans="1:12">
      <c r="A3215" s="11" t="s">
        <v>5568</v>
      </c>
      <c r="D3215" s="11" t="s">
        <v>260</v>
      </c>
      <c r="E3215" s="19" t="s">
        <v>5818</v>
      </c>
      <c r="F3215" s="10">
        <v>42036</v>
      </c>
      <c r="G3215" s="10">
        <v>45689</v>
      </c>
      <c r="H3215" s="11">
        <v>11</v>
      </c>
      <c r="I3215" s="11" t="s">
        <v>277</v>
      </c>
      <c r="J3215" s="11" t="s">
        <v>261</v>
      </c>
      <c r="K3215" s="11" t="s">
        <v>11524</v>
      </c>
      <c r="L3215" s="11">
        <v>2</v>
      </c>
    </row>
    <row r="3216" spans="1:12">
      <c r="A3216" s="11" t="s">
        <v>5569</v>
      </c>
      <c r="D3216" s="11" t="s">
        <v>260</v>
      </c>
      <c r="E3216" s="19" t="s">
        <v>5819</v>
      </c>
      <c r="F3216" s="10">
        <v>42036</v>
      </c>
      <c r="G3216" s="10">
        <v>45689</v>
      </c>
      <c r="H3216" s="11">
        <v>11</v>
      </c>
      <c r="I3216" s="20" t="s">
        <v>259</v>
      </c>
      <c r="J3216" s="11" t="s">
        <v>261</v>
      </c>
      <c r="K3216" s="11" t="s">
        <v>11524</v>
      </c>
      <c r="L3216" s="11">
        <v>2</v>
      </c>
    </row>
    <row r="3217" spans="1:12">
      <c r="A3217" s="11" t="s">
        <v>5570</v>
      </c>
      <c r="D3217" s="11" t="s">
        <v>260</v>
      </c>
      <c r="E3217" s="19" t="s">
        <v>5820</v>
      </c>
      <c r="F3217" s="10">
        <v>42036</v>
      </c>
      <c r="G3217" s="10">
        <v>45689</v>
      </c>
      <c r="H3217" s="11">
        <v>11</v>
      </c>
      <c r="I3217" s="20" t="s">
        <v>259</v>
      </c>
      <c r="J3217" s="11" t="s">
        <v>261</v>
      </c>
      <c r="K3217" s="11" t="s">
        <v>11524</v>
      </c>
      <c r="L3217" s="11">
        <v>2</v>
      </c>
    </row>
    <row r="3218" spans="1:12">
      <c r="A3218" s="11" t="s">
        <v>5571</v>
      </c>
      <c r="D3218" s="11" t="s">
        <v>260</v>
      </c>
      <c r="E3218" s="19" t="s">
        <v>5821</v>
      </c>
      <c r="F3218" s="10">
        <v>42036</v>
      </c>
      <c r="G3218" s="10">
        <v>45689</v>
      </c>
      <c r="H3218" s="11">
        <v>11</v>
      </c>
      <c r="I3218" s="20" t="s">
        <v>259</v>
      </c>
      <c r="J3218" s="11" t="s">
        <v>261</v>
      </c>
      <c r="K3218" s="11" t="s">
        <v>11524</v>
      </c>
      <c r="L3218" s="11">
        <v>2</v>
      </c>
    </row>
    <row r="3219" spans="1:12">
      <c r="A3219" s="11" t="s">
        <v>5572</v>
      </c>
      <c r="D3219" s="11" t="s">
        <v>260</v>
      </c>
      <c r="E3219" s="19" t="s">
        <v>5822</v>
      </c>
      <c r="F3219" s="10">
        <v>42036</v>
      </c>
      <c r="G3219" s="10">
        <v>45689</v>
      </c>
      <c r="H3219" s="11">
        <v>11</v>
      </c>
      <c r="I3219" s="20" t="s">
        <v>259</v>
      </c>
      <c r="J3219" s="11" t="s">
        <v>261</v>
      </c>
      <c r="K3219" s="11" t="s">
        <v>11524</v>
      </c>
      <c r="L3219" s="11">
        <v>2</v>
      </c>
    </row>
    <row r="3220" spans="1:12">
      <c r="A3220" s="11" t="s">
        <v>5573</v>
      </c>
      <c r="D3220" s="11" t="s">
        <v>260</v>
      </c>
      <c r="E3220" s="19" t="s">
        <v>5823</v>
      </c>
      <c r="F3220" s="10">
        <v>42036</v>
      </c>
      <c r="G3220" s="10">
        <v>45689</v>
      </c>
      <c r="H3220" s="11">
        <v>11</v>
      </c>
      <c r="I3220" s="20" t="s">
        <v>259</v>
      </c>
      <c r="J3220" s="11" t="s">
        <v>261</v>
      </c>
      <c r="K3220" s="11" t="s">
        <v>11524</v>
      </c>
      <c r="L3220" s="11">
        <v>2</v>
      </c>
    </row>
    <row r="3221" spans="1:12">
      <c r="A3221" s="11" t="s">
        <v>5574</v>
      </c>
      <c r="D3221" s="11" t="s">
        <v>260</v>
      </c>
      <c r="E3221" s="19" t="s">
        <v>5824</v>
      </c>
      <c r="F3221" s="10">
        <v>42036</v>
      </c>
      <c r="G3221" s="10">
        <v>45689</v>
      </c>
      <c r="H3221" s="11">
        <v>11</v>
      </c>
      <c r="I3221" s="20" t="s">
        <v>259</v>
      </c>
      <c r="J3221" s="11" t="s">
        <v>261</v>
      </c>
      <c r="K3221" s="11" t="s">
        <v>11524</v>
      </c>
      <c r="L3221" s="11">
        <v>2</v>
      </c>
    </row>
    <row r="3222" spans="1:12">
      <c r="A3222" s="11" t="s">
        <v>5575</v>
      </c>
      <c r="D3222" s="11" t="s">
        <v>260</v>
      </c>
      <c r="E3222" s="19" t="s">
        <v>5825</v>
      </c>
      <c r="F3222" s="10">
        <v>42036</v>
      </c>
      <c r="G3222" s="10">
        <v>45689</v>
      </c>
      <c r="H3222" s="11">
        <v>11</v>
      </c>
      <c r="I3222" s="20" t="s">
        <v>259</v>
      </c>
      <c r="J3222" s="11" t="s">
        <v>261</v>
      </c>
      <c r="K3222" s="11" t="s">
        <v>11524</v>
      </c>
      <c r="L3222" s="11">
        <v>2</v>
      </c>
    </row>
    <row r="3223" spans="1:12">
      <c r="A3223" s="11" t="s">
        <v>5576</v>
      </c>
      <c r="D3223" s="11" t="s">
        <v>260</v>
      </c>
      <c r="E3223" s="19" t="s">
        <v>5826</v>
      </c>
      <c r="F3223" s="10">
        <v>42036</v>
      </c>
      <c r="G3223" s="10">
        <v>45689</v>
      </c>
      <c r="H3223" s="11">
        <v>11</v>
      </c>
      <c r="I3223" s="20" t="s">
        <v>259</v>
      </c>
      <c r="J3223" s="11" t="s">
        <v>261</v>
      </c>
      <c r="K3223" s="11" t="s">
        <v>11524</v>
      </c>
      <c r="L3223" s="11">
        <v>2</v>
      </c>
    </row>
    <row r="3224" spans="1:12">
      <c r="A3224" s="11" t="s">
        <v>5577</v>
      </c>
      <c r="D3224" s="11" t="s">
        <v>260</v>
      </c>
      <c r="E3224" s="19" t="s">
        <v>5827</v>
      </c>
      <c r="F3224" s="10">
        <v>42036</v>
      </c>
      <c r="G3224" s="10">
        <v>45689</v>
      </c>
      <c r="H3224" s="11">
        <v>11</v>
      </c>
      <c r="I3224" s="20" t="s">
        <v>259</v>
      </c>
      <c r="J3224" s="11" t="s">
        <v>261</v>
      </c>
      <c r="K3224" s="11" t="s">
        <v>11524</v>
      </c>
      <c r="L3224" s="11">
        <v>2</v>
      </c>
    </row>
    <row r="3225" spans="1:12">
      <c r="A3225" s="11" t="s">
        <v>5578</v>
      </c>
      <c r="D3225" s="11" t="s">
        <v>260</v>
      </c>
      <c r="E3225" s="19" t="s">
        <v>5828</v>
      </c>
      <c r="F3225" s="10">
        <v>42036</v>
      </c>
      <c r="G3225" s="10">
        <v>45689</v>
      </c>
      <c r="H3225" s="11">
        <v>11</v>
      </c>
      <c r="I3225" s="20" t="s">
        <v>259</v>
      </c>
      <c r="J3225" s="11" t="s">
        <v>261</v>
      </c>
      <c r="K3225" s="11" t="s">
        <v>11524</v>
      </c>
      <c r="L3225" s="11">
        <v>2</v>
      </c>
    </row>
    <row r="3226" spans="1:12">
      <c r="A3226" s="11" t="s">
        <v>5579</v>
      </c>
      <c r="D3226" s="11" t="s">
        <v>260</v>
      </c>
      <c r="E3226" s="19" t="s">
        <v>5829</v>
      </c>
      <c r="F3226" s="10">
        <v>42036</v>
      </c>
      <c r="G3226" s="10">
        <v>45689</v>
      </c>
      <c r="H3226" s="11">
        <v>11</v>
      </c>
      <c r="I3226" s="20" t="s">
        <v>259</v>
      </c>
      <c r="J3226" s="11" t="s">
        <v>261</v>
      </c>
      <c r="K3226" s="11" t="s">
        <v>11524</v>
      </c>
      <c r="L3226" s="11">
        <v>2</v>
      </c>
    </row>
    <row r="3227" spans="1:12">
      <c r="A3227" s="11" t="s">
        <v>5580</v>
      </c>
      <c r="D3227" s="11" t="s">
        <v>260</v>
      </c>
      <c r="E3227" s="19" t="s">
        <v>5830</v>
      </c>
      <c r="F3227" s="10">
        <v>42036</v>
      </c>
      <c r="G3227" s="10">
        <v>45689</v>
      </c>
      <c r="H3227" s="11">
        <v>11</v>
      </c>
      <c r="I3227" s="20" t="s">
        <v>259</v>
      </c>
      <c r="J3227" s="11" t="s">
        <v>261</v>
      </c>
      <c r="K3227" s="11" t="s">
        <v>11524</v>
      </c>
      <c r="L3227" s="11">
        <v>2</v>
      </c>
    </row>
    <row r="3228" spans="1:12">
      <c r="A3228" s="11" t="s">
        <v>5581</v>
      </c>
      <c r="D3228" s="11" t="s">
        <v>260</v>
      </c>
      <c r="E3228" s="19" t="s">
        <v>5831</v>
      </c>
      <c r="F3228" s="10">
        <v>42036</v>
      </c>
      <c r="G3228" s="10">
        <v>45689</v>
      </c>
      <c r="H3228" s="11">
        <v>11</v>
      </c>
      <c r="I3228" s="20" t="s">
        <v>259</v>
      </c>
      <c r="J3228" s="11" t="s">
        <v>261</v>
      </c>
      <c r="K3228" s="11" t="s">
        <v>11524</v>
      </c>
      <c r="L3228" s="11">
        <v>2</v>
      </c>
    </row>
    <row r="3229" spans="1:12">
      <c r="A3229" s="11" t="s">
        <v>5582</v>
      </c>
      <c r="D3229" s="11" t="s">
        <v>260</v>
      </c>
      <c r="E3229" s="19" t="s">
        <v>5832</v>
      </c>
      <c r="F3229" s="10">
        <v>42036</v>
      </c>
      <c r="G3229" s="10">
        <v>45689</v>
      </c>
      <c r="H3229" s="11">
        <v>11</v>
      </c>
      <c r="I3229" s="20" t="s">
        <v>259</v>
      </c>
      <c r="J3229" s="11" t="s">
        <v>261</v>
      </c>
      <c r="K3229" s="11" t="s">
        <v>11524</v>
      </c>
      <c r="L3229" s="11">
        <v>2</v>
      </c>
    </row>
    <row r="3230" spans="1:12">
      <c r="A3230" s="11" t="s">
        <v>5583</v>
      </c>
      <c r="D3230" s="11" t="s">
        <v>260</v>
      </c>
      <c r="E3230" s="19" t="s">
        <v>5833</v>
      </c>
      <c r="F3230" s="10">
        <v>42036</v>
      </c>
      <c r="G3230" s="10">
        <v>45689</v>
      </c>
      <c r="H3230" s="11">
        <v>11</v>
      </c>
      <c r="I3230" s="20" t="s">
        <v>259</v>
      </c>
      <c r="J3230" s="11" t="s">
        <v>261</v>
      </c>
      <c r="K3230" s="11" t="s">
        <v>11524</v>
      </c>
      <c r="L3230" s="11">
        <v>2</v>
      </c>
    </row>
    <row r="3231" spans="1:12">
      <c r="A3231" s="11" t="s">
        <v>5584</v>
      </c>
      <c r="D3231" s="11" t="s">
        <v>260</v>
      </c>
      <c r="E3231" s="19" t="s">
        <v>5834</v>
      </c>
      <c r="F3231" s="10">
        <v>42036</v>
      </c>
      <c r="G3231" s="10">
        <v>45689</v>
      </c>
      <c r="H3231" s="11">
        <v>11</v>
      </c>
      <c r="I3231" s="11" t="s">
        <v>277</v>
      </c>
      <c r="J3231" s="11" t="s">
        <v>261</v>
      </c>
      <c r="K3231" s="11" t="s">
        <v>11524</v>
      </c>
      <c r="L3231" s="11">
        <v>2</v>
      </c>
    </row>
    <row r="3232" spans="1:12">
      <c r="A3232" s="11" t="s">
        <v>5585</v>
      </c>
      <c r="D3232" s="11" t="s">
        <v>260</v>
      </c>
      <c r="E3232" s="19" t="s">
        <v>5835</v>
      </c>
      <c r="F3232" s="10">
        <v>42036</v>
      </c>
      <c r="G3232" s="10">
        <v>45689</v>
      </c>
      <c r="H3232" s="11">
        <v>11</v>
      </c>
      <c r="I3232" s="11" t="s">
        <v>277</v>
      </c>
      <c r="J3232" s="11" t="s">
        <v>261</v>
      </c>
      <c r="K3232" s="11" t="s">
        <v>11524</v>
      </c>
      <c r="L3232" s="11">
        <v>2</v>
      </c>
    </row>
    <row r="3233" spans="1:12">
      <c r="A3233" s="11" t="s">
        <v>5586</v>
      </c>
      <c r="D3233" s="11" t="s">
        <v>260</v>
      </c>
      <c r="E3233" s="19" t="s">
        <v>5836</v>
      </c>
      <c r="F3233" s="10">
        <v>42036</v>
      </c>
      <c r="G3233" s="10">
        <v>45689</v>
      </c>
      <c r="H3233" s="11">
        <v>11</v>
      </c>
      <c r="I3233" s="11" t="s">
        <v>277</v>
      </c>
      <c r="J3233" s="11" t="s">
        <v>261</v>
      </c>
      <c r="K3233" s="11" t="s">
        <v>11524</v>
      </c>
      <c r="L3233" s="11">
        <v>2</v>
      </c>
    </row>
    <row r="3234" spans="1:12">
      <c r="A3234" s="11" t="s">
        <v>5587</v>
      </c>
      <c r="D3234" s="11" t="s">
        <v>260</v>
      </c>
      <c r="E3234" s="19" t="s">
        <v>5837</v>
      </c>
      <c r="F3234" s="10">
        <v>42036</v>
      </c>
      <c r="G3234" s="10">
        <v>45689</v>
      </c>
      <c r="H3234" s="11">
        <v>11</v>
      </c>
      <c r="I3234" s="20" t="s">
        <v>259</v>
      </c>
      <c r="J3234" s="11" t="s">
        <v>261</v>
      </c>
      <c r="K3234" s="11" t="s">
        <v>11524</v>
      </c>
      <c r="L3234" s="11">
        <v>2</v>
      </c>
    </row>
    <row r="3235" spans="1:12">
      <c r="A3235" s="11" t="s">
        <v>5588</v>
      </c>
      <c r="D3235" s="11" t="s">
        <v>260</v>
      </c>
      <c r="E3235" s="19" t="s">
        <v>5838</v>
      </c>
      <c r="F3235" s="10">
        <v>42036</v>
      </c>
      <c r="G3235" s="10">
        <v>45689</v>
      </c>
      <c r="H3235" s="11">
        <v>11</v>
      </c>
      <c r="I3235" s="20" t="s">
        <v>259</v>
      </c>
      <c r="J3235" s="11" t="s">
        <v>261</v>
      </c>
      <c r="K3235" s="11" t="s">
        <v>11524</v>
      </c>
      <c r="L3235" s="11">
        <v>2</v>
      </c>
    </row>
    <row r="3236" spans="1:12">
      <c r="A3236" s="11" t="s">
        <v>5589</v>
      </c>
      <c r="D3236" s="11" t="s">
        <v>260</v>
      </c>
      <c r="E3236" s="19" t="s">
        <v>5839</v>
      </c>
      <c r="F3236" s="10">
        <v>42036</v>
      </c>
      <c r="G3236" s="10">
        <v>45689</v>
      </c>
      <c r="H3236" s="11">
        <v>11</v>
      </c>
      <c r="I3236" s="20" t="s">
        <v>259</v>
      </c>
      <c r="J3236" s="11" t="s">
        <v>261</v>
      </c>
      <c r="K3236" s="11" t="s">
        <v>11524</v>
      </c>
      <c r="L3236" s="11">
        <v>2</v>
      </c>
    </row>
    <row r="3237" spans="1:12">
      <c r="A3237" s="11" t="s">
        <v>5590</v>
      </c>
      <c r="D3237" s="11" t="s">
        <v>260</v>
      </c>
      <c r="E3237" s="19" t="s">
        <v>5840</v>
      </c>
      <c r="F3237" s="10">
        <v>42036</v>
      </c>
      <c r="G3237" s="10">
        <v>45689</v>
      </c>
      <c r="H3237" s="11">
        <v>11</v>
      </c>
      <c r="I3237" s="20" t="s">
        <v>259</v>
      </c>
      <c r="J3237" s="11" t="s">
        <v>261</v>
      </c>
      <c r="K3237" s="11" t="s">
        <v>11524</v>
      </c>
      <c r="L3237" s="11">
        <v>2</v>
      </c>
    </row>
    <row r="3238" spans="1:12">
      <c r="A3238" s="11" t="s">
        <v>5591</v>
      </c>
      <c r="D3238" s="11" t="s">
        <v>260</v>
      </c>
      <c r="E3238" s="19" t="s">
        <v>5841</v>
      </c>
      <c r="F3238" s="10">
        <v>42036</v>
      </c>
      <c r="G3238" s="10">
        <v>45689</v>
      </c>
      <c r="H3238" s="11">
        <v>11</v>
      </c>
      <c r="I3238" s="20" t="s">
        <v>259</v>
      </c>
      <c r="J3238" s="11" t="s">
        <v>261</v>
      </c>
      <c r="K3238" s="11" t="s">
        <v>11524</v>
      </c>
      <c r="L3238" s="11">
        <v>2</v>
      </c>
    </row>
    <row r="3239" spans="1:12">
      <c r="A3239" s="11" t="s">
        <v>5592</v>
      </c>
      <c r="D3239" s="11" t="s">
        <v>260</v>
      </c>
      <c r="E3239" s="19" t="s">
        <v>5842</v>
      </c>
      <c r="F3239" s="10">
        <v>42036</v>
      </c>
      <c r="G3239" s="10">
        <v>45689</v>
      </c>
      <c r="H3239" s="11">
        <v>11</v>
      </c>
      <c r="I3239" s="20" t="s">
        <v>259</v>
      </c>
      <c r="J3239" s="11" t="s">
        <v>261</v>
      </c>
      <c r="K3239" s="11" t="s">
        <v>11524</v>
      </c>
      <c r="L3239" s="11">
        <v>2</v>
      </c>
    </row>
    <row r="3240" spans="1:12">
      <c r="A3240" s="11" t="s">
        <v>5593</v>
      </c>
      <c r="D3240" s="11" t="s">
        <v>260</v>
      </c>
      <c r="E3240" s="19" t="s">
        <v>5843</v>
      </c>
      <c r="F3240" s="10">
        <v>42036</v>
      </c>
      <c r="G3240" s="10">
        <v>45689</v>
      </c>
      <c r="H3240" s="11">
        <v>11</v>
      </c>
      <c r="I3240" s="20" t="s">
        <v>259</v>
      </c>
      <c r="J3240" s="11" t="s">
        <v>261</v>
      </c>
      <c r="K3240" s="11" t="s">
        <v>11524</v>
      </c>
      <c r="L3240" s="11">
        <v>2</v>
      </c>
    </row>
    <row r="3241" spans="1:12">
      <c r="A3241" s="11" t="s">
        <v>5594</v>
      </c>
      <c r="D3241" s="11" t="s">
        <v>260</v>
      </c>
      <c r="E3241" s="19" t="s">
        <v>5844</v>
      </c>
      <c r="F3241" s="10">
        <v>42036</v>
      </c>
      <c r="G3241" s="10">
        <v>45689</v>
      </c>
      <c r="H3241" s="11">
        <v>11</v>
      </c>
      <c r="I3241" s="20" t="s">
        <v>259</v>
      </c>
      <c r="J3241" s="11" t="s">
        <v>261</v>
      </c>
      <c r="K3241" s="11" t="s">
        <v>11524</v>
      </c>
      <c r="L3241" s="11">
        <v>2</v>
      </c>
    </row>
    <row r="3242" spans="1:12">
      <c r="A3242" s="11" t="s">
        <v>5595</v>
      </c>
      <c r="D3242" s="11" t="s">
        <v>260</v>
      </c>
      <c r="E3242" s="19" t="s">
        <v>5845</v>
      </c>
      <c r="F3242" s="10">
        <v>42036</v>
      </c>
      <c r="G3242" s="10">
        <v>45689</v>
      </c>
      <c r="H3242" s="11">
        <v>11</v>
      </c>
      <c r="I3242" s="20" t="s">
        <v>259</v>
      </c>
      <c r="J3242" s="11" t="s">
        <v>261</v>
      </c>
      <c r="K3242" s="11" t="s">
        <v>11524</v>
      </c>
      <c r="L3242" s="11">
        <v>2</v>
      </c>
    </row>
    <row r="3243" spans="1:12">
      <c r="A3243" s="11" t="s">
        <v>5596</v>
      </c>
      <c r="D3243" s="11" t="s">
        <v>260</v>
      </c>
      <c r="E3243" s="19" t="s">
        <v>5846</v>
      </c>
      <c r="F3243" s="10">
        <v>42036</v>
      </c>
      <c r="G3243" s="10">
        <v>45689</v>
      </c>
      <c r="H3243" s="11">
        <v>11</v>
      </c>
      <c r="I3243" s="20" t="s">
        <v>259</v>
      </c>
      <c r="J3243" s="11" t="s">
        <v>261</v>
      </c>
      <c r="K3243" s="11" t="s">
        <v>11524</v>
      </c>
      <c r="L3243" s="11">
        <v>2</v>
      </c>
    </row>
    <row r="3244" spans="1:12">
      <c r="A3244" s="11" t="s">
        <v>5597</v>
      </c>
      <c r="D3244" s="11" t="s">
        <v>260</v>
      </c>
      <c r="E3244" s="19" t="s">
        <v>5847</v>
      </c>
      <c r="F3244" s="10">
        <v>42036</v>
      </c>
      <c r="G3244" s="10">
        <v>45689</v>
      </c>
      <c r="H3244" s="11">
        <v>11</v>
      </c>
      <c r="I3244" s="20" t="s">
        <v>259</v>
      </c>
      <c r="J3244" s="11" t="s">
        <v>261</v>
      </c>
      <c r="K3244" s="11" t="s">
        <v>11524</v>
      </c>
      <c r="L3244" s="11">
        <v>2</v>
      </c>
    </row>
    <row r="3245" spans="1:12">
      <c r="A3245" s="11" t="s">
        <v>5598</v>
      </c>
      <c r="D3245" s="11" t="s">
        <v>260</v>
      </c>
      <c r="E3245" s="19" t="s">
        <v>5848</v>
      </c>
      <c r="F3245" s="10">
        <v>42036</v>
      </c>
      <c r="G3245" s="10">
        <v>45689</v>
      </c>
      <c r="H3245" s="11">
        <v>11</v>
      </c>
      <c r="I3245" s="20" t="s">
        <v>259</v>
      </c>
      <c r="J3245" s="11" t="s">
        <v>261</v>
      </c>
      <c r="K3245" s="11" t="s">
        <v>11524</v>
      </c>
      <c r="L3245" s="11">
        <v>2</v>
      </c>
    </row>
    <row r="3246" spans="1:12">
      <c r="A3246" s="11" t="s">
        <v>5599</v>
      </c>
      <c r="D3246" s="11" t="s">
        <v>260</v>
      </c>
      <c r="E3246" s="19" t="s">
        <v>5849</v>
      </c>
      <c r="F3246" s="10">
        <v>42036</v>
      </c>
      <c r="G3246" s="10">
        <v>45689</v>
      </c>
      <c r="H3246" s="11">
        <v>11</v>
      </c>
      <c r="I3246" s="20" t="s">
        <v>259</v>
      </c>
      <c r="J3246" s="11" t="s">
        <v>261</v>
      </c>
      <c r="K3246" s="11" t="s">
        <v>11524</v>
      </c>
      <c r="L3246" s="11">
        <v>2</v>
      </c>
    </row>
    <row r="3247" spans="1:12">
      <c r="A3247" s="11" t="s">
        <v>5600</v>
      </c>
      <c r="D3247" s="11" t="s">
        <v>260</v>
      </c>
      <c r="E3247" s="19" t="s">
        <v>5850</v>
      </c>
      <c r="F3247" s="10">
        <v>42036</v>
      </c>
      <c r="G3247" s="10">
        <v>45689</v>
      </c>
      <c r="H3247" s="11">
        <v>11</v>
      </c>
      <c r="I3247" s="20" t="s">
        <v>259</v>
      </c>
      <c r="J3247" s="11" t="s">
        <v>261</v>
      </c>
      <c r="K3247" s="11" t="s">
        <v>11524</v>
      </c>
      <c r="L3247" s="11">
        <v>2</v>
      </c>
    </row>
    <row r="3248" spans="1:12">
      <c r="A3248" s="11" t="s">
        <v>5601</v>
      </c>
      <c r="D3248" s="11" t="s">
        <v>260</v>
      </c>
      <c r="E3248" s="19" t="s">
        <v>5851</v>
      </c>
      <c r="F3248" s="10">
        <v>42036</v>
      </c>
      <c r="G3248" s="10">
        <v>45689</v>
      </c>
      <c r="H3248" s="11">
        <v>11</v>
      </c>
      <c r="I3248" s="20" t="s">
        <v>259</v>
      </c>
      <c r="J3248" s="11" t="s">
        <v>261</v>
      </c>
      <c r="K3248" s="11" t="s">
        <v>11524</v>
      </c>
      <c r="L3248" s="11">
        <v>2</v>
      </c>
    </row>
    <row r="3249" spans="1:12">
      <c r="A3249" s="11" t="s">
        <v>5602</v>
      </c>
      <c r="D3249" s="11" t="s">
        <v>260</v>
      </c>
      <c r="E3249" s="19" t="s">
        <v>5852</v>
      </c>
      <c r="F3249" s="10">
        <v>42036</v>
      </c>
      <c r="G3249" s="10">
        <v>45689</v>
      </c>
      <c r="H3249" s="11">
        <v>11</v>
      </c>
      <c r="I3249" s="11" t="s">
        <v>277</v>
      </c>
      <c r="J3249" s="11" t="s">
        <v>261</v>
      </c>
      <c r="K3249" s="11" t="s">
        <v>11524</v>
      </c>
      <c r="L3249" s="11">
        <v>2</v>
      </c>
    </row>
    <row r="3250" spans="1:12">
      <c r="A3250" s="11" t="s">
        <v>5603</v>
      </c>
      <c r="D3250" s="11" t="s">
        <v>260</v>
      </c>
      <c r="E3250" s="19" t="s">
        <v>5853</v>
      </c>
      <c r="F3250" s="10">
        <v>42036</v>
      </c>
      <c r="G3250" s="10">
        <v>45689</v>
      </c>
      <c r="H3250" s="11">
        <v>11</v>
      </c>
      <c r="I3250" s="11" t="s">
        <v>277</v>
      </c>
      <c r="J3250" s="11" t="s">
        <v>261</v>
      </c>
      <c r="K3250" s="11" t="s">
        <v>11524</v>
      </c>
      <c r="L3250" s="11">
        <v>2</v>
      </c>
    </row>
    <row r="3251" spans="1:12">
      <c r="A3251" s="11" t="s">
        <v>5604</v>
      </c>
      <c r="D3251" s="11" t="s">
        <v>260</v>
      </c>
      <c r="E3251" s="19" t="s">
        <v>5854</v>
      </c>
      <c r="F3251" s="10">
        <v>42036</v>
      </c>
      <c r="G3251" s="10">
        <v>45689</v>
      </c>
      <c r="H3251" s="11">
        <v>11</v>
      </c>
      <c r="I3251" s="11" t="s">
        <v>277</v>
      </c>
      <c r="J3251" s="11" t="s">
        <v>261</v>
      </c>
      <c r="K3251" s="11" t="s">
        <v>11524</v>
      </c>
      <c r="L3251" s="11">
        <v>2</v>
      </c>
    </row>
    <row r="3252" spans="1:12">
      <c r="A3252" s="11" t="s">
        <v>5605</v>
      </c>
      <c r="D3252" s="11" t="s">
        <v>260</v>
      </c>
      <c r="E3252" s="19" t="s">
        <v>5855</v>
      </c>
      <c r="F3252" s="10">
        <v>42036</v>
      </c>
      <c r="G3252" s="10">
        <v>45689</v>
      </c>
      <c r="H3252" s="11">
        <v>11</v>
      </c>
      <c r="I3252" s="20" t="s">
        <v>259</v>
      </c>
      <c r="J3252" s="11" t="s">
        <v>261</v>
      </c>
      <c r="K3252" s="11" t="s">
        <v>11524</v>
      </c>
      <c r="L3252" s="11">
        <v>2</v>
      </c>
    </row>
    <row r="3253" spans="1:12">
      <c r="A3253" s="11" t="s">
        <v>5606</v>
      </c>
      <c r="D3253" s="11" t="s">
        <v>260</v>
      </c>
      <c r="E3253" s="19" t="s">
        <v>5856</v>
      </c>
      <c r="F3253" s="10">
        <v>42036</v>
      </c>
      <c r="G3253" s="10">
        <v>45689</v>
      </c>
      <c r="H3253" s="11">
        <v>11</v>
      </c>
      <c r="I3253" s="20" t="s">
        <v>259</v>
      </c>
      <c r="J3253" s="11" t="s">
        <v>261</v>
      </c>
      <c r="K3253" s="11" t="s">
        <v>11524</v>
      </c>
      <c r="L3253" s="11">
        <v>2</v>
      </c>
    </row>
    <row r="3254" spans="1:12">
      <c r="A3254" s="11" t="s">
        <v>5607</v>
      </c>
      <c r="D3254" s="11" t="s">
        <v>260</v>
      </c>
      <c r="E3254" s="19" t="s">
        <v>5857</v>
      </c>
      <c r="F3254" s="10">
        <v>42036</v>
      </c>
      <c r="G3254" s="10">
        <v>45689</v>
      </c>
      <c r="H3254" s="11">
        <v>11</v>
      </c>
      <c r="I3254" s="20" t="s">
        <v>259</v>
      </c>
      <c r="J3254" s="11" t="s">
        <v>261</v>
      </c>
      <c r="K3254" s="11" t="s">
        <v>11524</v>
      </c>
      <c r="L3254" s="11">
        <v>2</v>
      </c>
    </row>
    <row r="3255" spans="1:12">
      <c r="A3255" s="11" t="s">
        <v>5608</v>
      </c>
      <c r="D3255" s="11" t="s">
        <v>260</v>
      </c>
      <c r="E3255" s="19" t="s">
        <v>5858</v>
      </c>
      <c r="F3255" s="10">
        <v>42036</v>
      </c>
      <c r="G3255" s="10">
        <v>45689</v>
      </c>
      <c r="H3255" s="11">
        <v>11</v>
      </c>
      <c r="I3255" s="20" t="s">
        <v>259</v>
      </c>
      <c r="J3255" s="11" t="s">
        <v>261</v>
      </c>
      <c r="K3255" s="11" t="s">
        <v>11524</v>
      </c>
      <c r="L3255" s="11">
        <v>2</v>
      </c>
    </row>
    <row r="3256" spans="1:12">
      <c r="A3256" s="11" t="s">
        <v>5609</v>
      </c>
      <c r="D3256" s="11" t="s">
        <v>260</v>
      </c>
      <c r="E3256" s="19" t="s">
        <v>5859</v>
      </c>
      <c r="F3256" s="10">
        <v>42036</v>
      </c>
      <c r="G3256" s="10">
        <v>45689</v>
      </c>
      <c r="H3256" s="11">
        <v>11</v>
      </c>
      <c r="I3256" s="20" t="s">
        <v>259</v>
      </c>
      <c r="J3256" s="11" t="s">
        <v>261</v>
      </c>
      <c r="K3256" s="11" t="s">
        <v>11524</v>
      </c>
      <c r="L3256" s="11">
        <v>2</v>
      </c>
    </row>
    <row r="3257" spans="1:12">
      <c r="A3257" s="11" t="s">
        <v>5610</v>
      </c>
      <c r="D3257" s="11" t="s">
        <v>260</v>
      </c>
      <c r="E3257" s="19" t="s">
        <v>5860</v>
      </c>
      <c r="F3257" s="10">
        <v>42036</v>
      </c>
      <c r="G3257" s="10">
        <v>45689</v>
      </c>
      <c r="H3257" s="11">
        <v>11</v>
      </c>
      <c r="I3257" s="20" t="s">
        <v>259</v>
      </c>
      <c r="J3257" s="11" t="s">
        <v>261</v>
      </c>
      <c r="K3257" s="11" t="s">
        <v>11524</v>
      </c>
      <c r="L3257" s="11">
        <v>2</v>
      </c>
    </row>
    <row r="3258" spans="1:12">
      <c r="A3258" s="11" t="s">
        <v>5611</v>
      </c>
      <c r="D3258" s="11" t="s">
        <v>260</v>
      </c>
      <c r="E3258" s="19" t="s">
        <v>5861</v>
      </c>
      <c r="F3258" s="10">
        <v>42036</v>
      </c>
      <c r="G3258" s="10">
        <v>45689</v>
      </c>
      <c r="H3258" s="11">
        <v>11</v>
      </c>
      <c r="I3258" s="20" t="s">
        <v>259</v>
      </c>
      <c r="J3258" s="11" t="s">
        <v>261</v>
      </c>
      <c r="K3258" s="11" t="s">
        <v>11524</v>
      </c>
      <c r="L3258" s="11">
        <v>2</v>
      </c>
    </row>
    <row r="3259" spans="1:12">
      <c r="A3259" s="11" t="s">
        <v>5612</v>
      </c>
      <c r="D3259" s="11" t="s">
        <v>260</v>
      </c>
      <c r="E3259" s="19" t="s">
        <v>5862</v>
      </c>
      <c r="F3259" s="10">
        <v>42036</v>
      </c>
      <c r="G3259" s="10">
        <v>45689</v>
      </c>
      <c r="H3259" s="11">
        <v>11</v>
      </c>
      <c r="I3259" s="20" t="s">
        <v>259</v>
      </c>
      <c r="J3259" s="11" t="s">
        <v>261</v>
      </c>
      <c r="K3259" s="11" t="s">
        <v>11524</v>
      </c>
      <c r="L3259" s="11">
        <v>2</v>
      </c>
    </row>
    <row r="3260" spans="1:12">
      <c r="A3260" s="11" t="s">
        <v>5613</v>
      </c>
      <c r="D3260" s="11" t="s">
        <v>260</v>
      </c>
      <c r="E3260" s="19" t="s">
        <v>5863</v>
      </c>
      <c r="F3260" s="10">
        <v>42036</v>
      </c>
      <c r="G3260" s="10">
        <v>45689</v>
      </c>
      <c r="H3260" s="11">
        <v>11</v>
      </c>
      <c r="I3260" s="20" t="s">
        <v>259</v>
      </c>
      <c r="J3260" s="11" t="s">
        <v>261</v>
      </c>
      <c r="K3260" s="11" t="s">
        <v>11524</v>
      </c>
      <c r="L3260" s="11">
        <v>2</v>
      </c>
    </row>
    <row r="3261" spans="1:12">
      <c r="A3261" s="11" t="s">
        <v>5614</v>
      </c>
      <c r="D3261" s="11" t="s">
        <v>260</v>
      </c>
      <c r="E3261" s="19" t="s">
        <v>5864</v>
      </c>
      <c r="F3261" s="10">
        <v>42036</v>
      </c>
      <c r="G3261" s="10">
        <v>45689</v>
      </c>
      <c r="H3261" s="11">
        <v>11</v>
      </c>
      <c r="I3261" s="20" t="s">
        <v>259</v>
      </c>
      <c r="J3261" s="11" t="s">
        <v>261</v>
      </c>
      <c r="K3261" s="11" t="s">
        <v>11524</v>
      </c>
      <c r="L3261" s="11">
        <v>2</v>
      </c>
    </row>
    <row r="3262" spans="1:12">
      <c r="A3262" s="11" t="s">
        <v>5865</v>
      </c>
      <c r="D3262" s="11" t="s">
        <v>260</v>
      </c>
      <c r="E3262" s="19" t="s">
        <v>6053</v>
      </c>
      <c r="F3262" s="10">
        <v>42036</v>
      </c>
      <c r="G3262" s="10">
        <v>45689</v>
      </c>
      <c r="H3262" s="11">
        <v>11</v>
      </c>
      <c r="I3262" s="20" t="s">
        <v>259</v>
      </c>
      <c r="J3262" s="11" t="s">
        <v>261</v>
      </c>
      <c r="K3262" s="11" t="s">
        <v>11524</v>
      </c>
      <c r="L3262" s="11">
        <v>2</v>
      </c>
    </row>
    <row r="3263" spans="1:12">
      <c r="A3263" s="11" t="s">
        <v>5866</v>
      </c>
      <c r="D3263" s="11" t="s">
        <v>260</v>
      </c>
      <c r="E3263" s="19" t="s">
        <v>6054</v>
      </c>
      <c r="F3263" s="10">
        <v>42036</v>
      </c>
      <c r="G3263" s="10">
        <v>45689</v>
      </c>
      <c r="H3263" s="11">
        <v>11</v>
      </c>
      <c r="I3263" s="20" t="s">
        <v>259</v>
      </c>
      <c r="J3263" s="11" t="s">
        <v>261</v>
      </c>
      <c r="K3263" s="11" t="s">
        <v>11524</v>
      </c>
      <c r="L3263" s="11">
        <v>2</v>
      </c>
    </row>
    <row r="3264" spans="1:12">
      <c r="A3264" s="11" t="s">
        <v>5867</v>
      </c>
      <c r="D3264" s="11" t="s">
        <v>260</v>
      </c>
      <c r="E3264" s="19" t="s">
        <v>6055</v>
      </c>
      <c r="F3264" s="10">
        <v>42036</v>
      </c>
      <c r="G3264" s="10">
        <v>45689</v>
      </c>
      <c r="H3264" s="11">
        <v>11</v>
      </c>
      <c r="I3264" s="20" t="s">
        <v>259</v>
      </c>
      <c r="J3264" s="11" t="s">
        <v>261</v>
      </c>
      <c r="K3264" s="11" t="s">
        <v>11524</v>
      </c>
      <c r="L3264" s="11">
        <v>2</v>
      </c>
    </row>
    <row r="3265" spans="1:12">
      <c r="A3265" s="11" t="s">
        <v>5868</v>
      </c>
      <c r="D3265" s="11" t="s">
        <v>260</v>
      </c>
      <c r="E3265" s="19" t="s">
        <v>6056</v>
      </c>
      <c r="F3265" s="10">
        <v>42036</v>
      </c>
      <c r="G3265" s="10">
        <v>45689</v>
      </c>
      <c r="H3265" s="11">
        <v>11</v>
      </c>
      <c r="I3265" s="20" t="s">
        <v>259</v>
      </c>
      <c r="J3265" s="11" t="s">
        <v>261</v>
      </c>
      <c r="K3265" s="11" t="s">
        <v>11524</v>
      </c>
      <c r="L3265" s="11">
        <v>2</v>
      </c>
    </row>
    <row r="3266" spans="1:12">
      <c r="A3266" s="11" t="s">
        <v>5869</v>
      </c>
      <c r="D3266" s="11" t="s">
        <v>260</v>
      </c>
      <c r="E3266" s="19" t="s">
        <v>6057</v>
      </c>
      <c r="F3266" s="10">
        <v>42036</v>
      </c>
      <c r="G3266" s="10">
        <v>45689</v>
      </c>
      <c r="H3266" s="11">
        <v>11</v>
      </c>
      <c r="I3266" s="20" t="s">
        <v>259</v>
      </c>
      <c r="J3266" s="11" t="s">
        <v>261</v>
      </c>
      <c r="K3266" s="11" t="s">
        <v>11524</v>
      </c>
      <c r="L3266" s="11">
        <v>2</v>
      </c>
    </row>
    <row r="3267" spans="1:12">
      <c r="A3267" s="11" t="s">
        <v>5870</v>
      </c>
      <c r="D3267" s="11" t="s">
        <v>260</v>
      </c>
      <c r="E3267" s="19" t="s">
        <v>6058</v>
      </c>
      <c r="F3267" s="10">
        <v>42036</v>
      </c>
      <c r="G3267" s="10">
        <v>45689</v>
      </c>
      <c r="H3267" s="11">
        <v>11</v>
      </c>
      <c r="I3267" s="11" t="s">
        <v>277</v>
      </c>
      <c r="J3267" s="11" t="s">
        <v>261</v>
      </c>
      <c r="K3267" s="11" t="s">
        <v>11524</v>
      </c>
      <c r="L3267" s="11">
        <v>2</v>
      </c>
    </row>
    <row r="3268" spans="1:12">
      <c r="A3268" s="11" t="s">
        <v>5871</v>
      </c>
      <c r="D3268" s="11" t="s">
        <v>260</v>
      </c>
      <c r="E3268" s="19" t="s">
        <v>6059</v>
      </c>
      <c r="F3268" s="10">
        <v>42036</v>
      </c>
      <c r="G3268" s="10">
        <v>45689</v>
      </c>
      <c r="H3268" s="11">
        <v>11</v>
      </c>
      <c r="I3268" s="11" t="s">
        <v>277</v>
      </c>
      <c r="J3268" s="11" t="s">
        <v>261</v>
      </c>
      <c r="K3268" s="11" t="s">
        <v>11524</v>
      </c>
      <c r="L3268" s="11">
        <v>2</v>
      </c>
    </row>
    <row r="3269" spans="1:12">
      <c r="A3269" s="11" t="s">
        <v>5872</v>
      </c>
      <c r="D3269" s="11" t="s">
        <v>260</v>
      </c>
      <c r="E3269" s="19" t="s">
        <v>6060</v>
      </c>
      <c r="F3269" s="10">
        <v>42036</v>
      </c>
      <c r="G3269" s="10">
        <v>45689</v>
      </c>
      <c r="H3269" s="11">
        <v>11</v>
      </c>
      <c r="I3269" s="11" t="s">
        <v>277</v>
      </c>
      <c r="J3269" s="11" t="s">
        <v>261</v>
      </c>
      <c r="K3269" s="11" t="s">
        <v>11524</v>
      </c>
      <c r="L3269" s="11">
        <v>2</v>
      </c>
    </row>
    <row r="3270" spans="1:12">
      <c r="A3270" s="11" t="s">
        <v>5873</v>
      </c>
      <c r="D3270" s="11" t="s">
        <v>260</v>
      </c>
      <c r="E3270" s="19" t="s">
        <v>6061</v>
      </c>
      <c r="F3270" s="10">
        <v>42036</v>
      </c>
      <c r="G3270" s="10">
        <v>45689</v>
      </c>
      <c r="H3270" s="11">
        <v>11</v>
      </c>
      <c r="I3270" s="20" t="s">
        <v>259</v>
      </c>
      <c r="J3270" s="11" t="s">
        <v>261</v>
      </c>
      <c r="K3270" s="11" t="s">
        <v>11524</v>
      </c>
      <c r="L3270" s="11">
        <v>2</v>
      </c>
    </row>
    <row r="3271" spans="1:12">
      <c r="A3271" s="11" t="s">
        <v>5874</v>
      </c>
      <c r="D3271" s="11" t="s">
        <v>260</v>
      </c>
      <c r="E3271" s="19" t="s">
        <v>6062</v>
      </c>
      <c r="F3271" s="10">
        <v>42036</v>
      </c>
      <c r="G3271" s="10">
        <v>45689</v>
      </c>
      <c r="H3271" s="11">
        <v>11</v>
      </c>
      <c r="I3271" s="20" t="s">
        <v>259</v>
      </c>
      <c r="J3271" s="11" t="s">
        <v>261</v>
      </c>
      <c r="K3271" s="11" t="s">
        <v>11524</v>
      </c>
      <c r="L3271" s="11">
        <v>2</v>
      </c>
    </row>
    <row r="3272" spans="1:12">
      <c r="A3272" s="11" t="s">
        <v>5875</v>
      </c>
      <c r="D3272" s="11" t="s">
        <v>260</v>
      </c>
      <c r="E3272" s="19" t="s">
        <v>6063</v>
      </c>
      <c r="F3272" s="10">
        <v>42036</v>
      </c>
      <c r="G3272" s="10">
        <v>45689</v>
      </c>
      <c r="H3272" s="11">
        <v>11</v>
      </c>
      <c r="I3272" s="20" t="s">
        <v>259</v>
      </c>
      <c r="J3272" s="11" t="s">
        <v>261</v>
      </c>
      <c r="K3272" s="11" t="s">
        <v>11524</v>
      </c>
      <c r="L3272" s="11">
        <v>2</v>
      </c>
    </row>
    <row r="3273" spans="1:12">
      <c r="A3273" s="11" t="s">
        <v>5876</v>
      </c>
      <c r="D3273" s="11" t="s">
        <v>260</v>
      </c>
      <c r="E3273" s="19" t="s">
        <v>6064</v>
      </c>
      <c r="F3273" s="10">
        <v>42036</v>
      </c>
      <c r="G3273" s="10">
        <v>45689</v>
      </c>
      <c r="H3273" s="11">
        <v>11</v>
      </c>
      <c r="I3273" s="20" t="s">
        <v>259</v>
      </c>
      <c r="J3273" s="11" t="s">
        <v>261</v>
      </c>
      <c r="K3273" s="11" t="s">
        <v>11524</v>
      </c>
      <c r="L3273" s="11">
        <v>2</v>
      </c>
    </row>
    <row r="3274" spans="1:12">
      <c r="A3274" s="11" t="s">
        <v>5877</v>
      </c>
      <c r="D3274" s="11" t="s">
        <v>260</v>
      </c>
      <c r="E3274" s="19" t="s">
        <v>6065</v>
      </c>
      <c r="F3274" s="10">
        <v>42036</v>
      </c>
      <c r="G3274" s="10">
        <v>45689</v>
      </c>
      <c r="H3274" s="11">
        <v>11</v>
      </c>
      <c r="I3274" s="20" t="s">
        <v>259</v>
      </c>
      <c r="J3274" s="11" t="s">
        <v>261</v>
      </c>
      <c r="K3274" s="11" t="s">
        <v>11524</v>
      </c>
      <c r="L3274" s="11">
        <v>2</v>
      </c>
    </row>
    <row r="3275" spans="1:12">
      <c r="A3275" s="11" t="s">
        <v>5878</v>
      </c>
      <c r="D3275" s="11" t="s">
        <v>260</v>
      </c>
      <c r="E3275" s="19" t="s">
        <v>6066</v>
      </c>
      <c r="F3275" s="10">
        <v>42036</v>
      </c>
      <c r="G3275" s="10">
        <v>45689</v>
      </c>
      <c r="H3275" s="11">
        <v>11</v>
      </c>
      <c r="I3275" s="20" t="s">
        <v>259</v>
      </c>
      <c r="J3275" s="11" t="s">
        <v>261</v>
      </c>
      <c r="K3275" s="11" t="s">
        <v>11524</v>
      </c>
      <c r="L3275" s="11">
        <v>2</v>
      </c>
    </row>
    <row r="3276" spans="1:12">
      <c r="A3276" s="11" t="s">
        <v>5879</v>
      </c>
      <c r="D3276" s="11" t="s">
        <v>260</v>
      </c>
      <c r="E3276" s="19" t="s">
        <v>6067</v>
      </c>
      <c r="F3276" s="10">
        <v>42036</v>
      </c>
      <c r="G3276" s="10">
        <v>45689</v>
      </c>
      <c r="H3276" s="11">
        <v>11</v>
      </c>
      <c r="I3276" s="20" t="s">
        <v>259</v>
      </c>
      <c r="J3276" s="11" t="s">
        <v>261</v>
      </c>
      <c r="K3276" s="11" t="s">
        <v>11524</v>
      </c>
      <c r="L3276" s="11">
        <v>2</v>
      </c>
    </row>
    <row r="3277" spans="1:12">
      <c r="A3277" s="11" t="s">
        <v>5880</v>
      </c>
      <c r="D3277" s="11" t="s">
        <v>260</v>
      </c>
      <c r="E3277" s="19" t="s">
        <v>6068</v>
      </c>
      <c r="F3277" s="10">
        <v>42036</v>
      </c>
      <c r="G3277" s="10">
        <v>45689</v>
      </c>
      <c r="H3277" s="11">
        <v>11</v>
      </c>
      <c r="I3277" s="20" t="s">
        <v>259</v>
      </c>
      <c r="J3277" s="11" t="s">
        <v>261</v>
      </c>
      <c r="K3277" s="11" t="s">
        <v>11524</v>
      </c>
      <c r="L3277" s="11">
        <v>2</v>
      </c>
    </row>
    <row r="3278" spans="1:12">
      <c r="A3278" s="11" t="s">
        <v>5881</v>
      </c>
      <c r="D3278" s="11" t="s">
        <v>260</v>
      </c>
      <c r="E3278" s="19" t="s">
        <v>6069</v>
      </c>
      <c r="F3278" s="10">
        <v>42036</v>
      </c>
      <c r="G3278" s="10">
        <v>45689</v>
      </c>
      <c r="H3278" s="11">
        <v>11</v>
      </c>
      <c r="I3278" s="20" t="s">
        <v>259</v>
      </c>
      <c r="J3278" s="11" t="s">
        <v>261</v>
      </c>
      <c r="K3278" s="11" t="s">
        <v>11524</v>
      </c>
      <c r="L3278" s="11">
        <v>2</v>
      </c>
    </row>
    <row r="3279" spans="1:12">
      <c r="A3279" s="11" t="s">
        <v>5882</v>
      </c>
      <c r="D3279" s="11" t="s">
        <v>260</v>
      </c>
      <c r="E3279" s="19" t="s">
        <v>6070</v>
      </c>
      <c r="F3279" s="10">
        <v>42036</v>
      </c>
      <c r="G3279" s="10">
        <v>45689</v>
      </c>
      <c r="H3279" s="11">
        <v>11</v>
      </c>
      <c r="I3279" s="20" t="s">
        <v>259</v>
      </c>
      <c r="J3279" s="11" t="s">
        <v>261</v>
      </c>
      <c r="K3279" s="11" t="s">
        <v>11524</v>
      </c>
      <c r="L3279" s="11">
        <v>2</v>
      </c>
    </row>
    <row r="3280" spans="1:12">
      <c r="A3280" s="11" t="s">
        <v>5883</v>
      </c>
      <c r="D3280" s="11" t="s">
        <v>260</v>
      </c>
      <c r="E3280" s="19" t="s">
        <v>6071</v>
      </c>
      <c r="F3280" s="10">
        <v>42036</v>
      </c>
      <c r="G3280" s="10">
        <v>45689</v>
      </c>
      <c r="H3280" s="11">
        <v>11</v>
      </c>
      <c r="I3280" s="20" t="s">
        <v>259</v>
      </c>
      <c r="J3280" s="11" t="s">
        <v>261</v>
      </c>
      <c r="K3280" s="11" t="s">
        <v>11524</v>
      </c>
      <c r="L3280" s="11">
        <v>2</v>
      </c>
    </row>
    <row r="3281" spans="1:12">
      <c r="A3281" s="11" t="s">
        <v>5884</v>
      </c>
      <c r="D3281" s="11" t="s">
        <v>260</v>
      </c>
      <c r="E3281" s="19" t="s">
        <v>6072</v>
      </c>
      <c r="F3281" s="10">
        <v>42036</v>
      </c>
      <c r="G3281" s="10">
        <v>45689</v>
      </c>
      <c r="H3281" s="11">
        <v>11</v>
      </c>
      <c r="I3281" s="20" t="s">
        <v>259</v>
      </c>
      <c r="J3281" s="11" t="s">
        <v>261</v>
      </c>
      <c r="K3281" s="11" t="s">
        <v>11524</v>
      </c>
      <c r="L3281" s="11">
        <v>2</v>
      </c>
    </row>
    <row r="3282" spans="1:12">
      <c r="A3282" s="11" t="s">
        <v>5885</v>
      </c>
      <c r="D3282" s="11" t="s">
        <v>260</v>
      </c>
      <c r="E3282" s="19" t="s">
        <v>6073</v>
      </c>
      <c r="F3282" s="10">
        <v>42036</v>
      </c>
      <c r="G3282" s="10">
        <v>45689</v>
      </c>
      <c r="H3282" s="11">
        <v>11</v>
      </c>
      <c r="I3282" s="20" t="s">
        <v>259</v>
      </c>
      <c r="J3282" s="11" t="s">
        <v>261</v>
      </c>
      <c r="K3282" s="11" t="s">
        <v>11524</v>
      </c>
      <c r="L3282" s="11">
        <v>2</v>
      </c>
    </row>
    <row r="3283" spans="1:12">
      <c r="A3283" s="11" t="s">
        <v>5886</v>
      </c>
      <c r="D3283" s="11" t="s">
        <v>260</v>
      </c>
      <c r="E3283" s="19" t="s">
        <v>6074</v>
      </c>
      <c r="F3283" s="10">
        <v>42036</v>
      </c>
      <c r="G3283" s="10">
        <v>45689</v>
      </c>
      <c r="H3283" s="11">
        <v>11</v>
      </c>
      <c r="I3283" s="20" t="s">
        <v>259</v>
      </c>
      <c r="J3283" s="11" t="s">
        <v>261</v>
      </c>
      <c r="K3283" s="11" t="s">
        <v>11524</v>
      </c>
      <c r="L3283" s="11">
        <v>2</v>
      </c>
    </row>
    <row r="3284" spans="1:12">
      <c r="A3284" s="11" t="s">
        <v>5887</v>
      </c>
      <c r="D3284" s="11" t="s">
        <v>260</v>
      </c>
      <c r="E3284" s="19" t="s">
        <v>6075</v>
      </c>
      <c r="F3284" s="10">
        <v>42036</v>
      </c>
      <c r="G3284" s="10">
        <v>45689</v>
      </c>
      <c r="H3284" s="11">
        <v>11</v>
      </c>
      <c r="I3284" s="20" t="s">
        <v>259</v>
      </c>
      <c r="J3284" s="11" t="s">
        <v>261</v>
      </c>
      <c r="K3284" s="11" t="s">
        <v>11524</v>
      </c>
      <c r="L3284" s="11">
        <v>2</v>
      </c>
    </row>
    <row r="3285" spans="1:12">
      <c r="A3285" s="11" t="s">
        <v>5888</v>
      </c>
      <c r="D3285" s="11" t="s">
        <v>260</v>
      </c>
      <c r="E3285" s="19" t="s">
        <v>6076</v>
      </c>
      <c r="F3285" s="10">
        <v>42036</v>
      </c>
      <c r="G3285" s="10">
        <v>45689</v>
      </c>
      <c r="H3285" s="11">
        <v>11</v>
      </c>
      <c r="I3285" s="11" t="s">
        <v>277</v>
      </c>
      <c r="J3285" s="11" t="s">
        <v>261</v>
      </c>
      <c r="K3285" s="11" t="s">
        <v>11524</v>
      </c>
      <c r="L3285" s="11">
        <v>2</v>
      </c>
    </row>
    <row r="3286" spans="1:12">
      <c r="A3286" s="11" t="s">
        <v>5889</v>
      </c>
      <c r="D3286" s="11" t="s">
        <v>260</v>
      </c>
      <c r="E3286" s="19" t="s">
        <v>6077</v>
      </c>
      <c r="F3286" s="10">
        <v>42036</v>
      </c>
      <c r="G3286" s="10">
        <v>45689</v>
      </c>
      <c r="H3286" s="11">
        <v>11</v>
      </c>
      <c r="I3286" s="11" t="s">
        <v>277</v>
      </c>
      <c r="J3286" s="11" t="s">
        <v>261</v>
      </c>
      <c r="K3286" s="11" t="s">
        <v>11524</v>
      </c>
      <c r="L3286" s="11">
        <v>2</v>
      </c>
    </row>
    <row r="3287" spans="1:12">
      <c r="A3287" s="11" t="s">
        <v>5890</v>
      </c>
      <c r="D3287" s="11" t="s">
        <v>260</v>
      </c>
      <c r="E3287" s="19" t="s">
        <v>6078</v>
      </c>
      <c r="F3287" s="10">
        <v>42036</v>
      </c>
      <c r="G3287" s="10">
        <v>45689</v>
      </c>
      <c r="H3287" s="11">
        <v>11</v>
      </c>
      <c r="I3287" s="11" t="s">
        <v>277</v>
      </c>
      <c r="J3287" s="11" t="s">
        <v>261</v>
      </c>
      <c r="K3287" s="11" t="s">
        <v>11524</v>
      </c>
      <c r="L3287" s="11">
        <v>2</v>
      </c>
    </row>
    <row r="3288" spans="1:12">
      <c r="A3288" s="11" t="s">
        <v>5891</v>
      </c>
      <c r="D3288" s="11" t="s">
        <v>260</v>
      </c>
      <c r="E3288" s="19" t="s">
        <v>6079</v>
      </c>
      <c r="F3288" s="10">
        <v>42036</v>
      </c>
      <c r="G3288" s="10">
        <v>45689</v>
      </c>
      <c r="H3288" s="11">
        <v>11</v>
      </c>
      <c r="I3288" s="20" t="s">
        <v>259</v>
      </c>
      <c r="J3288" s="11" t="s">
        <v>261</v>
      </c>
      <c r="K3288" s="11" t="s">
        <v>11524</v>
      </c>
      <c r="L3288" s="11">
        <v>2</v>
      </c>
    </row>
    <row r="3289" spans="1:12">
      <c r="A3289" s="11" t="s">
        <v>5892</v>
      </c>
      <c r="D3289" s="11" t="s">
        <v>260</v>
      </c>
      <c r="E3289" s="19" t="s">
        <v>6080</v>
      </c>
      <c r="F3289" s="10">
        <v>42036</v>
      </c>
      <c r="G3289" s="10">
        <v>45689</v>
      </c>
      <c r="H3289" s="11">
        <v>11</v>
      </c>
      <c r="I3289" s="20" t="s">
        <v>259</v>
      </c>
      <c r="J3289" s="11" t="s">
        <v>261</v>
      </c>
      <c r="K3289" s="11" t="s">
        <v>11524</v>
      </c>
      <c r="L3289" s="11">
        <v>2</v>
      </c>
    </row>
    <row r="3290" spans="1:12">
      <c r="A3290" s="11" t="s">
        <v>5893</v>
      </c>
      <c r="D3290" s="11" t="s">
        <v>260</v>
      </c>
      <c r="E3290" s="19" t="s">
        <v>6081</v>
      </c>
      <c r="F3290" s="10">
        <v>42036</v>
      </c>
      <c r="G3290" s="10">
        <v>45689</v>
      </c>
      <c r="H3290" s="11">
        <v>11</v>
      </c>
      <c r="I3290" s="20" t="s">
        <v>259</v>
      </c>
      <c r="J3290" s="11" t="s">
        <v>261</v>
      </c>
      <c r="K3290" s="11" t="s">
        <v>11524</v>
      </c>
      <c r="L3290" s="11">
        <v>2</v>
      </c>
    </row>
    <row r="3291" spans="1:12">
      <c r="A3291" s="11" t="s">
        <v>5894</v>
      </c>
      <c r="D3291" s="11" t="s">
        <v>260</v>
      </c>
      <c r="E3291" s="19" t="s">
        <v>6082</v>
      </c>
      <c r="F3291" s="10">
        <v>42036</v>
      </c>
      <c r="G3291" s="10">
        <v>45689</v>
      </c>
      <c r="H3291" s="11">
        <v>11</v>
      </c>
      <c r="I3291" s="20" t="s">
        <v>259</v>
      </c>
      <c r="J3291" s="11" t="s">
        <v>261</v>
      </c>
      <c r="K3291" s="11" t="s">
        <v>11524</v>
      </c>
      <c r="L3291" s="11">
        <v>2</v>
      </c>
    </row>
    <row r="3292" spans="1:12">
      <c r="A3292" s="11" t="s">
        <v>5895</v>
      </c>
      <c r="D3292" s="11" t="s">
        <v>260</v>
      </c>
      <c r="E3292" s="19" t="s">
        <v>6083</v>
      </c>
      <c r="F3292" s="10">
        <v>42036</v>
      </c>
      <c r="G3292" s="10">
        <v>45689</v>
      </c>
      <c r="H3292" s="11">
        <v>11</v>
      </c>
      <c r="I3292" s="20" t="s">
        <v>259</v>
      </c>
      <c r="J3292" s="11" t="s">
        <v>261</v>
      </c>
      <c r="K3292" s="11" t="s">
        <v>11524</v>
      </c>
      <c r="L3292" s="11">
        <v>2</v>
      </c>
    </row>
    <row r="3293" spans="1:12">
      <c r="A3293" s="11" t="s">
        <v>5896</v>
      </c>
      <c r="D3293" s="11" t="s">
        <v>260</v>
      </c>
      <c r="E3293" s="19" t="s">
        <v>6084</v>
      </c>
      <c r="F3293" s="10">
        <v>42036</v>
      </c>
      <c r="G3293" s="10">
        <v>45689</v>
      </c>
      <c r="H3293" s="11">
        <v>11</v>
      </c>
      <c r="I3293" s="20" t="s">
        <v>259</v>
      </c>
      <c r="J3293" s="11" t="s">
        <v>261</v>
      </c>
      <c r="K3293" s="11" t="s">
        <v>11524</v>
      </c>
      <c r="L3293" s="11">
        <v>2</v>
      </c>
    </row>
    <row r="3294" spans="1:12">
      <c r="A3294" s="11" t="s">
        <v>5897</v>
      </c>
      <c r="D3294" s="11" t="s">
        <v>260</v>
      </c>
      <c r="E3294" s="19" t="s">
        <v>6085</v>
      </c>
      <c r="F3294" s="10">
        <v>42036</v>
      </c>
      <c r="G3294" s="10">
        <v>45689</v>
      </c>
      <c r="H3294" s="11">
        <v>11</v>
      </c>
      <c r="I3294" s="20" t="s">
        <v>259</v>
      </c>
      <c r="J3294" s="11" t="s">
        <v>261</v>
      </c>
      <c r="K3294" s="11" t="s">
        <v>11524</v>
      </c>
      <c r="L3294" s="11">
        <v>2</v>
      </c>
    </row>
    <row r="3295" spans="1:12">
      <c r="A3295" s="11" t="s">
        <v>5898</v>
      </c>
      <c r="D3295" s="11" t="s">
        <v>260</v>
      </c>
      <c r="E3295" s="19" t="s">
        <v>6086</v>
      </c>
      <c r="F3295" s="10">
        <v>42036</v>
      </c>
      <c r="G3295" s="10">
        <v>45689</v>
      </c>
      <c r="H3295" s="11">
        <v>11</v>
      </c>
      <c r="I3295" s="20" t="s">
        <v>259</v>
      </c>
      <c r="J3295" s="11" t="s">
        <v>261</v>
      </c>
      <c r="K3295" s="11" t="s">
        <v>11524</v>
      </c>
      <c r="L3295" s="11">
        <v>2</v>
      </c>
    </row>
    <row r="3296" spans="1:12">
      <c r="A3296" s="11" t="s">
        <v>5899</v>
      </c>
      <c r="D3296" s="11" t="s">
        <v>260</v>
      </c>
      <c r="E3296" s="19" t="s">
        <v>6087</v>
      </c>
      <c r="F3296" s="10">
        <v>42036</v>
      </c>
      <c r="G3296" s="10">
        <v>45689</v>
      </c>
      <c r="H3296" s="11">
        <v>11</v>
      </c>
      <c r="I3296" s="20" t="s">
        <v>259</v>
      </c>
      <c r="J3296" s="11" t="s">
        <v>261</v>
      </c>
      <c r="K3296" s="11" t="s">
        <v>11524</v>
      </c>
      <c r="L3296" s="11">
        <v>2</v>
      </c>
    </row>
    <row r="3297" spans="1:12">
      <c r="A3297" s="11" t="s">
        <v>5900</v>
      </c>
      <c r="D3297" s="11" t="s">
        <v>260</v>
      </c>
      <c r="E3297" s="19" t="s">
        <v>6088</v>
      </c>
      <c r="F3297" s="10">
        <v>42036</v>
      </c>
      <c r="G3297" s="10">
        <v>45689</v>
      </c>
      <c r="H3297" s="11">
        <v>11</v>
      </c>
      <c r="I3297" s="20" t="s">
        <v>259</v>
      </c>
      <c r="J3297" s="11" t="s">
        <v>261</v>
      </c>
      <c r="K3297" s="11" t="s">
        <v>11524</v>
      </c>
      <c r="L3297" s="11">
        <v>2</v>
      </c>
    </row>
    <row r="3298" spans="1:12">
      <c r="A3298" s="11" t="s">
        <v>5901</v>
      </c>
      <c r="D3298" s="11" t="s">
        <v>260</v>
      </c>
      <c r="E3298" s="19" t="s">
        <v>6089</v>
      </c>
      <c r="F3298" s="10">
        <v>42036</v>
      </c>
      <c r="G3298" s="10">
        <v>45689</v>
      </c>
      <c r="H3298" s="11">
        <v>11</v>
      </c>
      <c r="I3298" s="20" t="s">
        <v>259</v>
      </c>
      <c r="J3298" s="11" t="s">
        <v>261</v>
      </c>
      <c r="K3298" s="11" t="s">
        <v>11524</v>
      </c>
      <c r="L3298" s="11">
        <v>2</v>
      </c>
    </row>
    <row r="3299" spans="1:12">
      <c r="A3299" s="11" t="s">
        <v>5902</v>
      </c>
      <c r="D3299" s="11" t="s">
        <v>260</v>
      </c>
      <c r="E3299" s="19" t="s">
        <v>6090</v>
      </c>
      <c r="F3299" s="10">
        <v>42036</v>
      </c>
      <c r="G3299" s="10">
        <v>45689</v>
      </c>
      <c r="H3299" s="11">
        <v>11</v>
      </c>
      <c r="I3299" s="20" t="s">
        <v>259</v>
      </c>
      <c r="J3299" s="11" t="s">
        <v>261</v>
      </c>
      <c r="K3299" s="11" t="s">
        <v>11524</v>
      </c>
      <c r="L3299" s="11">
        <v>2</v>
      </c>
    </row>
    <row r="3300" spans="1:12">
      <c r="A3300" s="11" t="s">
        <v>5903</v>
      </c>
      <c r="D3300" s="11" t="s">
        <v>260</v>
      </c>
      <c r="E3300" s="19" t="s">
        <v>6091</v>
      </c>
      <c r="F3300" s="10">
        <v>42036</v>
      </c>
      <c r="G3300" s="10">
        <v>45689</v>
      </c>
      <c r="H3300" s="11">
        <v>11</v>
      </c>
      <c r="I3300" s="20" t="s">
        <v>259</v>
      </c>
      <c r="J3300" s="11" t="s">
        <v>261</v>
      </c>
      <c r="K3300" s="11" t="s">
        <v>11524</v>
      </c>
      <c r="L3300" s="11">
        <v>2</v>
      </c>
    </row>
    <row r="3301" spans="1:12">
      <c r="A3301" s="11" t="s">
        <v>5904</v>
      </c>
      <c r="D3301" s="11" t="s">
        <v>260</v>
      </c>
      <c r="E3301" s="19" t="s">
        <v>6092</v>
      </c>
      <c r="F3301" s="10">
        <v>42036</v>
      </c>
      <c r="G3301" s="10">
        <v>45689</v>
      </c>
      <c r="H3301" s="11">
        <v>11</v>
      </c>
      <c r="I3301" s="20" t="s">
        <v>259</v>
      </c>
      <c r="J3301" s="11" t="s">
        <v>261</v>
      </c>
      <c r="K3301" s="11" t="s">
        <v>11524</v>
      </c>
      <c r="L3301" s="11">
        <v>2</v>
      </c>
    </row>
    <row r="3302" spans="1:12">
      <c r="A3302" s="11" t="s">
        <v>5905</v>
      </c>
      <c r="D3302" s="11" t="s">
        <v>260</v>
      </c>
      <c r="E3302" s="19" t="s">
        <v>6093</v>
      </c>
      <c r="F3302" s="10">
        <v>42036</v>
      </c>
      <c r="G3302" s="10">
        <v>45689</v>
      </c>
      <c r="H3302" s="11">
        <v>11</v>
      </c>
      <c r="I3302" s="20" t="s">
        <v>259</v>
      </c>
      <c r="J3302" s="11" t="s">
        <v>261</v>
      </c>
      <c r="K3302" s="11" t="s">
        <v>11524</v>
      </c>
      <c r="L3302" s="11">
        <v>2</v>
      </c>
    </row>
    <row r="3303" spans="1:12">
      <c r="A3303" s="11" t="s">
        <v>5906</v>
      </c>
      <c r="D3303" s="11" t="s">
        <v>260</v>
      </c>
      <c r="E3303" s="19" t="s">
        <v>6094</v>
      </c>
      <c r="F3303" s="10">
        <v>42036</v>
      </c>
      <c r="G3303" s="10">
        <v>45689</v>
      </c>
      <c r="H3303" s="11">
        <v>11</v>
      </c>
      <c r="I3303" s="11" t="s">
        <v>277</v>
      </c>
      <c r="J3303" s="11" t="s">
        <v>261</v>
      </c>
      <c r="K3303" s="11" t="s">
        <v>11524</v>
      </c>
      <c r="L3303" s="11">
        <v>2</v>
      </c>
    </row>
    <row r="3304" spans="1:12">
      <c r="A3304" s="11" t="s">
        <v>5907</v>
      </c>
      <c r="D3304" s="11" t="s">
        <v>260</v>
      </c>
      <c r="E3304" s="19" t="s">
        <v>6095</v>
      </c>
      <c r="F3304" s="10">
        <v>42036</v>
      </c>
      <c r="G3304" s="10">
        <v>45689</v>
      </c>
      <c r="H3304" s="11">
        <v>11</v>
      </c>
      <c r="I3304" s="11" t="s">
        <v>277</v>
      </c>
      <c r="J3304" s="11" t="s">
        <v>261</v>
      </c>
      <c r="K3304" s="11" t="s">
        <v>11524</v>
      </c>
      <c r="L3304" s="11">
        <v>2</v>
      </c>
    </row>
    <row r="3305" spans="1:12">
      <c r="A3305" s="11" t="s">
        <v>5908</v>
      </c>
      <c r="D3305" s="11" t="s">
        <v>260</v>
      </c>
      <c r="E3305" s="19" t="s">
        <v>6096</v>
      </c>
      <c r="F3305" s="10">
        <v>42036</v>
      </c>
      <c r="G3305" s="10">
        <v>45689</v>
      </c>
      <c r="H3305" s="11">
        <v>11</v>
      </c>
      <c r="I3305" s="11" t="s">
        <v>277</v>
      </c>
      <c r="J3305" s="11" t="s">
        <v>261</v>
      </c>
      <c r="K3305" s="11" t="s">
        <v>11524</v>
      </c>
      <c r="L3305" s="11">
        <v>2</v>
      </c>
    </row>
    <row r="3306" spans="1:12">
      <c r="A3306" s="11" t="s">
        <v>5909</v>
      </c>
      <c r="D3306" s="11" t="s">
        <v>260</v>
      </c>
      <c r="E3306" s="19" t="s">
        <v>6097</v>
      </c>
      <c r="F3306" s="10">
        <v>42036</v>
      </c>
      <c r="G3306" s="10">
        <v>45689</v>
      </c>
      <c r="H3306" s="11">
        <v>11</v>
      </c>
      <c r="I3306" s="20" t="s">
        <v>259</v>
      </c>
      <c r="J3306" s="11" t="s">
        <v>261</v>
      </c>
      <c r="K3306" s="11" t="s">
        <v>11524</v>
      </c>
      <c r="L3306" s="11">
        <v>2</v>
      </c>
    </row>
    <row r="3307" spans="1:12">
      <c r="A3307" s="11" t="s">
        <v>5910</v>
      </c>
      <c r="D3307" s="11" t="s">
        <v>260</v>
      </c>
      <c r="E3307" s="19" t="s">
        <v>6098</v>
      </c>
      <c r="F3307" s="10">
        <v>42036</v>
      </c>
      <c r="G3307" s="10">
        <v>45689</v>
      </c>
      <c r="H3307" s="11">
        <v>11</v>
      </c>
      <c r="I3307" s="20" t="s">
        <v>259</v>
      </c>
      <c r="J3307" s="11" t="s">
        <v>261</v>
      </c>
      <c r="K3307" s="11" t="s">
        <v>11524</v>
      </c>
      <c r="L3307" s="11">
        <v>2</v>
      </c>
    </row>
    <row r="3308" spans="1:12">
      <c r="A3308" s="11" t="s">
        <v>5911</v>
      </c>
      <c r="D3308" s="11" t="s">
        <v>260</v>
      </c>
      <c r="E3308" s="19" t="s">
        <v>6099</v>
      </c>
      <c r="F3308" s="10">
        <v>42036</v>
      </c>
      <c r="G3308" s="10">
        <v>45689</v>
      </c>
      <c r="H3308" s="11">
        <v>11</v>
      </c>
      <c r="I3308" s="20" t="s">
        <v>259</v>
      </c>
      <c r="J3308" s="11" t="s">
        <v>261</v>
      </c>
      <c r="K3308" s="11" t="s">
        <v>11524</v>
      </c>
      <c r="L3308" s="11">
        <v>2</v>
      </c>
    </row>
    <row r="3309" spans="1:12">
      <c r="A3309" s="11" t="s">
        <v>5912</v>
      </c>
      <c r="D3309" s="11" t="s">
        <v>260</v>
      </c>
      <c r="E3309" s="19" t="s">
        <v>6100</v>
      </c>
      <c r="F3309" s="10">
        <v>42036</v>
      </c>
      <c r="G3309" s="10">
        <v>45689</v>
      </c>
      <c r="H3309" s="11">
        <v>11</v>
      </c>
      <c r="I3309" s="20" t="s">
        <v>259</v>
      </c>
      <c r="J3309" s="11" t="s">
        <v>261</v>
      </c>
      <c r="K3309" s="11" t="s">
        <v>11524</v>
      </c>
      <c r="L3309" s="11">
        <v>2</v>
      </c>
    </row>
    <row r="3310" spans="1:12">
      <c r="A3310" s="11" t="s">
        <v>5913</v>
      </c>
      <c r="D3310" s="11" t="s">
        <v>260</v>
      </c>
      <c r="E3310" s="19" t="s">
        <v>6101</v>
      </c>
      <c r="F3310" s="10">
        <v>42036</v>
      </c>
      <c r="G3310" s="10">
        <v>45689</v>
      </c>
      <c r="H3310" s="11">
        <v>11</v>
      </c>
      <c r="I3310" s="20" t="s">
        <v>259</v>
      </c>
      <c r="J3310" s="11" t="s">
        <v>261</v>
      </c>
      <c r="K3310" s="11" t="s">
        <v>11524</v>
      </c>
      <c r="L3310" s="11">
        <v>2</v>
      </c>
    </row>
    <row r="3311" spans="1:12">
      <c r="A3311" s="11" t="s">
        <v>5914</v>
      </c>
      <c r="D3311" s="11" t="s">
        <v>260</v>
      </c>
      <c r="E3311" s="19" t="s">
        <v>6102</v>
      </c>
      <c r="F3311" s="10">
        <v>42036</v>
      </c>
      <c r="G3311" s="10">
        <v>45689</v>
      </c>
      <c r="H3311" s="11">
        <v>11</v>
      </c>
      <c r="I3311" s="20" t="s">
        <v>259</v>
      </c>
      <c r="J3311" s="11" t="s">
        <v>261</v>
      </c>
      <c r="K3311" s="11" t="s">
        <v>11524</v>
      </c>
      <c r="L3311" s="11">
        <v>2</v>
      </c>
    </row>
    <row r="3312" spans="1:12">
      <c r="A3312" s="11" t="s">
        <v>5915</v>
      </c>
      <c r="D3312" s="11" t="s">
        <v>260</v>
      </c>
      <c r="E3312" s="19" t="s">
        <v>6103</v>
      </c>
      <c r="F3312" s="10">
        <v>42036</v>
      </c>
      <c r="G3312" s="10">
        <v>45689</v>
      </c>
      <c r="H3312" s="11">
        <v>11</v>
      </c>
      <c r="I3312" s="20" t="s">
        <v>259</v>
      </c>
      <c r="J3312" s="11" t="s">
        <v>261</v>
      </c>
      <c r="K3312" s="11" t="s">
        <v>11524</v>
      </c>
      <c r="L3312" s="11">
        <v>2</v>
      </c>
    </row>
    <row r="3313" spans="1:12">
      <c r="A3313" s="11" t="s">
        <v>5916</v>
      </c>
      <c r="D3313" s="11" t="s">
        <v>260</v>
      </c>
      <c r="E3313" s="19" t="s">
        <v>6104</v>
      </c>
      <c r="F3313" s="10">
        <v>42036</v>
      </c>
      <c r="G3313" s="10">
        <v>45689</v>
      </c>
      <c r="H3313" s="11">
        <v>11</v>
      </c>
      <c r="I3313" s="20" t="s">
        <v>259</v>
      </c>
      <c r="J3313" s="11" t="s">
        <v>261</v>
      </c>
      <c r="K3313" s="11" t="s">
        <v>11524</v>
      </c>
      <c r="L3313" s="11">
        <v>2</v>
      </c>
    </row>
    <row r="3314" spans="1:12">
      <c r="A3314" s="11" t="s">
        <v>5917</v>
      </c>
      <c r="D3314" s="11" t="s">
        <v>260</v>
      </c>
      <c r="E3314" s="19" t="s">
        <v>6105</v>
      </c>
      <c r="F3314" s="10">
        <v>42036</v>
      </c>
      <c r="G3314" s="10">
        <v>45689</v>
      </c>
      <c r="H3314" s="11">
        <v>11</v>
      </c>
      <c r="I3314" s="20" t="s">
        <v>259</v>
      </c>
      <c r="J3314" s="11" t="s">
        <v>261</v>
      </c>
      <c r="K3314" s="11" t="s">
        <v>11524</v>
      </c>
      <c r="L3314" s="11">
        <v>2</v>
      </c>
    </row>
    <row r="3315" spans="1:12">
      <c r="A3315" s="11" t="s">
        <v>5918</v>
      </c>
      <c r="D3315" s="11" t="s">
        <v>260</v>
      </c>
      <c r="E3315" s="19" t="s">
        <v>6106</v>
      </c>
      <c r="F3315" s="10">
        <v>42036</v>
      </c>
      <c r="G3315" s="10">
        <v>45689</v>
      </c>
      <c r="H3315" s="11">
        <v>11</v>
      </c>
      <c r="I3315" s="20" t="s">
        <v>259</v>
      </c>
      <c r="J3315" s="11" t="s">
        <v>261</v>
      </c>
      <c r="K3315" s="11" t="s">
        <v>11524</v>
      </c>
      <c r="L3315" s="11">
        <v>2</v>
      </c>
    </row>
    <row r="3316" spans="1:12">
      <c r="A3316" s="11" t="s">
        <v>5919</v>
      </c>
      <c r="D3316" s="11" t="s">
        <v>260</v>
      </c>
      <c r="E3316" s="19" t="s">
        <v>6107</v>
      </c>
      <c r="F3316" s="10">
        <v>42036</v>
      </c>
      <c r="G3316" s="10">
        <v>45689</v>
      </c>
      <c r="H3316" s="11">
        <v>11</v>
      </c>
      <c r="I3316" s="20" t="s">
        <v>259</v>
      </c>
      <c r="J3316" s="11" t="s">
        <v>261</v>
      </c>
      <c r="K3316" s="11" t="s">
        <v>11524</v>
      </c>
      <c r="L3316" s="11">
        <v>2</v>
      </c>
    </row>
    <row r="3317" spans="1:12">
      <c r="A3317" s="11" t="s">
        <v>5920</v>
      </c>
      <c r="D3317" s="11" t="s">
        <v>260</v>
      </c>
      <c r="E3317" s="19" t="s">
        <v>6108</v>
      </c>
      <c r="F3317" s="10">
        <v>42036</v>
      </c>
      <c r="G3317" s="10">
        <v>45689</v>
      </c>
      <c r="H3317" s="11">
        <v>11</v>
      </c>
      <c r="I3317" s="20" t="s">
        <v>259</v>
      </c>
      <c r="J3317" s="11" t="s">
        <v>261</v>
      </c>
      <c r="K3317" s="11" t="s">
        <v>11524</v>
      </c>
      <c r="L3317" s="11">
        <v>2</v>
      </c>
    </row>
    <row r="3318" spans="1:12">
      <c r="A3318" s="11" t="s">
        <v>5921</v>
      </c>
      <c r="D3318" s="11" t="s">
        <v>260</v>
      </c>
      <c r="E3318" s="19" t="s">
        <v>6109</v>
      </c>
      <c r="F3318" s="10">
        <v>42036</v>
      </c>
      <c r="G3318" s="10">
        <v>45689</v>
      </c>
      <c r="H3318" s="11">
        <v>11</v>
      </c>
      <c r="I3318" s="20" t="s">
        <v>259</v>
      </c>
      <c r="J3318" s="11" t="s">
        <v>261</v>
      </c>
      <c r="K3318" s="11" t="s">
        <v>11524</v>
      </c>
      <c r="L3318" s="11">
        <v>2</v>
      </c>
    </row>
    <row r="3319" spans="1:12">
      <c r="A3319" s="11" t="s">
        <v>5922</v>
      </c>
      <c r="D3319" s="11" t="s">
        <v>260</v>
      </c>
      <c r="E3319" s="19" t="s">
        <v>6110</v>
      </c>
      <c r="F3319" s="10">
        <v>42036</v>
      </c>
      <c r="G3319" s="10">
        <v>45689</v>
      </c>
      <c r="H3319" s="11">
        <v>11</v>
      </c>
      <c r="I3319" s="20" t="s">
        <v>259</v>
      </c>
      <c r="J3319" s="11" t="s">
        <v>261</v>
      </c>
      <c r="K3319" s="11" t="s">
        <v>11524</v>
      </c>
      <c r="L3319" s="11">
        <v>2</v>
      </c>
    </row>
    <row r="3320" spans="1:12">
      <c r="A3320" s="11" t="s">
        <v>5923</v>
      </c>
      <c r="D3320" s="11" t="s">
        <v>260</v>
      </c>
      <c r="E3320" s="19" t="s">
        <v>6111</v>
      </c>
      <c r="F3320" s="10">
        <v>42036</v>
      </c>
      <c r="G3320" s="10">
        <v>45689</v>
      </c>
      <c r="H3320" s="11">
        <v>11</v>
      </c>
      <c r="I3320" s="20" t="s">
        <v>259</v>
      </c>
      <c r="J3320" s="11" t="s">
        <v>261</v>
      </c>
      <c r="K3320" s="11" t="s">
        <v>11524</v>
      </c>
      <c r="L3320" s="11">
        <v>2</v>
      </c>
    </row>
    <row r="3321" spans="1:12">
      <c r="A3321" s="11" t="s">
        <v>5924</v>
      </c>
      <c r="D3321" s="11" t="s">
        <v>260</v>
      </c>
      <c r="E3321" s="19" t="s">
        <v>6112</v>
      </c>
      <c r="F3321" s="10">
        <v>42036</v>
      </c>
      <c r="G3321" s="10">
        <v>45689</v>
      </c>
      <c r="H3321" s="11">
        <v>11</v>
      </c>
      <c r="I3321" s="11" t="s">
        <v>277</v>
      </c>
      <c r="J3321" s="11" t="s">
        <v>261</v>
      </c>
      <c r="K3321" s="11" t="s">
        <v>11524</v>
      </c>
      <c r="L3321" s="11">
        <v>2</v>
      </c>
    </row>
    <row r="3322" spans="1:12">
      <c r="A3322" s="11" t="s">
        <v>5925</v>
      </c>
      <c r="D3322" s="11" t="s">
        <v>260</v>
      </c>
      <c r="E3322" s="19" t="s">
        <v>6113</v>
      </c>
      <c r="F3322" s="10">
        <v>42036</v>
      </c>
      <c r="G3322" s="10">
        <v>45689</v>
      </c>
      <c r="H3322" s="11">
        <v>11</v>
      </c>
      <c r="I3322" s="11" t="s">
        <v>277</v>
      </c>
      <c r="J3322" s="11" t="s">
        <v>261</v>
      </c>
      <c r="K3322" s="11" t="s">
        <v>11524</v>
      </c>
      <c r="L3322" s="11">
        <v>2</v>
      </c>
    </row>
    <row r="3323" spans="1:12">
      <c r="A3323" s="11" t="s">
        <v>5926</v>
      </c>
      <c r="D3323" s="11" t="s">
        <v>260</v>
      </c>
      <c r="E3323" s="19" t="s">
        <v>6114</v>
      </c>
      <c r="F3323" s="10">
        <v>42036</v>
      </c>
      <c r="G3323" s="10">
        <v>45689</v>
      </c>
      <c r="H3323" s="11">
        <v>11</v>
      </c>
      <c r="I3323" s="11" t="s">
        <v>277</v>
      </c>
      <c r="J3323" s="11" t="s">
        <v>261</v>
      </c>
      <c r="K3323" s="11" t="s">
        <v>11524</v>
      </c>
      <c r="L3323" s="11">
        <v>2</v>
      </c>
    </row>
    <row r="3324" spans="1:12">
      <c r="A3324" s="11" t="s">
        <v>5927</v>
      </c>
      <c r="D3324" s="11" t="s">
        <v>260</v>
      </c>
      <c r="E3324" s="19" t="s">
        <v>6115</v>
      </c>
      <c r="F3324" s="10">
        <v>42036</v>
      </c>
      <c r="G3324" s="10">
        <v>45689</v>
      </c>
      <c r="H3324" s="11">
        <v>11</v>
      </c>
      <c r="I3324" s="20" t="s">
        <v>259</v>
      </c>
      <c r="J3324" s="11" t="s">
        <v>261</v>
      </c>
      <c r="K3324" s="11" t="s">
        <v>11524</v>
      </c>
      <c r="L3324" s="11">
        <v>2</v>
      </c>
    </row>
    <row r="3325" spans="1:12">
      <c r="A3325" s="11" t="s">
        <v>5928</v>
      </c>
      <c r="D3325" s="11" t="s">
        <v>260</v>
      </c>
      <c r="E3325" s="19" t="s">
        <v>6116</v>
      </c>
      <c r="F3325" s="10">
        <v>42036</v>
      </c>
      <c r="G3325" s="10">
        <v>45689</v>
      </c>
      <c r="H3325" s="11">
        <v>11</v>
      </c>
      <c r="I3325" s="20" t="s">
        <v>259</v>
      </c>
      <c r="J3325" s="11" t="s">
        <v>261</v>
      </c>
      <c r="K3325" s="11" t="s">
        <v>11524</v>
      </c>
      <c r="L3325" s="11">
        <v>2</v>
      </c>
    </row>
    <row r="3326" spans="1:12">
      <c r="A3326" s="11" t="s">
        <v>5929</v>
      </c>
      <c r="D3326" s="11" t="s">
        <v>260</v>
      </c>
      <c r="E3326" s="19" t="s">
        <v>6117</v>
      </c>
      <c r="F3326" s="10">
        <v>42036</v>
      </c>
      <c r="G3326" s="10">
        <v>45689</v>
      </c>
      <c r="H3326" s="11">
        <v>11</v>
      </c>
      <c r="I3326" s="20" t="s">
        <v>259</v>
      </c>
      <c r="J3326" s="11" t="s">
        <v>261</v>
      </c>
      <c r="K3326" s="11" t="s">
        <v>11524</v>
      </c>
      <c r="L3326" s="11">
        <v>2</v>
      </c>
    </row>
    <row r="3327" spans="1:12">
      <c r="A3327" s="11" t="s">
        <v>5930</v>
      </c>
      <c r="D3327" s="11" t="s">
        <v>260</v>
      </c>
      <c r="E3327" s="19" t="s">
        <v>6118</v>
      </c>
      <c r="F3327" s="10">
        <v>42036</v>
      </c>
      <c r="G3327" s="10">
        <v>45689</v>
      </c>
      <c r="H3327" s="11">
        <v>11</v>
      </c>
      <c r="I3327" s="20" t="s">
        <v>259</v>
      </c>
      <c r="J3327" s="11" t="s">
        <v>261</v>
      </c>
      <c r="K3327" s="11" t="s">
        <v>11524</v>
      </c>
      <c r="L3327" s="11">
        <v>2</v>
      </c>
    </row>
    <row r="3328" spans="1:12">
      <c r="A3328" s="11" t="s">
        <v>5931</v>
      </c>
      <c r="D3328" s="11" t="s">
        <v>260</v>
      </c>
      <c r="E3328" s="19" t="s">
        <v>6119</v>
      </c>
      <c r="F3328" s="10">
        <v>42036</v>
      </c>
      <c r="G3328" s="10">
        <v>45689</v>
      </c>
      <c r="H3328" s="11">
        <v>11</v>
      </c>
      <c r="I3328" s="20" t="s">
        <v>259</v>
      </c>
      <c r="J3328" s="11" t="s">
        <v>261</v>
      </c>
      <c r="K3328" s="11" t="s">
        <v>11524</v>
      </c>
      <c r="L3328" s="11">
        <v>2</v>
      </c>
    </row>
    <row r="3329" spans="1:12">
      <c r="A3329" s="11" t="s">
        <v>5932</v>
      </c>
      <c r="D3329" s="11" t="s">
        <v>260</v>
      </c>
      <c r="E3329" s="19" t="s">
        <v>6120</v>
      </c>
      <c r="F3329" s="10">
        <v>42036</v>
      </c>
      <c r="G3329" s="10">
        <v>45689</v>
      </c>
      <c r="H3329" s="11">
        <v>11</v>
      </c>
      <c r="I3329" s="20" t="s">
        <v>259</v>
      </c>
      <c r="J3329" s="11" t="s">
        <v>261</v>
      </c>
      <c r="K3329" s="11" t="s">
        <v>11524</v>
      </c>
      <c r="L3329" s="11">
        <v>2</v>
      </c>
    </row>
    <row r="3330" spans="1:12">
      <c r="A3330" s="11" t="s">
        <v>5933</v>
      </c>
      <c r="D3330" s="11" t="s">
        <v>260</v>
      </c>
      <c r="E3330" s="19" t="s">
        <v>6121</v>
      </c>
      <c r="F3330" s="10">
        <v>42036</v>
      </c>
      <c r="G3330" s="10">
        <v>45689</v>
      </c>
      <c r="H3330" s="11">
        <v>11</v>
      </c>
      <c r="I3330" s="20" t="s">
        <v>259</v>
      </c>
      <c r="J3330" s="11" t="s">
        <v>261</v>
      </c>
      <c r="K3330" s="11" t="s">
        <v>11524</v>
      </c>
      <c r="L3330" s="11">
        <v>2</v>
      </c>
    </row>
    <row r="3331" spans="1:12">
      <c r="A3331" s="11" t="s">
        <v>5934</v>
      </c>
      <c r="D3331" s="11" t="s">
        <v>260</v>
      </c>
      <c r="E3331" s="19" t="s">
        <v>6122</v>
      </c>
      <c r="F3331" s="10">
        <v>42036</v>
      </c>
      <c r="G3331" s="10">
        <v>45689</v>
      </c>
      <c r="H3331" s="11">
        <v>11</v>
      </c>
      <c r="I3331" s="20" t="s">
        <v>259</v>
      </c>
      <c r="J3331" s="11" t="s">
        <v>261</v>
      </c>
      <c r="K3331" s="11" t="s">
        <v>11524</v>
      </c>
      <c r="L3331" s="11">
        <v>2</v>
      </c>
    </row>
    <row r="3332" spans="1:12">
      <c r="A3332" s="11" t="s">
        <v>5935</v>
      </c>
      <c r="D3332" s="11" t="s">
        <v>260</v>
      </c>
      <c r="E3332" s="19" t="s">
        <v>6123</v>
      </c>
      <c r="F3332" s="10">
        <v>42036</v>
      </c>
      <c r="G3332" s="10">
        <v>45689</v>
      </c>
      <c r="H3332" s="11">
        <v>11</v>
      </c>
      <c r="I3332" s="20" t="s">
        <v>259</v>
      </c>
      <c r="J3332" s="11" t="s">
        <v>261</v>
      </c>
      <c r="K3332" s="11" t="s">
        <v>11524</v>
      </c>
      <c r="L3332" s="11">
        <v>2</v>
      </c>
    </row>
    <row r="3333" spans="1:12">
      <c r="A3333" s="11" t="s">
        <v>5936</v>
      </c>
      <c r="D3333" s="11" t="s">
        <v>260</v>
      </c>
      <c r="E3333" s="19" t="s">
        <v>6124</v>
      </c>
      <c r="F3333" s="10">
        <v>42036</v>
      </c>
      <c r="G3333" s="10">
        <v>45689</v>
      </c>
      <c r="H3333" s="11">
        <v>11</v>
      </c>
      <c r="I3333" s="20" t="s">
        <v>259</v>
      </c>
      <c r="J3333" s="11" t="s">
        <v>261</v>
      </c>
      <c r="K3333" s="11" t="s">
        <v>11524</v>
      </c>
      <c r="L3333" s="11">
        <v>2</v>
      </c>
    </row>
    <row r="3334" spans="1:12">
      <c r="A3334" s="11" t="s">
        <v>5937</v>
      </c>
      <c r="D3334" s="11" t="s">
        <v>260</v>
      </c>
      <c r="E3334" s="19" t="s">
        <v>6125</v>
      </c>
      <c r="F3334" s="10">
        <v>42036</v>
      </c>
      <c r="G3334" s="10">
        <v>45689</v>
      </c>
      <c r="H3334" s="11">
        <v>11</v>
      </c>
      <c r="I3334" s="20" t="s">
        <v>259</v>
      </c>
      <c r="J3334" s="11" t="s">
        <v>261</v>
      </c>
      <c r="K3334" s="11" t="s">
        <v>11524</v>
      </c>
      <c r="L3334" s="11">
        <v>2</v>
      </c>
    </row>
    <row r="3335" spans="1:12">
      <c r="A3335" s="11" t="s">
        <v>5938</v>
      </c>
      <c r="D3335" s="11" t="s">
        <v>260</v>
      </c>
      <c r="E3335" s="19" t="s">
        <v>6126</v>
      </c>
      <c r="F3335" s="10">
        <v>42036</v>
      </c>
      <c r="G3335" s="10">
        <v>45689</v>
      </c>
      <c r="H3335" s="11">
        <v>11</v>
      </c>
      <c r="I3335" s="20" t="s">
        <v>259</v>
      </c>
      <c r="J3335" s="11" t="s">
        <v>261</v>
      </c>
      <c r="K3335" s="11" t="s">
        <v>11524</v>
      </c>
      <c r="L3335" s="11">
        <v>2</v>
      </c>
    </row>
    <row r="3336" spans="1:12">
      <c r="A3336" s="11" t="s">
        <v>5939</v>
      </c>
      <c r="D3336" s="11" t="s">
        <v>260</v>
      </c>
      <c r="E3336" s="19" t="s">
        <v>6127</v>
      </c>
      <c r="F3336" s="10">
        <v>42036</v>
      </c>
      <c r="G3336" s="10">
        <v>45689</v>
      </c>
      <c r="H3336" s="11">
        <v>11</v>
      </c>
      <c r="I3336" s="20" t="s">
        <v>259</v>
      </c>
      <c r="J3336" s="11" t="s">
        <v>261</v>
      </c>
      <c r="K3336" s="11" t="s">
        <v>11524</v>
      </c>
      <c r="L3336" s="11">
        <v>2</v>
      </c>
    </row>
    <row r="3337" spans="1:12">
      <c r="A3337" s="11" t="s">
        <v>5940</v>
      </c>
      <c r="D3337" s="11" t="s">
        <v>260</v>
      </c>
      <c r="E3337" s="19" t="s">
        <v>6128</v>
      </c>
      <c r="F3337" s="10">
        <v>42036</v>
      </c>
      <c r="G3337" s="10">
        <v>45689</v>
      </c>
      <c r="H3337" s="11">
        <v>11</v>
      </c>
      <c r="I3337" s="20" t="s">
        <v>259</v>
      </c>
      <c r="J3337" s="11" t="s">
        <v>261</v>
      </c>
      <c r="K3337" s="11" t="s">
        <v>11524</v>
      </c>
      <c r="L3337" s="11">
        <v>2</v>
      </c>
    </row>
    <row r="3338" spans="1:12">
      <c r="A3338" s="11" t="s">
        <v>5941</v>
      </c>
      <c r="D3338" s="11" t="s">
        <v>260</v>
      </c>
      <c r="E3338" s="19" t="s">
        <v>6129</v>
      </c>
      <c r="F3338" s="10">
        <v>42036</v>
      </c>
      <c r="G3338" s="10">
        <v>45689</v>
      </c>
      <c r="H3338" s="11">
        <v>11</v>
      </c>
      <c r="I3338" s="20" t="s">
        <v>259</v>
      </c>
      <c r="J3338" s="11" t="s">
        <v>261</v>
      </c>
      <c r="K3338" s="11" t="s">
        <v>11524</v>
      </c>
      <c r="L3338" s="11">
        <v>2</v>
      </c>
    </row>
    <row r="3339" spans="1:12">
      <c r="A3339" s="11" t="s">
        <v>5942</v>
      </c>
      <c r="D3339" s="11" t="s">
        <v>260</v>
      </c>
      <c r="E3339" s="19" t="s">
        <v>6130</v>
      </c>
      <c r="F3339" s="10">
        <v>42036</v>
      </c>
      <c r="G3339" s="10">
        <v>45689</v>
      </c>
      <c r="H3339" s="11">
        <v>11</v>
      </c>
      <c r="I3339" s="11" t="s">
        <v>277</v>
      </c>
      <c r="J3339" s="11" t="s">
        <v>261</v>
      </c>
      <c r="K3339" s="11" t="s">
        <v>11524</v>
      </c>
      <c r="L3339" s="11">
        <v>2</v>
      </c>
    </row>
    <row r="3340" spans="1:12">
      <c r="A3340" s="11" t="s">
        <v>5943</v>
      </c>
      <c r="D3340" s="11" t="s">
        <v>260</v>
      </c>
      <c r="E3340" s="19" t="s">
        <v>6131</v>
      </c>
      <c r="F3340" s="10">
        <v>42036</v>
      </c>
      <c r="G3340" s="10">
        <v>45689</v>
      </c>
      <c r="H3340" s="11">
        <v>11</v>
      </c>
      <c r="I3340" s="11" t="s">
        <v>277</v>
      </c>
      <c r="J3340" s="11" t="s">
        <v>261</v>
      </c>
      <c r="K3340" s="11" t="s">
        <v>11524</v>
      </c>
      <c r="L3340" s="11">
        <v>2</v>
      </c>
    </row>
    <row r="3341" spans="1:12">
      <c r="A3341" s="11" t="s">
        <v>5944</v>
      </c>
      <c r="D3341" s="11" t="s">
        <v>260</v>
      </c>
      <c r="E3341" s="19" t="s">
        <v>6132</v>
      </c>
      <c r="F3341" s="10">
        <v>42036</v>
      </c>
      <c r="G3341" s="10">
        <v>45689</v>
      </c>
      <c r="H3341" s="11">
        <v>11</v>
      </c>
      <c r="I3341" s="11" t="s">
        <v>277</v>
      </c>
      <c r="J3341" s="11" t="s">
        <v>261</v>
      </c>
      <c r="K3341" s="11" t="s">
        <v>11524</v>
      </c>
      <c r="L3341" s="11">
        <v>2</v>
      </c>
    </row>
    <row r="3342" spans="1:12">
      <c r="A3342" s="11" t="s">
        <v>5945</v>
      </c>
      <c r="D3342" s="11" t="s">
        <v>260</v>
      </c>
      <c r="E3342" s="19" t="s">
        <v>6133</v>
      </c>
      <c r="F3342" s="10">
        <v>42036</v>
      </c>
      <c r="G3342" s="10">
        <v>45689</v>
      </c>
      <c r="H3342" s="11">
        <v>11</v>
      </c>
      <c r="I3342" s="20" t="s">
        <v>259</v>
      </c>
      <c r="J3342" s="11" t="s">
        <v>261</v>
      </c>
      <c r="K3342" s="11" t="s">
        <v>11524</v>
      </c>
      <c r="L3342" s="11">
        <v>2</v>
      </c>
    </row>
    <row r="3343" spans="1:12">
      <c r="A3343" s="11" t="s">
        <v>5946</v>
      </c>
      <c r="D3343" s="11" t="s">
        <v>260</v>
      </c>
      <c r="E3343" s="19" t="s">
        <v>6134</v>
      </c>
      <c r="F3343" s="10">
        <v>42036</v>
      </c>
      <c r="G3343" s="10">
        <v>45689</v>
      </c>
      <c r="H3343" s="11">
        <v>11</v>
      </c>
      <c r="I3343" s="20" t="s">
        <v>259</v>
      </c>
      <c r="J3343" s="11" t="s">
        <v>261</v>
      </c>
      <c r="K3343" s="11" t="s">
        <v>11524</v>
      </c>
      <c r="L3343" s="11">
        <v>2</v>
      </c>
    </row>
    <row r="3344" spans="1:12">
      <c r="A3344" s="11" t="s">
        <v>5947</v>
      </c>
      <c r="D3344" s="11" t="s">
        <v>260</v>
      </c>
      <c r="E3344" s="19" t="s">
        <v>6135</v>
      </c>
      <c r="F3344" s="10">
        <v>42036</v>
      </c>
      <c r="G3344" s="10">
        <v>45689</v>
      </c>
      <c r="H3344" s="11">
        <v>11</v>
      </c>
      <c r="I3344" s="20" t="s">
        <v>259</v>
      </c>
      <c r="J3344" s="11" t="s">
        <v>261</v>
      </c>
      <c r="K3344" s="11" t="s">
        <v>11524</v>
      </c>
      <c r="L3344" s="11">
        <v>2</v>
      </c>
    </row>
    <row r="3345" spans="1:12">
      <c r="A3345" s="11" t="s">
        <v>5948</v>
      </c>
      <c r="D3345" s="11" t="s">
        <v>260</v>
      </c>
      <c r="E3345" s="19" t="s">
        <v>6136</v>
      </c>
      <c r="F3345" s="10">
        <v>42036</v>
      </c>
      <c r="G3345" s="10">
        <v>45689</v>
      </c>
      <c r="H3345" s="11">
        <v>11</v>
      </c>
      <c r="I3345" s="20" t="s">
        <v>259</v>
      </c>
      <c r="J3345" s="11" t="s">
        <v>261</v>
      </c>
      <c r="K3345" s="11" t="s">
        <v>11524</v>
      </c>
      <c r="L3345" s="11">
        <v>2</v>
      </c>
    </row>
    <row r="3346" spans="1:12">
      <c r="A3346" s="11" t="s">
        <v>5949</v>
      </c>
      <c r="D3346" s="11" t="s">
        <v>260</v>
      </c>
      <c r="E3346" s="19" t="s">
        <v>6137</v>
      </c>
      <c r="F3346" s="10">
        <v>42036</v>
      </c>
      <c r="G3346" s="10">
        <v>45689</v>
      </c>
      <c r="H3346" s="11">
        <v>11</v>
      </c>
      <c r="I3346" s="20" t="s">
        <v>259</v>
      </c>
      <c r="J3346" s="11" t="s">
        <v>261</v>
      </c>
      <c r="K3346" s="11" t="s">
        <v>11524</v>
      </c>
      <c r="L3346" s="11">
        <v>2</v>
      </c>
    </row>
    <row r="3347" spans="1:12">
      <c r="A3347" s="11" t="s">
        <v>5950</v>
      </c>
      <c r="D3347" s="11" t="s">
        <v>260</v>
      </c>
      <c r="E3347" s="19" t="s">
        <v>6138</v>
      </c>
      <c r="F3347" s="10">
        <v>42036</v>
      </c>
      <c r="G3347" s="10">
        <v>45689</v>
      </c>
      <c r="H3347" s="11">
        <v>11</v>
      </c>
      <c r="I3347" s="20" t="s">
        <v>259</v>
      </c>
      <c r="J3347" s="11" t="s">
        <v>261</v>
      </c>
      <c r="K3347" s="11" t="s">
        <v>11524</v>
      </c>
      <c r="L3347" s="11">
        <v>2</v>
      </c>
    </row>
    <row r="3348" spans="1:12">
      <c r="A3348" s="11" t="s">
        <v>5951</v>
      </c>
      <c r="D3348" s="11" t="s">
        <v>260</v>
      </c>
      <c r="E3348" s="19" t="s">
        <v>6139</v>
      </c>
      <c r="F3348" s="10">
        <v>42036</v>
      </c>
      <c r="G3348" s="10">
        <v>45689</v>
      </c>
      <c r="H3348" s="11">
        <v>11</v>
      </c>
      <c r="I3348" s="20" t="s">
        <v>259</v>
      </c>
      <c r="J3348" s="11" t="s">
        <v>261</v>
      </c>
      <c r="K3348" s="11" t="s">
        <v>11524</v>
      </c>
      <c r="L3348" s="11">
        <v>2</v>
      </c>
    </row>
    <row r="3349" spans="1:12">
      <c r="A3349" s="11" t="s">
        <v>5952</v>
      </c>
      <c r="D3349" s="11" t="s">
        <v>260</v>
      </c>
      <c r="E3349" s="19" t="s">
        <v>6140</v>
      </c>
      <c r="F3349" s="10">
        <v>42036</v>
      </c>
      <c r="G3349" s="10">
        <v>45689</v>
      </c>
      <c r="H3349" s="11">
        <v>11</v>
      </c>
      <c r="I3349" s="20" t="s">
        <v>259</v>
      </c>
      <c r="J3349" s="11" t="s">
        <v>261</v>
      </c>
      <c r="K3349" s="11" t="s">
        <v>11524</v>
      </c>
      <c r="L3349" s="11">
        <v>2</v>
      </c>
    </row>
    <row r="3350" spans="1:12">
      <c r="A3350" s="11" t="s">
        <v>5953</v>
      </c>
      <c r="D3350" s="11" t="s">
        <v>260</v>
      </c>
      <c r="E3350" s="19" t="s">
        <v>6141</v>
      </c>
      <c r="F3350" s="10">
        <v>42036</v>
      </c>
      <c r="G3350" s="10">
        <v>45689</v>
      </c>
      <c r="H3350" s="11">
        <v>11</v>
      </c>
      <c r="I3350" s="20" t="s">
        <v>259</v>
      </c>
      <c r="J3350" s="11" t="s">
        <v>261</v>
      </c>
      <c r="K3350" s="11" t="s">
        <v>11524</v>
      </c>
      <c r="L3350" s="11">
        <v>2</v>
      </c>
    </row>
    <row r="3351" spans="1:12">
      <c r="A3351" s="11" t="s">
        <v>5954</v>
      </c>
      <c r="D3351" s="11" t="s">
        <v>260</v>
      </c>
      <c r="E3351" s="19" t="s">
        <v>6142</v>
      </c>
      <c r="F3351" s="10">
        <v>42036</v>
      </c>
      <c r="G3351" s="10">
        <v>45689</v>
      </c>
      <c r="H3351" s="11">
        <v>11</v>
      </c>
      <c r="I3351" s="20" t="s">
        <v>259</v>
      </c>
      <c r="J3351" s="11" t="s">
        <v>261</v>
      </c>
      <c r="K3351" s="11" t="s">
        <v>11524</v>
      </c>
      <c r="L3351" s="11">
        <v>2</v>
      </c>
    </row>
    <row r="3352" spans="1:12">
      <c r="A3352" s="11" t="s">
        <v>5955</v>
      </c>
      <c r="D3352" s="11" t="s">
        <v>260</v>
      </c>
      <c r="E3352" s="19" t="s">
        <v>6143</v>
      </c>
      <c r="F3352" s="10">
        <v>42036</v>
      </c>
      <c r="G3352" s="10">
        <v>45689</v>
      </c>
      <c r="H3352" s="11">
        <v>11</v>
      </c>
      <c r="I3352" s="20" t="s">
        <v>259</v>
      </c>
      <c r="J3352" s="11" t="s">
        <v>261</v>
      </c>
      <c r="K3352" s="11" t="s">
        <v>11524</v>
      </c>
      <c r="L3352" s="11">
        <v>2</v>
      </c>
    </row>
    <row r="3353" spans="1:12">
      <c r="A3353" s="11" t="s">
        <v>5956</v>
      </c>
      <c r="D3353" s="11" t="s">
        <v>260</v>
      </c>
      <c r="E3353" s="19" t="s">
        <v>6144</v>
      </c>
      <c r="F3353" s="10">
        <v>42036</v>
      </c>
      <c r="G3353" s="10">
        <v>45689</v>
      </c>
      <c r="H3353" s="11">
        <v>11</v>
      </c>
      <c r="I3353" s="20" t="s">
        <v>259</v>
      </c>
      <c r="J3353" s="11" t="s">
        <v>261</v>
      </c>
      <c r="K3353" s="11" t="s">
        <v>11524</v>
      </c>
      <c r="L3353" s="11">
        <v>2</v>
      </c>
    </row>
    <row r="3354" spans="1:12">
      <c r="A3354" s="11" t="s">
        <v>5957</v>
      </c>
      <c r="D3354" s="11" t="s">
        <v>260</v>
      </c>
      <c r="E3354" s="19" t="s">
        <v>6145</v>
      </c>
      <c r="F3354" s="10">
        <v>42036</v>
      </c>
      <c r="G3354" s="10">
        <v>45689</v>
      </c>
      <c r="H3354" s="11">
        <v>11</v>
      </c>
      <c r="I3354" s="20" t="s">
        <v>259</v>
      </c>
      <c r="J3354" s="11" t="s">
        <v>261</v>
      </c>
      <c r="K3354" s="11" t="s">
        <v>11524</v>
      </c>
      <c r="L3354" s="11">
        <v>2</v>
      </c>
    </row>
    <row r="3355" spans="1:12">
      <c r="A3355" s="11" t="s">
        <v>5958</v>
      </c>
      <c r="D3355" s="11" t="s">
        <v>260</v>
      </c>
      <c r="E3355" s="19" t="s">
        <v>6146</v>
      </c>
      <c r="F3355" s="10">
        <v>42036</v>
      </c>
      <c r="G3355" s="10">
        <v>45689</v>
      </c>
      <c r="H3355" s="11">
        <v>11</v>
      </c>
      <c r="I3355" s="20" t="s">
        <v>259</v>
      </c>
      <c r="J3355" s="11" t="s">
        <v>261</v>
      </c>
      <c r="K3355" s="11" t="s">
        <v>11524</v>
      </c>
      <c r="L3355" s="11">
        <v>2</v>
      </c>
    </row>
    <row r="3356" spans="1:12">
      <c r="A3356" s="11" t="s">
        <v>5959</v>
      </c>
      <c r="D3356" s="11" t="s">
        <v>260</v>
      </c>
      <c r="E3356" s="19" t="s">
        <v>6147</v>
      </c>
      <c r="F3356" s="10">
        <v>42036</v>
      </c>
      <c r="G3356" s="10">
        <v>45689</v>
      </c>
      <c r="H3356" s="11">
        <v>11</v>
      </c>
      <c r="I3356" s="20" t="s">
        <v>259</v>
      </c>
      <c r="J3356" s="11" t="s">
        <v>261</v>
      </c>
      <c r="K3356" s="11" t="s">
        <v>11524</v>
      </c>
      <c r="L3356" s="11">
        <v>2</v>
      </c>
    </row>
    <row r="3357" spans="1:12">
      <c r="A3357" s="11" t="s">
        <v>5960</v>
      </c>
      <c r="D3357" s="11" t="s">
        <v>260</v>
      </c>
      <c r="E3357" s="19" t="s">
        <v>6148</v>
      </c>
      <c r="F3357" s="10">
        <v>42036</v>
      </c>
      <c r="G3357" s="10">
        <v>45689</v>
      </c>
      <c r="H3357" s="11">
        <v>11</v>
      </c>
      <c r="I3357" s="11" t="s">
        <v>277</v>
      </c>
      <c r="J3357" s="11" t="s">
        <v>261</v>
      </c>
      <c r="K3357" s="11" t="s">
        <v>11524</v>
      </c>
      <c r="L3357" s="11">
        <v>2</v>
      </c>
    </row>
    <row r="3358" spans="1:12">
      <c r="A3358" s="11" t="s">
        <v>5961</v>
      </c>
      <c r="D3358" s="11" t="s">
        <v>260</v>
      </c>
      <c r="E3358" s="19" t="s">
        <v>6149</v>
      </c>
      <c r="F3358" s="10">
        <v>42036</v>
      </c>
      <c r="G3358" s="10">
        <v>45689</v>
      </c>
      <c r="H3358" s="11">
        <v>11</v>
      </c>
      <c r="I3358" s="11" t="s">
        <v>277</v>
      </c>
      <c r="J3358" s="11" t="s">
        <v>261</v>
      </c>
      <c r="K3358" s="11" t="s">
        <v>11524</v>
      </c>
      <c r="L3358" s="11">
        <v>2</v>
      </c>
    </row>
    <row r="3359" spans="1:12">
      <c r="A3359" s="11" t="s">
        <v>5962</v>
      </c>
      <c r="D3359" s="11" t="s">
        <v>260</v>
      </c>
      <c r="E3359" s="19" t="s">
        <v>6150</v>
      </c>
      <c r="F3359" s="10">
        <v>42036</v>
      </c>
      <c r="G3359" s="10">
        <v>45689</v>
      </c>
      <c r="H3359" s="11">
        <v>11</v>
      </c>
      <c r="I3359" s="11" t="s">
        <v>277</v>
      </c>
      <c r="J3359" s="11" t="s">
        <v>261</v>
      </c>
      <c r="K3359" s="11" t="s">
        <v>11524</v>
      </c>
      <c r="L3359" s="11">
        <v>2</v>
      </c>
    </row>
    <row r="3360" spans="1:12">
      <c r="A3360" s="11" t="s">
        <v>5963</v>
      </c>
      <c r="D3360" s="11" t="s">
        <v>260</v>
      </c>
      <c r="E3360" s="19" t="s">
        <v>6151</v>
      </c>
      <c r="F3360" s="10">
        <v>42036</v>
      </c>
      <c r="G3360" s="10">
        <v>45689</v>
      </c>
      <c r="H3360" s="11">
        <v>11</v>
      </c>
      <c r="I3360" s="20" t="s">
        <v>259</v>
      </c>
      <c r="J3360" s="11" t="s">
        <v>261</v>
      </c>
      <c r="K3360" s="11" t="s">
        <v>11524</v>
      </c>
      <c r="L3360" s="11">
        <v>2</v>
      </c>
    </row>
    <row r="3361" spans="1:12">
      <c r="A3361" s="11" t="s">
        <v>5964</v>
      </c>
      <c r="D3361" s="11" t="s">
        <v>260</v>
      </c>
      <c r="E3361" s="19" t="s">
        <v>6152</v>
      </c>
      <c r="F3361" s="10">
        <v>42036</v>
      </c>
      <c r="G3361" s="10">
        <v>45689</v>
      </c>
      <c r="H3361" s="11">
        <v>11</v>
      </c>
      <c r="I3361" s="20" t="s">
        <v>259</v>
      </c>
      <c r="J3361" s="11" t="s">
        <v>261</v>
      </c>
      <c r="K3361" s="11" t="s">
        <v>11524</v>
      </c>
      <c r="L3361" s="11">
        <v>2</v>
      </c>
    </row>
    <row r="3362" spans="1:12">
      <c r="A3362" s="11" t="s">
        <v>5965</v>
      </c>
      <c r="D3362" s="11" t="s">
        <v>260</v>
      </c>
      <c r="E3362" s="19" t="s">
        <v>6153</v>
      </c>
      <c r="F3362" s="10">
        <v>42036</v>
      </c>
      <c r="G3362" s="10">
        <v>45689</v>
      </c>
      <c r="H3362" s="11">
        <v>11</v>
      </c>
      <c r="I3362" s="20" t="s">
        <v>259</v>
      </c>
      <c r="J3362" s="11" t="s">
        <v>261</v>
      </c>
      <c r="K3362" s="11" t="s">
        <v>11524</v>
      </c>
      <c r="L3362" s="11">
        <v>2</v>
      </c>
    </row>
    <row r="3363" spans="1:12">
      <c r="A3363" s="11" t="s">
        <v>5966</v>
      </c>
      <c r="D3363" s="11" t="s">
        <v>260</v>
      </c>
      <c r="E3363" s="19" t="s">
        <v>6154</v>
      </c>
      <c r="F3363" s="10">
        <v>42036</v>
      </c>
      <c r="G3363" s="10">
        <v>45689</v>
      </c>
      <c r="H3363" s="11">
        <v>11</v>
      </c>
      <c r="I3363" s="20" t="s">
        <v>259</v>
      </c>
      <c r="J3363" s="11" t="s">
        <v>261</v>
      </c>
      <c r="K3363" s="11" t="s">
        <v>11524</v>
      </c>
      <c r="L3363" s="11">
        <v>2</v>
      </c>
    </row>
    <row r="3364" spans="1:12">
      <c r="A3364" s="11" t="s">
        <v>5967</v>
      </c>
      <c r="D3364" s="11" t="s">
        <v>260</v>
      </c>
      <c r="E3364" s="19" t="s">
        <v>6155</v>
      </c>
      <c r="F3364" s="10">
        <v>42036</v>
      </c>
      <c r="G3364" s="10">
        <v>45689</v>
      </c>
      <c r="H3364" s="11">
        <v>11</v>
      </c>
      <c r="I3364" s="20" t="s">
        <v>259</v>
      </c>
      <c r="J3364" s="11" t="s">
        <v>261</v>
      </c>
      <c r="K3364" s="11" t="s">
        <v>11524</v>
      </c>
      <c r="L3364" s="11">
        <v>2</v>
      </c>
    </row>
    <row r="3365" spans="1:12">
      <c r="A3365" s="11" t="s">
        <v>5968</v>
      </c>
      <c r="D3365" s="11" t="s">
        <v>260</v>
      </c>
      <c r="E3365" s="19" t="s">
        <v>6156</v>
      </c>
      <c r="F3365" s="10">
        <v>42036</v>
      </c>
      <c r="G3365" s="10">
        <v>45689</v>
      </c>
      <c r="H3365" s="11">
        <v>11</v>
      </c>
      <c r="I3365" s="20" t="s">
        <v>259</v>
      </c>
      <c r="J3365" s="11" t="s">
        <v>261</v>
      </c>
      <c r="K3365" s="11" t="s">
        <v>11524</v>
      </c>
      <c r="L3365" s="11">
        <v>2</v>
      </c>
    </row>
    <row r="3366" spans="1:12">
      <c r="A3366" s="11" t="s">
        <v>5969</v>
      </c>
      <c r="D3366" s="11" t="s">
        <v>260</v>
      </c>
      <c r="E3366" s="19" t="s">
        <v>6157</v>
      </c>
      <c r="F3366" s="10">
        <v>42036</v>
      </c>
      <c r="G3366" s="10">
        <v>45689</v>
      </c>
      <c r="H3366" s="11">
        <v>11</v>
      </c>
      <c r="I3366" s="20" t="s">
        <v>259</v>
      </c>
      <c r="J3366" s="11" t="s">
        <v>261</v>
      </c>
      <c r="K3366" s="11" t="s">
        <v>11524</v>
      </c>
      <c r="L3366" s="11">
        <v>2</v>
      </c>
    </row>
    <row r="3367" spans="1:12">
      <c r="A3367" s="11" t="s">
        <v>5970</v>
      </c>
      <c r="D3367" s="11" t="s">
        <v>260</v>
      </c>
      <c r="E3367" s="19" t="s">
        <v>6158</v>
      </c>
      <c r="F3367" s="10">
        <v>42036</v>
      </c>
      <c r="G3367" s="10">
        <v>45689</v>
      </c>
      <c r="H3367" s="11">
        <v>11</v>
      </c>
      <c r="I3367" s="20" t="s">
        <v>259</v>
      </c>
      <c r="J3367" s="11" t="s">
        <v>261</v>
      </c>
      <c r="K3367" s="11" t="s">
        <v>11524</v>
      </c>
      <c r="L3367" s="11">
        <v>2</v>
      </c>
    </row>
    <row r="3368" spans="1:12">
      <c r="A3368" s="11" t="s">
        <v>5971</v>
      </c>
      <c r="D3368" s="11" t="s">
        <v>260</v>
      </c>
      <c r="E3368" s="19" t="s">
        <v>6159</v>
      </c>
      <c r="F3368" s="10">
        <v>42036</v>
      </c>
      <c r="G3368" s="10">
        <v>45689</v>
      </c>
      <c r="H3368" s="11">
        <v>11</v>
      </c>
      <c r="I3368" s="20" t="s">
        <v>259</v>
      </c>
      <c r="J3368" s="11" t="s">
        <v>261</v>
      </c>
      <c r="K3368" s="11" t="s">
        <v>11524</v>
      </c>
      <c r="L3368" s="11">
        <v>2</v>
      </c>
    </row>
    <row r="3369" spans="1:12">
      <c r="A3369" s="11" t="s">
        <v>5972</v>
      </c>
      <c r="D3369" s="11" t="s">
        <v>260</v>
      </c>
      <c r="E3369" s="19" t="s">
        <v>6160</v>
      </c>
      <c r="F3369" s="10">
        <v>42036</v>
      </c>
      <c r="G3369" s="10">
        <v>45689</v>
      </c>
      <c r="H3369" s="11">
        <v>11</v>
      </c>
      <c r="I3369" s="20" t="s">
        <v>259</v>
      </c>
      <c r="J3369" s="11" t="s">
        <v>261</v>
      </c>
      <c r="K3369" s="11" t="s">
        <v>11524</v>
      </c>
      <c r="L3369" s="11">
        <v>2</v>
      </c>
    </row>
    <row r="3370" spans="1:12">
      <c r="A3370" s="11" t="s">
        <v>5973</v>
      </c>
      <c r="D3370" s="11" t="s">
        <v>260</v>
      </c>
      <c r="E3370" s="19" t="s">
        <v>6161</v>
      </c>
      <c r="F3370" s="10">
        <v>42036</v>
      </c>
      <c r="G3370" s="10">
        <v>45689</v>
      </c>
      <c r="H3370" s="11">
        <v>11</v>
      </c>
      <c r="I3370" s="20" t="s">
        <v>259</v>
      </c>
      <c r="J3370" s="11" t="s">
        <v>261</v>
      </c>
      <c r="K3370" s="11" t="s">
        <v>11524</v>
      </c>
      <c r="L3370" s="11">
        <v>2</v>
      </c>
    </row>
    <row r="3371" spans="1:12">
      <c r="A3371" s="11" t="s">
        <v>5974</v>
      </c>
      <c r="D3371" s="11" t="s">
        <v>260</v>
      </c>
      <c r="E3371" s="19" t="s">
        <v>6162</v>
      </c>
      <c r="F3371" s="10">
        <v>42036</v>
      </c>
      <c r="G3371" s="10">
        <v>45689</v>
      </c>
      <c r="H3371" s="11">
        <v>11</v>
      </c>
      <c r="I3371" s="20" t="s">
        <v>259</v>
      </c>
      <c r="J3371" s="11" t="s">
        <v>261</v>
      </c>
      <c r="K3371" s="11" t="s">
        <v>11524</v>
      </c>
      <c r="L3371" s="11">
        <v>2</v>
      </c>
    </row>
    <row r="3372" spans="1:12">
      <c r="A3372" s="11" t="s">
        <v>5975</v>
      </c>
      <c r="D3372" s="11" t="s">
        <v>260</v>
      </c>
      <c r="E3372" s="19" t="s">
        <v>6163</v>
      </c>
      <c r="F3372" s="10">
        <v>42036</v>
      </c>
      <c r="G3372" s="10">
        <v>45689</v>
      </c>
      <c r="H3372" s="11">
        <v>11</v>
      </c>
      <c r="I3372" s="20" t="s">
        <v>259</v>
      </c>
      <c r="J3372" s="11" t="s">
        <v>261</v>
      </c>
      <c r="K3372" s="11" t="s">
        <v>11524</v>
      </c>
      <c r="L3372" s="11">
        <v>2</v>
      </c>
    </row>
    <row r="3373" spans="1:12">
      <c r="A3373" s="11" t="s">
        <v>5976</v>
      </c>
      <c r="D3373" s="11" t="s">
        <v>260</v>
      </c>
      <c r="E3373" s="19" t="s">
        <v>6164</v>
      </c>
      <c r="F3373" s="10">
        <v>42036</v>
      </c>
      <c r="G3373" s="10">
        <v>45689</v>
      </c>
      <c r="H3373" s="11">
        <v>11</v>
      </c>
      <c r="I3373" s="20" t="s">
        <v>259</v>
      </c>
      <c r="J3373" s="11" t="s">
        <v>261</v>
      </c>
      <c r="K3373" s="11" t="s">
        <v>11524</v>
      </c>
      <c r="L3373" s="11">
        <v>2</v>
      </c>
    </row>
    <row r="3374" spans="1:12">
      <c r="A3374" s="11" t="s">
        <v>5977</v>
      </c>
      <c r="D3374" s="11" t="s">
        <v>260</v>
      </c>
      <c r="E3374" s="19" t="s">
        <v>6165</v>
      </c>
      <c r="F3374" s="10">
        <v>42036</v>
      </c>
      <c r="G3374" s="10">
        <v>45689</v>
      </c>
      <c r="H3374" s="11">
        <v>11</v>
      </c>
      <c r="I3374" s="20" t="s">
        <v>259</v>
      </c>
      <c r="J3374" s="11" t="s">
        <v>261</v>
      </c>
      <c r="K3374" s="11" t="s">
        <v>11524</v>
      </c>
      <c r="L3374" s="11">
        <v>2</v>
      </c>
    </row>
    <row r="3375" spans="1:12">
      <c r="A3375" s="11" t="s">
        <v>5978</v>
      </c>
      <c r="D3375" s="11" t="s">
        <v>260</v>
      </c>
      <c r="E3375" s="19" t="s">
        <v>6166</v>
      </c>
      <c r="F3375" s="10">
        <v>42036</v>
      </c>
      <c r="G3375" s="10">
        <v>45689</v>
      </c>
      <c r="H3375" s="11">
        <v>11</v>
      </c>
      <c r="I3375" s="11" t="s">
        <v>277</v>
      </c>
      <c r="J3375" s="11" t="s">
        <v>261</v>
      </c>
      <c r="K3375" s="11" t="s">
        <v>11524</v>
      </c>
      <c r="L3375" s="11">
        <v>2</v>
      </c>
    </row>
    <row r="3376" spans="1:12">
      <c r="A3376" s="11" t="s">
        <v>5979</v>
      </c>
      <c r="D3376" s="11" t="s">
        <v>260</v>
      </c>
      <c r="E3376" s="19" t="s">
        <v>6167</v>
      </c>
      <c r="F3376" s="10">
        <v>42036</v>
      </c>
      <c r="G3376" s="10">
        <v>45689</v>
      </c>
      <c r="H3376" s="11">
        <v>11</v>
      </c>
      <c r="I3376" s="11" t="s">
        <v>277</v>
      </c>
      <c r="J3376" s="11" t="s">
        <v>261</v>
      </c>
      <c r="K3376" s="11" t="s">
        <v>11524</v>
      </c>
      <c r="L3376" s="11">
        <v>2</v>
      </c>
    </row>
    <row r="3377" spans="1:12">
      <c r="A3377" s="11" t="s">
        <v>5980</v>
      </c>
      <c r="D3377" s="11" t="s">
        <v>260</v>
      </c>
      <c r="E3377" s="19" t="s">
        <v>6168</v>
      </c>
      <c r="F3377" s="10">
        <v>42036</v>
      </c>
      <c r="G3377" s="10">
        <v>45689</v>
      </c>
      <c r="H3377" s="11">
        <v>11</v>
      </c>
      <c r="I3377" s="11" t="s">
        <v>277</v>
      </c>
      <c r="J3377" s="11" t="s">
        <v>261</v>
      </c>
      <c r="K3377" s="11" t="s">
        <v>11524</v>
      </c>
      <c r="L3377" s="11">
        <v>2</v>
      </c>
    </row>
    <row r="3378" spans="1:12">
      <c r="A3378" s="11" t="s">
        <v>11677</v>
      </c>
      <c r="D3378" s="11" t="s">
        <v>260</v>
      </c>
      <c r="E3378" s="19" t="s">
        <v>6169</v>
      </c>
      <c r="F3378" s="10">
        <v>42036</v>
      </c>
      <c r="G3378" s="10">
        <v>45689</v>
      </c>
      <c r="H3378" s="11">
        <v>11</v>
      </c>
      <c r="I3378" s="20" t="s">
        <v>259</v>
      </c>
      <c r="J3378" s="11" t="s">
        <v>261</v>
      </c>
      <c r="K3378" s="11" t="s">
        <v>11524</v>
      </c>
      <c r="L3378" s="11">
        <v>2</v>
      </c>
    </row>
    <row r="3379" spans="1:12">
      <c r="A3379" s="11" t="s">
        <v>11678</v>
      </c>
      <c r="D3379" s="11" t="s">
        <v>260</v>
      </c>
      <c r="E3379" s="19" t="s">
        <v>6170</v>
      </c>
      <c r="F3379" s="10">
        <v>42036</v>
      </c>
      <c r="G3379" s="10">
        <v>45689</v>
      </c>
      <c r="H3379" s="11">
        <v>11</v>
      </c>
      <c r="I3379" s="20" t="s">
        <v>259</v>
      </c>
      <c r="J3379" s="11" t="s">
        <v>261</v>
      </c>
      <c r="K3379" s="11" t="s">
        <v>11524</v>
      </c>
      <c r="L3379" s="11">
        <v>2</v>
      </c>
    </row>
    <row r="3380" spans="1:12">
      <c r="A3380" s="11" t="s">
        <v>11679</v>
      </c>
      <c r="D3380" s="11" t="s">
        <v>260</v>
      </c>
      <c r="E3380" s="19" t="s">
        <v>6171</v>
      </c>
      <c r="F3380" s="10">
        <v>42036</v>
      </c>
      <c r="G3380" s="10">
        <v>45689</v>
      </c>
      <c r="H3380" s="11">
        <v>11</v>
      </c>
      <c r="I3380" s="20" t="s">
        <v>259</v>
      </c>
      <c r="J3380" s="11" t="s">
        <v>261</v>
      </c>
      <c r="K3380" s="11" t="s">
        <v>11524</v>
      </c>
      <c r="L3380" s="11">
        <v>2</v>
      </c>
    </row>
    <row r="3381" spans="1:12">
      <c r="A3381" s="11" t="s">
        <v>11680</v>
      </c>
      <c r="D3381" s="11" t="s">
        <v>260</v>
      </c>
      <c r="E3381" s="19" t="s">
        <v>6172</v>
      </c>
      <c r="F3381" s="10">
        <v>42036</v>
      </c>
      <c r="G3381" s="10">
        <v>45689</v>
      </c>
      <c r="H3381" s="11">
        <v>11</v>
      </c>
      <c r="I3381" s="20" t="s">
        <v>259</v>
      </c>
      <c r="J3381" s="11" t="s">
        <v>261</v>
      </c>
      <c r="K3381" s="11" t="s">
        <v>11524</v>
      </c>
      <c r="L3381" s="11">
        <v>2</v>
      </c>
    </row>
    <row r="3382" spans="1:12">
      <c r="A3382" s="11" t="s">
        <v>11681</v>
      </c>
      <c r="D3382" s="11" t="s">
        <v>260</v>
      </c>
      <c r="E3382" s="19" t="s">
        <v>6173</v>
      </c>
      <c r="F3382" s="10">
        <v>42036</v>
      </c>
      <c r="G3382" s="10">
        <v>45689</v>
      </c>
      <c r="H3382" s="11">
        <v>11</v>
      </c>
      <c r="I3382" s="20" t="s">
        <v>259</v>
      </c>
      <c r="J3382" s="11" t="s">
        <v>261</v>
      </c>
      <c r="K3382" s="11" t="s">
        <v>11524</v>
      </c>
      <c r="L3382" s="11">
        <v>2</v>
      </c>
    </row>
    <row r="3383" spans="1:12">
      <c r="A3383" s="11" t="s">
        <v>11682</v>
      </c>
      <c r="D3383" s="11" t="s">
        <v>260</v>
      </c>
      <c r="E3383" s="19" t="s">
        <v>6174</v>
      </c>
      <c r="F3383" s="10">
        <v>42036</v>
      </c>
      <c r="G3383" s="10">
        <v>45689</v>
      </c>
      <c r="H3383" s="11">
        <v>11</v>
      </c>
      <c r="I3383" s="20" t="s">
        <v>259</v>
      </c>
      <c r="J3383" s="11" t="s">
        <v>261</v>
      </c>
      <c r="K3383" s="11" t="s">
        <v>11524</v>
      </c>
      <c r="L3383" s="11">
        <v>2</v>
      </c>
    </row>
    <row r="3384" spans="1:12">
      <c r="A3384" s="11" t="s">
        <v>11683</v>
      </c>
      <c r="D3384" s="11" t="s">
        <v>260</v>
      </c>
      <c r="E3384" s="19" t="s">
        <v>6175</v>
      </c>
      <c r="F3384" s="10">
        <v>42036</v>
      </c>
      <c r="G3384" s="10">
        <v>45689</v>
      </c>
      <c r="H3384" s="11">
        <v>11</v>
      </c>
      <c r="I3384" s="20" t="s">
        <v>259</v>
      </c>
      <c r="J3384" s="11" t="s">
        <v>261</v>
      </c>
      <c r="K3384" s="11" t="s">
        <v>11524</v>
      </c>
      <c r="L3384" s="11">
        <v>2</v>
      </c>
    </row>
    <row r="3385" spans="1:12">
      <c r="A3385" s="11" t="s">
        <v>11684</v>
      </c>
      <c r="D3385" s="11" t="s">
        <v>260</v>
      </c>
      <c r="E3385" s="19" t="s">
        <v>6176</v>
      </c>
      <c r="F3385" s="10">
        <v>42036</v>
      </c>
      <c r="G3385" s="10">
        <v>45689</v>
      </c>
      <c r="H3385" s="11">
        <v>11</v>
      </c>
      <c r="I3385" s="20" t="s">
        <v>259</v>
      </c>
      <c r="J3385" s="11" t="s">
        <v>261</v>
      </c>
      <c r="K3385" s="11" t="s">
        <v>11524</v>
      </c>
      <c r="L3385" s="11">
        <v>2</v>
      </c>
    </row>
    <row r="3386" spans="1:12">
      <c r="A3386" s="11" t="s">
        <v>11685</v>
      </c>
      <c r="D3386" s="11" t="s">
        <v>260</v>
      </c>
      <c r="E3386" s="19" t="s">
        <v>6177</v>
      </c>
      <c r="F3386" s="10">
        <v>42036</v>
      </c>
      <c r="G3386" s="10">
        <v>45689</v>
      </c>
      <c r="H3386" s="11">
        <v>11</v>
      </c>
      <c r="I3386" s="20" t="s">
        <v>259</v>
      </c>
      <c r="J3386" s="11" t="s">
        <v>261</v>
      </c>
      <c r="K3386" s="11" t="s">
        <v>11524</v>
      </c>
      <c r="L3386" s="11">
        <v>2</v>
      </c>
    </row>
    <row r="3387" spans="1:12">
      <c r="A3387" s="11" t="s">
        <v>11686</v>
      </c>
      <c r="D3387" s="11" t="s">
        <v>260</v>
      </c>
      <c r="E3387" s="19" t="s">
        <v>6178</v>
      </c>
      <c r="F3387" s="10">
        <v>42036</v>
      </c>
      <c r="G3387" s="10">
        <v>45689</v>
      </c>
      <c r="H3387" s="11">
        <v>11</v>
      </c>
      <c r="I3387" s="20" t="s">
        <v>259</v>
      </c>
      <c r="J3387" s="11" t="s">
        <v>261</v>
      </c>
      <c r="K3387" s="11" t="s">
        <v>11524</v>
      </c>
      <c r="L3387" s="11">
        <v>2</v>
      </c>
    </row>
    <row r="3388" spans="1:12">
      <c r="A3388" s="11" t="s">
        <v>11687</v>
      </c>
      <c r="D3388" s="11" t="s">
        <v>260</v>
      </c>
      <c r="E3388" s="19" t="s">
        <v>6179</v>
      </c>
      <c r="F3388" s="10">
        <v>42036</v>
      </c>
      <c r="G3388" s="10">
        <v>45689</v>
      </c>
      <c r="H3388" s="11">
        <v>11</v>
      </c>
      <c r="I3388" s="20" t="s">
        <v>259</v>
      </c>
      <c r="J3388" s="11" t="s">
        <v>261</v>
      </c>
      <c r="K3388" s="11" t="s">
        <v>11524</v>
      </c>
      <c r="L3388" s="11">
        <v>2</v>
      </c>
    </row>
    <row r="3389" spans="1:12">
      <c r="A3389" s="11" t="s">
        <v>11688</v>
      </c>
      <c r="D3389" s="11" t="s">
        <v>260</v>
      </c>
      <c r="E3389" s="19" t="s">
        <v>6180</v>
      </c>
      <c r="F3389" s="10">
        <v>42036</v>
      </c>
      <c r="G3389" s="10">
        <v>45689</v>
      </c>
      <c r="H3389" s="11">
        <v>11</v>
      </c>
      <c r="I3389" s="20" t="s">
        <v>259</v>
      </c>
      <c r="J3389" s="11" t="s">
        <v>261</v>
      </c>
      <c r="K3389" s="11" t="s">
        <v>11524</v>
      </c>
      <c r="L3389" s="11">
        <v>2</v>
      </c>
    </row>
    <row r="3390" spans="1:12">
      <c r="A3390" s="11" t="s">
        <v>11689</v>
      </c>
      <c r="D3390" s="11" t="s">
        <v>260</v>
      </c>
      <c r="E3390" s="19" t="s">
        <v>6181</v>
      </c>
      <c r="F3390" s="10">
        <v>42036</v>
      </c>
      <c r="G3390" s="10">
        <v>45689</v>
      </c>
      <c r="H3390" s="11">
        <v>11</v>
      </c>
      <c r="I3390" s="20" t="s">
        <v>259</v>
      </c>
      <c r="J3390" s="11" t="s">
        <v>261</v>
      </c>
      <c r="K3390" s="11" t="s">
        <v>11524</v>
      </c>
      <c r="L3390" s="11">
        <v>2</v>
      </c>
    </row>
    <row r="3391" spans="1:12">
      <c r="A3391" s="11" t="s">
        <v>11690</v>
      </c>
      <c r="D3391" s="11" t="s">
        <v>260</v>
      </c>
      <c r="E3391" s="19" t="s">
        <v>6182</v>
      </c>
      <c r="F3391" s="10">
        <v>42036</v>
      </c>
      <c r="G3391" s="10">
        <v>45689</v>
      </c>
      <c r="H3391" s="11">
        <v>11</v>
      </c>
      <c r="I3391" s="20" t="s">
        <v>259</v>
      </c>
      <c r="J3391" s="11" t="s">
        <v>261</v>
      </c>
      <c r="K3391" s="11" t="s">
        <v>11524</v>
      </c>
      <c r="L3391" s="11">
        <v>2</v>
      </c>
    </row>
    <row r="3392" spans="1:12">
      <c r="A3392" s="11" t="s">
        <v>11691</v>
      </c>
      <c r="D3392" s="11" t="s">
        <v>260</v>
      </c>
      <c r="E3392" s="19" t="s">
        <v>6183</v>
      </c>
      <c r="F3392" s="10">
        <v>42036</v>
      </c>
      <c r="G3392" s="10">
        <v>45689</v>
      </c>
      <c r="H3392" s="11">
        <v>11</v>
      </c>
      <c r="I3392" s="20" t="s">
        <v>259</v>
      </c>
      <c r="J3392" s="11" t="s">
        <v>261</v>
      </c>
      <c r="K3392" s="11" t="s">
        <v>11524</v>
      </c>
      <c r="L3392" s="11">
        <v>2</v>
      </c>
    </row>
    <row r="3393" spans="1:12">
      <c r="A3393" s="11" t="s">
        <v>11692</v>
      </c>
      <c r="D3393" s="11" t="s">
        <v>260</v>
      </c>
      <c r="E3393" s="19" t="s">
        <v>6184</v>
      </c>
      <c r="F3393" s="10">
        <v>42036</v>
      </c>
      <c r="G3393" s="10">
        <v>45689</v>
      </c>
      <c r="H3393" s="11">
        <v>11</v>
      </c>
      <c r="I3393" s="11" t="s">
        <v>277</v>
      </c>
      <c r="J3393" s="11" t="s">
        <v>261</v>
      </c>
      <c r="K3393" s="11" t="s">
        <v>11524</v>
      </c>
      <c r="L3393" s="11">
        <v>2</v>
      </c>
    </row>
    <row r="3394" spans="1:12">
      <c r="A3394" s="11" t="s">
        <v>11693</v>
      </c>
      <c r="D3394" s="11" t="s">
        <v>260</v>
      </c>
      <c r="E3394" s="19" t="s">
        <v>6185</v>
      </c>
      <c r="F3394" s="10">
        <v>42036</v>
      </c>
      <c r="G3394" s="10">
        <v>45689</v>
      </c>
      <c r="H3394" s="11">
        <v>11</v>
      </c>
      <c r="I3394" s="11" t="s">
        <v>277</v>
      </c>
      <c r="J3394" s="11" t="s">
        <v>261</v>
      </c>
      <c r="K3394" s="11" t="s">
        <v>11524</v>
      </c>
      <c r="L3394" s="11">
        <v>2</v>
      </c>
    </row>
    <row r="3395" spans="1:12">
      <c r="A3395" s="11" t="s">
        <v>11694</v>
      </c>
      <c r="D3395" s="11" t="s">
        <v>260</v>
      </c>
      <c r="E3395" s="19" t="s">
        <v>6186</v>
      </c>
      <c r="F3395" s="10">
        <v>42036</v>
      </c>
      <c r="G3395" s="10">
        <v>45689</v>
      </c>
      <c r="H3395" s="11">
        <v>11</v>
      </c>
      <c r="I3395" s="11" t="s">
        <v>277</v>
      </c>
      <c r="J3395" s="11" t="s">
        <v>261</v>
      </c>
      <c r="K3395" s="11" t="s">
        <v>11524</v>
      </c>
      <c r="L3395" s="11">
        <v>2</v>
      </c>
    </row>
    <row r="3396" spans="1:12">
      <c r="A3396" s="11" t="s">
        <v>5981</v>
      </c>
      <c r="D3396" s="11" t="s">
        <v>260</v>
      </c>
      <c r="E3396" s="19" t="s">
        <v>6187</v>
      </c>
      <c r="F3396" s="10">
        <v>42036</v>
      </c>
      <c r="G3396" s="10">
        <v>45689</v>
      </c>
      <c r="H3396" s="11">
        <v>11</v>
      </c>
      <c r="I3396" s="20" t="s">
        <v>259</v>
      </c>
      <c r="J3396" s="11" t="s">
        <v>261</v>
      </c>
      <c r="K3396" s="11" t="s">
        <v>11524</v>
      </c>
      <c r="L3396" s="11">
        <v>2</v>
      </c>
    </row>
    <row r="3397" spans="1:12">
      <c r="A3397" s="11" t="s">
        <v>5982</v>
      </c>
      <c r="D3397" s="11" t="s">
        <v>260</v>
      </c>
      <c r="E3397" s="19" t="s">
        <v>6188</v>
      </c>
      <c r="F3397" s="10">
        <v>42036</v>
      </c>
      <c r="G3397" s="10">
        <v>45689</v>
      </c>
      <c r="H3397" s="11">
        <v>11</v>
      </c>
      <c r="I3397" s="20" t="s">
        <v>259</v>
      </c>
      <c r="J3397" s="11" t="s">
        <v>261</v>
      </c>
      <c r="K3397" s="11" t="s">
        <v>11524</v>
      </c>
      <c r="L3397" s="11">
        <v>2</v>
      </c>
    </row>
    <row r="3398" spans="1:12">
      <c r="A3398" s="11" t="s">
        <v>5983</v>
      </c>
      <c r="D3398" s="11" t="s">
        <v>260</v>
      </c>
      <c r="E3398" s="19" t="s">
        <v>6189</v>
      </c>
      <c r="F3398" s="10">
        <v>42036</v>
      </c>
      <c r="G3398" s="10">
        <v>45689</v>
      </c>
      <c r="H3398" s="11">
        <v>11</v>
      </c>
      <c r="I3398" s="20" t="s">
        <v>259</v>
      </c>
      <c r="J3398" s="11" t="s">
        <v>261</v>
      </c>
      <c r="K3398" s="11" t="s">
        <v>11524</v>
      </c>
      <c r="L3398" s="11">
        <v>2</v>
      </c>
    </row>
    <row r="3399" spans="1:12">
      <c r="A3399" s="11" t="s">
        <v>5984</v>
      </c>
      <c r="D3399" s="11" t="s">
        <v>260</v>
      </c>
      <c r="E3399" s="19" t="s">
        <v>6190</v>
      </c>
      <c r="F3399" s="10">
        <v>42036</v>
      </c>
      <c r="G3399" s="10">
        <v>45689</v>
      </c>
      <c r="H3399" s="11">
        <v>11</v>
      </c>
      <c r="I3399" s="20" t="s">
        <v>259</v>
      </c>
      <c r="J3399" s="11" t="s">
        <v>261</v>
      </c>
      <c r="K3399" s="11" t="s">
        <v>11524</v>
      </c>
      <c r="L3399" s="11">
        <v>2</v>
      </c>
    </row>
    <row r="3400" spans="1:12">
      <c r="A3400" s="11" t="s">
        <v>5985</v>
      </c>
      <c r="D3400" s="11" t="s">
        <v>260</v>
      </c>
      <c r="E3400" s="19" t="s">
        <v>6191</v>
      </c>
      <c r="F3400" s="10">
        <v>42036</v>
      </c>
      <c r="G3400" s="10">
        <v>45689</v>
      </c>
      <c r="H3400" s="11">
        <v>11</v>
      </c>
      <c r="I3400" s="20" t="s">
        <v>259</v>
      </c>
      <c r="J3400" s="11" t="s">
        <v>261</v>
      </c>
      <c r="K3400" s="11" t="s">
        <v>11524</v>
      </c>
      <c r="L3400" s="11">
        <v>2</v>
      </c>
    </row>
    <row r="3401" spans="1:12">
      <c r="A3401" s="11" t="s">
        <v>5986</v>
      </c>
      <c r="D3401" s="11" t="s">
        <v>260</v>
      </c>
      <c r="E3401" s="19" t="s">
        <v>6192</v>
      </c>
      <c r="F3401" s="10">
        <v>42036</v>
      </c>
      <c r="G3401" s="10">
        <v>45689</v>
      </c>
      <c r="H3401" s="11">
        <v>11</v>
      </c>
      <c r="I3401" s="20" t="s">
        <v>259</v>
      </c>
      <c r="J3401" s="11" t="s">
        <v>261</v>
      </c>
      <c r="K3401" s="11" t="s">
        <v>11524</v>
      </c>
      <c r="L3401" s="11">
        <v>2</v>
      </c>
    </row>
    <row r="3402" spans="1:12">
      <c r="A3402" s="11" t="s">
        <v>5987</v>
      </c>
      <c r="D3402" s="11" t="s">
        <v>260</v>
      </c>
      <c r="E3402" s="19" t="s">
        <v>6193</v>
      </c>
      <c r="F3402" s="10">
        <v>42036</v>
      </c>
      <c r="G3402" s="10">
        <v>45689</v>
      </c>
      <c r="H3402" s="11">
        <v>11</v>
      </c>
      <c r="I3402" s="20" t="s">
        <v>259</v>
      </c>
      <c r="J3402" s="11" t="s">
        <v>261</v>
      </c>
      <c r="K3402" s="11" t="s">
        <v>11524</v>
      </c>
      <c r="L3402" s="11">
        <v>2</v>
      </c>
    </row>
    <row r="3403" spans="1:12">
      <c r="A3403" s="11" t="s">
        <v>5988</v>
      </c>
      <c r="D3403" s="11" t="s">
        <v>260</v>
      </c>
      <c r="E3403" s="19" t="s">
        <v>6194</v>
      </c>
      <c r="F3403" s="10">
        <v>42036</v>
      </c>
      <c r="G3403" s="10">
        <v>45689</v>
      </c>
      <c r="H3403" s="11">
        <v>11</v>
      </c>
      <c r="I3403" s="20" t="s">
        <v>259</v>
      </c>
      <c r="J3403" s="11" t="s">
        <v>261</v>
      </c>
      <c r="K3403" s="11" t="s">
        <v>11524</v>
      </c>
      <c r="L3403" s="11">
        <v>2</v>
      </c>
    </row>
    <row r="3404" spans="1:12">
      <c r="A3404" s="11" t="s">
        <v>5989</v>
      </c>
      <c r="D3404" s="11" t="s">
        <v>260</v>
      </c>
      <c r="E3404" s="19" t="s">
        <v>6195</v>
      </c>
      <c r="F3404" s="10">
        <v>42036</v>
      </c>
      <c r="G3404" s="10">
        <v>45689</v>
      </c>
      <c r="H3404" s="11">
        <v>11</v>
      </c>
      <c r="I3404" s="20" t="s">
        <v>259</v>
      </c>
      <c r="J3404" s="11" t="s">
        <v>261</v>
      </c>
      <c r="K3404" s="11" t="s">
        <v>11524</v>
      </c>
      <c r="L3404" s="11">
        <v>2</v>
      </c>
    </row>
    <row r="3405" spans="1:12">
      <c r="A3405" s="11" t="s">
        <v>5990</v>
      </c>
      <c r="D3405" s="11" t="s">
        <v>260</v>
      </c>
      <c r="E3405" s="19" t="s">
        <v>6196</v>
      </c>
      <c r="F3405" s="10">
        <v>42036</v>
      </c>
      <c r="G3405" s="10">
        <v>45689</v>
      </c>
      <c r="H3405" s="11">
        <v>11</v>
      </c>
      <c r="I3405" s="20" t="s">
        <v>259</v>
      </c>
      <c r="J3405" s="11" t="s">
        <v>261</v>
      </c>
      <c r="K3405" s="11" t="s">
        <v>11524</v>
      </c>
      <c r="L3405" s="11">
        <v>2</v>
      </c>
    </row>
    <row r="3406" spans="1:12">
      <c r="A3406" s="11" t="s">
        <v>5991</v>
      </c>
      <c r="D3406" s="11" t="s">
        <v>260</v>
      </c>
      <c r="E3406" s="19" t="s">
        <v>6197</v>
      </c>
      <c r="F3406" s="10">
        <v>42036</v>
      </c>
      <c r="G3406" s="10">
        <v>45689</v>
      </c>
      <c r="H3406" s="11">
        <v>11</v>
      </c>
      <c r="I3406" s="20" t="s">
        <v>259</v>
      </c>
      <c r="J3406" s="11" t="s">
        <v>261</v>
      </c>
      <c r="K3406" s="11" t="s">
        <v>11524</v>
      </c>
      <c r="L3406" s="11">
        <v>2</v>
      </c>
    </row>
    <row r="3407" spans="1:12">
      <c r="A3407" s="11" t="s">
        <v>5992</v>
      </c>
      <c r="D3407" s="11" t="s">
        <v>260</v>
      </c>
      <c r="E3407" s="19" t="s">
        <v>6198</v>
      </c>
      <c r="F3407" s="10">
        <v>42036</v>
      </c>
      <c r="G3407" s="10">
        <v>45689</v>
      </c>
      <c r="H3407" s="11">
        <v>11</v>
      </c>
      <c r="I3407" s="20" t="s">
        <v>259</v>
      </c>
      <c r="J3407" s="11" t="s">
        <v>261</v>
      </c>
      <c r="K3407" s="11" t="s">
        <v>11524</v>
      </c>
      <c r="L3407" s="11">
        <v>2</v>
      </c>
    </row>
    <row r="3408" spans="1:12">
      <c r="A3408" s="11" t="s">
        <v>5993</v>
      </c>
      <c r="D3408" s="11" t="s">
        <v>260</v>
      </c>
      <c r="E3408" s="19" t="s">
        <v>6199</v>
      </c>
      <c r="F3408" s="10">
        <v>42036</v>
      </c>
      <c r="G3408" s="10">
        <v>45689</v>
      </c>
      <c r="H3408" s="11">
        <v>11</v>
      </c>
      <c r="I3408" s="20" t="s">
        <v>259</v>
      </c>
      <c r="J3408" s="11" t="s">
        <v>261</v>
      </c>
      <c r="K3408" s="11" t="s">
        <v>11524</v>
      </c>
      <c r="L3408" s="11">
        <v>2</v>
      </c>
    </row>
    <row r="3409" spans="1:12">
      <c r="A3409" s="11" t="s">
        <v>5994</v>
      </c>
      <c r="D3409" s="11" t="s">
        <v>260</v>
      </c>
      <c r="E3409" s="19" t="s">
        <v>6200</v>
      </c>
      <c r="F3409" s="10">
        <v>42036</v>
      </c>
      <c r="G3409" s="10">
        <v>45689</v>
      </c>
      <c r="H3409" s="11">
        <v>11</v>
      </c>
      <c r="I3409" s="20" t="s">
        <v>259</v>
      </c>
      <c r="J3409" s="11" t="s">
        <v>261</v>
      </c>
      <c r="K3409" s="11" t="s">
        <v>11524</v>
      </c>
      <c r="L3409" s="11">
        <v>2</v>
      </c>
    </row>
    <row r="3410" spans="1:12">
      <c r="A3410" s="11" t="s">
        <v>5995</v>
      </c>
      <c r="D3410" s="11" t="s">
        <v>260</v>
      </c>
      <c r="E3410" s="19" t="s">
        <v>6201</v>
      </c>
      <c r="F3410" s="10">
        <v>42036</v>
      </c>
      <c r="G3410" s="10">
        <v>45689</v>
      </c>
      <c r="H3410" s="11">
        <v>11</v>
      </c>
      <c r="I3410" s="20" t="s">
        <v>259</v>
      </c>
      <c r="J3410" s="11" t="s">
        <v>261</v>
      </c>
      <c r="K3410" s="11" t="s">
        <v>11524</v>
      </c>
      <c r="L3410" s="11">
        <v>2</v>
      </c>
    </row>
    <row r="3411" spans="1:12">
      <c r="A3411" s="11" t="s">
        <v>5996</v>
      </c>
      <c r="D3411" s="11" t="s">
        <v>260</v>
      </c>
      <c r="E3411" s="19" t="s">
        <v>6202</v>
      </c>
      <c r="F3411" s="10">
        <v>42036</v>
      </c>
      <c r="G3411" s="10">
        <v>45689</v>
      </c>
      <c r="H3411" s="11">
        <v>11</v>
      </c>
      <c r="I3411" s="11" t="s">
        <v>277</v>
      </c>
      <c r="J3411" s="11" t="s">
        <v>261</v>
      </c>
      <c r="K3411" s="11" t="s">
        <v>11524</v>
      </c>
      <c r="L3411" s="11">
        <v>2</v>
      </c>
    </row>
    <row r="3412" spans="1:12">
      <c r="A3412" s="11" t="s">
        <v>5997</v>
      </c>
      <c r="D3412" s="11" t="s">
        <v>260</v>
      </c>
      <c r="E3412" s="19" t="s">
        <v>6203</v>
      </c>
      <c r="F3412" s="10">
        <v>42036</v>
      </c>
      <c r="G3412" s="10">
        <v>45689</v>
      </c>
      <c r="H3412" s="11">
        <v>11</v>
      </c>
      <c r="I3412" s="11" t="s">
        <v>277</v>
      </c>
      <c r="J3412" s="11" t="s">
        <v>261</v>
      </c>
      <c r="K3412" s="11" t="s">
        <v>11524</v>
      </c>
      <c r="L3412" s="11">
        <v>2</v>
      </c>
    </row>
    <row r="3413" spans="1:12">
      <c r="A3413" s="11" t="s">
        <v>5998</v>
      </c>
      <c r="D3413" s="11" t="s">
        <v>260</v>
      </c>
      <c r="E3413" s="19" t="s">
        <v>6204</v>
      </c>
      <c r="F3413" s="10">
        <v>42036</v>
      </c>
      <c r="G3413" s="10">
        <v>45689</v>
      </c>
      <c r="H3413" s="11">
        <v>11</v>
      </c>
      <c r="I3413" s="11" t="s">
        <v>277</v>
      </c>
      <c r="J3413" s="11" t="s">
        <v>261</v>
      </c>
      <c r="K3413" s="11" t="s">
        <v>11524</v>
      </c>
      <c r="L3413" s="11">
        <v>2</v>
      </c>
    </row>
    <row r="3414" spans="1:12">
      <c r="A3414" s="11" t="s">
        <v>12163</v>
      </c>
      <c r="D3414" s="11" t="s">
        <v>260</v>
      </c>
      <c r="E3414" s="19" t="s">
        <v>6205</v>
      </c>
      <c r="F3414" s="10">
        <v>42036</v>
      </c>
      <c r="G3414" s="10">
        <v>45689</v>
      </c>
      <c r="H3414" s="11">
        <v>11</v>
      </c>
      <c r="I3414" s="20" t="s">
        <v>259</v>
      </c>
      <c r="J3414" s="11" t="s">
        <v>261</v>
      </c>
      <c r="K3414" s="11" t="s">
        <v>11524</v>
      </c>
      <c r="L3414" s="11">
        <v>2</v>
      </c>
    </row>
    <row r="3415" spans="1:12">
      <c r="A3415" s="11" t="s">
        <v>12164</v>
      </c>
      <c r="D3415" s="11" t="s">
        <v>260</v>
      </c>
      <c r="E3415" s="19" t="s">
        <v>6206</v>
      </c>
      <c r="F3415" s="10">
        <v>42036</v>
      </c>
      <c r="G3415" s="10">
        <v>45689</v>
      </c>
      <c r="H3415" s="11">
        <v>11</v>
      </c>
      <c r="I3415" s="20" t="s">
        <v>259</v>
      </c>
      <c r="J3415" s="11" t="s">
        <v>261</v>
      </c>
      <c r="K3415" s="11" t="s">
        <v>11524</v>
      </c>
      <c r="L3415" s="11">
        <v>2</v>
      </c>
    </row>
    <row r="3416" spans="1:12">
      <c r="A3416" s="11" t="s">
        <v>12165</v>
      </c>
      <c r="D3416" s="11" t="s">
        <v>260</v>
      </c>
      <c r="E3416" s="19" t="s">
        <v>6207</v>
      </c>
      <c r="F3416" s="10">
        <v>42036</v>
      </c>
      <c r="G3416" s="10">
        <v>45689</v>
      </c>
      <c r="H3416" s="11">
        <v>11</v>
      </c>
      <c r="I3416" s="20" t="s">
        <v>259</v>
      </c>
      <c r="J3416" s="11" t="s">
        <v>261</v>
      </c>
      <c r="K3416" s="11" t="s">
        <v>11524</v>
      </c>
      <c r="L3416" s="11">
        <v>2</v>
      </c>
    </row>
    <row r="3417" spans="1:12">
      <c r="A3417" s="11" t="s">
        <v>12166</v>
      </c>
      <c r="D3417" s="11" t="s">
        <v>260</v>
      </c>
      <c r="E3417" s="19" t="s">
        <v>6208</v>
      </c>
      <c r="F3417" s="10">
        <v>42036</v>
      </c>
      <c r="G3417" s="10">
        <v>45689</v>
      </c>
      <c r="H3417" s="11">
        <v>11</v>
      </c>
      <c r="I3417" s="20" t="s">
        <v>259</v>
      </c>
      <c r="J3417" s="11" t="s">
        <v>261</v>
      </c>
      <c r="K3417" s="11" t="s">
        <v>11524</v>
      </c>
      <c r="L3417" s="11">
        <v>2</v>
      </c>
    </row>
    <row r="3418" spans="1:12">
      <c r="A3418" s="11" t="s">
        <v>12167</v>
      </c>
      <c r="D3418" s="11" t="s">
        <v>260</v>
      </c>
      <c r="E3418" s="19" t="s">
        <v>6209</v>
      </c>
      <c r="F3418" s="10">
        <v>42036</v>
      </c>
      <c r="G3418" s="10">
        <v>45689</v>
      </c>
      <c r="H3418" s="11">
        <v>11</v>
      </c>
      <c r="I3418" s="20" t="s">
        <v>259</v>
      </c>
      <c r="J3418" s="11" t="s">
        <v>261</v>
      </c>
      <c r="K3418" s="11" t="s">
        <v>11524</v>
      </c>
      <c r="L3418" s="11">
        <v>2</v>
      </c>
    </row>
    <row r="3419" spans="1:12">
      <c r="A3419" s="11" t="s">
        <v>12168</v>
      </c>
      <c r="D3419" s="11" t="s">
        <v>260</v>
      </c>
      <c r="E3419" s="19" t="s">
        <v>6210</v>
      </c>
      <c r="F3419" s="10">
        <v>42036</v>
      </c>
      <c r="G3419" s="10">
        <v>45689</v>
      </c>
      <c r="H3419" s="11">
        <v>11</v>
      </c>
      <c r="I3419" s="20" t="s">
        <v>259</v>
      </c>
      <c r="J3419" s="11" t="s">
        <v>261</v>
      </c>
      <c r="K3419" s="11" t="s">
        <v>11524</v>
      </c>
      <c r="L3419" s="11">
        <v>2</v>
      </c>
    </row>
    <row r="3420" spans="1:12">
      <c r="A3420" s="11" t="s">
        <v>12169</v>
      </c>
      <c r="D3420" s="11" t="s">
        <v>260</v>
      </c>
      <c r="E3420" s="19" t="s">
        <v>6211</v>
      </c>
      <c r="F3420" s="10">
        <v>42036</v>
      </c>
      <c r="G3420" s="10">
        <v>45689</v>
      </c>
      <c r="H3420" s="11">
        <v>11</v>
      </c>
      <c r="I3420" s="20" t="s">
        <v>259</v>
      </c>
      <c r="J3420" s="11" t="s">
        <v>261</v>
      </c>
      <c r="K3420" s="11" t="s">
        <v>11524</v>
      </c>
      <c r="L3420" s="11">
        <v>2</v>
      </c>
    </row>
    <row r="3421" spans="1:12">
      <c r="A3421" s="11" t="s">
        <v>12170</v>
      </c>
      <c r="D3421" s="11" t="s">
        <v>260</v>
      </c>
      <c r="E3421" s="19" t="s">
        <v>6212</v>
      </c>
      <c r="F3421" s="10">
        <v>42036</v>
      </c>
      <c r="G3421" s="10">
        <v>45689</v>
      </c>
      <c r="H3421" s="11">
        <v>11</v>
      </c>
      <c r="I3421" s="20" t="s">
        <v>259</v>
      </c>
      <c r="J3421" s="11" t="s">
        <v>261</v>
      </c>
      <c r="K3421" s="11" t="s">
        <v>11524</v>
      </c>
      <c r="L3421" s="11">
        <v>2</v>
      </c>
    </row>
    <row r="3422" spans="1:12">
      <c r="A3422" s="11" t="s">
        <v>12171</v>
      </c>
      <c r="D3422" s="11" t="s">
        <v>260</v>
      </c>
      <c r="E3422" s="19" t="s">
        <v>6213</v>
      </c>
      <c r="F3422" s="10">
        <v>42036</v>
      </c>
      <c r="G3422" s="10">
        <v>45689</v>
      </c>
      <c r="H3422" s="11">
        <v>11</v>
      </c>
      <c r="I3422" s="20" t="s">
        <v>259</v>
      </c>
      <c r="J3422" s="11" t="s">
        <v>261</v>
      </c>
      <c r="K3422" s="11" t="s">
        <v>11524</v>
      </c>
      <c r="L3422" s="11">
        <v>2</v>
      </c>
    </row>
    <row r="3423" spans="1:12">
      <c r="A3423" s="11" t="s">
        <v>12172</v>
      </c>
      <c r="D3423" s="11" t="s">
        <v>260</v>
      </c>
      <c r="E3423" s="19" t="s">
        <v>6214</v>
      </c>
      <c r="F3423" s="10">
        <v>42036</v>
      </c>
      <c r="G3423" s="10">
        <v>45689</v>
      </c>
      <c r="H3423" s="11">
        <v>11</v>
      </c>
      <c r="I3423" s="20" t="s">
        <v>259</v>
      </c>
      <c r="J3423" s="11" t="s">
        <v>261</v>
      </c>
      <c r="K3423" s="11" t="s">
        <v>11524</v>
      </c>
      <c r="L3423" s="11">
        <v>2</v>
      </c>
    </row>
    <row r="3424" spans="1:12">
      <c r="A3424" s="11" t="s">
        <v>12173</v>
      </c>
      <c r="D3424" s="11" t="s">
        <v>260</v>
      </c>
      <c r="E3424" s="19" t="s">
        <v>6215</v>
      </c>
      <c r="F3424" s="10">
        <v>42036</v>
      </c>
      <c r="G3424" s="10">
        <v>45689</v>
      </c>
      <c r="H3424" s="11">
        <v>11</v>
      </c>
      <c r="I3424" s="20" t="s">
        <v>259</v>
      </c>
      <c r="J3424" s="11" t="s">
        <v>261</v>
      </c>
      <c r="K3424" s="11" t="s">
        <v>11524</v>
      </c>
      <c r="L3424" s="11">
        <v>2</v>
      </c>
    </row>
    <row r="3425" spans="1:12">
      <c r="A3425" s="11" t="s">
        <v>12174</v>
      </c>
      <c r="D3425" s="11" t="s">
        <v>260</v>
      </c>
      <c r="E3425" s="19" t="s">
        <v>6216</v>
      </c>
      <c r="F3425" s="10">
        <v>42036</v>
      </c>
      <c r="G3425" s="10">
        <v>45689</v>
      </c>
      <c r="H3425" s="11">
        <v>11</v>
      </c>
      <c r="I3425" s="20" t="s">
        <v>259</v>
      </c>
      <c r="J3425" s="11" t="s">
        <v>261</v>
      </c>
      <c r="K3425" s="11" t="s">
        <v>11524</v>
      </c>
      <c r="L3425" s="11">
        <v>2</v>
      </c>
    </row>
    <row r="3426" spans="1:12">
      <c r="A3426" s="11" t="s">
        <v>12175</v>
      </c>
      <c r="D3426" s="11" t="s">
        <v>260</v>
      </c>
      <c r="E3426" s="19" t="s">
        <v>6217</v>
      </c>
      <c r="F3426" s="10">
        <v>42036</v>
      </c>
      <c r="G3426" s="10">
        <v>45689</v>
      </c>
      <c r="H3426" s="11">
        <v>11</v>
      </c>
      <c r="I3426" s="20" t="s">
        <v>259</v>
      </c>
      <c r="J3426" s="11" t="s">
        <v>261</v>
      </c>
      <c r="K3426" s="11" t="s">
        <v>11524</v>
      </c>
      <c r="L3426" s="11">
        <v>2</v>
      </c>
    </row>
    <row r="3427" spans="1:12">
      <c r="A3427" s="11" t="s">
        <v>12176</v>
      </c>
      <c r="D3427" s="11" t="s">
        <v>260</v>
      </c>
      <c r="E3427" s="19" t="s">
        <v>6218</v>
      </c>
      <c r="F3427" s="10">
        <v>42036</v>
      </c>
      <c r="G3427" s="10">
        <v>45689</v>
      </c>
      <c r="H3427" s="11">
        <v>11</v>
      </c>
      <c r="I3427" s="20" t="s">
        <v>259</v>
      </c>
      <c r="J3427" s="11" t="s">
        <v>261</v>
      </c>
      <c r="K3427" s="11" t="s">
        <v>11524</v>
      </c>
      <c r="L3427" s="11">
        <v>2</v>
      </c>
    </row>
    <row r="3428" spans="1:12">
      <c r="A3428" s="11" t="s">
        <v>12177</v>
      </c>
      <c r="D3428" s="11" t="s">
        <v>260</v>
      </c>
      <c r="E3428" s="19" t="s">
        <v>6219</v>
      </c>
      <c r="F3428" s="10">
        <v>42036</v>
      </c>
      <c r="G3428" s="10">
        <v>45689</v>
      </c>
      <c r="H3428" s="11">
        <v>11</v>
      </c>
      <c r="I3428" s="20" t="s">
        <v>259</v>
      </c>
      <c r="J3428" s="11" t="s">
        <v>261</v>
      </c>
      <c r="K3428" s="11" t="s">
        <v>11524</v>
      </c>
      <c r="L3428" s="11">
        <v>2</v>
      </c>
    </row>
    <row r="3429" spans="1:12">
      <c r="A3429" s="11" t="s">
        <v>12178</v>
      </c>
      <c r="D3429" s="11" t="s">
        <v>260</v>
      </c>
      <c r="E3429" s="19" t="s">
        <v>6220</v>
      </c>
      <c r="F3429" s="10">
        <v>42036</v>
      </c>
      <c r="G3429" s="10">
        <v>45689</v>
      </c>
      <c r="H3429" s="11">
        <v>11</v>
      </c>
      <c r="I3429" s="11" t="s">
        <v>277</v>
      </c>
      <c r="J3429" s="11" t="s">
        <v>261</v>
      </c>
      <c r="K3429" s="11" t="s">
        <v>11524</v>
      </c>
      <c r="L3429" s="11">
        <v>2</v>
      </c>
    </row>
    <row r="3430" spans="1:12">
      <c r="A3430" s="11" t="s">
        <v>12179</v>
      </c>
      <c r="D3430" s="11" t="s">
        <v>260</v>
      </c>
      <c r="E3430" s="19" t="s">
        <v>6221</v>
      </c>
      <c r="F3430" s="10">
        <v>42036</v>
      </c>
      <c r="G3430" s="10">
        <v>45689</v>
      </c>
      <c r="H3430" s="11">
        <v>11</v>
      </c>
      <c r="I3430" s="11" t="s">
        <v>277</v>
      </c>
      <c r="J3430" s="11" t="s">
        <v>261</v>
      </c>
      <c r="K3430" s="11" t="s">
        <v>11524</v>
      </c>
      <c r="L3430" s="11">
        <v>2</v>
      </c>
    </row>
    <row r="3431" spans="1:12">
      <c r="A3431" s="11" t="s">
        <v>12180</v>
      </c>
      <c r="D3431" s="11" t="s">
        <v>260</v>
      </c>
      <c r="E3431" s="19" t="s">
        <v>6222</v>
      </c>
      <c r="F3431" s="10">
        <v>42036</v>
      </c>
      <c r="G3431" s="10">
        <v>45689</v>
      </c>
      <c r="H3431" s="11">
        <v>11</v>
      </c>
      <c r="I3431" s="11" t="s">
        <v>277</v>
      </c>
      <c r="J3431" s="11" t="s">
        <v>261</v>
      </c>
      <c r="K3431" s="11" t="s">
        <v>11524</v>
      </c>
      <c r="L3431" s="11">
        <v>2</v>
      </c>
    </row>
    <row r="3432" spans="1:12">
      <c r="A3432" s="11" t="s">
        <v>12001</v>
      </c>
      <c r="D3432" s="11" t="s">
        <v>260</v>
      </c>
      <c r="E3432" s="19" t="s">
        <v>6223</v>
      </c>
      <c r="F3432" s="10">
        <v>42036</v>
      </c>
      <c r="G3432" s="10">
        <v>45689</v>
      </c>
      <c r="H3432" s="11">
        <v>11</v>
      </c>
      <c r="I3432" s="20" t="s">
        <v>259</v>
      </c>
      <c r="J3432" s="11" t="s">
        <v>261</v>
      </c>
      <c r="K3432" s="11" t="s">
        <v>11524</v>
      </c>
      <c r="L3432" s="11">
        <v>2</v>
      </c>
    </row>
    <row r="3433" spans="1:12">
      <c r="A3433" s="11" t="s">
        <v>12002</v>
      </c>
      <c r="D3433" s="11" t="s">
        <v>260</v>
      </c>
      <c r="E3433" s="19" t="s">
        <v>6224</v>
      </c>
      <c r="F3433" s="10">
        <v>42036</v>
      </c>
      <c r="G3433" s="10">
        <v>45689</v>
      </c>
      <c r="H3433" s="11">
        <v>11</v>
      </c>
      <c r="I3433" s="20" t="s">
        <v>259</v>
      </c>
      <c r="J3433" s="11" t="s">
        <v>261</v>
      </c>
      <c r="K3433" s="11" t="s">
        <v>11524</v>
      </c>
      <c r="L3433" s="11">
        <v>2</v>
      </c>
    </row>
    <row r="3434" spans="1:12">
      <c r="A3434" s="11" t="s">
        <v>12003</v>
      </c>
      <c r="D3434" s="11" t="s">
        <v>260</v>
      </c>
      <c r="E3434" s="19" t="s">
        <v>6225</v>
      </c>
      <c r="F3434" s="10">
        <v>42036</v>
      </c>
      <c r="G3434" s="10">
        <v>45689</v>
      </c>
      <c r="H3434" s="11">
        <v>11</v>
      </c>
      <c r="I3434" s="20" t="s">
        <v>259</v>
      </c>
      <c r="J3434" s="11" t="s">
        <v>261</v>
      </c>
      <c r="K3434" s="11" t="s">
        <v>11524</v>
      </c>
      <c r="L3434" s="11">
        <v>2</v>
      </c>
    </row>
    <row r="3435" spans="1:12">
      <c r="A3435" s="11" t="s">
        <v>12004</v>
      </c>
      <c r="D3435" s="11" t="s">
        <v>260</v>
      </c>
      <c r="E3435" s="19" t="s">
        <v>6226</v>
      </c>
      <c r="F3435" s="10">
        <v>42036</v>
      </c>
      <c r="G3435" s="10">
        <v>45689</v>
      </c>
      <c r="H3435" s="11">
        <v>11</v>
      </c>
      <c r="I3435" s="20" t="s">
        <v>259</v>
      </c>
      <c r="J3435" s="11" t="s">
        <v>261</v>
      </c>
      <c r="K3435" s="11" t="s">
        <v>11524</v>
      </c>
      <c r="L3435" s="11">
        <v>2</v>
      </c>
    </row>
    <row r="3436" spans="1:12">
      <c r="A3436" s="11" t="s">
        <v>12005</v>
      </c>
      <c r="D3436" s="11" t="s">
        <v>260</v>
      </c>
      <c r="E3436" s="19" t="s">
        <v>6227</v>
      </c>
      <c r="F3436" s="10">
        <v>42036</v>
      </c>
      <c r="G3436" s="10">
        <v>45689</v>
      </c>
      <c r="H3436" s="11">
        <v>11</v>
      </c>
      <c r="I3436" s="20" t="s">
        <v>259</v>
      </c>
      <c r="J3436" s="11" t="s">
        <v>261</v>
      </c>
      <c r="K3436" s="11" t="s">
        <v>11524</v>
      </c>
      <c r="L3436" s="11">
        <v>2</v>
      </c>
    </row>
    <row r="3437" spans="1:12">
      <c r="A3437" s="11" t="s">
        <v>12006</v>
      </c>
      <c r="D3437" s="11" t="s">
        <v>260</v>
      </c>
      <c r="E3437" s="19" t="s">
        <v>6228</v>
      </c>
      <c r="F3437" s="10">
        <v>42036</v>
      </c>
      <c r="G3437" s="10">
        <v>45689</v>
      </c>
      <c r="H3437" s="11">
        <v>11</v>
      </c>
      <c r="I3437" s="20" t="s">
        <v>259</v>
      </c>
      <c r="J3437" s="11" t="s">
        <v>261</v>
      </c>
      <c r="K3437" s="11" t="s">
        <v>11524</v>
      </c>
      <c r="L3437" s="11">
        <v>2</v>
      </c>
    </row>
    <row r="3438" spans="1:12">
      <c r="A3438" s="11" t="s">
        <v>12007</v>
      </c>
      <c r="D3438" s="11" t="s">
        <v>260</v>
      </c>
      <c r="E3438" s="19" t="s">
        <v>6229</v>
      </c>
      <c r="F3438" s="10">
        <v>42036</v>
      </c>
      <c r="G3438" s="10">
        <v>45689</v>
      </c>
      <c r="H3438" s="11">
        <v>11</v>
      </c>
      <c r="I3438" s="20" t="s">
        <v>259</v>
      </c>
      <c r="J3438" s="11" t="s">
        <v>261</v>
      </c>
      <c r="K3438" s="11" t="s">
        <v>11524</v>
      </c>
      <c r="L3438" s="11">
        <v>2</v>
      </c>
    </row>
    <row r="3439" spans="1:12">
      <c r="A3439" s="11" t="s">
        <v>12008</v>
      </c>
      <c r="D3439" s="11" t="s">
        <v>260</v>
      </c>
      <c r="E3439" s="19" t="s">
        <v>6230</v>
      </c>
      <c r="F3439" s="10">
        <v>42036</v>
      </c>
      <c r="G3439" s="10">
        <v>45689</v>
      </c>
      <c r="H3439" s="11">
        <v>11</v>
      </c>
      <c r="I3439" s="20" t="s">
        <v>259</v>
      </c>
      <c r="J3439" s="11" t="s">
        <v>261</v>
      </c>
      <c r="K3439" s="11" t="s">
        <v>11524</v>
      </c>
      <c r="L3439" s="11">
        <v>2</v>
      </c>
    </row>
    <row r="3440" spans="1:12">
      <c r="A3440" s="11" t="s">
        <v>12009</v>
      </c>
      <c r="D3440" s="11" t="s">
        <v>260</v>
      </c>
      <c r="E3440" s="19" t="s">
        <v>6231</v>
      </c>
      <c r="F3440" s="10">
        <v>42036</v>
      </c>
      <c r="G3440" s="10">
        <v>45689</v>
      </c>
      <c r="H3440" s="11">
        <v>11</v>
      </c>
      <c r="I3440" s="20" t="s">
        <v>259</v>
      </c>
      <c r="J3440" s="11" t="s">
        <v>261</v>
      </c>
      <c r="K3440" s="11" t="s">
        <v>11524</v>
      </c>
      <c r="L3440" s="11">
        <v>2</v>
      </c>
    </row>
    <row r="3441" spans="1:12">
      <c r="A3441" s="11" t="s">
        <v>12010</v>
      </c>
      <c r="D3441" s="11" t="s">
        <v>260</v>
      </c>
      <c r="E3441" s="19" t="s">
        <v>6232</v>
      </c>
      <c r="F3441" s="10">
        <v>42036</v>
      </c>
      <c r="G3441" s="10">
        <v>45689</v>
      </c>
      <c r="H3441" s="11">
        <v>11</v>
      </c>
      <c r="I3441" s="20" t="s">
        <v>259</v>
      </c>
      <c r="J3441" s="11" t="s">
        <v>261</v>
      </c>
      <c r="K3441" s="11" t="s">
        <v>11524</v>
      </c>
      <c r="L3441" s="11">
        <v>2</v>
      </c>
    </row>
    <row r="3442" spans="1:12">
      <c r="A3442" s="11" t="s">
        <v>12011</v>
      </c>
      <c r="D3442" s="11" t="s">
        <v>260</v>
      </c>
      <c r="E3442" s="19" t="s">
        <v>6233</v>
      </c>
      <c r="F3442" s="10">
        <v>42036</v>
      </c>
      <c r="G3442" s="10">
        <v>45689</v>
      </c>
      <c r="H3442" s="11">
        <v>11</v>
      </c>
      <c r="I3442" s="20" t="s">
        <v>259</v>
      </c>
      <c r="J3442" s="11" t="s">
        <v>261</v>
      </c>
      <c r="K3442" s="11" t="s">
        <v>11524</v>
      </c>
      <c r="L3442" s="11">
        <v>2</v>
      </c>
    </row>
    <row r="3443" spans="1:12">
      <c r="A3443" s="11" t="s">
        <v>12012</v>
      </c>
      <c r="D3443" s="11" t="s">
        <v>260</v>
      </c>
      <c r="E3443" s="19" t="s">
        <v>6234</v>
      </c>
      <c r="F3443" s="10">
        <v>42036</v>
      </c>
      <c r="G3443" s="10">
        <v>45689</v>
      </c>
      <c r="H3443" s="11">
        <v>11</v>
      </c>
      <c r="I3443" s="20" t="s">
        <v>259</v>
      </c>
      <c r="J3443" s="11" t="s">
        <v>261</v>
      </c>
      <c r="K3443" s="11" t="s">
        <v>11524</v>
      </c>
      <c r="L3443" s="11">
        <v>2</v>
      </c>
    </row>
    <row r="3444" spans="1:12">
      <c r="A3444" s="11" t="s">
        <v>12013</v>
      </c>
      <c r="D3444" s="11" t="s">
        <v>260</v>
      </c>
      <c r="E3444" s="19" t="s">
        <v>6235</v>
      </c>
      <c r="F3444" s="10">
        <v>42036</v>
      </c>
      <c r="G3444" s="10">
        <v>45689</v>
      </c>
      <c r="H3444" s="11">
        <v>11</v>
      </c>
      <c r="I3444" s="20" t="s">
        <v>259</v>
      </c>
      <c r="J3444" s="11" t="s">
        <v>261</v>
      </c>
      <c r="K3444" s="11" t="s">
        <v>11524</v>
      </c>
      <c r="L3444" s="11">
        <v>2</v>
      </c>
    </row>
    <row r="3445" spans="1:12">
      <c r="A3445" s="11" t="s">
        <v>12014</v>
      </c>
      <c r="D3445" s="11" t="s">
        <v>260</v>
      </c>
      <c r="E3445" s="19" t="s">
        <v>6236</v>
      </c>
      <c r="F3445" s="10">
        <v>42036</v>
      </c>
      <c r="G3445" s="10">
        <v>45689</v>
      </c>
      <c r="H3445" s="11">
        <v>11</v>
      </c>
      <c r="I3445" s="20" t="s">
        <v>259</v>
      </c>
      <c r="J3445" s="11" t="s">
        <v>261</v>
      </c>
      <c r="K3445" s="11" t="s">
        <v>11524</v>
      </c>
      <c r="L3445" s="11">
        <v>2</v>
      </c>
    </row>
    <row r="3446" spans="1:12">
      <c r="A3446" s="11" t="s">
        <v>12015</v>
      </c>
      <c r="D3446" s="11" t="s">
        <v>260</v>
      </c>
      <c r="E3446" s="19" t="s">
        <v>6237</v>
      </c>
      <c r="F3446" s="10">
        <v>42036</v>
      </c>
      <c r="G3446" s="10">
        <v>45689</v>
      </c>
      <c r="H3446" s="11">
        <v>11</v>
      </c>
      <c r="I3446" s="20" t="s">
        <v>259</v>
      </c>
      <c r="J3446" s="11" t="s">
        <v>261</v>
      </c>
      <c r="K3446" s="11" t="s">
        <v>11524</v>
      </c>
      <c r="L3446" s="11">
        <v>2</v>
      </c>
    </row>
    <row r="3447" spans="1:12">
      <c r="A3447" s="11" t="s">
        <v>12016</v>
      </c>
      <c r="D3447" s="11" t="s">
        <v>260</v>
      </c>
      <c r="E3447" s="19" t="s">
        <v>6238</v>
      </c>
      <c r="F3447" s="10">
        <v>42036</v>
      </c>
      <c r="G3447" s="10">
        <v>45689</v>
      </c>
      <c r="H3447" s="11">
        <v>11</v>
      </c>
      <c r="I3447" s="11" t="s">
        <v>277</v>
      </c>
      <c r="J3447" s="11" t="s">
        <v>261</v>
      </c>
      <c r="K3447" s="11" t="s">
        <v>11524</v>
      </c>
      <c r="L3447" s="11">
        <v>2</v>
      </c>
    </row>
    <row r="3448" spans="1:12">
      <c r="A3448" s="11" t="s">
        <v>12017</v>
      </c>
      <c r="D3448" s="11" t="s">
        <v>260</v>
      </c>
      <c r="E3448" s="19" t="s">
        <v>6239</v>
      </c>
      <c r="F3448" s="10">
        <v>42036</v>
      </c>
      <c r="G3448" s="10">
        <v>45689</v>
      </c>
      <c r="H3448" s="11">
        <v>11</v>
      </c>
      <c r="I3448" s="11" t="s">
        <v>277</v>
      </c>
      <c r="J3448" s="11" t="s">
        <v>261</v>
      </c>
      <c r="K3448" s="11" t="s">
        <v>11524</v>
      </c>
      <c r="L3448" s="11">
        <v>2</v>
      </c>
    </row>
    <row r="3449" spans="1:12">
      <c r="A3449" s="11" t="s">
        <v>12018</v>
      </c>
      <c r="D3449" s="11" t="s">
        <v>260</v>
      </c>
      <c r="E3449" s="19" t="s">
        <v>6240</v>
      </c>
      <c r="F3449" s="10">
        <v>42036</v>
      </c>
      <c r="G3449" s="10">
        <v>45689</v>
      </c>
      <c r="H3449" s="11">
        <v>11</v>
      </c>
      <c r="I3449" s="11" t="s">
        <v>277</v>
      </c>
      <c r="J3449" s="11" t="s">
        <v>261</v>
      </c>
      <c r="K3449" s="11" t="s">
        <v>11524</v>
      </c>
      <c r="L3449" s="11">
        <v>2</v>
      </c>
    </row>
    <row r="3450" spans="1:12">
      <c r="A3450" s="11" t="s">
        <v>11839</v>
      </c>
      <c r="D3450" s="11" t="s">
        <v>260</v>
      </c>
      <c r="E3450" s="19" t="s">
        <v>6241</v>
      </c>
      <c r="F3450" s="10">
        <v>42036</v>
      </c>
      <c r="G3450" s="10">
        <v>45689</v>
      </c>
      <c r="H3450" s="11">
        <v>11</v>
      </c>
      <c r="I3450" s="20" t="s">
        <v>259</v>
      </c>
      <c r="J3450" s="11" t="s">
        <v>261</v>
      </c>
      <c r="K3450" s="11" t="s">
        <v>11524</v>
      </c>
      <c r="L3450" s="11">
        <v>2</v>
      </c>
    </row>
    <row r="3451" spans="1:12">
      <c r="A3451" s="11" t="s">
        <v>11840</v>
      </c>
      <c r="D3451" s="11" t="s">
        <v>260</v>
      </c>
      <c r="E3451" s="19" t="s">
        <v>6242</v>
      </c>
      <c r="F3451" s="10">
        <v>42036</v>
      </c>
      <c r="G3451" s="10">
        <v>45689</v>
      </c>
      <c r="H3451" s="11">
        <v>11</v>
      </c>
      <c r="I3451" s="20" t="s">
        <v>259</v>
      </c>
      <c r="J3451" s="11" t="s">
        <v>261</v>
      </c>
      <c r="K3451" s="11" t="s">
        <v>11524</v>
      </c>
      <c r="L3451" s="11">
        <v>2</v>
      </c>
    </row>
    <row r="3452" spans="1:12">
      <c r="A3452" s="11" t="s">
        <v>11841</v>
      </c>
      <c r="D3452" s="11" t="s">
        <v>260</v>
      </c>
      <c r="E3452" s="19" t="s">
        <v>6243</v>
      </c>
      <c r="F3452" s="10">
        <v>42036</v>
      </c>
      <c r="G3452" s="10">
        <v>45689</v>
      </c>
      <c r="H3452" s="11">
        <v>11</v>
      </c>
      <c r="I3452" s="20" t="s">
        <v>259</v>
      </c>
      <c r="J3452" s="11" t="s">
        <v>261</v>
      </c>
      <c r="K3452" s="11" t="s">
        <v>11524</v>
      </c>
      <c r="L3452" s="11">
        <v>2</v>
      </c>
    </row>
    <row r="3453" spans="1:12">
      <c r="A3453" s="11" t="s">
        <v>11842</v>
      </c>
      <c r="D3453" s="11" t="s">
        <v>260</v>
      </c>
      <c r="E3453" s="19" t="s">
        <v>6244</v>
      </c>
      <c r="F3453" s="10">
        <v>42036</v>
      </c>
      <c r="G3453" s="10">
        <v>45689</v>
      </c>
      <c r="H3453" s="11">
        <v>11</v>
      </c>
      <c r="I3453" s="20" t="s">
        <v>259</v>
      </c>
      <c r="J3453" s="11" t="s">
        <v>261</v>
      </c>
      <c r="K3453" s="11" t="s">
        <v>11524</v>
      </c>
      <c r="L3453" s="11">
        <v>2</v>
      </c>
    </row>
    <row r="3454" spans="1:12">
      <c r="A3454" s="11" t="s">
        <v>11843</v>
      </c>
      <c r="D3454" s="11" t="s">
        <v>260</v>
      </c>
      <c r="E3454" s="19" t="s">
        <v>6245</v>
      </c>
      <c r="F3454" s="10">
        <v>42036</v>
      </c>
      <c r="G3454" s="10">
        <v>45689</v>
      </c>
      <c r="H3454" s="11">
        <v>11</v>
      </c>
      <c r="I3454" s="20" t="s">
        <v>259</v>
      </c>
      <c r="J3454" s="11" t="s">
        <v>261</v>
      </c>
      <c r="K3454" s="11" t="s">
        <v>11524</v>
      </c>
      <c r="L3454" s="11">
        <v>2</v>
      </c>
    </row>
    <row r="3455" spans="1:12">
      <c r="A3455" s="11" t="s">
        <v>11844</v>
      </c>
      <c r="D3455" s="11" t="s">
        <v>260</v>
      </c>
      <c r="E3455" s="19" t="s">
        <v>6246</v>
      </c>
      <c r="F3455" s="10">
        <v>42036</v>
      </c>
      <c r="G3455" s="10">
        <v>45689</v>
      </c>
      <c r="H3455" s="11">
        <v>11</v>
      </c>
      <c r="I3455" s="20" t="s">
        <v>259</v>
      </c>
      <c r="J3455" s="11" t="s">
        <v>261</v>
      </c>
      <c r="K3455" s="11" t="s">
        <v>11524</v>
      </c>
      <c r="L3455" s="11">
        <v>2</v>
      </c>
    </row>
    <row r="3456" spans="1:12">
      <c r="A3456" s="11" t="s">
        <v>11845</v>
      </c>
      <c r="D3456" s="11" t="s">
        <v>260</v>
      </c>
      <c r="E3456" s="19" t="s">
        <v>6247</v>
      </c>
      <c r="F3456" s="10">
        <v>42036</v>
      </c>
      <c r="G3456" s="10">
        <v>45689</v>
      </c>
      <c r="H3456" s="11">
        <v>11</v>
      </c>
      <c r="I3456" s="20" t="s">
        <v>259</v>
      </c>
      <c r="J3456" s="11" t="s">
        <v>261</v>
      </c>
      <c r="K3456" s="11" t="s">
        <v>11524</v>
      </c>
      <c r="L3456" s="11">
        <v>2</v>
      </c>
    </row>
    <row r="3457" spans="1:12">
      <c r="A3457" s="11" t="s">
        <v>11846</v>
      </c>
      <c r="D3457" s="11" t="s">
        <v>260</v>
      </c>
      <c r="E3457" s="19" t="s">
        <v>6248</v>
      </c>
      <c r="F3457" s="10">
        <v>42036</v>
      </c>
      <c r="G3457" s="10">
        <v>45689</v>
      </c>
      <c r="H3457" s="11">
        <v>11</v>
      </c>
      <c r="I3457" s="20" t="s">
        <v>259</v>
      </c>
      <c r="J3457" s="11" t="s">
        <v>261</v>
      </c>
      <c r="K3457" s="11" t="s">
        <v>11524</v>
      </c>
      <c r="L3457" s="11">
        <v>2</v>
      </c>
    </row>
    <row r="3458" spans="1:12">
      <c r="A3458" s="11" t="s">
        <v>11847</v>
      </c>
      <c r="D3458" s="11" t="s">
        <v>260</v>
      </c>
      <c r="E3458" s="19" t="s">
        <v>6249</v>
      </c>
      <c r="F3458" s="10">
        <v>42036</v>
      </c>
      <c r="G3458" s="10">
        <v>45689</v>
      </c>
      <c r="H3458" s="11">
        <v>11</v>
      </c>
      <c r="I3458" s="20" t="s">
        <v>259</v>
      </c>
      <c r="J3458" s="11" t="s">
        <v>261</v>
      </c>
      <c r="K3458" s="11" t="s">
        <v>11524</v>
      </c>
      <c r="L3458" s="11">
        <v>2</v>
      </c>
    </row>
    <row r="3459" spans="1:12">
      <c r="A3459" s="11" t="s">
        <v>11848</v>
      </c>
      <c r="D3459" s="11" t="s">
        <v>260</v>
      </c>
      <c r="E3459" s="19" t="s">
        <v>6250</v>
      </c>
      <c r="F3459" s="10">
        <v>42036</v>
      </c>
      <c r="G3459" s="10">
        <v>45689</v>
      </c>
      <c r="H3459" s="11">
        <v>11</v>
      </c>
      <c r="I3459" s="20" t="s">
        <v>259</v>
      </c>
      <c r="J3459" s="11" t="s">
        <v>261</v>
      </c>
      <c r="K3459" s="11" t="s">
        <v>11524</v>
      </c>
      <c r="L3459" s="11">
        <v>2</v>
      </c>
    </row>
    <row r="3460" spans="1:12">
      <c r="A3460" s="11" t="s">
        <v>11849</v>
      </c>
      <c r="D3460" s="11" t="s">
        <v>260</v>
      </c>
      <c r="E3460" s="19" t="s">
        <v>6251</v>
      </c>
      <c r="F3460" s="10">
        <v>42036</v>
      </c>
      <c r="G3460" s="10">
        <v>45689</v>
      </c>
      <c r="H3460" s="11">
        <v>11</v>
      </c>
      <c r="I3460" s="20" t="s">
        <v>259</v>
      </c>
      <c r="J3460" s="11" t="s">
        <v>261</v>
      </c>
      <c r="K3460" s="11" t="s">
        <v>11524</v>
      </c>
      <c r="L3460" s="11">
        <v>2</v>
      </c>
    </row>
    <row r="3461" spans="1:12">
      <c r="A3461" s="11" t="s">
        <v>11850</v>
      </c>
      <c r="D3461" s="11" t="s">
        <v>260</v>
      </c>
      <c r="E3461" s="19" t="s">
        <v>6252</v>
      </c>
      <c r="F3461" s="10">
        <v>42036</v>
      </c>
      <c r="G3461" s="10">
        <v>45689</v>
      </c>
      <c r="H3461" s="11">
        <v>11</v>
      </c>
      <c r="I3461" s="20" t="s">
        <v>259</v>
      </c>
      <c r="J3461" s="11" t="s">
        <v>261</v>
      </c>
      <c r="K3461" s="11" t="s">
        <v>11524</v>
      </c>
      <c r="L3461" s="11">
        <v>2</v>
      </c>
    </row>
    <row r="3462" spans="1:12">
      <c r="A3462" s="11" t="s">
        <v>11851</v>
      </c>
      <c r="D3462" s="11" t="s">
        <v>260</v>
      </c>
      <c r="E3462" s="19" t="s">
        <v>6253</v>
      </c>
      <c r="F3462" s="10">
        <v>42036</v>
      </c>
      <c r="G3462" s="10">
        <v>45689</v>
      </c>
      <c r="H3462" s="11">
        <v>11</v>
      </c>
      <c r="I3462" s="20" t="s">
        <v>259</v>
      </c>
      <c r="J3462" s="11" t="s">
        <v>261</v>
      </c>
      <c r="K3462" s="11" t="s">
        <v>11524</v>
      </c>
      <c r="L3462" s="11">
        <v>2</v>
      </c>
    </row>
    <row r="3463" spans="1:12">
      <c r="A3463" s="11" t="s">
        <v>11852</v>
      </c>
      <c r="D3463" s="11" t="s">
        <v>260</v>
      </c>
      <c r="E3463" s="19" t="s">
        <v>6254</v>
      </c>
      <c r="F3463" s="10">
        <v>42036</v>
      </c>
      <c r="G3463" s="10">
        <v>45689</v>
      </c>
      <c r="H3463" s="11">
        <v>11</v>
      </c>
      <c r="I3463" s="20" t="s">
        <v>259</v>
      </c>
      <c r="J3463" s="11" t="s">
        <v>261</v>
      </c>
      <c r="K3463" s="11" t="s">
        <v>11524</v>
      </c>
      <c r="L3463" s="11">
        <v>2</v>
      </c>
    </row>
    <row r="3464" spans="1:12">
      <c r="A3464" s="11" t="s">
        <v>11853</v>
      </c>
      <c r="D3464" s="11" t="s">
        <v>260</v>
      </c>
      <c r="E3464" s="19" t="s">
        <v>6255</v>
      </c>
      <c r="F3464" s="10">
        <v>42036</v>
      </c>
      <c r="G3464" s="10">
        <v>45689</v>
      </c>
      <c r="H3464" s="11">
        <v>11</v>
      </c>
      <c r="I3464" s="20" t="s">
        <v>259</v>
      </c>
      <c r="J3464" s="11" t="s">
        <v>261</v>
      </c>
      <c r="K3464" s="11" t="s">
        <v>11524</v>
      </c>
      <c r="L3464" s="11">
        <v>2</v>
      </c>
    </row>
    <row r="3465" spans="1:12">
      <c r="A3465" s="11" t="s">
        <v>11854</v>
      </c>
      <c r="D3465" s="11" t="s">
        <v>260</v>
      </c>
      <c r="E3465" s="19" t="s">
        <v>6256</v>
      </c>
      <c r="F3465" s="10">
        <v>42036</v>
      </c>
      <c r="G3465" s="10">
        <v>45689</v>
      </c>
      <c r="H3465" s="11">
        <v>11</v>
      </c>
      <c r="I3465" s="11" t="s">
        <v>277</v>
      </c>
      <c r="J3465" s="11" t="s">
        <v>261</v>
      </c>
      <c r="K3465" s="11" t="s">
        <v>11524</v>
      </c>
      <c r="L3465" s="11">
        <v>2</v>
      </c>
    </row>
    <row r="3466" spans="1:12">
      <c r="A3466" s="11" t="s">
        <v>11855</v>
      </c>
      <c r="D3466" s="11" t="s">
        <v>260</v>
      </c>
      <c r="E3466" s="19" t="s">
        <v>6257</v>
      </c>
      <c r="F3466" s="10">
        <v>42036</v>
      </c>
      <c r="G3466" s="10">
        <v>45689</v>
      </c>
      <c r="H3466" s="11">
        <v>11</v>
      </c>
      <c r="I3466" s="11" t="s">
        <v>277</v>
      </c>
      <c r="J3466" s="11" t="s">
        <v>261</v>
      </c>
      <c r="K3466" s="11" t="s">
        <v>11524</v>
      </c>
      <c r="L3466" s="11">
        <v>2</v>
      </c>
    </row>
    <row r="3467" spans="1:12">
      <c r="A3467" s="11" t="s">
        <v>11856</v>
      </c>
      <c r="D3467" s="11" t="s">
        <v>260</v>
      </c>
      <c r="E3467" s="19" t="s">
        <v>6258</v>
      </c>
      <c r="F3467" s="10">
        <v>42036</v>
      </c>
      <c r="G3467" s="10">
        <v>45689</v>
      </c>
      <c r="H3467" s="11">
        <v>11</v>
      </c>
      <c r="I3467" s="11" t="s">
        <v>277</v>
      </c>
      <c r="J3467" s="11" t="s">
        <v>261</v>
      </c>
      <c r="K3467" s="11" t="s">
        <v>11524</v>
      </c>
      <c r="L3467" s="11">
        <v>2</v>
      </c>
    </row>
    <row r="3468" spans="1:12">
      <c r="A3468" s="11" t="s">
        <v>12325</v>
      </c>
      <c r="D3468" s="11" t="s">
        <v>260</v>
      </c>
      <c r="E3468" s="19" t="s">
        <v>6259</v>
      </c>
      <c r="F3468" s="10">
        <v>42036</v>
      </c>
      <c r="G3468" s="10">
        <v>45689</v>
      </c>
      <c r="H3468" s="11">
        <v>11</v>
      </c>
      <c r="I3468" s="20" t="s">
        <v>259</v>
      </c>
      <c r="J3468" s="11" t="s">
        <v>261</v>
      </c>
      <c r="K3468" s="11" t="s">
        <v>11524</v>
      </c>
      <c r="L3468" s="11">
        <v>2</v>
      </c>
    </row>
    <row r="3469" spans="1:12">
      <c r="A3469" s="11" t="s">
        <v>12326</v>
      </c>
      <c r="D3469" s="11" t="s">
        <v>260</v>
      </c>
      <c r="E3469" s="19" t="s">
        <v>6260</v>
      </c>
      <c r="F3469" s="10">
        <v>42036</v>
      </c>
      <c r="G3469" s="10">
        <v>45689</v>
      </c>
      <c r="H3469" s="11">
        <v>11</v>
      </c>
      <c r="I3469" s="20" t="s">
        <v>259</v>
      </c>
      <c r="J3469" s="11" t="s">
        <v>261</v>
      </c>
      <c r="K3469" s="11" t="s">
        <v>11524</v>
      </c>
      <c r="L3469" s="11">
        <v>2</v>
      </c>
    </row>
    <row r="3470" spans="1:12">
      <c r="A3470" s="11" t="s">
        <v>12327</v>
      </c>
      <c r="D3470" s="11" t="s">
        <v>260</v>
      </c>
      <c r="E3470" s="19" t="s">
        <v>6261</v>
      </c>
      <c r="F3470" s="10">
        <v>42036</v>
      </c>
      <c r="G3470" s="10">
        <v>45689</v>
      </c>
      <c r="H3470" s="11">
        <v>11</v>
      </c>
      <c r="I3470" s="20" t="s">
        <v>259</v>
      </c>
      <c r="J3470" s="11" t="s">
        <v>261</v>
      </c>
      <c r="K3470" s="11" t="s">
        <v>11524</v>
      </c>
      <c r="L3470" s="11">
        <v>2</v>
      </c>
    </row>
    <row r="3471" spans="1:12">
      <c r="A3471" s="11" t="s">
        <v>12328</v>
      </c>
      <c r="D3471" s="11" t="s">
        <v>260</v>
      </c>
      <c r="E3471" s="19" t="s">
        <v>6262</v>
      </c>
      <c r="F3471" s="10">
        <v>42036</v>
      </c>
      <c r="G3471" s="10">
        <v>45689</v>
      </c>
      <c r="H3471" s="11">
        <v>11</v>
      </c>
      <c r="I3471" s="20" t="s">
        <v>259</v>
      </c>
      <c r="J3471" s="11" t="s">
        <v>261</v>
      </c>
      <c r="K3471" s="11" t="s">
        <v>11524</v>
      </c>
      <c r="L3471" s="11">
        <v>2</v>
      </c>
    </row>
    <row r="3472" spans="1:12">
      <c r="A3472" s="11" t="s">
        <v>12329</v>
      </c>
      <c r="D3472" s="11" t="s">
        <v>260</v>
      </c>
      <c r="E3472" s="19" t="s">
        <v>6263</v>
      </c>
      <c r="F3472" s="10">
        <v>42036</v>
      </c>
      <c r="G3472" s="10">
        <v>45689</v>
      </c>
      <c r="H3472" s="11">
        <v>11</v>
      </c>
      <c r="I3472" s="20" t="s">
        <v>259</v>
      </c>
      <c r="J3472" s="11" t="s">
        <v>261</v>
      </c>
      <c r="K3472" s="11" t="s">
        <v>11524</v>
      </c>
      <c r="L3472" s="11">
        <v>2</v>
      </c>
    </row>
    <row r="3473" spans="1:12">
      <c r="A3473" s="11" t="s">
        <v>12330</v>
      </c>
      <c r="D3473" s="11" t="s">
        <v>260</v>
      </c>
      <c r="E3473" s="19" t="s">
        <v>6264</v>
      </c>
      <c r="F3473" s="10">
        <v>42036</v>
      </c>
      <c r="G3473" s="10">
        <v>45689</v>
      </c>
      <c r="H3473" s="11">
        <v>11</v>
      </c>
      <c r="I3473" s="20" t="s">
        <v>259</v>
      </c>
      <c r="J3473" s="11" t="s">
        <v>261</v>
      </c>
      <c r="K3473" s="11" t="s">
        <v>11524</v>
      </c>
      <c r="L3473" s="11">
        <v>2</v>
      </c>
    </row>
    <row r="3474" spans="1:12">
      <c r="A3474" s="11" t="s">
        <v>12331</v>
      </c>
      <c r="D3474" s="11" t="s">
        <v>260</v>
      </c>
      <c r="E3474" s="19" t="s">
        <v>6265</v>
      </c>
      <c r="F3474" s="10">
        <v>42036</v>
      </c>
      <c r="G3474" s="10">
        <v>45689</v>
      </c>
      <c r="H3474" s="11">
        <v>11</v>
      </c>
      <c r="I3474" s="20" t="s">
        <v>259</v>
      </c>
      <c r="J3474" s="11" t="s">
        <v>261</v>
      </c>
      <c r="K3474" s="11" t="s">
        <v>11524</v>
      </c>
      <c r="L3474" s="11">
        <v>2</v>
      </c>
    </row>
    <row r="3475" spans="1:12">
      <c r="A3475" s="11" t="s">
        <v>12332</v>
      </c>
      <c r="D3475" s="11" t="s">
        <v>260</v>
      </c>
      <c r="E3475" s="19" t="s">
        <v>6266</v>
      </c>
      <c r="F3475" s="10">
        <v>42036</v>
      </c>
      <c r="G3475" s="10">
        <v>45689</v>
      </c>
      <c r="H3475" s="11">
        <v>11</v>
      </c>
      <c r="I3475" s="20" t="s">
        <v>259</v>
      </c>
      <c r="J3475" s="11" t="s">
        <v>261</v>
      </c>
      <c r="K3475" s="11" t="s">
        <v>11524</v>
      </c>
      <c r="L3475" s="11">
        <v>2</v>
      </c>
    </row>
    <row r="3476" spans="1:12">
      <c r="A3476" s="11" t="s">
        <v>12333</v>
      </c>
      <c r="D3476" s="11" t="s">
        <v>260</v>
      </c>
      <c r="E3476" s="19" t="s">
        <v>6267</v>
      </c>
      <c r="F3476" s="10">
        <v>42036</v>
      </c>
      <c r="G3476" s="10">
        <v>45689</v>
      </c>
      <c r="H3476" s="11">
        <v>11</v>
      </c>
      <c r="I3476" s="20" t="s">
        <v>259</v>
      </c>
      <c r="J3476" s="11" t="s">
        <v>261</v>
      </c>
      <c r="K3476" s="11" t="s">
        <v>11524</v>
      </c>
      <c r="L3476" s="11">
        <v>2</v>
      </c>
    </row>
    <row r="3477" spans="1:12">
      <c r="A3477" s="11" t="s">
        <v>12334</v>
      </c>
      <c r="D3477" s="11" t="s">
        <v>260</v>
      </c>
      <c r="E3477" s="19" t="s">
        <v>6268</v>
      </c>
      <c r="F3477" s="10">
        <v>42036</v>
      </c>
      <c r="G3477" s="10">
        <v>45689</v>
      </c>
      <c r="H3477" s="11">
        <v>11</v>
      </c>
      <c r="I3477" s="20" t="s">
        <v>259</v>
      </c>
      <c r="J3477" s="11" t="s">
        <v>261</v>
      </c>
      <c r="K3477" s="11" t="s">
        <v>11524</v>
      </c>
      <c r="L3477" s="11">
        <v>2</v>
      </c>
    </row>
    <row r="3478" spans="1:12">
      <c r="A3478" s="11" t="s">
        <v>12335</v>
      </c>
      <c r="D3478" s="11" t="s">
        <v>260</v>
      </c>
      <c r="E3478" s="19" t="s">
        <v>6269</v>
      </c>
      <c r="F3478" s="10">
        <v>42036</v>
      </c>
      <c r="G3478" s="10">
        <v>45689</v>
      </c>
      <c r="H3478" s="11">
        <v>11</v>
      </c>
      <c r="I3478" s="20" t="s">
        <v>259</v>
      </c>
      <c r="J3478" s="11" t="s">
        <v>261</v>
      </c>
      <c r="K3478" s="11" t="s">
        <v>11524</v>
      </c>
      <c r="L3478" s="11">
        <v>2</v>
      </c>
    </row>
    <row r="3479" spans="1:12">
      <c r="A3479" s="11" t="s">
        <v>12336</v>
      </c>
      <c r="D3479" s="11" t="s">
        <v>260</v>
      </c>
      <c r="E3479" s="19" t="s">
        <v>6270</v>
      </c>
      <c r="F3479" s="10">
        <v>42036</v>
      </c>
      <c r="G3479" s="10">
        <v>45689</v>
      </c>
      <c r="H3479" s="11">
        <v>11</v>
      </c>
      <c r="I3479" s="20" t="s">
        <v>259</v>
      </c>
      <c r="J3479" s="11" t="s">
        <v>261</v>
      </c>
      <c r="K3479" s="11" t="s">
        <v>11524</v>
      </c>
      <c r="L3479" s="11">
        <v>2</v>
      </c>
    </row>
    <row r="3480" spans="1:12">
      <c r="A3480" s="11" t="s">
        <v>12337</v>
      </c>
      <c r="D3480" s="11" t="s">
        <v>260</v>
      </c>
      <c r="E3480" s="19" t="s">
        <v>6271</v>
      </c>
      <c r="F3480" s="10">
        <v>42036</v>
      </c>
      <c r="G3480" s="10">
        <v>45689</v>
      </c>
      <c r="H3480" s="11">
        <v>11</v>
      </c>
      <c r="I3480" s="20" t="s">
        <v>259</v>
      </c>
      <c r="J3480" s="11" t="s">
        <v>261</v>
      </c>
      <c r="K3480" s="11" t="s">
        <v>11524</v>
      </c>
      <c r="L3480" s="11">
        <v>2</v>
      </c>
    </row>
    <row r="3481" spans="1:12">
      <c r="A3481" s="11" t="s">
        <v>12338</v>
      </c>
      <c r="D3481" s="11" t="s">
        <v>260</v>
      </c>
      <c r="E3481" s="19" t="s">
        <v>6272</v>
      </c>
      <c r="F3481" s="10">
        <v>42036</v>
      </c>
      <c r="G3481" s="10">
        <v>45689</v>
      </c>
      <c r="H3481" s="11">
        <v>11</v>
      </c>
      <c r="I3481" s="20" t="s">
        <v>259</v>
      </c>
      <c r="J3481" s="11" t="s">
        <v>261</v>
      </c>
      <c r="K3481" s="11" t="s">
        <v>11524</v>
      </c>
      <c r="L3481" s="11">
        <v>2</v>
      </c>
    </row>
    <row r="3482" spans="1:12">
      <c r="A3482" s="11" t="s">
        <v>12339</v>
      </c>
      <c r="D3482" s="11" t="s">
        <v>260</v>
      </c>
      <c r="E3482" s="19" t="s">
        <v>6273</v>
      </c>
      <c r="F3482" s="10">
        <v>42036</v>
      </c>
      <c r="G3482" s="10">
        <v>45689</v>
      </c>
      <c r="H3482" s="11">
        <v>11</v>
      </c>
      <c r="I3482" s="20" t="s">
        <v>259</v>
      </c>
      <c r="J3482" s="11" t="s">
        <v>261</v>
      </c>
      <c r="K3482" s="11" t="s">
        <v>11524</v>
      </c>
      <c r="L3482" s="11">
        <v>2</v>
      </c>
    </row>
    <row r="3483" spans="1:12">
      <c r="A3483" s="11" t="s">
        <v>12340</v>
      </c>
      <c r="D3483" s="11" t="s">
        <v>260</v>
      </c>
      <c r="E3483" s="19" t="s">
        <v>6274</v>
      </c>
      <c r="F3483" s="10">
        <v>42036</v>
      </c>
      <c r="G3483" s="10">
        <v>45689</v>
      </c>
      <c r="H3483" s="11">
        <v>11</v>
      </c>
      <c r="I3483" s="11" t="s">
        <v>277</v>
      </c>
      <c r="J3483" s="11" t="s">
        <v>261</v>
      </c>
      <c r="K3483" s="11" t="s">
        <v>11524</v>
      </c>
      <c r="L3483" s="11">
        <v>2</v>
      </c>
    </row>
    <row r="3484" spans="1:12">
      <c r="A3484" s="11" t="s">
        <v>12341</v>
      </c>
      <c r="D3484" s="11" t="s">
        <v>260</v>
      </c>
      <c r="E3484" s="19" t="s">
        <v>6275</v>
      </c>
      <c r="F3484" s="10">
        <v>42036</v>
      </c>
      <c r="G3484" s="10">
        <v>45689</v>
      </c>
      <c r="H3484" s="11">
        <v>11</v>
      </c>
      <c r="I3484" s="11" t="s">
        <v>277</v>
      </c>
      <c r="J3484" s="11" t="s">
        <v>261</v>
      </c>
      <c r="K3484" s="11" t="s">
        <v>11524</v>
      </c>
      <c r="L3484" s="11">
        <v>2</v>
      </c>
    </row>
    <row r="3485" spans="1:12">
      <c r="A3485" s="11" t="s">
        <v>12342</v>
      </c>
      <c r="D3485" s="11" t="s">
        <v>260</v>
      </c>
      <c r="E3485" s="19" t="s">
        <v>6276</v>
      </c>
      <c r="F3485" s="10">
        <v>42036</v>
      </c>
      <c r="G3485" s="10">
        <v>45689</v>
      </c>
      <c r="H3485" s="11">
        <v>11</v>
      </c>
      <c r="I3485" s="11" t="s">
        <v>277</v>
      </c>
      <c r="J3485" s="11" t="s">
        <v>261</v>
      </c>
      <c r="K3485" s="11" t="s">
        <v>11524</v>
      </c>
      <c r="L3485" s="11">
        <v>2</v>
      </c>
    </row>
    <row r="3486" spans="1:12">
      <c r="A3486" s="11" t="s">
        <v>12649</v>
      </c>
      <c r="D3486" s="11" t="s">
        <v>260</v>
      </c>
      <c r="E3486" s="19" t="s">
        <v>6277</v>
      </c>
      <c r="F3486" s="10">
        <v>42036</v>
      </c>
      <c r="G3486" s="10">
        <v>45689</v>
      </c>
      <c r="H3486" s="11">
        <v>11</v>
      </c>
      <c r="I3486" s="20" t="s">
        <v>259</v>
      </c>
      <c r="J3486" s="11" t="s">
        <v>261</v>
      </c>
      <c r="K3486" s="11" t="s">
        <v>11524</v>
      </c>
      <c r="L3486" s="11">
        <v>2</v>
      </c>
    </row>
    <row r="3487" spans="1:12">
      <c r="A3487" s="11" t="s">
        <v>12650</v>
      </c>
      <c r="D3487" s="11" t="s">
        <v>260</v>
      </c>
      <c r="E3487" s="19" t="s">
        <v>6278</v>
      </c>
      <c r="F3487" s="10">
        <v>42036</v>
      </c>
      <c r="G3487" s="10">
        <v>45689</v>
      </c>
      <c r="H3487" s="11">
        <v>11</v>
      </c>
      <c r="I3487" s="20" t="s">
        <v>259</v>
      </c>
      <c r="J3487" s="11" t="s">
        <v>261</v>
      </c>
      <c r="K3487" s="11" t="s">
        <v>11524</v>
      </c>
      <c r="L3487" s="11">
        <v>2</v>
      </c>
    </row>
    <row r="3488" spans="1:12">
      <c r="A3488" s="11" t="s">
        <v>12651</v>
      </c>
      <c r="D3488" s="11" t="s">
        <v>260</v>
      </c>
      <c r="E3488" s="19" t="s">
        <v>6279</v>
      </c>
      <c r="F3488" s="10">
        <v>42036</v>
      </c>
      <c r="G3488" s="10">
        <v>45689</v>
      </c>
      <c r="H3488" s="11">
        <v>11</v>
      </c>
      <c r="I3488" s="20" t="s">
        <v>259</v>
      </c>
      <c r="J3488" s="11" t="s">
        <v>261</v>
      </c>
      <c r="K3488" s="11" t="s">
        <v>11524</v>
      </c>
      <c r="L3488" s="11">
        <v>2</v>
      </c>
    </row>
    <row r="3489" spans="1:12">
      <c r="A3489" s="11" t="s">
        <v>12652</v>
      </c>
      <c r="D3489" s="11" t="s">
        <v>260</v>
      </c>
      <c r="E3489" s="19" t="s">
        <v>6280</v>
      </c>
      <c r="F3489" s="10">
        <v>42036</v>
      </c>
      <c r="G3489" s="10">
        <v>45689</v>
      </c>
      <c r="H3489" s="11">
        <v>11</v>
      </c>
      <c r="I3489" s="20" t="s">
        <v>259</v>
      </c>
      <c r="J3489" s="11" t="s">
        <v>261</v>
      </c>
      <c r="K3489" s="11" t="s">
        <v>11524</v>
      </c>
      <c r="L3489" s="11">
        <v>2</v>
      </c>
    </row>
    <row r="3490" spans="1:12">
      <c r="A3490" s="11" t="s">
        <v>12653</v>
      </c>
      <c r="D3490" s="11" t="s">
        <v>260</v>
      </c>
      <c r="E3490" s="19" t="s">
        <v>6281</v>
      </c>
      <c r="F3490" s="10">
        <v>42036</v>
      </c>
      <c r="G3490" s="10">
        <v>45689</v>
      </c>
      <c r="H3490" s="11">
        <v>11</v>
      </c>
      <c r="I3490" s="20" t="s">
        <v>259</v>
      </c>
      <c r="J3490" s="11" t="s">
        <v>261</v>
      </c>
      <c r="K3490" s="11" t="s">
        <v>11524</v>
      </c>
      <c r="L3490" s="11">
        <v>2</v>
      </c>
    </row>
    <row r="3491" spans="1:12">
      <c r="A3491" s="11" t="s">
        <v>12654</v>
      </c>
      <c r="D3491" s="11" t="s">
        <v>260</v>
      </c>
      <c r="E3491" s="19" t="s">
        <v>6282</v>
      </c>
      <c r="F3491" s="10">
        <v>42036</v>
      </c>
      <c r="G3491" s="10">
        <v>45689</v>
      </c>
      <c r="H3491" s="11">
        <v>11</v>
      </c>
      <c r="I3491" s="20" t="s">
        <v>259</v>
      </c>
      <c r="J3491" s="11" t="s">
        <v>261</v>
      </c>
      <c r="K3491" s="11" t="s">
        <v>11524</v>
      </c>
      <c r="L3491" s="11">
        <v>2</v>
      </c>
    </row>
    <row r="3492" spans="1:12">
      <c r="A3492" s="11" t="s">
        <v>12655</v>
      </c>
      <c r="D3492" s="11" t="s">
        <v>260</v>
      </c>
      <c r="E3492" s="19" t="s">
        <v>6283</v>
      </c>
      <c r="F3492" s="10">
        <v>42036</v>
      </c>
      <c r="G3492" s="10">
        <v>45689</v>
      </c>
      <c r="H3492" s="11">
        <v>11</v>
      </c>
      <c r="I3492" s="20" t="s">
        <v>259</v>
      </c>
      <c r="J3492" s="11" t="s">
        <v>261</v>
      </c>
      <c r="K3492" s="11" t="s">
        <v>11524</v>
      </c>
      <c r="L3492" s="11">
        <v>2</v>
      </c>
    </row>
    <row r="3493" spans="1:12">
      <c r="A3493" s="11" t="s">
        <v>12656</v>
      </c>
      <c r="D3493" s="11" t="s">
        <v>260</v>
      </c>
      <c r="E3493" s="19" t="s">
        <v>6284</v>
      </c>
      <c r="F3493" s="10">
        <v>42036</v>
      </c>
      <c r="G3493" s="10">
        <v>45689</v>
      </c>
      <c r="H3493" s="11">
        <v>11</v>
      </c>
      <c r="I3493" s="20" t="s">
        <v>259</v>
      </c>
      <c r="J3493" s="11" t="s">
        <v>261</v>
      </c>
      <c r="K3493" s="11" t="s">
        <v>11524</v>
      </c>
      <c r="L3493" s="11">
        <v>2</v>
      </c>
    </row>
    <row r="3494" spans="1:12">
      <c r="A3494" s="11" t="s">
        <v>12657</v>
      </c>
      <c r="D3494" s="11" t="s">
        <v>260</v>
      </c>
      <c r="E3494" s="19" t="s">
        <v>6285</v>
      </c>
      <c r="F3494" s="10">
        <v>42036</v>
      </c>
      <c r="G3494" s="10">
        <v>45689</v>
      </c>
      <c r="H3494" s="11">
        <v>11</v>
      </c>
      <c r="I3494" s="20" t="s">
        <v>259</v>
      </c>
      <c r="J3494" s="11" t="s">
        <v>261</v>
      </c>
      <c r="K3494" s="11" t="s">
        <v>11524</v>
      </c>
      <c r="L3494" s="11">
        <v>2</v>
      </c>
    </row>
    <row r="3495" spans="1:12">
      <c r="A3495" s="11" t="s">
        <v>12658</v>
      </c>
      <c r="D3495" s="11" t="s">
        <v>260</v>
      </c>
      <c r="E3495" s="19" t="s">
        <v>6286</v>
      </c>
      <c r="F3495" s="10">
        <v>42036</v>
      </c>
      <c r="G3495" s="10">
        <v>45689</v>
      </c>
      <c r="H3495" s="11">
        <v>11</v>
      </c>
      <c r="I3495" s="20" t="s">
        <v>259</v>
      </c>
      <c r="J3495" s="11" t="s">
        <v>261</v>
      </c>
      <c r="K3495" s="11" t="s">
        <v>11524</v>
      </c>
      <c r="L3495" s="11">
        <v>2</v>
      </c>
    </row>
    <row r="3496" spans="1:12">
      <c r="A3496" s="11" t="s">
        <v>12659</v>
      </c>
      <c r="D3496" s="11" t="s">
        <v>260</v>
      </c>
      <c r="E3496" s="19" t="s">
        <v>6287</v>
      </c>
      <c r="F3496" s="10">
        <v>42036</v>
      </c>
      <c r="G3496" s="10">
        <v>45689</v>
      </c>
      <c r="H3496" s="11">
        <v>11</v>
      </c>
      <c r="I3496" s="20" t="s">
        <v>259</v>
      </c>
      <c r="J3496" s="11" t="s">
        <v>261</v>
      </c>
      <c r="K3496" s="11" t="s">
        <v>11524</v>
      </c>
      <c r="L3496" s="11">
        <v>2</v>
      </c>
    </row>
    <row r="3497" spans="1:12">
      <c r="A3497" s="11" t="s">
        <v>12660</v>
      </c>
      <c r="D3497" s="11" t="s">
        <v>260</v>
      </c>
      <c r="E3497" s="19" t="s">
        <v>6288</v>
      </c>
      <c r="F3497" s="10">
        <v>42036</v>
      </c>
      <c r="G3497" s="10">
        <v>45689</v>
      </c>
      <c r="H3497" s="11">
        <v>11</v>
      </c>
      <c r="I3497" s="20" t="s">
        <v>259</v>
      </c>
      <c r="J3497" s="11" t="s">
        <v>261</v>
      </c>
      <c r="K3497" s="11" t="s">
        <v>11524</v>
      </c>
      <c r="L3497" s="11">
        <v>2</v>
      </c>
    </row>
    <row r="3498" spans="1:12">
      <c r="A3498" s="11" t="s">
        <v>12661</v>
      </c>
      <c r="D3498" s="11" t="s">
        <v>260</v>
      </c>
      <c r="E3498" s="19" t="s">
        <v>6289</v>
      </c>
      <c r="F3498" s="10">
        <v>42036</v>
      </c>
      <c r="G3498" s="10">
        <v>45689</v>
      </c>
      <c r="H3498" s="11">
        <v>11</v>
      </c>
      <c r="I3498" s="20" t="s">
        <v>259</v>
      </c>
      <c r="J3498" s="11" t="s">
        <v>261</v>
      </c>
      <c r="K3498" s="11" t="s">
        <v>11524</v>
      </c>
      <c r="L3498" s="11">
        <v>2</v>
      </c>
    </row>
    <row r="3499" spans="1:12">
      <c r="A3499" s="11" t="s">
        <v>12662</v>
      </c>
      <c r="D3499" s="11" t="s">
        <v>260</v>
      </c>
      <c r="E3499" s="19" t="s">
        <v>6290</v>
      </c>
      <c r="F3499" s="10">
        <v>42036</v>
      </c>
      <c r="G3499" s="10">
        <v>45689</v>
      </c>
      <c r="H3499" s="11">
        <v>11</v>
      </c>
      <c r="I3499" s="20" t="s">
        <v>259</v>
      </c>
      <c r="J3499" s="11" t="s">
        <v>261</v>
      </c>
      <c r="K3499" s="11" t="s">
        <v>11524</v>
      </c>
      <c r="L3499" s="11">
        <v>2</v>
      </c>
    </row>
    <row r="3500" spans="1:12">
      <c r="A3500" s="11" t="s">
        <v>12663</v>
      </c>
      <c r="D3500" s="11" t="s">
        <v>260</v>
      </c>
      <c r="E3500" s="19" t="s">
        <v>6291</v>
      </c>
      <c r="F3500" s="10">
        <v>42036</v>
      </c>
      <c r="G3500" s="10">
        <v>45689</v>
      </c>
      <c r="H3500" s="11">
        <v>11</v>
      </c>
      <c r="I3500" s="20" t="s">
        <v>259</v>
      </c>
      <c r="J3500" s="11" t="s">
        <v>261</v>
      </c>
      <c r="K3500" s="11" t="s">
        <v>11524</v>
      </c>
      <c r="L3500" s="11">
        <v>2</v>
      </c>
    </row>
    <row r="3501" spans="1:12">
      <c r="A3501" s="11" t="s">
        <v>12664</v>
      </c>
      <c r="D3501" s="11" t="s">
        <v>260</v>
      </c>
      <c r="E3501" s="19" t="s">
        <v>6292</v>
      </c>
      <c r="F3501" s="10">
        <v>42036</v>
      </c>
      <c r="G3501" s="10">
        <v>45689</v>
      </c>
      <c r="H3501" s="11">
        <v>11</v>
      </c>
      <c r="I3501" s="11" t="s">
        <v>277</v>
      </c>
      <c r="J3501" s="11" t="s">
        <v>261</v>
      </c>
      <c r="K3501" s="11" t="s">
        <v>11524</v>
      </c>
      <c r="L3501" s="11">
        <v>2</v>
      </c>
    </row>
    <row r="3502" spans="1:12">
      <c r="A3502" s="11" t="s">
        <v>12665</v>
      </c>
      <c r="D3502" s="11" t="s">
        <v>260</v>
      </c>
      <c r="E3502" s="19" t="s">
        <v>6293</v>
      </c>
      <c r="F3502" s="10">
        <v>42036</v>
      </c>
      <c r="G3502" s="10">
        <v>45689</v>
      </c>
      <c r="H3502" s="11">
        <v>11</v>
      </c>
      <c r="I3502" s="11" t="s">
        <v>277</v>
      </c>
      <c r="J3502" s="11" t="s">
        <v>261</v>
      </c>
      <c r="K3502" s="11" t="s">
        <v>11524</v>
      </c>
      <c r="L3502" s="11">
        <v>2</v>
      </c>
    </row>
    <row r="3503" spans="1:12">
      <c r="A3503" s="11" t="s">
        <v>12666</v>
      </c>
      <c r="D3503" s="11" t="s">
        <v>260</v>
      </c>
      <c r="E3503" s="19" t="s">
        <v>6294</v>
      </c>
      <c r="F3503" s="10">
        <v>42036</v>
      </c>
      <c r="G3503" s="10">
        <v>45689</v>
      </c>
      <c r="H3503" s="11">
        <v>11</v>
      </c>
      <c r="I3503" s="11" t="s">
        <v>277</v>
      </c>
      <c r="J3503" s="11" t="s">
        <v>261</v>
      </c>
      <c r="K3503" s="11" t="s">
        <v>11524</v>
      </c>
      <c r="L3503" s="11">
        <v>2</v>
      </c>
    </row>
    <row r="3504" spans="1:12">
      <c r="A3504" s="11" t="s">
        <v>12487</v>
      </c>
      <c r="D3504" s="11" t="s">
        <v>260</v>
      </c>
      <c r="E3504" s="19" t="s">
        <v>6295</v>
      </c>
      <c r="F3504" s="10">
        <v>42036</v>
      </c>
      <c r="G3504" s="10">
        <v>45689</v>
      </c>
      <c r="H3504" s="11">
        <v>11</v>
      </c>
      <c r="I3504" s="20" t="s">
        <v>259</v>
      </c>
      <c r="J3504" s="11" t="s">
        <v>261</v>
      </c>
      <c r="K3504" s="11" t="s">
        <v>11524</v>
      </c>
      <c r="L3504" s="11">
        <v>2</v>
      </c>
    </row>
    <row r="3505" spans="1:12">
      <c r="A3505" s="11" t="s">
        <v>12488</v>
      </c>
      <c r="D3505" s="11" t="s">
        <v>260</v>
      </c>
      <c r="E3505" s="19" t="s">
        <v>6296</v>
      </c>
      <c r="F3505" s="10">
        <v>42036</v>
      </c>
      <c r="G3505" s="10">
        <v>45689</v>
      </c>
      <c r="H3505" s="11">
        <v>11</v>
      </c>
      <c r="I3505" s="20" t="s">
        <v>259</v>
      </c>
      <c r="J3505" s="11" t="s">
        <v>261</v>
      </c>
      <c r="K3505" s="11" t="s">
        <v>11524</v>
      </c>
      <c r="L3505" s="11">
        <v>2</v>
      </c>
    </row>
    <row r="3506" spans="1:12">
      <c r="A3506" s="11" t="s">
        <v>12489</v>
      </c>
      <c r="D3506" s="11" t="s">
        <v>260</v>
      </c>
      <c r="E3506" s="19" t="s">
        <v>6297</v>
      </c>
      <c r="F3506" s="10">
        <v>42036</v>
      </c>
      <c r="G3506" s="10">
        <v>45689</v>
      </c>
      <c r="H3506" s="11">
        <v>11</v>
      </c>
      <c r="I3506" s="20" t="s">
        <v>259</v>
      </c>
      <c r="J3506" s="11" t="s">
        <v>261</v>
      </c>
      <c r="K3506" s="11" t="s">
        <v>11524</v>
      </c>
      <c r="L3506" s="11">
        <v>2</v>
      </c>
    </row>
    <row r="3507" spans="1:12">
      <c r="A3507" s="11" t="s">
        <v>12490</v>
      </c>
      <c r="D3507" s="11" t="s">
        <v>260</v>
      </c>
      <c r="E3507" s="19" t="s">
        <v>6298</v>
      </c>
      <c r="F3507" s="10">
        <v>42036</v>
      </c>
      <c r="G3507" s="10">
        <v>45689</v>
      </c>
      <c r="H3507" s="11">
        <v>11</v>
      </c>
      <c r="I3507" s="20" t="s">
        <v>259</v>
      </c>
      <c r="J3507" s="11" t="s">
        <v>261</v>
      </c>
      <c r="K3507" s="11" t="s">
        <v>11524</v>
      </c>
      <c r="L3507" s="11">
        <v>2</v>
      </c>
    </row>
    <row r="3508" spans="1:12">
      <c r="A3508" s="11" t="s">
        <v>12491</v>
      </c>
      <c r="D3508" s="11" t="s">
        <v>260</v>
      </c>
      <c r="E3508" s="19" t="s">
        <v>6299</v>
      </c>
      <c r="F3508" s="10">
        <v>42036</v>
      </c>
      <c r="G3508" s="10">
        <v>45689</v>
      </c>
      <c r="H3508" s="11">
        <v>11</v>
      </c>
      <c r="I3508" s="20" t="s">
        <v>259</v>
      </c>
      <c r="J3508" s="11" t="s">
        <v>261</v>
      </c>
      <c r="K3508" s="11" t="s">
        <v>11524</v>
      </c>
      <c r="L3508" s="11">
        <v>2</v>
      </c>
    </row>
    <row r="3509" spans="1:12">
      <c r="A3509" s="11" t="s">
        <v>12492</v>
      </c>
      <c r="D3509" s="11" t="s">
        <v>260</v>
      </c>
      <c r="E3509" s="19" t="s">
        <v>6300</v>
      </c>
      <c r="F3509" s="10">
        <v>42036</v>
      </c>
      <c r="G3509" s="10">
        <v>45689</v>
      </c>
      <c r="H3509" s="11">
        <v>11</v>
      </c>
      <c r="I3509" s="20" t="s">
        <v>259</v>
      </c>
      <c r="J3509" s="11" t="s">
        <v>261</v>
      </c>
      <c r="K3509" s="11" t="s">
        <v>11524</v>
      </c>
      <c r="L3509" s="11">
        <v>2</v>
      </c>
    </row>
    <row r="3510" spans="1:12">
      <c r="A3510" s="11" t="s">
        <v>12493</v>
      </c>
      <c r="D3510" s="11" t="s">
        <v>260</v>
      </c>
      <c r="E3510" s="19" t="s">
        <v>6301</v>
      </c>
      <c r="F3510" s="10">
        <v>42036</v>
      </c>
      <c r="G3510" s="10">
        <v>45689</v>
      </c>
      <c r="H3510" s="11">
        <v>11</v>
      </c>
      <c r="I3510" s="20" t="s">
        <v>259</v>
      </c>
      <c r="J3510" s="11" t="s">
        <v>261</v>
      </c>
      <c r="K3510" s="11" t="s">
        <v>11524</v>
      </c>
      <c r="L3510" s="11">
        <v>2</v>
      </c>
    </row>
    <row r="3511" spans="1:12">
      <c r="A3511" s="11" t="s">
        <v>12494</v>
      </c>
      <c r="D3511" s="11" t="s">
        <v>260</v>
      </c>
      <c r="E3511" s="19" t="s">
        <v>6302</v>
      </c>
      <c r="F3511" s="10">
        <v>42036</v>
      </c>
      <c r="G3511" s="10">
        <v>45689</v>
      </c>
      <c r="H3511" s="11">
        <v>11</v>
      </c>
      <c r="I3511" s="20" t="s">
        <v>259</v>
      </c>
      <c r="J3511" s="11" t="s">
        <v>261</v>
      </c>
      <c r="K3511" s="11" t="s">
        <v>11524</v>
      </c>
      <c r="L3511" s="11">
        <v>2</v>
      </c>
    </row>
    <row r="3512" spans="1:12">
      <c r="A3512" s="11" t="s">
        <v>12495</v>
      </c>
      <c r="D3512" s="11" t="s">
        <v>260</v>
      </c>
      <c r="E3512" s="19" t="s">
        <v>6453</v>
      </c>
      <c r="F3512" s="10">
        <v>42036</v>
      </c>
      <c r="G3512" s="10">
        <v>45689</v>
      </c>
      <c r="H3512" s="11">
        <v>11</v>
      </c>
      <c r="I3512" s="20" t="s">
        <v>259</v>
      </c>
      <c r="J3512" s="11" t="s">
        <v>261</v>
      </c>
      <c r="K3512" s="11" t="s">
        <v>11524</v>
      </c>
      <c r="L3512" s="11">
        <v>2</v>
      </c>
    </row>
    <row r="3513" spans="1:12">
      <c r="A3513" s="11" t="s">
        <v>12496</v>
      </c>
      <c r="D3513" s="11" t="s">
        <v>260</v>
      </c>
      <c r="E3513" s="19" t="s">
        <v>6454</v>
      </c>
      <c r="F3513" s="10">
        <v>42036</v>
      </c>
      <c r="G3513" s="10">
        <v>45689</v>
      </c>
      <c r="H3513" s="11">
        <v>11</v>
      </c>
      <c r="I3513" s="20" t="s">
        <v>259</v>
      </c>
      <c r="J3513" s="11" t="s">
        <v>261</v>
      </c>
      <c r="K3513" s="11" t="s">
        <v>11524</v>
      </c>
      <c r="L3513" s="11">
        <v>2</v>
      </c>
    </row>
    <row r="3514" spans="1:12">
      <c r="A3514" s="11" t="s">
        <v>12497</v>
      </c>
      <c r="D3514" s="11" t="s">
        <v>260</v>
      </c>
      <c r="E3514" s="19" t="s">
        <v>6455</v>
      </c>
      <c r="F3514" s="10">
        <v>42036</v>
      </c>
      <c r="G3514" s="10">
        <v>45689</v>
      </c>
      <c r="H3514" s="11">
        <v>11</v>
      </c>
      <c r="I3514" s="20" t="s">
        <v>259</v>
      </c>
      <c r="J3514" s="11" t="s">
        <v>261</v>
      </c>
      <c r="K3514" s="11" t="s">
        <v>11524</v>
      </c>
      <c r="L3514" s="11">
        <v>2</v>
      </c>
    </row>
    <row r="3515" spans="1:12">
      <c r="A3515" s="11" t="s">
        <v>12498</v>
      </c>
      <c r="D3515" s="11" t="s">
        <v>260</v>
      </c>
      <c r="E3515" s="19" t="s">
        <v>6456</v>
      </c>
      <c r="F3515" s="10">
        <v>42036</v>
      </c>
      <c r="G3515" s="10">
        <v>45689</v>
      </c>
      <c r="H3515" s="11">
        <v>11</v>
      </c>
      <c r="I3515" s="20" t="s">
        <v>259</v>
      </c>
      <c r="J3515" s="11" t="s">
        <v>261</v>
      </c>
      <c r="K3515" s="11" t="s">
        <v>11524</v>
      </c>
      <c r="L3515" s="11">
        <v>2</v>
      </c>
    </row>
    <row r="3516" spans="1:12">
      <c r="A3516" s="11" t="s">
        <v>12499</v>
      </c>
      <c r="D3516" s="11" t="s">
        <v>260</v>
      </c>
      <c r="E3516" s="19" t="s">
        <v>6457</v>
      </c>
      <c r="F3516" s="10">
        <v>42036</v>
      </c>
      <c r="G3516" s="10">
        <v>45689</v>
      </c>
      <c r="H3516" s="11">
        <v>11</v>
      </c>
      <c r="I3516" s="20" t="s">
        <v>259</v>
      </c>
      <c r="J3516" s="11" t="s">
        <v>261</v>
      </c>
      <c r="K3516" s="11" t="s">
        <v>11524</v>
      </c>
      <c r="L3516" s="11">
        <v>2</v>
      </c>
    </row>
    <row r="3517" spans="1:12">
      <c r="A3517" s="11" t="s">
        <v>12500</v>
      </c>
      <c r="D3517" s="11" t="s">
        <v>260</v>
      </c>
      <c r="E3517" s="19" t="s">
        <v>6458</v>
      </c>
      <c r="F3517" s="10">
        <v>42036</v>
      </c>
      <c r="G3517" s="10">
        <v>45689</v>
      </c>
      <c r="H3517" s="11">
        <v>11</v>
      </c>
      <c r="I3517" s="20" t="s">
        <v>259</v>
      </c>
      <c r="J3517" s="11" t="s">
        <v>261</v>
      </c>
      <c r="K3517" s="11" t="s">
        <v>11524</v>
      </c>
      <c r="L3517" s="11">
        <v>2</v>
      </c>
    </row>
    <row r="3518" spans="1:12">
      <c r="A3518" s="11" t="s">
        <v>12501</v>
      </c>
      <c r="D3518" s="11" t="s">
        <v>260</v>
      </c>
      <c r="E3518" s="19" t="s">
        <v>6459</v>
      </c>
      <c r="F3518" s="10">
        <v>42036</v>
      </c>
      <c r="G3518" s="10">
        <v>45689</v>
      </c>
      <c r="H3518" s="11">
        <v>11</v>
      </c>
      <c r="I3518" s="20" t="s">
        <v>259</v>
      </c>
      <c r="J3518" s="11" t="s">
        <v>261</v>
      </c>
      <c r="K3518" s="11" t="s">
        <v>11524</v>
      </c>
      <c r="L3518" s="11">
        <v>2</v>
      </c>
    </row>
    <row r="3519" spans="1:12">
      <c r="A3519" s="11" t="s">
        <v>12502</v>
      </c>
      <c r="D3519" s="11" t="s">
        <v>260</v>
      </c>
      <c r="E3519" s="19" t="s">
        <v>6460</v>
      </c>
      <c r="F3519" s="10">
        <v>42036</v>
      </c>
      <c r="G3519" s="10">
        <v>45689</v>
      </c>
      <c r="H3519" s="11">
        <v>11</v>
      </c>
      <c r="I3519" s="11" t="s">
        <v>277</v>
      </c>
      <c r="J3519" s="11" t="s">
        <v>261</v>
      </c>
      <c r="K3519" s="11" t="s">
        <v>11524</v>
      </c>
      <c r="L3519" s="11">
        <v>2</v>
      </c>
    </row>
    <row r="3520" spans="1:12">
      <c r="A3520" s="11" t="s">
        <v>12503</v>
      </c>
      <c r="D3520" s="11" t="s">
        <v>260</v>
      </c>
      <c r="E3520" s="19" t="s">
        <v>6461</v>
      </c>
      <c r="F3520" s="10">
        <v>42036</v>
      </c>
      <c r="G3520" s="10">
        <v>45689</v>
      </c>
      <c r="H3520" s="11">
        <v>11</v>
      </c>
      <c r="I3520" s="11" t="s">
        <v>277</v>
      </c>
      <c r="J3520" s="11" t="s">
        <v>261</v>
      </c>
      <c r="K3520" s="11" t="s">
        <v>11524</v>
      </c>
      <c r="L3520" s="11">
        <v>2</v>
      </c>
    </row>
    <row r="3521" spans="1:12">
      <c r="A3521" s="11" t="s">
        <v>12504</v>
      </c>
      <c r="D3521" s="11" t="s">
        <v>260</v>
      </c>
      <c r="E3521" s="19" t="s">
        <v>6462</v>
      </c>
      <c r="F3521" s="10">
        <v>42036</v>
      </c>
      <c r="G3521" s="10">
        <v>45689</v>
      </c>
      <c r="H3521" s="11">
        <v>11</v>
      </c>
      <c r="I3521" s="11" t="s">
        <v>277</v>
      </c>
      <c r="J3521" s="11" t="s">
        <v>261</v>
      </c>
      <c r="K3521" s="11" t="s">
        <v>11524</v>
      </c>
      <c r="L3521" s="11">
        <v>2</v>
      </c>
    </row>
    <row r="3522" spans="1:12">
      <c r="A3522" s="11" t="s">
        <v>6017</v>
      </c>
      <c r="D3522" s="11" t="s">
        <v>260</v>
      </c>
      <c r="E3522" s="19" t="s">
        <v>6463</v>
      </c>
      <c r="F3522" s="10">
        <v>42036</v>
      </c>
      <c r="G3522" s="10">
        <v>45689</v>
      </c>
      <c r="H3522" s="11">
        <v>11</v>
      </c>
      <c r="I3522" s="20" t="s">
        <v>259</v>
      </c>
      <c r="J3522" s="11" t="s">
        <v>261</v>
      </c>
      <c r="K3522" s="11" t="s">
        <v>11524</v>
      </c>
      <c r="L3522" s="11">
        <v>2</v>
      </c>
    </row>
    <row r="3523" spans="1:12">
      <c r="A3523" s="11" t="s">
        <v>6018</v>
      </c>
      <c r="D3523" s="11" t="s">
        <v>260</v>
      </c>
      <c r="E3523" s="19" t="s">
        <v>6464</v>
      </c>
      <c r="F3523" s="10">
        <v>42036</v>
      </c>
      <c r="G3523" s="10">
        <v>45689</v>
      </c>
      <c r="H3523" s="11">
        <v>11</v>
      </c>
      <c r="I3523" s="20" t="s">
        <v>259</v>
      </c>
      <c r="J3523" s="11" t="s">
        <v>261</v>
      </c>
      <c r="K3523" s="11" t="s">
        <v>11524</v>
      </c>
      <c r="L3523" s="11">
        <v>2</v>
      </c>
    </row>
    <row r="3524" spans="1:12">
      <c r="A3524" s="11" t="s">
        <v>6019</v>
      </c>
      <c r="D3524" s="11" t="s">
        <v>260</v>
      </c>
      <c r="E3524" s="19" t="s">
        <v>6465</v>
      </c>
      <c r="F3524" s="10">
        <v>42036</v>
      </c>
      <c r="G3524" s="10">
        <v>45689</v>
      </c>
      <c r="H3524" s="11">
        <v>11</v>
      </c>
      <c r="I3524" s="20" t="s">
        <v>259</v>
      </c>
      <c r="J3524" s="11" t="s">
        <v>261</v>
      </c>
      <c r="K3524" s="11" t="s">
        <v>11524</v>
      </c>
      <c r="L3524" s="11">
        <v>2</v>
      </c>
    </row>
    <row r="3525" spans="1:12">
      <c r="A3525" s="11" t="s">
        <v>6020</v>
      </c>
      <c r="D3525" s="11" t="s">
        <v>260</v>
      </c>
      <c r="E3525" s="19" t="s">
        <v>6466</v>
      </c>
      <c r="F3525" s="10">
        <v>42036</v>
      </c>
      <c r="G3525" s="10">
        <v>45689</v>
      </c>
      <c r="H3525" s="11">
        <v>11</v>
      </c>
      <c r="I3525" s="20" t="s">
        <v>259</v>
      </c>
      <c r="J3525" s="11" t="s">
        <v>261</v>
      </c>
      <c r="K3525" s="11" t="s">
        <v>11524</v>
      </c>
      <c r="L3525" s="11">
        <v>2</v>
      </c>
    </row>
    <row r="3526" spans="1:12">
      <c r="A3526" s="11" t="s">
        <v>6021</v>
      </c>
      <c r="D3526" s="11" t="s">
        <v>260</v>
      </c>
      <c r="E3526" s="19" t="s">
        <v>6467</v>
      </c>
      <c r="F3526" s="10">
        <v>42036</v>
      </c>
      <c r="G3526" s="10">
        <v>45689</v>
      </c>
      <c r="H3526" s="11">
        <v>11</v>
      </c>
      <c r="I3526" s="20" t="s">
        <v>259</v>
      </c>
      <c r="J3526" s="11" t="s">
        <v>261</v>
      </c>
      <c r="K3526" s="11" t="s">
        <v>11524</v>
      </c>
      <c r="L3526" s="11">
        <v>2</v>
      </c>
    </row>
    <row r="3527" spans="1:12">
      <c r="A3527" s="11" t="s">
        <v>6022</v>
      </c>
      <c r="D3527" s="11" t="s">
        <v>260</v>
      </c>
      <c r="E3527" s="19" t="s">
        <v>6468</v>
      </c>
      <c r="F3527" s="10">
        <v>42036</v>
      </c>
      <c r="G3527" s="10">
        <v>45689</v>
      </c>
      <c r="H3527" s="11">
        <v>11</v>
      </c>
      <c r="I3527" s="20" t="s">
        <v>259</v>
      </c>
      <c r="J3527" s="11" t="s">
        <v>261</v>
      </c>
      <c r="K3527" s="11" t="s">
        <v>11524</v>
      </c>
      <c r="L3527" s="11">
        <v>2</v>
      </c>
    </row>
    <row r="3528" spans="1:12">
      <c r="A3528" s="11" t="s">
        <v>6023</v>
      </c>
      <c r="D3528" s="11" t="s">
        <v>260</v>
      </c>
      <c r="E3528" s="19" t="s">
        <v>6469</v>
      </c>
      <c r="F3528" s="10">
        <v>42036</v>
      </c>
      <c r="G3528" s="10">
        <v>45689</v>
      </c>
      <c r="H3528" s="11">
        <v>11</v>
      </c>
      <c r="I3528" s="20" t="s">
        <v>259</v>
      </c>
      <c r="J3528" s="11" t="s">
        <v>261</v>
      </c>
      <c r="K3528" s="11" t="s">
        <v>11524</v>
      </c>
      <c r="L3528" s="11">
        <v>2</v>
      </c>
    </row>
    <row r="3529" spans="1:12">
      <c r="A3529" s="11" t="s">
        <v>6024</v>
      </c>
      <c r="D3529" s="11" t="s">
        <v>260</v>
      </c>
      <c r="E3529" s="19" t="s">
        <v>6470</v>
      </c>
      <c r="F3529" s="10">
        <v>42036</v>
      </c>
      <c r="G3529" s="10">
        <v>45689</v>
      </c>
      <c r="H3529" s="11">
        <v>11</v>
      </c>
      <c r="I3529" s="20" t="s">
        <v>259</v>
      </c>
      <c r="J3529" s="11" t="s">
        <v>261</v>
      </c>
      <c r="K3529" s="11" t="s">
        <v>11524</v>
      </c>
      <c r="L3529" s="11">
        <v>2</v>
      </c>
    </row>
    <row r="3530" spans="1:12">
      <c r="A3530" s="11" t="s">
        <v>6025</v>
      </c>
      <c r="D3530" s="11" t="s">
        <v>260</v>
      </c>
      <c r="E3530" s="19" t="s">
        <v>6471</v>
      </c>
      <c r="F3530" s="10">
        <v>42036</v>
      </c>
      <c r="G3530" s="10">
        <v>45689</v>
      </c>
      <c r="H3530" s="11">
        <v>11</v>
      </c>
      <c r="I3530" s="20" t="s">
        <v>259</v>
      </c>
      <c r="J3530" s="11" t="s">
        <v>261</v>
      </c>
      <c r="K3530" s="11" t="s">
        <v>11524</v>
      </c>
      <c r="L3530" s="11">
        <v>2</v>
      </c>
    </row>
    <row r="3531" spans="1:12">
      <c r="A3531" s="11" t="s">
        <v>6026</v>
      </c>
      <c r="D3531" s="11" t="s">
        <v>260</v>
      </c>
      <c r="E3531" s="19" t="s">
        <v>6472</v>
      </c>
      <c r="F3531" s="10">
        <v>42036</v>
      </c>
      <c r="G3531" s="10">
        <v>45689</v>
      </c>
      <c r="H3531" s="11">
        <v>11</v>
      </c>
      <c r="I3531" s="20" t="s">
        <v>259</v>
      </c>
      <c r="J3531" s="11" t="s">
        <v>261</v>
      </c>
      <c r="K3531" s="11" t="s">
        <v>11524</v>
      </c>
      <c r="L3531" s="11">
        <v>2</v>
      </c>
    </row>
    <row r="3532" spans="1:12">
      <c r="A3532" s="11" t="s">
        <v>6027</v>
      </c>
      <c r="D3532" s="11" t="s">
        <v>260</v>
      </c>
      <c r="E3532" s="19" t="s">
        <v>6473</v>
      </c>
      <c r="F3532" s="10">
        <v>42036</v>
      </c>
      <c r="G3532" s="10">
        <v>45689</v>
      </c>
      <c r="H3532" s="11">
        <v>11</v>
      </c>
      <c r="I3532" s="20" t="s">
        <v>259</v>
      </c>
      <c r="J3532" s="11" t="s">
        <v>261</v>
      </c>
      <c r="K3532" s="11" t="s">
        <v>11524</v>
      </c>
      <c r="L3532" s="11">
        <v>2</v>
      </c>
    </row>
    <row r="3533" spans="1:12">
      <c r="A3533" s="11" t="s">
        <v>6028</v>
      </c>
      <c r="D3533" s="11" t="s">
        <v>260</v>
      </c>
      <c r="E3533" s="19" t="s">
        <v>6474</v>
      </c>
      <c r="F3533" s="10">
        <v>42036</v>
      </c>
      <c r="G3533" s="10">
        <v>45689</v>
      </c>
      <c r="H3533" s="11">
        <v>11</v>
      </c>
      <c r="I3533" s="20" t="s">
        <v>259</v>
      </c>
      <c r="J3533" s="11" t="s">
        <v>261</v>
      </c>
      <c r="K3533" s="11" t="s">
        <v>11524</v>
      </c>
      <c r="L3533" s="11">
        <v>2</v>
      </c>
    </row>
    <row r="3534" spans="1:12">
      <c r="A3534" s="11" t="s">
        <v>6029</v>
      </c>
      <c r="D3534" s="11" t="s">
        <v>260</v>
      </c>
      <c r="E3534" s="19" t="s">
        <v>6475</v>
      </c>
      <c r="F3534" s="10">
        <v>42036</v>
      </c>
      <c r="G3534" s="10">
        <v>45689</v>
      </c>
      <c r="H3534" s="11">
        <v>11</v>
      </c>
      <c r="I3534" s="20" t="s">
        <v>259</v>
      </c>
      <c r="J3534" s="11" t="s">
        <v>261</v>
      </c>
      <c r="K3534" s="11" t="s">
        <v>11524</v>
      </c>
      <c r="L3534" s="11">
        <v>2</v>
      </c>
    </row>
    <row r="3535" spans="1:12">
      <c r="A3535" s="11" t="s">
        <v>6030</v>
      </c>
      <c r="D3535" s="11" t="s">
        <v>260</v>
      </c>
      <c r="E3535" s="19" t="s">
        <v>6476</v>
      </c>
      <c r="F3535" s="10">
        <v>42036</v>
      </c>
      <c r="G3535" s="10">
        <v>45689</v>
      </c>
      <c r="H3535" s="11">
        <v>11</v>
      </c>
      <c r="I3535" s="20" t="s">
        <v>259</v>
      </c>
      <c r="J3535" s="11" t="s">
        <v>261</v>
      </c>
      <c r="K3535" s="11" t="s">
        <v>11524</v>
      </c>
      <c r="L3535" s="11">
        <v>2</v>
      </c>
    </row>
    <row r="3536" spans="1:12">
      <c r="A3536" s="11" t="s">
        <v>6031</v>
      </c>
      <c r="D3536" s="11" t="s">
        <v>260</v>
      </c>
      <c r="E3536" s="19" t="s">
        <v>6477</v>
      </c>
      <c r="F3536" s="10">
        <v>42036</v>
      </c>
      <c r="G3536" s="10">
        <v>45689</v>
      </c>
      <c r="H3536" s="11">
        <v>11</v>
      </c>
      <c r="I3536" s="20" t="s">
        <v>259</v>
      </c>
      <c r="J3536" s="11" t="s">
        <v>261</v>
      </c>
      <c r="K3536" s="11" t="s">
        <v>11524</v>
      </c>
      <c r="L3536" s="11">
        <v>2</v>
      </c>
    </row>
    <row r="3537" spans="1:12">
      <c r="A3537" s="11" t="s">
        <v>6032</v>
      </c>
      <c r="D3537" s="11" t="s">
        <v>260</v>
      </c>
      <c r="E3537" s="19" t="s">
        <v>6478</v>
      </c>
      <c r="F3537" s="10">
        <v>42036</v>
      </c>
      <c r="G3537" s="10">
        <v>45689</v>
      </c>
      <c r="H3537" s="11">
        <v>11</v>
      </c>
      <c r="I3537" s="11" t="s">
        <v>277</v>
      </c>
      <c r="J3537" s="11" t="s">
        <v>261</v>
      </c>
      <c r="K3537" s="11" t="s">
        <v>11524</v>
      </c>
      <c r="L3537" s="11">
        <v>2</v>
      </c>
    </row>
    <row r="3538" spans="1:12">
      <c r="A3538" s="11" t="s">
        <v>6033</v>
      </c>
      <c r="D3538" s="11" t="s">
        <v>260</v>
      </c>
      <c r="E3538" s="19" t="s">
        <v>6479</v>
      </c>
      <c r="F3538" s="10">
        <v>42036</v>
      </c>
      <c r="G3538" s="10">
        <v>45689</v>
      </c>
      <c r="H3538" s="11">
        <v>11</v>
      </c>
      <c r="I3538" s="11" t="s">
        <v>277</v>
      </c>
      <c r="J3538" s="11" t="s">
        <v>261</v>
      </c>
      <c r="K3538" s="11" t="s">
        <v>11524</v>
      </c>
      <c r="L3538" s="11">
        <v>2</v>
      </c>
    </row>
    <row r="3539" spans="1:12">
      <c r="A3539" s="11" t="s">
        <v>6034</v>
      </c>
      <c r="D3539" s="11" t="s">
        <v>260</v>
      </c>
      <c r="E3539" s="19" t="s">
        <v>6480</v>
      </c>
      <c r="F3539" s="10">
        <v>42036</v>
      </c>
      <c r="G3539" s="10">
        <v>45689</v>
      </c>
      <c r="H3539" s="11">
        <v>11</v>
      </c>
      <c r="I3539" s="11" t="s">
        <v>277</v>
      </c>
      <c r="J3539" s="11" t="s">
        <v>261</v>
      </c>
      <c r="K3539" s="11" t="s">
        <v>11524</v>
      </c>
      <c r="L3539" s="11">
        <v>2</v>
      </c>
    </row>
    <row r="3540" spans="1:12">
      <c r="A3540" s="11" t="s">
        <v>6035</v>
      </c>
      <c r="D3540" s="11" t="s">
        <v>260</v>
      </c>
      <c r="E3540" s="19" t="s">
        <v>6481</v>
      </c>
      <c r="F3540" s="10">
        <v>42036</v>
      </c>
      <c r="G3540" s="10">
        <v>45689</v>
      </c>
      <c r="H3540" s="11">
        <v>11</v>
      </c>
      <c r="I3540" s="20" t="s">
        <v>259</v>
      </c>
      <c r="J3540" s="11" t="s">
        <v>261</v>
      </c>
      <c r="K3540" s="11" t="s">
        <v>11524</v>
      </c>
      <c r="L3540" s="11">
        <v>2</v>
      </c>
    </row>
    <row r="3541" spans="1:12">
      <c r="A3541" s="11" t="s">
        <v>6036</v>
      </c>
      <c r="D3541" s="11" t="s">
        <v>260</v>
      </c>
      <c r="E3541" s="19" t="s">
        <v>6482</v>
      </c>
      <c r="F3541" s="10">
        <v>42036</v>
      </c>
      <c r="G3541" s="10">
        <v>45689</v>
      </c>
      <c r="H3541" s="11">
        <v>11</v>
      </c>
      <c r="I3541" s="20" t="s">
        <v>259</v>
      </c>
      <c r="J3541" s="11" t="s">
        <v>261</v>
      </c>
      <c r="K3541" s="11" t="s">
        <v>11524</v>
      </c>
      <c r="L3541" s="11">
        <v>2</v>
      </c>
    </row>
    <row r="3542" spans="1:12">
      <c r="A3542" s="11" t="s">
        <v>6037</v>
      </c>
      <c r="D3542" s="11" t="s">
        <v>260</v>
      </c>
      <c r="E3542" s="19" t="s">
        <v>6483</v>
      </c>
      <c r="F3542" s="10">
        <v>42036</v>
      </c>
      <c r="G3542" s="10">
        <v>45689</v>
      </c>
      <c r="H3542" s="11">
        <v>11</v>
      </c>
      <c r="I3542" s="20" t="s">
        <v>259</v>
      </c>
      <c r="J3542" s="11" t="s">
        <v>261</v>
      </c>
      <c r="K3542" s="11" t="s">
        <v>11524</v>
      </c>
      <c r="L3542" s="11">
        <v>2</v>
      </c>
    </row>
    <row r="3543" spans="1:12">
      <c r="A3543" s="11" t="s">
        <v>6038</v>
      </c>
      <c r="D3543" s="11" t="s">
        <v>260</v>
      </c>
      <c r="E3543" s="19" t="s">
        <v>6484</v>
      </c>
      <c r="F3543" s="10">
        <v>42036</v>
      </c>
      <c r="G3543" s="10">
        <v>45689</v>
      </c>
      <c r="H3543" s="11">
        <v>11</v>
      </c>
      <c r="I3543" s="20" t="s">
        <v>259</v>
      </c>
      <c r="J3543" s="11" t="s">
        <v>261</v>
      </c>
      <c r="K3543" s="11" t="s">
        <v>11524</v>
      </c>
      <c r="L3543" s="11">
        <v>2</v>
      </c>
    </row>
    <row r="3544" spans="1:12">
      <c r="A3544" s="11" t="s">
        <v>6039</v>
      </c>
      <c r="D3544" s="11" t="s">
        <v>260</v>
      </c>
      <c r="E3544" s="19" t="s">
        <v>6485</v>
      </c>
      <c r="F3544" s="10">
        <v>42036</v>
      </c>
      <c r="G3544" s="10">
        <v>45689</v>
      </c>
      <c r="H3544" s="11">
        <v>11</v>
      </c>
      <c r="I3544" s="20" t="s">
        <v>259</v>
      </c>
      <c r="J3544" s="11" t="s">
        <v>261</v>
      </c>
      <c r="K3544" s="11" t="s">
        <v>11524</v>
      </c>
      <c r="L3544" s="11">
        <v>2</v>
      </c>
    </row>
    <row r="3545" spans="1:12">
      <c r="A3545" s="11" t="s">
        <v>6040</v>
      </c>
      <c r="D3545" s="11" t="s">
        <v>260</v>
      </c>
      <c r="E3545" s="19" t="s">
        <v>6486</v>
      </c>
      <c r="F3545" s="10">
        <v>42036</v>
      </c>
      <c r="G3545" s="10">
        <v>45689</v>
      </c>
      <c r="H3545" s="11">
        <v>11</v>
      </c>
      <c r="I3545" s="20" t="s">
        <v>259</v>
      </c>
      <c r="J3545" s="11" t="s">
        <v>261</v>
      </c>
      <c r="K3545" s="11" t="s">
        <v>11524</v>
      </c>
      <c r="L3545" s="11">
        <v>2</v>
      </c>
    </row>
    <row r="3546" spans="1:12">
      <c r="A3546" s="11" t="s">
        <v>6041</v>
      </c>
      <c r="D3546" s="11" t="s">
        <v>260</v>
      </c>
      <c r="E3546" s="19" t="s">
        <v>6487</v>
      </c>
      <c r="F3546" s="10">
        <v>42036</v>
      </c>
      <c r="G3546" s="10">
        <v>45689</v>
      </c>
      <c r="H3546" s="11">
        <v>11</v>
      </c>
      <c r="I3546" s="20" t="s">
        <v>259</v>
      </c>
      <c r="J3546" s="11" t="s">
        <v>261</v>
      </c>
      <c r="K3546" s="11" t="s">
        <v>11524</v>
      </c>
      <c r="L3546" s="11">
        <v>2</v>
      </c>
    </row>
    <row r="3547" spans="1:12">
      <c r="A3547" s="11" t="s">
        <v>6042</v>
      </c>
      <c r="D3547" s="11" t="s">
        <v>260</v>
      </c>
      <c r="E3547" s="19" t="s">
        <v>6488</v>
      </c>
      <c r="F3547" s="10">
        <v>42036</v>
      </c>
      <c r="G3547" s="10">
        <v>45689</v>
      </c>
      <c r="H3547" s="11">
        <v>11</v>
      </c>
      <c r="I3547" s="20" t="s">
        <v>259</v>
      </c>
      <c r="J3547" s="11" t="s">
        <v>261</v>
      </c>
      <c r="K3547" s="11" t="s">
        <v>11524</v>
      </c>
      <c r="L3547" s="11">
        <v>2</v>
      </c>
    </row>
    <row r="3548" spans="1:12">
      <c r="A3548" s="11" t="s">
        <v>6043</v>
      </c>
      <c r="D3548" s="11" t="s">
        <v>260</v>
      </c>
      <c r="E3548" s="19" t="s">
        <v>6489</v>
      </c>
      <c r="F3548" s="10">
        <v>42036</v>
      </c>
      <c r="G3548" s="10">
        <v>45689</v>
      </c>
      <c r="H3548" s="11">
        <v>11</v>
      </c>
      <c r="I3548" s="20" t="s">
        <v>259</v>
      </c>
      <c r="J3548" s="11" t="s">
        <v>261</v>
      </c>
      <c r="K3548" s="11" t="s">
        <v>11524</v>
      </c>
      <c r="L3548" s="11">
        <v>2</v>
      </c>
    </row>
    <row r="3549" spans="1:12">
      <c r="A3549" s="11" t="s">
        <v>6044</v>
      </c>
      <c r="D3549" s="11" t="s">
        <v>260</v>
      </c>
      <c r="E3549" s="19" t="s">
        <v>6490</v>
      </c>
      <c r="F3549" s="10">
        <v>42036</v>
      </c>
      <c r="G3549" s="10">
        <v>45689</v>
      </c>
      <c r="H3549" s="11">
        <v>11</v>
      </c>
      <c r="I3549" s="20" t="s">
        <v>259</v>
      </c>
      <c r="J3549" s="11" t="s">
        <v>261</v>
      </c>
      <c r="K3549" s="11" t="s">
        <v>11524</v>
      </c>
      <c r="L3549" s="11">
        <v>2</v>
      </c>
    </row>
    <row r="3550" spans="1:12">
      <c r="A3550" s="11" t="s">
        <v>6045</v>
      </c>
      <c r="D3550" s="11" t="s">
        <v>260</v>
      </c>
      <c r="E3550" s="19" t="s">
        <v>6491</v>
      </c>
      <c r="F3550" s="10">
        <v>42036</v>
      </c>
      <c r="G3550" s="10">
        <v>45689</v>
      </c>
      <c r="H3550" s="11">
        <v>11</v>
      </c>
      <c r="I3550" s="20" t="s">
        <v>259</v>
      </c>
      <c r="J3550" s="11" t="s">
        <v>261</v>
      </c>
      <c r="K3550" s="11" t="s">
        <v>11524</v>
      </c>
      <c r="L3550" s="11">
        <v>2</v>
      </c>
    </row>
    <row r="3551" spans="1:12">
      <c r="A3551" s="11" t="s">
        <v>6046</v>
      </c>
      <c r="D3551" s="11" t="s">
        <v>260</v>
      </c>
      <c r="E3551" s="19" t="s">
        <v>6492</v>
      </c>
      <c r="F3551" s="10">
        <v>42036</v>
      </c>
      <c r="G3551" s="10">
        <v>45689</v>
      </c>
      <c r="H3551" s="11">
        <v>11</v>
      </c>
      <c r="I3551" s="20" t="s">
        <v>259</v>
      </c>
      <c r="J3551" s="11" t="s">
        <v>261</v>
      </c>
      <c r="K3551" s="11" t="s">
        <v>11524</v>
      </c>
      <c r="L3551" s="11">
        <v>2</v>
      </c>
    </row>
    <row r="3552" spans="1:12">
      <c r="A3552" s="11" t="s">
        <v>6047</v>
      </c>
      <c r="D3552" s="11" t="s">
        <v>260</v>
      </c>
      <c r="E3552" s="19" t="s">
        <v>6493</v>
      </c>
      <c r="F3552" s="10">
        <v>42036</v>
      </c>
      <c r="G3552" s="10">
        <v>45689</v>
      </c>
      <c r="H3552" s="11">
        <v>11</v>
      </c>
      <c r="I3552" s="20" t="s">
        <v>259</v>
      </c>
      <c r="J3552" s="11" t="s">
        <v>261</v>
      </c>
      <c r="K3552" s="11" t="s">
        <v>11524</v>
      </c>
      <c r="L3552" s="11">
        <v>2</v>
      </c>
    </row>
    <row r="3553" spans="1:12">
      <c r="A3553" s="11" t="s">
        <v>6048</v>
      </c>
      <c r="D3553" s="11" t="s">
        <v>260</v>
      </c>
      <c r="E3553" s="19" t="s">
        <v>6494</v>
      </c>
      <c r="F3553" s="10">
        <v>42036</v>
      </c>
      <c r="G3553" s="10">
        <v>45689</v>
      </c>
      <c r="H3553" s="11">
        <v>11</v>
      </c>
      <c r="I3553" s="20" t="s">
        <v>259</v>
      </c>
      <c r="J3553" s="11" t="s">
        <v>261</v>
      </c>
      <c r="K3553" s="11" t="s">
        <v>11524</v>
      </c>
      <c r="L3553" s="11">
        <v>2</v>
      </c>
    </row>
    <row r="3554" spans="1:12">
      <c r="A3554" s="11" t="s">
        <v>6049</v>
      </c>
      <c r="D3554" s="11" t="s">
        <v>260</v>
      </c>
      <c r="E3554" s="19" t="s">
        <v>6495</v>
      </c>
      <c r="F3554" s="10">
        <v>42036</v>
      </c>
      <c r="G3554" s="10">
        <v>45689</v>
      </c>
      <c r="H3554" s="11">
        <v>11</v>
      </c>
      <c r="I3554" s="20" t="s">
        <v>259</v>
      </c>
      <c r="J3554" s="11" t="s">
        <v>261</v>
      </c>
      <c r="K3554" s="11" t="s">
        <v>11524</v>
      </c>
      <c r="L3554" s="11">
        <v>2</v>
      </c>
    </row>
    <row r="3555" spans="1:12">
      <c r="A3555" s="11" t="s">
        <v>6050</v>
      </c>
      <c r="D3555" s="11" t="s">
        <v>260</v>
      </c>
      <c r="E3555" s="19" t="s">
        <v>6496</v>
      </c>
      <c r="F3555" s="10">
        <v>42036</v>
      </c>
      <c r="G3555" s="10">
        <v>45689</v>
      </c>
      <c r="H3555" s="11">
        <v>11</v>
      </c>
      <c r="I3555" s="11" t="s">
        <v>277</v>
      </c>
      <c r="J3555" s="11" t="s">
        <v>261</v>
      </c>
      <c r="K3555" s="11" t="s">
        <v>11524</v>
      </c>
      <c r="L3555" s="11">
        <v>2</v>
      </c>
    </row>
    <row r="3556" spans="1:12">
      <c r="A3556" s="11" t="s">
        <v>6051</v>
      </c>
      <c r="D3556" s="11" t="s">
        <v>260</v>
      </c>
      <c r="E3556" s="19" t="s">
        <v>6497</v>
      </c>
      <c r="F3556" s="10">
        <v>42036</v>
      </c>
      <c r="G3556" s="10">
        <v>45689</v>
      </c>
      <c r="H3556" s="11">
        <v>11</v>
      </c>
      <c r="I3556" s="11" t="s">
        <v>277</v>
      </c>
      <c r="J3556" s="11" t="s">
        <v>261</v>
      </c>
      <c r="K3556" s="11" t="s">
        <v>11524</v>
      </c>
      <c r="L3556" s="11">
        <v>2</v>
      </c>
    </row>
    <row r="3557" spans="1:12">
      <c r="A3557" s="11" t="s">
        <v>6052</v>
      </c>
      <c r="D3557" s="11" t="s">
        <v>260</v>
      </c>
      <c r="E3557" s="19" t="s">
        <v>6498</v>
      </c>
      <c r="F3557" s="10">
        <v>42036</v>
      </c>
      <c r="G3557" s="10">
        <v>45689</v>
      </c>
      <c r="H3557" s="11">
        <v>11</v>
      </c>
      <c r="I3557" s="11" t="s">
        <v>277</v>
      </c>
      <c r="J3557" s="11" t="s">
        <v>261</v>
      </c>
      <c r="K3557" s="11" t="s">
        <v>11524</v>
      </c>
      <c r="L3557" s="11">
        <v>2</v>
      </c>
    </row>
    <row r="3558" spans="1:12">
      <c r="A3558" s="11" t="s">
        <v>12811</v>
      </c>
      <c r="D3558" s="11" t="s">
        <v>260</v>
      </c>
      <c r="E3558" s="19" t="s">
        <v>6499</v>
      </c>
      <c r="F3558" s="10">
        <v>42036</v>
      </c>
      <c r="G3558" s="10">
        <v>45689</v>
      </c>
      <c r="H3558" s="11">
        <v>11</v>
      </c>
      <c r="I3558" s="20" t="s">
        <v>259</v>
      </c>
      <c r="J3558" s="11" t="s">
        <v>261</v>
      </c>
      <c r="K3558" s="11" t="s">
        <v>11524</v>
      </c>
      <c r="L3558" s="11">
        <v>2</v>
      </c>
    </row>
    <row r="3559" spans="1:12">
      <c r="A3559" s="11" t="s">
        <v>12812</v>
      </c>
      <c r="D3559" s="11" t="s">
        <v>260</v>
      </c>
      <c r="E3559" s="19" t="s">
        <v>6500</v>
      </c>
      <c r="F3559" s="10">
        <v>42036</v>
      </c>
      <c r="G3559" s="10">
        <v>45689</v>
      </c>
      <c r="H3559" s="11">
        <v>11</v>
      </c>
      <c r="I3559" s="20" t="s">
        <v>259</v>
      </c>
      <c r="J3559" s="11" t="s">
        <v>261</v>
      </c>
      <c r="K3559" s="11" t="s">
        <v>11524</v>
      </c>
      <c r="L3559" s="11">
        <v>2</v>
      </c>
    </row>
    <row r="3560" spans="1:12">
      <c r="A3560" s="11" t="s">
        <v>12813</v>
      </c>
      <c r="D3560" s="11" t="s">
        <v>260</v>
      </c>
      <c r="E3560" s="19" t="s">
        <v>6501</v>
      </c>
      <c r="F3560" s="10">
        <v>42036</v>
      </c>
      <c r="G3560" s="10">
        <v>45689</v>
      </c>
      <c r="H3560" s="11">
        <v>11</v>
      </c>
      <c r="I3560" s="20" t="s">
        <v>259</v>
      </c>
      <c r="J3560" s="11" t="s">
        <v>261</v>
      </c>
      <c r="K3560" s="11" t="s">
        <v>11524</v>
      </c>
      <c r="L3560" s="11">
        <v>2</v>
      </c>
    </row>
    <row r="3561" spans="1:12">
      <c r="A3561" s="11" t="s">
        <v>12814</v>
      </c>
      <c r="D3561" s="11" t="s">
        <v>260</v>
      </c>
      <c r="E3561" s="19" t="s">
        <v>6502</v>
      </c>
      <c r="F3561" s="10">
        <v>42036</v>
      </c>
      <c r="G3561" s="10">
        <v>45689</v>
      </c>
      <c r="H3561" s="11">
        <v>11</v>
      </c>
      <c r="I3561" s="20" t="s">
        <v>259</v>
      </c>
      <c r="J3561" s="11" t="s">
        <v>261</v>
      </c>
      <c r="K3561" s="11" t="s">
        <v>11524</v>
      </c>
      <c r="L3561" s="11">
        <v>2</v>
      </c>
    </row>
    <row r="3562" spans="1:12">
      <c r="A3562" s="11" t="s">
        <v>12815</v>
      </c>
      <c r="D3562" s="11" t="s">
        <v>260</v>
      </c>
      <c r="E3562" s="19" t="s">
        <v>6503</v>
      </c>
      <c r="F3562" s="10">
        <v>42036</v>
      </c>
      <c r="G3562" s="10">
        <v>45689</v>
      </c>
      <c r="H3562" s="11">
        <v>11</v>
      </c>
      <c r="I3562" s="20" t="s">
        <v>259</v>
      </c>
      <c r="J3562" s="11" t="s">
        <v>261</v>
      </c>
      <c r="K3562" s="11" t="s">
        <v>11524</v>
      </c>
      <c r="L3562" s="11">
        <v>2</v>
      </c>
    </row>
    <row r="3563" spans="1:12">
      <c r="A3563" s="11" t="s">
        <v>12816</v>
      </c>
      <c r="D3563" s="11" t="s">
        <v>260</v>
      </c>
      <c r="E3563" s="19" t="s">
        <v>6504</v>
      </c>
      <c r="F3563" s="10">
        <v>42036</v>
      </c>
      <c r="G3563" s="10">
        <v>45689</v>
      </c>
      <c r="H3563" s="11">
        <v>11</v>
      </c>
      <c r="I3563" s="20" t="s">
        <v>259</v>
      </c>
      <c r="J3563" s="11" t="s">
        <v>261</v>
      </c>
      <c r="K3563" s="11" t="s">
        <v>11524</v>
      </c>
      <c r="L3563" s="11">
        <v>2</v>
      </c>
    </row>
    <row r="3564" spans="1:12">
      <c r="A3564" s="11" t="s">
        <v>12817</v>
      </c>
      <c r="D3564" s="11" t="s">
        <v>260</v>
      </c>
      <c r="E3564" s="19" t="s">
        <v>6505</v>
      </c>
      <c r="F3564" s="10">
        <v>42036</v>
      </c>
      <c r="G3564" s="10">
        <v>45689</v>
      </c>
      <c r="H3564" s="11">
        <v>11</v>
      </c>
      <c r="I3564" s="20" t="s">
        <v>259</v>
      </c>
      <c r="J3564" s="11" t="s">
        <v>261</v>
      </c>
      <c r="K3564" s="11" t="s">
        <v>11524</v>
      </c>
      <c r="L3564" s="11">
        <v>2</v>
      </c>
    </row>
    <row r="3565" spans="1:12">
      <c r="A3565" s="11" t="s">
        <v>12818</v>
      </c>
      <c r="D3565" s="11" t="s">
        <v>260</v>
      </c>
      <c r="E3565" s="19" t="s">
        <v>6506</v>
      </c>
      <c r="F3565" s="10">
        <v>42036</v>
      </c>
      <c r="G3565" s="10">
        <v>45689</v>
      </c>
      <c r="H3565" s="11">
        <v>11</v>
      </c>
      <c r="I3565" s="20" t="s">
        <v>259</v>
      </c>
      <c r="J3565" s="11" t="s">
        <v>261</v>
      </c>
      <c r="K3565" s="11" t="s">
        <v>11524</v>
      </c>
      <c r="L3565" s="11">
        <v>2</v>
      </c>
    </row>
    <row r="3566" spans="1:12">
      <c r="A3566" s="11" t="s">
        <v>12819</v>
      </c>
      <c r="D3566" s="11" t="s">
        <v>260</v>
      </c>
      <c r="E3566" s="19" t="s">
        <v>6507</v>
      </c>
      <c r="F3566" s="10">
        <v>42036</v>
      </c>
      <c r="G3566" s="10">
        <v>45689</v>
      </c>
      <c r="H3566" s="11">
        <v>11</v>
      </c>
      <c r="I3566" s="20" t="s">
        <v>259</v>
      </c>
      <c r="J3566" s="11" t="s">
        <v>261</v>
      </c>
      <c r="K3566" s="11" t="s">
        <v>11524</v>
      </c>
      <c r="L3566" s="11">
        <v>2</v>
      </c>
    </row>
    <row r="3567" spans="1:12">
      <c r="A3567" s="11" t="s">
        <v>12820</v>
      </c>
      <c r="D3567" s="11" t="s">
        <v>260</v>
      </c>
      <c r="E3567" s="19" t="s">
        <v>6508</v>
      </c>
      <c r="F3567" s="10">
        <v>42036</v>
      </c>
      <c r="G3567" s="10">
        <v>45689</v>
      </c>
      <c r="H3567" s="11">
        <v>11</v>
      </c>
      <c r="I3567" s="20" t="s">
        <v>259</v>
      </c>
      <c r="J3567" s="11" t="s">
        <v>261</v>
      </c>
      <c r="K3567" s="11" t="s">
        <v>11524</v>
      </c>
      <c r="L3567" s="11">
        <v>2</v>
      </c>
    </row>
    <row r="3568" spans="1:12">
      <c r="A3568" s="11" t="s">
        <v>12821</v>
      </c>
      <c r="D3568" s="11" t="s">
        <v>260</v>
      </c>
      <c r="E3568" s="19" t="s">
        <v>6509</v>
      </c>
      <c r="F3568" s="10">
        <v>42036</v>
      </c>
      <c r="G3568" s="10">
        <v>45689</v>
      </c>
      <c r="H3568" s="11">
        <v>11</v>
      </c>
      <c r="I3568" s="20" t="s">
        <v>259</v>
      </c>
      <c r="J3568" s="11" t="s">
        <v>261</v>
      </c>
      <c r="K3568" s="11" t="s">
        <v>11524</v>
      </c>
      <c r="L3568" s="11">
        <v>2</v>
      </c>
    </row>
    <row r="3569" spans="1:12">
      <c r="A3569" s="11" t="s">
        <v>12822</v>
      </c>
      <c r="D3569" s="11" t="s">
        <v>260</v>
      </c>
      <c r="E3569" s="19" t="s">
        <v>6510</v>
      </c>
      <c r="F3569" s="10">
        <v>42036</v>
      </c>
      <c r="G3569" s="10">
        <v>45689</v>
      </c>
      <c r="H3569" s="11">
        <v>11</v>
      </c>
      <c r="I3569" s="20" t="s">
        <v>259</v>
      </c>
      <c r="J3569" s="11" t="s">
        <v>261</v>
      </c>
      <c r="K3569" s="11" t="s">
        <v>11524</v>
      </c>
      <c r="L3569" s="11">
        <v>2</v>
      </c>
    </row>
    <row r="3570" spans="1:12">
      <c r="A3570" s="11" t="s">
        <v>12823</v>
      </c>
      <c r="D3570" s="11" t="s">
        <v>260</v>
      </c>
      <c r="E3570" s="19" t="s">
        <v>6511</v>
      </c>
      <c r="F3570" s="10">
        <v>42036</v>
      </c>
      <c r="G3570" s="10">
        <v>45689</v>
      </c>
      <c r="H3570" s="11">
        <v>11</v>
      </c>
      <c r="I3570" s="20" t="s">
        <v>259</v>
      </c>
      <c r="J3570" s="11" t="s">
        <v>261</v>
      </c>
      <c r="K3570" s="11" t="s">
        <v>11524</v>
      </c>
      <c r="L3570" s="11">
        <v>2</v>
      </c>
    </row>
    <row r="3571" spans="1:12">
      <c r="A3571" s="11" t="s">
        <v>12824</v>
      </c>
      <c r="D3571" s="11" t="s">
        <v>260</v>
      </c>
      <c r="E3571" s="19" t="s">
        <v>6512</v>
      </c>
      <c r="F3571" s="10">
        <v>42036</v>
      </c>
      <c r="G3571" s="10">
        <v>45689</v>
      </c>
      <c r="H3571" s="11">
        <v>11</v>
      </c>
      <c r="I3571" s="20" t="s">
        <v>259</v>
      </c>
      <c r="J3571" s="11" t="s">
        <v>261</v>
      </c>
      <c r="K3571" s="11" t="s">
        <v>11524</v>
      </c>
      <c r="L3571" s="11">
        <v>2</v>
      </c>
    </row>
    <row r="3572" spans="1:12">
      <c r="A3572" s="11" t="s">
        <v>12825</v>
      </c>
      <c r="D3572" s="11" t="s">
        <v>260</v>
      </c>
      <c r="E3572" s="19" t="s">
        <v>6513</v>
      </c>
      <c r="F3572" s="10">
        <v>42036</v>
      </c>
      <c r="G3572" s="10">
        <v>45689</v>
      </c>
      <c r="H3572" s="11">
        <v>11</v>
      </c>
      <c r="I3572" s="20" t="s">
        <v>259</v>
      </c>
      <c r="J3572" s="11" t="s">
        <v>261</v>
      </c>
      <c r="K3572" s="11" t="s">
        <v>11524</v>
      </c>
      <c r="L3572" s="11">
        <v>2</v>
      </c>
    </row>
    <row r="3573" spans="1:12">
      <c r="A3573" s="11" t="s">
        <v>12826</v>
      </c>
      <c r="D3573" s="11" t="s">
        <v>260</v>
      </c>
      <c r="E3573" s="19" t="s">
        <v>6514</v>
      </c>
      <c r="F3573" s="10">
        <v>42036</v>
      </c>
      <c r="G3573" s="10">
        <v>45689</v>
      </c>
      <c r="H3573" s="11">
        <v>11</v>
      </c>
      <c r="I3573" s="11" t="s">
        <v>277</v>
      </c>
      <c r="J3573" s="11" t="s">
        <v>261</v>
      </c>
      <c r="K3573" s="11" t="s">
        <v>11524</v>
      </c>
      <c r="L3573" s="11">
        <v>2</v>
      </c>
    </row>
    <row r="3574" spans="1:12">
      <c r="A3574" s="11" t="s">
        <v>12827</v>
      </c>
      <c r="D3574" s="11" t="s">
        <v>260</v>
      </c>
      <c r="E3574" s="19" t="s">
        <v>6515</v>
      </c>
      <c r="F3574" s="10">
        <v>42036</v>
      </c>
      <c r="G3574" s="10">
        <v>45689</v>
      </c>
      <c r="H3574" s="11">
        <v>11</v>
      </c>
      <c r="I3574" s="11" t="s">
        <v>277</v>
      </c>
      <c r="J3574" s="11" t="s">
        <v>261</v>
      </c>
      <c r="K3574" s="11" t="s">
        <v>11524</v>
      </c>
      <c r="L3574" s="11">
        <v>2</v>
      </c>
    </row>
    <row r="3575" spans="1:12">
      <c r="A3575" s="11" t="s">
        <v>12828</v>
      </c>
      <c r="D3575" s="11" t="s">
        <v>260</v>
      </c>
      <c r="E3575" s="19" t="s">
        <v>6516</v>
      </c>
      <c r="F3575" s="10">
        <v>42036</v>
      </c>
      <c r="G3575" s="10">
        <v>45689</v>
      </c>
      <c r="H3575" s="11">
        <v>11</v>
      </c>
      <c r="I3575" s="11" t="s">
        <v>277</v>
      </c>
      <c r="J3575" s="11" t="s">
        <v>261</v>
      </c>
      <c r="K3575" s="11" t="s">
        <v>11524</v>
      </c>
      <c r="L3575" s="11">
        <v>2</v>
      </c>
    </row>
    <row r="3576" spans="1:12">
      <c r="A3576" s="11" t="s">
        <v>5999</v>
      </c>
      <c r="D3576" s="11" t="s">
        <v>260</v>
      </c>
      <c r="E3576" s="19" t="s">
        <v>6517</v>
      </c>
      <c r="F3576" s="10">
        <v>42036</v>
      </c>
      <c r="G3576" s="10">
        <v>45689</v>
      </c>
      <c r="H3576" s="11">
        <v>11</v>
      </c>
      <c r="I3576" s="20" t="s">
        <v>259</v>
      </c>
      <c r="J3576" s="11" t="s">
        <v>261</v>
      </c>
      <c r="K3576" s="11" t="s">
        <v>11524</v>
      </c>
      <c r="L3576" s="11">
        <v>2</v>
      </c>
    </row>
    <row r="3577" spans="1:12">
      <c r="A3577" s="11" t="s">
        <v>6000</v>
      </c>
      <c r="D3577" s="11" t="s">
        <v>260</v>
      </c>
      <c r="E3577" s="19" t="s">
        <v>6518</v>
      </c>
      <c r="F3577" s="10">
        <v>42036</v>
      </c>
      <c r="G3577" s="10">
        <v>45689</v>
      </c>
      <c r="H3577" s="11">
        <v>11</v>
      </c>
      <c r="I3577" s="20" t="s">
        <v>259</v>
      </c>
      <c r="J3577" s="11" t="s">
        <v>261</v>
      </c>
      <c r="K3577" s="11" t="s">
        <v>11524</v>
      </c>
      <c r="L3577" s="11">
        <v>2</v>
      </c>
    </row>
    <row r="3578" spans="1:12">
      <c r="A3578" s="11" t="s">
        <v>6001</v>
      </c>
      <c r="D3578" s="11" t="s">
        <v>260</v>
      </c>
      <c r="E3578" s="19" t="s">
        <v>6519</v>
      </c>
      <c r="F3578" s="10">
        <v>42036</v>
      </c>
      <c r="G3578" s="10">
        <v>45689</v>
      </c>
      <c r="H3578" s="11">
        <v>11</v>
      </c>
      <c r="I3578" s="20" t="s">
        <v>259</v>
      </c>
      <c r="J3578" s="11" t="s">
        <v>261</v>
      </c>
      <c r="K3578" s="11" t="s">
        <v>11524</v>
      </c>
      <c r="L3578" s="11">
        <v>2</v>
      </c>
    </row>
    <row r="3579" spans="1:12">
      <c r="A3579" s="11" t="s">
        <v>6002</v>
      </c>
      <c r="D3579" s="11" t="s">
        <v>260</v>
      </c>
      <c r="E3579" s="19" t="s">
        <v>6520</v>
      </c>
      <c r="F3579" s="10">
        <v>42036</v>
      </c>
      <c r="G3579" s="10">
        <v>45689</v>
      </c>
      <c r="H3579" s="11">
        <v>11</v>
      </c>
      <c r="I3579" s="20" t="s">
        <v>259</v>
      </c>
      <c r="J3579" s="11" t="s">
        <v>261</v>
      </c>
      <c r="K3579" s="11" t="s">
        <v>11524</v>
      </c>
      <c r="L3579" s="11">
        <v>2</v>
      </c>
    </row>
    <row r="3580" spans="1:12">
      <c r="A3580" s="11" t="s">
        <v>6003</v>
      </c>
      <c r="D3580" s="11" t="s">
        <v>260</v>
      </c>
      <c r="E3580" s="19" t="s">
        <v>6521</v>
      </c>
      <c r="F3580" s="10">
        <v>42036</v>
      </c>
      <c r="G3580" s="10">
        <v>45689</v>
      </c>
      <c r="H3580" s="11">
        <v>11</v>
      </c>
      <c r="I3580" s="20" t="s">
        <v>259</v>
      </c>
      <c r="J3580" s="11" t="s">
        <v>261</v>
      </c>
      <c r="K3580" s="11" t="s">
        <v>11524</v>
      </c>
      <c r="L3580" s="11">
        <v>2</v>
      </c>
    </row>
    <row r="3581" spans="1:12">
      <c r="A3581" s="11" t="s">
        <v>6004</v>
      </c>
      <c r="D3581" s="11" t="s">
        <v>260</v>
      </c>
      <c r="E3581" s="19" t="s">
        <v>6522</v>
      </c>
      <c r="F3581" s="10">
        <v>42036</v>
      </c>
      <c r="G3581" s="10">
        <v>45689</v>
      </c>
      <c r="H3581" s="11">
        <v>11</v>
      </c>
      <c r="I3581" s="20" t="s">
        <v>259</v>
      </c>
      <c r="J3581" s="11" t="s">
        <v>261</v>
      </c>
      <c r="K3581" s="11" t="s">
        <v>11524</v>
      </c>
      <c r="L3581" s="11">
        <v>2</v>
      </c>
    </row>
    <row r="3582" spans="1:12">
      <c r="A3582" s="11" t="s">
        <v>6005</v>
      </c>
      <c r="D3582" s="11" t="s">
        <v>260</v>
      </c>
      <c r="E3582" s="19" t="s">
        <v>6523</v>
      </c>
      <c r="F3582" s="10">
        <v>42036</v>
      </c>
      <c r="G3582" s="10">
        <v>45689</v>
      </c>
      <c r="H3582" s="11">
        <v>11</v>
      </c>
      <c r="I3582" s="20" t="s">
        <v>259</v>
      </c>
      <c r="J3582" s="11" t="s">
        <v>261</v>
      </c>
      <c r="K3582" s="11" t="s">
        <v>11524</v>
      </c>
      <c r="L3582" s="11">
        <v>2</v>
      </c>
    </row>
    <row r="3583" spans="1:12">
      <c r="A3583" s="11" t="s">
        <v>6006</v>
      </c>
      <c r="D3583" s="11" t="s">
        <v>260</v>
      </c>
      <c r="E3583" s="19" t="s">
        <v>6524</v>
      </c>
      <c r="F3583" s="10">
        <v>42036</v>
      </c>
      <c r="G3583" s="10">
        <v>45689</v>
      </c>
      <c r="H3583" s="11">
        <v>11</v>
      </c>
      <c r="I3583" s="20" t="s">
        <v>259</v>
      </c>
      <c r="J3583" s="11" t="s">
        <v>261</v>
      </c>
      <c r="K3583" s="11" t="s">
        <v>11524</v>
      </c>
      <c r="L3583" s="11">
        <v>2</v>
      </c>
    </row>
    <row r="3584" spans="1:12">
      <c r="A3584" s="11" t="s">
        <v>6007</v>
      </c>
      <c r="D3584" s="11" t="s">
        <v>260</v>
      </c>
      <c r="E3584" s="19" t="s">
        <v>6525</v>
      </c>
      <c r="F3584" s="10">
        <v>42036</v>
      </c>
      <c r="G3584" s="10">
        <v>45689</v>
      </c>
      <c r="H3584" s="11">
        <v>11</v>
      </c>
      <c r="I3584" s="20" t="s">
        <v>259</v>
      </c>
      <c r="J3584" s="11" t="s">
        <v>261</v>
      </c>
      <c r="K3584" s="11" t="s">
        <v>11524</v>
      </c>
      <c r="L3584" s="11">
        <v>2</v>
      </c>
    </row>
    <row r="3585" spans="1:12">
      <c r="A3585" s="11" t="s">
        <v>6008</v>
      </c>
      <c r="D3585" s="11" t="s">
        <v>260</v>
      </c>
      <c r="E3585" s="19" t="s">
        <v>6526</v>
      </c>
      <c r="F3585" s="10">
        <v>42036</v>
      </c>
      <c r="G3585" s="10">
        <v>45689</v>
      </c>
      <c r="H3585" s="11">
        <v>11</v>
      </c>
      <c r="I3585" s="20" t="s">
        <v>259</v>
      </c>
      <c r="J3585" s="11" t="s">
        <v>261</v>
      </c>
      <c r="K3585" s="11" t="s">
        <v>11524</v>
      </c>
      <c r="L3585" s="11">
        <v>2</v>
      </c>
    </row>
    <row r="3586" spans="1:12">
      <c r="A3586" s="11" t="s">
        <v>6009</v>
      </c>
      <c r="D3586" s="11" t="s">
        <v>260</v>
      </c>
      <c r="E3586" s="19" t="s">
        <v>6527</v>
      </c>
      <c r="F3586" s="10">
        <v>42036</v>
      </c>
      <c r="G3586" s="10">
        <v>45689</v>
      </c>
      <c r="H3586" s="11">
        <v>11</v>
      </c>
      <c r="I3586" s="20" t="s">
        <v>259</v>
      </c>
      <c r="J3586" s="11" t="s">
        <v>261</v>
      </c>
      <c r="K3586" s="11" t="s">
        <v>11524</v>
      </c>
      <c r="L3586" s="11">
        <v>2</v>
      </c>
    </row>
    <row r="3587" spans="1:12">
      <c r="A3587" s="11" t="s">
        <v>6010</v>
      </c>
      <c r="D3587" s="11" t="s">
        <v>260</v>
      </c>
      <c r="E3587" s="19" t="s">
        <v>6528</v>
      </c>
      <c r="F3587" s="10">
        <v>42036</v>
      </c>
      <c r="G3587" s="10">
        <v>45689</v>
      </c>
      <c r="H3587" s="11">
        <v>11</v>
      </c>
      <c r="I3587" s="20" t="s">
        <v>259</v>
      </c>
      <c r="J3587" s="11" t="s">
        <v>261</v>
      </c>
      <c r="K3587" s="11" t="s">
        <v>11524</v>
      </c>
      <c r="L3587" s="11">
        <v>2</v>
      </c>
    </row>
    <row r="3588" spans="1:12">
      <c r="A3588" s="11" t="s">
        <v>6011</v>
      </c>
      <c r="D3588" s="11" t="s">
        <v>260</v>
      </c>
      <c r="E3588" s="19" t="s">
        <v>6529</v>
      </c>
      <c r="F3588" s="10">
        <v>42036</v>
      </c>
      <c r="G3588" s="10">
        <v>45689</v>
      </c>
      <c r="H3588" s="11">
        <v>11</v>
      </c>
      <c r="I3588" s="20" t="s">
        <v>259</v>
      </c>
      <c r="J3588" s="11" t="s">
        <v>261</v>
      </c>
      <c r="K3588" s="11" t="s">
        <v>11524</v>
      </c>
      <c r="L3588" s="11">
        <v>2</v>
      </c>
    </row>
    <row r="3589" spans="1:12">
      <c r="A3589" s="11" t="s">
        <v>6012</v>
      </c>
      <c r="D3589" s="11" t="s">
        <v>260</v>
      </c>
      <c r="E3589" s="19" t="s">
        <v>6530</v>
      </c>
      <c r="F3589" s="10">
        <v>42036</v>
      </c>
      <c r="G3589" s="10">
        <v>45689</v>
      </c>
      <c r="H3589" s="11">
        <v>11</v>
      </c>
      <c r="I3589" s="20" t="s">
        <v>259</v>
      </c>
      <c r="J3589" s="11" t="s">
        <v>261</v>
      </c>
      <c r="K3589" s="11" t="s">
        <v>11524</v>
      </c>
      <c r="L3589" s="11">
        <v>2</v>
      </c>
    </row>
    <row r="3590" spans="1:12">
      <c r="A3590" s="11" t="s">
        <v>6013</v>
      </c>
      <c r="D3590" s="11" t="s">
        <v>260</v>
      </c>
      <c r="E3590" s="19" t="s">
        <v>6531</v>
      </c>
      <c r="F3590" s="10">
        <v>42036</v>
      </c>
      <c r="G3590" s="10">
        <v>45689</v>
      </c>
      <c r="H3590" s="11">
        <v>11</v>
      </c>
      <c r="I3590" s="20" t="s">
        <v>259</v>
      </c>
      <c r="J3590" s="11" t="s">
        <v>261</v>
      </c>
      <c r="K3590" s="11" t="s">
        <v>11524</v>
      </c>
      <c r="L3590" s="11">
        <v>2</v>
      </c>
    </row>
    <row r="3591" spans="1:12">
      <c r="A3591" s="11" t="s">
        <v>6014</v>
      </c>
      <c r="D3591" s="11" t="s">
        <v>260</v>
      </c>
      <c r="E3591" s="19" t="s">
        <v>6532</v>
      </c>
      <c r="F3591" s="10">
        <v>42036</v>
      </c>
      <c r="G3591" s="10">
        <v>45689</v>
      </c>
      <c r="H3591" s="11">
        <v>11</v>
      </c>
      <c r="I3591" s="11" t="s">
        <v>277</v>
      </c>
      <c r="J3591" s="11" t="s">
        <v>261</v>
      </c>
      <c r="K3591" s="11" t="s">
        <v>11524</v>
      </c>
      <c r="L3591" s="11">
        <v>2</v>
      </c>
    </row>
    <row r="3592" spans="1:12">
      <c r="A3592" s="11" t="s">
        <v>6015</v>
      </c>
      <c r="D3592" s="11" t="s">
        <v>260</v>
      </c>
      <c r="E3592" s="19" t="s">
        <v>6533</v>
      </c>
      <c r="F3592" s="10">
        <v>42036</v>
      </c>
      <c r="G3592" s="10">
        <v>45689</v>
      </c>
      <c r="H3592" s="11">
        <v>11</v>
      </c>
      <c r="I3592" s="11" t="s">
        <v>277</v>
      </c>
      <c r="J3592" s="11" t="s">
        <v>261</v>
      </c>
      <c r="K3592" s="11" t="s">
        <v>11524</v>
      </c>
      <c r="L3592" s="11">
        <v>2</v>
      </c>
    </row>
    <row r="3593" spans="1:12">
      <c r="A3593" s="11" t="s">
        <v>6016</v>
      </c>
      <c r="D3593" s="11" t="s">
        <v>260</v>
      </c>
      <c r="E3593" s="19" t="s">
        <v>6534</v>
      </c>
      <c r="F3593" s="10">
        <v>42036</v>
      </c>
      <c r="G3593" s="10">
        <v>45689</v>
      </c>
      <c r="H3593" s="11">
        <v>11</v>
      </c>
      <c r="I3593" s="11" t="s">
        <v>277</v>
      </c>
      <c r="J3593" s="11" t="s">
        <v>261</v>
      </c>
      <c r="K3593" s="11" t="s">
        <v>11524</v>
      </c>
      <c r="L3593" s="11">
        <v>2</v>
      </c>
    </row>
    <row r="3594" spans="1:12">
      <c r="A3594" s="11" t="s">
        <v>12973</v>
      </c>
      <c r="D3594" s="11" t="s">
        <v>260</v>
      </c>
      <c r="E3594" s="19" t="s">
        <v>6535</v>
      </c>
      <c r="F3594" s="10">
        <v>42036</v>
      </c>
      <c r="G3594" s="10">
        <v>45689</v>
      </c>
      <c r="H3594" s="11">
        <v>11</v>
      </c>
      <c r="I3594" s="20" t="s">
        <v>259</v>
      </c>
      <c r="J3594" s="11" t="s">
        <v>261</v>
      </c>
      <c r="K3594" s="11" t="s">
        <v>11524</v>
      </c>
      <c r="L3594" s="11">
        <v>2</v>
      </c>
    </row>
    <row r="3595" spans="1:12">
      <c r="A3595" s="11" t="s">
        <v>12974</v>
      </c>
      <c r="D3595" s="11" t="s">
        <v>260</v>
      </c>
      <c r="E3595" s="19" t="s">
        <v>6536</v>
      </c>
      <c r="F3595" s="10">
        <v>42036</v>
      </c>
      <c r="G3595" s="10">
        <v>45689</v>
      </c>
      <c r="H3595" s="11">
        <v>11</v>
      </c>
      <c r="I3595" s="20" t="s">
        <v>259</v>
      </c>
      <c r="J3595" s="11" t="s">
        <v>261</v>
      </c>
      <c r="K3595" s="11" t="s">
        <v>11524</v>
      </c>
      <c r="L3595" s="11">
        <v>2</v>
      </c>
    </row>
    <row r="3596" spans="1:12">
      <c r="A3596" s="11" t="s">
        <v>12975</v>
      </c>
      <c r="D3596" s="11" t="s">
        <v>260</v>
      </c>
      <c r="E3596" s="19" t="s">
        <v>6537</v>
      </c>
      <c r="F3596" s="10">
        <v>42036</v>
      </c>
      <c r="G3596" s="10">
        <v>45689</v>
      </c>
      <c r="H3596" s="11">
        <v>11</v>
      </c>
      <c r="I3596" s="20" t="s">
        <v>259</v>
      </c>
      <c r="J3596" s="11" t="s">
        <v>261</v>
      </c>
      <c r="K3596" s="11" t="s">
        <v>11524</v>
      </c>
      <c r="L3596" s="11">
        <v>2</v>
      </c>
    </row>
    <row r="3597" spans="1:12">
      <c r="A3597" s="11" t="s">
        <v>12976</v>
      </c>
      <c r="D3597" s="11" t="s">
        <v>260</v>
      </c>
      <c r="E3597" s="19" t="s">
        <v>6538</v>
      </c>
      <c r="F3597" s="10">
        <v>42036</v>
      </c>
      <c r="G3597" s="10">
        <v>45689</v>
      </c>
      <c r="H3597" s="11">
        <v>11</v>
      </c>
      <c r="I3597" s="20" t="s">
        <v>259</v>
      </c>
      <c r="J3597" s="11" t="s">
        <v>261</v>
      </c>
      <c r="K3597" s="11" t="s">
        <v>11524</v>
      </c>
      <c r="L3597" s="11">
        <v>2</v>
      </c>
    </row>
    <row r="3598" spans="1:12">
      <c r="A3598" s="11" t="s">
        <v>12977</v>
      </c>
      <c r="D3598" s="11" t="s">
        <v>260</v>
      </c>
      <c r="E3598" s="19" t="s">
        <v>6539</v>
      </c>
      <c r="F3598" s="10">
        <v>42036</v>
      </c>
      <c r="G3598" s="10">
        <v>45689</v>
      </c>
      <c r="H3598" s="11">
        <v>11</v>
      </c>
      <c r="I3598" s="20" t="s">
        <v>259</v>
      </c>
      <c r="J3598" s="11" t="s">
        <v>261</v>
      </c>
      <c r="K3598" s="11" t="s">
        <v>11524</v>
      </c>
      <c r="L3598" s="11">
        <v>2</v>
      </c>
    </row>
    <row r="3599" spans="1:12">
      <c r="A3599" s="11" t="s">
        <v>12978</v>
      </c>
      <c r="D3599" s="11" t="s">
        <v>260</v>
      </c>
      <c r="E3599" s="19" t="s">
        <v>6540</v>
      </c>
      <c r="F3599" s="10">
        <v>42036</v>
      </c>
      <c r="G3599" s="10">
        <v>45689</v>
      </c>
      <c r="H3599" s="11">
        <v>11</v>
      </c>
      <c r="I3599" s="20" t="s">
        <v>259</v>
      </c>
      <c r="J3599" s="11" t="s">
        <v>261</v>
      </c>
      <c r="K3599" s="11" t="s">
        <v>11524</v>
      </c>
      <c r="L3599" s="11">
        <v>2</v>
      </c>
    </row>
    <row r="3600" spans="1:12">
      <c r="A3600" s="11" t="s">
        <v>12979</v>
      </c>
      <c r="D3600" s="11" t="s">
        <v>260</v>
      </c>
      <c r="E3600" s="19" t="s">
        <v>6541</v>
      </c>
      <c r="F3600" s="10">
        <v>42036</v>
      </c>
      <c r="G3600" s="10">
        <v>45689</v>
      </c>
      <c r="H3600" s="11">
        <v>11</v>
      </c>
      <c r="I3600" s="20" t="s">
        <v>259</v>
      </c>
      <c r="J3600" s="11" t="s">
        <v>261</v>
      </c>
      <c r="K3600" s="11" t="s">
        <v>11524</v>
      </c>
      <c r="L3600" s="11">
        <v>2</v>
      </c>
    </row>
    <row r="3601" spans="1:12">
      <c r="A3601" s="11" t="s">
        <v>12980</v>
      </c>
      <c r="D3601" s="11" t="s">
        <v>260</v>
      </c>
      <c r="E3601" s="19" t="s">
        <v>6542</v>
      </c>
      <c r="F3601" s="10">
        <v>42036</v>
      </c>
      <c r="G3601" s="10">
        <v>45689</v>
      </c>
      <c r="H3601" s="11">
        <v>11</v>
      </c>
      <c r="I3601" s="20" t="s">
        <v>259</v>
      </c>
      <c r="J3601" s="11" t="s">
        <v>261</v>
      </c>
      <c r="K3601" s="11" t="s">
        <v>11524</v>
      </c>
      <c r="L3601" s="11">
        <v>2</v>
      </c>
    </row>
    <row r="3602" spans="1:12">
      <c r="A3602" s="11" t="s">
        <v>12981</v>
      </c>
      <c r="D3602" s="11" t="s">
        <v>260</v>
      </c>
      <c r="E3602" s="19" t="s">
        <v>6543</v>
      </c>
      <c r="F3602" s="10">
        <v>42036</v>
      </c>
      <c r="G3602" s="10">
        <v>45689</v>
      </c>
      <c r="H3602" s="11">
        <v>11</v>
      </c>
      <c r="I3602" s="20" t="s">
        <v>259</v>
      </c>
      <c r="J3602" s="11" t="s">
        <v>261</v>
      </c>
      <c r="K3602" s="11" t="s">
        <v>11524</v>
      </c>
      <c r="L3602" s="11">
        <v>2</v>
      </c>
    </row>
    <row r="3603" spans="1:12">
      <c r="A3603" s="11" t="s">
        <v>12982</v>
      </c>
      <c r="D3603" s="11" t="s">
        <v>260</v>
      </c>
      <c r="E3603" s="19" t="s">
        <v>6544</v>
      </c>
      <c r="F3603" s="10">
        <v>42036</v>
      </c>
      <c r="G3603" s="10">
        <v>45689</v>
      </c>
      <c r="H3603" s="11">
        <v>11</v>
      </c>
      <c r="I3603" s="20" t="s">
        <v>259</v>
      </c>
      <c r="J3603" s="11" t="s">
        <v>261</v>
      </c>
      <c r="K3603" s="11" t="s">
        <v>11524</v>
      </c>
      <c r="L3603" s="11">
        <v>2</v>
      </c>
    </row>
    <row r="3604" spans="1:12">
      <c r="A3604" s="11" t="s">
        <v>12983</v>
      </c>
      <c r="D3604" s="11" t="s">
        <v>260</v>
      </c>
      <c r="E3604" s="19" t="s">
        <v>6545</v>
      </c>
      <c r="F3604" s="10">
        <v>42036</v>
      </c>
      <c r="G3604" s="10">
        <v>45689</v>
      </c>
      <c r="H3604" s="11">
        <v>11</v>
      </c>
      <c r="I3604" s="20" t="s">
        <v>259</v>
      </c>
      <c r="J3604" s="11" t="s">
        <v>261</v>
      </c>
      <c r="K3604" s="11" t="s">
        <v>11524</v>
      </c>
      <c r="L3604" s="11">
        <v>2</v>
      </c>
    </row>
    <row r="3605" spans="1:12">
      <c r="A3605" s="11" t="s">
        <v>12984</v>
      </c>
      <c r="D3605" s="11" t="s">
        <v>260</v>
      </c>
      <c r="E3605" s="19" t="s">
        <v>6546</v>
      </c>
      <c r="F3605" s="10">
        <v>42036</v>
      </c>
      <c r="G3605" s="10">
        <v>45689</v>
      </c>
      <c r="H3605" s="11">
        <v>11</v>
      </c>
      <c r="I3605" s="20" t="s">
        <v>259</v>
      </c>
      <c r="J3605" s="11" t="s">
        <v>261</v>
      </c>
      <c r="K3605" s="11" t="s">
        <v>11524</v>
      </c>
      <c r="L3605" s="11">
        <v>2</v>
      </c>
    </row>
    <row r="3606" spans="1:12">
      <c r="A3606" s="11" t="s">
        <v>12985</v>
      </c>
      <c r="D3606" s="11" t="s">
        <v>260</v>
      </c>
      <c r="E3606" s="19" t="s">
        <v>6547</v>
      </c>
      <c r="F3606" s="10">
        <v>42036</v>
      </c>
      <c r="G3606" s="10">
        <v>45689</v>
      </c>
      <c r="H3606" s="11">
        <v>11</v>
      </c>
      <c r="I3606" s="20" t="s">
        <v>259</v>
      </c>
      <c r="J3606" s="11" t="s">
        <v>261</v>
      </c>
      <c r="K3606" s="11" t="s">
        <v>11524</v>
      </c>
      <c r="L3606" s="11">
        <v>2</v>
      </c>
    </row>
    <row r="3607" spans="1:12">
      <c r="A3607" s="11" t="s">
        <v>12986</v>
      </c>
      <c r="D3607" s="11" t="s">
        <v>260</v>
      </c>
      <c r="E3607" s="19" t="s">
        <v>6548</v>
      </c>
      <c r="F3607" s="10">
        <v>42036</v>
      </c>
      <c r="G3607" s="10">
        <v>45689</v>
      </c>
      <c r="H3607" s="11">
        <v>11</v>
      </c>
      <c r="I3607" s="20" t="s">
        <v>259</v>
      </c>
      <c r="J3607" s="11" t="s">
        <v>261</v>
      </c>
      <c r="K3607" s="11" t="s">
        <v>11524</v>
      </c>
      <c r="L3607" s="11">
        <v>2</v>
      </c>
    </row>
    <row r="3608" spans="1:12">
      <c r="A3608" s="11" t="s">
        <v>12987</v>
      </c>
      <c r="D3608" s="11" t="s">
        <v>260</v>
      </c>
      <c r="E3608" s="19" t="s">
        <v>6549</v>
      </c>
      <c r="F3608" s="10">
        <v>42036</v>
      </c>
      <c r="G3608" s="10">
        <v>45689</v>
      </c>
      <c r="H3608" s="11">
        <v>11</v>
      </c>
      <c r="I3608" s="20" t="s">
        <v>259</v>
      </c>
      <c r="J3608" s="11" t="s">
        <v>261</v>
      </c>
      <c r="K3608" s="11" t="s">
        <v>11524</v>
      </c>
      <c r="L3608" s="11">
        <v>2</v>
      </c>
    </row>
    <row r="3609" spans="1:12">
      <c r="A3609" s="11" t="s">
        <v>12988</v>
      </c>
      <c r="D3609" s="11" t="s">
        <v>260</v>
      </c>
      <c r="E3609" s="19" t="s">
        <v>6550</v>
      </c>
      <c r="F3609" s="10">
        <v>42036</v>
      </c>
      <c r="G3609" s="10">
        <v>45689</v>
      </c>
      <c r="H3609" s="11">
        <v>11</v>
      </c>
      <c r="I3609" s="11" t="s">
        <v>277</v>
      </c>
      <c r="J3609" s="11" t="s">
        <v>261</v>
      </c>
      <c r="K3609" s="11" t="s">
        <v>11524</v>
      </c>
      <c r="L3609" s="11">
        <v>2</v>
      </c>
    </row>
    <row r="3610" spans="1:12">
      <c r="A3610" s="11" t="s">
        <v>12989</v>
      </c>
      <c r="D3610" s="11" t="s">
        <v>260</v>
      </c>
      <c r="E3610" s="19" t="s">
        <v>6551</v>
      </c>
      <c r="F3610" s="10">
        <v>42036</v>
      </c>
      <c r="G3610" s="10">
        <v>45689</v>
      </c>
      <c r="H3610" s="11">
        <v>11</v>
      </c>
      <c r="I3610" s="11" t="s">
        <v>277</v>
      </c>
      <c r="J3610" s="11" t="s">
        <v>261</v>
      </c>
      <c r="K3610" s="11" t="s">
        <v>11524</v>
      </c>
      <c r="L3610" s="11">
        <v>2</v>
      </c>
    </row>
    <row r="3611" spans="1:12">
      <c r="A3611" s="11" t="s">
        <v>12990</v>
      </c>
      <c r="D3611" s="11" t="s">
        <v>260</v>
      </c>
      <c r="E3611" s="19" t="s">
        <v>6552</v>
      </c>
      <c r="F3611" s="10">
        <v>42036</v>
      </c>
      <c r="G3611" s="10">
        <v>45689</v>
      </c>
      <c r="H3611" s="11">
        <v>11</v>
      </c>
      <c r="I3611" s="11" t="s">
        <v>277</v>
      </c>
      <c r="J3611" s="11" t="s">
        <v>261</v>
      </c>
      <c r="K3611" s="11" t="s">
        <v>11524</v>
      </c>
      <c r="L3611" s="11">
        <v>2</v>
      </c>
    </row>
    <row r="3612" spans="1:12">
      <c r="A3612" s="11" t="s">
        <v>6303</v>
      </c>
      <c r="D3612" s="11" t="s">
        <v>260</v>
      </c>
      <c r="E3612" s="19" t="s">
        <v>6553</v>
      </c>
      <c r="F3612" s="10">
        <v>42036</v>
      </c>
      <c r="G3612" s="10">
        <v>45689</v>
      </c>
      <c r="H3612" s="11">
        <v>11</v>
      </c>
      <c r="I3612" s="20" t="s">
        <v>259</v>
      </c>
      <c r="J3612" s="11" t="s">
        <v>261</v>
      </c>
      <c r="K3612" s="11" t="s">
        <v>11524</v>
      </c>
      <c r="L3612" s="11">
        <v>2</v>
      </c>
    </row>
    <row r="3613" spans="1:12">
      <c r="A3613" s="11" t="s">
        <v>6304</v>
      </c>
      <c r="D3613" s="11" t="s">
        <v>260</v>
      </c>
      <c r="E3613" s="19" t="s">
        <v>6554</v>
      </c>
      <c r="F3613" s="10">
        <v>42036</v>
      </c>
      <c r="G3613" s="10">
        <v>45689</v>
      </c>
      <c r="H3613" s="11">
        <v>11</v>
      </c>
      <c r="I3613" s="20" t="s">
        <v>259</v>
      </c>
      <c r="J3613" s="11" t="s">
        <v>261</v>
      </c>
      <c r="K3613" s="11" t="s">
        <v>11524</v>
      </c>
      <c r="L3613" s="11">
        <v>2</v>
      </c>
    </row>
    <row r="3614" spans="1:12">
      <c r="A3614" s="11" t="s">
        <v>6305</v>
      </c>
      <c r="D3614" s="11" t="s">
        <v>260</v>
      </c>
      <c r="E3614" s="19" t="s">
        <v>6555</v>
      </c>
      <c r="F3614" s="10">
        <v>42036</v>
      </c>
      <c r="G3614" s="10">
        <v>45689</v>
      </c>
      <c r="H3614" s="11">
        <v>11</v>
      </c>
      <c r="I3614" s="20" t="s">
        <v>259</v>
      </c>
      <c r="J3614" s="11" t="s">
        <v>261</v>
      </c>
      <c r="K3614" s="11" t="s">
        <v>11524</v>
      </c>
      <c r="L3614" s="11">
        <v>2</v>
      </c>
    </row>
    <row r="3615" spans="1:12">
      <c r="A3615" s="11" t="s">
        <v>6306</v>
      </c>
      <c r="D3615" s="11" t="s">
        <v>260</v>
      </c>
      <c r="E3615" s="19" t="s">
        <v>6556</v>
      </c>
      <c r="F3615" s="10">
        <v>42036</v>
      </c>
      <c r="G3615" s="10">
        <v>45689</v>
      </c>
      <c r="H3615" s="11">
        <v>11</v>
      </c>
      <c r="I3615" s="20" t="s">
        <v>259</v>
      </c>
      <c r="J3615" s="11" t="s">
        <v>261</v>
      </c>
      <c r="K3615" s="11" t="s">
        <v>11524</v>
      </c>
      <c r="L3615" s="11">
        <v>2</v>
      </c>
    </row>
    <row r="3616" spans="1:12">
      <c r="A3616" s="11" t="s">
        <v>6307</v>
      </c>
      <c r="D3616" s="11" t="s">
        <v>260</v>
      </c>
      <c r="E3616" s="19" t="s">
        <v>6557</v>
      </c>
      <c r="F3616" s="10">
        <v>42036</v>
      </c>
      <c r="G3616" s="10">
        <v>45689</v>
      </c>
      <c r="H3616" s="11">
        <v>11</v>
      </c>
      <c r="I3616" s="20" t="s">
        <v>259</v>
      </c>
      <c r="J3616" s="11" t="s">
        <v>261</v>
      </c>
      <c r="K3616" s="11" t="s">
        <v>11524</v>
      </c>
      <c r="L3616" s="11">
        <v>2</v>
      </c>
    </row>
    <row r="3617" spans="1:12">
      <c r="A3617" s="11" t="s">
        <v>6308</v>
      </c>
      <c r="D3617" s="11" t="s">
        <v>260</v>
      </c>
      <c r="E3617" s="19" t="s">
        <v>6558</v>
      </c>
      <c r="F3617" s="10">
        <v>42036</v>
      </c>
      <c r="G3617" s="10">
        <v>45689</v>
      </c>
      <c r="H3617" s="11">
        <v>11</v>
      </c>
      <c r="I3617" s="20" t="s">
        <v>259</v>
      </c>
      <c r="J3617" s="11" t="s">
        <v>261</v>
      </c>
      <c r="K3617" s="11" t="s">
        <v>11524</v>
      </c>
      <c r="L3617" s="11">
        <v>2</v>
      </c>
    </row>
    <row r="3618" spans="1:12">
      <c r="A3618" s="11" t="s">
        <v>6309</v>
      </c>
      <c r="D3618" s="11" t="s">
        <v>260</v>
      </c>
      <c r="E3618" s="19" t="s">
        <v>6559</v>
      </c>
      <c r="F3618" s="10">
        <v>42036</v>
      </c>
      <c r="G3618" s="10">
        <v>45689</v>
      </c>
      <c r="H3618" s="11">
        <v>11</v>
      </c>
      <c r="I3618" s="20" t="s">
        <v>259</v>
      </c>
      <c r="J3618" s="11" t="s">
        <v>261</v>
      </c>
      <c r="K3618" s="11" t="s">
        <v>11524</v>
      </c>
      <c r="L3618" s="11">
        <v>2</v>
      </c>
    </row>
    <row r="3619" spans="1:12">
      <c r="A3619" s="11" t="s">
        <v>6310</v>
      </c>
      <c r="D3619" s="11" t="s">
        <v>260</v>
      </c>
      <c r="E3619" s="19" t="s">
        <v>6560</v>
      </c>
      <c r="F3619" s="10">
        <v>42036</v>
      </c>
      <c r="G3619" s="10">
        <v>45689</v>
      </c>
      <c r="H3619" s="11">
        <v>11</v>
      </c>
      <c r="I3619" s="20" t="s">
        <v>259</v>
      </c>
      <c r="J3619" s="11" t="s">
        <v>261</v>
      </c>
      <c r="K3619" s="11" t="s">
        <v>11524</v>
      </c>
      <c r="L3619" s="11">
        <v>2</v>
      </c>
    </row>
    <row r="3620" spans="1:12">
      <c r="A3620" s="11" t="s">
        <v>6311</v>
      </c>
      <c r="D3620" s="11" t="s">
        <v>260</v>
      </c>
      <c r="E3620" s="19" t="s">
        <v>6561</v>
      </c>
      <c r="F3620" s="10">
        <v>42036</v>
      </c>
      <c r="G3620" s="10">
        <v>45689</v>
      </c>
      <c r="H3620" s="11">
        <v>11</v>
      </c>
      <c r="I3620" s="20" t="s">
        <v>259</v>
      </c>
      <c r="J3620" s="11" t="s">
        <v>261</v>
      </c>
      <c r="K3620" s="11" t="s">
        <v>11524</v>
      </c>
      <c r="L3620" s="11">
        <v>2</v>
      </c>
    </row>
    <row r="3621" spans="1:12">
      <c r="A3621" s="11" t="s">
        <v>6312</v>
      </c>
      <c r="D3621" s="11" t="s">
        <v>260</v>
      </c>
      <c r="E3621" s="19" t="s">
        <v>6562</v>
      </c>
      <c r="F3621" s="10">
        <v>42036</v>
      </c>
      <c r="G3621" s="10">
        <v>45689</v>
      </c>
      <c r="H3621" s="11">
        <v>11</v>
      </c>
      <c r="I3621" s="20" t="s">
        <v>259</v>
      </c>
      <c r="J3621" s="11" t="s">
        <v>261</v>
      </c>
      <c r="K3621" s="11" t="s">
        <v>11524</v>
      </c>
      <c r="L3621" s="11">
        <v>2</v>
      </c>
    </row>
    <row r="3622" spans="1:12">
      <c r="A3622" s="11" t="s">
        <v>6313</v>
      </c>
      <c r="D3622" s="11" t="s">
        <v>260</v>
      </c>
      <c r="E3622" s="19" t="s">
        <v>6563</v>
      </c>
      <c r="F3622" s="10">
        <v>42036</v>
      </c>
      <c r="G3622" s="10">
        <v>45689</v>
      </c>
      <c r="H3622" s="11">
        <v>11</v>
      </c>
      <c r="I3622" s="20" t="s">
        <v>259</v>
      </c>
      <c r="J3622" s="11" t="s">
        <v>261</v>
      </c>
      <c r="K3622" s="11" t="s">
        <v>11524</v>
      </c>
      <c r="L3622" s="11">
        <v>2</v>
      </c>
    </row>
    <row r="3623" spans="1:12">
      <c r="A3623" s="11" t="s">
        <v>6314</v>
      </c>
      <c r="D3623" s="11" t="s">
        <v>260</v>
      </c>
      <c r="E3623" s="19" t="s">
        <v>6564</v>
      </c>
      <c r="F3623" s="10">
        <v>42036</v>
      </c>
      <c r="G3623" s="10">
        <v>45689</v>
      </c>
      <c r="H3623" s="11">
        <v>11</v>
      </c>
      <c r="I3623" s="20" t="s">
        <v>259</v>
      </c>
      <c r="J3623" s="11" t="s">
        <v>261</v>
      </c>
      <c r="K3623" s="11" t="s">
        <v>11524</v>
      </c>
      <c r="L3623" s="11">
        <v>2</v>
      </c>
    </row>
    <row r="3624" spans="1:12">
      <c r="A3624" s="11" t="s">
        <v>6315</v>
      </c>
      <c r="D3624" s="11" t="s">
        <v>260</v>
      </c>
      <c r="E3624" s="19" t="s">
        <v>6565</v>
      </c>
      <c r="F3624" s="10">
        <v>42036</v>
      </c>
      <c r="G3624" s="10">
        <v>45689</v>
      </c>
      <c r="H3624" s="11">
        <v>11</v>
      </c>
      <c r="I3624" s="20" t="s">
        <v>259</v>
      </c>
      <c r="J3624" s="11" t="s">
        <v>261</v>
      </c>
      <c r="K3624" s="11" t="s">
        <v>11524</v>
      </c>
      <c r="L3624" s="11">
        <v>2</v>
      </c>
    </row>
    <row r="3625" spans="1:12">
      <c r="A3625" s="11" t="s">
        <v>6316</v>
      </c>
      <c r="D3625" s="11" t="s">
        <v>260</v>
      </c>
      <c r="E3625" s="19" t="s">
        <v>6566</v>
      </c>
      <c r="F3625" s="10">
        <v>42036</v>
      </c>
      <c r="G3625" s="10">
        <v>45689</v>
      </c>
      <c r="H3625" s="11">
        <v>11</v>
      </c>
      <c r="I3625" s="20" t="s">
        <v>259</v>
      </c>
      <c r="J3625" s="11" t="s">
        <v>261</v>
      </c>
      <c r="K3625" s="11" t="s">
        <v>11524</v>
      </c>
      <c r="L3625" s="11">
        <v>2</v>
      </c>
    </row>
    <row r="3626" spans="1:12">
      <c r="A3626" s="11" t="s">
        <v>6317</v>
      </c>
      <c r="D3626" s="11" t="s">
        <v>260</v>
      </c>
      <c r="E3626" s="19" t="s">
        <v>6567</v>
      </c>
      <c r="F3626" s="10">
        <v>42036</v>
      </c>
      <c r="G3626" s="10">
        <v>45689</v>
      </c>
      <c r="H3626" s="11">
        <v>11</v>
      </c>
      <c r="I3626" s="20" t="s">
        <v>259</v>
      </c>
      <c r="J3626" s="11" t="s">
        <v>261</v>
      </c>
      <c r="K3626" s="11" t="s">
        <v>11524</v>
      </c>
      <c r="L3626" s="11">
        <v>2</v>
      </c>
    </row>
    <row r="3627" spans="1:12">
      <c r="A3627" s="11" t="s">
        <v>6318</v>
      </c>
      <c r="D3627" s="11" t="s">
        <v>260</v>
      </c>
      <c r="E3627" s="19" t="s">
        <v>6568</v>
      </c>
      <c r="F3627" s="10">
        <v>42036</v>
      </c>
      <c r="G3627" s="10">
        <v>45689</v>
      </c>
      <c r="H3627" s="11">
        <v>11</v>
      </c>
      <c r="I3627" s="11" t="s">
        <v>277</v>
      </c>
      <c r="J3627" s="11" t="s">
        <v>261</v>
      </c>
      <c r="K3627" s="11" t="s">
        <v>11524</v>
      </c>
      <c r="L3627" s="11">
        <v>2</v>
      </c>
    </row>
    <row r="3628" spans="1:12">
      <c r="A3628" s="11" t="s">
        <v>6319</v>
      </c>
      <c r="D3628" s="11" t="s">
        <v>260</v>
      </c>
      <c r="E3628" s="19" t="s">
        <v>6569</v>
      </c>
      <c r="F3628" s="10">
        <v>42036</v>
      </c>
      <c r="G3628" s="10">
        <v>45689</v>
      </c>
      <c r="H3628" s="11">
        <v>11</v>
      </c>
      <c r="I3628" s="11" t="s">
        <v>277</v>
      </c>
      <c r="J3628" s="11" t="s">
        <v>261</v>
      </c>
      <c r="K3628" s="11" t="s">
        <v>11524</v>
      </c>
      <c r="L3628" s="11">
        <v>2</v>
      </c>
    </row>
    <row r="3629" spans="1:12">
      <c r="A3629" s="11" t="s">
        <v>6320</v>
      </c>
      <c r="D3629" s="11" t="s">
        <v>260</v>
      </c>
      <c r="E3629" s="19" t="s">
        <v>6570</v>
      </c>
      <c r="F3629" s="10">
        <v>42036</v>
      </c>
      <c r="G3629" s="10">
        <v>45689</v>
      </c>
      <c r="H3629" s="11">
        <v>11</v>
      </c>
      <c r="I3629" s="11" t="s">
        <v>277</v>
      </c>
      <c r="J3629" s="11" t="s">
        <v>261</v>
      </c>
      <c r="K3629" s="11" t="s">
        <v>11524</v>
      </c>
      <c r="L3629" s="11">
        <v>2</v>
      </c>
    </row>
    <row r="3630" spans="1:12">
      <c r="A3630" s="11" t="s">
        <v>6321</v>
      </c>
      <c r="D3630" s="11" t="s">
        <v>260</v>
      </c>
      <c r="E3630" s="19" t="s">
        <v>6571</v>
      </c>
      <c r="F3630" s="10">
        <v>42036</v>
      </c>
      <c r="G3630" s="10">
        <v>45689</v>
      </c>
      <c r="H3630" s="11">
        <v>11</v>
      </c>
      <c r="I3630" s="20" t="s">
        <v>259</v>
      </c>
      <c r="J3630" s="11" t="s">
        <v>261</v>
      </c>
      <c r="K3630" s="11" t="s">
        <v>11524</v>
      </c>
      <c r="L3630" s="11">
        <v>2</v>
      </c>
    </row>
    <row r="3631" spans="1:12">
      <c r="A3631" s="11" t="s">
        <v>6322</v>
      </c>
      <c r="D3631" s="11" t="s">
        <v>260</v>
      </c>
      <c r="E3631" s="19" t="s">
        <v>6572</v>
      </c>
      <c r="F3631" s="10">
        <v>42036</v>
      </c>
      <c r="G3631" s="10">
        <v>45689</v>
      </c>
      <c r="H3631" s="11">
        <v>11</v>
      </c>
      <c r="I3631" s="20" t="s">
        <v>259</v>
      </c>
      <c r="J3631" s="11" t="s">
        <v>261</v>
      </c>
      <c r="K3631" s="11" t="s">
        <v>11524</v>
      </c>
      <c r="L3631" s="11">
        <v>2</v>
      </c>
    </row>
    <row r="3632" spans="1:12">
      <c r="A3632" s="11" t="s">
        <v>6323</v>
      </c>
      <c r="D3632" s="11" t="s">
        <v>260</v>
      </c>
      <c r="E3632" s="19" t="s">
        <v>6573</v>
      </c>
      <c r="F3632" s="10">
        <v>42036</v>
      </c>
      <c r="G3632" s="10">
        <v>45689</v>
      </c>
      <c r="H3632" s="11">
        <v>11</v>
      </c>
      <c r="I3632" s="20" t="s">
        <v>259</v>
      </c>
      <c r="J3632" s="11" t="s">
        <v>261</v>
      </c>
      <c r="K3632" s="11" t="s">
        <v>11524</v>
      </c>
      <c r="L3632" s="11">
        <v>2</v>
      </c>
    </row>
    <row r="3633" spans="1:12">
      <c r="A3633" s="11" t="s">
        <v>6324</v>
      </c>
      <c r="D3633" s="11" t="s">
        <v>260</v>
      </c>
      <c r="E3633" s="19" t="s">
        <v>6574</v>
      </c>
      <c r="F3633" s="10">
        <v>42036</v>
      </c>
      <c r="G3633" s="10">
        <v>45689</v>
      </c>
      <c r="H3633" s="11">
        <v>11</v>
      </c>
      <c r="I3633" s="20" t="s">
        <v>259</v>
      </c>
      <c r="J3633" s="11" t="s">
        <v>261</v>
      </c>
      <c r="K3633" s="11" t="s">
        <v>11524</v>
      </c>
      <c r="L3633" s="11">
        <v>2</v>
      </c>
    </row>
    <row r="3634" spans="1:12">
      <c r="A3634" s="11" t="s">
        <v>6325</v>
      </c>
      <c r="D3634" s="11" t="s">
        <v>260</v>
      </c>
      <c r="E3634" s="19" t="s">
        <v>6575</v>
      </c>
      <c r="F3634" s="10">
        <v>42036</v>
      </c>
      <c r="G3634" s="10">
        <v>45689</v>
      </c>
      <c r="H3634" s="11">
        <v>11</v>
      </c>
      <c r="I3634" s="20" t="s">
        <v>259</v>
      </c>
      <c r="J3634" s="11" t="s">
        <v>261</v>
      </c>
      <c r="K3634" s="11" t="s">
        <v>11524</v>
      </c>
      <c r="L3634" s="11">
        <v>2</v>
      </c>
    </row>
    <row r="3635" spans="1:12">
      <c r="A3635" s="11" t="s">
        <v>6326</v>
      </c>
      <c r="D3635" s="11" t="s">
        <v>260</v>
      </c>
      <c r="E3635" s="19" t="s">
        <v>6576</v>
      </c>
      <c r="F3635" s="10">
        <v>42036</v>
      </c>
      <c r="G3635" s="10">
        <v>45689</v>
      </c>
      <c r="H3635" s="11">
        <v>11</v>
      </c>
      <c r="I3635" s="20" t="s">
        <v>259</v>
      </c>
      <c r="J3635" s="11" t="s">
        <v>261</v>
      </c>
      <c r="K3635" s="11" t="s">
        <v>11524</v>
      </c>
      <c r="L3635" s="11">
        <v>2</v>
      </c>
    </row>
    <row r="3636" spans="1:12">
      <c r="A3636" s="11" t="s">
        <v>6327</v>
      </c>
      <c r="D3636" s="11" t="s">
        <v>260</v>
      </c>
      <c r="E3636" s="19" t="s">
        <v>6577</v>
      </c>
      <c r="F3636" s="10">
        <v>42036</v>
      </c>
      <c r="G3636" s="10">
        <v>45689</v>
      </c>
      <c r="H3636" s="11">
        <v>11</v>
      </c>
      <c r="I3636" s="20" t="s">
        <v>259</v>
      </c>
      <c r="J3636" s="11" t="s">
        <v>261</v>
      </c>
      <c r="K3636" s="11" t="s">
        <v>11524</v>
      </c>
      <c r="L3636" s="11">
        <v>2</v>
      </c>
    </row>
    <row r="3637" spans="1:12">
      <c r="A3637" s="11" t="s">
        <v>6328</v>
      </c>
      <c r="D3637" s="11" t="s">
        <v>260</v>
      </c>
      <c r="E3637" s="19" t="s">
        <v>6578</v>
      </c>
      <c r="F3637" s="10">
        <v>42036</v>
      </c>
      <c r="G3637" s="10">
        <v>45689</v>
      </c>
      <c r="H3637" s="11">
        <v>11</v>
      </c>
      <c r="I3637" s="20" t="s">
        <v>259</v>
      </c>
      <c r="J3637" s="11" t="s">
        <v>261</v>
      </c>
      <c r="K3637" s="11" t="s">
        <v>11524</v>
      </c>
      <c r="L3637" s="11">
        <v>2</v>
      </c>
    </row>
    <row r="3638" spans="1:12">
      <c r="A3638" s="11" t="s">
        <v>6329</v>
      </c>
      <c r="D3638" s="11" t="s">
        <v>260</v>
      </c>
      <c r="E3638" s="19" t="s">
        <v>6579</v>
      </c>
      <c r="F3638" s="10">
        <v>42036</v>
      </c>
      <c r="G3638" s="10">
        <v>45689</v>
      </c>
      <c r="H3638" s="11">
        <v>11</v>
      </c>
      <c r="I3638" s="20" t="s">
        <v>259</v>
      </c>
      <c r="J3638" s="11" t="s">
        <v>261</v>
      </c>
      <c r="K3638" s="11" t="s">
        <v>11524</v>
      </c>
      <c r="L3638" s="11">
        <v>2</v>
      </c>
    </row>
    <row r="3639" spans="1:12">
      <c r="A3639" s="11" t="s">
        <v>6330</v>
      </c>
      <c r="D3639" s="11" t="s">
        <v>260</v>
      </c>
      <c r="E3639" s="19" t="s">
        <v>6580</v>
      </c>
      <c r="F3639" s="10">
        <v>42036</v>
      </c>
      <c r="G3639" s="10">
        <v>45689</v>
      </c>
      <c r="H3639" s="11">
        <v>11</v>
      </c>
      <c r="I3639" s="20" t="s">
        <v>259</v>
      </c>
      <c r="J3639" s="11" t="s">
        <v>261</v>
      </c>
      <c r="K3639" s="11" t="s">
        <v>11524</v>
      </c>
      <c r="L3639" s="11">
        <v>2</v>
      </c>
    </row>
    <row r="3640" spans="1:12">
      <c r="A3640" s="11" t="s">
        <v>6331</v>
      </c>
      <c r="D3640" s="11" t="s">
        <v>260</v>
      </c>
      <c r="E3640" s="19" t="s">
        <v>6581</v>
      </c>
      <c r="F3640" s="10">
        <v>42036</v>
      </c>
      <c r="G3640" s="10">
        <v>45689</v>
      </c>
      <c r="H3640" s="11">
        <v>11</v>
      </c>
      <c r="I3640" s="20" t="s">
        <v>259</v>
      </c>
      <c r="J3640" s="11" t="s">
        <v>261</v>
      </c>
      <c r="K3640" s="11" t="s">
        <v>11524</v>
      </c>
      <c r="L3640" s="11">
        <v>2</v>
      </c>
    </row>
    <row r="3641" spans="1:12">
      <c r="A3641" s="11" t="s">
        <v>6332</v>
      </c>
      <c r="D3641" s="11" t="s">
        <v>260</v>
      </c>
      <c r="E3641" s="19" t="s">
        <v>6582</v>
      </c>
      <c r="F3641" s="10">
        <v>42036</v>
      </c>
      <c r="G3641" s="10">
        <v>45689</v>
      </c>
      <c r="H3641" s="11">
        <v>11</v>
      </c>
      <c r="I3641" s="20" t="s">
        <v>259</v>
      </c>
      <c r="J3641" s="11" t="s">
        <v>261</v>
      </c>
      <c r="K3641" s="11" t="s">
        <v>11524</v>
      </c>
      <c r="L3641" s="11">
        <v>2</v>
      </c>
    </row>
    <row r="3642" spans="1:12">
      <c r="A3642" s="11" t="s">
        <v>6333</v>
      </c>
      <c r="D3642" s="11" t="s">
        <v>260</v>
      </c>
      <c r="E3642" s="19" t="s">
        <v>6583</v>
      </c>
      <c r="F3642" s="10">
        <v>42036</v>
      </c>
      <c r="G3642" s="10">
        <v>45689</v>
      </c>
      <c r="H3642" s="11">
        <v>11</v>
      </c>
      <c r="I3642" s="20" t="s">
        <v>259</v>
      </c>
      <c r="J3642" s="11" t="s">
        <v>261</v>
      </c>
      <c r="K3642" s="11" t="s">
        <v>11524</v>
      </c>
      <c r="L3642" s="11">
        <v>2</v>
      </c>
    </row>
    <row r="3643" spans="1:12">
      <c r="A3643" s="11" t="s">
        <v>6334</v>
      </c>
      <c r="D3643" s="11" t="s">
        <v>260</v>
      </c>
      <c r="E3643" s="19" t="s">
        <v>6584</v>
      </c>
      <c r="F3643" s="10">
        <v>42036</v>
      </c>
      <c r="G3643" s="10">
        <v>45689</v>
      </c>
      <c r="H3643" s="11">
        <v>11</v>
      </c>
      <c r="I3643" s="20" t="s">
        <v>259</v>
      </c>
      <c r="J3643" s="11" t="s">
        <v>261</v>
      </c>
      <c r="K3643" s="11" t="s">
        <v>11524</v>
      </c>
      <c r="L3643" s="11">
        <v>2</v>
      </c>
    </row>
    <row r="3644" spans="1:12">
      <c r="A3644" s="11" t="s">
        <v>6335</v>
      </c>
      <c r="D3644" s="11" t="s">
        <v>260</v>
      </c>
      <c r="E3644" s="19" t="s">
        <v>6585</v>
      </c>
      <c r="F3644" s="10">
        <v>42036</v>
      </c>
      <c r="G3644" s="10">
        <v>45689</v>
      </c>
      <c r="H3644" s="11">
        <v>11</v>
      </c>
      <c r="I3644" s="20" t="s">
        <v>259</v>
      </c>
      <c r="J3644" s="11" t="s">
        <v>261</v>
      </c>
      <c r="K3644" s="11" t="s">
        <v>11524</v>
      </c>
      <c r="L3644" s="11">
        <v>2</v>
      </c>
    </row>
    <row r="3645" spans="1:12">
      <c r="A3645" s="11" t="s">
        <v>6336</v>
      </c>
      <c r="D3645" s="11" t="s">
        <v>260</v>
      </c>
      <c r="E3645" s="19" t="s">
        <v>6586</v>
      </c>
      <c r="F3645" s="10">
        <v>42036</v>
      </c>
      <c r="G3645" s="10">
        <v>45689</v>
      </c>
      <c r="H3645" s="11">
        <v>11</v>
      </c>
      <c r="I3645" s="11" t="s">
        <v>277</v>
      </c>
      <c r="J3645" s="11" t="s">
        <v>261</v>
      </c>
      <c r="K3645" s="11" t="s">
        <v>11524</v>
      </c>
      <c r="L3645" s="11">
        <v>2</v>
      </c>
    </row>
    <row r="3646" spans="1:12">
      <c r="A3646" s="11" t="s">
        <v>6337</v>
      </c>
      <c r="D3646" s="11" t="s">
        <v>260</v>
      </c>
      <c r="E3646" s="19" t="s">
        <v>6587</v>
      </c>
      <c r="F3646" s="10">
        <v>42036</v>
      </c>
      <c r="G3646" s="10">
        <v>45689</v>
      </c>
      <c r="H3646" s="11">
        <v>11</v>
      </c>
      <c r="I3646" s="11" t="s">
        <v>277</v>
      </c>
      <c r="J3646" s="11" t="s">
        <v>261</v>
      </c>
      <c r="K3646" s="11" t="s">
        <v>11524</v>
      </c>
      <c r="L3646" s="11">
        <v>2</v>
      </c>
    </row>
    <row r="3647" spans="1:12">
      <c r="A3647" s="11" t="s">
        <v>6338</v>
      </c>
      <c r="D3647" s="11" t="s">
        <v>260</v>
      </c>
      <c r="E3647" s="19" t="s">
        <v>6588</v>
      </c>
      <c r="F3647" s="10">
        <v>42036</v>
      </c>
      <c r="G3647" s="10">
        <v>45689</v>
      </c>
      <c r="H3647" s="11">
        <v>11</v>
      </c>
      <c r="I3647" s="11" t="s">
        <v>277</v>
      </c>
      <c r="J3647" s="11" t="s">
        <v>261</v>
      </c>
      <c r="K3647" s="11" t="s">
        <v>11524</v>
      </c>
      <c r="L3647" s="11">
        <v>2</v>
      </c>
    </row>
    <row r="3648" spans="1:12">
      <c r="A3648" s="11" t="s">
        <v>6339</v>
      </c>
      <c r="D3648" s="11" t="s">
        <v>260</v>
      </c>
      <c r="E3648" s="19" t="s">
        <v>6589</v>
      </c>
      <c r="F3648" s="10">
        <v>42036</v>
      </c>
      <c r="G3648" s="10">
        <v>45689</v>
      </c>
      <c r="H3648" s="11">
        <v>11</v>
      </c>
      <c r="I3648" s="20" t="s">
        <v>259</v>
      </c>
      <c r="J3648" s="11" t="s">
        <v>261</v>
      </c>
      <c r="K3648" s="11" t="s">
        <v>11524</v>
      </c>
      <c r="L3648" s="11">
        <v>2</v>
      </c>
    </row>
    <row r="3649" spans="1:12">
      <c r="A3649" s="11" t="s">
        <v>6340</v>
      </c>
      <c r="D3649" s="11" t="s">
        <v>260</v>
      </c>
      <c r="E3649" s="19" t="s">
        <v>6590</v>
      </c>
      <c r="F3649" s="10">
        <v>42036</v>
      </c>
      <c r="G3649" s="10">
        <v>45689</v>
      </c>
      <c r="H3649" s="11">
        <v>11</v>
      </c>
      <c r="I3649" s="20" t="s">
        <v>259</v>
      </c>
      <c r="J3649" s="11" t="s">
        <v>261</v>
      </c>
      <c r="K3649" s="11" t="s">
        <v>11524</v>
      </c>
      <c r="L3649" s="11">
        <v>2</v>
      </c>
    </row>
    <row r="3650" spans="1:12">
      <c r="A3650" s="11" t="s">
        <v>6341</v>
      </c>
      <c r="D3650" s="11" t="s">
        <v>260</v>
      </c>
      <c r="E3650" s="19" t="s">
        <v>6591</v>
      </c>
      <c r="F3650" s="10">
        <v>42036</v>
      </c>
      <c r="G3650" s="10">
        <v>45689</v>
      </c>
      <c r="H3650" s="11">
        <v>11</v>
      </c>
      <c r="I3650" s="20" t="s">
        <v>259</v>
      </c>
      <c r="J3650" s="11" t="s">
        <v>261</v>
      </c>
      <c r="K3650" s="11" t="s">
        <v>11524</v>
      </c>
      <c r="L3650" s="11">
        <v>2</v>
      </c>
    </row>
    <row r="3651" spans="1:12">
      <c r="A3651" s="11" t="s">
        <v>6342</v>
      </c>
      <c r="D3651" s="11" t="s">
        <v>260</v>
      </c>
      <c r="E3651" s="19" t="s">
        <v>6592</v>
      </c>
      <c r="F3651" s="10">
        <v>42036</v>
      </c>
      <c r="G3651" s="10">
        <v>45689</v>
      </c>
      <c r="H3651" s="11">
        <v>11</v>
      </c>
      <c r="I3651" s="20" t="s">
        <v>259</v>
      </c>
      <c r="J3651" s="11" t="s">
        <v>261</v>
      </c>
      <c r="K3651" s="11" t="s">
        <v>11524</v>
      </c>
      <c r="L3651" s="11">
        <v>2</v>
      </c>
    </row>
    <row r="3652" spans="1:12">
      <c r="A3652" s="11" t="s">
        <v>6343</v>
      </c>
      <c r="D3652" s="11" t="s">
        <v>260</v>
      </c>
      <c r="E3652" s="19" t="s">
        <v>6593</v>
      </c>
      <c r="F3652" s="10">
        <v>42036</v>
      </c>
      <c r="G3652" s="10">
        <v>45689</v>
      </c>
      <c r="H3652" s="11">
        <v>11</v>
      </c>
      <c r="I3652" s="20" t="s">
        <v>259</v>
      </c>
      <c r="J3652" s="11" t="s">
        <v>261</v>
      </c>
      <c r="K3652" s="11" t="s">
        <v>11524</v>
      </c>
      <c r="L3652" s="11">
        <v>2</v>
      </c>
    </row>
    <row r="3653" spans="1:12">
      <c r="A3653" s="11" t="s">
        <v>6344</v>
      </c>
      <c r="D3653" s="11" t="s">
        <v>260</v>
      </c>
      <c r="E3653" s="19" t="s">
        <v>6594</v>
      </c>
      <c r="F3653" s="10">
        <v>42036</v>
      </c>
      <c r="G3653" s="10">
        <v>45689</v>
      </c>
      <c r="H3653" s="11">
        <v>11</v>
      </c>
      <c r="I3653" s="20" t="s">
        <v>259</v>
      </c>
      <c r="J3653" s="11" t="s">
        <v>261</v>
      </c>
      <c r="K3653" s="11" t="s">
        <v>11524</v>
      </c>
      <c r="L3653" s="11">
        <v>2</v>
      </c>
    </row>
    <row r="3654" spans="1:12">
      <c r="A3654" s="11" t="s">
        <v>6345</v>
      </c>
      <c r="D3654" s="11" t="s">
        <v>260</v>
      </c>
      <c r="E3654" s="19" t="s">
        <v>6595</v>
      </c>
      <c r="F3654" s="10">
        <v>42036</v>
      </c>
      <c r="G3654" s="10">
        <v>45689</v>
      </c>
      <c r="H3654" s="11">
        <v>11</v>
      </c>
      <c r="I3654" s="20" t="s">
        <v>259</v>
      </c>
      <c r="J3654" s="11" t="s">
        <v>261</v>
      </c>
      <c r="K3654" s="11" t="s">
        <v>11524</v>
      </c>
      <c r="L3654" s="11">
        <v>2</v>
      </c>
    </row>
    <row r="3655" spans="1:12">
      <c r="A3655" s="11" t="s">
        <v>6346</v>
      </c>
      <c r="D3655" s="11" t="s">
        <v>260</v>
      </c>
      <c r="E3655" s="19" t="s">
        <v>6596</v>
      </c>
      <c r="F3655" s="10">
        <v>42036</v>
      </c>
      <c r="G3655" s="10">
        <v>45689</v>
      </c>
      <c r="H3655" s="11">
        <v>11</v>
      </c>
      <c r="I3655" s="20" t="s">
        <v>259</v>
      </c>
      <c r="J3655" s="11" t="s">
        <v>261</v>
      </c>
      <c r="K3655" s="11" t="s">
        <v>11524</v>
      </c>
      <c r="L3655" s="11">
        <v>2</v>
      </c>
    </row>
    <row r="3656" spans="1:12">
      <c r="A3656" s="11" t="s">
        <v>6347</v>
      </c>
      <c r="D3656" s="11" t="s">
        <v>260</v>
      </c>
      <c r="E3656" s="19" t="s">
        <v>6597</v>
      </c>
      <c r="F3656" s="10">
        <v>42036</v>
      </c>
      <c r="G3656" s="10">
        <v>45689</v>
      </c>
      <c r="H3656" s="11">
        <v>11</v>
      </c>
      <c r="I3656" s="20" t="s">
        <v>259</v>
      </c>
      <c r="J3656" s="11" t="s">
        <v>261</v>
      </c>
      <c r="K3656" s="11" t="s">
        <v>11524</v>
      </c>
      <c r="L3656" s="11">
        <v>2</v>
      </c>
    </row>
    <row r="3657" spans="1:12">
      <c r="A3657" s="11" t="s">
        <v>6348</v>
      </c>
      <c r="D3657" s="11" t="s">
        <v>260</v>
      </c>
      <c r="E3657" s="19" t="s">
        <v>6598</v>
      </c>
      <c r="F3657" s="10">
        <v>42036</v>
      </c>
      <c r="G3657" s="10">
        <v>45689</v>
      </c>
      <c r="H3657" s="11">
        <v>11</v>
      </c>
      <c r="I3657" s="20" t="s">
        <v>259</v>
      </c>
      <c r="J3657" s="11" t="s">
        <v>261</v>
      </c>
      <c r="K3657" s="11" t="s">
        <v>11524</v>
      </c>
      <c r="L3657" s="11">
        <v>2</v>
      </c>
    </row>
    <row r="3658" spans="1:12">
      <c r="A3658" s="11" t="s">
        <v>6349</v>
      </c>
      <c r="D3658" s="11" t="s">
        <v>260</v>
      </c>
      <c r="E3658" s="19" t="s">
        <v>6599</v>
      </c>
      <c r="F3658" s="10">
        <v>42036</v>
      </c>
      <c r="G3658" s="10">
        <v>45689</v>
      </c>
      <c r="H3658" s="11">
        <v>11</v>
      </c>
      <c r="I3658" s="20" t="s">
        <v>259</v>
      </c>
      <c r="J3658" s="11" t="s">
        <v>261</v>
      </c>
      <c r="K3658" s="11" t="s">
        <v>11524</v>
      </c>
      <c r="L3658" s="11">
        <v>2</v>
      </c>
    </row>
    <row r="3659" spans="1:12">
      <c r="A3659" s="11" t="s">
        <v>6350</v>
      </c>
      <c r="D3659" s="11" t="s">
        <v>260</v>
      </c>
      <c r="E3659" s="19" t="s">
        <v>6600</v>
      </c>
      <c r="F3659" s="10">
        <v>42036</v>
      </c>
      <c r="G3659" s="10">
        <v>45689</v>
      </c>
      <c r="H3659" s="11">
        <v>11</v>
      </c>
      <c r="I3659" s="20" t="s">
        <v>259</v>
      </c>
      <c r="J3659" s="11" t="s">
        <v>261</v>
      </c>
      <c r="K3659" s="11" t="s">
        <v>11524</v>
      </c>
      <c r="L3659" s="11">
        <v>2</v>
      </c>
    </row>
    <row r="3660" spans="1:12">
      <c r="A3660" s="11" t="s">
        <v>6351</v>
      </c>
      <c r="D3660" s="11" t="s">
        <v>260</v>
      </c>
      <c r="E3660" s="19" t="s">
        <v>6601</v>
      </c>
      <c r="F3660" s="10">
        <v>42036</v>
      </c>
      <c r="G3660" s="10">
        <v>45689</v>
      </c>
      <c r="H3660" s="11">
        <v>11</v>
      </c>
      <c r="I3660" s="20" t="s">
        <v>259</v>
      </c>
      <c r="J3660" s="11" t="s">
        <v>261</v>
      </c>
      <c r="K3660" s="11" t="s">
        <v>11524</v>
      </c>
      <c r="L3660" s="11">
        <v>2</v>
      </c>
    </row>
    <row r="3661" spans="1:12">
      <c r="A3661" s="11" t="s">
        <v>6352</v>
      </c>
      <c r="D3661" s="11" t="s">
        <v>260</v>
      </c>
      <c r="E3661" s="19" t="s">
        <v>6602</v>
      </c>
      <c r="F3661" s="10">
        <v>42036</v>
      </c>
      <c r="G3661" s="10">
        <v>45689</v>
      </c>
      <c r="H3661" s="11">
        <v>11</v>
      </c>
      <c r="I3661" s="20" t="s">
        <v>259</v>
      </c>
      <c r="J3661" s="11" t="s">
        <v>261</v>
      </c>
      <c r="K3661" s="11" t="s">
        <v>11524</v>
      </c>
      <c r="L3661" s="11">
        <v>2</v>
      </c>
    </row>
    <row r="3662" spans="1:12">
      <c r="A3662" s="11" t="s">
        <v>6353</v>
      </c>
      <c r="D3662" s="11" t="s">
        <v>260</v>
      </c>
      <c r="E3662" s="19" t="s">
        <v>6603</v>
      </c>
      <c r="F3662" s="10">
        <v>42036</v>
      </c>
      <c r="G3662" s="10">
        <v>45689</v>
      </c>
      <c r="H3662" s="11">
        <v>11</v>
      </c>
      <c r="I3662" s="20" t="s">
        <v>259</v>
      </c>
      <c r="J3662" s="11" t="s">
        <v>261</v>
      </c>
      <c r="K3662" s="11" t="s">
        <v>11524</v>
      </c>
      <c r="L3662" s="11">
        <v>2</v>
      </c>
    </row>
    <row r="3663" spans="1:12">
      <c r="A3663" s="11" t="s">
        <v>6354</v>
      </c>
      <c r="D3663" s="11" t="s">
        <v>260</v>
      </c>
      <c r="E3663" s="19" t="s">
        <v>6604</v>
      </c>
      <c r="F3663" s="10">
        <v>42036</v>
      </c>
      <c r="G3663" s="10">
        <v>45689</v>
      </c>
      <c r="H3663" s="11">
        <v>11</v>
      </c>
      <c r="I3663" s="11" t="s">
        <v>277</v>
      </c>
      <c r="J3663" s="11" t="s">
        <v>261</v>
      </c>
      <c r="K3663" s="11" t="s">
        <v>11524</v>
      </c>
      <c r="L3663" s="11">
        <v>2</v>
      </c>
    </row>
    <row r="3664" spans="1:12">
      <c r="A3664" s="11" t="s">
        <v>6355</v>
      </c>
      <c r="D3664" s="11" t="s">
        <v>260</v>
      </c>
      <c r="E3664" s="19" t="s">
        <v>6605</v>
      </c>
      <c r="F3664" s="10">
        <v>42036</v>
      </c>
      <c r="G3664" s="10">
        <v>45689</v>
      </c>
      <c r="H3664" s="11">
        <v>11</v>
      </c>
      <c r="I3664" s="11" t="s">
        <v>277</v>
      </c>
      <c r="J3664" s="11" t="s">
        <v>261</v>
      </c>
      <c r="K3664" s="11" t="s">
        <v>11524</v>
      </c>
      <c r="L3664" s="11">
        <v>2</v>
      </c>
    </row>
    <row r="3665" spans="1:12">
      <c r="A3665" s="11" t="s">
        <v>6356</v>
      </c>
      <c r="D3665" s="11" t="s">
        <v>260</v>
      </c>
      <c r="E3665" s="19" t="s">
        <v>6606</v>
      </c>
      <c r="F3665" s="10">
        <v>42036</v>
      </c>
      <c r="G3665" s="10">
        <v>45689</v>
      </c>
      <c r="H3665" s="11">
        <v>11</v>
      </c>
      <c r="I3665" s="11" t="s">
        <v>277</v>
      </c>
      <c r="J3665" s="11" t="s">
        <v>261</v>
      </c>
      <c r="K3665" s="11" t="s">
        <v>11524</v>
      </c>
      <c r="L3665" s="11">
        <v>2</v>
      </c>
    </row>
    <row r="3666" spans="1:12">
      <c r="A3666" s="11" t="s">
        <v>6357</v>
      </c>
      <c r="D3666" s="11" t="s">
        <v>260</v>
      </c>
      <c r="E3666" s="19" t="s">
        <v>6607</v>
      </c>
      <c r="F3666" s="10">
        <v>42036</v>
      </c>
      <c r="G3666" s="10">
        <v>45689</v>
      </c>
      <c r="H3666" s="11">
        <v>11</v>
      </c>
      <c r="I3666" s="20" t="s">
        <v>259</v>
      </c>
      <c r="J3666" s="11" t="s">
        <v>261</v>
      </c>
      <c r="K3666" s="11" t="s">
        <v>11524</v>
      </c>
      <c r="L3666" s="11">
        <v>2</v>
      </c>
    </row>
    <row r="3667" spans="1:12">
      <c r="A3667" s="11" t="s">
        <v>6358</v>
      </c>
      <c r="D3667" s="11" t="s">
        <v>260</v>
      </c>
      <c r="E3667" s="19" t="s">
        <v>6608</v>
      </c>
      <c r="F3667" s="10">
        <v>42036</v>
      </c>
      <c r="G3667" s="10">
        <v>45689</v>
      </c>
      <c r="H3667" s="11">
        <v>11</v>
      </c>
      <c r="I3667" s="20" t="s">
        <v>259</v>
      </c>
      <c r="J3667" s="11" t="s">
        <v>261</v>
      </c>
      <c r="K3667" s="11" t="s">
        <v>11524</v>
      </c>
      <c r="L3667" s="11">
        <v>2</v>
      </c>
    </row>
    <row r="3668" spans="1:12">
      <c r="A3668" s="11" t="s">
        <v>6359</v>
      </c>
      <c r="D3668" s="11" t="s">
        <v>260</v>
      </c>
      <c r="E3668" s="19" t="s">
        <v>6609</v>
      </c>
      <c r="F3668" s="10">
        <v>42036</v>
      </c>
      <c r="G3668" s="10">
        <v>45689</v>
      </c>
      <c r="H3668" s="11">
        <v>11</v>
      </c>
      <c r="I3668" s="20" t="s">
        <v>259</v>
      </c>
      <c r="J3668" s="11" t="s">
        <v>261</v>
      </c>
      <c r="K3668" s="11" t="s">
        <v>11524</v>
      </c>
      <c r="L3668" s="11">
        <v>2</v>
      </c>
    </row>
    <row r="3669" spans="1:12">
      <c r="A3669" s="11" t="s">
        <v>6360</v>
      </c>
      <c r="D3669" s="11" t="s">
        <v>260</v>
      </c>
      <c r="E3669" s="19" t="s">
        <v>6610</v>
      </c>
      <c r="F3669" s="10">
        <v>42036</v>
      </c>
      <c r="G3669" s="10">
        <v>45689</v>
      </c>
      <c r="H3669" s="11">
        <v>11</v>
      </c>
      <c r="I3669" s="20" t="s">
        <v>259</v>
      </c>
      <c r="J3669" s="11" t="s">
        <v>261</v>
      </c>
      <c r="K3669" s="11" t="s">
        <v>11524</v>
      </c>
      <c r="L3669" s="11">
        <v>2</v>
      </c>
    </row>
    <row r="3670" spans="1:12">
      <c r="A3670" s="11" t="s">
        <v>6361</v>
      </c>
      <c r="D3670" s="11" t="s">
        <v>260</v>
      </c>
      <c r="E3670" s="19" t="s">
        <v>6611</v>
      </c>
      <c r="F3670" s="10">
        <v>42036</v>
      </c>
      <c r="G3670" s="10">
        <v>45689</v>
      </c>
      <c r="H3670" s="11">
        <v>11</v>
      </c>
      <c r="I3670" s="20" t="s">
        <v>259</v>
      </c>
      <c r="J3670" s="11" t="s">
        <v>261</v>
      </c>
      <c r="K3670" s="11" t="s">
        <v>11524</v>
      </c>
      <c r="L3670" s="11">
        <v>2</v>
      </c>
    </row>
    <row r="3671" spans="1:12">
      <c r="A3671" s="11" t="s">
        <v>6362</v>
      </c>
      <c r="D3671" s="11" t="s">
        <v>260</v>
      </c>
      <c r="E3671" s="19" t="s">
        <v>6612</v>
      </c>
      <c r="F3671" s="10">
        <v>42036</v>
      </c>
      <c r="G3671" s="10">
        <v>45689</v>
      </c>
      <c r="H3671" s="11">
        <v>11</v>
      </c>
      <c r="I3671" s="20" t="s">
        <v>259</v>
      </c>
      <c r="J3671" s="11" t="s">
        <v>261</v>
      </c>
      <c r="K3671" s="11" t="s">
        <v>11524</v>
      </c>
      <c r="L3671" s="11">
        <v>2</v>
      </c>
    </row>
    <row r="3672" spans="1:12">
      <c r="A3672" s="11" t="s">
        <v>6363</v>
      </c>
      <c r="D3672" s="11" t="s">
        <v>260</v>
      </c>
      <c r="E3672" s="19" t="s">
        <v>6613</v>
      </c>
      <c r="F3672" s="10">
        <v>42036</v>
      </c>
      <c r="G3672" s="10">
        <v>45689</v>
      </c>
      <c r="H3672" s="11">
        <v>11</v>
      </c>
      <c r="I3672" s="20" t="s">
        <v>259</v>
      </c>
      <c r="J3672" s="11" t="s">
        <v>261</v>
      </c>
      <c r="K3672" s="11" t="s">
        <v>11524</v>
      </c>
      <c r="L3672" s="11">
        <v>2</v>
      </c>
    </row>
    <row r="3673" spans="1:12">
      <c r="A3673" s="11" t="s">
        <v>6364</v>
      </c>
      <c r="D3673" s="11" t="s">
        <v>260</v>
      </c>
      <c r="E3673" s="19" t="s">
        <v>6614</v>
      </c>
      <c r="F3673" s="10">
        <v>42036</v>
      </c>
      <c r="G3673" s="10">
        <v>45689</v>
      </c>
      <c r="H3673" s="11">
        <v>11</v>
      </c>
      <c r="I3673" s="20" t="s">
        <v>259</v>
      </c>
      <c r="J3673" s="11" t="s">
        <v>261</v>
      </c>
      <c r="K3673" s="11" t="s">
        <v>11524</v>
      </c>
      <c r="L3673" s="11">
        <v>2</v>
      </c>
    </row>
    <row r="3674" spans="1:12">
      <c r="A3674" s="11" t="s">
        <v>6365</v>
      </c>
      <c r="D3674" s="11" t="s">
        <v>260</v>
      </c>
      <c r="E3674" s="19" t="s">
        <v>6615</v>
      </c>
      <c r="F3674" s="10">
        <v>42036</v>
      </c>
      <c r="G3674" s="10">
        <v>45689</v>
      </c>
      <c r="H3674" s="11">
        <v>11</v>
      </c>
      <c r="I3674" s="20" t="s">
        <v>259</v>
      </c>
      <c r="J3674" s="11" t="s">
        <v>261</v>
      </c>
      <c r="K3674" s="11" t="s">
        <v>11524</v>
      </c>
      <c r="L3674" s="11">
        <v>2</v>
      </c>
    </row>
    <row r="3675" spans="1:12">
      <c r="A3675" s="11" t="s">
        <v>6366</v>
      </c>
      <c r="D3675" s="11" t="s">
        <v>260</v>
      </c>
      <c r="E3675" s="19" t="s">
        <v>6616</v>
      </c>
      <c r="F3675" s="10">
        <v>42036</v>
      </c>
      <c r="G3675" s="10">
        <v>45689</v>
      </c>
      <c r="H3675" s="11">
        <v>11</v>
      </c>
      <c r="I3675" s="20" t="s">
        <v>259</v>
      </c>
      <c r="J3675" s="11" t="s">
        <v>261</v>
      </c>
      <c r="K3675" s="11" t="s">
        <v>11524</v>
      </c>
      <c r="L3675" s="11">
        <v>2</v>
      </c>
    </row>
    <row r="3676" spans="1:12">
      <c r="A3676" s="11" t="s">
        <v>6367</v>
      </c>
      <c r="D3676" s="11" t="s">
        <v>260</v>
      </c>
      <c r="E3676" s="19" t="s">
        <v>6617</v>
      </c>
      <c r="F3676" s="10">
        <v>42036</v>
      </c>
      <c r="G3676" s="10">
        <v>45689</v>
      </c>
      <c r="H3676" s="11">
        <v>11</v>
      </c>
      <c r="I3676" s="20" t="s">
        <v>259</v>
      </c>
      <c r="J3676" s="11" t="s">
        <v>261</v>
      </c>
      <c r="K3676" s="11" t="s">
        <v>11524</v>
      </c>
      <c r="L3676" s="11">
        <v>2</v>
      </c>
    </row>
    <row r="3677" spans="1:12">
      <c r="A3677" s="11" t="s">
        <v>6368</v>
      </c>
      <c r="D3677" s="11" t="s">
        <v>260</v>
      </c>
      <c r="E3677" s="19" t="s">
        <v>6618</v>
      </c>
      <c r="F3677" s="10">
        <v>42036</v>
      </c>
      <c r="G3677" s="10">
        <v>45689</v>
      </c>
      <c r="H3677" s="11">
        <v>11</v>
      </c>
      <c r="I3677" s="20" t="s">
        <v>259</v>
      </c>
      <c r="J3677" s="11" t="s">
        <v>261</v>
      </c>
      <c r="K3677" s="11" t="s">
        <v>11524</v>
      </c>
      <c r="L3677" s="11">
        <v>2</v>
      </c>
    </row>
    <row r="3678" spans="1:12">
      <c r="A3678" s="11" t="s">
        <v>6369</v>
      </c>
      <c r="D3678" s="11" t="s">
        <v>260</v>
      </c>
      <c r="E3678" s="19" t="s">
        <v>6619</v>
      </c>
      <c r="F3678" s="10">
        <v>42036</v>
      </c>
      <c r="G3678" s="10">
        <v>45689</v>
      </c>
      <c r="H3678" s="11">
        <v>11</v>
      </c>
      <c r="I3678" s="20" t="s">
        <v>259</v>
      </c>
      <c r="J3678" s="11" t="s">
        <v>261</v>
      </c>
      <c r="K3678" s="11" t="s">
        <v>11524</v>
      </c>
      <c r="L3678" s="11">
        <v>2</v>
      </c>
    </row>
    <row r="3679" spans="1:12">
      <c r="A3679" s="11" t="s">
        <v>6370</v>
      </c>
      <c r="D3679" s="11" t="s">
        <v>260</v>
      </c>
      <c r="E3679" s="19" t="s">
        <v>6620</v>
      </c>
      <c r="F3679" s="10">
        <v>42036</v>
      </c>
      <c r="G3679" s="10">
        <v>45689</v>
      </c>
      <c r="H3679" s="11">
        <v>11</v>
      </c>
      <c r="I3679" s="20" t="s">
        <v>259</v>
      </c>
      <c r="J3679" s="11" t="s">
        <v>261</v>
      </c>
      <c r="K3679" s="11" t="s">
        <v>11524</v>
      </c>
      <c r="L3679" s="11">
        <v>2</v>
      </c>
    </row>
    <row r="3680" spans="1:12">
      <c r="A3680" s="11" t="s">
        <v>6371</v>
      </c>
      <c r="D3680" s="11" t="s">
        <v>260</v>
      </c>
      <c r="E3680" s="19" t="s">
        <v>6621</v>
      </c>
      <c r="F3680" s="10">
        <v>42036</v>
      </c>
      <c r="G3680" s="10">
        <v>45689</v>
      </c>
      <c r="H3680" s="11">
        <v>11</v>
      </c>
      <c r="I3680" s="20" t="s">
        <v>259</v>
      </c>
      <c r="J3680" s="11" t="s">
        <v>261</v>
      </c>
      <c r="K3680" s="11" t="s">
        <v>11524</v>
      </c>
      <c r="L3680" s="11">
        <v>2</v>
      </c>
    </row>
    <row r="3681" spans="1:12">
      <c r="A3681" s="11" t="s">
        <v>6372</v>
      </c>
      <c r="D3681" s="11" t="s">
        <v>260</v>
      </c>
      <c r="E3681" s="19" t="s">
        <v>6622</v>
      </c>
      <c r="F3681" s="10">
        <v>42036</v>
      </c>
      <c r="G3681" s="10">
        <v>45689</v>
      </c>
      <c r="H3681" s="11">
        <v>11</v>
      </c>
      <c r="I3681" s="11" t="s">
        <v>277</v>
      </c>
      <c r="J3681" s="11" t="s">
        <v>261</v>
      </c>
      <c r="K3681" s="11" t="s">
        <v>11524</v>
      </c>
      <c r="L3681" s="11">
        <v>2</v>
      </c>
    </row>
    <row r="3682" spans="1:12">
      <c r="A3682" s="11" t="s">
        <v>6373</v>
      </c>
      <c r="D3682" s="11" t="s">
        <v>260</v>
      </c>
      <c r="E3682" s="19" t="s">
        <v>6623</v>
      </c>
      <c r="F3682" s="10">
        <v>42036</v>
      </c>
      <c r="G3682" s="10">
        <v>45689</v>
      </c>
      <c r="H3682" s="11">
        <v>11</v>
      </c>
      <c r="I3682" s="11" t="s">
        <v>277</v>
      </c>
      <c r="J3682" s="11" t="s">
        <v>261</v>
      </c>
      <c r="K3682" s="11" t="s">
        <v>11524</v>
      </c>
      <c r="L3682" s="11">
        <v>2</v>
      </c>
    </row>
    <row r="3683" spans="1:12">
      <c r="A3683" s="11" t="s">
        <v>6374</v>
      </c>
      <c r="D3683" s="11" t="s">
        <v>260</v>
      </c>
      <c r="E3683" s="19" t="s">
        <v>6624</v>
      </c>
      <c r="F3683" s="10">
        <v>42036</v>
      </c>
      <c r="G3683" s="10">
        <v>45689</v>
      </c>
      <c r="H3683" s="11">
        <v>11</v>
      </c>
      <c r="I3683" s="11" t="s">
        <v>277</v>
      </c>
      <c r="J3683" s="11" t="s">
        <v>261</v>
      </c>
      <c r="K3683" s="11" t="s">
        <v>11524</v>
      </c>
      <c r="L3683" s="11">
        <v>2</v>
      </c>
    </row>
    <row r="3684" spans="1:12">
      <c r="A3684" s="11" t="s">
        <v>6375</v>
      </c>
      <c r="D3684" s="11" t="s">
        <v>260</v>
      </c>
      <c r="E3684" s="19" t="s">
        <v>6625</v>
      </c>
      <c r="F3684" s="10">
        <v>42036</v>
      </c>
      <c r="G3684" s="10">
        <v>45689</v>
      </c>
      <c r="H3684" s="11">
        <v>11</v>
      </c>
      <c r="I3684" s="20" t="s">
        <v>259</v>
      </c>
      <c r="J3684" s="11" t="s">
        <v>261</v>
      </c>
      <c r="K3684" s="11" t="s">
        <v>11524</v>
      </c>
      <c r="L3684" s="11">
        <v>2</v>
      </c>
    </row>
    <row r="3685" spans="1:12">
      <c r="A3685" s="11" t="s">
        <v>6376</v>
      </c>
      <c r="D3685" s="11" t="s">
        <v>260</v>
      </c>
      <c r="E3685" s="19" t="s">
        <v>6626</v>
      </c>
      <c r="F3685" s="10">
        <v>42036</v>
      </c>
      <c r="G3685" s="10">
        <v>45689</v>
      </c>
      <c r="H3685" s="11">
        <v>11</v>
      </c>
      <c r="I3685" s="20" t="s">
        <v>259</v>
      </c>
      <c r="J3685" s="11" t="s">
        <v>261</v>
      </c>
      <c r="K3685" s="11" t="s">
        <v>11524</v>
      </c>
      <c r="L3685" s="11">
        <v>2</v>
      </c>
    </row>
    <row r="3686" spans="1:12">
      <c r="A3686" s="11" t="s">
        <v>6377</v>
      </c>
      <c r="D3686" s="11" t="s">
        <v>260</v>
      </c>
      <c r="E3686" s="19" t="s">
        <v>6627</v>
      </c>
      <c r="F3686" s="10">
        <v>42036</v>
      </c>
      <c r="G3686" s="10">
        <v>45689</v>
      </c>
      <c r="H3686" s="11">
        <v>11</v>
      </c>
      <c r="I3686" s="20" t="s">
        <v>259</v>
      </c>
      <c r="J3686" s="11" t="s">
        <v>261</v>
      </c>
      <c r="K3686" s="11" t="s">
        <v>11524</v>
      </c>
      <c r="L3686" s="11">
        <v>2</v>
      </c>
    </row>
    <row r="3687" spans="1:12">
      <c r="A3687" s="11" t="s">
        <v>6378</v>
      </c>
      <c r="D3687" s="11" t="s">
        <v>260</v>
      </c>
      <c r="E3687" s="19" t="s">
        <v>6628</v>
      </c>
      <c r="F3687" s="10">
        <v>42036</v>
      </c>
      <c r="G3687" s="10">
        <v>45689</v>
      </c>
      <c r="H3687" s="11">
        <v>11</v>
      </c>
      <c r="I3687" s="20" t="s">
        <v>259</v>
      </c>
      <c r="J3687" s="11" t="s">
        <v>261</v>
      </c>
      <c r="K3687" s="11" t="s">
        <v>11524</v>
      </c>
      <c r="L3687" s="11">
        <v>2</v>
      </c>
    </row>
    <row r="3688" spans="1:12">
      <c r="A3688" s="11" t="s">
        <v>6379</v>
      </c>
      <c r="D3688" s="11" t="s">
        <v>260</v>
      </c>
      <c r="E3688" s="19" t="s">
        <v>6629</v>
      </c>
      <c r="F3688" s="10">
        <v>42036</v>
      </c>
      <c r="G3688" s="10">
        <v>45689</v>
      </c>
      <c r="H3688" s="11">
        <v>11</v>
      </c>
      <c r="I3688" s="20" t="s">
        <v>259</v>
      </c>
      <c r="J3688" s="11" t="s">
        <v>261</v>
      </c>
      <c r="K3688" s="11" t="s">
        <v>11524</v>
      </c>
      <c r="L3688" s="11">
        <v>2</v>
      </c>
    </row>
    <row r="3689" spans="1:12">
      <c r="A3689" s="11" t="s">
        <v>6380</v>
      </c>
      <c r="D3689" s="11" t="s">
        <v>260</v>
      </c>
      <c r="E3689" s="19" t="s">
        <v>6630</v>
      </c>
      <c r="F3689" s="10">
        <v>42036</v>
      </c>
      <c r="G3689" s="10">
        <v>45689</v>
      </c>
      <c r="H3689" s="11">
        <v>11</v>
      </c>
      <c r="I3689" s="20" t="s">
        <v>259</v>
      </c>
      <c r="J3689" s="11" t="s">
        <v>261</v>
      </c>
      <c r="K3689" s="11" t="s">
        <v>11524</v>
      </c>
      <c r="L3689" s="11">
        <v>2</v>
      </c>
    </row>
    <row r="3690" spans="1:12">
      <c r="A3690" s="11" t="s">
        <v>6381</v>
      </c>
      <c r="D3690" s="11" t="s">
        <v>260</v>
      </c>
      <c r="E3690" s="19" t="s">
        <v>6631</v>
      </c>
      <c r="F3690" s="10">
        <v>42036</v>
      </c>
      <c r="G3690" s="10">
        <v>45689</v>
      </c>
      <c r="H3690" s="11">
        <v>11</v>
      </c>
      <c r="I3690" s="20" t="s">
        <v>259</v>
      </c>
      <c r="J3690" s="11" t="s">
        <v>261</v>
      </c>
      <c r="K3690" s="11" t="s">
        <v>11524</v>
      </c>
      <c r="L3690" s="11">
        <v>2</v>
      </c>
    </row>
    <row r="3691" spans="1:12">
      <c r="A3691" s="11" t="s">
        <v>6382</v>
      </c>
      <c r="D3691" s="11" t="s">
        <v>260</v>
      </c>
      <c r="E3691" s="19" t="s">
        <v>6632</v>
      </c>
      <c r="F3691" s="10">
        <v>42036</v>
      </c>
      <c r="G3691" s="10">
        <v>45689</v>
      </c>
      <c r="H3691" s="11">
        <v>11</v>
      </c>
      <c r="I3691" s="20" t="s">
        <v>259</v>
      </c>
      <c r="J3691" s="11" t="s">
        <v>261</v>
      </c>
      <c r="K3691" s="11" t="s">
        <v>11524</v>
      </c>
      <c r="L3691" s="11">
        <v>2</v>
      </c>
    </row>
    <row r="3692" spans="1:12">
      <c r="A3692" s="11" t="s">
        <v>6383</v>
      </c>
      <c r="D3692" s="11" t="s">
        <v>260</v>
      </c>
      <c r="E3692" s="19" t="s">
        <v>6633</v>
      </c>
      <c r="F3692" s="10">
        <v>42036</v>
      </c>
      <c r="G3692" s="10">
        <v>45689</v>
      </c>
      <c r="H3692" s="11">
        <v>11</v>
      </c>
      <c r="I3692" s="20" t="s">
        <v>259</v>
      </c>
      <c r="J3692" s="11" t="s">
        <v>261</v>
      </c>
      <c r="K3692" s="11" t="s">
        <v>11524</v>
      </c>
      <c r="L3692" s="11">
        <v>2</v>
      </c>
    </row>
    <row r="3693" spans="1:12">
      <c r="A3693" s="11" t="s">
        <v>6384</v>
      </c>
      <c r="D3693" s="11" t="s">
        <v>260</v>
      </c>
      <c r="E3693" s="19" t="s">
        <v>6634</v>
      </c>
      <c r="F3693" s="10">
        <v>42036</v>
      </c>
      <c r="G3693" s="10">
        <v>45689</v>
      </c>
      <c r="H3693" s="11">
        <v>11</v>
      </c>
      <c r="I3693" s="20" t="s">
        <v>259</v>
      </c>
      <c r="J3693" s="11" t="s">
        <v>261</v>
      </c>
      <c r="K3693" s="11" t="s">
        <v>11524</v>
      </c>
      <c r="L3693" s="11">
        <v>2</v>
      </c>
    </row>
    <row r="3694" spans="1:12">
      <c r="A3694" s="11" t="s">
        <v>6385</v>
      </c>
      <c r="D3694" s="11" t="s">
        <v>260</v>
      </c>
      <c r="E3694" s="19" t="s">
        <v>6635</v>
      </c>
      <c r="F3694" s="10">
        <v>42036</v>
      </c>
      <c r="G3694" s="10">
        <v>45689</v>
      </c>
      <c r="H3694" s="11">
        <v>11</v>
      </c>
      <c r="I3694" s="20" t="s">
        <v>259</v>
      </c>
      <c r="J3694" s="11" t="s">
        <v>261</v>
      </c>
      <c r="K3694" s="11" t="s">
        <v>11524</v>
      </c>
      <c r="L3694" s="11">
        <v>2</v>
      </c>
    </row>
    <row r="3695" spans="1:12">
      <c r="A3695" s="11" t="s">
        <v>6386</v>
      </c>
      <c r="D3695" s="11" t="s">
        <v>260</v>
      </c>
      <c r="E3695" s="19" t="s">
        <v>6636</v>
      </c>
      <c r="F3695" s="10">
        <v>42036</v>
      </c>
      <c r="G3695" s="10">
        <v>45689</v>
      </c>
      <c r="H3695" s="11">
        <v>11</v>
      </c>
      <c r="I3695" s="20" t="s">
        <v>259</v>
      </c>
      <c r="J3695" s="11" t="s">
        <v>261</v>
      </c>
      <c r="K3695" s="11" t="s">
        <v>11524</v>
      </c>
      <c r="L3695" s="11">
        <v>2</v>
      </c>
    </row>
    <row r="3696" spans="1:12">
      <c r="A3696" s="11" t="s">
        <v>6387</v>
      </c>
      <c r="D3696" s="11" t="s">
        <v>260</v>
      </c>
      <c r="E3696" s="19" t="s">
        <v>6637</v>
      </c>
      <c r="F3696" s="10">
        <v>42036</v>
      </c>
      <c r="G3696" s="10">
        <v>45689</v>
      </c>
      <c r="H3696" s="11">
        <v>11</v>
      </c>
      <c r="I3696" s="20" t="s">
        <v>259</v>
      </c>
      <c r="J3696" s="11" t="s">
        <v>261</v>
      </c>
      <c r="K3696" s="11" t="s">
        <v>11524</v>
      </c>
      <c r="L3696" s="11">
        <v>2</v>
      </c>
    </row>
    <row r="3697" spans="1:12">
      <c r="A3697" s="11" t="s">
        <v>6388</v>
      </c>
      <c r="D3697" s="11" t="s">
        <v>260</v>
      </c>
      <c r="E3697" s="19" t="s">
        <v>6638</v>
      </c>
      <c r="F3697" s="10">
        <v>42036</v>
      </c>
      <c r="G3697" s="10">
        <v>45689</v>
      </c>
      <c r="H3697" s="11">
        <v>11</v>
      </c>
      <c r="I3697" s="20" t="s">
        <v>259</v>
      </c>
      <c r="J3697" s="11" t="s">
        <v>261</v>
      </c>
      <c r="K3697" s="11" t="s">
        <v>11524</v>
      </c>
      <c r="L3697" s="11">
        <v>2</v>
      </c>
    </row>
    <row r="3698" spans="1:12">
      <c r="A3698" s="11" t="s">
        <v>6389</v>
      </c>
      <c r="D3698" s="11" t="s">
        <v>260</v>
      </c>
      <c r="E3698" s="19" t="s">
        <v>6639</v>
      </c>
      <c r="F3698" s="10">
        <v>42036</v>
      </c>
      <c r="G3698" s="10">
        <v>45689</v>
      </c>
      <c r="H3698" s="11">
        <v>11</v>
      </c>
      <c r="I3698" s="20" t="s">
        <v>259</v>
      </c>
      <c r="J3698" s="11" t="s">
        <v>261</v>
      </c>
      <c r="K3698" s="11" t="s">
        <v>11524</v>
      </c>
      <c r="L3698" s="11">
        <v>2</v>
      </c>
    </row>
    <row r="3699" spans="1:12">
      <c r="A3699" s="11" t="s">
        <v>6390</v>
      </c>
      <c r="D3699" s="11" t="s">
        <v>260</v>
      </c>
      <c r="E3699" s="19" t="s">
        <v>6640</v>
      </c>
      <c r="F3699" s="10">
        <v>42036</v>
      </c>
      <c r="G3699" s="10">
        <v>45689</v>
      </c>
      <c r="H3699" s="11">
        <v>11</v>
      </c>
      <c r="I3699" s="11" t="s">
        <v>277</v>
      </c>
      <c r="J3699" s="11" t="s">
        <v>261</v>
      </c>
      <c r="K3699" s="11" t="s">
        <v>11524</v>
      </c>
      <c r="L3699" s="11">
        <v>2</v>
      </c>
    </row>
    <row r="3700" spans="1:12">
      <c r="A3700" s="11" t="s">
        <v>6391</v>
      </c>
      <c r="D3700" s="11" t="s">
        <v>260</v>
      </c>
      <c r="E3700" s="19" t="s">
        <v>6641</v>
      </c>
      <c r="F3700" s="10">
        <v>42036</v>
      </c>
      <c r="G3700" s="10">
        <v>45689</v>
      </c>
      <c r="H3700" s="11">
        <v>11</v>
      </c>
      <c r="I3700" s="11" t="s">
        <v>277</v>
      </c>
      <c r="J3700" s="11" t="s">
        <v>261</v>
      </c>
      <c r="K3700" s="11" t="s">
        <v>11524</v>
      </c>
      <c r="L3700" s="11">
        <v>2</v>
      </c>
    </row>
    <row r="3701" spans="1:12">
      <c r="A3701" s="11" t="s">
        <v>6392</v>
      </c>
      <c r="D3701" s="11" t="s">
        <v>260</v>
      </c>
      <c r="E3701" s="19" t="s">
        <v>6642</v>
      </c>
      <c r="F3701" s="10">
        <v>42036</v>
      </c>
      <c r="G3701" s="10">
        <v>45689</v>
      </c>
      <c r="H3701" s="11">
        <v>11</v>
      </c>
      <c r="I3701" s="11" t="s">
        <v>277</v>
      </c>
      <c r="J3701" s="11" t="s">
        <v>261</v>
      </c>
      <c r="K3701" s="11" t="s">
        <v>11524</v>
      </c>
      <c r="L3701" s="11">
        <v>2</v>
      </c>
    </row>
    <row r="3702" spans="1:12">
      <c r="A3702" s="11" t="s">
        <v>6393</v>
      </c>
      <c r="D3702" s="11" t="s">
        <v>260</v>
      </c>
      <c r="E3702" s="19" t="s">
        <v>6643</v>
      </c>
      <c r="F3702" s="10">
        <v>42036</v>
      </c>
      <c r="G3702" s="10">
        <v>45689</v>
      </c>
      <c r="H3702" s="11">
        <v>11</v>
      </c>
      <c r="I3702" s="20" t="s">
        <v>259</v>
      </c>
      <c r="J3702" s="11" t="s">
        <v>261</v>
      </c>
      <c r="K3702" s="11" t="s">
        <v>11524</v>
      </c>
      <c r="L3702" s="11">
        <v>2</v>
      </c>
    </row>
    <row r="3703" spans="1:12">
      <c r="A3703" s="11" t="s">
        <v>6394</v>
      </c>
      <c r="D3703" s="11" t="s">
        <v>260</v>
      </c>
      <c r="E3703" s="19" t="s">
        <v>6644</v>
      </c>
      <c r="F3703" s="10">
        <v>42036</v>
      </c>
      <c r="G3703" s="10">
        <v>45689</v>
      </c>
      <c r="H3703" s="11">
        <v>11</v>
      </c>
      <c r="I3703" s="20" t="s">
        <v>259</v>
      </c>
      <c r="J3703" s="11" t="s">
        <v>261</v>
      </c>
      <c r="K3703" s="11" t="s">
        <v>11524</v>
      </c>
      <c r="L3703" s="11">
        <v>2</v>
      </c>
    </row>
    <row r="3704" spans="1:12">
      <c r="A3704" s="11" t="s">
        <v>6395</v>
      </c>
      <c r="D3704" s="11" t="s">
        <v>260</v>
      </c>
      <c r="E3704" s="19" t="s">
        <v>6645</v>
      </c>
      <c r="F3704" s="10">
        <v>42036</v>
      </c>
      <c r="G3704" s="10">
        <v>45689</v>
      </c>
      <c r="H3704" s="11">
        <v>11</v>
      </c>
      <c r="I3704" s="20" t="s">
        <v>259</v>
      </c>
      <c r="J3704" s="11" t="s">
        <v>261</v>
      </c>
      <c r="K3704" s="11" t="s">
        <v>11524</v>
      </c>
      <c r="L3704" s="11">
        <v>2</v>
      </c>
    </row>
    <row r="3705" spans="1:12">
      <c r="A3705" s="11" t="s">
        <v>6396</v>
      </c>
      <c r="D3705" s="11" t="s">
        <v>260</v>
      </c>
      <c r="E3705" s="19" t="s">
        <v>6646</v>
      </c>
      <c r="F3705" s="10">
        <v>42036</v>
      </c>
      <c r="G3705" s="10">
        <v>45689</v>
      </c>
      <c r="H3705" s="11">
        <v>11</v>
      </c>
      <c r="I3705" s="20" t="s">
        <v>259</v>
      </c>
      <c r="J3705" s="11" t="s">
        <v>261</v>
      </c>
      <c r="K3705" s="11" t="s">
        <v>11524</v>
      </c>
      <c r="L3705" s="11">
        <v>2</v>
      </c>
    </row>
    <row r="3706" spans="1:12">
      <c r="A3706" s="11" t="s">
        <v>6397</v>
      </c>
      <c r="D3706" s="11" t="s">
        <v>260</v>
      </c>
      <c r="E3706" s="19" t="s">
        <v>6647</v>
      </c>
      <c r="F3706" s="10">
        <v>42036</v>
      </c>
      <c r="G3706" s="10">
        <v>45689</v>
      </c>
      <c r="H3706" s="11">
        <v>11</v>
      </c>
      <c r="I3706" s="20" t="s">
        <v>259</v>
      </c>
      <c r="J3706" s="11" t="s">
        <v>261</v>
      </c>
      <c r="K3706" s="11" t="s">
        <v>11524</v>
      </c>
      <c r="L3706" s="11">
        <v>2</v>
      </c>
    </row>
    <row r="3707" spans="1:12">
      <c r="A3707" s="11" t="s">
        <v>6398</v>
      </c>
      <c r="D3707" s="11" t="s">
        <v>260</v>
      </c>
      <c r="E3707" s="19" t="s">
        <v>6648</v>
      </c>
      <c r="F3707" s="10">
        <v>42036</v>
      </c>
      <c r="G3707" s="10">
        <v>45689</v>
      </c>
      <c r="H3707" s="11">
        <v>11</v>
      </c>
      <c r="I3707" s="20" t="s">
        <v>259</v>
      </c>
      <c r="J3707" s="11" t="s">
        <v>261</v>
      </c>
      <c r="K3707" s="11" t="s">
        <v>11524</v>
      </c>
      <c r="L3707" s="11">
        <v>2</v>
      </c>
    </row>
    <row r="3708" spans="1:12">
      <c r="A3708" s="11" t="s">
        <v>6399</v>
      </c>
      <c r="D3708" s="11" t="s">
        <v>260</v>
      </c>
      <c r="E3708" s="19" t="s">
        <v>6649</v>
      </c>
      <c r="F3708" s="10">
        <v>42036</v>
      </c>
      <c r="G3708" s="10">
        <v>45689</v>
      </c>
      <c r="H3708" s="11">
        <v>11</v>
      </c>
      <c r="I3708" s="20" t="s">
        <v>259</v>
      </c>
      <c r="J3708" s="11" t="s">
        <v>261</v>
      </c>
      <c r="K3708" s="11" t="s">
        <v>11524</v>
      </c>
      <c r="L3708" s="11">
        <v>2</v>
      </c>
    </row>
    <row r="3709" spans="1:12">
      <c r="A3709" s="11" t="s">
        <v>6400</v>
      </c>
      <c r="D3709" s="11" t="s">
        <v>260</v>
      </c>
      <c r="E3709" s="19" t="s">
        <v>6650</v>
      </c>
      <c r="F3709" s="10">
        <v>42036</v>
      </c>
      <c r="G3709" s="10">
        <v>45689</v>
      </c>
      <c r="H3709" s="11">
        <v>11</v>
      </c>
      <c r="I3709" s="20" t="s">
        <v>259</v>
      </c>
      <c r="J3709" s="11" t="s">
        <v>261</v>
      </c>
      <c r="K3709" s="11" t="s">
        <v>11524</v>
      </c>
      <c r="L3709" s="11">
        <v>2</v>
      </c>
    </row>
    <row r="3710" spans="1:12">
      <c r="A3710" s="11" t="s">
        <v>6401</v>
      </c>
      <c r="D3710" s="11" t="s">
        <v>260</v>
      </c>
      <c r="E3710" s="19" t="s">
        <v>6651</v>
      </c>
      <c r="F3710" s="10">
        <v>42036</v>
      </c>
      <c r="G3710" s="10">
        <v>45689</v>
      </c>
      <c r="H3710" s="11">
        <v>11</v>
      </c>
      <c r="I3710" s="20" t="s">
        <v>259</v>
      </c>
      <c r="J3710" s="11" t="s">
        <v>261</v>
      </c>
      <c r="K3710" s="11" t="s">
        <v>11524</v>
      </c>
      <c r="L3710" s="11">
        <v>2</v>
      </c>
    </row>
    <row r="3711" spans="1:12">
      <c r="A3711" s="11" t="s">
        <v>6402</v>
      </c>
      <c r="D3711" s="11" t="s">
        <v>260</v>
      </c>
      <c r="E3711" s="19" t="s">
        <v>6652</v>
      </c>
      <c r="F3711" s="10">
        <v>42036</v>
      </c>
      <c r="G3711" s="10">
        <v>45689</v>
      </c>
      <c r="H3711" s="11">
        <v>11</v>
      </c>
      <c r="I3711" s="20" t="s">
        <v>259</v>
      </c>
      <c r="J3711" s="11" t="s">
        <v>261</v>
      </c>
      <c r="K3711" s="11" t="s">
        <v>11524</v>
      </c>
      <c r="L3711" s="11">
        <v>2</v>
      </c>
    </row>
    <row r="3712" spans="1:12">
      <c r="A3712" s="11" t="s">
        <v>6403</v>
      </c>
      <c r="D3712" s="11" t="s">
        <v>260</v>
      </c>
      <c r="E3712" s="19" t="s">
        <v>6653</v>
      </c>
      <c r="F3712" s="10">
        <v>42036</v>
      </c>
      <c r="G3712" s="10">
        <v>45689</v>
      </c>
      <c r="H3712" s="11">
        <v>11</v>
      </c>
      <c r="I3712" s="20" t="s">
        <v>259</v>
      </c>
      <c r="J3712" s="11" t="s">
        <v>261</v>
      </c>
      <c r="K3712" s="11" t="s">
        <v>11524</v>
      </c>
      <c r="L3712" s="11">
        <v>2</v>
      </c>
    </row>
    <row r="3713" spans="1:12">
      <c r="A3713" s="11" t="s">
        <v>6404</v>
      </c>
      <c r="D3713" s="11" t="s">
        <v>260</v>
      </c>
      <c r="E3713" s="19" t="s">
        <v>6654</v>
      </c>
      <c r="F3713" s="10">
        <v>42036</v>
      </c>
      <c r="G3713" s="10">
        <v>45689</v>
      </c>
      <c r="H3713" s="11">
        <v>11</v>
      </c>
      <c r="I3713" s="20" t="s">
        <v>259</v>
      </c>
      <c r="J3713" s="11" t="s">
        <v>261</v>
      </c>
      <c r="K3713" s="11" t="s">
        <v>11524</v>
      </c>
      <c r="L3713" s="11">
        <v>2</v>
      </c>
    </row>
    <row r="3714" spans="1:12">
      <c r="A3714" s="11" t="s">
        <v>6405</v>
      </c>
      <c r="D3714" s="11" t="s">
        <v>260</v>
      </c>
      <c r="E3714" s="19" t="s">
        <v>6655</v>
      </c>
      <c r="F3714" s="10">
        <v>42036</v>
      </c>
      <c r="G3714" s="10">
        <v>45689</v>
      </c>
      <c r="H3714" s="11">
        <v>11</v>
      </c>
      <c r="I3714" s="20" t="s">
        <v>259</v>
      </c>
      <c r="J3714" s="11" t="s">
        <v>261</v>
      </c>
      <c r="K3714" s="11" t="s">
        <v>11524</v>
      </c>
      <c r="L3714" s="11">
        <v>2</v>
      </c>
    </row>
    <row r="3715" spans="1:12">
      <c r="A3715" s="11" t="s">
        <v>6406</v>
      </c>
      <c r="D3715" s="11" t="s">
        <v>260</v>
      </c>
      <c r="E3715" s="19" t="s">
        <v>6656</v>
      </c>
      <c r="F3715" s="10">
        <v>42036</v>
      </c>
      <c r="G3715" s="10">
        <v>45689</v>
      </c>
      <c r="H3715" s="11">
        <v>11</v>
      </c>
      <c r="I3715" s="20" t="s">
        <v>259</v>
      </c>
      <c r="J3715" s="11" t="s">
        <v>261</v>
      </c>
      <c r="K3715" s="11" t="s">
        <v>11524</v>
      </c>
      <c r="L3715" s="11">
        <v>2</v>
      </c>
    </row>
    <row r="3716" spans="1:12">
      <c r="A3716" s="11" t="s">
        <v>6407</v>
      </c>
      <c r="D3716" s="11" t="s">
        <v>260</v>
      </c>
      <c r="E3716" s="19" t="s">
        <v>6657</v>
      </c>
      <c r="F3716" s="10">
        <v>42036</v>
      </c>
      <c r="G3716" s="10">
        <v>45689</v>
      </c>
      <c r="H3716" s="11">
        <v>11</v>
      </c>
      <c r="I3716" s="20" t="s">
        <v>259</v>
      </c>
      <c r="J3716" s="11" t="s">
        <v>261</v>
      </c>
      <c r="K3716" s="11" t="s">
        <v>11524</v>
      </c>
      <c r="L3716" s="11">
        <v>2</v>
      </c>
    </row>
    <row r="3717" spans="1:12">
      <c r="A3717" s="11" t="s">
        <v>6408</v>
      </c>
      <c r="D3717" s="11" t="s">
        <v>260</v>
      </c>
      <c r="E3717" s="19" t="s">
        <v>6658</v>
      </c>
      <c r="F3717" s="10">
        <v>42036</v>
      </c>
      <c r="G3717" s="10">
        <v>45689</v>
      </c>
      <c r="H3717" s="11">
        <v>11</v>
      </c>
      <c r="I3717" s="11" t="s">
        <v>277</v>
      </c>
      <c r="J3717" s="11" t="s">
        <v>261</v>
      </c>
      <c r="K3717" s="11" t="s">
        <v>11524</v>
      </c>
      <c r="L3717" s="11">
        <v>2</v>
      </c>
    </row>
    <row r="3718" spans="1:12">
      <c r="A3718" s="11" t="s">
        <v>6409</v>
      </c>
      <c r="D3718" s="11" t="s">
        <v>260</v>
      </c>
      <c r="E3718" s="19" t="s">
        <v>6659</v>
      </c>
      <c r="F3718" s="10">
        <v>42036</v>
      </c>
      <c r="G3718" s="10">
        <v>45689</v>
      </c>
      <c r="H3718" s="11">
        <v>11</v>
      </c>
      <c r="I3718" s="11" t="s">
        <v>277</v>
      </c>
      <c r="J3718" s="11" t="s">
        <v>261</v>
      </c>
      <c r="K3718" s="11" t="s">
        <v>11524</v>
      </c>
      <c r="L3718" s="11">
        <v>2</v>
      </c>
    </row>
    <row r="3719" spans="1:12">
      <c r="A3719" s="11" t="s">
        <v>6410</v>
      </c>
      <c r="D3719" s="11" t="s">
        <v>260</v>
      </c>
      <c r="E3719" s="19" t="s">
        <v>6660</v>
      </c>
      <c r="F3719" s="10">
        <v>42036</v>
      </c>
      <c r="G3719" s="10">
        <v>45689</v>
      </c>
      <c r="H3719" s="11">
        <v>11</v>
      </c>
      <c r="I3719" s="11" t="s">
        <v>277</v>
      </c>
      <c r="J3719" s="11" t="s">
        <v>261</v>
      </c>
      <c r="K3719" s="11" t="s">
        <v>11524</v>
      </c>
      <c r="L3719" s="11">
        <v>2</v>
      </c>
    </row>
    <row r="3720" spans="1:12">
      <c r="A3720" s="11" t="s">
        <v>6411</v>
      </c>
      <c r="D3720" s="11" t="s">
        <v>260</v>
      </c>
      <c r="E3720" s="19" t="s">
        <v>6661</v>
      </c>
      <c r="F3720" s="10">
        <v>42036</v>
      </c>
      <c r="G3720" s="10">
        <v>45689</v>
      </c>
      <c r="H3720" s="11">
        <v>11</v>
      </c>
      <c r="I3720" s="20" t="s">
        <v>259</v>
      </c>
      <c r="J3720" s="11" t="s">
        <v>261</v>
      </c>
      <c r="K3720" s="11" t="s">
        <v>11524</v>
      </c>
      <c r="L3720" s="11">
        <v>2</v>
      </c>
    </row>
    <row r="3721" spans="1:12">
      <c r="A3721" s="11" t="s">
        <v>6412</v>
      </c>
      <c r="D3721" s="11" t="s">
        <v>260</v>
      </c>
      <c r="E3721" s="19" t="s">
        <v>6662</v>
      </c>
      <c r="F3721" s="10">
        <v>42036</v>
      </c>
      <c r="G3721" s="10">
        <v>45689</v>
      </c>
      <c r="H3721" s="11">
        <v>11</v>
      </c>
      <c r="I3721" s="20" t="s">
        <v>259</v>
      </c>
      <c r="J3721" s="11" t="s">
        <v>261</v>
      </c>
      <c r="K3721" s="11" t="s">
        <v>11524</v>
      </c>
      <c r="L3721" s="11">
        <v>2</v>
      </c>
    </row>
    <row r="3722" spans="1:12">
      <c r="A3722" s="11" t="s">
        <v>6413</v>
      </c>
      <c r="D3722" s="11" t="s">
        <v>260</v>
      </c>
      <c r="E3722" s="19" t="s">
        <v>6663</v>
      </c>
      <c r="F3722" s="10">
        <v>42036</v>
      </c>
      <c r="G3722" s="10">
        <v>45689</v>
      </c>
      <c r="H3722" s="11">
        <v>11</v>
      </c>
      <c r="I3722" s="20" t="s">
        <v>259</v>
      </c>
      <c r="J3722" s="11" t="s">
        <v>261</v>
      </c>
      <c r="K3722" s="11" t="s">
        <v>11524</v>
      </c>
      <c r="L3722" s="11">
        <v>2</v>
      </c>
    </row>
    <row r="3723" spans="1:12">
      <c r="A3723" s="11" t="s">
        <v>6414</v>
      </c>
      <c r="D3723" s="11" t="s">
        <v>260</v>
      </c>
      <c r="E3723" s="19" t="s">
        <v>6664</v>
      </c>
      <c r="F3723" s="10">
        <v>42036</v>
      </c>
      <c r="G3723" s="10">
        <v>45689</v>
      </c>
      <c r="H3723" s="11">
        <v>11</v>
      </c>
      <c r="I3723" s="20" t="s">
        <v>259</v>
      </c>
      <c r="J3723" s="11" t="s">
        <v>261</v>
      </c>
      <c r="K3723" s="11" t="s">
        <v>11524</v>
      </c>
      <c r="L3723" s="11">
        <v>2</v>
      </c>
    </row>
    <row r="3724" spans="1:12">
      <c r="A3724" s="11" t="s">
        <v>6415</v>
      </c>
      <c r="D3724" s="11" t="s">
        <v>260</v>
      </c>
      <c r="E3724" s="19" t="s">
        <v>6665</v>
      </c>
      <c r="F3724" s="10">
        <v>42036</v>
      </c>
      <c r="G3724" s="10">
        <v>45689</v>
      </c>
      <c r="H3724" s="11">
        <v>11</v>
      </c>
      <c r="I3724" s="20" t="s">
        <v>259</v>
      </c>
      <c r="J3724" s="11" t="s">
        <v>261</v>
      </c>
      <c r="K3724" s="11" t="s">
        <v>11524</v>
      </c>
      <c r="L3724" s="11">
        <v>2</v>
      </c>
    </row>
    <row r="3725" spans="1:12">
      <c r="A3725" s="11" t="s">
        <v>6416</v>
      </c>
      <c r="D3725" s="11" t="s">
        <v>260</v>
      </c>
      <c r="E3725" s="19" t="s">
        <v>6666</v>
      </c>
      <c r="F3725" s="10">
        <v>42036</v>
      </c>
      <c r="G3725" s="10">
        <v>45689</v>
      </c>
      <c r="H3725" s="11">
        <v>11</v>
      </c>
      <c r="I3725" s="20" t="s">
        <v>259</v>
      </c>
      <c r="J3725" s="11" t="s">
        <v>261</v>
      </c>
      <c r="K3725" s="11" t="s">
        <v>11524</v>
      </c>
      <c r="L3725" s="11">
        <v>2</v>
      </c>
    </row>
    <row r="3726" spans="1:12">
      <c r="A3726" s="11" t="s">
        <v>6417</v>
      </c>
      <c r="D3726" s="11" t="s">
        <v>260</v>
      </c>
      <c r="E3726" s="19" t="s">
        <v>6667</v>
      </c>
      <c r="F3726" s="10">
        <v>42036</v>
      </c>
      <c r="G3726" s="10">
        <v>45689</v>
      </c>
      <c r="H3726" s="11">
        <v>11</v>
      </c>
      <c r="I3726" s="20" t="s">
        <v>259</v>
      </c>
      <c r="J3726" s="11" t="s">
        <v>261</v>
      </c>
      <c r="K3726" s="11" t="s">
        <v>11524</v>
      </c>
      <c r="L3726" s="11">
        <v>2</v>
      </c>
    </row>
    <row r="3727" spans="1:12">
      <c r="A3727" s="11" t="s">
        <v>6418</v>
      </c>
      <c r="D3727" s="11" t="s">
        <v>260</v>
      </c>
      <c r="E3727" s="19" t="s">
        <v>6668</v>
      </c>
      <c r="F3727" s="10">
        <v>42036</v>
      </c>
      <c r="G3727" s="10">
        <v>45689</v>
      </c>
      <c r="H3727" s="11">
        <v>11</v>
      </c>
      <c r="I3727" s="20" t="s">
        <v>259</v>
      </c>
      <c r="J3727" s="11" t="s">
        <v>261</v>
      </c>
      <c r="K3727" s="11" t="s">
        <v>11524</v>
      </c>
      <c r="L3727" s="11">
        <v>2</v>
      </c>
    </row>
    <row r="3728" spans="1:12">
      <c r="A3728" s="11" t="s">
        <v>6419</v>
      </c>
      <c r="D3728" s="11" t="s">
        <v>260</v>
      </c>
      <c r="E3728" s="19" t="s">
        <v>6669</v>
      </c>
      <c r="F3728" s="10">
        <v>42036</v>
      </c>
      <c r="G3728" s="10">
        <v>45689</v>
      </c>
      <c r="H3728" s="11">
        <v>11</v>
      </c>
      <c r="I3728" s="20" t="s">
        <v>259</v>
      </c>
      <c r="J3728" s="11" t="s">
        <v>261</v>
      </c>
      <c r="K3728" s="11" t="s">
        <v>11524</v>
      </c>
      <c r="L3728" s="11">
        <v>2</v>
      </c>
    </row>
    <row r="3729" spans="1:12">
      <c r="A3729" s="11" t="s">
        <v>6420</v>
      </c>
      <c r="D3729" s="11" t="s">
        <v>260</v>
      </c>
      <c r="E3729" s="19" t="s">
        <v>6670</v>
      </c>
      <c r="F3729" s="10">
        <v>42036</v>
      </c>
      <c r="G3729" s="10">
        <v>45689</v>
      </c>
      <c r="H3729" s="11">
        <v>11</v>
      </c>
      <c r="I3729" s="20" t="s">
        <v>259</v>
      </c>
      <c r="J3729" s="11" t="s">
        <v>261</v>
      </c>
      <c r="K3729" s="11" t="s">
        <v>11524</v>
      </c>
      <c r="L3729" s="11">
        <v>2</v>
      </c>
    </row>
    <row r="3730" spans="1:12">
      <c r="A3730" s="11" t="s">
        <v>6421</v>
      </c>
      <c r="D3730" s="11" t="s">
        <v>260</v>
      </c>
      <c r="E3730" s="19" t="s">
        <v>6671</v>
      </c>
      <c r="F3730" s="10">
        <v>42036</v>
      </c>
      <c r="G3730" s="10">
        <v>45689</v>
      </c>
      <c r="H3730" s="11">
        <v>11</v>
      </c>
      <c r="I3730" s="20" t="s">
        <v>259</v>
      </c>
      <c r="J3730" s="11" t="s">
        <v>261</v>
      </c>
      <c r="K3730" s="11" t="s">
        <v>11524</v>
      </c>
      <c r="L3730" s="11">
        <v>2</v>
      </c>
    </row>
    <row r="3731" spans="1:12">
      <c r="A3731" s="11" t="s">
        <v>6422</v>
      </c>
      <c r="D3731" s="11" t="s">
        <v>260</v>
      </c>
      <c r="E3731" s="19" t="s">
        <v>6672</v>
      </c>
      <c r="F3731" s="10">
        <v>42036</v>
      </c>
      <c r="G3731" s="10">
        <v>45689</v>
      </c>
      <c r="H3731" s="11">
        <v>11</v>
      </c>
      <c r="I3731" s="20" t="s">
        <v>259</v>
      </c>
      <c r="J3731" s="11" t="s">
        <v>261</v>
      </c>
      <c r="K3731" s="11" t="s">
        <v>11524</v>
      </c>
      <c r="L3731" s="11">
        <v>2</v>
      </c>
    </row>
    <row r="3732" spans="1:12">
      <c r="A3732" s="11" t="s">
        <v>6423</v>
      </c>
      <c r="D3732" s="11" t="s">
        <v>260</v>
      </c>
      <c r="E3732" s="19" t="s">
        <v>6673</v>
      </c>
      <c r="F3732" s="10">
        <v>42036</v>
      </c>
      <c r="G3732" s="10">
        <v>45689</v>
      </c>
      <c r="H3732" s="11">
        <v>11</v>
      </c>
      <c r="I3732" s="20" t="s">
        <v>259</v>
      </c>
      <c r="J3732" s="11" t="s">
        <v>261</v>
      </c>
      <c r="K3732" s="11" t="s">
        <v>11524</v>
      </c>
      <c r="L3732" s="11">
        <v>2</v>
      </c>
    </row>
    <row r="3733" spans="1:12">
      <c r="A3733" s="11" t="s">
        <v>6424</v>
      </c>
      <c r="D3733" s="11" t="s">
        <v>260</v>
      </c>
      <c r="E3733" s="19" t="s">
        <v>6674</v>
      </c>
      <c r="F3733" s="10">
        <v>42036</v>
      </c>
      <c r="G3733" s="10">
        <v>45689</v>
      </c>
      <c r="H3733" s="11">
        <v>11</v>
      </c>
      <c r="I3733" s="20" t="s">
        <v>259</v>
      </c>
      <c r="J3733" s="11" t="s">
        <v>261</v>
      </c>
      <c r="K3733" s="11" t="s">
        <v>11524</v>
      </c>
      <c r="L3733" s="11">
        <v>2</v>
      </c>
    </row>
    <row r="3734" spans="1:12">
      <c r="A3734" s="11" t="s">
        <v>6425</v>
      </c>
      <c r="D3734" s="11" t="s">
        <v>260</v>
      </c>
      <c r="E3734" s="19" t="s">
        <v>6675</v>
      </c>
      <c r="F3734" s="10">
        <v>42036</v>
      </c>
      <c r="G3734" s="10">
        <v>45689</v>
      </c>
      <c r="H3734" s="11">
        <v>11</v>
      </c>
      <c r="I3734" s="20" t="s">
        <v>259</v>
      </c>
      <c r="J3734" s="11" t="s">
        <v>261</v>
      </c>
      <c r="K3734" s="11" t="s">
        <v>11524</v>
      </c>
      <c r="L3734" s="11">
        <v>2</v>
      </c>
    </row>
    <row r="3735" spans="1:12">
      <c r="A3735" s="11" t="s">
        <v>6426</v>
      </c>
      <c r="D3735" s="11" t="s">
        <v>260</v>
      </c>
      <c r="E3735" s="19" t="s">
        <v>6676</v>
      </c>
      <c r="F3735" s="10">
        <v>42036</v>
      </c>
      <c r="G3735" s="10">
        <v>45689</v>
      </c>
      <c r="H3735" s="11">
        <v>11</v>
      </c>
      <c r="I3735" s="11" t="s">
        <v>277</v>
      </c>
      <c r="J3735" s="11" t="s">
        <v>261</v>
      </c>
      <c r="K3735" s="11" t="s">
        <v>11524</v>
      </c>
      <c r="L3735" s="11">
        <v>2</v>
      </c>
    </row>
    <row r="3736" spans="1:12">
      <c r="A3736" s="11" t="s">
        <v>6427</v>
      </c>
      <c r="D3736" s="11" t="s">
        <v>260</v>
      </c>
      <c r="E3736" s="19" t="s">
        <v>6677</v>
      </c>
      <c r="F3736" s="10">
        <v>42036</v>
      </c>
      <c r="G3736" s="10">
        <v>45689</v>
      </c>
      <c r="H3736" s="11">
        <v>11</v>
      </c>
      <c r="I3736" s="11" t="s">
        <v>277</v>
      </c>
      <c r="J3736" s="11" t="s">
        <v>261</v>
      </c>
      <c r="K3736" s="11" t="s">
        <v>11524</v>
      </c>
      <c r="L3736" s="11">
        <v>2</v>
      </c>
    </row>
    <row r="3737" spans="1:12">
      <c r="A3737" s="11" t="s">
        <v>6428</v>
      </c>
      <c r="D3737" s="11" t="s">
        <v>260</v>
      </c>
      <c r="E3737" s="19" t="s">
        <v>6678</v>
      </c>
      <c r="F3737" s="10">
        <v>42036</v>
      </c>
      <c r="G3737" s="10">
        <v>45689</v>
      </c>
      <c r="H3737" s="11">
        <v>11</v>
      </c>
      <c r="I3737" s="11" t="s">
        <v>277</v>
      </c>
      <c r="J3737" s="11" t="s">
        <v>261</v>
      </c>
      <c r="K3737" s="11" t="s">
        <v>11524</v>
      </c>
      <c r="L3737" s="11">
        <v>2</v>
      </c>
    </row>
    <row r="3738" spans="1:12">
      <c r="A3738" s="11" t="s">
        <v>6429</v>
      </c>
      <c r="D3738" s="11" t="s">
        <v>260</v>
      </c>
      <c r="E3738" s="19" t="s">
        <v>6679</v>
      </c>
      <c r="F3738" s="10">
        <v>42036</v>
      </c>
      <c r="G3738" s="10">
        <v>45689</v>
      </c>
      <c r="H3738" s="11">
        <v>11</v>
      </c>
      <c r="I3738" s="20" t="s">
        <v>259</v>
      </c>
      <c r="J3738" s="11" t="s">
        <v>261</v>
      </c>
      <c r="K3738" s="11" t="s">
        <v>11524</v>
      </c>
      <c r="L3738" s="11">
        <v>2</v>
      </c>
    </row>
    <row r="3739" spans="1:12">
      <c r="A3739" s="11" t="s">
        <v>6430</v>
      </c>
      <c r="D3739" s="11" t="s">
        <v>260</v>
      </c>
      <c r="E3739" s="19" t="s">
        <v>6680</v>
      </c>
      <c r="F3739" s="10">
        <v>42036</v>
      </c>
      <c r="G3739" s="10">
        <v>45689</v>
      </c>
      <c r="H3739" s="11">
        <v>11</v>
      </c>
      <c r="I3739" s="20" t="s">
        <v>259</v>
      </c>
      <c r="J3739" s="11" t="s">
        <v>261</v>
      </c>
      <c r="K3739" s="11" t="s">
        <v>11524</v>
      </c>
      <c r="L3739" s="11">
        <v>2</v>
      </c>
    </row>
    <row r="3740" spans="1:12">
      <c r="A3740" s="11" t="s">
        <v>6431</v>
      </c>
      <c r="D3740" s="11" t="s">
        <v>260</v>
      </c>
      <c r="E3740" s="19" t="s">
        <v>6681</v>
      </c>
      <c r="F3740" s="10">
        <v>42036</v>
      </c>
      <c r="G3740" s="10">
        <v>45689</v>
      </c>
      <c r="H3740" s="11">
        <v>11</v>
      </c>
      <c r="I3740" s="20" t="s">
        <v>259</v>
      </c>
      <c r="J3740" s="11" t="s">
        <v>261</v>
      </c>
      <c r="K3740" s="11" t="s">
        <v>11524</v>
      </c>
      <c r="L3740" s="11">
        <v>2</v>
      </c>
    </row>
    <row r="3741" spans="1:12">
      <c r="A3741" s="11" t="s">
        <v>6432</v>
      </c>
      <c r="D3741" s="11" t="s">
        <v>260</v>
      </c>
      <c r="E3741" s="19" t="s">
        <v>6682</v>
      </c>
      <c r="F3741" s="10">
        <v>42036</v>
      </c>
      <c r="G3741" s="10">
        <v>45689</v>
      </c>
      <c r="H3741" s="11">
        <v>11</v>
      </c>
      <c r="I3741" s="20" t="s">
        <v>259</v>
      </c>
      <c r="J3741" s="11" t="s">
        <v>261</v>
      </c>
      <c r="K3741" s="11" t="s">
        <v>11524</v>
      </c>
      <c r="L3741" s="11">
        <v>2</v>
      </c>
    </row>
    <row r="3742" spans="1:12">
      <c r="A3742" s="11" t="s">
        <v>6433</v>
      </c>
      <c r="D3742" s="11" t="s">
        <v>260</v>
      </c>
      <c r="E3742" s="19" t="s">
        <v>6683</v>
      </c>
      <c r="F3742" s="10">
        <v>42036</v>
      </c>
      <c r="G3742" s="10">
        <v>45689</v>
      </c>
      <c r="H3742" s="11">
        <v>11</v>
      </c>
      <c r="I3742" s="20" t="s">
        <v>259</v>
      </c>
      <c r="J3742" s="11" t="s">
        <v>261</v>
      </c>
      <c r="K3742" s="11" t="s">
        <v>11524</v>
      </c>
      <c r="L3742" s="11">
        <v>2</v>
      </c>
    </row>
    <row r="3743" spans="1:12">
      <c r="A3743" s="11" t="s">
        <v>6434</v>
      </c>
      <c r="D3743" s="11" t="s">
        <v>260</v>
      </c>
      <c r="E3743" s="19" t="s">
        <v>6684</v>
      </c>
      <c r="F3743" s="10">
        <v>42036</v>
      </c>
      <c r="G3743" s="10">
        <v>45689</v>
      </c>
      <c r="H3743" s="11">
        <v>11</v>
      </c>
      <c r="I3743" s="20" t="s">
        <v>259</v>
      </c>
      <c r="J3743" s="11" t="s">
        <v>261</v>
      </c>
      <c r="K3743" s="11" t="s">
        <v>11524</v>
      </c>
      <c r="L3743" s="11">
        <v>2</v>
      </c>
    </row>
    <row r="3744" spans="1:12">
      <c r="A3744" s="11" t="s">
        <v>6435</v>
      </c>
      <c r="D3744" s="11" t="s">
        <v>260</v>
      </c>
      <c r="E3744" s="19" t="s">
        <v>6685</v>
      </c>
      <c r="F3744" s="10">
        <v>42036</v>
      </c>
      <c r="G3744" s="10">
        <v>45689</v>
      </c>
      <c r="H3744" s="11">
        <v>11</v>
      </c>
      <c r="I3744" s="20" t="s">
        <v>259</v>
      </c>
      <c r="J3744" s="11" t="s">
        <v>261</v>
      </c>
      <c r="K3744" s="11" t="s">
        <v>11524</v>
      </c>
      <c r="L3744" s="11">
        <v>2</v>
      </c>
    </row>
    <row r="3745" spans="1:12">
      <c r="A3745" s="11" t="s">
        <v>6436</v>
      </c>
      <c r="D3745" s="11" t="s">
        <v>260</v>
      </c>
      <c r="E3745" s="19" t="s">
        <v>6686</v>
      </c>
      <c r="F3745" s="10">
        <v>42036</v>
      </c>
      <c r="G3745" s="10">
        <v>45689</v>
      </c>
      <c r="H3745" s="11">
        <v>11</v>
      </c>
      <c r="I3745" s="20" t="s">
        <v>259</v>
      </c>
      <c r="J3745" s="11" t="s">
        <v>261</v>
      </c>
      <c r="K3745" s="11" t="s">
        <v>11524</v>
      </c>
      <c r="L3745" s="11">
        <v>2</v>
      </c>
    </row>
    <row r="3746" spans="1:12">
      <c r="A3746" s="11" t="s">
        <v>6437</v>
      </c>
      <c r="D3746" s="11" t="s">
        <v>260</v>
      </c>
      <c r="E3746" s="19" t="s">
        <v>6687</v>
      </c>
      <c r="F3746" s="10">
        <v>42036</v>
      </c>
      <c r="G3746" s="10">
        <v>45689</v>
      </c>
      <c r="H3746" s="11">
        <v>11</v>
      </c>
      <c r="I3746" s="20" t="s">
        <v>259</v>
      </c>
      <c r="J3746" s="11" t="s">
        <v>261</v>
      </c>
      <c r="K3746" s="11" t="s">
        <v>11524</v>
      </c>
      <c r="L3746" s="11">
        <v>2</v>
      </c>
    </row>
    <row r="3747" spans="1:12">
      <c r="A3747" s="11" t="s">
        <v>6438</v>
      </c>
      <c r="D3747" s="11" t="s">
        <v>260</v>
      </c>
      <c r="E3747" s="19" t="s">
        <v>6688</v>
      </c>
      <c r="F3747" s="10">
        <v>42036</v>
      </c>
      <c r="G3747" s="10">
        <v>45689</v>
      </c>
      <c r="H3747" s="11">
        <v>11</v>
      </c>
      <c r="I3747" s="20" t="s">
        <v>259</v>
      </c>
      <c r="J3747" s="11" t="s">
        <v>261</v>
      </c>
      <c r="K3747" s="11" t="s">
        <v>11524</v>
      </c>
      <c r="L3747" s="11">
        <v>2</v>
      </c>
    </row>
    <row r="3748" spans="1:12">
      <c r="A3748" s="11" t="s">
        <v>6439</v>
      </c>
      <c r="D3748" s="11" t="s">
        <v>260</v>
      </c>
      <c r="E3748" s="19" t="s">
        <v>6689</v>
      </c>
      <c r="F3748" s="10">
        <v>42036</v>
      </c>
      <c r="G3748" s="10">
        <v>45689</v>
      </c>
      <c r="H3748" s="11">
        <v>11</v>
      </c>
      <c r="I3748" s="20" t="s">
        <v>259</v>
      </c>
      <c r="J3748" s="11" t="s">
        <v>261</v>
      </c>
      <c r="K3748" s="11" t="s">
        <v>11524</v>
      </c>
      <c r="L3748" s="11">
        <v>2</v>
      </c>
    </row>
    <row r="3749" spans="1:12">
      <c r="A3749" s="11" t="s">
        <v>6440</v>
      </c>
      <c r="D3749" s="11" t="s">
        <v>260</v>
      </c>
      <c r="E3749" s="19" t="s">
        <v>6690</v>
      </c>
      <c r="F3749" s="10">
        <v>42036</v>
      </c>
      <c r="G3749" s="10">
        <v>45689</v>
      </c>
      <c r="H3749" s="11">
        <v>11</v>
      </c>
      <c r="I3749" s="20" t="s">
        <v>259</v>
      </c>
      <c r="J3749" s="11" t="s">
        <v>261</v>
      </c>
      <c r="K3749" s="11" t="s">
        <v>11524</v>
      </c>
      <c r="L3749" s="11">
        <v>2</v>
      </c>
    </row>
    <row r="3750" spans="1:12">
      <c r="A3750" s="11" t="s">
        <v>6441</v>
      </c>
      <c r="D3750" s="11" t="s">
        <v>260</v>
      </c>
      <c r="E3750" s="19" t="s">
        <v>6691</v>
      </c>
      <c r="F3750" s="10">
        <v>42036</v>
      </c>
      <c r="G3750" s="10">
        <v>45689</v>
      </c>
      <c r="H3750" s="11">
        <v>11</v>
      </c>
      <c r="I3750" s="20" t="s">
        <v>259</v>
      </c>
      <c r="J3750" s="11" t="s">
        <v>261</v>
      </c>
      <c r="K3750" s="11" t="s">
        <v>11524</v>
      </c>
      <c r="L3750" s="11">
        <v>2</v>
      </c>
    </row>
    <row r="3751" spans="1:12">
      <c r="A3751" s="11" t="s">
        <v>6442</v>
      </c>
      <c r="D3751" s="11" t="s">
        <v>260</v>
      </c>
      <c r="E3751" s="19" t="s">
        <v>6692</v>
      </c>
      <c r="F3751" s="10">
        <v>42036</v>
      </c>
      <c r="G3751" s="10">
        <v>45689</v>
      </c>
      <c r="H3751" s="11">
        <v>11</v>
      </c>
      <c r="I3751" s="20" t="s">
        <v>259</v>
      </c>
      <c r="J3751" s="11" t="s">
        <v>261</v>
      </c>
      <c r="K3751" s="11" t="s">
        <v>11524</v>
      </c>
      <c r="L3751" s="11">
        <v>2</v>
      </c>
    </row>
    <row r="3752" spans="1:12">
      <c r="A3752" s="11" t="s">
        <v>6443</v>
      </c>
      <c r="D3752" s="11" t="s">
        <v>260</v>
      </c>
      <c r="E3752" s="19" t="s">
        <v>6693</v>
      </c>
      <c r="F3752" s="10">
        <v>42036</v>
      </c>
      <c r="G3752" s="10">
        <v>45689</v>
      </c>
      <c r="H3752" s="11">
        <v>11</v>
      </c>
      <c r="I3752" s="20" t="s">
        <v>259</v>
      </c>
      <c r="J3752" s="11" t="s">
        <v>261</v>
      </c>
      <c r="K3752" s="11" t="s">
        <v>11524</v>
      </c>
      <c r="L3752" s="11">
        <v>2</v>
      </c>
    </row>
    <row r="3753" spans="1:12">
      <c r="A3753" s="11" t="s">
        <v>6444</v>
      </c>
      <c r="D3753" s="11" t="s">
        <v>260</v>
      </c>
      <c r="E3753" s="19" t="s">
        <v>6694</v>
      </c>
      <c r="F3753" s="10">
        <v>42036</v>
      </c>
      <c r="G3753" s="10">
        <v>45689</v>
      </c>
      <c r="H3753" s="11">
        <v>11</v>
      </c>
      <c r="I3753" s="11" t="s">
        <v>277</v>
      </c>
      <c r="J3753" s="11" t="s">
        <v>261</v>
      </c>
      <c r="K3753" s="11" t="s">
        <v>11524</v>
      </c>
      <c r="L3753" s="11">
        <v>2</v>
      </c>
    </row>
    <row r="3754" spans="1:12">
      <c r="A3754" s="11" t="s">
        <v>6445</v>
      </c>
      <c r="D3754" s="11" t="s">
        <v>260</v>
      </c>
      <c r="E3754" s="19" t="s">
        <v>6695</v>
      </c>
      <c r="F3754" s="10">
        <v>42036</v>
      </c>
      <c r="G3754" s="10">
        <v>45689</v>
      </c>
      <c r="H3754" s="11">
        <v>11</v>
      </c>
      <c r="I3754" s="11" t="s">
        <v>277</v>
      </c>
      <c r="J3754" s="11" t="s">
        <v>261</v>
      </c>
      <c r="K3754" s="11" t="s">
        <v>11524</v>
      </c>
      <c r="L3754" s="11">
        <v>2</v>
      </c>
    </row>
    <row r="3755" spans="1:12">
      <c r="A3755" s="11" t="s">
        <v>6446</v>
      </c>
      <c r="D3755" s="11" t="s">
        <v>260</v>
      </c>
      <c r="E3755" s="19" t="s">
        <v>6696</v>
      </c>
      <c r="F3755" s="10">
        <v>42036</v>
      </c>
      <c r="G3755" s="10">
        <v>45689</v>
      </c>
      <c r="H3755" s="11">
        <v>11</v>
      </c>
      <c r="I3755" s="11" t="s">
        <v>277</v>
      </c>
      <c r="J3755" s="11" t="s">
        <v>261</v>
      </c>
      <c r="K3755" s="11" t="s">
        <v>11524</v>
      </c>
      <c r="L3755" s="11">
        <v>2</v>
      </c>
    </row>
    <row r="3756" spans="1:12">
      <c r="A3756" s="11" t="s">
        <v>6447</v>
      </c>
      <c r="D3756" s="11" t="s">
        <v>260</v>
      </c>
      <c r="E3756" s="19" t="s">
        <v>6697</v>
      </c>
      <c r="F3756" s="10">
        <v>42036</v>
      </c>
      <c r="G3756" s="10">
        <v>45689</v>
      </c>
      <c r="H3756" s="11">
        <v>11</v>
      </c>
      <c r="I3756" s="20" t="s">
        <v>259</v>
      </c>
      <c r="J3756" s="11" t="s">
        <v>261</v>
      </c>
      <c r="K3756" s="11" t="s">
        <v>11524</v>
      </c>
      <c r="L3756" s="11">
        <v>2</v>
      </c>
    </row>
    <row r="3757" spans="1:12">
      <c r="A3757" s="11" t="s">
        <v>6448</v>
      </c>
      <c r="D3757" s="11" t="s">
        <v>260</v>
      </c>
      <c r="E3757" s="19" t="s">
        <v>6698</v>
      </c>
      <c r="F3757" s="10">
        <v>42036</v>
      </c>
      <c r="G3757" s="10">
        <v>45689</v>
      </c>
      <c r="H3757" s="11">
        <v>11</v>
      </c>
      <c r="I3757" s="20" t="s">
        <v>259</v>
      </c>
      <c r="J3757" s="11" t="s">
        <v>261</v>
      </c>
      <c r="K3757" s="11" t="s">
        <v>11524</v>
      </c>
      <c r="L3757" s="11">
        <v>2</v>
      </c>
    </row>
    <row r="3758" spans="1:12">
      <c r="A3758" s="11" t="s">
        <v>6449</v>
      </c>
      <c r="D3758" s="11" t="s">
        <v>260</v>
      </c>
      <c r="E3758" s="19" t="s">
        <v>6699</v>
      </c>
      <c r="F3758" s="10">
        <v>42036</v>
      </c>
      <c r="G3758" s="10">
        <v>45689</v>
      </c>
      <c r="H3758" s="11">
        <v>11</v>
      </c>
      <c r="I3758" s="20" t="s">
        <v>259</v>
      </c>
      <c r="J3758" s="11" t="s">
        <v>261</v>
      </c>
      <c r="K3758" s="11" t="s">
        <v>11524</v>
      </c>
      <c r="L3758" s="11">
        <v>2</v>
      </c>
    </row>
    <row r="3759" spans="1:12">
      <c r="A3759" s="11" t="s">
        <v>6450</v>
      </c>
      <c r="D3759" s="11" t="s">
        <v>260</v>
      </c>
      <c r="E3759" s="19" t="s">
        <v>6700</v>
      </c>
      <c r="F3759" s="10">
        <v>42036</v>
      </c>
      <c r="G3759" s="10">
        <v>45689</v>
      </c>
      <c r="H3759" s="11">
        <v>11</v>
      </c>
      <c r="I3759" s="20" t="s">
        <v>259</v>
      </c>
      <c r="J3759" s="11" t="s">
        <v>261</v>
      </c>
      <c r="K3759" s="11" t="s">
        <v>11524</v>
      </c>
      <c r="L3759" s="11">
        <v>2</v>
      </c>
    </row>
    <row r="3760" spans="1:12">
      <c r="A3760" s="11" t="s">
        <v>6451</v>
      </c>
      <c r="D3760" s="11" t="s">
        <v>260</v>
      </c>
      <c r="E3760" s="19" t="s">
        <v>6701</v>
      </c>
      <c r="F3760" s="10">
        <v>42036</v>
      </c>
      <c r="G3760" s="10">
        <v>45689</v>
      </c>
      <c r="H3760" s="11">
        <v>11</v>
      </c>
      <c r="I3760" s="20" t="s">
        <v>259</v>
      </c>
      <c r="J3760" s="11" t="s">
        <v>261</v>
      </c>
      <c r="K3760" s="11" t="s">
        <v>11524</v>
      </c>
      <c r="L3760" s="11">
        <v>2</v>
      </c>
    </row>
    <row r="3761" spans="1:12">
      <c r="A3761" s="11" t="s">
        <v>6452</v>
      </c>
      <c r="D3761" s="11" t="s">
        <v>260</v>
      </c>
      <c r="E3761" s="19" t="s">
        <v>6702</v>
      </c>
      <c r="F3761" s="10">
        <v>42036</v>
      </c>
      <c r="G3761" s="10">
        <v>45689</v>
      </c>
      <c r="H3761" s="11">
        <v>11</v>
      </c>
      <c r="I3761" s="20" t="s">
        <v>259</v>
      </c>
      <c r="J3761" s="11" t="s">
        <v>261</v>
      </c>
      <c r="K3761" s="11" t="s">
        <v>11524</v>
      </c>
      <c r="L3761" s="11">
        <v>2</v>
      </c>
    </row>
    <row r="3762" spans="1:12">
      <c r="A3762" s="11" t="s">
        <v>6703</v>
      </c>
      <c r="D3762" s="11" t="s">
        <v>260</v>
      </c>
      <c r="E3762" s="19" t="s">
        <v>6953</v>
      </c>
      <c r="F3762" s="10">
        <v>42036</v>
      </c>
      <c r="G3762" s="10">
        <v>45689</v>
      </c>
      <c r="H3762" s="11">
        <v>11</v>
      </c>
      <c r="I3762" s="20" t="s">
        <v>259</v>
      </c>
      <c r="J3762" s="11" t="s">
        <v>261</v>
      </c>
      <c r="K3762" s="11" t="s">
        <v>11524</v>
      </c>
      <c r="L3762" s="11">
        <v>2</v>
      </c>
    </row>
    <row r="3763" spans="1:12">
      <c r="A3763" s="11" t="s">
        <v>6704</v>
      </c>
      <c r="D3763" s="11" t="s">
        <v>260</v>
      </c>
      <c r="E3763" s="19" t="s">
        <v>6954</v>
      </c>
      <c r="F3763" s="10">
        <v>42036</v>
      </c>
      <c r="G3763" s="10">
        <v>45689</v>
      </c>
      <c r="H3763" s="11">
        <v>11</v>
      </c>
      <c r="I3763" s="20" t="s">
        <v>259</v>
      </c>
      <c r="J3763" s="11" t="s">
        <v>261</v>
      </c>
      <c r="K3763" s="11" t="s">
        <v>11524</v>
      </c>
      <c r="L3763" s="11">
        <v>2</v>
      </c>
    </row>
    <row r="3764" spans="1:12">
      <c r="A3764" s="11" t="s">
        <v>6705</v>
      </c>
      <c r="D3764" s="11" t="s">
        <v>260</v>
      </c>
      <c r="E3764" s="19" t="s">
        <v>6955</v>
      </c>
      <c r="F3764" s="10">
        <v>42036</v>
      </c>
      <c r="G3764" s="10">
        <v>45689</v>
      </c>
      <c r="H3764" s="11">
        <v>11</v>
      </c>
      <c r="I3764" s="20" t="s">
        <v>259</v>
      </c>
      <c r="J3764" s="11" t="s">
        <v>261</v>
      </c>
      <c r="K3764" s="11" t="s">
        <v>11524</v>
      </c>
      <c r="L3764" s="11">
        <v>2</v>
      </c>
    </row>
    <row r="3765" spans="1:12">
      <c r="A3765" s="11" t="s">
        <v>6706</v>
      </c>
      <c r="D3765" s="11" t="s">
        <v>260</v>
      </c>
      <c r="E3765" s="19" t="s">
        <v>6956</v>
      </c>
      <c r="F3765" s="10">
        <v>42036</v>
      </c>
      <c r="G3765" s="10">
        <v>45689</v>
      </c>
      <c r="H3765" s="11">
        <v>11</v>
      </c>
      <c r="I3765" s="20" t="s">
        <v>259</v>
      </c>
      <c r="J3765" s="11" t="s">
        <v>261</v>
      </c>
      <c r="K3765" s="11" t="s">
        <v>11524</v>
      </c>
      <c r="L3765" s="11">
        <v>2</v>
      </c>
    </row>
    <row r="3766" spans="1:12">
      <c r="A3766" s="11" t="s">
        <v>6707</v>
      </c>
      <c r="D3766" s="11" t="s">
        <v>260</v>
      </c>
      <c r="E3766" s="19" t="s">
        <v>6957</v>
      </c>
      <c r="F3766" s="10">
        <v>42036</v>
      </c>
      <c r="G3766" s="10">
        <v>45689</v>
      </c>
      <c r="H3766" s="11">
        <v>11</v>
      </c>
      <c r="I3766" s="20" t="s">
        <v>259</v>
      </c>
      <c r="J3766" s="11" t="s">
        <v>261</v>
      </c>
      <c r="K3766" s="11" t="s">
        <v>11524</v>
      </c>
      <c r="L3766" s="11">
        <v>2</v>
      </c>
    </row>
    <row r="3767" spans="1:12">
      <c r="A3767" s="11" t="s">
        <v>6708</v>
      </c>
      <c r="D3767" s="11" t="s">
        <v>260</v>
      </c>
      <c r="E3767" s="19" t="s">
        <v>6958</v>
      </c>
      <c r="F3767" s="10">
        <v>42036</v>
      </c>
      <c r="G3767" s="10">
        <v>45689</v>
      </c>
      <c r="H3767" s="11">
        <v>11</v>
      </c>
      <c r="I3767" s="20" t="s">
        <v>259</v>
      </c>
      <c r="J3767" s="11" t="s">
        <v>261</v>
      </c>
      <c r="K3767" s="11" t="s">
        <v>11524</v>
      </c>
      <c r="L3767" s="11">
        <v>2</v>
      </c>
    </row>
    <row r="3768" spans="1:12">
      <c r="A3768" s="11" t="s">
        <v>6709</v>
      </c>
      <c r="D3768" s="11" t="s">
        <v>260</v>
      </c>
      <c r="E3768" s="19" t="s">
        <v>6959</v>
      </c>
      <c r="F3768" s="10">
        <v>42036</v>
      </c>
      <c r="G3768" s="10">
        <v>45689</v>
      </c>
      <c r="H3768" s="11">
        <v>11</v>
      </c>
      <c r="I3768" s="20" t="s">
        <v>259</v>
      </c>
      <c r="J3768" s="11" t="s">
        <v>261</v>
      </c>
      <c r="K3768" s="11" t="s">
        <v>11524</v>
      </c>
      <c r="L3768" s="11">
        <v>2</v>
      </c>
    </row>
    <row r="3769" spans="1:12">
      <c r="A3769" s="11" t="s">
        <v>6710</v>
      </c>
      <c r="D3769" s="11" t="s">
        <v>260</v>
      </c>
      <c r="E3769" s="19" t="s">
        <v>6960</v>
      </c>
      <c r="F3769" s="10">
        <v>42036</v>
      </c>
      <c r="G3769" s="10">
        <v>45689</v>
      </c>
      <c r="H3769" s="11">
        <v>11</v>
      </c>
      <c r="I3769" s="20" t="s">
        <v>259</v>
      </c>
      <c r="J3769" s="11" t="s">
        <v>261</v>
      </c>
      <c r="K3769" s="11" t="s">
        <v>11524</v>
      </c>
      <c r="L3769" s="11">
        <v>2</v>
      </c>
    </row>
    <row r="3770" spans="1:12">
      <c r="A3770" s="11" t="s">
        <v>6711</v>
      </c>
      <c r="D3770" s="11" t="s">
        <v>260</v>
      </c>
      <c r="E3770" s="19" t="s">
        <v>6961</v>
      </c>
      <c r="F3770" s="10">
        <v>42036</v>
      </c>
      <c r="G3770" s="10">
        <v>45689</v>
      </c>
      <c r="H3770" s="11">
        <v>11</v>
      </c>
      <c r="I3770" s="20" t="s">
        <v>259</v>
      </c>
      <c r="J3770" s="11" t="s">
        <v>261</v>
      </c>
      <c r="K3770" s="11" t="s">
        <v>11524</v>
      </c>
      <c r="L3770" s="11">
        <v>2</v>
      </c>
    </row>
    <row r="3771" spans="1:12">
      <c r="A3771" s="11" t="s">
        <v>6712</v>
      </c>
      <c r="D3771" s="11" t="s">
        <v>260</v>
      </c>
      <c r="E3771" s="19" t="s">
        <v>6962</v>
      </c>
      <c r="F3771" s="10">
        <v>42036</v>
      </c>
      <c r="G3771" s="10">
        <v>45689</v>
      </c>
      <c r="H3771" s="11">
        <v>11</v>
      </c>
      <c r="I3771" s="11" t="s">
        <v>277</v>
      </c>
      <c r="J3771" s="11" t="s">
        <v>261</v>
      </c>
      <c r="K3771" s="11" t="s">
        <v>11524</v>
      </c>
      <c r="L3771" s="11">
        <v>2</v>
      </c>
    </row>
    <row r="3772" spans="1:12">
      <c r="A3772" s="11" t="s">
        <v>6713</v>
      </c>
      <c r="D3772" s="11" t="s">
        <v>260</v>
      </c>
      <c r="E3772" s="19" t="s">
        <v>6963</v>
      </c>
      <c r="F3772" s="10">
        <v>42036</v>
      </c>
      <c r="G3772" s="10">
        <v>45689</v>
      </c>
      <c r="H3772" s="11">
        <v>11</v>
      </c>
      <c r="I3772" s="11" t="s">
        <v>277</v>
      </c>
      <c r="J3772" s="11" t="s">
        <v>261</v>
      </c>
      <c r="K3772" s="11" t="s">
        <v>11524</v>
      </c>
      <c r="L3772" s="11">
        <v>2</v>
      </c>
    </row>
    <row r="3773" spans="1:12">
      <c r="A3773" s="11" t="s">
        <v>6714</v>
      </c>
      <c r="D3773" s="11" t="s">
        <v>260</v>
      </c>
      <c r="E3773" s="19" t="s">
        <v>6964</v>
      </c>
      <c r="F3773" s="10">
        <v>42036</v>
      </c>
      <c r="G3773" s="10">
        <v>45689</v>
      </c>
      <c r="H3773" s="11">
        <v>11</v>
      </c>
      <c r="I3773" s="11" t="s">
        <v>277</v>
      </c>
      <c r="J3773" s="11" t="s">
        <v>261</v>
      </c>
      <c r="K3773" s="11" t="s">
        <v>11524</v>
      </c>
      <c r="L3773" s="11">
        <v>2</v>
      </c>
    </row>
    <row r="3774" spans="1:12">
      <c r="A3774" s="11" t="s">
        <v>6715</v>
      </c>
      <c r="D3774" s="11" t="s">
        <v>260</v>
      </c>
      <c r="E3774" s="19" t="s">
        <v>6965</v>
      </c>
      <c r="F3774" s="10">
        <v>42036</v>
      </c>
      <c r="G3774" s="10">
        <v>45689</v>
      </c>
      <c r="H3774" s="11">
        <v>11</v>
      </c>
      <c r="I3774" s="20" t="s">
        <v>259</v>
      </c>
      <c r="J3774" s="11" t="s">
        <v>261</v>
      </c>
      <c r="K3774" s="11" t="s">
        <v>11524</v>
      </c>
      <c r="L3774" s="11">
        <v>2</v>
      </c>
    </row>
    <row r="3775" spans="1:12">
      <c r="A3775" s="11" t="s">
        <v>6716</v>
      </c>
      <c r="D3775" s="11" t="s">
        <v>260</v>
      </c>
      <c r="E3775" s="19" t="s">
        <v>6966</v>
      </c>
      <c r="F3775" s="10">
        <v>42036</v>
      </c>
      <c r="G3775" s="10">
        <v>45689</v>
      </c>
      <c r="H3775" s="11">
        <v>11</v>
      </c>
      <c r="I3775" s="20" t="s">
        <v>259</v>
      </c>
      <c r="J3775" s="11" t="s">
        <v>261</v>
      </c>
      <c r="K3775" s="11" t="s">
        <v>11524</v>
      </c>
      <c r="L3775" s="11">
        <v>2</v>
      </c>
    </row>
    <row r="3776" spans="1:12">
      <c r="A3776" s="11" t="s">
        <v>6717</v>
      </c>
      <c r="D3776" s="11" t="s">
        <v>260</v>
      </c>
      <c r="E3776" s="19" t="s">
        <v>6967</v>
      </c>
      <c r="F3776" s="10">
        <v>42036</v>
      </c>
      <c r="G3776" s="10">
        <v>45689</v>
      </c>
      <c r="H3776" s="11">
        <v>11</v>
      </c>
      <c r="I3776" s="20" t="s">
        <v>259</v>
      </c>
      <c r="J3776" s="11" t="s">
        <v>261</v>
      </c>
      <c r="K3776" s="11" t="s">
        <v>11524</v>
      </c>
      <c r="L3776" s="11">
        <v>2</v>
      </c>
    </row>
    <row r="3777" spans="1:12">
      <c r="A3777" s="11" t="s">
        <v>6718</v>
      </c>
      <c r="D3777" s="11" t="s">
        <v>260</v>
      </c>
      <c r="E3777" s="19" t="s">
        <v>6968</v>
      </c>
      <c r="F3777" s="10">
        <v>42036</v>
      </c>
      <c r="G3777" s="10">
        <v>45689</v>
      </c>
      <c r="H3777" s="11">
        <v>11</v>
      </c>
      <c r="I3777" s="20" t="s">
        <v>259</v>
      </c>
      <c r="J3777" s="11" t="s">
        <v>261</v>
      </c>
      <c r="K3777" s="11" t="s">
        <v>11524</v>
      </c>
      <c r="L3777" s="11">
        <v>2</v>
      </c>
    </row>
    <row r="3778" spans="1:12">
      <c r="A3778" s="11" t="s">
        <v>6719</v>
      </c>
      <c r="D3778" s="11" t="s">
        <v>260</v>
      </c>
      <c r="E3778" s="19" t="s">
        <v>6969</v>
      </c>
      <c r="F3778" s="10">
        <v>42036</v>
      </c>
      <c r="G3778" s="10">
        <v>45689</v>
      </c>
      <c r="H3778" s="11">
        <v>11</v>
      </c>
      <c r="I3778" s="20" t="s">
        <v>259</v>
      </c>
      <c r="J3778" s="11" t="s">
        <v>261</v>
      </c>
      <c r="K3778" s="11" t="s">
        <v>11524</v>
      </c>
      <c r="L3778" s="11">
        <v>2</v>
      </c>
    </row>
    <row r="3779" spans="1:12">
      <c r="A3779" s="11" t="s">
        <v>6720</v>
      </c>
      <c r="D3779" s="11" t="s">
        <v>260</v>
      </c>
      <c r="E3779" s="19" t="s">
        <v>6970</v>
      </c>
      <c r="F3779" s="10">
        <v>42036</v>
      </c>
      <c r="G3779" s="10">
        <v>45689</v>
      </c>
      <c r="H3779" s="11">
        <v>11</v>
      </c>
      <c r="I3779" s="20" t="s">
        <v>259</v>
      </c>
      <c r="J3779" s="11" t="s">
        <v>261</v>
      </c>
      <c r="K3779" s="11" t="s">
        <v>11524</v>
      </c>
      <c r="L3779" s="11">
        <v>2</v>
      </c>
    </row>
    <row r="3780" spans="1:12">
      <c r="A3780" s="11" t="s">
        <v>6721</v>
      </c>
      <c r="D3780" s="11" t="s">
        <v>260</v>
      </c>
      <c r="E3780" s="19" t="s">
        <v>6971</v>
      </c>
      <c r="F3780" s="10">
        <v>42036</v>
      </c>
      <c r="G3780" s="10">
        <v>45689</v>
      </c>
      <c r="H3780" s="11">
        <v>11</v>
      </c>
      <c r="I3780" s="20" t="s">
        <v>259</v>
      </c>
      <c r="J3780" s="11" t="s">
        <v>261</v>
      </c>
      <c r="K3780" s="11" t="s">
        <v>11524</v>
      </c>
      <c r="L3780" s="11">
        <v>2</v>
      </c>
    </row>
    <row r="3781" spans="1:12">
      <c r="A3781" s="11" t="s">
        <v>6722</v>
      </c>
      <c r="D3781" s="11" t="s">
        <v>260</v>
      </c>
      <c r="E3781" s="19" t="s">
        <v>6972</v>
      </c>
      <c r="F3781" s="10">
        <v>42036</v>
      </c>
      <c r="G3781" s="10">
        <v>45689</v>
      </c>
      <c r="H3781" s="11">
        <v>11</v>
      </c>
      <c r="I3781" s="20" t="s">
        <v>259</v>
      </c>
      <c r="J3781" s="11" t="s">
        <v>261</v>
      </c>
      <c r="K3781" s="11" t="s">
        <v>11524</v>
      </c>
      <c r="L3781" s="11">
        <v>2</v>
      </c>
    </row>
    <row r="3782" spans="1:12">
      <c r="A3782" s="11" t="s">
        <v>6723</v>
      </c>
      <c r="D3782" s="11" t="s">
        <v>260</v>
      </c>
      <c r="E3782" s="19" t="s">
        <v>6973</v>
      </c>
      <c r="F3782" s="10">
        <v>42036</v>
      </c>
      <c r="G3782" s="10">
        <v>45689</v>
      </c>
      <c r="H3782" s="11">
        <v>11</v>
      </c>
      <c r="I3782" s="20" t="s">
        <v>259</v>
      </c>
      <c r="J3782" s="11" t="s">
        <v>261</v>
      </c>
      <c r="K3782" s="11" t="s">
        <v>11524</v>
      </c>
      <c r="L3782" s="11">
        <v>2</v>
      </c>
    </row>
    <row r="3783" spans="1:12">
      <c r="A3783" s="11" t="s">
        <v>6724</v>
      </c>
      <c r="D3783" s="11" t="s">
        <v>260</v>
      </c>
      <c r="E3783" s="19" t="s">
        <v>6974</v>
      </c>
      <c r="F3783" s="10">
        <v>42036</v>
      </c>
      <c r="G3783" s="10">
        <v>45689</v>
      </c>
      <c r="H3783" s="11">
        <v>11</v>
      </c>
      <c r="I3783" s="20" t="s">
        <v>259</v>
      </c>
      <c r="J3783" s="11" t="s">
        <v>261</v>
      </c>
      <c r="K3783" s="11" t="s">
        <v>11524</v>
      </c>
      <c r="L3783" s="11">
        <v>2</v>
      </c>
    </row>
    <row r="3784" spans="1:12">
      <c r="A3784" s="11" t="s">
        <v>6725</v>
      </c>
      <c r="D3784" s="11" t="s">
        <v>260</v>
      </c>
      <c r="E3784" s="19" t="s">
        <v>6975</v>
      </c>
      <c r="F3784" s="10">
        <v>42036</v>
      </c>
      <c r="G3784" s="10">
        <v>45689</v>
      </c>
      <c r="H3784" s="11">
        <v>11</v>
      </c>
      <c r="I3784" s="20" t="s">
        <v>259</v>
      </c>
      <c r="J3784" s="11" t="s">
        <v>261</v>
      </c>
      <c r="K3784" s="11" t="s">
        <v>11524</v>
      </c>
      <c r="L3784" s="11">
        <v>2</v>
      </c>
    </row>
    <row r="3785" spans="1:12">
      <c r="A3785" s="11" t="s">
        <v>6726</v>
      </c>
      <c r="D3785" s="11" t="s">
        <v>260</v>
      </c>
      <c r="E3785" s="19" t="s">
        <v>6976</v>
      </c>
      <c r="F3785" s="10">
        <v>42036</v>
      </c>
      <c r="G3785" s="10">
        <v>45689</v>
      </c>
      <c r="H3785" s="11">
        <v>11</v>
      </c>
      <c r="I3785" s="20" t="s">
        <v>259</v>
      </c>
      <c r="J3785" s="11" t="s">
        <v>261</v>
      </c>
      <c r="K3785" s="11" t="s">
        <v>11524</v>
      </c>
      <c r="L3785" s="11">
        <v>2</v>
      </c>
    </row>
    <row r="3786" spans="1:12">
      <c r="A3786" s="11" t="s">
        <v>6727</v>
      </c>
      <c r="D3786" s="11" t="s">
        <v>260</v>
      </c>
      <c r="E3786" s="19" t="s">
        <v>6977</v>
      </c>
      <c r="F3786" s="10">
        <v>42036</v>
      </c>
      <c r="G3786" s="10">
        <v>45689</v>
      </c>
      <c r="H3786" s="11">
        <v>11</v>
      </c>
      <c r="I3786" s="20" t="s">
        <v>259</v>
      </c>
      <c r="J3786" s="11" t="s">
        <v>261</v>
      </c>
      <c r="K3786" s="11" t="s">
        <v>11524</v>
      </c>
      <c r="L3786" s="11">
        <v>2</v>
      </c>
    </row>
    <row r="3787" spans="1:12">
      <c r="A3787" s="11" t="s">
        <v>6728</v>
      </c>
      <c r="D3787" s="11" t="s">
        <v>260</v>
      </c>
      <c r="E3787" s="19" t="s">
        <v>6978</v>
      </c>
      <c r="F3787" s="10">
        <v>42036</v>
      </c>
      <c r="G3787" s="10">
        <v>45689</v>
      </c>
      <c r="H3787" s="11">
        <v>11</v>
      </c>
      <c r="I3787" s="20" t="s">
        <v>259</v>
      </c>
      <c r="J3787" s="11" t="s">
        <v>261</v>
      </c>
      <c r="K3787" s="11" t="s">
        <v>11524</v>
      </c>
      <c r="L3787" s="11">
        <v>2</v>
      </c>
    </row>
    <row r="3788" spans="1:12">
      <c r="A3788" s="11" t="s">
        <v>6729</v>
      </c>
      <c r="D3788" s="11" t="s">
        <v>260</v>
      </c>
      <c r="E3788" s="19" t="s">
        <v>6979</v>
      </c>
      <c r="F3788" s="10">
        <v>42036</v>
      </c>
      <c r="G3788" s="10">
        <v>45689</v>
      </c>
      <c r="H3788" s="11">
        <v>11</v>
      </c>
      <c r="I3788" s="20" t="s">
        <v>259</v>
      </c>
      <c r="J3788" s="11" t="s">
        <v>261</v>
      </c>
      <c r="K3788" s="11" t="s">
        <v>11524</v>
      </c>
      <c r="L3788" s="11">
        <v>2</v>
      </c>
    </row>
    <row r="3789" spans="1:12">
      <c r="A3789" s="11" t="s">
        <v>6730</v>
      </c>
      <c r="D3789" s="11" t="s">
        <v>260</v>
      </c>
      <c r="E3789" s="19" t="s">
        <v>6980</v>
      </c>
      <c r="F3789" s="10">
        <v>42036</v>
      </c>
      <c r="G3789" s="10">
        <v>45689</v>
      </c>
      <c r="H3789" s="11">
        <v>11</v>
      </c>
      <c r="I3789" s="11" t="s">
        <v>277</v>
      </c>
      <c r="J3789" s="11" t="s">
        <v>261</v>
      </c>
      <c r="K3789" s="11" t="s">
        <v>11524</v>
      </c>
      <c r="L3789" s="11">
        <v>2</v>
      </c>
    </row>
    <row r="3790" spans="1:12">
      <c r="A3790" s="11" t="s">
        <v>6731</v>
      </c>
      <c r="D3790" s="11" t="s">
        <v>260</v>
      </c>
      <c r="E3790" s="19" t="s">
        <v>6981</v>
      </c>
      <c r="F3790" s="10">
        <v>42036</v>
      </c>
      <c r="G3790" s="10">
        <v>45689</v>
      </c>
      <c r="H3790" s="11">
        <v>11</v>
      </c>
      <c r="I3790" s="11" t="s">
        <v>277</v>
      </c>
      <c r="J3790" s="11" t="s">
        <v>261</v>
      </c>
      <c r="K3790" s="11" t="s">
        <v>11524</v>
      </c>
      <c r="L3790" s="11">
        <v>2</v>
      </c>
    </row>
    <row r="3791" spans="1:12">
      <c r="A3791" s="11" t="s">
        <v>6732</v>
      </c>
      <c r="D3791" s="11" t="s">
        <v>260</v>
      </c>
      <c r="E3791" s="19" t="s">
        <v>6982</v>
      </c>
      <c r="F3791" s="10">
        <v>42036</v>
      </c>
      <c r="G3791" s="10">
        <v>45689</v>
      </c>
      <c r="H3791" s="11">
        <v>11</v>
      </c>
      <c r="I3791" s="11" t="s">
        <v>277</v>
      </c>
      <c r="J3791" s="11" t="s">
        <v>261</v>
      </c>
      <c r="K3791" s="11" t="s">
        <v>11524</v>
      </c>
      <c r="L3791" s="11">
        <v>2</v>
      </c>
    </row>
    <row r="3792" spans="1:12">
      <c r="A3792" s="11" t="s">
        <v>6733</v>
      </c>
      <c r="D3792" s="11" t="s">
        <v>260</v>
      </c>
      <c r="E3792" s="19" t="s">
        <v>6983</v>
      </c>
      <c r="F3792" s="10">
        <v>42036</v>
      </c>
      <c r="G3792" s="10">
        <v>45689</v>
      </c>
      <c r="H3792" s="11">
        <v>11</v>
      </c>
      <c r="I3792" s="20" t="s">
        <v>259</v>
      </c>
      <c r="J3792" s="11" t="s">
        <v>261</v>
      </c>
      <c r="K3792" s="11" t="s">
        <v>11524</v>
      </c>
      <c r="L3792" s="11">
        <v>2</v>
      </c>
    </row>
    <row r="3793" spans="1:12">
      <c r="A3793" s="11" t="s">
        <v>6734</v>
      </c>
      <c r="D3793" s="11" t="s">
        <v>260</v>
      </c>
      <c r="E3793" s="19" t="s">
        <v>6984</v>
      </c>
      <c r="F3793" s="10">
        <v>42036</v>
      </c>
      <c r="G3793" s="10">
        <v>45689</v>
      </c>
      <c r="H3793" s="11">
        <v>11</v>
      </c>
      <c r="I3793" s="20" t="s">
        <v>259</v>
      </c>
      <c r="J3793" s="11" t="s">
        <v>261</v>
      </c>
      <c r="K3793" s="11" t="s">
        <v>11524</v>
      </c>
      <c r="L3793" s="11">
        <v>2</v>
      </c>
    </row>
    <row r="3794" spans="1:12">
      <c r="A3794" s="11" t="s">
        <v>6735</v>
      </c>
      <c r="D3794" s="11" t="s">
        <v>260</v>
      </c>
      <c r="E3794" s="19" t="s">
        <v>6985</v>
      </c>
      <c r="F3794" s="10">
        <v>42036</v>
      </c>
      <c r="G3794" s="10">
        <v>45689</v>
      </c>
      <c r="H3794" s="11">
        <v>11</v>
      </c>
      <c r="I3794" s="20" t="s">
        <v>259</v>
      </c>
      <c r="J3794" s="11" t="s">
        <v>261</v>
      </c>
      <c r="K3794" s="11" t="s">
        <v>11524</v>
      </c>
      <c r="L3794" s="11">
        <v>2</v>
      </c>
    </row>
    <row r="3795" spans="1:12">
      <c r="A3795" s="11" t="s">
        <v>6736</v>
      </c>
      <c r="D3795" s="11" t="s">
        <v>260</v>
      </c>
      <c r="E3795" s="19" t="s">
        <v>6986</v>
      </c>
      <c r="F3795" s="10">
        <v>42036</v>
      </c>
      <c r="G3795" s="10">
        <v>45689</v>
      </c>
      <c r="H3795" s="11">
        <v>11</v>
      </c>
      <c r="I3795" s="20" t="s">
        <v>259</v>
      </c>
      <c r="J3795" s="11" t="s">
        <v>261</v>
      </c>
      <c r="K3795" s="11" t="s">
        <v>11524</v>
      </c>
      <c r="L3795" s="11">
        <v>2</v>
      </c>
    </row>
    <row r="3796" spans="1:12">
      <c r="A3796" s="11" t="s">
        <v>6737</v>
      </c>
      <c r="D3796" s="11" t="s">
        <v>260</v>
      </c>
      <c r="E3796" s="19" t="s">
        <v>6987</v>
      </c>
      <c r="F3796" s="10">
        <v>42036</v>
      </c>
      <c r="G3796" s="10">
        <v>45689</v>
      </c>
      <c r="H3796" s="11">
        <v>11</v>
      </c>
      <c r="I3796" s="20" t="s">
        <v>259</v>
      </c>
      <c r="J3796" s="11" t="s">
        <v>261</v>
      </c>
      <c r="K3796" s="11" t="s">
        <v>11524</v>
      </c>
      <c r="L3796" s="11">
        <v>2</v>
      </c>
    </row>
    <row r="3797" spans="1:12">
      <c r="A3797" s="11" t="s">
        <v>6738</v>
      </c>
      <c r="D3797" s="11" t="s">
        <v>260</v>
      </c>
      <c r="E3797" s="19" t="s">
        <v>6988</v>
      </c>
      <c r="F3797" s="10">
        <v>42036</v>
      </c>
      <c r="G3797" s="10">
        <v>45689</v>
      </c>
      <c r="H3797" s="11">
        <v>11</v>
      </c>
      <c r="I3797" s="20" t="s">
        <v>259</v>
      </c>
      <c r="J3797" s="11" t="s">
        <v>261</v>
      </c>
      <c r="K3797" s="11" t="s">
        <v>11524</v>
      </c>
      <c r="L3797" s="11">
        <v>2</v>
      </c>
    </row>
    <row r="3798" spans="1:12">
      <c r="A3798" s="11" t="s">
        <v>6739</v>
      </c>
      <c r="D3798" s="11" t="s">
        <v>260</v>
      </c>
      <c r="E3798" s="19" t="s">
        <v>6989</v>
      </c>
      <c r="F3798" s="10">
        <v>42036</v>
      </c>
      <c r="G3798" s="10">
        <v>45689</v>
      </c>
      <c r="H3798" s="11">
        <v>11</v>
      </c>
      <c r="I3798" s="20" t="s">
        <v>259</v>
      </c>
      <c r="J3798" s="11" t="s">
        <v>261</v>
      </c>
      <c r="K3798" s="11" t="s">
        <v>11524</v>
      </c>
      <c r="L3798" s="11">
        <v>2</v>
      </c>
    </row>
    <row r="3799" spans="1:12">
      <c r="A3799" s="11" t="s">
        <v>6740</v>
      </c>
      <c r="D3799" s="11" t="s">
        <v>260</v>
      </c>
      <c r="E3799" s="19" t="s">
        <v>6990</v>
      </c>
      <c r="F3799" s="10">
        <v>42036</v>
      </c>
      <c r="G3799" s="10">
        <v>45689</v>
      </c>
      <c r="H3799" s="11">
        <v>11</v>
      </c>
      <c r="I3799" s="20" t="s">
        <v>259</v>
      </c>
      <c r="J3799" s="11" t="s">
        <v>261</v>
      </c>
      <c r="K3799" s="11" t="s">
        <v>11524</v>
      </c>
      <c r="L3799" s="11">
        <v>2</v>
      </c>
    </row>
    <row r="3800" spans="1:12">
      <c r="A3800" s="11" t="s">
        <v>6741</v>
      </c>
      <c r="D3800" s="11" t="s">
        <v>260</v>
      </c>
      <c r="E3800" s="19" t="s">
        <v>6991</v>
      </c>
      <c r="F3800" s="10">
        <v>42036</v>
      </c>
      <c r="G3800" s="10">
        <v>45689</v>
      </c>
      <c r="H3800" s="11">
        <v>11</v>
      </c>
      <c r="I3800" s="20" t="s">
        <v>259</v>
      </c>
      <c r="J3800" s="11" t="s">
        <v>261</v>
      </c>
      <c r="K3800" s="11" t="s">
        <v>11524</v>
      </c>
      <c r="L3800" s="11">
        <v>2</v>
      </c>
    </row>
    <row r="3801" spans="1:12">
      <c r="A3801" s="11" t="s">
        <v>6742</v>
      </c>
      <c r="D3801" s="11" t="s">
        <v>260</v>
      </c>
      <c r="E3801" s="19" t="s">
        <v>6992</v>
      </c>
      <c r="F3801" s="10">
        <v>42036</v>
      </c>
      <c r="G3801" s="10">
        <v>45689</v>
      </c>
      <c r="H3801" s="11">
        <v>11</v>
      </c>
      <c r="I3801" s="20" t="s">
        <v>259</v>
      </c>
      <c r="J3801" s="11" t="s">
        <v>261</v>
      </c>
      <c r="K3801" s="11" t="s">
        <v>11524</v>
      </c>
      <c r="L3801" s="11">
        <v>2</v>
      </c>
    </row>
    <row r="3802" spans="1:12">
      <c r="A3802" s="11" t="s">
        <v>6743</v>
      </c>
      <c r="D3802" s="11" t="s">
        <v>260</v>
      </c>
      <c r="E3802" s="19" t="s">
        <v>6993</v>
      </c>
      <c r="F3802" s="10">
        <v>42036</v>
      </c>
      <c r="G3802" s="10">
        <v>45689</v>
      </c>
      <c r="H3802" s="11">
        <v>11</v>
      </c>
      <c r="I3802" s="20" t="s">
        <v>259</v>
      </c>
      <c r="J3802" s="11" t="s">
        <v>261</v>
      </c>
      <c r="K3802" s="11" t="s">
        <v>11524</v>
      </c>
      <c r="L3802" s="11">
        <v>2</v>
      </c>
    </row>
    <row r="3803" spans="1:12">
      <c r="A3803" s="11" t="s">
        <v>6744</v>
      </c>
      <c r="D3803" s="11" t="s">
        <v>260</v>
      </c>
      <c r="E3803" s="19" t="s">
        <v>6994</v>
      </c>
      <c r="F3803" s="10">
        <v>42036</v>
      </c>
      <c r="G3803" s="10">
        <v>45689</v>
      </c>
      <c r="H3803" s="11">
        <v>11</v>
      </c>
      <c r="I3803" s="20" t="s">
        <v>259</v>
      </c>
      <c r="J3803" s="11" t="s">
        <v>261</v>
      </c>
      <c r="K3803" s="11" t="s">
        <v>11524</v>
      </c>
      <c r="L3803" s="11">
        <v>2</v>
      </c>
    </row>
    <row r="3804" spans="1:12">
      <c r="A3804" s="11" t="s">
        <v>6745</v>
      </c>
      <c r="D3804" s="11" t="s">
        <v>260</v>
      </c>
      <c r="E3804" s="19" t="s">
        <v>6995</v>
      </c>
      <c r="F3804" s="10">
        <v>42036</v>
      </c>
      <c r="G3804" s="10">
        <v>45689</v>
      </c>
      <c r="H3804" s="11">
        <v>11</v>
      </c>
      <c r="I3804" s="20" t="s">
        <v>259</v>
      </c>
      <c r="J3804" s="11" t="s">
        <v>261</v>
      </c>
      <c r="K3804" s="11" t="s">
        <v>11524</v>
      </c>
      <c r="L3804" s="11">
        <v>2</v>
      </c>
    </row>
    <row r="3805" spans="1:12">
      <c r="A3805" s="11" t="s">
        <v>6746</v>
      </c>
      <c r="D3805" s="11" t="s">
        <v>260</v>
      </c>
      <c r="E3805" s="19" t="s">
        <v>6996</v>
      </c>
      <c r="F3805" s="10">
        <v>42036</v>
      </c>
      <c r="G3805" s="10">
        <v>45689</v>
      </c>
      <c r="H3805" s="11">
        <v>11</v>
      </c>
      <c r="I3805" s="20" t="s">
        <v>259</v>
      </c>
      <c r="J3805" s="11" t="s">
        <v>261</v>
      </c>
      <c r="K3805" s="11" t="s">
        <v>11524</v>
      </c>
      <c r="L3805" s="11">
        <v>2</v>
      </c>
    </row>
    <row r="3806" spans="1:12">
      <c r="A3806" s="11" t="s">
        <v>6747</v>
      </c>
      <c r="D3806" s="11" t="s">
        <v>260</v>
      </c>
      <c r="E3806" s="19" t="s">
        <v>6997</v>
      </c>
      <c r="F3806" s="10">
        <v>42036</v>
      </c>
      <c r="G3806" s="10">
        <v>45689</v>
      </c>
      <c r="H3806" s="11">
        <v>11</v>
      </c>
      <c r="I3806" s="20" t="s">
        <v>259</v>
      </c>
      <c r="J3806" s="11" t="s">
        <v>261</v>
      </c>
      <c r="K3806" s="11" t="s">
        <v>11524</v>
      </c>
      <c r="L3806" s="11">
        <v>2</v>
      </c>
    </row>
    <row r="3807" spans="1:12">
      <c r="A3807" s="11" t="s">
        <v>6748</v>
      </c>
      <c r="D3807" s="11" t="s">
        <v>260</v>
      </c>
      <c r="E3807" s="19" t="s">
        <v>6998</v>
      </c>
      <c r="F3807" s="10">
        <v>42036</v>
      </c>
      <c r="G3807" s="10">
        <v>45689</v>
      </c>
      <c r="H3807" s="11">
        <v>11</v>
      </c>
      <c r="I3807" s="11" t="s">
        <v>277</v>
      </c>
      <c r="J3807" s="11" t="s">
        <v>261</v>
      </c>
      <c r="K3807" s="11" t="s">
        <v>11524</v>
      </c>
      <c r="L3807" s="11">
        <v>2</v>
      </c>
    </row>
    <row r="3808" spans="1:12">
      <c r="A3808" s="11" t="s">
        <v>6749</v>
      </c>
      <c r="D3808" s="11" t="s">
        <v>260</v>
      </c>
      <c r="E3808" s="19" t="s">
        <v>6999</v>
      </c>
      <c r="F3808" s="10">
        <v>42036</v>
      </c>
      <c r="G3808" s="10">
        <v>45689</v>
      </c>
      <c r="H3808" s="11">
        <v>11</v>
      </c>
      <c r="I3808" s="11" t="s">
        <v>277</v>
      </c>
      <c r="J3808" s="11" t="s">
        <v>261</v>
      </c>
      <c r="K3808" s="11" t="s">
        <v>11524</v>
      </c>
      <c r="L3808" s="11">
        <v>2</v>
      </c>
    </row>
    <row r="3809" spans="1:12">
      <c r="A3809" s="11" t="s">
        <v>6750</v>
      </c>
      <c r="D3809" s="11" t="s">
        <v>260</v>
      </c>
      <c r="E3809" s="19" t="s">
        <v>7000</v>
      </c>
      <c r="F3809" s="10">
        <v>42036</v>
      </c>
      <c r="G3809" s="10">
        <v>45689</v>
      </c>
      <c r="H3809" s="11">
        <v>11</v>
      </c>
      <c r="I3809" s="11" t="s">
        <v>277</v>
      </c>
      <c r="J3809" s="11" t="s">
        <v>261</v>
      </c>
      <c r="K3809" s="11" t="s">
        <v>11524</v>
      </c>
      <c r="L3809" s="11">
        <v>2</v>
      </c>
    </row>
    <row r="3810" spans="1:12">
      <c r="A3810" s="11" t="s">
        <v>6751</v>
      </c>
      <c r="D3810" s="11" t="s">
        <v>260</v>
      </c>
      <c r="E3810" s="19" t="s">
        <v>7001</v>
      </c>
      <c r="F3810" s="10">
        <v>42036</v>
      </c>
      <c r="G3810" s="10">
        <v>45689</v>
      </c>
      <c r="H3810" s="11">
        <v>11</v>
      </c>
      <c r="I3810" s="20" t="s">
        <v>259</v>
      </c>
      <c r="J3810" s="11" t="s">
        <v>261</v>
      </c>
      <c r="K3810" s="11" t="s">
        <v>11524</v>
      </c>
      <c r="L3810" s="11">
        <v>2</v>
      </c>
    </row>
    <row r="3811" spans="1:12">
      <c r="A3811" s="11" t="s">
        <v>6752</v>
      </c>
      <c r="D3811" s="11" t="s">
        <v>260</v>
      </c>
      <c r="E3811" s="19" t="s">
        <v>7002</v>
      </c>
      <c r="F3811" s="10">
        <v>42036</v>
      </c>
      <c r="G3811" s="10">
        <v>45689</v>
      </c>
      <c r="H3811" s="11">
        <v>11</v>
      </c>
      <c r="I3811" s="20" t="s">
        <v>259</v>
      </c>
      <c r="J3811" s="11" t="s">
        <v>261</v>
      </c>
      <c r="K3811" s="11" t="s">
        <v>11524</v>
      </c>
      <c r="L3811" s="11">
        <v>2</v>
      </c>
    </row>
    <row r="3812" spans="1:12">
      <c r="A3812" s="11" t="s">
        <v>6753</v>
      </c>
      <c r="D3812" s="11" t="s">
        <v>260</v>
      </c>
      <c r="E3812" s="19" t="s">
        <v>7003</v>
      </c>
      <c r="F3812" s="10">
        <v>42036</v>
      </c>
      <c r="G3812" s="10">
        <v>45689</v>
      </c>
      <c r="H3812" s="11">
        <v>11</v>
      </c>
      <c r="I3812" s="20" t="s">
        <v>259</v>
      </c>
      <c r="J3812" s="11" t="s">
        <v>261</v>
      </c>
      <c r="K3812" s="11" t="s">
        <v>11524</v>
      </c>
      <c r="L3812" s="11">
        <v>2</v>
      </c>
    </row>
    <row r="3813" spans="1:12">
      <c r="A3813" s="11" t="s">
        <v>6754</v>
      </c>
      <c r="D3813" s="11" t="s">
        <v>260</v>
      </c>
      <c r="E3813" s="19" t="s">
        <v>7004</v>
      </c>
      <c r="F3813" s="10">
        <v>42036</v>
      </c>
      <c r="G3813" s="10">
        <v>45689</v>
      </c>
      <c r="H3813" s="11">
        <v>11</v>
      </c>
      <c r="I3813" s="20" t="s">
        <v>259</v>
      </c>
      <c r="J3813" s="11" t="s">
        <v>261</v>
      </c>
      <c r="K3813" s="11" t="s">
        <v>11524</v>
      </c>
      <c r="L3813" s="11">
        <v>2</v>
      </c>
    </row>
    <row r="3814" spans="1:12">
      <c r="A3814" s="11" t="s">
        <v>6755</v>
      </c>
      <c r="D3814" s="11" t="s">
        <v>260</v>
      </c>
      <c r="E3814" s="19" t="s">
        <v>7005</v>
      </c>
      <c r="F3814" s="10">
        <v>42036</v>
      </c>
      <c r="G3814" s="10">
        <v>45689</v>
      </c>
      <c r="H3814" s="11">
        <v>11</v>
      </c>
      <c r="I3814" s="20" t="s">
        <v>259</v>
      </c>
      <c r="J3814" s="11" t="s">
        <v>261</v>
      </c>
      <c r="K3814" s="11" t="s">
        <v>11524</v>
      </c>
      <c r="L3814" s="11">
        <v>2</v>
      </c>
    </row>
    <row r="3815" spans="1:12">
      <c r="A3815" s="11" t="s">
        <v>6756</v>
      </c>
      <c r="D3815" s="11" t="s">
        <v>260</v>
      </c>
      <c r="E3815" s="19" t="s">
        <v>7006</v>
      </c>
      <c r="F3815" s="10">
        <v>42036</v>
      </c>
      <c r="G3815" s="10">
        <v>45689</v>
      </c>
      <c r="H3815" s="11">
        <v>11</v>
      </c>
      <c r="I3815" s="20" t="s">
        <v>259</v>
      </c>
      <c r="J3815" s="11" t="s">
        <v>261</v>
      </c>
      <c r="K3815" s="11" t="s">
        <v>11524</v>
      </c>
      <c r="L3815" s="11">
        <v>2</v>
      </c>
    </row>
    <row r="3816" spans="1:12">
      <c r="A3816" s="11" t="s">
        <v>6757</v>
      </c>
      <c r="D3816" s="11" t="s">
        <v>260</v>
      </c>
      <c r="E3816" s="19" t="s">
        <v>7007</v>
      </c>
      <c r="F3816" s="10">
        <v>42036</v>
      </c>
      <c r="G3816" s="10">
        <v>45689</v>
      </c>
      <c r="H3816" s="11">
        <v>11</v>
      </c>
      <c r="I3816" s="20" t="s">
        <v>259</v>
      </c>
      <c r="J3816" s="11" t="s">
        <v>261</v>
      </c>
      <c r="K3816" s="11" t="s">
        <v>11524</v>
      </c>
      <c r="L3816" s="11">
        <v>2</v>
      </c>
    </row>
    <row r="3817" spans="1:12">
      <c r="A3817" s="11" t="s">
        <v>6758</v>
      </c>
      <c r="D3817" s="11" t="s">
        <v>260</v>
      </c>
      <c r="E3817" s="19" t="s">
        <v>7008</v>
      </c>
      <c r="F3817" s="10">
        <v>42036</v>
      </c>
      <c r="G3817" s="10">
        <v>45689</v>
      </c>
      <c r="H3817" s="11">
        <v>11</v>
      </c>
      <c r="I3817" s="20" t="s">
        <v>259</v>
      </c>
      <c r="J3817" s="11" t="s">
        <v>261</v>
      </c>
      <c r="K3817" s="11" t="s">
        <v>11524</v>
      </c>
      <c r="L3817" s="11">
        <v>2</v>
      </c>
    </row>
    <row r="3818" spans="1:12">
      <c r="A3818" s="11" t="s">
        <v>6759</v>
      </c>
      <c r="D3818" s="11" t="s">
        <v>260</v>
      </c>
      <c r="E3818" s="19" t="s">
        <v>7009</v>
      </c>
      <c r="F3818" s="10">
        <v>42036</v>
      </c>
      <c r="G3818" s="10">
        <v>45689</v>
      </c>
      <c r="H3818" s="11">
        <v>11</v>
      </c>
      <c r="I3818" s="20" t="s">
        <v>259</v>
      </c>
      <c r="J3818" s="11" t="s">
        <v>261</v>
      </c>
      <c r="K3818" s="11" t="s">
        <v>11524</v>
      </c>
      <c r="L3818" s="11">
        <v>2</v>
      </c>
    </row>
    <row r="3819" spans="1:12">
      <c r="A3819" s="11" t="s">
        <v>6760</v>
      </c>
      <c r="D3819" s="11" t="s">
        <v>260</v>
      </c>
      <c r="E3819" s="19" t="s">
        <v>7010</v>
      </c>
      <c r="F3819" s="10">
        <v>42036</v>
      </c>
      <c r="G3819" s="10">
        <v>45689</v>
      </c>
      <c r="H3819" s="11">
        <v>11</v>
      </c>
      <c r="I3819" s="20" t="s">
        <v>259</v>
      </c>
      <c r="J3819" s="11" t="s">
        <v>261</v>
      </c>
      <c r="K3819" s="11" t="s">
        <v>11524</v>
      </c>
      <c r="L3819" s="11">
        <v>2</v>
      </c>
    </row>
    <row r="3820" spans="1:12">
      <c r="A3820" s="11" t="s">
        <v>6761</v>
      </c>
      <c r="D3820" s="11" t="s">
        <v>260</v>
      </c>
      <c r="E3820" s="19" t="s">
        <v>7011</v>
      </c>
      <c r="F3820" s="10">
        <v>42036</v>
      </c>
      <c r="G3820" s="10">
        <v>45689</v>
      </c>
      <c r="H3820" s="11">
        <v>11</v>
      </c>
      <c r="I3820" s="20" t="s">
        <v>259</v>
      </c>
      <c r="J3820" s="11" t="s">
        <v>261</v>
      </c>
      <c r="K3820" s="11" t="s">
        <v>11524</v>
      </c>
      <c r="L3820" s="11">
        <v>2</v>
      </c>
    </row>
    <row r="3821" spans="1:12">
      <c r="A3821" s="11" t="s">
        <v>6762</v>
      </c>
      <c r="D3821" s="11" t="s">
        <v>260</v>
      </c>
      <c r="E3821" s="19" t="s">
        <v>7012</v>
      </c>
      <c r="F3821" s="10">
        <v>42036</v>
      </c>
      <c r="G3821" s="10">
        <v>45689</v>
      </c>
      <c r="H3821" s="11">
        <v>11</v>
      </c>
      <c r="I3821" s="20" t="s">
        <v>259</v>
      </c>
      <c r="J3821" s="11" t="s">
        <v>261</v>
      </c>
      <c r="K3821" s="11" t="s">
        <v>11524</v>
      </c>
      <c r="L3821" s="11">
        <v>2</v>
      </c>
    </row>
    <row r="3822" spans="1:12">
      <c r="A3822" s="11" t="s">
        <v>6763</v>
      </c>
      <c r="D3822" s="11" t="s">
        <v>260</v>
      </c>
      <c r="E3822" s="19" t="s">
        <v>7013</v>
      </c>
      <c r="F3822" s="10">
        <v>42036</v>
      </c>
      <c r="G3822" s="10">
        <v>45689</v>
      </c>
      <c r="H3822" s="11">
        <v>11</v>
      </c>
      <c r="I3822" s="20" t="s">
        <v>259</v>
      </c>
      <c r="J3822" s="11" t="s">
        <v>261</v>
      </c>
      <c r="K3822" s="11" t="s">
        <v>11524</v>
      </c>
      <c r="L3822" s="11">
        <v>2</v>
      </c>
    </row>
    <row r="3823" spans="1:12">
      <c r="A3823" s="11" t="s">
        <v>6764</v>
      </c>
      <c r="D3823" s="11" t="s">
        <v>260</v>
      </c>
      <c r="E3823" s="19" t="s">
        <v>7014</v>
      </c>
      <c r="F3823" s="10">
        <v>42036</v>
      </c>
      <c r="G3823" s="10">
        <v>45689</v>
      </c>
      <c r="H3823" s="11">
        <v>11</v>
      </c>
      <c r="I3823" s="20" t="s">
        <v>259</v>
      </c>
      <c r="J3823" s="11" t="s">
        <v>261</v>
      </c>
      <c r="K3823" s="11" t="s">
        <v>11524</v>
      </c>
      <c r="L3823" s="11">
        <v>2</v>
      </c>
    </row>
    <row r="3824" spans="1:12">
      <c r="A3824" s="11" t="s">
        <v>6765</v>
      </c>
      <c r="D3824" s="11" t="s">
        <v>260</v>
      </c>
      <c r="E3824" s="19" t="s">
        <v>7015</v>
      </c>
      <c r="F3824" s="10">
        <v>42036</v>
      </c>
      <c r="G3824" s="10">
        <v>45689</v>
      </c>
      <c r="H3824" s="11">
        <v>11</v>
      </c>
      <c r="I3824" s="20" t="s">
        <v>259</v>
      </c>
      <c r="J3824" s="11" t="s">
        <v>261</v>
      </c>
      <c r="K3824" s="11" t="s">
        <v>11524</v>
      </c>
      <c r="L3824" s="11">
        <v>2</v>
      </c>
    </row>
    <row r="3825" spans="1:12">
      <c r="A3825" s="11" t="s">
        <v>6766</v>
      </c>
      <c r="D3825" s="11" t="s">
        <v>260</v>
      </c>
      <c r="E3825" s="19" t="s">
        <v>7016</v>
      </c>
      <c r="F3825" s="10">
        <v>42036</v>
      </c>
      <c r="G3825" s="10">
        <v>45689</v>
      </c>
      <c r="H3825" s="11">
        <v>11</v>
      </c>
      <c r="I3825" s="11" t="s">
        <v>277</v>
      </c>
      <c r="J3825" s="11" t="s">
        <v>261</v>
      </c>
      <c r="K3825" s="11" t="s">
        <v>11524</v>
      </c>
      <c r="L3825" s="11">
        <v>2</v>
      </c>
    </row>
    <row r="3826" spans="1:12">
      <c r="A3826" s="11" t="s">
        <v>6767</v>
      </c>
      <c r="D3826" s="11" t="s">
        <v>260</v>
      </c>
      <c r="E3826" s="19" t="s">
        <v>7017</v>
      </c>
      <c r="F3826" s="10">
        <v>42036</v>
      </c>
      <c r="G3826" s="10">
        <v>45689</v>
      </c>
      <c r="H3826" s="11">
        <v>11</v>
      </c>
      <c r="I3826" s="11" t="s">
        <v>277</v>
      </c>
      <c r="J3826" s="11" t="s">
        <v>261</v>
      </c>
      <c r="K3826" s="11" t="s">
        <v>11524</v>
      </c>
      <c r="L3826" s="11">
        <v>2</v>
      </c>
    </row>
    <row r="3827" spans="1:12">
      <c r="A3827" s="11" t="s">
        <v>6768</v>
      </c>
      <c r="D3827" s="11" t="s">
        <v>260</v>
      </c>
      <c r="E3827" s="19" t="s">
        <v>7018</v>
      </c>
      <c r="F3827" s="10">
        <v>42036</v>
      </c>
      <c r="G3827" s="10">
        <v>45689</v>
      </c>
      <c r="H3827" s="11">
        <v>11</v>
      </c>
      <c r="I3827" s="11" t="s">
        <v>277</v>
      </c>
      <c r="J3827" s="11" t="s">
        <v>261</v>
      </c>
      <c r="K3827" s="11" t="s">
        <v>11524</v>
      </c>
      <c r="L3827" s="11">
        <v>2</v>
      </c>
    </row>
    <row r="3828" spans="1:12">
      <c r="A3828" s="11" t="s">
        <v>6769</v>
      </c>
      <c r="D3828" s="11" t="s">
        <v>260</v>
      </c>
      <c r="E3828" s="19" t="s">
        <v>7019</v>
      </c>
      <c r="F3828" s="10">
        <v>42036</v>
      </c>
      <c r="G3828" s="10">
        <v>45689</v>
      </c>
      <c r="H3828" s="11">
        <v>11</v>
      </c>
      <c r="I3828" s="20" t="s">
        <v>259</v>
      </c>
      <c r="J3828" s="11" t="s">
        <v>261</v>
      </c>
      <c r="K3828" s="11" t="s">
        <v>11524</v>
      </c>
      <c r="L3828" s="11">
        <v>2</v>
      </c>
    </row>
    <row r="3829" spans="1:12">
      <c r="A3829" s="11" t="s">
        <v>6770</v>
      </c>
      <c r="D3829" s="11" t="s">
        <v>260</v>
      </c>
      <c r="E3829" s="19" t="s">
        <v>7020</v>
      </c>
      <c r="F3829" s="10">
        <v>42036</v>
      </c>
      <c r="G3829" s="10">
        <v>45689</v>
      </c>
      <c r="H3829" s="11">
        <v>11</v>
      </c>
      <c r="I3829" s="20" t="s">
        <v>259</v>
      </c>
      <c r="J3829" s="11" t="s">
        <v>261</v>
      </c>
      <c r="K3829" s="11" t="s">
        <v>11524</v>
      </c>
      <c r="L3829" s="11">
        <v>2</v>
      </c>
    </row>
    <row r="3830" spans="1:12">
      <c r="A3830" s="11" t="s">
        <v>6771</v>
      </c>
      <c r="D3830" s="11" t="s">
        <v>260</v>
      </c>
      <c r="E3830" s="19" t="s">
        <v>7021</v>
      </c>
      <c r="F3830" s="10">
        <v>42036</v>
      </c>
      <c r="G3830" s="10">
        <v>45689</v>
      </c>
      <c r="H3830" s="11">
        <v>11</v>
      </c>
      <c r="I3830" s="20" t="s">
        <v>259</v>
      </c>
      <c r="J3830" s="11" t="s">
        <v>261</v>
      </c>
      <c r="K3830" s="11" t="s">
        <v>11524</v>
      </c>
      <c r="L3830" s="11">
        <v>2</v>
      </c>
    </row>
    <row r="3831" spans="1:12">
      <c r="A3831" s="11" t="s">
        <v>6772</v>
      </c>
      <c r="D3831" s="11" t="s">
        <v>260</v>
      </c>
      <c r="E3831" s="19" t="s">
        <v>7022</v>
      </c>
      <c r="F3831" s="10">
        <v>42036</v>
      </c>
      <c r="G3831" s="10">
        <v>45689</v>
      </c>
      <c r="H3831" s="11">
        <v>11</v>
      </c>
      <c r="I3831" s="20" t="s">
        <v>259</v>
      </c>
      <c r="J3831" s="11" t="s">
        <v>261</v>
      </c>
      <c r="K3831" s="11" t="s">
        <v>11524</v>
      </c>
      <c r="L3831" s="11">
        <v>2</v>
      </c>
    </row>
    <row r="3832" spans="1:12">
      <c r="A3832" s="11" t="s">
        <v>6773</v>
      </c>
      <c r="D3832" s="11" t="s">
        <v>260</v>
      </c>
      <c r="E3832" s="19" t="s">
        <v>7023</v>
      </c>
      <c r="F3832" s="10">
        <v>42036</v>
      </c>
      <c r="G3832" s="10">
        <v>45689</v>
      </c>
      <c r="H3832" s="11">
        <v>11</v>
      </c>
      <c r="I3832" s="20" t="s">
        <v>259</v>
      </c>
      <c r="J3832" s="11" t="s">
        <v>261</v>
      </c>
      <c r="K3832" s="11" t="s">
        <v>11524</v>
      </c>
      <c r="L3832" s="11">
        <v>2</v>
      </c>
    </row>
    <row r="3833" spans="1:12">
      <c r="A3833" s="11" t="s">
        <v>6774</v>
      </c>
      <c r="D3833" s="11" t="s">
        <v>260</v>
      </c>
      <c r="E3833" s="19" t="s">
        <v>7024</v>
      </c>
      <c r="F3833" s="10">
        <v>42036</v>
      </c>
      <c r="G3833" s="10">
        <v>45689</v>
      </c>
      <c r="H3833" s="11">
        <v>11</v>
      </c>
      <c r="I3833" s="20" t="s">
        <v>259</v>
      </c>
      <c r="J3833" s="11" t="s">
        <v>261</v>
      </c>
      <c r="K3833" s="11" t="s">
        <v>11524</v>
      </c>
      <c r="L3833" s="11">
        <v>2</v>
      </c>
    </row>
    <row r="3834" spans="1:12">
      <c r="A3834" s="11" t="s">
        <v>6775</v>
      </c>
      <c r="D3834" s="11" t="s">
        <v>260</v>
      </c>
      <c r="E3834" s="19" t="s">
        <v>7025</v>
      </c>
      <c r="F3834" s="10">
        <v>42036</v>
      </c>
      <c r="G3834" s="10">
        <v>45689</v>
      </c>
      <c r="H3834" s="11">
        <v>11</v>
      </c>
      <c r="I3834" s="20" t="s">
        <v>259</v>
      </c>
      <c r="J3834" s="11" t="s">
        <v>261</v>
      </c>
      <c r="K3834" s="11" t="s">
        <v>11524</v>
      </c>
      <c r="L3834" s="11">
        <v>2</v>
      </c>
    </row>
    <row r="3835" spans="1:12">
      <c r="A3835" s="11" t="s">
        <v>6776</v>
      </c>
      <c r="D3835" s="11" t="s">
        <v>260</v>
      </c>
      <c r="E3835" s="19" t="s">
        <v>7026</v>
      </c>
      <c r="F3835" s="10">
        <v>42036</v>
      </c>
      <c r="G3835" s="10">
        <v>45689</v>
      </c>
      <c r="H3835" s="11">
        <v>11</v>
      </c>
      <c r="I3835" s="20" t="s">
        <v>259</v>
      </c>
      <c r="J3835" s="11" t="s">
        <v>261</v>
      </c>
      <c r="K3835" s="11" t="s">
        <v>11524</v>
      </c>
      <c r="L3835" s="11">
        <v>2</v>
      </c>
    </row>
    <row r="3836" spans="1:12">
      <c r="A3836" s="11" t="s">
        <v>6777</v>
      </c>
      <c r="D3836" s="11" t="s">
        <v>260</v>
      </c>
      <c r="E3836" s="19" t="s">
        <v>7027</v>
      </c>
      <c r="F3836" s="10">
        <v>42036</v>
      </c>
      <c r="G3836" s="10">
        <v>45689</v>
      </c>
      <c r="H3836" s="11">
        <v>11</v>
      </c>
      <c r="I3836" s="20" t="s">
        <v>259</v>
      </c>
      <c r="J3836" s="11" t="s">
        <v>261</v>
      </c>
      <c r="K3836" s="11" t="s">
        <v>11524</v>
      </c>
      <c r="L3836" s="11">
        <v>2</v>
      </c>
    </row>
    <row r="3837" spans="1:12">
      <c r="A3837" s="11" t="s">
        <v>6778</v>
      </c>
      <c r="D3837" s="11" t="s">
        <v>260</v>
      </c>
      <c r="E3837" s="19" t="s">
        <v>7028</v>
      </c>
      <c r="F3837" s="10">
        <v>42036</v>
      </c>
      <c r="G3837" s="10">
        <v>45689</v>
      </c>
      <c r="H3837" s="11">
        <v>11</v>
      </c>
      <c r="I3837" s="20" t="s">
        <v>259</v>
      </c>
      <c r="J3837" s="11" t="s">
        <v>261</v>
      </c>
      <c r="K3837" s="11" t="s">
        <v>11524</v>
      </c>
      <c r="L3837" s="11">
        <v>2</v>
      </c>
    </row>
    <row r="3838" spans="1:12">
      <c r="A3838" s="11" t="s">
        <v>6779</v>
      </c>
      <c r="D3838" s="11" t="s">
        <v>260</v>
      </c>
      <c r="E3838" s="19" t="s">
        <v>7029</v>
      </c>
      <c r="F3838" s="10">
        <v>42036</v>
      </c>
      <c r="G3838" s="10">
        <v>45689</v>
      </c>
      <c r="H3838" s="11">
        <v>11</v>
      </c>
      <c r="I3838" s="20" t="s">
        <v>259</v>
      </c>
      <c r="J3838" s="11" t="s">
        <v>261</v>
      </c>
      <c r="K3838" s="11" t="s">
        <v>11524</v>
      </c>
      <c r="L3838" s="11">
        <v>2</v>
      </c>
    </row>
    <row r="3839" spans="1:12">
      <c r="A3839" s="11" t="s">
        <v>6780</v>
      </c>
      <c r="D3839" s="11" t="s">
        <v>260</v>
      </c>
      <c r="E3839" s="19" t="s">
        <v>7030</v>
      </c>
      <c r="F3839" s="10">
        <v>42036</v>
      </c>
      <c r="G3839" s="10">
        <v>45689</v>
      </c>
      <c r="H3839" s="11">
        <v>11</v>
      </c>
      <c r="I3839" s="20" t="s">
        <v>259</v>
      </c>
      <c r="J3839" s="11" t="s">
        <v>261</v>
      </c>
      <c r="K3839" s="11" t="s">
        <v>11524</v>
      </c>
      <c r="L3839" s="11">
        <v>2</v>
      </c>
    </row>
    <row r="3840" spans="1:12">
      <c r="A3840" s="11" t="s">
        <v>6781</v>
      </c>
      <c r="D3840" s="11" t="s">
        <v>260</v>
      </c>
      <c r="E3840" s="19" t="s">
        <v>7031</v>
      </c>
      <c r="F3840" s="10">
        <v>42036</v>
      </c>
      <c r="G3840" s="10">
        <v>45689</v>
      </c>
      <c r="H3840" s="11">
        <v>11</v>
      </c>
      <c r="I3840" s="20" t="s">
        <v>259</v>
      </c>
      <c r="J3840" s="11" t="s">
        <v>261</v>
      </c>
      <c r="K3840" s="11" t="s">
        <v>11524</v>
      </c>
      <c r="L3840" s="11">
        <v>2</v>
      </c>
    </row>
    <row r="3841" spans="1:12">
      <c r="A3841" s="11" t="s">
        <v>6782</v>
      </c>
      <c r="D3841" s="11" t="s">
        <v>260</v>
      </c>
      <c r="E3841" s="19" t="s">
        <v>7032</v>
      </c>
      <c r="F3841" s="10">
        <v>42036</v>
      </c>
      <c r="G3841" s="10">
        <v>45689</v>
      </c>
      <c r="H3841" s="11">
        <v>11</v>
      </c>
      <c r="I3841" s="20" t="s">
        <v>259</v>
      </c>
      <c r="J3841" s="11" t="s">
        <v>261</v>
      </c>
      <c r="K3841" s="11" t="s">
        <v>11524</v>
      </c>
      <c r="L3841" s="11">
        <v>2</v>
      </c>
    </row>
    <row r="3842" spans="1:12">
      <c r="A3842" s="11" t="s">
        <v>6783</v>
      </c>
      <c r="D3842" s="11" t="s">
        <v>260</v>
      </c>
      <c r="E3842" s="19" t="s">
        <v>7033</v>
      </c>
      <c r="F3842" s="10">
        <v>42036</v>
      </c>
      <c r="G3842" s="10">
        <v>45689</v>
      </c>
      <c r="H3842" s="11">
        <v>11</v>
      </c>
      <c r="I3842" s="20" t="s">
        <v>259</v>
      </c>
      <c r="J3842" s="11" t="s">
        <v>261</v>
      </c>
      <c r="K3842" s="11" t="s">
        <v>11524</v>
      </c>
      <c r="L3842" s="11">
        <v>2</v>
      </c>
    </row>
    <row r="3843" spans="1:12">
      <c r="A3843" s="11" t="s">
        <v>6784</v>
      </c>
      <c r="D3843" s="11" t="s">
        <v>260</v>
      </c>
      <c r="E3843" s="19" t="s">
        <v>7034</v>
      </c>
      <c r="F3843" s="10">
        <v>42036</v>
      </c>
      <c r="G3843" s="10">
        <v>45689</v>
      </c>
      <c r="H3843" s="11">
        <v>11</v>
      </c>
      <c r="I3843" s="11" t="s">
        <v>277</v>
      </c>
      <c r="J3843" s="11" t="s">
        <v>261</v>
      </c>
      <c r="K3843" s="11" t="s">
        <v>11524</v>
      </c>
      <c r="L3843" s="11">
        <v>2</v>
      </c>
    </row>
    <row r="3844" spans="1:12">
      <c r="A3844" s="11" t="s">
        <v>6785</v>
      </c>
      <c r="D3844" s="11" t="s">
        <v>260</v>
      </c>
      <c r="E3844" s="19" t="s">
        <v>7035</v>
      </c>
      <c r="F3844" s="10">
        <v>42036</v>
      </c>
      <c r="G3844" s="10">
        <v>45689</v>
      </c>
      <c r="H3844" s="11">
        <v>11</v>
      </c>
      <c r="I3844" s="11" t="s">
        <v>277</v>
      </c>
      <c r="J3844" s="11" t="s">
        <v>261</v>
      </c>
      <c r="K3844" s="11" t="s">
        <v>11524</v>
      </c>
      <c r="L3844" s="11">
        <v>2</v>
      </c>
    </row>
    <row r="3845" spans="1:12">
      <c r="A3845" s="11" t="s">
        <v>6786</v>
      </c>
      <c r="D3845" s="11" t="s">
        <v>260</v>
      </c>
      <c r="E3845" s="19" t="s">
        <v>7036</v>
      </c>
      <c r="F3845" s="10">
        <v>42036</v>
      </c>
      <c r="G3845" s="10">
        <v>45689</v>
      </c>
      <c r="H3845" s="11">
        <v>11</v>
      </c>
      <c r="I3845" s="11" t="s">
        <v>277</v>
      </c>
      <c r="J3845" s="11" t="s">
        <v>261</v>
      </c>
      <c r="K3845" s="11" t="s">
        <v>11524</v>
      </c>
      <c r="L3845" s="11">
        <v>2</v>
      </c>
    </row>
    <row r="3846" spans="1:12">
      <c r="A3846" s="11" t="s">
        <v>6787</v>
      </c>
      <c r="D3846" s="11" t="s">
        <v>260</v>
      </c>
      <c r="E3846" s="19" t="s">
        <v>7037</v>
      </c>
      <c r="F3846" s="10">
        <v>42036</v>
      </c>
      <c r="G3846" s="10">
        <v>45689</v>
      </c>
      <c r="H3846" s="11">
        <v>11</v>
      </c>
      <c r="I3846" s="20" t="s">
        <v>259</v>
      </c>
      <c r="J3846" s="11" t="s">
        <v>261</v>
      </c>
      <c r="K3846" s="11" t="s">
        <v>11524</v>
      </c>
      <c r="L3846" s="11">
        <v>2</v>
      </c>
    </row>
    <row r="3847" spans="1:12">
      <c r="A3847" s="11" t="s">
        <v>6788</v>
      </c>
      <c r="D3847" s="11" t="s">
        <v>260</v>
      </c>
      <c r="E3847" s="19" t="s">
        <v>7038</v>
      </c>
      <c r="F3847" s="10">
        <v>42036</v>
      </c>
      <c r="G3847" s="10">
        <v>45689</v>
      </c>
      <c r="H3847" s="11">
        <v>11</v>
      </c>
      <c r="I3847" s="20" t="s">
        <v>259</v>
      </c>
      <c r="J3847" s="11" t="s">
        <v>261</v>
      </c>
      <c r="K3847" s="11" t="s">
        <v>11524</v>
      </c>
      <c r="L3847" s="11">
        <v>2</v>
      </c>
    </row>
    <row r="3848" spans="1:12">
      <c r="A3848" s="11" t="s">
        <v>6789</v>
      </c>
      <c r="D3848" s="11" t="s">
        <v>260</v>
      </c>
      <c r="E3848" s="19" t="s">
        <v>7039</v>
      </c>
      <c r="F3848" s="10">
        <v>42036</v>
      </c>
      <c r="G3848" s="10">
        <v>45689</v>
      </c>
      <c r="H3848" s="11">
        <v>11</v>
      </c>
      <c r="I3848" s="20" t="s">
        <v>259</v>
      </c>
      <c r="J3848" s="11" t="s">
        <v>261</v>
      </c>
      <c r="K3848" s="11" t="s">
        <v>11524</v>
      </c>
      <c r="L3848" s="11">
        <v>2</v>
      </c>
    </row>
    <row r="3849" spans="1:12">
      <c r="A3849" s="11" t="s">
        <v>6790</v>
      </c>
      <c r="D3849" s="11" t="s">
        <v>260</v>
      </c>
      <c r="E3849" s="19" t="s">
        <v>7040</v>
      </c>
      <c r="F3849" s="10">
        <v>42036</v>
      </c>
      <c r="G3849" s="10">
        <v>45689</v>
      </c>
      <c r="H3849" s="11">
        <v>11</v>
      </c>
      <c r="I3849" s="20" t="s">
        <v>259</v>
      </c>
      <c r="J3849" s="11" t="s">
        <v>261</v>
      </c>
      <c r="K3849" s="11" t="s">
        <v>11524</v>
      </c>
      <c r="L3849" s="11">
        <v>2</v>
      </c>
    </row>
    <row r="3850" spans="1:12">
      <c r="A3850" s="11" t="s">
        <v>6791</v>
      </c>
      <c r="D3850" s="11" t="s">
        <v>260</v>
      </c>
      <c r="E3850" s="19" t="s">
        <v>7041</v>
      </c>
      <c r="F3850" s="10">
        <v>42036</v>
      </c>
      <c r="G3850" s="10">
        <v>45689</v>
      </c>
      <c r="H3850" s="11">
        <v>11</v>
      </c>
      <c r="I3850" s="20" t="s">
        <v>259</v>
      </c>
      <c r="J3850" s="11" t="s">
        <v>261</v>
      </c>
      <c r="K3850" s="11" t="s">
        <v>11524</v>
      </c>
      <c r="L3850" s="11">
        <v>2</v>
      </c>
    </row>
    <row r="3851" spans="1:12">
      <c r="A3851" s="11" t="s">
        <v>6792</v>
      </c>
      <c r="D3851" s="11" t="s">
        <v>260</v>
      </c>
      <c r="E3851" s="19" t="s">
        <v>7042</v>
      </c>
      <c r="F3851" s="10">
        <v>42036</v>
      </c>
      <c r="G3851" s="10">
        <v>45689</v>
      </c>
      <c r="H3851" s="11">
        <v>11</v>
      </c>
      <c r="I3851" s="20" t="s">
        <v>259</v>
      </c>
      <c r="J3851" s="11" t="s">
        <v>261</v>
      </c>
      <c r="K3851" s="11" t="s">
        <v>11524</v>
      </c>
      <c r="L3851" s="11">
        <v>2</v>
      </c>
    </row>
    <row r="3852" spans="1:12">
      <c r="A3852" s="11" t="s">
        <v>6793</v>
      </c>
      <c r="D3852" s="11" t="s">
        <v>260</v>
      </c>
      <c r="E3852" s="19" t="s">
        <v>7043</v>
      </c>
      <c r="F3852" s="10">
        <v>42036</v>
      </c>
      <c r="G3852" s="10">
        <v>45689</v>
      </c>
      <c r="H3852" s="11">
        <v>11</v>
      </c>
      <c r="I3852" s="20" t="s">
        <v>259</v>
      </c>
      <c r="J3852" s="11" t="s">
        <v>261</v>
      </c>
      <c r="K3852" s="11" t="s">
        <v>11524</v>
      </c>
      <c r="L3852" s="11">
        <v>2</v>
      </c>
    </row>
    <row r="3853" spans="1:12">
      <c r="A3853" s="11" t="s">
        <v>6794</v>
      </c>
      <c r="D3853" s="11" t="s">
        <v>260</v>
      </c>
      <c r="E3853" s="19" t="s">
        <v>7044</v>
      </c>
      <c r="F3853" s="10">
        <v>42036</v>
      </c>
      <c r="G3853" s="10">
        <v>45689</v>
      </c>
      <c r="H3853" s="11">
        <v>11</v>
      </c>
      <c r="I3853" s="20" t="s">
        <v>259</v>
      </c>
      <c r="J3853" s="11" t="s">
        <v>261</v>
      </c>
      <c r="K3853" s="11" t="s">
        <v>11524</v>
      </c>
      <c r="L3853" s="11">
        <v>2</v>
      </c>
    </row>
    <row r="3854" spans="1:12">
      <c r="A3854" s="11" t="s">
        <v>6795</v>
      </c>
      <c r="D3854" s="11" t="s">
        <v>260</v>
      </c>
      <c r="E3854" s="19" t="s">
        <v>7045</v>
      </c>
      <c r="F3854" s="10">
        <v>42036</v>
      </c>
      <c r="G3854" s="10">
        <v>45689</v>
      </c>
      <c r="H3854" s="11">
        <v>11</v>
      </c>
      <c r="I3854" s="20" t="s">
        <v>259</v>
      </c>
      <c r="J3854" s="11" t="s">
        <v>261</v>
      </c>
      <c r="K3854" s="11" t="s">
        <v>11524</v>
      </c>
      <c r="L3854" s="11">
        <v>2</v>
      </c>
    </row>
    <row r="3855" spans="1:12">
      <c r="A3855" s="11" t="s">
        <v>6796</v>
      </c>
      <c r="D3855" s="11" t="s">
        <v>260</v>
      </c>
      <c r="E3855" s="19" t="s">
        <v>7046</v>
      </c>
      <c r="F3855" s="10">
        <v>42036</v>
      </c>
      <c r="G3855" s="10">
        <v>45689</v>
      </c>
      <c r="H3855" s="11">
        <v>11</v>
      </c>
      <c r="I3855" s="20" t="s">
        <v>259</v>
      </c>
      <c r="J3855" s="11" t="s">
        <v>261</v>
      </c>
      <c r="K3855" s="11" t="s">
        <v>11524</v>
      </c>
      <c r="L3855" s="11">
        <v>2</v>
      </c>
    </row>
    <row r="3856" spans="1:12">
      <c r="A3856" s="11" t="s">
        <v>6797</v>
      </c>
      <c r="D3856" s="11" t="s">
        <v>260</v>
      </c>
      <c r="E3856" s="19" t="s">
        <v>7047</v>
      </c>
      <c r="F3856" s="10">
        <v>42036</v>
      </c>
      <c r="G3856" s="10">
        <v>45689</v>
      </c>
      <c r="H3856" s="11">
        <v>11</v>
      </c>
      <c r="I3856" s="20" t="s">
        <v>259</v>
      </c>
      <c r="J3856" s="11" t="s">
        <v>261</v>
      </c>
      <c r="K3856" s="11" t="s">
        <v>11524</v>
      </c>
      <c r="L3856" s="11">
        <v>2</v>
      </c>
    </row>
    <row r="3857" spans="1:12">
      <c r="A3857" s="11" t="s">
        <v>6798</v>
      </c>
      <c r="D3857" s="11" t="s">
        <v>260</v>
      </c>
      <c r="E3857" s="19" t="s">
        <v>7048</v>
      </c>
      <c r="F3857" s="10">
        <v>42036</v>
      </c>
      <c r="G3857" s="10">
        <v>45689</v>
      </c>
      <c r="H3857" s="11">
        <v>11</v>
      </c>
      <c r="I3857" s="20" t="s">
        <v>259</v>
      </c>
      <c r="J3857" s="11" t="s">
        <v>261</v>
      </c>
      <c r="K3857" s="11" t="s">
        <v>11524</v>
      </c>
      <c r="L3857" s="11">
        <v>2</v>
      </c>
    </row>
    <row r="3858" spans="1:12">
      <c r="A3858" s="11" t="s">
        <v>6799</v>
      </c>
      <c r="D3858" s="11" t="s">
        <v>260</v>
      </c>
      <c r="E3858" s="19" t="s">
        <v>7049</v>
      </c>
      <c r="F3858" s="10">
        <v>42036</v>
      </c>
      <c r="G3858" s="10">
        <v>45689</v>
      </c>
      <c r="H3858" s="11">
        <v>11</v>
      </c>
      <c r="I3858" s="20" t="s">
        <v>259</v>
      </c>
      <c r="J3858" s="11" t="s">
        <v>261</v>
      </c>
      <c r="K3858" s="11" t="s">
        <v>11524</v>
      </c>
      <c r="L3858" s="11">
        <v>2</v>
      </c>
    </row>
    <row r="3859" spans="1:12">
      <c r="A3859" s="11" t="s">
        <v>6800</v>
      </c>
      <c r="D3859" s="11" t="s">
        <v>260</v>
      </c>
      <c r="E3859" s="19" t="s">
        <v>7050</v>
      </c>
      <c r="F3859" s="10">
        <v>42036</v>
      </c>
      <c r="G3859" s="10">
        <v>45689</v>
      </c>
      <c r="H3859" s="11">
        <v>11</v>
      </c>
      <c r="I3859" s="20" t="s">
        <v>259</v>
      </c>
      <c r="J3859" s="11" t="s">
        <v>261</v>
      </c>
      <c r="K3859" s="11" t="s">
        <v>11524</v>
      </c>
      <c r="L3859" s="11">
        <v>2</v>
      </c>
    </row>
    <row r="3860" spans="1:12">
      <c r="A3860" s="11" t="s">
        <v>6801</v>
      </c>
      <c r="D3860" s="11" t="s">
        <v>260</v>
      </c>
      <c r="E3860" s="19" t="s">
        <v>7051</v>
      </c>
      <c r="F3860" s="10">
        <v>42036</v>
      </c>
      <c r="G3860" s="10">
        <v>45689</v>
      </c>
      <c r="H3860" s="11">
        <v>11</v>
      </c>
      <c r="I3860" s="20" t="s">
        <v>259</v>
      </c>
      <c r="J3860" s="11" t="s">
        <v>261</v>
      </c>
      <c r="K3860" s="11" t="s">
        <v>11524</v>
      </c>
      <c r="L3860" s="11">
        <v>2</v>
      </c>
    </row>
    <row r="3861" spans="1:12">
      <c r="A3861" s="11" t="s">
        <v>6802</v>
      </c>
      <c r="D3861" s="11" t="s">
        <v>260</v>
      </c>
      <c r="E3861" s="19" t="s">
        <v>7052</v>
      </c>
      <c r="F3861" s="10">
        <v>42036</v>
      </c>
      <c r="G3861" s="10">
        <v>45689</v>
      </c>
      <c r="H3861" s="11">
        <v>11</v>
      </c>
      <c r="I3861" s="11" t="s">
        <v>277</v>
      </c>
      <c r="J3861" s="11" t="s">
        <v>261</v>
      </c>
      <c r="K3861" s="11" t="s">
        <v>11524</v>
      </c>
      <c r="L3861" s="11">
        <v>2</v>
      </c>
    </row>
    <row r="3862" spans="1:12">
      <c r="A3862" s="11" t="s">
        <v>6803</v>
      </c>
      <c r="D3862" s="11" t="s">
        <v>260</v>
      </c>
      <c r="E3862" s="19" t="s">
        <v>7053</v>
      </c>
      <c r="F3862" s="10">
        <v>42036</v>
      </c>
      <c r="G3862" s="10">
        <v>45689</v>
      </c>
      <c r="H3862" s="11">
        <v>11</v>
      </c>
      <c r="I3862" s="11" t="s">
        <v>277</v>
      </c>
      <c r="J3862" s="11" t="s">
        <v>261</v>
      </c>
      <c r="K3862" s="11" t="s">
        <v>11524</v>
      </c>
      <c r="L3862" s="11">
        <v>2</v>
      </c>
    </row>
    <row r="3863" spans="1:12">
      <c r="A3863" s="11" t="s">
        <v>6804</v>
      </c>
      <c r="D3863" s="11" t="s">
        <v>260</v>
      </c>
      <c r="E3863" s="19" t="s">
        <v>7054</v>
      </c>
      <c r="F3863" s="10">
        <v>42036</v>
      </c>
      <c r="G3863" s="10">
        <v>45689</v>
      </c>
      <c r="H3863" s="11">
        <v>11</v>
      </c>
      <c r="I3863" s="11" t="s">
        <v>277</v>
      </c>
      <c r="J3863" s="11" t="s">
        <v>261</v>
      </c>
      <c r="K3863" s="11" t="s">
        <v>11524</v>
      </c>
      <c r="L3863" s="11">
        <v>2</v>
      </c>
    </row>
    <row r="3864" spans="1:12">
      <c r="A3864" s="11" t="s">
        <v>6805</v>
      </c>
      <c r="D3864" s="11" t="s">
        <v>260</v>
      </c>
      <c r="E3864" s="19" t="s">
        <v>7055</v>
      </c>
      <c r="F3864" s="10">
        <v>42036</v>
      </c>
      <c r="G3864" s="10">
        <v>45689</v>
      </c>
      <c r="H3864" s="11">
        <v>11</v>
      </c>
      <c r="I3864" s="20" t="s">
        <v>259</v>
      </c>
      <c r="J3864" s="11" t="s">
        <v>261</v>
      </c>
      <c r="K3864" s="11" t="s">
        <v>11524</v>
      </c>
      <c r="L3864" s="11">
        <v>2</v>
      </c>
    </row>
    <row r="3865" spans="1:12">
      <c r="A3865" s="11" t="s">
        <v>6806</v>
      </c>
      <c r="D3865" s="11" t="s">
        <v>260</v>
      </c>
      <c r="E3865" s="19" t="s">
        <v>7056</v>
      </c>
      <c r="F3865" s="10">
        <v>42036</v>
      </c>
      <c r="G3865" s="10">
        <v>45689</v>
      </c>
      <c r="H3865" s="11">
        <v>11</v>
      </c>
      <c r="I3865" s="20" t="s">
        <v>259</v>
      </c>
      <c r="J3865" s="11" t="s">
        <v>261</v>
      </c>
      <c r="K3865" s="11" t="s">
        <v>11524</v>
      </c>
      <c r="L3865" s="11">
        <v>2</v>
      </c>
    </row>
    <row r="3866" spans="1:12">
      <c r="A3866" s="11" t="s">
        <v>6807</v>
      </c>
      <c r="D3866" s="11" t="s">
        <v>260</v>
      </c>
      <c r="E3866" s="19" t="s">
        <v>7057</v>
      </c>
      <c r="F3866" s="10">
        <v>42036</v>
      </c>
      <c r="G3866" s="10">
        <v>45689</v>
      </c>
      <c r="H3866" s="11">
        <v>11</v>
      </c>
      <c r="I3866" s="20" t="s">
        <v>259</v>
      </c>
      <c r="J3866" s="11" t="s">
        <v>261</v>
      </c>
      <c r="K3866" s="11" t="s">
        <v>11524</v>
      </c>
      <c r="L3866" s="11">
        <v>2</v>
      </c>
    </row>
    <row r="3867" spans="1:12">
      <c r="A3867" s="11" t="s">
        <v>6808</v>
      </c>
      <c r="D3867" s="11" t="s">
        <v>260</v>
      </c>
      <c r="E3867" s="19" t="s">
        <v>7058</v>
      </c>
      <c r="F3867" s="10">
        <v>42036</v>
      </c>
      <c r="G3867" s="10">
        <v>45689</v>
      </c>
      <c r="H3867" s="11">
        <v>11</v>
      </c>
      <c r="I3867" s="20" t="s">
        <v>259</v>
      </c>
      <c r="J3867" s="11" t="s">
        <v>261</v>
      </c>
      <c r="K3867" s="11" t="s">
        <v>11524</v>
      </c>
      <c r="L3867" s="11">
        <v>2</v>
      </c>
    </row>
    <row r="3868" spans="1:12">
      <c r="A3868" s="11" t="s">
        <v>6809</v>
      </c>
      <c r="D3868" s="11" t="s">
        <v>260</v>
      </c>
      <c r="E3868" s="19" t="s">
        <v>7059</v>
      </c>
      <c r="F3868" s="10">
        <v>42036</v>
      </c>
      <c r="G3868" s="10">
        <v>45689</v>
      </c>
      <c r="H3868" s="11">
        <v>11</v>
      </c>
      <c r="I3868" s="20" t="s">
        <v>259</v>
      </c>
      <c r="J3868" s="11" t="s">
        <v>261</v>
      </c>
      <c r="K3868" s="11" t="s">
        <v>11524</v>
      </c>
      <c r="L3868" s="11">
        <v>2</v>
      </c>
    </row>
    <row r="3869" spans="1:12">
      <c r="A3869" s="11" t="s">
        <v>6810</v>
      </c>
      <c r="D3869" s="11" t="s">
        <v>260</v>
      </c>
      <c r="E3869" s="19" t="s">
        <v>7060</v>
      </c>
      <c r="F3869" s="10">
        <v>42036</v>
      </c>
      <c r="G3869" s="10">
        <v>45689</v>
      </c>
      <c r="H3869" s="11">
        <v>11</v>
      </c>
      <c r="I3869" s="20" t="s">
        <v>259</v>
      </c>
      <c r="J3869" s="11" t="s">
        <v>261</v>
      </c>
      <c r="K3869" s="11" t="s">
        <v>11524</v>
      </c>
      <c r="L3869" s="11">
        <v>2</v>
      </c>
    </row>
    <row r="3870" spans="1:12">
      <c r="A3870" s="11" t="s">
        <v>6811</v>
      </c>
      <c r="D3870" s="11" t="s">
        <v>260</v>
      </c>
      <c r="E3870" s="19" t="s">
        <v>7061</v>
      </c>
      <c r="F3870" s="10">
        <v>42036</v>
      </c>
      <c r="G3870" s="10">
        <v>45689</v>
      </c>
      <c r="H3870" s="11">
        <v>11</v>
      </c>
      <c r="I3870" s="20" t="s">
        <v>259</v>
      </c>
      <c r="J3870" s="11" t="s">
        <v>261</v>
      </c>
      <c r="K3870" s="11" t="s">
        <v>11524</v>
      </c>
      <c r="L3870" s="11">
        <v>2</v>
      </c>
    </row>
    <row r="3871" spans="1:12">
      <c r="A3871" s="11" t="s">
        <v>6812</v>
      </c>
      <c r="D3871" s="11" t="s">
        <v>260</v>
      </c>
      <c r="E3871" s="19" t="s">
        <v>7062</v>
      </c>
      <c r="F3871" s="10">
        <v>42036</v>
      </c>
      <c r="G3871" s="10">
        <v>45689</v>
      </c>
      <c r="H3871" s="11">
        <v>11</v>
      </c>
      <c r="I3871" s="20" t="s">
        <v>259</v>
      </c>
      <c r="J3871" s="11" t="s">
        <v>261</v>
      </c>
      <c r="K3871" s="11" t="s">
        <v>11524</v>
      </c>
      <c r="L3871" s="11">
        <v>2</v>
      </c>
    </row>
    <row r="3872" spans="1:12">
      <c r="A3872" s="11" t="s">
        <v>6813</v>
      </c>
      <c r="D3872" s="11" t="s">
        <v>260</v>
      </c>
      <c r="E3872" s="19" t="s">
        <v>7063</v>
      </c>
      <c r="F3872" s="10">
        <v>42036</v>
      </c>
      <c r="G3872" s="10">
        <v>45689</v>
      </c>
      <c r="H3872" s="11">
        <v>11</v>
      </c>
      <c r="I3872" s="20" t="s">
        <v>259</v>
      </c>
      <c r="J3872" s="11" t="s">
        <v>261</v>
      </c>
      <c r="K3872" s="11" t="s">
        <v>11524</v>
      </c>
      <c r="L3872" s="11">
        <v>2</v>
      </c>
    </row>
    <row r="3873" spans="1:12">
      <c r="A3873" s="11" t="s">
        <v>6814</v>
      </c>
      <c r="D3873" s="11" t="s">
        <v>260</v>
      </c>
      <c r="E3873" s="19" t="s">
        <v>7064</v>
      </c>
      <c r="F3873" s="10">
        <v>42036</v>
      </c>
      <c r="G3873" s="10">
        <v>45689</v>
      </c>
      <c r="H3873" s="11">
        <v>11</v>
      </c>
      <c r="I3873" s="20" t="s">
        <v>259</v>
      </c>
      <c r="J3873" s="11" t="s">
        <v>261</v>
      </c>
      <c r="K3873" s="11" t="s">
        <v>11524</v>
      </c>
      <c r="L3873" s="11">
        <v>2</v>
      </c>
    </row>
    <row r="3874" spans="1:12">
      <c r="A3874" s="11" t="s">
        <v>6815</v>
      </c>
      <c r="D3874" s="11" t="s">
        <v>260</v>
      </c>
      <c r="E3874" s="19" t="s">
        <v>7065</v>
      </c>
      <c r="F3874" s="10">
        <v>42036</v>
      </c>
      <c r="G3874" s="10">
        <v>45689</v>
      </c>
      <c r="H3874" s="11">
        <v>11</v>
      </c>
      <c r="I3874" s="20" t="s">
        <v>259</v>
      </c>
      <c r="J3874" s="11" t="s">
        <v>261</v>
      </c>
      <c r="K3874" s="11" t="s">
        <v>11524</v>
      </c>
      <c r="L3874" s="11">
        <v>2</v>
      </c>
    </row>
    <row r="3875" spans="1:12">
      <c r="A3875" s="11" t="s">
        <v>6816</v>
      </c>
      <c r="D3875" s="11" t="s">
        <v>260</v>
      </c>
      <c r="E3875" s="19" t="s">
        <v>7066</v>
      </c>
      <c r="F3875" s="10">
        <v>42036</v>
      </c>
      <c r="G3875" s="10">
        <v>45689</v>
      </c>
      <c r="H3875" s="11">
        <v>11</v>
      </c>
      <c r="I3875" s="20" t="s">
        <v>259</v>
      </c>
      <c r="J3875" s="11" t="s">
        <v>261</v>
      </c>
      <c r="K3875" s="11" t="s">
        <v>11524</v>
      </c>
      <c r="L3875" s="11">
        <v>2</v>
      </c>
    </row>
    <row r="3876" spans="1:12">
      <c r="A3876" s="11" t="s">
        <v>6817</v>
      </c>
      <c r="D3876" s="11" t="s">
        <v>260</v>
      </c>
      <c r="E3876" s="19" t="s">
        <v>7067</v>
      </c>
      <c r="F3876" s="10">
        <v>42036</v>
      </c>
      <c r="G3876" s="10">
        <v>45689</v>
      </c>
      <c r="H3876" s="11">
        <v>11</v>
      </c>
      <c r="I3876" s="20" t="s">
        <v>259</v>
      </c>
      <c r="J3876" s="11" t="s">
        <v>261</v>
      </c>
      <c r="K3876" s="11" t="s">
        <v>11524</v>
      </c>
      <c r="L3876" s="11">
        <v>2</v>
      </c>
    </row>
    <row r="3877" spans="1:12">
      <c r="A3877" s="11" t="s">
        <v>6818</v>
      </c>
      <c r="D3877" s="11" t="s">
        <v>260</v>
      </c>
      <c r="E3877" s="19" t="s">
        <v>7068</v>
      </c>
      <c r="F3877" s="10">
        <v>42036</v>
      </c>
      <c r="G3877" s="10">
        <v>45689</v>
      </c>
      <c r="H3877" s="11">
        <v>11</v>
      </c>
      <c r="I3877" s="20" t="s">
        <v>259</v>
      </c>
      <c r="J3877" s="11" t="s">
        <v>261</v>
      </c>
      <c r="K3877" s="11" t="s">
        <v>11524</v>
      </c>
      <c r="L3877" s="11">
        <v>2</v>
      </c>
    </row>
    <row r="3878" spans="1:12">
      <c r="A3878" s="11" t="s">
        <v>6819</v>
      </c>
      <c r="D3878" s="11" t="s">
        <v>260</v>
      </c>
      <c r="E3878" s="19" t="s">
        <v>7069</v>
      </c>
      <c r="F3878" s="10">
        <v>42036</v>
      </c>
      <c r="G3878" s="10">
        <v>45689</v>
      </c>
      <c r="H3878" s="11">
        <v>11</v>
      </c>
      <c r="I3878" s="20" t="s">
        <v>259</v>
      </c>
      <c r="J3878" s="11" t="s">
        <v>261</v>
      </c>
      <c r="K3878" s="11" t="s">
        <v>11524</v>
      </c>
      <c r="L3878" s="11">
        <v>2</v>
      </c>
    </row>
    <row r="3879" spans="1:12">
      <c r="A3879" s="11" t="s">
        <v>6820</v>
      </c>
      <c r="D3879" s="11" t="s">
        <v>260</v>
      </c>
      <c r="E3879" s="19" t="s">
        <v>7070</v>
      </c>
      <c r="F3879" s="10">
        <v>42036</v>
      </c>
      <c r="G3879" s="10">
        <v>45689</v>
      </c>
      <c r="H3879" s="11">
        <v>11</v>
      </c>
      <c r="I3879" s="11" t="s">
        <v>277</v>
      </c>
      <c r="J3879" s="11" t="s">
        <v>261</v>
      </c>
      <c r="K3879" s="11" t="s">
        <v>11524</v>
      </c>
      <c r="L3879" s="11">
        <v>2</v>
      </c>
    </row>
    <row r="3880" spans="1:12">
      <c r="A3880" s="11" t="s">
        <v>6821</v>
      </c>
      <c r="D3880" s="11" t="s">
        <v>260</v>
      </c>
      <c r="E3880" s="19" t="s">
        <v>7071</v>
      </c>
      <c r="F3880" s="10">
        <v>42036</v>
      </c>
      <c r="G3880" s="10">
        <v>45689</v>
      </c>
      <c r="H3880" s="11">
        <v>11</v>
      </c>
      <c r="I3880" s="11" t="s">
        <v>277</v>
      </c>
      <c r="J3880" s="11" t="s">
        <v>261</v>
      </c>
      <c r="K3880" s="11" t="s">
        <v>11524</v>
      </c>
      <c r="L3880" s="11">
        <v>2</v>
      </c>
    </row>
    <row r="3881" spans="1:12">
      <c r="A3881" s="11" t="s">
        <v>6822</v>
      </c>
      <c r="D3881" s="11" t="s">
        <v>260</v>
      </c>
      <c r="E3881" s="19" t="s">
        <v>7072</v>
      </c>
      <c r="F3881" s="10">
        <v>42036</v>
      </c>
      <c r="G3881" s="10">
        <v>45689</v>
      </c>
      <c r="H3881" s="11">
        <v>11</v>
      </c>
      <c r="I3881" s="11" t="s">
        <v>277</v>
      </c>
      <c r="J3881" s="11" t="s">
        <v>261</v>
      </c>
      <c r="K3881" s="11" t="s">
        <v>11524</v>
      </c>
      <c r="L3881" s="11">
        <v>2</v>
      </c>
    </row>
    <row r="3882" spans="1:12">
      <c r="A3882" s="11" t="s">
        <v>6823</v>
      </c>
      <c r="D3882" s="11" t="s">
        <v>260</v>
      </c>
      <c r="E3882" s="19" t="s">
        <v>7073</v>
      </c>
      <c r="F3882" s="10">
        <v>42036</v>
      </c>
      <c r="G3882" s="10">
        <v>45689</v>
      </c>
      <c r="H3882" s="11">
        <v>11</v>
      </c>
      <c r="I3882" s="20" t="s">
        <v>259</v>
      </c>
      <c r="J3882" s="11" t="s">
        <v>261</v>
      </c>
      <c r="K3882" s="11" t="s">
        <v>11524</v>
      </c>
      <c r="L3882" s="11">
        <v>2</v>
      </c>
    </row>
    <row r="3883" spans="1:12">
      <c r="A3883" s="11" t="s">
        <v>6824</v>
      </c>
      <c r="D3883" s="11" t="s">
        <v>260</v>
      </c>
      <c r="E3883" s="19" t="s">
        <v>7074</v>
      </c>
      <c r="F3883" s="10">
        <v>42036</v>
      </c>
      <c r="G3883" s="10">
        <v>45689</v>
      </c>
      <c r="H3883" s="11">
        <v>11</v>
      </c>
      <c r="I3883" s="20" t="s">
        <v>259</v>
      </c>
      <c r="J3883" s="11" t="s">
        <v>261</v>
      </c>
      <c r="K3883" s="11" t="s">
        <v>11524</v>
      </c>
      <c r="L3883" s="11">
        <v>2</v>
      </c>
    </row>
    <row r="3884" spans="1:12">
      <c r="A3884" s="11" t="s">
        <v>6825</v>
      </c>
      <c r="D3884" s="11" t="s">
        <v>260</v>
      </c>
      <c r="E3884" s="19" t="s">
        <v>7075</v>
      </c>
      <c r="F3884" s="10">
        <v>42036</v>
      </c>
      <c r="G3884" s="10">
        <v>45689</v>
      </c>
      <c r="H3884" s="11">
        <v>11</v>
      </c>
      <c r="I3884" s="20" t="s">
        <v>259</v>
      </c>
      <c r="J3884" s="11" t="s">
        <v>261</v>
      </c>
      <c r="K3884" s="11" t="s">
        <v>11524</v>
      </c>
      <c r="L3884" s="11">
        <v>2</v>
      </c>
    </row>
    <row r="3885" spans="1:12">
      <c r="A3885" s="11" t="s">
        <v>6826</v>
      </c>
      <c r="D3885" s="11" t="s">
        <v>260</v>
      </c>
      <c r="E3885" s="19" t="s">
        <v>7076</v>
      </c>
      <c r="F3885" s="10">
        <v>42036</v>
      </c>
      <c r="G3885" s="10">
        <v>45689</v>
      </c>
      <c r="H3885" s="11">
        <v>11</v>
      </c>
      <c r="I3885" s="20" t="s">
        <v>259</v>
      </c>
      <c r="J3885" s="11" t="s">
        <v>261</v>
      </c>
      <c r="K3885" s="11" t="s">
        <v>11524</v>
      </c>
      <c r="L3885" s="11">
        <v>2</v>
      </c>
    </row>
    <row r="3886" spans="1:12">
      <c r="A3886" s="11" t="s">
        <v>6827</v>
      </c>
      <c r="D3886" s="11" t="s">
        <v>260</v>
      </c>
      <c r="E3886" s="19" t="s">
        <v>7077</v>
      </c>
      <c r="F3886" s="10">
        <v>42036</v>
      </c>
      <c r="G3886" s="10">
        <v>45689</v>
      </c>
      <c r="H3886" s="11">
        <v>11</v>
      </c>
      <c r="I3886" s="20" t="s">
        <v>259</v>
      </c>
      <c r="J3886" s="11" t="s">
        <v>261</v>
      </c>
      <c r="K3886" s="11" t="s">
        <v>11524</v>
      </c>
      <c r="L3886" s="11">
        <v>2</v>
      </c>
    </row>
    <row r="3887" spans="1:12">
      <c r="A3887" s="11" t="s">
        <v>6828</v>
      </c>
      <c r="D3887" s="11" t="s">
        <v>260</v>
      </c>
      <c r="E3887" s="19" t="s">
        <v>7078</v>
      </c>
      <c r="F3887" s="10">
        <v>42036</v>
      </c>
      <c r="G3887" s="10">
        <v>45689</v>
      </c>
      <c r="H3887" s="11">
        <v>11</v>
      </c>
      <c r="I3887" s="20" t="s">
        <v>259</v>
      </c>
      <c r="J3887" s="11" t="s">
        <v>261</v>
      </c>
      <c r="K3887" s="11" t="s">
        <v>11524</v>
      </c>
      <c r="L3887" s="11">
        <v>2</v>
      </c>
    </row>
    <row r="3888" spans="1:12">
      <c r="A3888" s="11" t="s">
        <v>6829</v>
      </c>
      <c r="D3888" s="11" t="s">
        <v>260</v>
      </c>
      <c r="E3888" s="19" t="s">
        <v>7079</v>
      </c>
      <c r="F3888" s="10">
        <v>42036</v>
      </c>
      <c r="G3888" s="10">
        <v>45689</v>
      </c>
      <c r="H3888" s="11">
        <v>11</v>
      </c>
      <c r="I3888" s="20" t="s">
        <v>259</v>
      </c>
      <c r="J3888" s="11" t="s">
        <v>261</v>
      </c>
      <c r="K3888" s="11" t="s">
        <v>11524</v>
      </c>
      <c r="L3888" s="11">
        <v>2</v>
      </c>
    </row>
    <row r="3889" spans="1:12">
      <c r="A3889" s="11" t="s">
        <v>6830</v>
      </c>
      <c r="D3889" s="11" t="s">
        <v>260</v>
      </c>
      <c r="E3889" s="19" t="s">
        <v>7080</v>
      </c>
      <c r="F3889" s="10">
        <v>42036</v>
      </c>
      <c r="G3889" s="10">
        <v>45689</v>
      </c>
      <c r="H3889" s="11">
        <v>11</v>
      </c>
      <c r="I3889" s="20" t="s">
        <v>259</v>
      </c>
      <c r="J3889" s="11" t="s">
        <v>261</v>
      </c>
      <c r="K3889" s="11" t="s">
        <v>11524</v>
      </c>
      <c r="L3889" s="11">
        <v>2</v>
      </c>
    </row>
    <row r="3890" spans="1:12">
      <c r="A3890" s="11" t="s">
        <v>6831</v>
      </c>
      <c r="D3890" s="11" t="s">
        <v>260</v>
      </c>
      <c r="E3890" s="19" t="s">
        <v>7081</v>
      </c>
      <c r="F3890" s="10">
        <v>42036</v>
      </c>
      <c r="G3890" s="10">
        <v>45689</v>
      </c>
      <c r="H3890" s="11">
        <v>11</v>
      </c>
      <c r="I3890" s="20" t="s">
        <v>259</v>
      </c>
      <c r="J3890" s="11" t="s">
        <v>261</v>
      </c>
      <c r="K3890" s="11" t="s">
        <v>11524</v>
      </c>
      <c r="L3890" s="11">
        <v>2</v>
      </c>
    </row>
    <row r="3891" spans="1:12">
      <c r="A3891" s="11" t="s">
        <v>6832</v>
      </c>
      <c r="D3891" s="11" t="s">
        <v>260</v>
      </c>
      <c r="E3891" s="19" t="s">
        <v>7082</v>
      </c>
      <c r="F3891" s="10">
        <v>42036</v>
      </c>
      <c r="G3891" s="10">
        <v>45689</v>
      </c>
      <c r="H3891" s="11">
        <v>11</v>
      </c>
      <c r="I3891" s="20" t="s">
        <v>259</v>
      </c>
      <c r="J3891" s="11" t="s">
        <v>261</v>
      </c>
      <c r="K3891" s="11" t="s">
        <v>11524</v>
      </c>
      <c r="L3891" s="11">
        <v>2</v>
      </c>
    </row>
    <row r="3892" spans="1:12">
      <c r="A3892" s="11" t="s">
        <v>6833</v>
      </c>
      <c r="D3892" s="11" t="s">
        <v>260</v>
      </c>
      <c r="E3892" s="19" t="s">
        <v>7083</v>
      </c>
      <c r="F3892" s="10">
        <v>42036</v>
      </c>
      <c r="G3892" s="10">
        <v>45689</v>
      </c>
      <c r="H3892" s="11">
        <v>11</v>
      </c>
      <c r="I3892" s="20" t="s">
        <v>259</v>
      </c>
      <c r="J3892" s="11" t="s">
        <v>261</v>
      </c>
      <c r="K3892" s="11" t="s">
        <v>11524</v>
      </c>
      <c r="L3892" s="11">
        <v>2</v>
      </c>
    </row>
    <row r="3893" spans="1:12">
      <c r="A3893" s="11" t="s">
        <v>6834</v>
      </c>
      <c r="D3893" s="11" t="s">
        <v>260</v>
      </c>
      <c r="E3893" s="19" t="s">
        <v>7084</v>
      </c>
      <c r="F3893" s="10">
        <v>42036</v>
      </c>
      <c r="G3893" s="10">
        <v>45689</v>
      </c>
      <c r="H3893" s="11">
        <v>11</v>
      </c>
      <c r="I3893" s="20" t="s">
        <v>259</v>
      </c>
      <c r="J3893" s="11" t="s">
        <v>261</v>
      </c>
      <c r="K3893" s="11" t="s">
        <v>11524</v>
      </c>
      <c r="L3893" s="11">
        <v>2</v>
      </c>
    </row>
    <row r="3894" spans="1:12">
      <c r="A3894" s="11" t="s">
        <v>6835</v>
      </c>
      <c r="D3894" s="11" t="s">
        <v>260</v>
      </c>
      <c r="E3894" s="19" t="s">
        <v>7085</v>
      </c>
      <c r="F3894" s="10">
        <v>42036</v>
      </c>
      <c r="G3894" s="10">
        <v>45689</v>
      </c>
      <c r="H3894" s="11">
        <v>11</v>
      </c>
      <c r="I3894" s="20" t="s">
        <v>259</v>
      </c>
      <c r="J3894" s="11" t="s">
        <v>261</v>
      </c>
      <c r="K3894" s="11" t="s">
        <v>11524</v>
      </c>
      <c r="L3894" s="11">
        <v>2</v>
      </c>
    </row>
    <row r="3895" spans="1:12">
      <c r="A3895" s="11" t="s">
        <v>6836</v>
      </c>
      <c r="D3895" s="11" t="s">
        <v>260</v>
      </c>
      <c r="E3895" s="19" t="s">
        <v>7086</v>
      </c>
      <c r="F3895" s="10">
        <v>42036</v>
      </c>
      <c r="G3895" s="10">
        <v>45689</v>
      </c>
      <c r="H3895" s="11">
        <v>11</v>
      </c>
      <c r="I3895" s="20" t="s">
        <v>259</v>
      </c>
      <c r="J3895" s="11" t="s">
        <v>261</v>
      </c>
      <c r="K3895" s="11" t="s">
        <v>11524</v>
      </c>
      <c r="L3895" s="11">
        <v>2</v>
      </c>
    </row>
    <row r="3896" spans="1:12">
      <c r="A3896" s="11" t="s">
        <v>6837</v>
      </c>
      <c r="D3896" s="11" t="s">
        <v>260</v>
      </c>
      <c r="E3896" s="19" t="s">
        <v>7087</v>
      </c>
      <c r="F3896" s="10">
        <v>42036</v>
      </c>
      <c r="G3896" s="10">
        <v>45689</v>
      </c>
      <c r="H3896" s="11">
        <v>11</v>
      </c>
      <c r="I3896" s="20" t="s">
        <v>259</v>
      </c>
      <c r="J3896" s="11" t="s">
        <v>261</v>
      </c>
      <c r="K3896" s="11" t="s">
        <v>11524</v>
      </c>
      <c r="L3896" s="11">
        <v>2</v>
      </c>
    </row>
    <row r="3897" spans="1:12">
      <c r="A3897" s="11" t="s">
        <v>6838</v>
      </c>
      <c r="D3897" s="11" t="s">
        <v>260</v>
      </c>
      <c r="E3897" s="19" t="s">
        <v>7088</v>
      </c>
      <c r="F3897" s="10">
        <v>42036</v>
      </c>
      <c r="G3897" s="10">
        <v>45689</v>
      </c>
      <c r="H3897" s="11">
        <v>11</v>
      </c>
      <c r="I3897" s="11" t="s">
        <v>277</v>
      </c>
      <c r="J3897" s="11" t="s">
        <v>261</v>
      </c>
      <c r="K3897" s="11" t="s">
        <v>11524</v>
      </c>
      <c r="L3897" s="11">
        <v>2</v>
      </c>
    </row>
    <row r="3898" spans="1:12">
      <c r="A3898" s="11" t="s">
        <v>6839</v>
      </c>
      <c r="D3898" s="11" t="s">
        <v>260</v>
      </c>
      <c r="E3898" s="19" t="s">
        <v>7089</v>
      </c>
      <c r="F3898" s="10">
        <v>42036</v>
      </c>
      <c r="G3898" s="10">
        <v>45689</v>
      </c>
      <c r="H3898" s="11">
        <v>11</v>
      </c>
      <c r="I3898" s="11" t="s">
        <v>277</v>
      </c>
      <c r="J3898" s="11" t="s">
        <v>261</v>
      </c>
      <c r="K3898" s="11" t="s">
        <v>11524</v>
      </c>
      <c r="L3898" s="11">
        <v>2</v>
      </c>
    </row>
    <row r="3899" spans="1:12">
      <c r="A3899" s="11" t="s">
        <v>6840</v>
      </c>
      <c r="D3899" s="11" t="s">
        <v>260</v>
      </c>
      <c r="E3899" s="19" t="s">
        <v>7090</v>
      </c>
      <c r="F3899" s="10">
        <v>42036</v>
      </c>
      <c r="G3899" s="10">
        <v>45689</v>
      </c>
      <c r="H3899" s="11">
        <v>11</v>
      </c>
      <c r="I3899" s="11" t="s">
        <v>277</v>
      </c>
      <c r="J3899" s="11" t="s">
        <v>261</v>
      </c>
      <c r="K3899" s="11" t="s">
        <v>11524</v>
      </c>
      <c r="L3899" s="11">
        <v>2</v>
      </c>
    </row>
    <row r="3900" spans="1:12">
      <c r="A3900" s="11" t="s">
        <v>6841</v>
      </c>
      <c r="D3900" s="11" t="s">
        <v>260</v>
      </c>
      <c r="E3900" s="19" t="s">
        <v>7091</v>
      </c>
      <c r="F3900" s="10">
        <v>42036</v>
      </c>
      <c r="G3900" s="10">
        <v>45689</v>
      </c>
      <c r="H3900" s="11">
        <v>11</v>
      </c>
      <c r="I3900" s="20" t="s">
        <v>259</v>
      </c>
      <c r="J3900" s="11" t="s">
        <v>261</v>
      </c>
      <c r="K3900" s="11" t="s">
        <v>11524</v>
      </c>
      <c r="L3900" s="11">
        <v>2</v>
      </c>
    </row>
    <row r="3901" spans="1:12">
      <c r="A3901" s="11" t="s">
        <v>6842</v>
      </c>
      <c r="D3901" s="11" t="s">
        <v>260</v>
      </c>
      <c r="E3901" s="19" t="s">
        <v>7092</v>
      </c>
      <c r="F3901" s="10">
        <v>42036</v>
      </c>
      <c r="G3901" s="10">
        <v>45689</v>
      </c>
      <c r="H3901" s="11">
        <v>11</v>
      </c>
      <c r="I3901" s="20" t="s">
        <v>259</v>
      </c>
      <c r="J3901" s="11" t="s">
        <v>261</v>
      </c>
      <c r="K3901" s="11" t="s">
        <v>11524</v>
      </c>
      <c r="L3901" s="11">
        <v>2</v>
      </c>
    </row>
    <row r="3902" spans="1:12">
      <c r="A3902" s="11" t="s">
        <v>6843</v>
      </c>
      <c r="D3902" s="11" t="s">
        <v>260</v>
      </c>
      <c r="E3902" s="19" t="s">
        <v>7093</v>
      </c>
      <c r="F3902" s="10">
        <v>42036</v>
      </c>
      <c r="G3902" s="10">
        <v>45689</v>
      </c>
      <c r="H3902" s="11">
        <v>11</v>
      </c>
      <c r="I3902" s="20" t="s">
        <v>259</v>
      </c>
      <c r="J3902" s="11" t="s">
        <v>261</v>
      </c>
      <c r="K3902" s="11" t="s">
        <v>11524</v>
      </c>
      <c r="L3902" s="11">
        <v>2</v>
      </c>
    </row>
    <row r="3903" spans="1:12">
      <c r="A3903" s="11" t="s">
        <v>6844</v>
      </c>
      <c r="D3903" s="11" t="s">
        <v>260</v>
      </c>
      <c r="E3903" s="19" t="s">
        <v>7094</v>
      </c>
      <c r="F3903" s="10">
        <v>42036</v>
      </c>
      <c r="G3903" s="10">
        <v>45689</v>
      </c>
      <c r="H3903" s="11">
        <v>11</v>
      </c>
      <c r="I3903" s="20" t="s">
        <v>259</v>
      </c>
      <c r="J3903" s="11" t="s">
        <v>261</v>
      </c>
      <c r="K3903" s="11" t="s">
        <v>11524</v>
      </c>
      <c r="L3903" s="11">
        <v>2</v>
      </c>
    </row>
    <row r="3904" spans="1:12">
      <c r="A3904" s="11" t="s">
        <v>6845</v>
      </c>
      <c r="D3904" s="11" t="s">
        <v>260</v>
      </c>
      <c r="E3904" s="19" t="s">
        <v>7095</v>
      </c>
      <c r="F3904" s="10">
        <v>42036</v>
      </c>
      <c r="G3904" s="10">
        <v>45689</v>
      </c>
      <c r="H3904" s="11">
        <v>11</v>
      </c>
      <c r="I3904" s="20" t="s">
        <v>259</v>
      </c>
      <c r="J3904" s="11" t="s">
        <v>261</v>
      </c>
      <c r="K3904" s="11" t="s">
        <v>11524</v>
      </c>
      <c r="L3904" s="11">
        <v>2</v>
      </c>
    </row>
    <row r="3905" spans="1:12">
      <c r="A3905" s="11" t="s">
        <v>6846</v>
      </c>
      <c r="D3905" s="11" t="s">
        <v>260</v>
      </c>
      <c r="E3905" s="19" t="s">
        <v>7096</v>
      </c>
      <c r="F3905" s="10">
        <v>42036</v>
      </c>
      <c r="G3905" s="10">
        <v>45689</v>
      </c>
      <c r="H3905" s="11">
        <v>11</v>
      </c>
      <c r="I3905" s="20" t="s">
        <v>259</v>
      </c>
      <c r="J3905" s="11" t="s">
        <v>261</v>
      </c>
      <c r="K3905" s="11" t="s">
        <v>11524</v>
      </c>
      <c r="L3905" s="11">
        <v>2</v>
      </c>
    </row>
    <row r="3906" spans="1:12">
      <c r="A3906" s="11" t="s">
        <v>6847</v>
      </c>
      <c r="D3906" s="11" t="s">
        <v>260</v>
      </c>
      <c r="E3906" s="19" t="s">
        <v>7097</v>
      </c>
      <c r="F3906" s="10">
        <v>42036</v>
      </c>
      <c r="G3906" s="10">
        <v>45689</v>
      </c>
      <c r="H3906" s="11">
        <v>11</v>
      </c>
      <c r="I3906" s="20" t="s">
        <v>259</v>
      </c>
      <c r="J3906" s="11" t="s">
        <v>261</v>
      </c>
      <c r="K3906" s="11" t="s">
        <v>11524</v>
      </c>
      <c r="L3906" s="11">
        <v>2</v>
      </c>
    </row>
    <row r="3907" spans="1:12">
      <c r="A3907" s="11" t="s">
        <v>6848</v>
      </c>
      <c r="D3907" s="11" t="s">
        <v>260</v>
      </c>
      <c r="E3907" s="19" t="s">
        <v>7098</v>
      </c>
      <c r="F3907" s="10">
        <v>42036</v>
      </c>
      <c r="G3907" s="10">
        <v>45689</v>
      </c>
      <c r="H3907" s="11">
        <v>11</v>
      </c>
      <c r="I3907" s="20" t="s">
        <v>259</v>
      </c>
      <c r="J3907" s="11" t="s">
        <v>261</v>
      </c>
      <c r="K3907" s="11" t="s">
        <v>11524</v>
      </c>
      <c r="L3907" s="11">
        <v>2</v>
      </c>
    </row>
    <row r="3908" spans="1:12">
      <c r="A3908" s="11" t="s">
        <v>6849</v>
      </c>
      <c r="D3908" s="11" t="s">
        <v>260</v>
      </c>
      <c r="E3908" s="19" t="s">
        <v>7099</v>
      </c>
      <c r="F3908" s="10">
        <v>42036</v>
      </c>
      <c r="G3908" s="10">
        <v>45689</v>
      </c>
      <c r="H3908" s="11">
        <v>11</v>
      </c>
      <c r="I3908" s="20" t="s">
        <v>259</v>
      </c>
      <c r="J3908" s="11" t="s">
        <v>261</v>
      </c>
      <c r="K3908" s="11" t="s">
        <v>11524</v>
      </c>
      <c r="L3908" s="11">
        <v>2</v>
      </c>
    </row>
    <row r="3909" spans="1:12">
      <c r="A3909" s="11" t="s">
        <v>6850</v>
      </c>
      <c r="D3909" s="11" t="s">
        <v>260</v>
      </c>
      <c r="E3909" s="19" t="s">
        <v>7100</v>
      </c>
      <c r="F3909" s="10">
        <v>42036</v>
      </c>
      <c r="G3909" s="10">
        <v>45689</v>
      </c>
      <c r="H3909" s="11">
        <v>11</v>
      </c>
      <c r="I3909" s="20" t="s">
        <v>259</v>
      </c>
      <c r="J3909" s="11" t="s">
        <v>261</v>
      </c>
      <c r="K3909" s="11" t="s">
        <v>11524</v>
      </c>
      <c r="L3909" s="11">
        <v>2</v>
      </c>
    </row>
    <row r="3910" spans="1:12">
      <c r="A3910" s="11" t="s">
        <v>6851</v>
      </c>
      <c r="D3910" s="11" t="s">
        <v>260</v>
      </c>
      <c r="E3910" s="19" t="s">
        <v>7101</v>
      </c>
      <c r="F3910" s="10">
        <v>42036</v>
      </c>
      <c r="G3910" s="10">
        <v>45689</v>
      </c>
      <c r="H3910" s="11">
        <v>11</v>
      </c>
      <c r="I3910" s="20" t="s">
        <v>259</v>
      </c>
      <c r="J3910" s="11" t="s">
        <v>261</v>
      </c>
      <c r="K3910" s="11" t="s">
        <v>11524</v>
      </c>
      <c r="L3910" s="11">
        <v>2</v>
      </c>
    </row>
    <row r="3911" spans="1:12">
      <c r="A3911" s="11" t="s">
        <v>6852</v>
      </c>
      <c r="D3911" s="11" t="s">
        <v>260</v>
      </c>
      <c r="E3911" s="19" t="s">
        <v>7102</v>
      </c>
      <c r="F3911" s="10">
        <v>42036</v>
      </c>
      <c r="G3911" s="10">
        <v>45689</v>
      </c>
      <c r="H3911" s="11">
        <v>11</v>
      </c>
      <c r="I3911" s="20" t="s">
        <v>259</v>
      </c>
      <c r="J3911" s="11" t="s">
        <v>261</v>
      </c>
      <c r="K3911" s="11" t="s">
        <v>11524</v>
      </c>
      <c r="L3911" s="11">
        <v>2</v>
      </c>
    </row>
    <row r="3912" spans="1:12">
      <c r="A3912" s="11" t="s">
        <v>6853</v>
      </c>
      <c r="D3912" s="11" t="s">
        <v>260</v>
      </c>
      <c r="E3912" s="19" t="s">
        <v>7103</v>
      </c>
      <c r="F3912" s="10">
        <v>42036</v>
      </c>
      <c r="G3912" s="10">
        <v>45689</v>
      </c>
      <c r="H3912" s="11">
        <v>11</v>
      </c>
      <c r="I3912" s="20" t="s">
        <v>259</v>
      </c>
      <c r="J3912" s="11" t="s">
        <v>261</v>
      </c>
      <c r="K3912" s="11" t="s">
        <v>11524</v>
      </c>
      <c r="L3912" s="11">
        <v>2</v>
      </c>
    </row>
    <row r="3913" spans="1:12">
      <c r="A3913" s="11" t="s">
        <v>6854</v>
      </c>
      <c r="D3913" s="11" t="s">
        <v>260</v>
      </c>
      <c r="E3913" s="19" t="s">
        <v>7104</v>
      </c>
      <c r="F3913" s="10">
        <v>42036</v>
      </c>
      <c r="G3913" s="10">
        <v>45689</v>
      </c>
      <c r="H3913" s="11">
        <v>11</v>
      </c>
      <c r="I3913" s="20" t="s">
        <v>259</v>
      </c>
      <c r="J3913" s="11" t="s">
        <v>261</v>
      </c>
      <c r="K3913" s="11" t="s">
        <v>11524</v>
      </c>
      <c r="L3913" s="11">
        <v>2</v>
      </c>
    </row>
    <row r="3914" spans="1:12">
      <c r="A3914" s="11" t="s">
        <v>6855</v>
      </c>
      <c r="D3914" s="11" t="s">
        <v>260</v>
      </c>
      <c r="E3914" s="19" t="s">
        <v>7105</v>
      </c>
      <c r="F3914" s="10">
        <v>42036</v>
      </c>
      <c r="G3914" s="10">
        <v>45689</v>
      </c>
      <c r="H3914" s="11">
        <v>11</v>
      </c>
      <c r="I3914" s="20" t="s">
        <v>259</v>
      </c>
      <c r="J3914" s="11" t="s">
        <v>261</v>
      </c>
      <c r="K3914" s="11" t="s">
        <v>11524</v>
      </c>
      <c r="L3914" s="11">
        <v>2</v>
      </c>
    </row>
    <row r="3915" spans="1:12">
      <c r="A3915" s="11" t="s">
        <v>6856</v>
      </c>
      <c r="D3915" s="11" t="s">
        <v>260</v>
      </c>
      <c r="E3915" s="19" t="s">
        <v>7106</v>
      </c>
      <c r="F3915" s="10">
        <v>42036</v>
      </c>
      <c r="G3915" s="10">
        <v>45689</v>
      </c>
      <c r="H3915" s="11">
        <v>11</v>
      </c>
      <c r="I3915" s="11" t="s">
        <v>277</v>
      </c>
      <c r="J3915" s="11" t="s">
        <v>261</v>
      </c>
      <c r="K3915" s="11" t="s">
        <v>11524</v>
      </c>
      <c r="L3915" s="11">
        <v>2</v>
      </c>
    </row>
    <row r="3916" spans="1:12">
      <c r="A3916" s="11" t="s">
        <v>6857</v>
      </c>
      <c r="D3916" s="11" t="s">
        <v>260</v>
      </c>
      <c r="E3916" s="19" t="s">
        <v>7107</v>
      </c>
      <c r="F3916" s="10">
        <v>42036</v>
      </c>
      <c r="G3916" s="10">
        <v>45689</v>
      </c>
      <c r="H3916" s="11">
        <v>11</v>
      </c>
      <c r="I3916" s="11" t="s">
        <v>277</v>
      </c>
      <c r="J3916" s="11" t="s">
        <v>261</v>
      </c>
      <c r="K3916" s="11" t="s">
        <v>11524</v>
      </c>
      <c r="L3916" s="11">
        <v>2</v>
      </c>
    </row>
    <row r="3917" spans="1:12">
      <c r="A3917" s="11" t="s">
        <v>6858</v>
      </c>
      <c r="D3917" s="11" t="s">
        <v>260</v>
      </c>
      <c r="E3917" s="19" t="s">
        <v>7108</v>
      </c>
      <c r="F3917" s="10">
        <v>42036</v>
      </c>
      <c r="G3917" s="10">
        <v>45689</v>
      </c>
      <c r="H3917" s="11">
        <v>11</v>
      </c>
      <c r="I3917" s="11" t="s">
        <v>277</v>
      </c>
      <c r="J3917" s="11" t="s">
        <v>261</v>
      </c>
      <c r="K3917" s="11" t="s">
        <v>11524</v>
      </c>
      <c r="L3917" s="11">
        <v>2</v>
      </c>
    </row>
    <row r="3918" spans="1:12">
      <c r="A3918" s="11" t="s">
        <v>6859</v>
      </c>
      <c r="D3918" s="11" t="s">
        <v>260</v>
      </c>
      <c r="E3918" s="19" t="s">
        <v>7109</v>
      </c>
      <c r="F3918" s="10">
        <v>42036</v>
      </c>
      <c r="G3918" s="10">
        <v>45689</v>
      </c>
      <c r="H3918" s="11">
        <v>11</v>
      </c>
      <c r="I3918" s="20" t="s">
        <v>259</v>
      </c>
      <c r="J3918" s="11" t="s">
        <v>261</v>
      </c>
      <c r="K3918" s="11" t="s">
        <v>11524</v>
      </c>
      <c r="L3918" s="11">
        <v>2</v>
      </c>
    </row>
    <row r="3919" spans="1:12">
      <c r="A3919" s="11" t="s">
        <v>6860</v>
      </c>
      <c r="D3919" s="11" t="s">
        <v>260</v>
      </c>
      <c r="E3919" s="19" t="s">
        <v>7110</v>
      </c>
      <c r="F3919" s="10">
        <v>42036</v>
      </c>
      <c r="G3919" s="10">
        <v>45689</v>
      </c>
      <c r="H3919" s="11">
        <v>11</v>
      </c>
      <c r="I3919" s="20" t="s">
        <v>259</v>
      </c>
      <c r="J3919" s="11" t="s">
        <v>261</v>
      </c>
      <c r="K3919" s="11" t="s">
        <v>11524</v>
      </c>
      <c r="L3919" s="11">
        <v>2</v>
      </c>
    </row>
    <row r="3920" spans="1:12">
      <c r="A3920" s="11" t="s">
        <v>6861</v>
      </c>
      <c r="D3920" s="11" t="s">
        <v>260</v>
      </c>
      <c r="E3920" s="19" t="s">
        <v>7111</v>
      </c>
      <c r="F3920" s="10">
        <v>42036</v>
      </c>
      <c r="G3920" s="10">
        <v>45689</v>
      </c>
      <c r="H3920" s="11">
        <v>11</v>
      </c>
      <c r="I3920" s="20" t="s">
        <v>259</v>
      </c>
      <c r="J3920" s="11" t="s">
        <v>261</v>
      </c>
      <c r="K3920" s="11" t="s">
        <v>11524</v>
      </c>
      <c r="L3920" s="11">
        <v>2</v>
      </c>
    </row>
    <row r="3921" spans="1:12">
      <c r="A3921" s="11" t="s">
        <v>6862</v>
      </c>
      <c r="D3921" s="11" t="s">
        <v>260</v>
      </c>
      <c r="E3921" s="19" t="s">
        <v>7112</v>
      </c>
      <c r="F3921" s="10">
        <v>42036</v>
      </c>
      <c r="G3921" s="10">
        <v>45689</v>
      </c>
      <c r="H3921" s="11">
        <v>11</v>
      </c>
      <c r="I3921" s="20" t="s">
        <v>259</v>
      </c>
      <c r="J3921" s="11" t="s">
        <v>261</v>
      </c>
      <c r="K3921" s="11" t="s">
        <v>11524</v>
      </c>
      <c r="L3921" s="11">
        <v>2</v>
      </c>
    </row>
    <row r="3922" spans="1:12">
      <c r="A3922" s="11" t="s">
        <v>6863</v>
      </c>
      <c r="D3922" s="11" t="s">
        <v>260</v>
      </c>
      <c r="E3922" s="19" t="s">
        <v>7113</v>
      </c>
      <c r="F3922" s="10">
        <v>42036</v>
      </c>
      <c r="G3922" s="10">
        <v>45689</v>
      </c>
      <c r="H3922" s="11">
        <v>11</v>
      </c>
      <c r="I3922" s="20" t="s">
        <v>259</v>
      </c>
      <c r="J3922" s="11" t="s">
        <v>261</v>
      </c>
      <c r="K3922" s="11" t="s">
        <v>11524</v>
      </c>
      <c r="L3922" s="11">
        <v>2</v>
      </c>
    </row>
    <row r="3923" spans="1:12">
      <c r="A3923" s="11" t="s">
        <v>6864</v>
      </c>
      <c r="D3923" s="11" t="s">
        <v>260</v>
      </c>
      <c r="E3923" s="19" t="s">
        <v>7114</v>
      </c>
      <c r="F3923" s="10">
        <v>42036</v>
      </c>
      <c r="G3923" s="10">
        <v>45689</v>
      </c>
      <c r="H3923" s="11">
        <v>11</v>
      </c>
      <c r="I3923" s="20" t="s">
        <v>259</v>
      </c>
      <c r="J3923" s="11" t="s">
        <v>261</v>
      </c>
      <c r="K3923" s="11" t="s">
        <v>11524</v>
      </c>
      <c r="L3923" s="11">
        <v>2</v>
      </c>
    </row>
    <row r="3924" spans="1:12">
      <c r="A3924" s="11" t="s">
        <v>6865</v>
      </c>
      <c r="D3924" s="11" t="s">
        <v>260</v>
      </c>
      <c r="E3924" s="19" t="s">
        <v>7115</v>
      </c>
      <c r="F3924" s="10">
        <v>42036</v>
      </c>
      <c r="G3924" s="10">
        <v>45689</v>
      </c>
      <c r="H3924" s="11">
        <v>11</v>
      </c>
      <c r="I3924" s="20" t="s">
        <v>259</v>
      </c>
      <c r="J3924" s="11" t="s">
        <v>261</v>
      </c>
      <c r="K3924" s="11" t="s">
        <v>11524</v>
      </c>
      <c r="L3924" s="11">
        <v>2</v>
      </c>
    </row>
    <row r="3925" spans="1:12">
      <c r="A3925" s="11" t="s">
        <v>6866</v>
      </c>
      <c r="D3925" s="11" t="s">
        <v>260</v>
      </c>
      <c r="E3925" s="19" t="s">
        <v>7116</v>
      </c>
      <c r="F3925" s="10">
        <v>42036</v>
      </c>
      <c r="G3925" s="10">
        <v>45689</v>
      </c>
      <c r="H3925" s="11">
        <v>11</v>
      </c>
      <c r="I3925" s="20" t="s">
        <v>259</v>
      </c>
      <c r="J3925" s="11" t="s">
        <v>261</v>
      </c>
      <c r="K3925" s="11" t="s">
        <v>11524</v>
      </c>
      <c r="L3925" s="11">
        <v>2</v>
      </c>
    </row>
    <row r="3926" spans="1:12">
      <c r="A3926" s="11" t="s">
        <v>6867</v>
      </c>
      <c r="D3926" s="11" t="s">
        <v>260</v>
      </c>
      <c r="E3926" s="19" t="s">
        <v>7117</v>
      </c>
      <c r="F3926" s="10">
        <v>42036</v>
      </c>
      <c r="G3926" s="10">
        <v>45689</v>
      </c>
      <c r="H3926" s="11">
        <v>11</v>
      </c>
      <c r="I3926" s="20" t="s">
        <v>259</v>
      </c>
      <c r="J3926" s="11" t="s">
        <v>261</v>
      </c>
      <c r="K3926" s="11" t="s">
        <v>11524</v>
      </c>
      <c r="L3926" s="11">
        <v>2</v>
      </c>
    </row>
    <row r="3927" spans="1:12">
      <c r="A3927" s="11" t="s">
        <v>6868</v>
      </c>
      <c r="D3927" s="11" t="s">
        <v>260</v>
      </c>
      <c r="E3927" s="19" t="s">
        <v>7118</v>
      </c>
      <c r="F3927" s="10">
        <v>42036</v>
      </c>
      <c r="G3927" s="10">
        <v>45689</v>
      </c>
      <c r="H3927" s="11">
        <v>11</v>
      </c>
      <c r="I3927" s="20" t="s">
        <v>259</v>
      </c>
      <c r="J3927" s="11" t="s">
        <v>261</v>
      </c>
      <c r="K3927" s="11" t="s">
        <v>11524</v>
      </c>
      <c r="L3927" s="11">
        <v>2</v>
      </c>
    </row>
    <row r="3928" spans="1:12">
      <c r="A3928" s="11" t="s">
        <v>6869</v>
      </c>
      <c r="D3928" s="11" t="s">
        <v>260</v>
      </c>
      <c r="E3928" s="19" t="s">
        <v>7119</v>
      </c>
      <c r="F3928" s="10">
        <v>42036</v>
      </c>
      <c r="G3928" s="10">
        <v>45689</v>
      </c>
      <c r="H3928" s="11">
        <v>11</v>
      </c>
      <c r="I3928" s="20" t="s">
        <v>259</v>
      </c>
      <c r="J3928" s="11" t="s">
        <v>261</v>
      </c>
      <c r="K3928" s="11" t="s">
        <v>11524</v>
      </c>
      <c r="L3928" s="11">
        <v>2</v>
      </c>
    </row>
    <row r="3929" spans="1:12">
      <c r="A3929" s="11" t="s">
        <v>6870</v>
      </c>
      <c r="D3929" s="11" t="s">
        <v>260</v>
      </c>
      <c r="E3929" s="19" t="s">
        <v>7120</v>
      </c>
      <c r="F3929" s="10">
        <v>42036</v>
      </c>
      <c r="G3929" s="10">
        <v>45689</v>
      </c>
      <c r="H3929" s="11">
        <v>11</v>
      </c>
      <c r="I3929" s="20" t="s">
        <v>259</v>
      </c>
      <c r="J3929" s="11" t="s">
        <v>261</v>
      </c>
      <c r="K3929" s="11" t="s">
        <v>11524</v>
      </c>
      <c r="L3929" s="11">
        <v>2</v>
      </c>
    </row>
    <row r="3930" spans="1:12">
      <c r="A3930" s="11" t="s">
        <v>6871</v>
      </c>
      <c r="D3930" s="11" t="s">
        <v>260</v>
      </c>
      <c r="E3930" s="19" t="s">
        <v>7121</v>
      </c>
      <c r="F3930" s="10">
        <v>42036</v>
      </c>
      <c r="G3930" s="10">
        <v>45689</v>
      </c>
      <c r="H3930" s="11">
        <v>11</v>
      </c>
      <c r="I3930" s="20" t="s">
        <v>259</v>
      </c>
      <c r="J3930" s="11" t="s">
        <v>261</v>
      </c>
      <c r="K3930" s="11" t="s">
        <v>11524</v>
      </c>
      <c r="L3930" s="11">
        <v>2</v>
      </c>
    </row>
    <row r="3931" spans="1:12">
      <c r="A3931" s="11" t="s">
        <v>6872</v>
      </c>
      <c r="D3931" s="11" t="s">
        <v>260</v>
      </c>
      <c r="E3931" s="19" t="s">
        <v>7122</v>
      </c>
      <c r="F3931" s="10">
        <v>42036</v>
      </c>
      <c r="G3931" s="10">
        <v>45689</v>
      </c>
      <c r="H3931" s="11">
        <v>11</v>
      </c>
      <c r="I3931" s="20" t="s">
        <v>259</v>
      </c>
      <c r="J3931" s="11" t="s">
        <v>261</v>
      </c>
      <c r="K3931" s="11" t="s">
        <v>11524</v>
      </c>
      <c r="L3931" s="11">
        <v>2</v>
      </c>
    </row>
    <row r="3932" spans="1:12">
      <c r="A3932" s="11" t="s">
        <v>6873</v>
      </c>
      <c r="D3932" s="11" t="s">
        <v>260</v>
      </c>
      <c r="E3932" s="19" t="s">
        <v>7123</v>
      </c>
      <c r="F3932" s="10">
        <v>42036</v>
      </c>
      <c r="G3932" s="10">
        <v>45689</v>
      </c>
      <c r="H3932" s="11">
        <v>11</v>
      </c>
      <c r="I3932" s="20" t="s">
        <v>259</v>
      </c>
      <c r="J3932" s="11" t="s">
        <v>261</v>
      </c>
      <c r="K3932" s="11" t="s">
        <v>11524</v>
      </c>
      <c r="L3932" s="11">
        <v>2</v>
      </c>
    </row>
    <row r="3933" spans="1:12">
      <c r="A3933" s="11" t="s">
        <v>6874</v>
      </c>
      <c r="D3933" s="11" t="s">
        <v>260</v>
      </c>
      <c r="E3933" s="19" t="s">
        <v>7124</v>
      </c>
      <c r="F3933" s="10">
        <v>42036</v>
      </c>
      <c r="G3933" s="10">
        <v>45689</v>
      </c>
      <c r="H3933" s="11">
        <v>11</v>
      </c>
      <c r="I3933" s="11" t="s">
        <v>277</v>
      </c>
      <c r="J3933" s="11" t="s">
        <v>261</v>
      </c>
      <c r="K3933" s="11" t="s">
        <v>11524</v>
      </c>
      <c r="L3933" s="11">
        <v>2</v>
      </c>
    </row>
    <row r="3934" spans="1:12">
      <c r="A3934" s="11" t="s">
        <v>6875</v>
      </c>
      <c r="D3934" s="11" t="s">
        <v>260</v>
      </c>
      <c r="E3934" s="19" t="s">
        <v>7125</v>
      </c>
      <c r="F3934" s="10">
        <v>42036</v>
      </c>
      <c r="G3934" s="10">
        <v>45689</v>
      </c>
      <c r="H3934" s="11">
        <v>11</v>
      </c>
      <c r="I3934" s="11" t="s">
        <v>277</v>
      </c>
      <c r="J3934" s="11" t="s">
        <v>261</v>
      </c>
      <c r="K3934" s="11" t="s">
        <v>11524</v>
      </c>
      <c r="L3934" s="11">
        <v>2</v>
      </c>
    </row>
    <row r="3935" spans="1:12">
      <c r="A3935" s="11" t="s">
        <v>6876</v>
      </c>
      <c r="D3935" s="11" t="s">
        <v>260</v>
      </c>
      <c r="E3935" s="19" t="s">
        <v>7126</v>
      </c>
      <c r="F3935" s="10">
        <v>42036</v>
      </c>
      <c r="G3935" s="10">
        <v>45689</v>
      </c>
      <c r="H3935" s="11">
        <v>11</v>
      </c>
      <c r="I3935" s="11" t="s">
        <v>277</v>
      </c>
      <c r="J3935" s="11" t="s">
        <v>261</v>
      </c>
      <c r="K3935" s="11" t="s">
        <v>11524</v>
      </c>
      <c r="L3935" s="11">
        <v>2</v>
      </c>
    </row>
    <row r="3936" spans="1:12">
      <c r="A3936" s="11" t="s">
        <v>6877</v>
      </c>
      <c r="D3936" s="11" t="s">
        <v>260</v>
      </c>
      <c r="E3936" s="19" t="s">
        <v>7127</v>
      </c>
      <c r="F3936" s="10">
        <v>42036</v>
      </c>
      <c r="G3936" s="10">
        <v>45689</v>
      </c>
      <c r="H3936" s="11">
        <v>11</v>
      </c>
      <c r="I3936" s="20" t="s">
        <v>259</v>
      </c>
      <c r="J3936" s="11" t="s">
        <v>261</v>
      </c>
      <c r="K3936" s="11" t="s">
        <v>11524</v>
      </c>
      <c r="L3936" s="11">
        <v>2</v>
      </c>
    </row>
    <row r="3937" spans="1:12">
      <c r="A3937" s="11" t="s">
        <v>6878</v>
      </c>
      <c r="D3937" s="11" t="s">
        <v>260</v>
      </c>
      <c r="E3937" s="19" t="s">
        <v>7128</v>
      </c>
      <c r="F3937" s="10">
        <v>42036</v>
      </c>
      <c r="G3937" s="10">
        <v>45689</v>
      </c>
      <c r="H3937" s="11">
        <v>11</v>
      </c>
      <c r="I3937" s="20" t="s">
        <v>259</v>
      </c>
      <c r="J3937" s="11" t="s">
        <v>261</v>
      </c>
      <c r="K3937" s="11" t="s">
        <v>11524</v>
      </c>
      <c r="L3937" s="11">
        <v>2</v>
      </c>
    </row>
    <row r="3938" spans="1:12">
      <c r="A3938" s="11" t="s">
        <v>6879</v>
      </c>
      <c r="D3938" s="11" t="s">
        <v>260</v>
      </c>
      <c r="E3938" s="19" t="s">
        <v>7129</v>
      </c>
      <c r="F3938" s="10">
        <v>42036</v>
      </c>
      <c r="G3938" s="10">
        <v>45689</v>
      </c>
      <c r="H3938" s="11">
        <v>11</v>
      </c>
      <c r="I3938" s="20" t="s">
        <v>259</v>
      </c>
      <c r="J3938" s="11" t="s">
        <v>261</v>
      </c>
      <c r="K3938" s="11" t="s">
        <v>11524</v>
      </c>
      <c r="L3938" s="11">
        <v>2</v>
      </c>
    </row>
    <row r="3939" spans="1:12">
      <c r="A3939" s="11" t="s">
        <v>6880</v>
      </c>
      <c r="D3939" s="11" t="s">
        <v>260</v>
      </c>
      <c r="E3939" s="19" t="s">
        <v>7130</v>
      </c>
      <c r="F3939" s="10">
        <v>42036</v>
      </c>
      <c r="G3939" s="10">
        <v>45689</v>
      </c>
      <c r="H3939" s="11">
        <v>11</v>
      </c>
      <c r="I3939" s="20" t="s">
        <v>259</v>
      </c>
      <c r="J3939" s="11" t="s">
        <v>261</v>
      </c>
      <c r="K3939" s="11" t="s">
        <v>11524</v>
      </c>
      <c r="L3939" s="11">
        <v>2</v>
      </c>
    </row>
    <row r="3940" spans="1:12">
      <c r="A3940" s="11" t="s">
        <v>6881</v>
      </c>
      <c r="D3940" s="11" t="s">
        <v>260</v>
      </c>
      <c r="E3940" s="19" t="s">
        <v>7131</v>
      </c>
      <c r="F3940" s="10">
        <v>42036</v>
      </c>
      <c r="G3940" s="10">
        <v>45689</v>
      </c>
      <c r="H3940" s="11">
        <v>11</v>
      </c>
      <c r="I3940" s="20" t="s">
        <v>259</v>
      </c>
      <c r="J3940" s="11" t="s">
        <v>261</v>
      </c>
      <c r="K3940" s="11" t="s">
        <v>11524</v>
      </c>
      <c r="L3940" s="11">
        <v>2</v>
      </c>
    </row>
    <row r="3941" spans="1:12">
      <c r="A3941" s="11" t="s">
        <v>6882</v>
      </c>
      <c r="D3941" s="11" t="s">
        <v>260</v>
      </c>
      <c r="E3941" s="19" t="s">
        <v>7132</v>
      </c>
      <c r="F3941" s="10">
        <v>42036</v>
      </c>
      <c r="G3941" s="10">
        <v>45689</v>
      </c>
      <c r="H3941" s="11">
        <v>11</v>
      </c>
      <c r="I3941" s="20" t="s">
        <v>259</v>
      </c>
      <c r="J3941" s="11" t="s">
        <v>261</v>
      </c>
      <c r="K3941" s="11" t="s">
        <v>11524</v>
      </c>
      <c r="L3941" s="11">
        <v>2</v>
      </c>
    </row>
    <row r="3942" spans="1:12">
      <c r="A3942" s="11" t="s">
        <v>6883</v>
      </c>
      <c r="D3942" s="11" t="s">
        <v>260</v>
      </c>
      <c r="E3942" s="19" t="s">
        <v>7133</v>
      </c>
      <c r="F3942" s="10">
        <v>42036</v>
      </c>
      <c r="G3942" s="10">
        <v>45689</v>
      </c>
      <c r="H3942" s="11">
        <v>11</v>
      </c>
      <c r="I3942" s="20" t="s">
        <v>259</v>
      </c>
      <c r="J3942" s="11" t="s">
        <v>261</v>
      </c>
      <c r="K3942" s="11" t="s">
        <v>11524</v>
      </c>
      <c r="L3942" s="11">
        <v>2</v>
      </c>
    </row>
    <row r="3943" spans="1:12">
      <c r="A3943" s="11" t="s">
        <v>6884</v>
      </c>
      <c r="D3943" s="11" t="s">
        <v>260</v>
      </c>
      <c r="E3943" s="19" t="s">
        <v>7134</v>
      </c>
      <c r="F3943" s="10">
        <v>42036</v>
      </c>
      <c r="G3943" s="10">
        <v>45689</v>
      </c>
      <c r="H3943" s="11">
        <v>11</v>
      </c>
      <c r="I3943" s="20" t="s">
        <v>259</v>
      </c>
      <c r="J3943" s="11" t="s">
        <v>261</v>
      </c>
      <c r="K3943" s="11" t="s">
        <v>11524</v>
      </c>
      <c r="L3943" s="11">
        <v>2</v>
      </c>
    </row>
    <row r="3944" spans="1:12">
      <c r="A3944" s="11" t="s">
        <v>6885</v>
      </c>
      <c r="D3944" s="11" t="s">
        <v>260</v>
      </c>
      <c r="E3944" s="19" t="s">
        <v>7135</v>
      </c>
      <c r="F3944" s="10">
        <v>42036</v>
      </c>
      <c r="G3944" s="10">
        <v>45689</v>
      </c>
      <c r="H3944" s="11">
        <v>11</v>
      </c>
      <c r="I3944" s="20" t="s">
        <v>259</v>
      </c>
      <c r="J3944" s="11" t="s">
        <v>261</v>
      </c>
      <c r="K3944" s="11" t="s">
        <v>11524</v>
      </c>
      <c r="L3944" s="11">
        <v>2</v>
      </c>
    </row>
    <row r="3945" spans="1:12">
      <c r="A3945" s="11" t="s">
        <v>6886</v>
      </c>
      <c r="D3945" s="11" t="s">
        <v>260</v>
      </c>
      <c r="E3945" s="19" t="s">
        <v>7136</v>
      </c>
      <c r="F3945" s="10">
        <v>42036</v>
      </c>
      <c r="G3945" s="10">
        <v>45689</v>
      </c>
      <c r="H3945" s="11">
        <v>11</v>
      </c>
      <c r="I3945" s="20" t="s">
        <v>259</v>
      </c>
      <c r="J3945" s="11" t="s">
        <v>261</v>
      </c>
      <c r="K3945" s="11" t="s">
        <v>11524</v>
      </c>
      <c r="L3945" s="11">
        <v>2</v>
      </c>
    </row>
    <row r="3946" spans="1:12">
      <c r="A3946" s="11" t="s">
        <v>6887</v>
      </c>
      <c r="D3946" s="11" t="s">
        <v>260</v>
      </c>
      <c r="E3946" s="19" t="s">
        <v>7137</v>
      </c>
      <c r="F3946" s="10">
        <v>42036</v>
      </c>
      <c r="G3946" s="10">
        <v>45689</v>
      </c>
      <c r="H3946" s="11">
        <v>11</v>
      </c>
      <c r="I3946" s="20" t="s">
        <v>259</v>
      </c>
      <c r="J3946" s="11" t="s">
        <v>261</v>
      </c>
      <c r="K3946" s="11" t="s">
        <v>11524</v>
      </c>
      <c r="L3946" s="11">
        <v>2</v>
      </c>
    </row>
    <row r="3947" spans="1:12">
      <c r="A3947" s="11" t="s">
        <v>6888</v>
      </c>
      <c r="D3947" s="11" t="s">
        <v>260</v>
      </c>
      <c r="E3947" s="19" t="s">
        <v>7138</v>
      </c>
      <c r="F3947" s="10">
        <v>42036</v>
      </c>
      <c r="G3947" s="10">
        <v>45689</v>
      </c>
      <c r="H3947" s="11">
        <v>11</v>
      </c>
      <c r="I3947" s="20" t="s">
        <v>259</v>
      </c>
      <c r="J3947" s="11" t="s">
        <v>261</v>
      </c>
      <c r="K3947" s="11" t="s">
        <v>11524</v>
      </c>
      <c r="L3947" s="11">
        <v>2</v>
      </c>
    </row>
    <row r="3948" spans="1:12">
      <c r="A3948" s="11" t="s">
        <v>6889</v>
      </c>
      <c r="D3948" s="11" t="s">
        <v>260</v>
      </c>
      <c r="E3948" s="19" t="s">
        <v>7139</v>
      </c>
      <c r="F3948" s="10">
        <v>42036</v>
      </c>
      <c r="G3948" s="10">
        <v>45689</v>
      </c>
      <c r="H3948" s="11">
        <v>11</v>
      </c>
      <c r="I3948" s="20" t="s">
        <v>259</v>
      </c>
      <c r="J3948" s="11" t="s">
        <v>261</v>
      </c>
      <c r="K3948" s="11" t="s">
        <v>11524</v>
      </c>
      <c r="L3948" s="11">
        <v>2</v>
      </c>
    </row>
    <row r="3949" spans="1:12">
      <c r="A3949" s="11" t="s">
        <v>6890</v>
      </c>
      <c r="D3949" s="11" t="s">
        <v>260</v>
      </c>
      <c r="E3949" s="19" t="s">
        <v>7140</v>
      </c>
      <c r="F3949" s="10">
        <v>42036</v>
      </c>
      <c r="G3949" s="10">
        <v>45689</v>
      </c>
      <c r="H3949" s="11">
        <v>11</v>
      </c>
      <c r="I3949" s="20" t="s">
        <v>259</v>
      </c>
      <c r="J3949" s="11" t="s">
        <v>261</v>
      </c>
      <c r="K3949" s="11" t="s">
        <v>11524</v>
      </c>
      <c r="L3949" s="11">
        <v>2</v>
      </c>
    </row>
    <row r="3950" spans="1:12">
      <c r="A3950" s="11" t="s">
        <v>6891</v>
      </c>
      <c r="D3950" s="11" t="s">
        <v>260</v>
      </c>
      <c r="E3950" s="19" t="s">
        <v>7141</v>
      </c>
      <c r="F3950" s="10">
        <v>42036</v>
      </c>
      <c r="G3950" s="10">
        <v>45689</v>
      </c>
      <c r="H3950" s="11">
        <v>11</v>
      </c>
      <c r="I3950" s="20" t="s">
        <v>259</v>
      </c>
      <c r="J3950" s="11" t="s">
        <v>261</v>
      </c>
      <c r="K3950" s="11" t="s">
        <v>11524</v>
      </c>
      <c r="L3950" s="11">
        <v>2</v>
      </c>
    </row>
    <row r="3951" spans="1:12">
      <c r="A3951" s="11" t="s">
        <v>6892</v>
      </c>
      <c r="D3951" s="11" t="s">
        <v>260</v>
      </c>
      <c r="E3951" s="19" t="s">
        <v>7142</v>
      </c>
      <c r="F3951" s="10">
        <v>42036</v>
      </c>
      <c r="G3951" s="10">
        <v>45689</v>
      </c>
      <c r="H3951" s="11">
        <v>11</v>
      </c>
      <c r="I3951" s="11" t="s">
        <v>277</v>
      </c>
      <c r="J3951" s="11" t="s">
        <v>261</v>
      </c>
      <c r="K3951" s="11" t="s">
        <v>11524</v>
      </c>
      <c r="L3951" s="11">
        <v>2</v>
      </c>
    </row>
    <row r="3952" spans="1:12">
      <c r="A3952" s="11" t="s">
        <v>6893</v>
      </c>
      <c r="D3952" s="11" t="s">
        <v>260</v>
      </c>
      <c r="E3952" s="19" t="s">
        <v>7143</v>
      </c>
      <c r="F3952" s="10">
        <v>42036</v>
      </c>
      <c r="G3952" s="10">
        <v>45689</v>
      </c>
      <c r="H3952" s="11">
        <v>11</v>
      </c>
      <c r="I3952" s="11" t="s">
        <v>277</v>
      </c>
      <c r="J3952" s="11" t="s">
        <v>261</v>
      </c>
      <c r="K3952" s="11" t="s">
        <v>11524</v>
      </c>
      <c r="L3952" s="11">
        <v>2</v>
      </c>
    </row>
    <row r="3953" spans="1:12">
      <c r="A3953" s="11" t="s">
        <v>6894</v>
      </c>
      <c r="D3953" s="11" t="s">
        <v>260</v>
      </c>
      <c r="E3953" s="19" t="s">
        <v>7144</v>
      </c>
      <c r="F3953" s="10">
        <v>42036</v>
      </c>
      <c r="G3953" s="10">
        <v>45689</v>
      </c>
      <c r="H3953" s="11">
        <v>11</v>
      </c>
      <c r="I3953" s="11" t="s">
        <v>277</v>
      </c>
      <c r="J3953" s="11" t="s">
        <v>261</v>
      </c>
      <c r="K3953" s="11" t="s">
        <v>11524</v>
      </c>
      <c r="L3953" s="11">
        <v>2</v>
      </c>
    </row>
    <row r="3954" spans="1:12">
      <c r="A3954" s="11" t="s">
        <v>6895</v>
      </c>
      <c r="D3954" s="11" t="s">
        <v>260</v>
      </c>
      <c r="E3954" s="19" t="s">
        <v>7145</v>
      </c>
      <c r="F3954" s="10">
        <v>42036</v>
      </c>
      <c r="G3954" s="10">
        <v>45689</v>
      </c>
      <c r="H3954" s="11">
        <v>11</v>
      </c>
      <c r="I3954" s="20" t="s">
        <v>259</v>
      </c>
      <c r="J3954" s="11" t="s">
        <v>261</v>
      </c>
      <c r="K3954" s="11" t="s">
        <v>11524</v>
      </c>
      <c r="L3954" s="11">
        <v>2</v>
      </c>
    </row>
    <row r="3955" spans="1:12">
      <c r="A3955" s="11" t="s">
        <v>6896</v>
      </c>
      <c r="D3955" s="11" t="s">
        <v>260</v>
      </c>
      <c r="E3955" s="19" t="s">
        <v>7146</v>
      </c>
      <c r="F3955" s="10">
        <v>42036</v>
      </c>
      <c r="G3955" s="10">
        <v>45689</v>
      </c>
      <c r="H3955" s="11">
        <v>11</v>
      </c>
      <c r="I3955" s="20" t="s">
        <v>259</v>
      </c>
      <c r="J3955" s="11" t="s">
        <v>261</v>
      </c>
      <c r="K3955" s="11" t="s">
        <v>11524</v>
      </c>
      <c r="L3955" s="11">
        <v>2</v>
      </c>
    </row>
    <row r="3956" spans="1:12">
      <c r="A3956" s="11" t="s">
        <v>6897</v>
      </c>
      <c r="D3956" s="11" t="s">
        <v>260</v>
      </c>
      <c r="E3956" s="19" t="s">
        <v>7147</v>
      </c>
      <c r="F3956" s="10">
        <v>42036</v>
      </c>
      <c r="G3956" s="10">
        <v>45689</v>
      </c>
      <c r="H3956" s="11">
        <v>11</v>
      </c>
      <c r="I3956" s="20" t="s">
        <v>259</v>
      </c>
      <c r="J3956" s="11" t="s">
        <v>261</v>
      </c>
      <c r="K3956" s="11" t="s">
        <v>11524</v>
      </c>
      <c r="L3956" s="11">
        <v>2</v>
      </c>
    </row>
    <row r="3957" spans="1:12">
      <c r="A3957" s="11" t="s">
        <v>6898</v>
      </c>
      <c r="D3957" s="11" t="s">
        <v>260</v>
      </c>
      <c r="E3957" s="19" t="s">
        <v>7148</v>
      </c>
      <c r="F3957" s="10">
        <v>42036</v>
      </c>
      <c r="G3957" s="10">
        <v>45689</v>
      </c>
      <c r="H3957" s="11">
        <v>11</v>
      </c>
      <c r="I3957" s="20" t="s">
        <v>259</v>
      </c>
      <c r="J3957" s="11" t="s">
        <v>261</v>
      </c>
      <c r="K3957" s="11" t="s">
        <v>11524</v>
      </c>
      <c r="L3957" s="11">
        <v>2</v>
      </c>
    </row>
    <row r="3958" spans="1:12">
      <c r="A3958" s="11" t="s">
        <v>6899</v>
      </c>
      <c r="D3958" s="11" t="s">
        <v>260</v>
      </c>
      <c r="E3958" s="19" t="s">
        <v>7149</v>
      </c>
      <c r="F3958" s="10">
        <v>42036</v>
      </c>
      <c r="G3958" s="10">
        <v>45689</v>
      </c>
      <c r="H3958" s="11">
        <v>11</v>
      </c>
      <c r="I3958" s="20" t="s">
        <v>259</v>
      </c>
      <c r="J3958" s="11" t="s">
        <v>261</v>
      </c>
      <c r="K3958" s="11" t="s">
        <v>11524</v>
      </c>
      <c r="L3958" s="11">
        <v>2</v>
      </c>
    </row>
    <row r="3959" spans="1:12">
      <c r="A3959" s="11" t="s">
        <v>6900</v>
      </c>
      <c r="D3959" s="11" t="s">
        <v>260</v>
      </c>
      <c r="E3959" s="19" t="s">
        <v>7150</v>
      </c>
      <c r="F3959" s="10">
        <v>42036</v>
      </c>
      <c r="G3959" s="10">
        <v>45689</v>
      </c>
      <c r="H3959" s="11">
        <v>11</v>
      </c>
      <c r="I3959" s="20" t="s">
        <v>259</v>
      </c>
      <c r="J3959" s="11" t="s">
        <v>261</v>
      </c>
      <c r="K3959" s="11" t="s">
        <v>11524</v>
      </c>
      <c r="L3959" s="11">
        <v>2</v>
      </c>
    </row>
    <row r="3960" spans="1:12">
      <c r="A3960" s="11" t="s">
        <v>6901</v>
      </c>
      <c r="D3960" s="11" t="s">
        <v>260</v>
      </c>
      <c r="E3960" s="19" t="s">
        <v>7151</v>
      </c>
      <c r="F3960" s="10">
        <v>42036</v>
      </c>
      <c r="G3960" s="10">
        <v>45689</v>
      </c>
      <c r="H3960" s="11">
        <v>11</v>
      </c>
      <c r="I3960" s="20" t="s">
        <v>259</v>
      </c>
      <c r="J3960" s="11" t="s">
        <v>261</v>
      </c>
      <c r="K3960" s="11" t="s">
        <v>11524</v>
      </c>
      <c r="L3960" s="11">
        <v>2</v>
      </c>
    </row>
    <row r="3961" spans="1:12">
      <c r="A3961" s="11" t="s">
        <v>6902</v>
      </c>
      <c r="D3961" s="11" t="s">
        <v>260</v>
      </c>
      <c r="E3961" s="19" t="s">
        <v>7152</v>
      </c>
      <c r="F3961" s="10">
        <v>42036</v>
      </c>
      <c r="G3961" s="10">
        <v>45689</v>
      </c>
      <c r="H3961" s="11">
        <v>11</v>
      </c>
      <c r="I3961" s="20" t="s">
        <v>259</v>
      </c>
      <c r="J3961" s="11" t="s">
        <v>261</v>
      </c>
      <c r="K3961" s="11" t="s">
        <v>11524</v>
      </c>
      <c r="L3961" s="11">
        <v>2</v>
      </c>
    </row>
    <row r="3962" spans="1:12">
      <c r="A3962" s="11" t="s">
        <v>6903</v>
      </c>
      <c r="D3962" s="11" t="s">
        <v>260</v>
      </c>
      <c r="E3962" s="19" t="s">
        <v>7153</v>
      </c>
      <c r="F3962" s="10">
        <v>42036</v>
      </c>
      <c r="G3962" s="10">
        <v>45689</v>
      </c>
      <c r="H3962" s="11">
        <v>11</v>
      </c>
      <c r="I3962" s="20" t="s">
        <v>259</v>
      </c>
      <c r="J3962" s="11" t="s">
        <v>261</v>
      </c>
      <c r="K3962" s="11" t="s">
        <v>11524</v>
      </c>
      <c r="L3962" s="11">
        <v>2</v>
      </c>
    </row>
    <row r="3963" spans="1:12">
      <c r="A3963" s="11" t="s">
        <v>6904</v>
      </c>
      <c r="D3963" s="11" t="s">
        <v>260</v>
      </c>
      <c r="E3963" s="19" t="s">
        <v>7154</v>
      </c>
      <c r="F3963" s="10">
        <v>42036</v>
      </c>
      <c r="G3963" s="10">
        <v>45689</v>
      </c>
      <c r="H3963" s="11">
        <v>11</v>
      </c>
      <c r="I3963" s="20" t="s">
        <v>259</v>
      </c>
      <c r="J3963" s="11" t="s">
        <v>261</v>
      </c>
      <c r="K3963" s="11" t="s">
        <v>11524</v>
      </c>
      <c r="L3963" s="11">
        <v>2</v>
      </c>
    </row>
    <row r="3964" spans="1:12">
      <c r="A3964" s="11" t="s">
        <v>6905</v>
      </c>
      <c r="D3964" s="11" t="s">
        <v>260</v>
      </c>
      <c r="E3964" s="19" t="s">
        <v>7155</v>
      </c>
      <c r="F3964" s="10">
        <v>42036</v>
      </c>
      <c r="G3964" s="10">
        <v>45689</v>
      </c>
      <c r="H3964" s="11">
        <v>11</v>
      </c>
      <c r="I3964" s="20" t="s">
        <v>259</v>
      </c>
      <c r="J3964" s="11" t="s">
        <v>261</v>
      </c>
      <c r="K3964" s="11" t="s">
        <v>11524</v>
      </c>
      <c r="L3964" s="11">
        <v>2</v>
      </c>
    </row>
    <row r="3965" spans="1:12">
      <c r="A3965" s="11" t="s">
        <v>6906</v>
      </c>
      <c r="D3965" s="11" t="s">
        <v>260</v>
      </c>
      <c r="E3965" s="19" t="s">
        <v>7156</v>
      </c>
      <c r="F3965" s="10">
        <v>42036</v>
      </c>
      <c r="G3965" s="10">
        <v>45689</v>
      </c>
      <c r="H3965" s="11">
        <v>11</v>
      </c>
      <c r="I3965" s="20" t="s">
        <v>259</v>
      </c>
      <c r="J3965" s="11" t="s">
        <v>261</v>
      </c>
      <c r="K3965" s="11" t="s">
        <v>11524</v>
      </c>
      <c r="L3965" s="11">
        <v>2</v>
      </c>
    </row>
    <row r="3966" spans="1:12">
      <c r="A3966" s="11" t="s">
        <v>6907</v>
      </c>
      <c r="D3966" s="11" t="s">
        <v>260</v>
      </c>
      <c r="E3966" s="19" t="s">
        <v>7157</v>
      </c>
      <c r="F3966" s="10">
        <v>42036</v>
      </c>
      <c r="G3966" s="10">
        <v>45689</v>
      </c>
      <c r="H3966" s="11">
        <v>11</v>
      </c>
      <c r="I3966" s="20" t="s">
        <v>259</v>
      </c>
      <c r="J3966" s="11" t="s">
        <v>261</v>
      </c>
      <c r="K3966" s="11" t="s">
        <v>11524</v>
      </c>
      <c r="L3966" s="11">
        <v>2</v>
      </c>
    </row>
    <row r="3967" spans="1:12">
      <c r="A3967" s="11" t="s">
        <v>6908</v>
      </c>
      <c r="D3967" s="11" t="s">
        <v>260</v>
      </c>
      <c r="E3967" s="19" t="s">
        <v>7158</v>
      </c>
      <c r="F3967" s="10">
        <v>42036</v>
      </c>
      <c r="G3967" s="10">
        <v>45689</v>
      </c>
      <c r="H3967" s="11">
        <v>11</v>
      </c>
      <c r="I3967" s="20" t="s">
        <v>259</v>
      </c>
      <c r="J3967" s="11" t="s">
        <v>261</v>
      </c>
      <c r="K3967" s="11" t="s">
        <v>11524</v>
      </c>
      <c r="L3967" s="11">
        <v>2</v>
      </c>
    </row>
    <row r="3968" spans="1:12">
      <c r="A3968" s="11" t="s">
        <v>6909</v>
      </c>
      <c r="D3968" s="11" t="s">
        <v>260</v>
      </c>
      <c r="E3968" s="19" t="s">
        <v>7159</v>
      </c>
      <c r="F3968" s="10">
        <v>42036</v>
      </c>
      <c r="G3968" s="10">
        <v>45689</v>
      </c>
      <c r="H3968" s="11">
        <v>11</v>
      </c>
      <c r="I3968" s="20" t="s">
        <v>259</v>
      </c>
      <c r="J3968" s="11" t="s">
        <v>261</v>
      </c>
      <c r="K3968" s="11" t="s">
        <v>11524</v>
      </c>
      <c r="L3968" s="11">
        <v>2</v>
      </c>
    </row>
    <row r="3969" spans="1:12">
      <c r="A3969" s="11" t="s">
        <v>6910</v>
      </c>
      <c r="D3969" s="11" t="s">
        <v>260</v>
      </c>
      <c r="E3969" s="19" t="s">
        <v>7160</v>
      </c>
      <c r="F3969" s="10">
        <v>42036</v>
      </c>
      <c r="G3969" s="10">
        <v>45689</v>
      </c>
      <c r="H3969" s="11">
        <v>11</v>
      </c>
      <c r="I3969" s="11" t="s">
        <v>277</v>
      </c>
      <c r="J3969" s="11" t="s">
        <v>261</v>
      </c>
      <c r="K3969" s="11" t="s">
        <v>11524</v>
      </c>
      <c r="L3969" s="11">
        <v>2</v>
      </c>
    </row>
    <row r="3970" spans="1:12">
      <c r="A3970" s="11" t="s">
        <v>6911</v>
      </c>
      <c r="D3970" s="11" t="s">
        <v>260</v>
      </c>
      <c r="E3970" s="19" t="s">
        <v>7161</v>
      </c>
      <c r="F3970" s="10">
        <v>42036</v>
      </c>
      <c r="G3970" s="10">
        <v>45689</v>
      </c>
      <c r="H3970" s="11">
        <v>11</v>
      </c>
      <c r="I3970" s="11" t="s">
        <v>277</v>
      </c>
      <c r="J3970" s="11" t="s">
        <v>261</v>
      </c>
      <c r="K3970" s="11" t="s">
        <v>11524</v>
      </c>
      <c r="L3970" s="11">
        <v>2</v>
      </c>
    </row>
    <row r="3971" spans="1:12">
      <c r="A3971" s="11" t="s">
        <v>6912</v>
      </c>
      <c r="D3971" s="11" t="s">
        <v>260</v>
      </c>
      <c r="E3971" s="19" t="s">
        <v>7162</v>
      </c>
      <c r="F3971" s="10">
        <v>42036</v>
      </c>
      <c r="G3971" s="10">
        <v>45689</v>
      </c>
      <c r="H3971" s="11">
        <v>11</v>
      </c>
      <c r="I3971" s="11" t="s">
        <v>277</v>
      </c>
      <c r="J3971" s="11" t="s">
        <v>261</v>
      </c>
      <c r="K3971" s="11" t="s">
        <v>11524</v>
      </c>
      <c r="L3971" s="11">
        <v>2</v>
      </c>
    </row>
    <row r="3972" spans="1:12">
      <c r="A3972" s="11" t="s">
        <v>6913</v>
      </c>
      <c r="D3972" s="11" t="s">
        <v>260</v>
      </c>
      <c r="E3972" s="19" t="s">
        <v>7163</v>
      </c>
      <c r="F3972" s="10">
        <v>42036</v>
      </c>
      <c r="G3972" s="10">
        <v>45689</v>
      </c>
      <c r="H3972" s="11">
        <v>11</v>
      </c>
      <c r="I3972" s="20" t="s">
        <v>259</v>
      </c>
      <c r="J3972" s="11" t="s">
        <v>261</v>
      </c>
      <c r="K3972" s="11" t="s">
        <v>11524</v>
      </c>
      <c r="L3972" s="11">
        <v>2</v>
      </c>
    </row>
    <row r="3973" spans="1:12">
      <c r="A3973" s="11" t="s">
        <v>6914</v>
      </c>
      <c r="D3973" s="11" t="s">
        <v>260</v>
      </c>
      <c r="E3973" s="19" t="s">
        <v>7164</v>
      </c>
      <c r="F3973" s="10">
        <v>42036</v>
      </c>
      <c r="G3973" s="10">
        <v>45689</v>
      </c>
      <c r="H3973" s="11">
        <v>11</v>
      </c>
      <c r="I3973" s="20" t="s">
        <v>259</v>
      </c>
      <c r="J3973" s="11" t="s">
        <v>261</v>
      </c>
      <c r="K3973" s="11" t="s">
        <v>11524</v>
      </c>
      <c r="L3973" s="11">
        <v>2</v>
      </c>
    </row>
    <row r="3974" spans="1:12">
      <c r="A3974" s="11" t="s">
        <v>6915</v>
      </c>
      <c r="D3974" s="11" t="s">
        <v>260</v>
      </c>
      <c r="E3974" s="19" t="s">
        <v>7165</v>
      </c>
      <c r="F3974" s="10">
        <v>42036</v>
      </c>
      <c r="G3974" s="10">
        <v>45689</v>
      </c>
      <c r="H3974" s="11">
        <v>11</v>
      </c>
      <c r="I3974" s="20" t="s">
        <v>259</v>
      </c>
      <c r="J3974" s="11" t="s">
        <v>261</v>
      </c>
      <c r="K3974" s="11" t="s">
        <v>11524</v>
      </c>
      <c r="L3974" s="11">
        <v>2</v>
      </c>
    </row>
    <row r="3975" spans="1:12">
      <c r="A3975" s="11" t="s">
        <v>6916</v>
      </c>
      <c r="D3975" s="11" t="s">
        <v>260</v>
      </c>
      <c r="E3975" s="19" t="s">
        <v>7166</v>
      </c>
      <c r="F3975" s="10">
        <v>42036</v>
      </c>
      <c r="G3975" s="10">
        <v>45689</v>
      </c>
      <c r="H3975" s="11">
        <v>11</v>
      </c>
      <c r="I3975" s="20" t="s">
        <v>259</v>
      </c>
      <c r="J3975" s="11" t="s">
        <v>261</v>
      </c>
      <c r="K3975" s="11" t="s">
        <v>11524</v>
      </c>
      <c r="L3975" s="11">
        <v>2</v>
      </c>
    </row>
    <row r="3976" spans="1:12">
      <c r="A3976" s="11" t="s">
        <v>6917</v>
      </c>
      <c r="D3976" s="11" t="s">
        <v>260</v>
      </c>
      <c r="E3976" s="19" t="s">
        <v>7167</v>
      </c>
      <c r="F3976" s="10">
        <v>42036</v>
      </c>
      <c r="G3976" s="10">
        <v>45689</v>
      </c>
      <c r="H3976" s="11">
        <v>11</v>
      </c>
      <c r="I3976" s="20" t="s">
        <v>259</v>
      </c>
      <c r="J3976" s="11" t="s">
        <v>261</v>
      </c>
      <c r="K3976" s="11" t="s">
        <v>11524</v>
      </c>
      <c r="L3976" s="11">
        <v>2</v>
      </c>
    </row>
    <row r="3977" spans="1:12">
      <c r="A3977" s="11" t="s">
        <v>6918</v>
      </c>
      <c r="D3977" s="11" t="s">
        <v>260</v>
      </c>
      <c r="E3977" s="19" t="s">
        <v>7168</v>
      </c>
      <c r="F3977" s="10">
        <v>42036</v>
      </c>
      <c r="G3977" s="10">
        <v>45689</v>
      </c>
      <c r="H3977" s="11">
        <v>11</v>
      </c>
      <c r="I3977" s="20" t="s">
        <v>259</v>
      </c>
      <c r="J3977" s="11" t="s">
        <v>261</v>
      </c>
      <c r="K3977" s="11" t="s">
        <v>11524</v>
      </c>
      <c r="L3977" s="11">
        <v>2</v>
      </c>
    </row>
    <row r="3978" spans="1:12">
      <c r="A3978" s="11" t="s">
        <v>6919</v>
      </c>
      <c r="D3978" s="11" t="s">
        <v>260</v>
      </c>
      <c r="E3978" s="19" t="s">
        <v>7169</v>
      </c>
      <c r="F3978" s="10">
        <v>42036</v>
      </c>
      <c r="G3978" s="10">
        <v>45689</v>
      </c>
      <c r="H3978" s="11">
        <v>11</v>
      </c>
      <c r="I3978" s="20" t="s">
        <v>259</v>
      </c>
      <c r="J3978" s="11" t="s">
        <v>261</v>
      </c>
      <c r="K3978" s="11" t="s">
        <v>11524</v>
      </c>
      <c r="L3978" s="11">
        <v>2</v>
      </c>
    </row>
    <row r="3979" spans="1:12">
      <c r="A3979" s="11" t="s">
        <v>6920</v>
      </c>
      <c r="D3979" s="11" t="s">
        <v>260</v>
      </c>
      <c r="E3979" s="19" t="s">
        <v>7170</v>
      </c>
      <c r="F3979" s="10">
        <v>42036</v>
      </c>
      <c r="G3979" s="10">
        <v>45689</v>
      </c>
      <c r="H3979" s="11">
        <v>11</v>
      </c>
      <c r="I3979" s="20" t="s">
        <v>259</v>
      </c>
      <c r="J3979" s="11" t="s">
        <v>261</v>
      </c>
      <c r="K3979" s="11" t="s">
        <v>11524</v>
      </c>
      <c r="L3979" s="11">
        <v>2</v>
      </c>
    </row>
    <row r="3980" spans="1:12">
      <c r="A3980" s="11" t="s">
        <v>6921</v>
      </c>
      <c r="D3980" s="11" t="s">
        <v>260</v>
      </c>
      <c r="E3980" s="19" t="s">
        <v>7171</v>
      </c>
      <c r="F3980" s="10">
        <v>42036</v>
      </c>
      <c r="G3980" s="10">
        <v>45689</v>
      </c>
      <c r="H3980" s="11">
        <v>11</v>
      </c>
      <c r="I3980" s="20" t="s">
        <v>259</v>
      </c>
      <c r="J3980" s="11" t="s">
        <v>261</v>
      </c>
      <c r="K3980" s="11" t="s">
        <v>11524</v>
      </c>
      <c r="L3980" s="11">
        <v>2</v>
      </c>
    </row>
    <row r="3981" spans="1:12">
      <c r="A3981" s="11" t="s">
        <v>6922</v>
      </c>
      <c r="D3981" s="11" t="s">
        <v>260</v>
      </c>
      <c r="E3981" s="19" t="s">
        <v>7172</v>
      </c>
      <c r="F3981" s="10">
        <v>42036</v>
      </c>
      <c r="G3981" s="10">
        <v>45689</v>
      </c>
      <c r="H3981" s="11">
        <v>11</v>
      </c>
      <c r="I3981" s="20" t="s">
        <v>259</v>
      </c>
      <c r="J3981" s="11" t="s">
        <v>261</v>
      </c>
      <c r="K3981" s="11" t="s">
        <v>11524</v>
      </c>
      <c r="L3981" s="11">
        <v>2</v>
      </c>
    </row>
    <row r="3982" spans="1:12">
      <c r="A3982" s="11" t="s">
        <v>6923</v>
      </c>
      <c r="D3982" s="11" t="s">
        <v>260</v>
      </c>
      <c r="E3982" s="19" t="s">
        <v>7173</v>
      </c>
      <c r="F3982" s="10">
        <v>42036</v>
      </c>
      <c r="G3982" s="10">
        <v>45689</v>
      </c>
      <c r="H3982" s="11">
        <v>11</v>
      </c>
      <c r="I3982" s="20" t="s">
        <v>259</v>
      </c>
      <c r="J3982" s="11" t="s">
        <v>261</v>
      </c>
      <c r="K3982" s="11" t="s">
        <v>11524</v>
      </c>
      <c r="L3982" s="11">
        <v>2</v>
      </c>
    </row>
    <row r="3983" spans="1:12">
      <c r="A3983" s="11" t="s">
        <v>6924</v>
      </c>
      <c r="D3983" s="11" t="s">
        <v>260</v>
      </c>
      <c r="E3983" s="19" t="s">
        <v>7174</v>
      </c>
      <c r="F3983" s="10">
        <v>42036</v>
      </c>
      <c r="G3983" s="10">
        <v>45689</v>
      </c>
      <c r="H3983" s="11">
        <v>11</v>
      </c>
      <c r="I3983" s="20" t="s">
        <v>259</v>
      </c>
      <c r="J3983" s="11" t="s">
        <v>261</v>
      </c>
      <c r="K3983" s="11" t="s">
        <v>11524</v>
      </c>
      <c r="L3983" s="11">
        <v>2</v>
      </c>
    </row>
    <row r="3984" spans="1:12">
      <c r="A3984" s="11" t="s">
        <v>6925</v>
      </c>
      <c r="D3984" s="11" t="s">
        <v>260</v>
      </c>
      <c r="E3984" s="19" t="s">
        <v>7175</v>
      </c>
      <c r="F3984" s="10">
        <v>42036</v>
      </c>
      <c r="G3984" s="10">
        <v>45689</v>
      </c>
      <c r="H3984" s="11">
        <v>11</v>
      </c>
      <c r="I3984" s="20" t="s">
        <v>259</v>
      </c>
      <c r="J3984" s="11" t="s">
        <v>261</v>
      </c>
      <c r="K3984" s="11" t="s">
        <v>11524</v>
      </c>
      <c r="L3984" s="11">
        <v>2</v>
      </c>
    </row>
    <row r="3985" spans="1:12">
      <c r="A3985" s="11" t="s">
        <v>6926</v>
      </c>
      <c r="D3985" s="11" t="s">
        <v>260</v>
      </c>
      <c r="E3985" s="19" t="s">
        <v>7176</v>
      </c>
      <c r="F3985" s="10">
        <v>42036</v>
      </c>
      <c r="G3985" s="10">
        <v>45689</v>
      </c>
      <c r="H3985" s="11">
        <v>11</v>
      </c>
      <c r="I3985" s="20" t="s">
        <v>259</v>
      </c>
      <c r="J3985" s="11" t="s">
        <v>261</v>
      </c>
      <c r="K3985" s="11" t="s">
        <v>11524</v>
      </c>
      <c r="L3985" s="11">
        <v>2</v>
      </c>
    </row>
    <row r="3986" spans="1:12">
      <c r="A3986" s="11" t="s">
        <v>6927</v>
      </c>
      <c r="D3986" s="11" t="s">
        <v>260</v>
      </c>
      <c r="E3986" s="19" t="s">
        <v>7177</v>
      </c>
      <c r="F3986" s="10">
        <v>42036</v>
      </c>
      <c r="G3986" s="10">
        <v>45689</v>
      </c>
      <c r="H3986" s="11">
        <v>11</v>
      </c>
      <c r="I3986" s="20" t="s">
        <v>259</v>
      </c>
      <c r="J3986" s="11" t="s">
        <v>261</v>
      </c>
      <c r="K3986" s="11" t="s">
        <v>11524</v>
      </c>
      <c r="L3986" s="11">
        <v>2</v>
      </c>
    </row>
    <row r="3987" spans="1:12">
      <c r="A3987" s="11" t="s">
        <v>6928</v>
      </c>
      <c r="D3987" s="11" t="s">
        <v>260</v>
      </c>
      <c r="E3987" s="19" t="s">
        <v>7178</v>
      </c>
      <c r="F3987" s="10">
        <v>42036</v>
      </c>
      <c r="G3987" s="10">
        <v>45689</v>
      </c>
      <c r="H3987" s="11">
        <v>11</v>
      </c>
      <c r="I3987" s="11" t="s">
        <v>277</v>
      </c>
      <c r="J3987" s="11" t="s">
        <v>261</v>
      </c>
      <c r="K3987" s="11" t="s">
        <v>11524</v>
      </c>
      <c r="L3987" s="11">
        <v>2</v>
      </c>
    </row>
    <row r="3988" spans="1:12">
      <c r="A3988" s="11" t="s">
        <v>6929</v>
      </c>
      <c r="D3988" s="11" t="s">
        <v>260</v>
      </c>
      <c r="E3988" s="19" t="s">
        <v>7179</v>
      </c>
      <c r="F3988" s="10">
        <v>42036</v>
      </c>
      <c r="G3988" s="10">
        <v>45689</v>
      </c>
      <c r="H3988" s="11">
        <v>11</v>
      </c>
      <c r="I3988" s="11" t="s">
        <v>277</v>
      </c>
      <c r="J3988" s="11" t="s">
        <v>261</v>
      </c>
      <c r="K3988" s="11" t="s">
        <v>11524</v>
      </c>
      <c r="L3988" s="11">
        <v>2</v>
      </c>
    </row>
    <row r="3989" spans="1:12">
      <c r="A3989" s="11" t="s">
        <v>6930</v>
      </c>
      <c r="D3989" s="11" t="s">
        <v>260</v>
      </c>
      <c r="E3989" s="19" t="s">
        <v>7180</v>
      </c>
      <c r="F3989" s="10">
        <v>42036</v>
      </c>
      <c r="G3989" s="10">
        <v>45689</v>
      </c>
      <c r="H3989" s="11">
        <v>11</v>
      </c>
      <c r="I3989" s="11" t="s">
        <v>277</v>
      </c>
      <c r="J3989" s="11" t="s">
        <v>261</v>
      </c>
      <c r="K3989" s="11" t="s">
        <v>11524</v>
      </c>
      <c r="L3989" s="11">
        <v>2</v>
      </c>
    </row>
    <row r="3990" spans="1:12">
      <c r="A3990" s="11" t="s">
        <v>6931</v>
      </c>
      <c r="D3990" s="11" t="s">
        <v>260</v>
      </c>
      <c r="E3990" s="19" t="s">
        <v>7181</v>
      </c>
      <c r="F3990" s="10">
        <v>42036</v>
      </c>
      <c r="G3990" s="10">
        <v>45689</v>
      </c>
      <c r="H3990" s="11">
        <v>11</v>
      </c>
      <c r="I3990" s="20" t="s">
        <v>259</v>
      </c>
      <c r="J3990" s="11" t="s">
        <v>261</v>
      </c>
      <c r="K3990" s="11" t="s">
        <v>11524</v>
      </c>
      <c r="L3990" s="11">
        <v>2</v>
      </c>
    </row>
    <row r="3991" spans="1:12">
      <c r="A3991" s="11" t="s">
        <v>6932</v>
      </c>
      <c r="D3991" s="11" t="s">
        <v>260</v>
      </c>
      <c r="E3991" s="19" t="s">
        <v>7182</v>
      </c>
      <c r="F3991" s="10">
        <v>42036</v>
      </c>
      <c r="G3991" s="10">
        <v>45689</v>
      </c>
      <c r="H3991" s="11">
        <v>11</v>
      </c>
      <c r="I3991" s="20" t="s">
        <v>259</v>
      </c>
      <c r="J3991" s="11" t="s">
        <v>261</v>
      </c>
      <c r="K3991" s="11" t="s">
        <v>11524</v>
      </c>
      <c r="L3991" s="11">
        <v>2</v>
      </c>
    </row>
    <row r="3992" spans="1:12">
      <c r="A3992" s="11" t="s">
        <v>6933</v>
      </c>
      <c r="D3992" s="11" t="s">
        <v>260</v>
      </c>
      <c r="E3992" s="19" t="s">
        <v>7183</v>
      </c>
      <c r="F3992" s="10">
        <v>42036</v>
      </c>
      <c r="G3992" s="10">
        <v>45689</v>
      </c>
      <c r="H3992" s="11">
        <v>11</v>
      </c>
      <c r="I3992" s="20" t="s">
        <v>259</v>
      </c>
      <c r="J3992" s="11" t="s">
        <v>261</v>
      </c>
      <c r="K3992" s="11" t="s">
        <v>11524</v>
      </c>
      <c r="L3992" s="11">
        <v>2</v>
      </c>
    </row>
    <row r="3993" spans="1:12">
      <c r="A3993" s="11" t="s">
        <v>6934</v>
      </c>
      <c r="D3993" s="11" t="s">
        <v>260</v>
      </c>
      <c r="E3993" s="19" t="s">
        <v>7184</v>
      </c>
      <c r="F3993" s="10">
        <v>42036</v>
      </c>
      <c r="G3993" s="10">
        <v>45689</v>
      </c>
      <c r="H3993" s="11">
        <v>11</v>
      </c>
      <c r="I3993" s="20" t="s">
        <v>259</v>
      </c>
      <c r="J3993" s="11" t="s">
        <v>261</v>
      </c>
      <c r="K3993" s="11" t="s">
        <v>11524</v>
      </c>
      <c r="L3993" s="11">
        <v>2</v>
      </c>
    </row>
    <row r="3994" spans="1:12">
      <c r="A3994" s="11" t="s">
        <v>6935</v>
      </c>
      <c r="D3994" s="11" t="s">
        <v>260</v>
      </c>
      <c r="E3994" s="19" t="s">
        <v>7185</v>
      </c>
      <c r="F3994" s="10">
        <v>42036</v>
      </c>
      <c r="G3994" s="10">
        <v>45689</v>
      </c>
      <c r="H3994" s="11">
        <v>11</v>
      </c>
      <c r="I3994" s="20" t="s">
        <v>259</v>
      </c>
      <c r="J3994" s="11" t="s">
        <v>261</v>
      </c>
      <c r="K3994" s="11" t="s">
        <v>11524</v>
      </c>
      <c r="L3994" s="11">
        <v>2</v>
      </c>
    </row>
    <row r="3995" spans="1:12">
      <c r="A3995" s="11" t="s">
        <v>6936</v>
      </c>
      <c r="D3995" s="11" t="s">
        <v>260</v>
      </c>
      <c r="E3995" s="19" t="s">
        <v>7186</v>
      </c>
      <c r="F3995" s="10">
        <v>42036</v>
      </c>
      <c r="G3995" s="10">
        <v>45689</v>
      </c>
      <c r="H3995" s="11">
        <v>11</v>
      </c>
      <c r="I3995" s="20" t="s">
        <v>259</v>
      </c>
      <c r="J3995" s="11" t="s">
        <v>261</v>
      </c>
      <c r="K3995" s="11" t="s">
        <v>11524</v>
      </c>
      <c r="L3995" s="11">
        <v>2</v>
      </c>
    </row>
    <row r="3996" spans="1:12">
      <c r="A3996" s="11" t="s">
        <v>6937</v>
      </c>
      <c r="D3996" s="11" t="s">
        <v>260</v>
      </c>
      <c r="E3996" s="19" t="s">
        <v>7187</v>
      </c>
      <c r="F3996" s="10">
        <v>42036</v>
      </c>
      <c r="G3996" s="10">
        <v>45689</v>
      </c>
      <c r="H3996" s="11">
        <v>11</v>
      </c>
      <c r="I3996" s="20" t="s">
        <v>259</v>
      </c>
      <c r="J3996" s="11" t="s">
        <v>261</v>
      </c>
      <c r="K3996" s="11" t="s">
        <v>11524</v>
      </c>
      <c r="L3996" s="11">
        <v>2</v>
      </c>
    </row>
    <row r="3997" spans="1:12">
      <c r="A3997" s="11" t="s">
        <v>6938</v>
      </c>
      <c r="D3997" s="11" t="s">
        <v>260</v>
      </c>
      <c r="E3997" s="19" t="s">
        <v>7188</v>
      </c>
      <c r="F3997" s="10">
        <v>42036</v>
      </c>
      <c r="G3997" s="10">
        <v>45689</v>
      </c>
      <c r="H3997" s="11">
        <v>11</v>
      </c>
      <c r="I3997" s="20" t="s">
        <v>259</v>
      </c>
      <c r="J3997" s="11" t="s">
        <v>261</v>
      </c>
      <c r="K3997" s="11" t="s">
        <v>11524</v>
      </c>
      <c r="L3997" s="11">
        <v>2</v>
      </c>
    </row>
    <row r="3998" spans="1:12">
      <c r="A3998" s="11" t="s">
        <v>6939</v>
      </c>
      <c r="D3998" s="11" t="s">
        <v>260</v>
      </c>
      <c r="E3998" s="19" t="s">
        <v>7189</v>
      </c>
      <c r="F3998" s="10">
        <v>42036</v>
      </c>
      <c r="G3998" s="10">
        <v>45689</v>
      </c>
      <c r="H3998" s="11">
        <v>11</v>
      </c>
      <c r="I3998" s="20" t="s">
        <v>259</v>
      </c>
      <c r="J3998" s="11" t="s">
        <v>261</v>
      </c>
      <c r="K3998" s="11" t="s">
        <v>11524</v>
      </c>
      <c r="L3998" s="11">
        <v>2</v>
      </c>
    </row>
    <row r="3999" spans="1:12">
      <c r="A3999" s="11" t="s">
        <v>6940</v>
      </c>
      <c r="D3999" s="11" t="s">
        <v>260</v>
      </c>
      <c r="E3999" s="19" t="s">
        <v>7190</v>
      </c>
      <c r="F3999" s="10">
        <v>42036</v>
      </c>
      <c r="G3999" s="10">
        <v>45689</v>
      </c>
      <c r="H3999" s="11">
        <v>11</v>
      </c>
      <c r="I3999" s="20" t="s">
        <v>259</v>
      </c>
      <c r="J3999" s="11" t="s">
        <v>261</v>
      </c>
      <c r="K3999" s="11" t="s">
        <v>11524</v>
      </c>
      <c r="L3999" s="11">
        <v>2</v>
      </c>
    </row>
    <row r="4000" spans="1:12">
      <c r="A4000" s="11" t="s">
        <v>6941</v>
      </c>
      <c r="D4000" s="11" t="s">
        <v>260</v>
      </c>
      <c r="E4000" s="19" t="s">
        <v>7191</v>
      </c>
      <c r="F4000" s="10">
        <v>42036</v>
      </c>
      <c r="G4000" s="10">
        <v>45689</v>
      </c>
      <c r="H4000" s="11">
        <v>11</v>
      </c>
      <c r="I4000" s="20" t="s">
        <v>259</v>
      </c>
      <c r="J4000" s="11" t="s">
        <v>261</v>
      </c>
      <c r="K4000" s="11" t="s">
        <v>11524</v>
      </c>
      <c r="L4000" s="11">
        <v>2</v>
      </c>
    </row>
    <row r="4001" spans="1:12">
      <c r="A4001" s="11" t="s">
        <v>6942</v>
      </c>
      <c r="D4001" s="11" t="s">
        <v>260</v>
      </c>
      <c r="E4001" s="19" t="s">
        <v>7192</v>
      </c>
      <c r="F4001" s="10">
        <v>42036</v>
      </c>
      <c r="G4001" s="10">
        <v>45689</v>
      </c>
      <c r="H4001" s="11">
        <v>11</v>
      </c>
      <c r="I4001" s="20" t="s">
        <v>259</v>
      </c>
      <c r="J4001" s="11" t="s">
        <v>261</v>
      </c>
      <c r="K4001" s="11" t="s">
        <v>11524</v>
      </c>
      <c r="L4001" s="11">
        <v>2</v>
      </c>
    </row>
    <row r="4002" spans="1:12">
      <c r="A4002" s="11" t="s">
        <v>6943</v>
      </c>
      <c r="D4002" s="11" t="s">
        <v>260</v>
      </c>
      <c r="E4002" s="19" t="s">
        <v>7193</v>
      </c>
      <c r="F4002" s="10">
        <v>42036</v>
      </c>
      <c r="G4002" s="10">
        <v>45689</v>
      </c>
      <c r="H4002" s="11">
        <v>11</v>
      </c>
      <c r="I4002" s="20" t="s">
        <v>259</v>
      </c>
      <c r="J4002" s="11" t="s">
        <v>261</v>
      </c>
      <c r="K4002" s="11" t="s">
        <v>11524</v>
      </c>
      <c r="L4002" s="11">
        <v>2</v>
      </c>
    </row>
    <row r="4003" spans="1:12">
      <c r="A4003" s="11" t="s">
        <v>6944</v>
      </c>
      <c r="D4003" s="11" t="s">
        <v>260</v>
      </c>
      <c r="E4003" s="19" t="s">
        <v>7194</v>
      </c>
      <c r="F4003" s="10">
        <v>42036</v>
      </c>
      <c r="G4003" s="10">
        <v>45689</v>
      </c>
      <c r="H4003" s="11">
        <v>11</v>
      </c>
      <c r="I4003" s="20" t="s">
        <v>259</v>
      </c>
      <c r="J4003" s="11" t="s">
        <v>261</v>
      </c>
      <c r="K4003" s="11" t="s">
        <v>11524</v>
      </c>
      <c r="L4003" s="11">
        <v>2</v>
      </c>
    </row>
    <row r="4004" spans="1:12">
      <c r="A4004" s="11" t="s">
        <v>6945</v>
      </c>
      <c r="D4004" s="11" t="s">
        <v>260</v>
      </c>
      <c r="E4004" s="19" t="s">
        <v>7195</v>
      </c>
      <c r="F4004" s="10">
        <v>42036</v>
      </c>
      <c r="G4004" s="10">
        <v>45689</v>
      </c>
      <c r="H4004" s="11">
        <v>11</v>
      </c>
      <c r="I4004" s="20" t="s">
        <v>259</v>
      </c>
      <c r="J4004" s="11" t="s">
        <v>261</v>
      </c>
      <c r="K4004" s="11" t="s">
        <v>11524</v>
      </c>
      <c r="L4004" s="11">
        <v>2</v>
      </c>
    </row>
    <row r="4005" spans="1:12">
      <c r="A4005" s="11" t="s">
        <v>6946</v>
      </c>
      <c r="D4005" s="11" t="s">
        <v>260</v>
      </c>
      <c r="E4005" s="19" t="s">
        <v>7196</v>
      </c>
      <c r="F4005" s="10">
        <v>42036</v>
      </c>
      <c r="G4005" s="10">
        <v>45689</v>
      </c>
      <c r="H4005" s="11">
        <v>11</v>
      </c>
      <c r="I4005" s="11" t="s">
        <v>277</v>
      </c>
      <c r="J4005" s="11" t="s">
        <v>261</v>
      </c>
      <c r="K4005" s="11" t="s">
        <v>11524</v>
      </c>
      <c r="L4005" s="11">
        <v>2</v>
      </c>
    </row>
    <row r="4006" spans="1:12">
      <c r="A4006" s="11" t="s">
        <v>6947</v>
      </c>
      <c r="D4006" s="11" t="s">
        <v>260</v>
      </c>
      <c r="E4006" s="19" t="s">
        <v>7197</v>
      </c>
      <c r="F4006" s="10">
        <v>42036</v>
      </c>
      <c r="G4006" s="10">
        <v>45689</v>
      </c>
      <c r="H4006" s="11">
        <v>11</v>
      </c>
      <c r="I4006" s="11" t="s">
        <v>277</v>
      </c>
      <c r="J4006" s="11" t="s">
        <v>261</v>
      </c>
      <c r="K4006" s="11" t="s">
        <v>11524</v>
      </c>
      <c r="L4006" s="11">
        <v>2</v>
      </c>
    </row>
    <row r="4007" spans="1:12">
      <c r="A4007" s="11" t="s">
        <v>6948</v>
      </c>
      <c r="D4007" s="11" t="s">
        <v>260</v>
      </c>
      <c r="E4007" s="19" t="s">
        <v>7198</v>
      </c>
      <c r="F4007" s="10">
        <v>42036</v>
      </c>
      <c r="G4007" s="10">
        <v>45689</v>
      </c>
      <c r="H4007" s="11">
        <v>11</v>
      </c>
      <c r="I4007" s="11" t="s">
        <v>277</v>
      </c>
      <c r="J4007" s="11" t="s">
        <v>261</v>
      </c>
      <c r="K4007" s="11" t="s">
        <v>11524</v>
      </c>
      <c r="L4007" s="11">
        <v>2</v>
      </c>
    </row>
    <row r="4008" spans="1:12">
      <c r="A4008" s="11" t="s">
        <v>6949</v>
      </c>
      <c r="D4008" s="11" t="s">
        <v>260</v>
      </c>
      <c r="E4008" s="19" t="s">
        <v>7199</v>
      </c>
      <c r="F4008" s="10">
        <v>42036</v>
      </c>
      <c r="G4008" s="10">
        <v>45689</v>
      </c>
      <c r="H4008" s="11">
        <v>11</v>
      </c>
      <c r="I4008" s="20" t="s">
        <v>259</v>
      </c>
      <c r="J4008" s="11" t="s">
        <v>261</v>
      </c>
      <c r="K4008" s="11" t="s">
        <v>11524</v>
      </c>
      <c r="L4008" s="11">
        <v>2</v>
      </c>
    </row>
    <row r="4009" spans="1:12">
      <c r="A4009" s="11" t="s">
        <v>6950</v>
      </c>
      <c r="D4009" s="11" t="s">
        <v>260</v>
      </c>
      <c r="E4009" s="19" t="s">
        <v>7200</v>
      </c>
      <c r="F4009" s="10">
        <v>42036</v>
      </c>
      <c r="G4009" s="10">
        <v>45689</v>
      </c>
      <c r="H4009" s="11">
        <v>11</v>
      </c>
      <c r="I4009" s="20" t="s">
        <v>259</v>
      </c>
      <c r="J4009" s="11" t="s">
        <v>261</v>
      </c>
      <c r="K4009" s="11" t="s">
        <v>11524</v>
      </c>
      <c r="L4009" s="11">
        <v>2</v>
      </c>
    </row>
    <row r="4010" spans="1:12">
      <c r="A4010" s="11" t="s">
        <v>6951</v>
      </c>
      <c r="D4010" s="11" t="s">
        <v>260</v>
      </c>
      <c r="E4010" s="19" t="s">
        <v>7201</v>
      </c>
      <c r="F4010" s="10">
        <v>42036</v>
      </c>
      <c r="G4010" s="10">
        <v>45689</v>
      </c>
      <c r="H4010" s="11">
        <v>11</v>
      </c>
      <c r="I4010" s="20" t="s">
        <v>259</v>
      </c>
      <c r="J4010" s="11" t="s">
        <v>261</v>
      </c>
      <c r="K4010" s="11" t="s">
        <v>11524</v>
      </c>
      <c r="L4010" s="11">
        <v>2</v>
      </c>
    </row>
    <row r="4011" spans="1:12">
      <c r="A4011" s="11" t="s">
        <v>6952</v>
      </c>
      <c r="D4011" s="11" t="s">
        <v>260</v>
      </c>
      <c r="E4011" s="19" t="s">
        <v>7202</v>
      </c>
      <c r="F4011" s="10">
        <v>42036</v>
      </c>
      <c r="G4011" s="10">
        <v>45689</v>
      </c>
      <c r="H4011" s="11">
        <v>11</v>
      </c>
      <c r="I4011" s="20" t="s">
        <v>259</v>
      </c>
      <c r="J4011" s="11" t="s">
        <v>261</v>
      </c>
      <c r="K4011" s="11" t="s">
        <v>11524</v>
      </c>
      <c r="L4011" s="11">
        <v>2</v>
      </c>
    </row>
    <row r="4012" spans="1:12">
      <c r="A4012" s="11" t="s">
        <v>7203</v>
      </c>
      <c r="D4012" s="11" t="s">
        <v>260</v>
      </c>
      <c r="E4012" s="19" t="s">
        <v>7361</v>
      </c>
      <c r="F4012" s="10">
        <v>42036</v>
      </c>
      <c r="G4012" s="10">
        <v>45689</v>
      </c>
      <c r="H4012" s="11">
        <v>11</v>
      </c>
      <c r="I4012" s="20" t="s">
        <v>259</v>
      </c>
      <c r="J4012" s="11" t="s">
        <v>261</v>
      </c>
      <c r="K4012" s="11" t="s">
        <v>11524</v>
      </c>
      <c r="L4012" s="11">
        <v>2</v>
      </c>
    </row>
    <row r="4013" spans="1:12">
      <c r="A4013" s="11" t="s">
        <v>7204</v>
      </c>
      <c r="D4013" s="11" t="s">
        <v>260</v>
      </c>
      <c r="E4013" s="19" t="s">
        <v>7362</v>
      </c>
      <c r="F4013" s="10">
        <v>42036</v>
      </c>
      <c r="G4013" s="10">
        <v>45689</v>
      </c>
      <c r="H4013" s="11">
        <v>11</v>
      </c>
      <c r="I4013" s="20" t="s">
        <v>259</v>
      </c>
      <c r="J4013" s="11" t="s">
        <v>261</v>
      </c>
      <c r="K4013" s="11" t="s">
        <v>11524</v>
      </c>
      <c r="L4013" s="11">
        <v>2</v>
      </c>
    </row>
    <row r="4014" spans="1:12">
      <c r="A4014" s="11" t="s">
        <v>7205</v>
      </c>
      <c r="D4014" s="11" t="s">
        <v>260</v>
      </c>
      <c r="E4014" s="19" t="s">
        <v>7363</v>
      </c>
      <c r="F4014" s="10">
        <v>42036</v>
      </c>
      <c r="G4014" s="10">
        <v>45689</v>
      </c>
      <c r="H4014" s="11">
        <v>11</v>
      </c>
      <c r="I4014" s="20" t="s">
        <v>259</v>
      </c>
      <c r="J4014" s="11" t="s">
        <v>261</v>
      </c>
      <c r="K4014" s="11" t="s">
        <v>11524</v>
      </c>
      <c r="L4014" s="11">
        <v>2</v>
      </c>
    </row>
    <row r="4015" spans="1:12">
      <c r="A4015" s="11" t="s">
        <v>7206</v>
      </c>
      <c r="D4015" s="11" t="s">
        <v>260</v>
      </c>
      <c r="E4015" s="19" t="s">
        <v>7364</v>
      </c>
      <c r="F4015" s="10">
        <v>42036</v>
      </c>
      <c r="G4015" s="10">
        <v>45689</v>
      </c>
      <c r="H4015" s="11">
        <v>11</v>
      </c>
      <c r="I4015" s="20" t="s">
        <v>259</v>
      </c>
      <c r="J4015" s="11" t="s">
        <v>261</v>
      </c>
      <c r="K4015" s="11" t="s">
        <v>11524</v>
      </c>
      <c r="L4015" s="11">
        <v>2</v>
      </c>
    </row>
    <row r="4016" spans="1:12">
      <c r="A4016" s="11" t="s">
        <v>7207</v>
      </c>
      <c r="D4016" s="11" t="s">
        <v>260</v>
      </c>
      <c r="E4016" s="19" t="s">
        <v>7365</v>
      </c>
      <c r="F4016" s="10">
        <v>42036</v>
      </c>
      <c r="G4016" s="10">
        <v>45689</v>
      </c>
      <c r="H4016" s="11">
        <v>11</v>
      </c>
      <c r="I4016" s="20" t="s">
        <v>259</v>
      </c>
      <c r="J4016" s="11" t="s">
        <v>261</v>
      </c>
      <c r="K4016" s="11" t="s">
        <v>11524</v>
      </c>
      <c r="L4016" s="11">
        <v>2</v>
      </c>
    </row>
    <row r="4017" spans="1:12">
      <c r="A4017" s="11" t="s">
        <v>7208</v>
      </c>
      <c r="D4017" s="11" t="s">
        <v>260</v>
      </c>
      <c r="E4017" s="19" t="s">
        <v>7366</v>
      </c>
      <c r="F4017" s="10">
        <v>42036</v>
      </c>
      <c r="G4017" s="10">
        <v>45689</v>
      </c>
      <c r="H4017" s="11">
        <v>11</v>
      </c>
      <c r="I4017" s="20" t="s">
        <v>259</v>
      </c>
      <c r="J4017" s="11" t="s">
        <v>261</v>
      </c>
      <c r="K4017" s="11" t="s">
        <v>11524</v>
      </c>
      <c r="L4017" s="11">
        <v>2</v>
      </c>
    </row>
    <row r="4018" spans="1:12">
      <c r="A4018" s="11" t="s">
        <v>7209</v>
      </c>
      <c r="D4018" s="11" t="s">
        <v>260</v>
      </c>
      <c r="E4018" s="19" t="s">
        <v>7367</v>
      </c>
      <c r="F4018" s="10">
        <v>42036</v>
      </c>
      <c r="G4018" s="10">
        <v>45689</v>
      </c>
      <c r="H4018" s="11">
        <v>11</v>
      </c>
      <c r="I4018" s="20" t="s">
        <v>259</v>
      </c>
      <c r="J4018" s="11" t="s">
        <v>261</v>
      </c>
      <c r="K4018" s="11" t="s">
        <v>11524</v>
      </c>
      <c r="L4018" s="11">
        <v>2</v>
      </c>
    </row>
    <row r="4019" spans="1:12">
      <c r="A4019" s="11" t="s">
        <v>7210</v>
      </c>
      <c r="D4019" s="11" t="s">
        <v>260</v>
      </c>
      <c r="E4019" s="19" t="s">
        <v>7368</v>
      </c>
      <c r="F4019" s="10">
        <v>42036</v>
      </c>
      <c r="G4019" s="10">
        <v>45689</v>
      </c>
      <c r="H4019" s="11">
        <v>11</v>
      </c>
      <c r="I4019" s="20" t="s">
        <v>259</v>
      </c>
      <c r="J4019" s="11" t="s">
        <v>261</v>
      </c>
      <c r="K4019" s="11" t="s">
        <v>11524</v>
      </c>
      <c r="L4019" s="11">
        <v>2</v>
      </c>
    </row>
    <row r="4020" spans="1:12">
      <c r="A4020" s="11" t="s">
        <v>7211</v>
      </c>
      <c r="D4020" s="11" t="s">
        <v>260</v>
      </c>
      <c r="E4020" s="19" t="s">
        <v>7369</v>
      </c>
      <c r="F4020" s="10">
        <v>42036</v>
      </c>
      <c r="G4020" s="10">
        <v>45689</v>
      </c>
      <c r="H4020" s="11">
        <v>11</v>
      </c>
      <c r="I4020" s="20" t="s">
        <v>259</v>
      </c>
      <c r="J4020" s="11" t="s">
        <v>261</v>
      </c>
      <c r="K4020" s="11" t="s">
        <v>11524</v>
      </c>
      <c r="L4020" s="11">
        <v>2</v>
      </c>
    </row>
    <row r="4021" spans="1:12">
      <c r="A4021" s="11" t="s">
        <v>7212</v>
      </c>
      <c r="D4021" s="11" t="s">
        <v>260</v>
      </c>
      <c r="E4021" s="19" t="s">
        <v>7370</v>
      </c>
      <c r="F4021" s="10">
        <v>42036</v>
      </c>
      <c r="G4021" s="10">
        <v>45689</v>
      </c>
      <c r="H4021" s="11">
        <v>11</v>
      </c>
      <c r="I4021" s="20" t="s">
        <v>259</v>
      </c>
      <c r="J4021" s="11" t="s">
        <v>261</v>
      </c>
      <c r="K4021" s="11" t="s">
        <v>11524</v>
      </c>
      <c r="L4021" s="11">
        <v>2</v>
      </c>
    </row>
    <row r="4022" spans="1:12">
      <c r="A4022" s="11" t="s">
        <v>7213</v>
      </c>
      <c r="D4022" s="11" t="s">
        <v>260</v>
      </c>
      <c r="E4022" s="19" t="s">
        <v>7371</v>
      </c>
      <c r="F4022" s="10">
        <v>42036</v>
      </c>
      <c r="G4022" s="10">
        <v>45689</v>
      </c>
      <c r="H4022" s="11">
        <v>11</v>
      </c>
      <c r="I4022" s="20" t="s">
        <v>259</v>
      </c>
      <c r="J4022" s="11" t="s">
        <v>261</v>
      </c>
      <c r="K4022" s="11" t="s">
        <v>11524</v>
      </c>
      <c r="L4022" s="11">
        <v>2</v>
      </c>
    </row>
    <row r="4023" spans="1:12">
      <c r="A4023" s="11" t="s">
        <v>7214</v>
      </c>
      <c r="D4023" s="11" t="s">
        <v>260</v>
      </c>
      <c r="E4023" s="19" t="s">
        <v>7372</v>
      </c>
      <c r="F4023" s="10">
        <v>42036</v>
      </c>
      <c r="G4023" s="10">
        <v>45689</v>
      </c>
      <c r="H4023" s="11">
        <v>11</v>
      </c>
      <c r="I4023" s="11" t="s">
        <v>277</v>
      </c>
      <c r="J4023" s="11" t="s">
        <v>261</v>
      </c>
      <c r="K4023" s="11" t="s">
        <v>11524</v>
      </c>
      <c r="L4023" s="11">
        <v>2</v>
      </c>
    </row>
    <row r="4024" spans="1:12">
      <c r="A4024" s="11" t="s">
        <v>7215</v>
      </c>
      <c r="D4024" s="11" t="s">
        <v>260</v>
      </c>
      <c r="E4024" s="19" t="s">
        <v>7373</v>
      </c>
      <c r="F4024" s="10">
        <v>42036</v>
      </c>
      <c r="G4024" s="10">
        <v>45689</v>
      </c>
      <c r="H4024" s="11">
        <v>11</v>
      </c>
      <c r="I4024" s="11" t="s">
        <v>277</v>
      </c>
      <c r="J4024" s="11" t="s">
        <v>261</v>
      </c>
      <c r="K4024" s="11" t="s">
        <v>11524</v>
      </c>
      <c r="L4024" s="11">
        <v>2</v>
      </c>
    </row>
    <row r="4025" spans="1:12">
      <c r="A4025" s="11" t="s">
        <v>7216</v>
      </c>
      <c r="D4025" s="11" t="s">
        <v>260</v>
      </c>
      <c r="E4025" s="19" t="s">
        <v>7374</v>
      </c>
      <c r="F4025" s="10">
        <v>42036</v>
      </c>
      <c r="G4025" s="10">
        <v>45689</v>
      </c>
      <c r="H4025" s="11">
        <v>11</v>
      </c>
      <c r="I4025" s="11" t="s">
        <v>277</v>
      </c>
      <c r="J4025" s="11" t="s">
        <v>261</v>
      </c>
      <c r="K4025" s="11" t="s">
        <v>11524</v>
      </c>
      <c r="L4025" s="11">
        <v>2</v>
      </c>
    </row>
    <row r="4026" spans="1:12">
      <c r="A4026" s="11" t="s">
        <v>7217</v>
      </c>
      <c r="D4026" s="11" t="s">
        <v>260</v>
      </c>
      <c r="E4026" s="19" t="s">
        <v>7375</v>
      </c>
      <c r="F4026" s="10">
        <v>42036</v>
      </c>
      <c r="G4026" s="10">
        <v>45689</v>
      </c>
      <c r="H4026" s="11">
        <v>11</v>
      </c>
      <c r="I4026" s="20" t="s">
        <v>259</v>
      </c>
      <c r="J4026" s="11" t="s">
        <v>261</v>
      </c>
      <c r="K4026" s="11" t="s">
        <v>11524</v>
      </c>
      <c r="L4026" s="11">
        <v>2</v>
      </c>
    </row>
    <row r="4027" spans="1:12">
      <c r="A4027" s="11" t="s">
        <v>7218</v>
      </c>
      <c r="D4027" s="11" t="s">
        <v>260</v>
      </c>
      <c r="E4027" s="19" t="s">
        <v>7376</v>
      </c>
      <c r="F4027" s="10">
        <v>42036</v>
      </c>
      <c r="G4027" s="10">
        <v>45689</v>
      </c>
      <c r="H4027" s="11">
        <v>11</v>
      </c>
      <c r="I4027" s="20" t="s">
        <v>259</v>
      </c>
      <c r="J4027" s="11" t="s">
        <v>261</v>
      </c>
      <c r="K4027" s="11" t="s">
        <v>11524</v>
      </c>
      <c r="L4027" s="11">
        <v>2</v>
      </c>
    </row>
    <row r="4028" spans="1:12">
      <c r="A4028" s="11" t="s">
        <v>7219</v>
      </c>
      <c r="D4028" s="11" t="s">
        <v>260</v>
      </c>
      <c r="E4028" s="19" t="s">
        <v>7377</v>
      </c>
      <c r="F4028" s="10">
        <v>42036</v>
      </c>
      <c r="G4028" s="10">
        <v>45689</v>
      </c>
      <c r="H4028" s="11">
        <v>11</v>
      </c>
      <c r="I4028" s="20" t="s">
        <v>259</v>
      </c>
      <c r="J4028" s="11" t="s">
        <v>261</v>
      </c>
      <c r="K4028" s="11" t="s">
        <v>11524</v>
      </c>
      <c r="L4028" s="11">
        <v>2</v>
      </c>
    </row>
    <row r="4029" spans="1:12">
      <c r="A4029" s="11" t="s">
        <v>7220</v>
      </c>
      <c r="D4029" s="11" t="s">
        <v>260</v>
      </c>
      <c r="E4029" s="19" t="s">
        <v>7378</v>
      </c>
      <c r="F4029" s="10">
        <v>42036</v>
      </c>
      <c r="G4029" s="10">
        <v>45689</v>
      </c>
      <c r="H4029" s="11">
        <v>11</v>
      </c>
      <c r="I4029" s="20" t="s">
        <v>259</v>
      </c>
      <c r="J4029" s="11" t="s">
        <v>261</v>
      </c>
      <c r="K4029" s="11" t="s">
        <v>11524</v>
      </c>
      <c r="L4029" s="11">
        <v>2</v>
      </c>
    </row>
    <row r="4030" spans="1:12">
      <c r="A4030" s="11" t="s">
        <v>7221</v>
      </c>
      <c r="D4030" s="11" t="s">
        <v>260</v>
      </c>
      <c r="E4030" s="19" t="s">
        <v>7379</v>
      </c>
      <c r="F4030" s="10">
        <v>42036</v>
      </c>
      <c r="G4030" s="10">
        <v>45689</v>
      </c>
      <c r="H4030" s="11">
        <v>11</v>
      </c>
      <c r="I4030" s="20" t="s">
        <v>259</v>
      </c>
      <c r="J4030" s="11" t="s">
        <v>261</v>
      </c>
      <c r="K4030" s="11" t="s">
        <v>11524</v>
      </c>
      <c r="L4030" s="11">
        <v>2</v>
      </c>
    </row>
    <row r="4031" spans="1:12">
      <c r="A4031" s="11" t="s">
        <v>7222</v>
      </c>
      <c r="D4031" s="11" t="s">
        <v>260</v>
      </c>
      <c r="E4031" s="19" t="s">
        <v>7380</v>
      </c>
      <c r="F4031" s="10">
        <v>42036</v>
      </c>
      <c r="G4031" s="10">
        <v>45689</v>
      </c>
      <c r="H4031" s="11">
        <v>11</v>
      </c>
      <c r="I4031" s="20" t="s">
        <v>259</v>
      </c>
      <c r="J4031" s="11" t="s">
        <v>261</v>
      </c>
      <c r="K4031" s="11" t="s">
        <v>11524</v>
      </c>
      <c r="L4031" s="11">
        <v>2</v>
      </c>
    </row>
    <row r="4032" spans="1:12">
      <c r="A4032" s="11" t="s">
        <v>7223</v>
      </c>
      <c r="D4032" s="11" t="s">
        <v>260</v>
      </c>
      <c r="E4032" s="19" t="s">
        <v>7381</v>
      </c>
      <c r="F4032" s="10">
        <v>42036</v>
      </c>
      <c r="G4032" s="10">
        <v>45689</v>
      </c>
      <c r="H4032" s="11">
        <v>11</v>
      </c>
      <c r="I4032" s="20" t="s">
        <v>259</v>
      </c>
      <c r="J4032" s="11" t="s">
        <v>261</v>
      </c>
      <c r="K4032" s="11" t="s">
        <v>11524</v>
      </c>
      <c r="L4032" s="11">
        <v>2</v>
      </c>
    </row>
    <row r="4033" spans="1:12">
      <c r="A4033" s="11" t="s">
        <v>7224</v>
      </c>
      <c r="D4033" s="11" t="s">
        <v>260</v>
      </c>
      <c r="E4033" s="19" t="s">
        <v>7382</v>
      </c>
      <c r="F4033" s="10">
        <v>42036</v>
      </c>
      <c r="G4033" s="10">
        <v>45689</v>
      </c>
      <c r="H4033" s="11">
        <v>11</v>
      </c>
      <c r="I4033" s="20" t="s">
        <v>259</v>
      </c>
      <c r="J4033" s="11" t="s">
        <v>261</v>
      </c>
      <c r="K4033" s="11" t="s">
        <v>11524</v>
      </c>
      <c r="L4033" s="11">
        <v>2</v>
      </c>
    </row>
    <row r="4034" spans="1:12">
      <c r="A4034" s="11" t="s">
        <v>7225</v>
      </c>
      <c r="D4034" s="11" t="s">
        <v>260</v>
      </c>
      <c r="E4034" s="19" t="s">
        <v>7383</v>
      </c>
      <c r="F4034" s="10">
        <v>42036</v>
      </c>
      <c r="G4034" s="10">
        <v>45689</v>
      </c>
      <c r="H4034" s="11">
        <v>11</v>
      </c>
      <c r="I4034" s="20" t="s">
        <v>259</v>
      </c>
      <c r="J4034" s="11" t="s">
        <v>261</v>
      </c>
      <c r="K4034" s="11" t="s">
        <v>11524</v>
      </c>
      <c r="L4034" s="11">
        <v>2</v>
      </c>
    </row>
    <row r="4035" spans="1:12">
      <c r="A4035" s="11" t="s">
        <v>7226</v>
      </c>
      <c r="D4035" s="11" t="s">
        <v>260</v>
      </c>
      <c r="E4035" s="19" t="s">
        <v>7384</v>
      </c>
      <c r="F4035" s="10">
        <v>42036</v>
      </c>
      <c r="G4035" s="10">
        <v>45689</v>
      </c>
      <c r="H4035" s="11">
        <v>11</v>
      </c>
      <c r="I4035" s="20" t="s">
        <v>259</v>
      </c>
      <c r="J4035" s="11" t="s">
        <v>261</v>
      </c>
      <c r="K4035" s="11" t="s">
        <v>11524</v>
      </c>
      <c r="L4035" s="11">
        <v>2</v>
      </c>
    </row>
    <row r="4036" spans="1:12">
      <c r="A4036" s="11" t="s">
        <v>7227</v>
      </c>
      <c r="D4036" s="11" t="s">
        <v>260</v>
      </c>
      <c r="E4036" s="19" t="s">
        <v>7385</v>
      </c>
      <c r="F4036" s="10">
        <v>42036</v>
      </c>
      <c r="G4036" s="10">
        <v>45689</v>
      </c>
      <c r="H4036" s="11">
        <v>11</v>
      </c>
      <c r="I4036" s="20" t="s">
        <v>259</v>
      </c>
      <c r="J4036" s="11" t="s">
        <v>261</v>
      </c>
      <c r="K4036" s="11" t="s">
        <v>11524</v>
      </c>
      <c r="L4036" s="11">
        <v>2</v>
      </c>
    </row>
    <row r="4037" spans="1:12">
      <c r="A4037" s="11" t="s">
        <v>7228</v>
      </c>
      <c r="D4037" s="11" t="s">
        <v>260</v>
      </c>
      <c r="E4037" s="19" t="s">
        <v>7386</v>
      </c>
      <c r="F4037" s="10">
        <v>42036</v>
      </c>
      <c r="G4037" s="10">
        <v>45689</v>
      </c>
      <c r="H4037" s="11">
        <v>11</v>
      </c>
      <c r="I4037" s="20" t="s">
        <v>259</v>
      </c>
      <c r="J4037" s="11" t="s">
        <v>261</v>
      </c>
      <c r="K4037" s="11" t="s">
        <v>11524</v>
      </c>
      <c r="L4037" s="11">
        <v>2</v>
      </c>
    </row>
    <row r="4038" spans="1:12">
      <c r="A4038" s="11" t="s">
        <v>7229</v>
      </c>
      <c r="D4038" s="11" t="s">
        <v>260</v>
      </c>
      <c r="E4038" s="19" t="s">
        <v>7387</v>
      </c>
      <c r="F4038" s="10">
        <v>42036</v>
      </c>
      <c r="G4038" s="10">
        <v>45689</v>
      </c>
      <c r="H4038" s="11">
        <v>11</v>
      </c>
      <c r="I4038" s="20" t="s">
        <v>259</v>
      </c>
      <c r="J4038" s="11" t="s">
        <v>261</v>
      </c>
      <c r="K4038" s="11" t="s">
        <v>11524</v>
      </c>
      <c r="L4038" s="11">
        <v>2</v>
      </c>
    </row>
    <row r="4039" spans="1:12">
      <c r="A4039" s="11" t="s">
        <v>7230</v>
      </c>
      <c r="D4039" s="11" t="s">
        <v>260</v>
      </c>
      <c r="E4039" s="19" t="s">
        <v>7388</v>
      </c>
      <c r="F4039" s="10">
        <v>42036</v>
      </c>
      <c r="G4039" s="10">
        <v>45689</v>
      </c>
      <c r="H4039" s="11">
        <v>11</v>
      </c>
      <c r="I4039" s="20" t="s">
        <v>259</v>
      </c>
      <c r="J4039" s="11" t="s">
        <v>261</v>
      </c>
      <c r="K4039" s="11" t="s">
        <v>11524</v>
      </c>
      <c r="L4039" s="11">
        <v>2</v>
      </c>
    </row>
    <row r="4040" spans="1:12">
      <c r="A4040" s="11" t="s">
        <v>7231</v>
      </c>
      <c r="D4040" s="11" t="s">
        <v>260</v>
      </c>
      <c r="E4040" s="19" t="s">
        <v>7389</v>
      </c>
      <c r="F4040" s="10">
        <v>42036</v>
      </c>
      <c r="G4040" s="10">
        <v>45689</v>
      </c>
      <c r="H4040" s="11">
        <v>11</v>
      </c>
      <c r="I4040" s="20" t="s">
        <v>259</v>
      </c>
      <c r="J4040" s="11" t="s">
        <v>261</v>
      </c>
      <c r="K4040" s="11" t="s">
        <v>11524</v>
      </c>
      <c r="L4040" s="11">
        <v>2</v>
      </c>
    </row>
    <row r="4041" spans="1:12">
      <c r="A4041" s="11" t="s">
        <v>7232</v>
      </c>
      <c r="D4041" s="11" t="s">
        <v>260</v>
      </c>
      <c r="E4041" s="19" t="s">
        <v>7390</v>
      </c>
      <c r="F4041" s="10">
        <v>42036</v>
      </c>
      <c r="G4041" s="10">
        <v>45689</v>
      </c>
      <c r="H4041" s="11">
        <v>11</v>
      </c>
      <c r="I4041" s="11" t="s">
        <v>277</v>
      </c>
      <c r="J4041" s="11" t="s">
        <v>261</v>
      </c>
      <c r="K4041" s="11" t="s">
        <v>11524</v>
      </c>
      <c r="L4041" s="11">
        <v>2</v>
      </c>
    </row>
    <row r="4042" spans="1:12">
      <c r="A4042" s="11" t="s">
        <v>7233</v>
      </c>
      <c r="D4042" s="11" t="s">
        <v>260</v>
      </c>
      <c r="E4042" s="19" t="s">
        <v>7391</v>
      </c>
      <c r="F4042" s="10">
        <v>42036</v>
      </c>
      <c r="G4042" s="10">
        <v>45689</v>
      </c>
      <c r="H4042" s="11">
        <v>11</v>
      </c>
      <c r="I4042" s="11" t="s">
        <v>277</v>
      </c>
      <c r="J4042" s="11" t="s">
        <v>261</v>
      </c>
      <c r="K4042" s="11" t="s">
        <v>11524</v>
      </c>
      <c r="L4042" s="11">
        <v>2</v>
      </c>
    </row>
    <row r="4043" spans="1:12">
      <c r="A4043" s="11" t="s">
        <v>7234</v>
      </c>
      <c r="D4043" s="11" t="s">
        <v>260</v>
      </c>
      <c r="E4043" s="19" t="s">
        <v>7392</v>
      </c>
      <c r="F4043" s="10">
        <v>42036</v>
      </c>
      <c r="G4043" s="10">
        <v>45689</v>
      </c>
      <c r="H4043" s="11">
        <v>11</v>
      </c>
      <c r="I4043" s="11" t="s">
        <v>277</v>
      </c>
      <c r="J4043" s="11" t="s">
        <v>261</v>
      </c>
      <c r="K4043" s="11" t="s">
        <v>11524</v>
      </c>
      <c r="L4043" s="11">
        <v>2</v>
      </c>
    </row>
    <row r="4044" spans="1:12">
      <c r="A4044" s="11" t="s">
        <v>7235</v>
      </c>
      <c r="D4044" s="11" t="s">
        <v>260</v>
      </c>
      <c r="E4044" s="19" t="s">
        <v>7393</v>
      </c>
      <c r="F4044" s="10">
        <v>42036</v>
      </c>
      <c r="G4044" s="10">
        <v>45689</v>
      </c>
      <c r="H4044" s="11">
        <v>11</v>
      </c>
      <c r="I4044" s="20" t="s">
        <v>259</v>
      </c>
      <c r="J4044" s="11" t="s">
        <v>261</v>
      </c>
      <c r="K4044" s="11" t="s">
        <v>11524</v>
      </c>
      <c r="L4044" s="11">
        <v>2</v>
      </c>
    </row>
    <row r="4045" spans="1:12">
      <c r="A4045" s="11" t="s">
        <v>7236</v>
      </c>
      <c r="D4045" s="11" t="s">
        <v>260</v>
      </c>
      <c r="E4045" s="19" t="s">
        <v>7394</v>
      </c>
      <c r="F4045" s="10">
        <v>42036</v>
      </c>
      <c r="G4045" s="10">
        <v>45689</v>
      </c>
      <c r="H4045" s="11">
        <v>11</v>
      </c>
      <c r="I4045" s="20" t="s">
        <v>259</v>
      </c>
      <c r="J4045" s="11" t="s">
        <v>261</v>
      </c>
      <c r="K4045" s="11" t="s">
        <v>11524</v>
      </c>
      <c r="L4045" s="11">
        <v>2</v>
      </c>
    </row>
    <row r="4046" spans="1:12">
      <c r="A4046" s="11" t="s">
        <v>7237</v>
      </c>
      <c r="D4046" s="11" t="s">
        <v>260</v>
      </c>
      <c r="E4046" s="19" t="s">
        <v>7395</v>
      </c>
      <c r="F4046" s="10">
        <v>42036</v>
      </c>
      <c r="G4046" s="10">
        <v>45689</v>
      </c>
      <c r="H4046" s="11">
        <v>11</v>
      </c>
      <c r="I4046" s="20" t="s">
        <v>259</v>
      </c>
      <c r="J4046" s="11" t="s">
        <v>261</v>
      </c>
      <c r="K4046" s="11" t="s">
        <v>11524</v>
      </c>
      <c r="L4046" s="11">
        <v>2</v>
      </c>
    </row>
    <row r="4047" spans="1:12">
      <c r="A4047" s="11" t="s">
        <v>7238</v>
      </c>
      <c r="D4047" s="11" t="s">
        <v>260</v>
      </c>
      <c r="E4047" s="19" t="s">
        <v>7396</v>
      </c>
      <c r="F4047" s="10">
        <v>42036</v>
      </c>
      <c r="G4047" s="10">
        <v>45689</v>
      </c>
      <c r="H4047" s="11">
        <v>11</v>
      </c>
      <c r="I4047" s="20" t="s">
        <v>259</v>
      </c>
      <c r="J4047" s="11" t="s">
        <v>261</v>
      </c>
      <c r="K4047" s="11" t="s">
        <v>11524</v>
      </c>
      <c r="L4047" s="11">
        <v>2</v>
      </c>
    </row>
    <row r="4048" spans="1:12">
      <c r="A4048" s="11" t="s">
        <v>7239</v>
      </c>
      <c r="D4048" s="11" t="s">
        <v>260</v>
      </c>
      <c r="E4048" s="19" t="s">
        <v>7397</v>
      </c>
      <c r="F4048" s="10">
        <v>42036</v>
      </c>
      <c r="G4048" s="10">
        <v>45689</v>
      </c>
      <c r="H4048" s="11">
        <v>11</v>
      </c>
      <c r="I4048" s="20" t="s">
        <v>259</v>
      </c>
      <c r="J4048" s="11" t="s">
        <v>261</v>
      </c>
      <c r="K4048" s="11" t="s">
        <v>11524</v>
      </c>
      <c r="L4048" s="11">
        <v>2</v>
      </c>
    </row>
    <row r="4049" spans="1:12">
      <c r="A4049" s="11" t="s">
        <v>7240</v>
      </c>
      <c r="D4049" s="11" t="s">
        <v>260</v>
      </c>
      <c r="E4049" s="19" t="s">
        <v>7398</v>
      </c>
      <c r="F4049" s="10">
        <v>42036</v>
      </c>
      <c r="G4049" s="10">
        <v>45689</v>
      </c>
      <c r="H4049" s="11">
        <v>11</v>
      </c>
      <c r="I4049" s="20" t="s">
        <v>259</v>
      </c>
      <c r="J4049" s="11" t="s">
        <v>261</v>
      </c>
      <c r="K4049" s="11" t="s">
        <v>11524</v>
      </c>
      <c r="L4049" s="11">
        <v>2</v>
      </c>
    </row>
    <row r="4050" spans="1:12">
      <c r="A4050" s="11" t="s">
        <v>7241</v>
      </c>
      <c r="D4050" s="11" t="s">
        <v>260</v>
      </c>
      <c r="E4050" s="19" t="s">
        <v>7399</v>
      </c>
      <c r="F4050" s="10">
        <v>42036</v>
      </c>
      <c r="G4050" s="10">
        <v>45689</v>
      </c>
      <c r="H4050" s="11">
        <v>11</v>
      </c>
      <c r="I4050" s="20" t="s">
        <v>259</v>
      </c>
      <c r="J4050" s="11" t="s">
        <v>261</v>
      </c>
      <c r="K4050" s="11" t="s">
        <v>11524</v>
      </c>
      <c r="L4050" s="11">
        <v>2</v>
      </c>
    </row>
    <row r="4051" spans="1:12">
      <c r="A4051" s="11" t="s">
        <v>7242</v>
      </c>
      <c r="D4051" s="11" t="s">
        <v>260</v>
      </c>
      <c r="E4051" s="19" t="s">
        <v>7400</v>
      </c>
      <c r="F4051" s="10">
        <v>42036</v>
      </c>
      <c r="G4051" s="10">
        <v>45689</v>
      </c>
      <c r="H4051" s="11">
        <v>11</v>
      </c>
      <c r="I4051" s="20" t="s">
        <v>259</v>
      </c>
      <c r="J4051" s="11" t="s">
        <v>261</v>
      </c>
      <c r="K4051" s="11" t="s">
        <v>11524</v>
      </c>
      <c r="L4051" s="11">
        <v>2</v>
      </c>
    </row>
    <row r="4052" spans="1:12">
      <c r="A4052" s="11" t="s">
        <v>7243</v>
      </c>
      <c r="D4052" s="11" t="s">
        <v>260</v>
      </c>
      <c r="E4052" s="19" t="s">
        <v>7401</v>
      </c>
      <c r="F4052" s="10">
        <v>42036</v>
      </c>
      <c r="G4052" s="10">
        <v>45689</v>
      </c>
      <c r="H4052" s="11">
        <v>11</v>
      </c>
      <c r="I4052" s="20" t="s">
        <v>259</v>
      </c>
      <c r="J4052" s="11" t="s">
        <v>261</v>
      </c>
      <c r="K4052" s="11" t="s">
        <v>11524</v>
      </c>
      <c r="L4052" s="11">
        <v>2</v>
      </c>
    </row>
    <row r="4053" spans="1:12">
      <c r="A4053" s="11" t="s">
        <v>7244</v>
      </c>
      <c r="D4053" s="11" t="s">
        <v>260</v>
      </c>
      <c r="E4053" s="19" t="s">
        <v>7402</v>
      </c>
      <c r="F4053" s="10">
        <v>42036</v>
      </c>
      <c r="G4053" s="10">
        <v>45689</v>
      </c>
      <c r="H4053" s="11">
        <v>11</v>
      </c>
      <c r="I4053" s="20" t="s">
        <v>259</v>
      </c>
      <c r="J4053" s="11" t="s">
        <v>261</v>
      </c>
      <c r="K4053" s="11" t="s">
        <v>11524</v>
      </c>
      <c r="L4053" s="11">
        <v>2</v>
      </c>
    </row>
    <row r="4054" spans="1:12">
      <c r="A4054" s="11" t="s">
        <v>7245</v>
      </c>
      <c r="D4054" s="11" t="s">
        <v>260</v>
      </c>
      <c r="E4054" s="19" t="s">
        <v>7403</v>
      </c>
      <c r="F4054" s="10">
        <v>42036</v>
      </c>
      <c r="G4054" s="10">
        <v>45689</v>
      </c>
      <c r="H4054" s="11">
        <v>11</v>
      </c>
      <c r="I4054" s="20" t="s">
        <v>259</v>
      </c>
      <c r="J4054" s="11" t="s">
        <v>261</v>
      </c>
      <c r="K4054" s="11" t="s">
        <v>11524</v>
      </c>
      <c r="L4054" s="11">
        <v>2</v>
      </c>
    </row>
    <row r="4055" spans="1:12">
      <c r="A4055" s="11" t="s">
        <v>7246</v>
      </c>
      <c r="D4055" s="11" t="s">
        <v>260</v>
      </c>
      <c r="E4055" s="19" t="s">
        <v>7404</v>
      </c>
      <c r="F4055" s="10">
        <v>42036</v>
      </c>
      <c r="G4055" s="10">
        <v>45689</v>
      </c>
      <c r="H4055" s="11">
        <v>11</v>
      </c>
      <c r="I4055" s="20" t="s">
        <v>259</v>
      </c>
      <c r="J4055" s="11" t="s">
        <v>261</v>
      </c>
      <c r="K4055" s="11" t="s">
        <v>11524</v>
      </c>
      <c r="L4055" s="11">
        <v>2</v>
      </c>
    </row>
    <row r="4056" spans="1:12">
      <c r="A4056" s="11" t="s">
        <v>7247</v>
      </c>
      <c r="D4056" s="11" t="s">
        <v>260</v>
      </c>
      <c r="E4056" s="19" t="s">
        <v>7405</v>
      </c>
      <c r="F4056" s="10">
        <v>42036</v>
      </c>
      <c r="G4056" s="10">
        <v>45689</v>
      </c>
      <c r="H4056" s="11">
        <v>11</v>
      </c>
      <c r="I4056" s="20" t="s">
        <v>259</v>
      </c>
      <c r="J4056" s="11" t="s">
        <v>261</v>
      </c>
      <c r="K4056" s="11" t="s">
        <v>11524</v>
      </c>
      <c r="L4056" s="11">
        <v>2</v>
      </c>
    </row>
    <row r="4057" spans="1:12">
      <c r="A4057" s="11" t="s">
        <v>7248</v>
      </c>
      <c r="D4057" s="11" t="s">
        <v>260</v>
      </c>
      <c r="E4057" s="19" t="s">
        <v>7406</v>
      </c>
      <c r="F4057" s="10">
        <v>42036</v>
      </c>
      <c r="G4057" s="10">
        <v>45689</v>
      </c>
      <c r="H4057" s="11">
        <v>11</v>
      </c>
      <c r="I4057" s="20" t="s">
        <v>259</v>
      </c>
      <c r="J4057" s="11" t="s">
        <v>261</v>
      </c>
      <c r="K4057" s="11" t="s">
        <v>11524</v>
      </c>
      <c r="L4057" s="11">
        <v>2</v>
      </c>
    </row>
    <row r="4058" spans="1:12">
      <c r="A4058" s="11" t="s">
        <v>7249</v>
      </c>
      <c r="D4058" s="11" t="s">
        <v>260</v>
      </c>
      <c r="E4058" s="19" t="s">
        <v>7407</v>
      </c>
      <c r="F4058" s="10">
        <v>42036</v>
      </c>
      <c r="G4058" s="10">
        <v>45689</v>
      </c>
      <c r="H4058" s="11">
        <v>11</v>
      </c>
      <c r="I4058" s="20" t="s">
        <v>259</v>
      </c>
      <c r="J4058" s="11" t="s">
        <v>261</v>
      </c>
      <c r="K4058" s="11" t="s">
        <v>11524</v>
      </c>
      <c r="L4058" s="11">
        <v>2</v>
      </c>
    </row>
    <row r="4059" spans="1:12">
      <c r="A4059" s="11" t="s">
        <v>7250</v>
      </c>
      <c r="D4059" s="11" t="s">
        <v>260</v>
      </c>
      <c r="E4059" s="19" t="s">
        <v>7408</v>
      </c>
      <c r="F4059" s="10">
        <v>42036</v>
      </c>
      <c r="G4059" s="10">
        <v>45689</v>
      </c>
      <c r="H4059" s="11">
        <v>11</v>
      </c>
      <c r="I4059" s="11" t="s">
        <v>277</v>
      </c>
      <c r="J4059" s="11" t="s">
        <v>261</v>
      </c>
      <c r="K4059" s="11" t="s">
        <v>11524</v>
      </c>
      <c r="L4059" s="11">
        <v>2</v>
      </c>
    </row>
    <row r="4060" spans="1:12">
      <c r="A4060" s="11" t="s">
        <v>7251</v>
      </c>
      <c r="D4060" s="11" t="s">
        <v>260</v>
      </c>
      <c r="E4060" s="19" t="s">
        <v>7409</v>
      </c>
      <c r="F4060" s="10">
        <v>42036</v>
      </c>
      <c r="G4060" s="10">
        <v>45689</v>
      </c>
      <c r="H4060" s="11">
        <v>11</v>
      </c>
      <c r="I4060" s="11" t="s">
        <v>277</v>
      </c>
      <c r="J4060" s="11" t="s">
        <v>261</v>
      </c>
      <c r="K4060" s="11" t="s">
        <v>11524</v>
      </c>
      <c r="L4060" s="11">
        <v>2</v>
      </c>
    </row>
    <row r="4061" spans="1:12">
      <c r="A4061" s="11" t="s">
        <v>7252</v>
      </c>
      <c r="D4061" s="11" t="s">
        <v>260</v>
      </c>
      <c r="E4061" s="19" t="s">
        <v>7410</v>
      </c>
      <c r="F4061" s="10">
        <v>42036</v>
      </c>
      <c r="G4061" s="10">
        <v>45689</v>
      </c>
      <c r="H4061" s="11">
        <v>11</v>
      </c>
      <c r="I4061" s="11" t="s">
        <v>277</v>
      </c>
      <c r="J4061" s="11" t="s">
        <v>261</v>
      </c>
      <c r="K4061" s="11" t="s">
        <v>11524</v>
      </c>
      <c r="L4061" s="11">
        <v>2</v>
      </c>
    </row>
    <row r="4062" spans="1:12">
      <c r="A4062" s="11" t="s">
        <v>7253</v>
      </c>
      <c r="D4062" s="11" t="s">
        <v>260</v>
      </c>
      <c r="E4062" s="19" t="s">
        <v>7411</v>
      </c>
      <c r="F4062" s="10">
        <v>42036</v>
      </c>
      <c r="G4062" s="10">
        <v>45689</v>
      </c>
      <c r="H4062" s="11">
        <v>11</v>
      </c>
      <c r="I4062" s="20" t="s">
        <v>259</v>
      </c>
      <c r="J4062" s="11" t="s">
        <v>261</v>
      </c>
      <c r="K4062" s="11" t="s">
        <v>11524</v>
      </c>
      <c r="L4062" s="11">
        <v>2</v>
      </c>
    </row>
    <row r="4063" spans="1:12">
      <c r="A4063" s="11" t="s">
        <v>7254</v>
      </c>
      <c r="D4063" s="11" t="s">
        <v>260</v>
      </c>
      <c r="E4063" s="19" t="s">
        <v>7412</v>
      </c>
      <c r="F4063" s="10">
        <v>42036</v>
      </c>
      <c r="G4063" s="10">
        <v>45689</v>
      </c>
      <c r="H4063" s="11">
        <v>11</v>
      </c>
      <c r="I4063" s="20" t="s">
        <v>259</v>
      </c>
      <c r="J4063" s="11" t="s">
        <v>261</v>
      </c>
      <c r="K4063" s="11" t="s">
        <v>11524</v>
      </c>
      <c r="L4063" s="11">
        <v>2</v>
      </c>
    </row>
    <row r="4064" spans="1:12">
      <c r="A4064" s="11" t="s">
        <v>7255</v>
      </c>
      <c r="D4064" s="11" t="s">
        <v>260</v>
      </c>
      <c r="E4064" s="19" t="s">
        <v>7413</v>
      </c>
      <c r="F4064" s="10">
        <v>42036</v>
      </c>
      <c r="G4064" s="10">
        <v>45689</v>
      </c>
      <c r="H4064" s="11">
        <v>11</v>
      </c>
      <c r="I4064" s="20" t="s">
        <v>259</v>
      </c>
      <c r="J4064" s="11" t="s">
        <v>261</v>
      </c>
      <c r="K4064" s="11" t="s">
        <v>11524</v>
      </c>
      <c r="L4064" s="11">
        <v>2</v>
      </c>
    </row>
    <row r="4065" spans="1:12">
      <c r="A4065" s="11" t="s">
        <v>7256</v>
      </c>
      <c r="D4065" s="11" t="s">
        <v>260</v>
      </c>
      <c r="E4065" s="19" t="s">
        <v>7414</v>
      </c>
      <c r="F4065" s="10">
        <v>42036</v>
      </c>
      <c r="G4065" s="10">
        <v>45689</v>
      </c>
      <c r="H4065" s="11">
        <v>11</v>
      </c>
      <c r="I4065" s="20" t="s">
        <v>259</v>
      </c>
      <c r="J4065" s="11" t="s">
        <v>261</v>
      </c>
      <c r="K4065" s="11" t="s">
        <v>11524</v>
      </c>
      <c r="L4065" s="11">
        <v>2</v>
      </c>
    </row>
    <row r="4066" spans="1:12">
      <c r="A4066" s="11" t="s">
        <v>7257</v>
      </c>
      <c r="D4066" s="11" t="s">
        <v>260</v>
      </c>
      <c r="E4066" s="19" t="s">
        <v>7415</v>
      </c>
      <c r="F4066" s="10">
        <v>42036</v>
      </c>
      <c r="G4066" s="10">
        <v>45689</v>
      </c>
      <c r="H4066" s="11">
        <v>11</v>
      </c>
      <c r="I4066" s="20" t="s">
        <v>259</v>
      </c>
      <c r="J4066" s="11" t="s">
        <v>261</v>
      </c>
      <c r="K4066" s="11" t="s">
        <v>11524</v>
      </c>
      <c r="L4066" s="11">
        <v>2</v>
      </c>
    </row>
    <row r="4067" spans="1:12">
      <c r="A4067" s="11" t="s">
        <v>7258</v>
      </c>
      <c r="D4067" s="11" t="s">
        <v>260</v>
      </c>
      <c r="E4067" s="19" t="s">
        <v>7416</v>
      </c>
      <c r="F4067" s="10">
        <v>42036</v>
      </c>
      <c r="G4067" s="10">
        <v>45689</v>
      </c>
      <c r="H4067" s="11">
        <v>11</v>
      </c>
      <c r="I4067" s="20" t="s">
        <v>259</v>
      </c>
      <c r="J4067" s="11" t="s">
        <v>261</v>
      </c>
      <c r="K4067" s="11" t="s">
        <v>11524</v>
      </c>
      <c r="L4067" s="11">
        <v>2</v>
      </c>
    </row>
    <row r="4068" spans="1:12">
      <c r="A4068" s="11" t="s">
        <v>7259</v>
      </c>
      <c r="D4068" s="11" t="s">
        <v>260</v>
      </c>
      <c r="E4068" s="19" t="s">
        <v>7417</v>
      </c>
      <c r="F4068" s="10">
        <v>42036</v>
      </c>
      <c r="G4068" s="10">
        <v>45689</v>
      </c>
      <c r="H4068" s="11">
        <v>11</v>
      </c>
      <c r="I4068" s="20" t="s">
        <v>259</v>
      </c>
      <c r="J4068" s="11" t="s">
        <v>261</v>
      </c>
      <c r="K4068" s="11" t="s">
        <v>11524</v>
      </c>
      <c r="L4068" s="11">
        <v>2</v>
      </c>
    </row>
    <row r="4069" spans="1:12">
      <c r="A4069" s="11" t="s">
        <v>7260</v>
      </c>
      <c r="D4069" s="11" t="s">
        <v>260</v>
      </c>
      <c r="E4069" s="19" t="s">
        <v>7418</v>
      </c>
      <c r="F4069" s="10">
        <v>42036</v>
      </c>
      <c r="G4069" s="10">
        <v>45689</v>
      </c>
      <c r="H4069" s="11">
        <v>11</v>
      </c>
      <c r="I4069" s="20" t="s">
        <v>259</v>
      </c>
      <c r="J4069" s="11" t="s">
        <v>261</v>
      </c>
      <c r="K4069" s="11" t="s">
        <v>11524</v>
      </c>
      <c r="L4069" s="11">
        <v>2</v>
      </c>
    </row>
    <row r="4070" spans="1:12">
      <c r="A4070" s="11" t="s">
        <v>7261</v>
      </c>
      <c r="D4070" s="11" t="s">
        <v>260</v>
      </c>
      <c r="E4070" s="19" t="s">
        <v>7419</v>
      </c>
      <c r="F4070" s="10">
        <v>42036</v>
      </c>
      <c r="G4070" s="10">
        <v>45689</v>
      </c>
      <c r="H4070" s="11">
        <v>11</v>
      </c>
      <c r="I4070" s="20" t="s">
        <v>259</v>
      </c>
      <c r="J4070" s="11" t="s">
        <v>261</v>
      </c>
      <c r="K4070" s="11" t="s">
        <v>11524</v>
      </c>
      <c r="L4070" s="11">
        <v>2</v>
      </c>
    </row>
    <row r="4071" spans="1:12">
      <c r="A4071" s="11" t="s">
        <v>7262</v>
      </c>
      <c r="D4071" s="11" t="s">
        <v>260</v>
      </c>
      <c r="E4071" s="19" t="s">
        <v>7420</v>
      </c>
      <c r="F4071" s="10">
        <v>42036</v>
      </c>
      <c r="G4071" s="10">
        <v>45689</v>
      </c>
      <c r="H4071" s="11">
        <v>11</v>
      </c>
      <c r="I4071" s="20" t="s">
        <v>259</v>
      </c>
      <c r="J4071" s="11" t="s">
        <v>261</v>
      </c>
      <c r="K4071" s="11" t="s">
        <v>11524</v>
      </c>
      <c r="L4071" s="11">
        <v>2</v>
      </c>
    </row>
    <row r="4072" spans="1:12">
      <c r="A4072" s="11" t="s">
        <v>7263</v>
      </c>
      <c r="D4072" s="11" t="s">
        <v>260</v>
      </c>
      <c r="E4072" s="19" t="s">
        <v>7421</v>
      </c>
      <c r="F4072" s="10">
        <v>42036</v>
      </c>
      <c r="G4072" s="10">
        <v>45689</v>
      </c>
      <c r="H4072" s="11">
        <v>11</v>
      </c>
      <c r="I4072" s="20" t="s">
        <v>259</v>
      </c>
      <c r="J4072" s="11" t="s">
        <v>261</v>
      </c>
      <c r="K4072" s="11" t="s">
        <v>11524</v>
      </c>
      <c r="L4072" s="11">
        <v>2</v>
      </c>
    </row>
    <row r="4073" spans="1:12">
      <c r="A4073" s="11" t="s">
        <v>7264</v>
      </c>
      <c r="D4073" s="11" t="s">
        <v>260</v>
      </c>
      <c r="E4073" s="19" t="s">
        <v>7422</v>
      </c>
      <c r="F4073" s="10">
        <v>42036</v>
      </c>
      <c r="G4073" s="10">
        <v>45689</v>
      </c>
      <c r="H4073" s="11">
        <v>11</v>
      </c>
      <c r="I4073" s="20" t="s">
        <v>259</v>
      </c>
      <c r="J4073" s="11" t="s">
        <v>261</v>
      </c>
      <c r="K4073" s="11" t="s">
        <v>11524</v>
      </c>
      <c r="L4073" s="11">
        <v>2</v>
      </c>
    </row>
    <row r="4074" spans="1:12">
      <c r="A4074" s="11" t="s">
        <v>7265</v>
      </c>
      <c r="D4074" s="11" t="s">
        <v>260</v>
      </c>
      <c r="E4074" s="19" t="s">
        <v>7423</v>
      </c>
      <c r="F4074" s="10">
        <v>42036</v>
      </c>
      <c r="G4074" s="10">
        <v>45689</v>
      </c>
      <c r="H4074" s="11">
        <v>11</v>
      </c>
      <c r="I4074" s="20" t="s">
        <v>259</v>
      </c>
      <c r="J4074" s="11" t="s">
        <v>261</v>
      </c>
      <c r="K4074" s="11" t="s">
        <v>11524</v>
      </c>
      <c r="L4074" s="11">
        <v>2</v>
      </c>
    </row>
    <row r="4075" spans="1:12">
      <c r="A4075" s="11" t="s">
        <v>7266</v>
      </c>
      <c r="D4075" s="11" t="s">
        <v>260</v>
      </c>
      <c r="E4075" s="19" t="s">
        <v>7424</v>
      </c>
      <c r="F4075" s="10">
        <v>42036</v>
      </c>
      <c r="G4075" s="10">
        <v>45689</v>
      </c>
      <c r="H4075" s="11">
        <v>11</v>
      </c>
      <c r="I4075" s="20" t="s">
        <v>259</v>
      </c>
      <c r="J4075" s="11" t="s">
        <v>261</v>
      </c>
      <c r="K4075" s="11" t="s">
        <v>11524</v>
      </c>
      <c r="L4075" s="11">
        <v>2</v>
      </c>
    </row>
    <row r="4076" spans="1:12">
      <c r="A4076" s="11" t="s">
        <v>7267</v>
      </c>
      <c r="D4076" s="11" t="s">
        <v>260</v>
      </c>
      <c r="E4076" s="19" t="s">
        <v>7425</v>
      </c>
      <c r="F4076" s="10">
        <v>42036</v>
      </c>
      <c r="G4076" s="10">
        <v>45689</v>
      </c>
      <c r="H4076" s="11">
        <v>11</v>
      </c>
      <c r="I4076" s="20" t="s">
        <v>259</v>
      </c>
      <c r="J4076" s="11" t="s">
        <v>261</v>
      </c>
      <c r="K4076" s="11" t="s">
        <v>11524</v>
      </c>
      <c r="L4076" s="11">
        <v>2</v>
      </c>
    </row>
    <row r="4077" spans="1:12">
      <c r="A4077" s="11" t="s">
        <v>7268</v>
      </c>
      <c r="D4077" s="11" t="s">
        <v>260</v>
      </c>
      <c r="E4077" s="19" t="s">
        <v>7426</v>
      </c>
      <c r="F4077" s="10">
        <v>42036</v>
      </c>
      <c r="G4077" s="10">
        <v>45689</v>
      </c>
      <c r="H4077" s="11">
        <v>11</v>
      </c>
      <c r="I4077" s="11" t="s">
        <v>277</v>
      </c>
      <c r="J4077" s="11" t="s">
        <v>261</v>
      </c>
      <c r="K4077" s="11" t="s">
        <v>11524</v>
      </c>
      <c r="L4077" s="11">
        <v>2</v>
      </c>
    </row>
    <row r="4078" spans="1:12">
      <c r="A4078" s="11" t="s">
        <v>7269</v>
      </c>
      <c r="D4078" s="11" t="s">
        <v>260</v>
      </c>
      <c r="E4078" s="19" t="s">
        <v>7427</v>
      </c>
      <c r="F4078" s="10">
        <v>42036</v>
      </c>
      <c r="G4078" s="10">
        <v>45689</v>
      </c>
      <c r="H4078" s="11">
        <v>11</v>
      </c>
      <c r="I4078" s="11" t="s">
        <v>277</v>
      </c>
      <c r="J4078" s="11" t="s">
        <v>261</v>
      </c>
      <c r="K4078" s="11" t="s">
        <v>11524</v>
      </c>
      <c r="L4078" s="11">
        <v>2</v>
      </c>
    </row>
    <row r="4079" spans="1:12">
      <c r="A4079" s="11" t="s">
        <v>7270</v>
      </c>
      <c r="D4079" s="11" t="s">
        <v>260</v>
      </c>
      <c r="E4079" s="19" t="s">
        <v>7428</v>
      </c>
      <c r="F4079" s="10">
        <v>42036</v>
      </c>
      <c r="G4079" s="10">
        <v>45689</v>
      </c>
      <c r="H4079" s="11">
        <v>11</v>
      </c>
      <c r="I4079" s="11" t="s">
        <v>277</v>
      </c>
      <c r="J4079" s="11" t="s">
        <v>261</v>
      </c>
      <c r="K4079" s="11" t="s">
        <v>11524</v>
      </c>
      <c r="L4079" s="11">
        <v>2</v>
      </c>
    </row>
    <row r="4080" spans="1:12">
      <c r="A4080" s="11" t="s">
        <v>7271</v>
      </c>
      <c r="D4080" s="11" t="s">
        <v>260</v>
      </c>
      <c r="E4080" s="19" t="s">
        <v>7429</v>
      </c>
      <c r="F4080" s="10">
        <v>42036</v>
      </c>
      <c r="G4080" s="10">
        <v>45689</v>
      </c>
      <c r="H4080" s="11">
        <v>11</v>
      </c>
      <c r="I4080" s="20" t="s">
        <v>259</v>
      </c>
      <c r="J4080" s="11" t="s">
        <v>261</v>
      </c>
      <c r="K4080" s="11" t="s">
        <v>11524</v>
      </c>
      <c r="L4080" s="11">
        <v>2</v>
      </c>
    </row>
    <row r="4081" spans="1:12">
      <c r="A4081" s="11" t="s">
        <v>7272</v>
      </c>
      <c r="D4081" s="11" t="s">
        <v>260</v>
      </c>
      <c r="E4081" s="19" t="s">
        <v>7430</v>
      </c>
      <c r="F4081" s="10">
        <v>42036</v>
      </c>
      <c r="G4081" s="10">
        <v>45689</v>
      </c>
      <c r="H4081" s="11">
        <v>11</v>
      </c>
      <c r="I4081" s="20" t="s">
        <v>259</v>
      </c>
      <c r="J4081" s="11" t="s">
        <v>261</v>
      </c>
      <c r="K4081" s="11" t="s">
        <v>11524</v>
      </c>
      <c r="L4081" s="11">
        <v>2</v>
      </c>
    </row>
    <row r="4082" spans="1:12">
      <c r="A4082" s="11" t="s">
        <v>7273</v>
      </c>
      <c r="D4082" s="11" t="s">
        <v>260</v>
      </c>
      <c r="E4082" s="19" t="s">
        <v>7431</v>
      </c>
      <c r="F4082" s="10">
        <v>42036</v>
      </c>
      <c r="G4082" s="10">
        <v>45689</v>
      </c>
      <c r="H4082" s="11">
        <v>11</v>
      </c>
      <c r="I4082" s="20" t="s">
        <v>259</v>
      </c>
      <c r="J4082" s="11" t="s">
        <v>261</v>
      </c>
      <c r="K4082" s="11" t="s">
        <v>11524</v>
      </c>
      <c r="L4082" s="11">
        <v>2</v>
      </c>
    </row>
    <row r="4083" spans="1:12">
      <c r="A4083" s="11" t="s">
        <v>7274</v>
      </c>
      <c r="D4083" s="11" t="s">
        <v>260</v>
      </c>
      <c r="E4083" s="19" t="s">
        <v>7432</v>
      </c>
      <c r="F4083" s="10">
        <v>42036</v>
      </c>
      <c r="G4083" s="10">
        <v>45689</v>
      </c>
      <c r="H4083" s="11">
        <v>11</v>
      </c>
      <c r="I4083" s="20" t="s">
        <v>259</v>
      </c>
      <c r="J4083" s="11" t="s">
        <v>261</v>
      </c>
      <c r="K4083" s="11" t="s">
        <v>11524</v>
      </c>
      <c r="L4083" s="11">
        <v>2</v>
      </c>
    </row>
    <row r="4084" spans="1:12">
      <c r="A4084" s="11" t="s">
        <v>7275</v>
      </c>
      <c r="D4084" s="11" t="s">
        <v>260</v>
      </c>
      <c r="E4084" s="19" t="s">
        <v>7433</v>
      </c>
      <c r="F4084" s="10">
        <v>42036</v>
      </c>
      <c r="G4084" s="10">
        <v>45689</v>
      </c>
      <c r="H4084" s="11">
        <v>11</v>
      </c>
      <c r="I4084" s="20" t="s">
        <v>259</v>
      </c>
      <c r="J4084" s="11" t="s">
        <v>261</v>
      </c>
      <c r="K4084" s="11" t="s">
        <v>11524</v>
      </c>
      <c r="L4084" s="11">
        <v>2</v>
      </c>
    </row>
    <row r="4085" spans="1:12">
      <c r="A4085" s="11" t="s">
        <v>7276</v>
      </c>
      <c r="D4085" s="11" t="s">
        <v>260</v>
      </c>
      <c r="E4085" s="19" t="s">
        <v>7434</v>
      </c>
      <c r="F4085" s="10">
        <v>42036</v>
      </c>
      <c r="G4085" s="10">
        <v>45689</v>
      </c>
      <c r="H4085" s="11">
        <v>11</v>
      </c>
      <c r="I4085" s="20" t="s">
        <v>259</v>
      </c>
      <c r="J4085" s="11" t="s">
        <v>261</v>
      </c>
      <c r="K4085" s="11" t="s">
        <v>11524</v>
      </c>
      <c r="L4085" s="11">
        <v>2</v>
      </c>
    </row>
    <row r="4086" spans="1:12">
      <c r="A4086" s="11" t="s">
        <v>7277</v>
      </c>
      <c r="D4086" s="11" t="s">
        <v>260</v>
      </c>
      <c r="E4086" s="19" t="s">
        <v>7435</v>
      </c>
      <c r="F4086" s="10">
        <v>42036</v>
      </c>
      <c r="G4086" s="10">
        <v>45689</v>
      </c>
      <c r="H4086" s="11">
        <v>11</v>
      </c>
      <c r="I4086" s="20" t="s">
        <v>259</v>
      </c>
      <c r="J4086" s="11" t="s">
        <v>261</v>
      </c>
      <c r="K4086" s="11" t="s">
        <v>11524</v>
      </c>
      <c r="L4086" s="11">
        <v>2</v>
      </c>
    </row>
    <row r="4087" spans="1:12">
      <c r="A4087" s="11" t="s">
        <v>7278</v>
      </c>
      <c r="D4087" s="11" t="s">
        <v>260</v>
      </c>
      <c r="E4087" s="19" t="s">
        <v>7436</v>
      </c>
      <c r="F4087" s="10">
        <v>42036</v>
      </c>
      <c r="G4087" s="10">
        <v>45689</v>
      </c>
      <c r="H4087" s="11">
        <v>11</v>
      </c>
      <c r="I4087" s="20" t="s">
        <v>259</v>
      </c>
      <c r="J4087" s="11" t="s">
        <v>261</v>
      </c>
      <c r="K4087" s="11" t="s">
        <v>11524</v>
      </c>
      <c r="L4087" s="11">
        <v>2</v>
      </c>
    </row>
    <row r="4088" spans="1:12">
      <c r="A4088" s="11" t="s">
        <v>7279</v>
      </c>
      <c r="D4088" s="11" t="s">
        <v>260</v>
      </c>
      <c r="E4088" s="19" t="s">
        <v>7437</v>
      </c>
      <c r="F4088" s="10">
        <v>42036</v>
      </c>
      <c r="G4088" s="10">
        <v>45689</v>
      </c>
      <c r="H4088" s="11">
        <v>11</v>
      </c>
      <c r="I4088" s="20" t="s">
        <v>259</v>
      </c>
      <c r="J4088" s="11" t="s">
        <v>261</v>
      </c>
      <c r="K4088" s="11" t="s">
        <v>11524</v>
      </c>
      <c r="L4088" s="11">
        <v>2</v>
      </c>
    </row>
    <row r="4089" spans="1:12">
      <c r="A4089" s="11" t="s">
        <v>7280</v>
      </c>
      <c r="D4089" s="11" t="s">
        <v>260</v>
      </c>
      <c r="E4089" s="19" t="s">
        <v>7438</v>
      </c>
      <c r="F4089" s="10">
        <v>42036</v>
      </c>
      <c r="G4089" s="10">
        <v>45689</v>
      </c>
      <c r="H4089" s="11">
        <v>11</v>
      </c>
      <c r="I4089" s="20" t="s">
        <v>259</v>
      </c>
      <c r="J4089" s="11" t="s">
        <v>261</v>
      </c>
      <c r="K4089" s="11" t="s">
        <v>11524</v>
      </c>
      <c r="L4089" s="11">
        <v>2</v>
      </c>
    </row>
    <row r="4090" spans="1:12">
      <c r="A4090" s="11" t="s">
        <v>7281</v>
      </c>
      <c r="D4090" s="11" t="s">
        <v>260</v>
      </c>
      <c r="E4090" s="19" t="s">
        <v>7439</v>
      </c>
      <c r="F4090" s="10">
        <v>42036</v>
      </c>
      <c r="G4090" s="10">
        <v>45689</v>
      </c>
      <c r="H4090" s="11">
        <v>11</v>
      </c>
      <c r="I4090" s="20" t="s">
        <v>259</v>
      </c>
      <c r="J4090" s="11" t="s">
        <v>261</v>
      </c>
      <c r="K4090" s="11" t="s">
        <v>11524</v>
      </c>
      <c r="L4090" s="11">
        <v>2</v>
      </c>
    </row>
    <row r="4091" spans="1:12">
      <c r="A4091" s="11" t="s">
        <v>7282</v>
      </c>
      <c r="D4091" s="11" t="s">
        <v>260</v>
      </c>
      <c r="E4091" s="19" t="s">
        <v>7440</v>
      </c>
      <c r="F4091" s="10">
        <v>42036</v>
      </c>
      <c r="G4091" s="10">
        <v>45689</v>
      </c>
      <c r="H4091" s="11">
        <v>11</v>
      </c>
      <c r="I4091" s="20" t="s">
        <v>259</v>
      </c>
      <c r="J4091" s="11" t="s">
        <v>261</v>
      </c>
      <c r="K4091" s="11" t="s">
        <v>11524</v>
      </c>
      <c r="L4091" s="11">
        <v>2</v>
      </c>
    </row>
    <row r="4092" spans="1:12">
      <c r="A4092" s="11" t="s">
        <v>7283</v>
      </c>
      <c r="D4092" s="11" t="s">
        <v>260</v>
      </c>
      <c r="E4092" s="19" t="s">
        <v>7441</v>
      </c>
      <c r="F4092" s="10">
        <v>42036</v>
      </c>
      <c r="G4092" s="10">
        <v>45689</v>
      </c>
      <c r="H4092" s="11">
        <v>11</v>
      </c>
      <c r="I4092" s="20" t="s">
        <v>259</v>
      </c>
      <c r="J4092" s="11" t="s">
        <v>261</v>
      </c>
      <c r="K4092" s="11" t="s">
        <v>11524</v>
      </c>
      <c r="L4092" s="11">
        <v>2</v>
      </c>
    </row>
    <row r="4093" spans="1:12">
      <c r="A4093" s="11" t="s">
        <v>7284</v>
      </c>
      <c r="D4093" s="11" t="s">
        <v>260</v>
      </c>
      <c r="E4093" s="19" t="s">
        <v>7442</v>
      </c>
      <c r="F4093" s="10">
        <v>42036</v>
      </c>
      <c r="G4093" s="10">
        <v>45689</v>
      </c>
      <c r="H4093" s="11">
        <v>11</v>
      </c>
      <c r="I4093" s="20" t="s">
        <v>259</v>
      </c>
      <c r="J4093" s="11" t="s">
        <v>261</v>
      </c>
      <c r="K4093" s="11" t="s">
        <v>11524</v>
      </c>
      <c r="L4093" s="11">
        <v>2</v>
      </c>
    </row>
    <row r="4094" spans="1:12">
      <c r="A4094" s="11" t="s">
        <v>7285</v>
      </c>
      <c r="D4094" s="11" t="s">
        <v>260</v>
      </c>
      <c r="E4094" s="19" t="s">
        <v>7443</v>
      </c>
      <c r="F4094" s="10">
        <v>42036</v>
      </c>
      <c r="G4094" s="10">
        <v>45689</v>
      </c>
      <c r="H4094" s="11">
        <v>11</v>
      </c>
      <c r="I4094" s="20" t="s">
        <v>259</v>
      </c>
      <c r="J4094" s="11" t="s">
        <v>261</v>
      </c>
      <c r="K4094" s="11" t="s">
        <v>11524</v>
      </c>
      <c r="L4094" s="11">
        <v>2</v>
      </c>
    </row>
    <row r="4095" spans="1:12">
      <c r="A4095" s="11" t="s">
        <v>7286</v>
      </c>
      <c r="D4095" s="11" t="s">
        <v>260</v>
      </c>
      <c r="E4095" s="19" t="s">
        <v>7444</v>
      </c>
      <c r="F4095" s="10">
        <v>42036</v>
      </c>
      <c r="G4095" s="10">
        <v>45689</v>
      </c>
      <c r="H4095" s="11">
        <v>11</v>
      </c>
      <c r="I4095" s="11" t="s">
        <v>277</v>
      </c>
      <c r="J4095" s="11" t="s">
        <v>261</v>
      </c>
      <c r="K4095" s="11" t="s">
        <v>11524</v>
      </c>
      <c r="L4095" s="11">
        <v>2</v>
      </c>
    </row>
    <row r="4096" spans="1:12">
      <c r="A4096" s="11" t="s">
        <v>7287</v>
      </c>
      <c r="D4096" s="11" t="s">
        <v>260</v>
      </c>
      <c r="E4096" s="19" t="s">
        <v>7445</v>
      </c>
      <c r="F4096" s="10">
        <v>42036</v>
      </c>
      <c r="G4096" s="10">
        <v>45689</v>
      </c>
      <c r="H4096" s="11">
        <v>11</v>
      </c>
      <c r="I4096" s="11" t="s">
        <v>277</v>
      </c>
      <c r="J4096" s="11" t="s">
        <v>261</v>
      </c>
      <c r="K4096" s="11" t="s">
        <v>11524</v>
      </c>
      <c r="L4096" s="11">
        <v>2</v>
      </c>
    </row>
    <row r="4097" spans="1:12">
      <c r="A4097" s="11" t="s">
        <v>7288</v>
      </c>
      <c r="D4097" s="11" t="s">
        <v>260</v>
      </c>
      <c r="E4097" s="19" t="s">
        <v>7446</v>
      </c>
      <c r="F4097" s="10">
        <v>42036</v>
      </c>
      <c r="G4097" s="10">
        <v>45689</v>
      </c>
      <c r="H4097" s="11">
        <v>11</v>
      </c>
      <c r="I4097" s="11" t="s">
        <v>277</v>
      </c>
      <c r="J4097" s="11" t="s">
        <v>261</v>
      </c>
      <c r="K4097" s="11" t="s">
        <v>11524</v>
      </c>
      <c r="L4097" s="11">
        <v>2</v>
      </c>
    </row>
    <row r="4098" spans="1:12">
      <c r="A4098" s="11" t="s">
        <v>11695</v>
      </c>
      <c r="D4098" s="11" t="s">
        <v>260</v>
      </c>
      <c r="E4098" s="19" t="s">
        <v>7447</v>
      </c>
      <c r="F4098" s="10">
        <v>42036</v>
      </c>
      <c r="G4098" s="10">
        <v>45689</v>
      </c>
      <c r="H4098" s="11">
        <v>11</v>
      </c>
      <c r="I4098" s="20" t="s">
        <v>259</v>
      </c>
      <c r="J4098" s="11" t="s">
        <v>261</v>
      </c>
      <c r="K4098" s="11" t="s">
        <v>11524</v>
      </c>
      <c r="L4098" s="11">
        <v>2</v>
      </c>
    </row>
    <row r="4099" spans="1:12">
      <c r="A4099" s="11" t="s">
        <v>11696</v>
      </c>
      <c r="D4099" s="11" t="s">
        <v>260</v>
      </c>
      <c r="E4099" s="19" t="s">
        <v>7448</v>
      </c>
      <c r="F4099" s="10">
        <v>42036</v>
      </c>
      <c r="G4099" s="10">
        <v>45689</v>
      </c>
      <c r="H4099" s="11">
        <v>11</v>
      </c>
      <c r="I4099" s="20" t="s">
        <v>259</v>
      </c>
      <c r="J4099" s="11" t="s">
        <v>261</v>
      </c>
      <c r="K4099" s="11" t="s">
        <v>11524</v>
      </c>
      <c r="L4099" s="11">
        <v>2</v>
      </c>
    </row>
    <row r="4100" spans="1:12">
      <c r="A4100" s="11" t="s">
        <v>11697</v>
      </c>
      <c r="D4100" s="11" t="s">
        <v>260</v>
      </c>
      <c r="E4100" s="19" t="s">
        <v>7449</v>
      </c>
      <c r="F4100" s="10">
        <v>42036</v>
      </c>
      <c r="G4100" s="10">
        <v>45689</v>
      </c>
      <c r="H4100" s="11">
        <v>11</v>
      </c>
      <c r="I4100" s="20" t="s">
        <v>259</v>
      </c>
      <c r="J4100" s="11" t="s">
        <v>261</v>
      </c>
      <c r="K4100" s="11" t="s">
        <v>11524</v>
      </c>
      <c r="L4100" s="11">
        <v>2</v>
      </c>
    </row>
    <row r="4101" spans="1:12">
      <c r="A4101" s="11" t="s">
        <v>11698</v>
      </c>
      <c r="D4101" s="11" t="s">
        <v>260</v>
      </c>
      <c r="E4101" s="19" t="s">
        <v>7450</v>
      </c>
      <c r="F4101" s="10">
        <v>42036</v>
      </c>
      <c r="G4101" s="10">
        <v>45689</v>
      </c>
      <c r="H4101" s="11">
        <v>11</v>
      </c>
      <c r="I4101" s="20" t="s">
        <v>259</v>
      </c>
      <c r="J4101" s="11" t="s">
        <v>261</v>
      </c>
      <c r="K4101" s="11" t="s">
        <v>11524</v>
      </c>
      <c r="L4101" s="11">
        <v>2</v>
      </c>
    </row>
    <row r="4102" spans="1:12">
      <c r="A4102" s="11" t="s">
        <v>11699</v>
      </c>
      <c r="D4102" s="11" t="s">
        <v>260</v>
      </c>
      <c r="E4102" s="19" t="s">
        <v>7451</v>
      </c>
      <c r="F4102" s="10">
        <v>42036</v>
      </c>
      <c r="G4102" s="10">
        <v>45689</v>
      </c>
      <c r="H4102" s="11">
        <v>11</v>
      </c>
      <c r="I4102" s="20" t="s">
        <v>259</v>
      </c>
      <c r="J4102" s="11" t="s">
        <v>261</v>
      </c>
      <c r="K4102" s="11" t="s">
        <v>11524</v>
      </c>
      <c r="L4102" s="11">
        <v>2</v>
      </c>
    </row>
    <row r="4103" spans="1:12">
      <c r="A4103" s="11" t="s">
        <v>11700</v>
      </c>
      <c r="D4103" s="11" t="s">
        <v>260</v>
      </c>
      <c r="E4103" s="19" t="s">
        <v>7452</v>
      </c>
      <c r="F4103" s="10">
        <v>42036</v>
      </c>
      <c r="G4103" s="10">
        <v>45689</v>
      </c>
      <c r="H4103" s="11">
        <v>11</v>
      </c>
      <c r="I4103" s="20" t="s">
        <v>259</v>
      </c>
      <c r="J4103" s="11" t="s">
        <v>261</v>
      </c>
      <c r="K4103" s="11" t="s">
        <v>11524</v>
      </c>
      <c r="L4103" s="11">
        <v>2</v>
      </c>
    </row>
    <row r="4104" spans="1:12">
      <c r="A4104" s="11" t="s">
        <v>11701</v>
      </c>
      <c r="D4104" s="11" t="s">
        <v>260</v>
      </c>
      <c r="E4104" s="19" t="s">
        <v>7453</v>
      </c>
      <c r="F4104" s="10">
        <v>42036</v>
      </c>
      <c r="G4104" s="10">
        <v>45689</v>
      </c>
      <c r="H4104" s="11">
        <v>11</v>
      </c>
      <c r="I4104" s="20" t="s">
        <v>259</v>
      </c>
      <c r="J4104" s="11" t="s">
        <v>261</v>
      </c>
      <c r="K4104" s="11" t="s">
        <v>11524</v>
      </c>
      <c r="L4104" s="11">
        <v>2</v>
      </c>
    </row>
    <row r="4105" spans="1:12">
      <c r="A4105" s="11" t="s">
        <v>11702</v>
      </c>
      <c r="D4105" s="11" t="s">
        <v>260</v>
      </c>
      <c r="E4105" s="19" t="s">
        <v>7454</v>
      </c>
      <c r="F4105" s="10">
        <v>42036</v>
      </c>
      <c r="G4105" s="10">
        <v>45689</v>
      </c>
      <c r="H4105" s="11">
        <v>11</v>
      </c>
      <c r="I4105" s="20" t="s">
        <v>259</v>
      </c>
      <c r="J4105" s="11" t="s">
        <v>261</v>
      </c>
      <c r="K4105" s="11" t="s">
        <v>11524</v>
      </c>
      <c r="L4105" s="11">
        <v>2</v>
      </c>
    </row>
    <row r="4106" spans="1:12">
      <c r="A4106" s="11" t="s">
        <v>11703</v>
      </c>
      <c r="D4106" s="11" t="s">
        <v>260</v>
      </c>
      <c r="E4106" s="19" t="s">
        <v>7455</v>
      </c>
      <c r="F4106" s="10">
        <v>42036</v>
      </c>
      <c r="G4106" s="10">
        <v>45689</v>
      </c>
      <c r="H4106" s="11">
        <v>11</v>
      </c>
      <c r="I4106" s="20" t="s">
        <v>259</v>
      </c>
      <c r="J4106" s="11" t="s">
        <v>261</v>
      </c>
      <c r="K4106" s="11" t="s">
        <v>11524</v>
      </c>
      <c r="L4106" s="11">
        <v>2</v>
      </c>
    </row>
    <row r="4107" spans="1:12">
      <c r="A4107" s="11" t="s">
        <v>11704</v>
      </c>
      <c r="D4107" s="11" t="s">
        <v>260</v>
      </c>
      <c r="E4107" s="19" t="s">
        <v>7456</v>
      </c>
      <c r="F4107" s="10">
        <v>42036</v>
      </c>
      <c r="G4107" s="10">
        <v>45689</v>
      </c>
      <c r="H4107" s="11">
        <v>11</v>
      </c>
      <c r="I4107" s="20" t="s">
        <v>259</v>
      </c>
      <c r="J4107" s="11" t="s">
        <v>261</v>
      </c>
      <c r="K4107" s="11" t="s">
        <v>11524</v>
      </c>
      <c r="L4107" s="11">
        <v>2</v>
      </c>
    </row>
    <row r="4108" spans="1:12">
      <c r="A4108" s="11" t="s">
        <v>11705</v>
      </c>
      <c r="D4108" s="11" t="s">
        <v>260</v>
      </c>
      <c r="E4108" s="19" t="s">
        <v>7457</v>
      </c>
      <c r="F4108" s="10">
        <v>42036</v>
      </c>
      <c r="G4108" s="10">
        <v>45689</v>
      </c>
      <c r="H4108" s="11">
        <v>11</v>
      </c>
      <c r="I4108" s="20" t="s">
        <v>259</v>
      </c>
      <c r="J4108" s="11" t="s">
        <v>261</v>
      </c>
      <c r="K4108" s="11" t="s">
        <v>11524</v>
      </c>
      <c r="L4108" s="11">
        <v>2</v>
      </c>
    </row>
    <row r="4109" spans="1:12">
      <c r="A4109" s="11" t="s">
        <v>11706</v>
      </c>
      <c r="D4109" s="11" t="s">
        <v>260</v>
      </c>
      <c r="E4109" s="19" t="s">
        <v>7458</v>
      </c>
      <c r="F4109" s="10">
        <v>42036</v>
      </c>
      <c r="G4109" s="10">
        <v>45689</v>
      </c>
      <c r="H4109" s="11">
        <v>11</v>
      </c>
      <c r="I4109" s="20" t="s">
        <v>259</v>
      </c>
      <c r="J4109" s="11" t="s">
        <v>261</v>
      </c>
      <c r="K4109" s="11" t="s">
        <v>11524</v>
      </c>
      <c r="L4109" s="11">
        <v>2</v>
      </c>
    </row>
    <row r="4110" spans="1:12">
      <c r="A4110" s="11" t="s">
        <v>11707</v>
      </c>
      <c r="D4110" s="11" t="s">
        <v>260</v>
      </c>
      <c r="E4110" s="19" t="s">
        <v>7459</v>
      </c>
      <c r="F4110" s="10">
        <v>42036</v>
      </c>
      <c r="G4110" s="10">
        <v>45689</v>
      </c>
      <c r="H4110" s="11">
        <v>11</v>
      </c>
      <c r="I4110" s="20" t="s">
        <v>259</v>
      </c>
      <c r="J4110" s="11" t="s">
        <v>261</v>
      </c>
      <c r="K4110" s="11" t="s">
        <v>11524</v>
      </c>
      <c r="L4110" s="11">
        <v>2</v>
      </c>
    </row>
    <row r="4111" spans="1:12">
      <c r="A4111" s="11" t="s">
        <v>11708</v>
      </c>
      <c r="D4111" s="11" t="s">
        <v>260</v>
      </c>
      <c r="E4111" s="19" t="s">
        <v>7460</v>
      </c>
      <c r="F4111" s="10">
        <v>42036</v>
      </c>
      <c r="G4111" s="10">
        <v>45689</v>
      </c>
      <c r="H4111" s="11">
        <v>11</v>
      </c>
      <c r="I4111" s="20" t="s">
        <v>259</v>
      </c>
      <c r="J4111" s="11" t="s">
        <v>261</v>
      </c>
      <c r="K4111" s="11" t="s">
        <v>11524</v>
      </c>
      <c r="L4111" s="11">
        <v>2</v>
      </c>
    </row>
    <row r="4112" spans="1:12">
      <c r="A4112" s="11" t="s">
        <v>11709</v>
      </c>
      <c r="D4112" s="11" t="s">
        <v>260</v>
      </c>
      <c r="E4112" s="19" t="s">
        <v>7461</v>
      </c>
      <c r="F4112" s="10">
        <v>42036</v>
      </c>
      <c r="G4112" s="10">
        <v>45689</v>
      </c>
      <c r="H4112" s="11">
        <v>11</v>
      </c>
      <c r="I4112" s="20" t="s">
        <v>259</v>
      </c>
      <c r="J4112" s="11" t="s">
        <v>261</v>
      </c>
      <c r="K4112" s="11" t="s">
        <v>11524</v>
      </c>
      <c r="L4112" s="11">
        <v>2</v>
      </c>
    </row>
    <row r="4113" spans="1:12">
      <c r="A4113" s="11" t="s">
        <v>11710</v>
      </c>
      <c r="D4113" s="11" t="s">
        <v>260</v>
      </c>
      <c r="E4113" s="19" t="s">
        <v>7462</v>
      </c>
      <c r="F4113" s="10">
        <v>42036</v>
      </c>
      <c r="G4113" s="10">
        <v>45689</v>
      </c>
      <c r="H4113" s="11">
        <v>11</v>
      </c>
      <c r="I4113" s="11" t="s">
        <v>277</v>
      </c>
      <c r="J4113" s="11" t="s">
        <v>261</v>
      </c>
      <c r="K4113" s="11" t="s">
        <v>11524</v>
      </c>
      <c r="L4113" s="11">
        <v>2</v>
      </c>
    </row>
    <row r="4114" spans="1:12">
      <c r="A4114" s="11" t="s">
        <v>11711</v>
      </c>
      <c r="D4114" s="11" t="s">
        <v>260</v>
      </c>
      <c r="E4114" s="19" t="s">
        <v>7463</v>
      </c>
      <c r="F4114" s="10">
        <v>42036</v>
      </c>
      <c r="G4114" s="10">
        <v>45689</v>
      </c>
      <c r="H4114" s="11">
        <v>11</v>
      </c>
      <c r="I4114" s="11" t="s">
        <v>277</v>
      </c>
      <c r="J4114" s="11" t="s">
        <v>261</v>
      </c>
      <c r="K4114" s="11" t="s">
        <v>11524</v>
      </c>
      <c r="L4114" s="11">
        <v>2</v>
      </c>
    </row>
    <row r="4115" spans="1:12">
      <c r="A4115" s="11" t="s">
        <v>11712</v>
      </c>
      <c r="D4115" s="11" t="s">
        <v>260</v>
      </c>
      <c r="E4115" s="19" t="s">
        <v>7464</v>
      </c>
      <c r="F4115" s="10">
        <v>42036</v>
      </c>
      <c r="G4115" s="10">
        <v>45689</v>
      </c>
      <c r="H4115" s="11">
        <v>11</v>
      </c>
      <c r="I4115" s="11" t="s">
        <v>277</v>
      </c>
      <c r="J4115" s="11" t="s">
        <v>261</v>
      </c>
      <c r="K4115" s="11" t="s">
        <v>11524</v>
      </c>
      <c r="L4115" s="11">
        <v>2</v>
      </c>
    </row>
    <row r="4116" spans="1:12">
      <c r="A4116" s="11" t="s">
        <v>7289</v>
      </c>
      <c r="D4116" s="11" t="s">
        <v>260</v>
      </c>
      <c r="E4116" s="19" t="s">
        <v>7465</v>
      </c>
      <c r="F4116" s="10">
        <v>42036</v>
      </c>
      <c r="G4116" s="10">
        <v>45689</v>
      </c>
      <c r="H4116" s="11">
        <v>11</v>
      </c>
      <c r="I4116" s="20" t="s">
        <v>259</v>
      </c>
      <c r="J4116" s="11" t="s">
        <v>261</v>
      </c>
      <c r="K4116" s="11" t="s">
        <v>11524</v>
      </c>
      <c r="L4116" s="11">
        <v>2</v>
      </c>
    </row>
    <row r="4117" spans="1:12">
      <c r="A4117" s="11" t="s">
        <v>7290</v>
      </c>
      <c r="D4117" s="11" t="s">
        <v>260</v>
      </c>
      <c r="E4117" s="19" t="s">
        <v>7466</v>
      </c>
      <c r="F4117" s="10">
        <v>42036</v>
      </c>
      <c r="G4117" s="10">
        <v>45689</v>
      </c>
      <c r="H4117" s="11">
        <v>11</v>
      </c>
      <c r="I4117" s="20" t="s">
        <v>259</v>
      </c>
      <c r="J4117" s="11" t="s">
        <v>261</v>
      </c>
      <c r="K4117" s="11" t="s">
        <v>11524</v>
      </c>
      <c r="L4117" s="11">
        <v>2</v>
      </c>
    </row>
    <row r="4118" spans="1:12">
      <c r="A4118" s="11" t="s">
        <v>7291</v>
      </c>
      <c r="D4118" s="11" t="s">
        <v>260</v>
      </c>
      <c r="E4118" s="19" t="s">
        <v>7467</v>
      </c>
      <c r="F4118" s="10">
        <v>42036</v>
      </c>
      <c r="G4118" s="10">
        <v>45689</v>
      </c>
      <c r="H4118" s="11">
        <v>11</v>
      </c>
      <c r="I4118" s="20" t="s">
        <v>259</v>
      </c>
      <c r="J4118" s="11" t="s">
        <v>261</v>
      </c>
      <c r="K4118" s="11" t="s">
        <v>11524</v>
      </c>
      <c r="L4118" s="11">
        <v>2</v>
      </c>
    </row>
    <row r="4119" spans="1:12">
      <c r="A4119" s="11" t="s">
        <v>7292</v>
      </c>
      <c r="D4119" s="11" t="s">
        <v>260</v>
      </c>
      <c r="E4119" s="19" t="s">
        <v>7468</v>
      </c>
      <c r="F4119" s="10">
        <v>42036</v>
      </c>
      <c r="G4119" s="10">
        <v>45689</v>
      </c>
      <c r="H4119" s="11">
        <v>11</v>
      </c>
      <c r="I4119" s="20" t="s">
        <v>259</v>
      </c>
      <c r="J4119" s="11" t="s">
        <v>261</v>
      </c>
      <c r="K4119" s="11" t="s">
        <v>11524</v>
      </c>
      <c r="L4119" s="11">
        <v>2</v>
      </c>
    </row>
    <row r="4120" spans="1:12">
      <c r="A4120" s="11" t="s">
        <v>7293</v>
      </c>
      <c r="D4120" s="11" t="s">
        <v>260</v>
      </c>
      <c r="E4120" s="19" t="s">
        <v>7469</v>
      </c>
      <c r="F4120" s="10">
        <v>42036</v>
      </c>
      <c r="G4120" s="10">
        <v>45689</v>
      </c>
      <c r="H4120" s="11">
        <v>11</v>
      </c>
      <c r="I4120" s="20" t="s">
        <v>259</v>
      </c>
      <c r="J4120" s="11" t="s">
        <v>261</v>
      </c>
      <c r="K4120" s="11" t="s">
        <v>11524</v>
      </c>
      <c r="L4120" s="11">
        <v>2</v>
      </c>
    </row>
    <row r="4121" spans="1:12">
      <c r="A4121" s="11" t="s">
        <v>7294</v>
      </c>
      <c r="D4121" s="11" t="s">
        <v>260</v>
      </c>
      <c r="E4121" s="19" t="s">
        <v>7470</v>
      </c>
      <c r="F4121" s="10">
        <v>42036</v>
      </c>
      <c r="G4121" s="10">
        <v>45689</v>
      </c>
      <c r="H4121" s="11">
        <v>11</v>
      </c>
      <c r="I4121" s="20" t="s">
        <v>259</v>
      </c>
      <c r="J4121" s="11" t="s">
        <v>261</v>
      </c>
      <c r="K4121" s="11" t="s">
        <v>11524</v>
      </c>
      <c r="L4121" s="11">
        <v>2</v>
      </c>
    </row>
    <row r="4122" spans="1:12">
      <c r="A4122" s="11" t="s">
        <v>7295</v>
      </c>
      <c r="D4122" s="11" t="s">
        <v>260</v>
      </c>
      <c r="E4122" s="19" t="s">
        <v>7471</v>
      </c>
      <c r="F4122" s="10">
        <v>42036</v>
      </c>
      <c r="G4122" s="10">
        <v>45689</v>
      </c>
      <c r="H4122" s="11">
        <v>11</v>
      </c>
      <c r="I4122" s="20" t="s">
        <v>259</v>
      </c>
      <c r="J4122" s="11" t="s">
        <v>261</v>
      </c>
      <c r="K4122" s="11" t="s">
        <v>11524</v>
      </c>
      <c r="L4122" s="11">
        <v>2</v>
      </c>
    </row>
    <row r="4123" spans="1:12">
      <c r="A4123" s="11" t="s">
        <v>7296</v>
      </c>
      <c r="D4123" s="11" t="s">
        <v>260</v>
      </c>
      <c r="E4123" s="19" t="s">
        <v>7472</v>
      </c>
      <c r="F4123" s="10">
        <v>42036</v>
      </c>
      <c r="G4123" s="10">
        <v>45689</v>
      </c>
      <c r="H4123" s="11">
        <v>11</v>
      </c>
      <c r="I4123" s="20" t="s">
        <v>259</v>
      </c>
      <c r="J4123" s="11" t="s">
        <v>261</v>
      </c>
      <c r="K4123" s="11" t="s">
        <v>11524</v>
      </c>
      <c r="L4123" s="11">
        <v>2</v>
      </c>
    </row>
    <row r="4124" spans="1:12">
      <c r="A4124" s="11" t="s">
        <v>7297</v>
      </c>
      <c r="D4124" s="11" t="s">
        <v>260</v>
      </c>
      <c r="E4124" s="19" t="s">
        <v>7473</v>
      </c>
      <c r="F4124" s="10">
        <v>42036</v>
      </c>
      <c r="G4124" s="10">
        <v>45689</v>
      </c>
      <c r="H4124" s="11">
        <v>11</v>
      </c>
      <c r="I4124" s="20" t="s">
        <v>259</v>
      </c>
      <c r="J4124" s="11" t="s">
        <v>261</v>
      </c>
      <c r="K4124" s="11" t="s">
        <v>11524</v>
      </c>
      <c r="L4124" s="11">
        <v>2</v>
      </c>
    </row>
    <row r="4125" spans="1:12">
      <c r="A4125" s="11" t="s">
        <v>7298</v>
      </c>
      <c r="D4125" s="11" t="s">
        <v>260</v>
      </c>
      <c r="E4125" s="19" t="s">
        <v>7474</v>
      </c>
      <c r="F4125" s="10">
        <v>42036</v>
      </c>
      <c r="G4125" s="10">
        <v>45689</v>
      </c>
      <c r="H4125" s="11">
        <v>11</v>
      </c>
      <c r="I4125" s="20" t="s">
        <v>259</v>
      </c>
      <c r="J4125" s="11" t="s">
        <v>261</v>
      </c>
      <c r="K4125" s="11" t="s">
        <v>11524</v>
      </c>
      <c r="L4125" s="11">
        <v>2</v>
      </c>
    </row>
    <row r="4126" spans="1:12">
      <c r="A4126" s="11" t="s">
        <v>7299</v>
      </c>
      <c r="D4126" s="11" t="s">
        <v>260</v>
      </c>
      <c r="E4126" s="19" t="s">
        <v>7475</v>
      </c>
      <c r="F4126" s="10">
        <v>42036</v>
      </c>
      <c r="G4126" s="10">
        <v>45689</v>
      </c>
      <c r="H4126" s="11">
        <v>11</v>
      </c>
      <c r="I4126" s="20" t="s">
        <v>259</v>
      </c>
      <c r="J4126" s="11" t="s">
        <v>261</v>
      </c>
      <c r="K4126" s="11" t="s">
        <v>11524</v>
      </c>
      <c r="L4126" s="11">
        <v>2</v>
      </c>
    </row>
    <row r="4127" spans="1:12">
      <c r="A4127" s="11" t="s">
        <v>7300</v>
      </c>
      <c r="D4127" s="11" t="s">
        <v>260</v>
      </c>
      <c r="E4127" s="19" t="s">
        <v>7476</v>
      </c>
      <c r="F4127" s="10">
        <v>42036</v>
      </c>
      <c r="G4127" s="10">
        <v>45689</v>
      </c>
      <c r="H4127" s="11">
        <v>11</v>
      </c>
      <c r="I4127" s="20" t="s">
        <v>259</v>
      </c>
      <c r="J4127" s="11" t="s">
        <v>261</v>
      </c>
      <c r="K4127" s="11" t="s">
        <v>11524</v>
      </c>
      <c r="L4127" s="11">
        <v>2</v>
      </c>
    </row>
    <row r="4128" spans="1:12">
      <c r="A4128" s="11" t="s">
        <v>7301</v>
      </c>
      <c r="D4128" s="11" t="s">
        <v>260</v>
      </c>
      <c r="E4128" s="19" t="s">
        <v>7477</v>
      </c>
      <c r="F4128" s="10">
        <v>42036</v>
      </c>
      <c r="G4128" s="10">
        <v>45689</v>
      </c>
      <c r="H4128" s="11">
        <v>11</v>
      </c>
      <c r="I4128" s="20" t="s">
        <v>259</v>
      </c>
      <c r="J4128" s="11" t="s">
        <v>261</v>
      </c>
      <c r="K4128" s="11" t="s">
        <v>11524</v>
      </c>
      <c r="L4128" s="11">
        <v>2</v>
      </c>
    </row>
    <row r="4129" spans="1:12">
      <c r="A4129" s="11" t="s">
        <v>7302</v>
      </c>
      <c r="D4129" s="11" t="s">
        <v>260</v>
      </c>
      <c r="E4129" s="19" t="s">
        <v>7478</v>
      </c>
      <c r="F4129" s="10">
        <v>42036</v>
      </c>
      <c r="G4129" s="10">
        <v>45689</v>
      </c>
      <c r="H4129" s="11">
        <v>11</v>
      </c>
      <c r="I4129" s="20" t="s">
        <v>259</v>
      </c>
      <c r="J4129" s="11" t="s">
        <v>261</v>
      </c>
      <c r="K4129" s="11" t="s">
        <v>11524</v>
      </c>
      <c r="L4129" s="11">
        <v>2</v>
      </c>
    </row>
    <row r="4130" spans="1:12">
      <c r="A4130" s="11" t="s">
        <v>7303</v>
      </c>
      <c r="D4130" s="11" t="s">
        <v>260</v>
      </c>
      <c r="E4130" s="19" t="s">
        <v>7479</v>
      </c>
      <c r="F4130" s="10">
        <v>42036</v>
      </c>
      <c r="G4130" s="10">
        <v>45689</v>
      </c>
      <c r="H4130" s="11">
        <v>11</v>
      </c>
      <c r="I4130" s="20" t="s">
        <v>259</v>
      </c>
      <c r="J4130" s="11" t="s">
        <v>261</v>
      </c>
      <c r="K4130" s="11" t="s">
        <v>11524</v>
      </c>
      <c r="L4130" s="11">
        <v>2</v>
      </c>
    </row>
    <row r="4131" spans="1:12">
      <c r="A4131" s="11" t="s">
        <v>7304</v>
      </c>
      <c r="D4131" s="11" t="s">
        <v>260</v>
      </c>
      <c r="E4131" s="19" t="s">
        <v>7480</v>
      </c>
      <c r="F4131" s="10">
        <v>42036</v>
      </c>
      <c r="G4131" s="10">
        <v>45689</v>
      </c>
      <c r="H4131" s="11">
        <v>11</v>
      </c>
      <c r="I4131" s="11" t="s">
        <v>277</v>
      </c>
      <c r="J4131" s="11" t="s">
        <v>261</v>
      </c>
      <c r="K4131" s="11" t="s">
        <v>11524</v>
      </c>
      <c r="L4131" s="11">
        <v>2</v>
      </c>
    </row>
    <row r="4132" spans="1:12">
      <c r="A4132" s="11" t="s">
        <v>7305</v>
      </c>
      <c r="D4132" s="11" t="s">
        <v>260</v>
      </c>
      <c r="E4132" s="19" t="s">
        <v>7481</v>
      </c>
      <c r="F4132" s="10">
        <v>42036</v>
      </c>
      <c r="G4132" s="10">
        <v>45689</v>
      </c>
      <c r="H4132" s="11">
        <v>11</v>
      </c>
      <c r="I4132" s="11" t="s">
        <v>277</v>
      </c>
      <c r="J4132" s="11" t="s">
        <v>261</v>
      </c>
      <c r="K4132" s="11" t="s">
        <v>11524</v>
      </c>
      <c r="L4132" s="11">
        <v>2</v>
      </c>
    </row>
    <row r="4133" spans="1:12">
      <c r="A4133" s="11" t="s">
        <v>7306</v>
      </c>
      <c r="D4133" s="11" t="s">
        <v>260</v>
      </c>
      <c r="E4133" s="19" t="s">
        <v>7482</v>
      </c>
      <c r="F4133" s="10">
        <v>42036</v>
      </c>
      <c r="G4133" s="10">
        <v>45689</v>
      </c>
      <c r="H4133" s="11">
        <v>11</v>
      </c>
      <c r="I4133" s="11" t="s">
        <v>277</v>
      </c>
      <c r="J4133" s="11" t="s">
        <v>261</v>
      </c>
      <c r="K4133" s="11" t="s">
        <v>11524</v>
      </c>
      <c r="L4133" s="11">
        <v>2</v>
      </c>
    </row>
    <row r="4134" spans="1:12">
      <c r="A4134" s="11" t="s">
        <v>12181</v>
      </c>
      <c r="D4134" s="11" t="s">
        <v>260</v>
      </c>
      <c r="E4134" s="19" t="s">
        <v>7483</v>
      </c>
      <c r="F4134" s="10">
        <v>42036</v>
      </c>
      <c r="G4134" s="10">
        <v>45689</v>
      </c>
      <c r="H4134" s="11">
        <v>11</v>
      </c>
      <c r="I4134" s="20" t="s">
        <v>259</v>
      </c>
      <c r="J4134" s="11" t="s">
        <v>261</v>
      </c>
      <c r="K4134" s="11" t="s">
        <v>11524</v>
      </c>
      <c r="L4134" s="11">
        <v>2</v>
      </c>
    </row>
    <row r="4135" spans="1:12">
      <c r="A4135" s="11" t="s">
        <v>12182</v>
      </c>
      <c r="D4135" s="11" t="s">
        <v>260</v>
      </c>
      <c r="E4135" s="19" t="s">
        <v>7484</v>
      </c>
      <c r="F4135" s="10">
        <v>42036</v>
      </c>
      <c r="G4135" s="10">
        <v>45689</v>
      </c>
      <c r="H4135" s="11">
        <v>11</v>
      </c>
      <c r="I4135" s="20" t="s">
        <v>259</v>
      </c>
      <c r="J4135" s="11" t="s">
        <v>261</v>
      </c>
      <c r="K4135" s="11" t="s">
        <v>11524</v>
      </c>
      <c r="L4135" s="11">
        <v>2</v>
      </c>
    </row>
    <row r="4136" spans="1:12">
      <c r="A4136" s="11" t="s">
        <v>12183</v>
      </c>
      <c r="D4136" s="11" t="s">
        <v>260</v>
      </c>
      <c r="E4136" s="19" t="s">
        <v>7485</v>
      </c>
      <c r="F4136" s="10">
        <v>42036</v>
      </c>
      <c r="G4136" s="10">
        <v>45689</v>
      </c>
      <c r="H4136" s="11">
        <v>11</v>
      </c>
      <c r="I4136" s="20" t="s">
        <v>259</v>
      </c>
      <c r="J4136" s="11" t="s">
        <v>261</v>
      </c>
      <c r="K4136" s="11" t="s">
        <v>11524</v>
      </c>
      <c r="L4136" s="11">
        <v>2</v>
      </c>
    </row>
    <row r="4137" spans="1:12">
      <c r="A4137" s="11" t="s">
        <v>12184</v>
      </c>
      <c r="D4137" s="11" t="s">
        <v>260</v>
      </c>
      <c r="E4137" s="19" t="s">
        <v>7486</v>
      </c>
      <c r="F4137" s="10">
        <v>42036</v>
      </c>
      <c r="G4137" s="10">
        <v>45689</v>
      </c>
      <c r="H4137" s="11">
        <v>11</v>
      </c>
      <c r="I4137" s="20" t="s">
        <v>259</v>
      </c>
      <c r="J4137" s="11" t="s">
        <v>261</v>
      </c>
      <c r="K4137" s="11" t="s">
        <v>11524</v>
      </c>
      <c r="L4137" s="11">
        <v>2</v>
      </c>
    </row>
    <row r="4138" spans="1:12">
      <c r="A4138" s="11" t="s">
        <v>12185</v>
      </c>
      <c r="D4138" s="11" t="s">
        <v>260</v>
      </c>
      <c r="E4138" s="19" t="s">
        <v>7487</v>
      </c>
      <c r="F4138" s="10">
        <v>42036</v>
      </c>
      <c r="G4138" s="10">
        <v>45689</v>
      </c>
      <c r="H4138" s="11">
        <v>11</v>
      </c>
      <c r="I4138" s="20" t="s">
        <v>259</v>
      </c>
      <c r="J4138" s="11" t="s">
        <v>261</v>
      </c>
      <c r="K4138" s="11" t="s">
        <v>11524</v>
      </c>
      <c r="L4138" s="11">
        <v>2</v>
      </c>
    </row>
    <row r="4139" spans="1:12">
      <c r="A4139" s="11" t="s">
        <v>12186</v>
      </c>
      <c r="D4139" s="11" t="s">
        <v>260</v>
      </c>
      <c r="E4139" s="19" t="s">
        <v>7488</v>
      </c>
      <c r="F4139" s="10">
        <v>42036</v>
      </c>
      <c r="G4139" s="10">
        <v>45689</v>
      </c>
      <c r="H4139" s="11">
        <v>11</v>
      </c>
      <c r="I4139" s="20" t="s">
        <v>259</v>
      </c>
      <c r="J4139" s="11" t="s">
        <v>261</v>
      </c>
      <c r="K4139" s="11" t="s">
        <v>11524</v>
      </c>
      <c r="L4139" s="11">
        <v>2</v>
      </c>
    </row>
    <row r="4140" spans="1:12">
      <c r="A4140" s="11" t="s">
        <v>12187</v>
      </c>
      <c r="D4140" s="11" t="s">
        <v>260</v>
      </c>
      <c r="E4140" s="19" t="s">
        <v>7489</v>
      </c>
      <c r="F4140" s="10">
        <v>42036</v>
      </c>
      <c r="G4140" s="10">
        <v>45689</v>
      </c>
      <c r="H4140" s="11">
        <v>11</v>
      </c>
      <c r="I4140" s="20" t="s">
        <v>259</v>
      </c>
      <c r="J4140" s="11" t="s">
        <v>261</v>
      </c>
      <c r="K4140" s="11" t="s">
        <v>11524</v>
      </c>
      <c r="L4140" s="11">
        <v>2</v>
      </c>
    </row>
    <row r="4141" spans="1:12">
      <c r="A4141" s="11" t="s">
        <v>12188</v>
      </c>
      <c r="D4141" s="11" t="s">
        <v>260</v>
      </c>
      <c r="E4141" s="19" t="s">
        <v>7490</v>
      </c>
      <c r="F4141" s="10">
        <v>42036</v>
      </c>
      <c r="G4141" s="10">
        <v>45689</v>
      </c>
      <c r="H4141" s="11">
        <v>11</v>
      </c>
      <c r="I4141" s="20" t="s">
        <v>259</v>
      </c>
      <c r="J4141" s="11" t="s">
        <v>261</v>
      </c>
      <c r="K4141" s="11" t="s">
        <v>11524</v>
      </c>
      <c r="L4141" s="11">
        <v>2</v>
      </c>
    </row>
    <row r="4142" spans="1:12">
      <c r="A4142" s="11" t="s">
        <v>12189</v>
      </c>
      <c r="D4142" s="11" t="s">
        <v>260</v>
      </c>
      <c r="E4142" s="19" t="s">
        <v>7491</v>
      </c>
      <c r="F4142" s="10">
        <v>42036</v>
      </c>
      <c r="G4142" s="10">
        <v>45689</v>
      </c>
      <c r="H4142" s="11">
        <v>11</v>
      </c>
      <c r="I4142" s="20" t="s">
        <v>259</v>
      </c>
      <c r="J4142" s="11" t="s">
        <v>261</v>
      </c>
      <c r="K4142" s="11" t="s">
        <v>11524</v>
      </c>
      <c r="L4142" s="11">
        <v>2</v>
      </c>
    </row>
    <row r="4143" spans="1:12">
      <c r="A4143" s="11" t="s">
        <v>12190</v>
      </c>
      <c r="D4143" s="11" t="s">
        <v>260</v>
      </c>
      <c r="E4143" s="19" t="s">
        <v>7492</v>
      </c>
      <c r="F4143" s="10">
        <v>42036</v>
      </c>
      <c r="G4143" s="10">
        <v>45689</v>
      </c>
      <c r="H4143" s="11">
        <v>11</v>
      </c>
      <c r="I4143" s="20" t="s">
        <v>259</v>
      </c>
      <c r="J4143" s="11" t="s">
        <v>261</v>
      </c>
      <c r="K4143" s="11" t="s">
        <v>11524</v>
      </c>
      <c r="L4143" s="11">
        <v>2</v>
      </c>
    </row>
    <row r="4144" spans="1:12">
      <c r="A4144" s="11" t="s">
        <v>12191</v>
      </c>
      <c r="D4144" s="11" t="s">
        <v>260</v>
      </c>
      <c r="E4144" s="19" t="s">
        <v>7493</v>
      </c>
      <c r="F4144" s="10">
        <v>42036</v>
      </c>
      <c r="G4144" s="10">
        <v>45689</v>
      </c>
      <c r="H4144" s="11">
        <v>11</v>
      </c>
      <c r="I4144" s="20" t="s">
        <v>259</v>
      </c>
      <c r="J4144" s="11" t="s">
        <v>261</v>
      </c>
      <c r="K4144" s="11" t="s">
        <v>11524</v>
      </c>
      <c r="L4144" s="11">
        <v>2</v>
      </c>
    </row>
    <row r="4145" spans="1:12">
      <c r="A4145" s="11" t="s">
        <v>12192</v>
      </c>
      <c r="D4145" s="11" t="s">
        <v>260</v>
      </c>
      <c r="E4145" s="19" t="s">
        <v>7494</v>
      </c>
      <c r="F4145" s="10">
        <v>42036</v>
      </c>
      <c r="G4145" s="10">
        <v>45689</v>
      </c>
      <c r="H4145" s="11">
        <v>11</v>
      </c>
      <c r="I4145" s="20" t="s">
        <v>259</v>
      </c>
      <c r="J4145" s="11" t="s">
        <v>261</v>
      </c>
      <c r="K4145" s="11" t="s">
        <v>11524</v>
      </c>
      <c r="L4145" s="11">
        <v>2</v>
      </c>
    </row>
    <row r="4146" spans="1:12">
      <c r="A4146" s="11" t="s">
        <v>12193</v>
      </c>
      <c r="D4146" s="11" t="s">
        <v>260</v>
      </c>
      <c r="E4146" s="19" t="s">
        <v>7495</v>
      </c>
      <c r="F4146" s="10">
        <v>42036</v>
      </c>
      <c r="G4146" s="10">
        <v>45689</v>
      </c>
      <c r="H4146" s="11">
        <v>11</v>
      </c>
      <c r="I4146" s="20" t="s">
        <v>259</v>
      </c>
      <c r="J4146" s="11" t="s">
        <v>261</v>
      </c>
      <c r="K4146" s="11" t="s">
        <v>11524</v>
      </c>
      <c r="L4146" s="11">
        <v>2</v>
      </c>
    </row>
    <row r="4147" spans="1:12">
      <c r="A4147" s="11" t="s">
        <v>12194</v>
      </c>
      <c r="D4147" s="11" t="s">
        <v>260</v>
      </c>
      <c r="E4147" s="19" t="s">
        <v>7496</v>
      </c>
      <c r="F4147" s="10">
        <v>42036</v>
      </c>
      <c r="G4147" s="10">
        <v>45689</v>
      </c>
      <c r="H4147" s="11">
        <v>11</v>
      </c>
      <c r="I4147" s="20" t="s">
        <v>259</v>
      </c>
      <c r="J4147" s="11" t="s">
        <v>261</v>
      </c>
      <c r="K4147" s="11" t="s">
        <v>11524</v>
      </c>
      <c r="L4147" s="11">
        <v>2</v>
      </c>
    </row>
    <row r="4148" spans="1:12">
      <c r="A4148" s="11" t="s">
        <v>12195</v>
      </c>
      <c r="D4148" s="11" t="s">
        <v>260</v>
      </c>
      <c r="E4148" s="19" t="s">
        <v>7497</v>
      </c>
      <c r="F4148" s="10">
        <v>42036</v>
      </c>
      <c r="G4148" s="10">
        <v>45689</v>
      </c>
      <c r="H4148" s="11">
        <v>11</v>
      </c>
      <c r="I4148" s="20" t="s">
        <v>259</v>
      </c>
      <c r="J4148" s="11" t="s">
        <v>261</v>
      </c>
      <c r="K4148" s="11" t="s">
        <v>11524</v>
      </c>
      <c r="L4148" s="11">
        <v>2</v>
      </c>
    </row>
    <row r="4149" spans="1:12">
      <c r="A4149" s="11" t="s">
        <v>12196</v>
      </c>
      <c r="D4149" s="11" t="s">
        <v>260</v>
      </c>
      <c r="E4149" s="19" t="s">
        <v>7498</v>
      </c>
      <c r="F4149" s="10">
        <v>42036</v>
      </c>
      <c r="G4149" s="10">
        <v>45689</v>
      </c>
      <c r="H4149" s="11">
        <v>11</v>
      </c>
      <c r="I4149" s="11" t="s">
        <v>277</v>
      </c>
      <c r="J4149" s="11" t="s">
        <v>261</v>
      </c>
      <c r="K4149" s="11" t="s">
        <v>11524</v>
      </c>
      <c r="L4149" s="11">
        <v>2</v>
      </c>
    </row>
    <row r="4150" spans="1:12">
      <c r="A4150" s="11" t="s">
        <v>12197</v>
      </c>
      <c r="D4150" s="11" t="s">
        <v>260</v>
      </c>
      <c r="E4150" s="19" t="s">
        <v>7499</v>
      </c>
      <c r="F4150" s="10">
        <v>42036</v>
      </c>
      <c r="G4150" s="10">
        <v>45689</v>
      </c>
      <c r="H4150" s="11">
        <v>11</v>
      </c>
      <c r="I4150" s="11" t="s">
        <v>277</v>
      </c>
      <c r="J4150" s="11" t="s">
        <v>261</v>
      </c>
      <c r="K4150" s="11" t="s">
        <v>11524</v>
      </c>
      <c r="L4150" s="11">
        <v>2</v>
      </c>
    </row>
    <row r="4151" spans="1:12">
      <c r="A4151" s="11" t="s">
        <v>12198</v>
      </c>
      <c r="D4151" s="11" t="s">
        <v>260</v>
      </c>
      <c r="E4151" s="19" t="s">
        <v>7500</v>
      </c>
      <c r="F4151" s="10">
        <v>42036</v>
      </c>
      <c r="G4151" s="10">
        <v>45689</v>
      </c>
      <c r="H4151" s="11">
        <v>11</v>
      </c>
      <c r="I4151" s="11" t="s">
        <v>277</v>
      </c>
      <c r="J4151" s="11" t="s">
        <v>261</v>
      </c>
      <c r="K4151" s="11" t="s">
        <v>11524</v>
      </c>
      <c r="L4151" s="11">
        <v>2</v>
      </c>
    </row>
    <row r="4152" spans="1:12">
      <c r="A4152" s="11" t="s">
        <v>12019</v>
      </c>
      <c r="D4152" s="11" t="s">
        <v>260</v>
      </c>
      <c r="E4152" s="19" t="s">
        <v>7501</v>
      </c>
      <c r="F4152" s="10">
        <v>42036</v>
      </c>
      <c r="G4152" s="10">
        <v>45689</v>
      </c>
      <c r="H4152" s="11">
        <v>11</v>
      </c>
      <c r="I4152" s="20" t="s">
        <v>259</v>
      </c>
      <c r="J4152" s="11" t="s">
        <v>261</v>
      </c>
      <c r="K4152" s="11" t="s">
        <v>11524</v>
      </c>
      <c r="L4152" s="11">
        <v>2</v>
      </c>
    </row>
    <row r="4153" spans="1:12">
      <c r="A4153" s="11" t="s">
        <v>12020</v>
      </c>
      <c r="D4153" s="11" t="s">
        <v>260</v>
      </c>
      <c r="E4153" s="19" t="s">
        <v>7502</v>
      </c>
      <c r="F4153" s="10">
        <v>42036</v>
      </c>
      <c r="G4153" s="10">
        <v>45689</v>
      </c>
      <c r="H4153" s="11">
        <v>11</v>
      </c>
      <c r="I4153" s="20" t="s">
        <v>259</v>
      </c>
      <c r="J4153" s="11" t="s">
        <v>261</v>
      </c>
      <c r="K4153" s="11" t="s">
        <v>11524</v>
      </c>
      <c r="L4153" s="11">
        <v>2</v>
      </c>
    </row>
    <row r="4154" spans="1:12">
      <c r="A4154" s="11" t="s">
        <v>12021</v>
      </c>
      <c r="D4154" s="11" t="s">
        <v>260</v>
      </c>
      <c r="E4154" s="19" t="s">
        <v>7503</v>
      </c>
      <c r="F4154" s="10">
        <v>42036</v>
      </c>
      <c r="G4154" s="10">
        <v>45689</v>
      </c>
      <c r="H4154" s="11">
        <v>11</v>
      </c>
      <c r="I4154" s="20" t="s">
        <v>259</v>
      </c>
      <c r="J4154" s="11" t="s">
        <v>261</v>
      </c>
      <c r="K4154" s="11" t="s">
        <v>11524</v>
      </c>
      <c r="L4154" s="11">
        <v>2</v>
      </c>
    </row>
    <row r="4155" spans="1:12">
      <c r="A4155" s="11" t="s">
        <v>12022</v>
      </c>
      <c r="D4155" s="11" t="s">
        <v>260</v>
      </c>
      <c r="E4155" s="19" t="s">
        <v>7504</v>
      </c>
      <c r="F4155" s="10">
        <v>42036</v>
      </c>
      <c r="G4155" s="10">
        <v>45689</v>
      </c>
      <c r="H4155" s="11">
        <v>11</v>
      </c>
      <c r="I4155" s="20" t="s">
        <v>259</v>
      </c>
      <c r="J4155" s="11" t="s">
        <v>261</v>
      </c>
      <c r="K4155" s="11" t="s">
        <v>11524</v>
      </c>
      <c r="L4155" s="11">
        <v>2</v>
      </c>
    </row>
    <row r="4156" spans="1:12">
      <c r="A4156" s="11" t="s">
        <v>12023</v>
      </c>
      <c r="D4156" s="11" t="s">
        <v>260</v>
      </c>
      <c r="E4156" s="19" t="s">
        <v>7505</v>
      </c>
      <c r="F4156" s="10">
        <v>42036</v>
      </c>
      <c r="G4156" s="10">
        <v>45689</v>
      </c>
      <c r="H4156" s="11">
        <v>11</v>
      </c>
      <c r="I4156" s="20" t="s">
        <v>259</v>
      </c>
      <c r="J4156" s="11" t="s">
        <v>261</v>
      </c>
      <c r="K4156" s="11" t="s">
        <v>11524</v>
      </c>
      <c r="L4156" s="11">
        <v>2</v>
      </c>
    </row>
    <row r="4157" spans="1:12">
      <c r="A4157" s="11" t="s">
        <v>12024</v>
      </c>
      <c r="D4157" s="11" t="s">
        <v>260</v>
      </c>
      <c r="E4157" s="19" t="s">
        <v>7506</v>
      </c>
      <c r="F4157" s="10">
        <v>42036</v>
      </c>
      <c r="G4157" s="10">
        <v>45689</v>
      </c>
      <c r="H4157" s="11">
        <v>11</v>
      </c>
      <c r="I4157" s="20" t="s">
        <v>259</v>
      </c>
      <c r="J4157" s="11" t="s">
        <v>261</v>
      </c>
      <c r="K4157" s="11" t="s">
        <v>11524</v>
      </c>
      <c r="L4157" s="11">
        <v>2</v>
      </c>
    </row>
    <row r="4158" spans="1:12">
      <c r="A4158" s="11" t="s">
        <v>12025</v>
      </c>
      <c r="D4158" s="11" t="s">
        <v>260</v>
      </c>
      <c r="E4158" s="19" t="s">
        <v>7507</v>
      </c>
      <c r="F4158" s="10">
        <v>42036</v>
      </c>
      <c r="G4158" s="10">
        <v>45689</v>
      </c>
      <c r="H4158" s="11">
        <v>11</v>
      </c>
      <c r="I4158" s="20" t="s">
        <v>259</v>
      </c>
      <c r="J4158" s="11" t="s">
        <v>261</v>
      </c>
      <c r="K4158" s="11" t="s">
        <v>11524</v>
      </c>
      <c r="L4158" s="11">
        <v>2</v>
      </c>
    </row>
    <row r="4159" spans="1:12">
      <c r="A4159" s="11" t="s">
        <v>12026</v>
      </c>
      <c r="D4159" s="11" t="s">
        <v>260</v>
      </c>
      <c r="E4159" s="19" t="s">
        <v>7508</v>
      </c>
      <c r="F4159" s="10">
        <v>42036</v>
      </c>
      <c r="G4159" s="10">
        <v>45689</v>
      </c>
      <c r="H4159" s="11">
        <v>11</v>
      </c>
      <c r="I4159" s="20" t="s">
        <v>259</v>
      </c>
      <c r="J4159" s="11" t="s">
        <v>261</v>
      </c>
      <c r="K4159" s="11" t="s">
        <v>11524</v>
      </c>
      <c r="L4159" s="11">
        <v>2</v>
      </c>
    </row>
    <row r="4160" spans="1:12">
      <c r="A4160" s="11" t="s">
        <v>12027</v>
      </c>
      <c r="D4160" s="11" t="s">
        <v>260</v>
      </c>
      <c r="E4160" s="19" t="s">
        <v>7509</v>
      </c>
      <c r="F4160" s="10">
        <v>42036</v>
      </c>
      <c r="G4160" s="10">
        <v>45689</v>
      </c>
      <c r="H4160" s="11">
        <v>11</v>
      </c>
      <c r="I4160" s="20" t="s">
        <v>259</v>
      </c>
      <c r="J4160" s="11" t="s">
        <v>261</v>
      </c>
      <c r="K4160" s="11" t="s">
        <v>11524</v>
      </c>
      <c r="L4160" s="11">
        <v>2</v>
      </c>
    </row>
    <row r="4161" spans="1:12">
      <c r="A4161" s="11" t="s">
        <v>12028</v>
      </c>
      <c r="D4161" s="11" t="s">
        <v>260</v>
      </c>
      <c r="E4161" s="19" t="s">
        <v>7510</v>
      </c>
      <c r="F4161" s="10">
        <v>42036</v>
      </c>
      <c r="G4161" s="10">
        <v>45689</v>
      </c>
      <c r="H4161" s="11">
        <v>11</v>
      </c>
      <c r="I4161" s="20" t="s">
        <v>259</v>
      </c>
      <c r="J4161" s="11" t="s">
        <v>261</v>
      </c>
      <c r="K4161" s="11" t="s">
        <v>11524</v>
      </c>
      <c r="L4161" s="11">
        <v>2</v>
      </c>
    </row>
    <row r="4162" spans="1:12">
      <c r="A4162" s="11" t="s">
        <v>12029</v>
      </c>
      <c r="D4162" s="11" t="s">
        <v>260</v>
      </c>
      <c r="E4162" s="19" t="s">
        <v>7511</v>
      </c>
      <c r="F4162" s="10">
        <v>42036</v>
      </c>
      <c r="G4162" s="10">
        <v>45689</v>
      </c>
      <c r="H4162" s="11">
        <v>11</v>
      </c>
      <c r="I4162" s="20" t="s">
        <v>259</v>
      </c>
      <c r="J4162" s="11" t="s">
        <v>261</v>
      </c>
      <c r="K4162" s="11" t="s">
        <v>11524</v>
      </c>
      <c r="L4162" s="11">
        <v>2</v>
      </c>
    </row>
    <row r="4163" spans="1:12">
      <c r="A4163" s="11" t="s">
        <v>12030</v>
      </c>
      <c r="D4163" s="11" t="s">
        <v>260</v>
      </c>
      <c r="E4163" s="19" t="s">
        <v>7512</v>
      </c>
      <c r="F4163" s="10">
        <v>42036</v>
      </c>
      <c r="G4163" s="10">
        <v>45689</v>
      </c>
      <c r="H4163" s="11">
        <v>11</v>
      </c>
      <c r="I4163" s="20" t="s">
        <v>259</v>
      </c>
      <c r="J4163" s="11" t="s">
        <v>261</v>
      </c>
      <c r="K4163" s="11" t="s">
        <v>11524</v>
      </c>
      <c r="L4163" s="11">
        <v>2</v>
      </c>
    </row>
    <row r="4164" spans="1:12">
      <c r="A4164" s="11" t="s">
        <v>12031</v>
      </c>
      <c r="D4164" s="11" t="s">
        <v>260</v>
      </c>
      <c r="E4164" s="19" t="s">
        <v>7513</v>
      </c>
      <c r="F4164" s="10">
        <v>42036</v>
      </c>
      <c r="G4164" s="10">
        <v>45689</v>
      </c>
      <c r="H4164" s="11">
        <v>11</v>
      </c>
      <c r="I4164" s="20" t="s">
        <v>259</v>
      </c>
      <c r="J4164" s="11" t="s">
        <v>261</v>
      </c>
      <c r="K4164" s="11" t="s">
        <v>11524</v>
      </c>
      <c r="L4164" s="11">
        <v>2</v>
      </c>
    </row>
    <row r="4165" spans="1:12">
      <c r="A4165" s="11" t="s">
        <v>12032</v>
      </c>
      <c r="D4165" s="11" t="s">
        <v>260</v>
      </c>
      <c r="E4165" s="19" t="s">
        <v>7514</v>
      </c>
      <c r="F4165" s="10">
        <v>42036</v>
      </c>
      <c r="G4165" s="10">
        <v>45689</v>
      </c>
      <c r="H4165" s="11">
        <v>11</v>
      </c>
      <c r="I4165" s="20" t="s">
        <v>259</v>
      </c>
      <c r="J4165" s="11" t="s">
        <v>261</v>
      </c>
      <c r="K4165" s="11" t="s">
        <v>11524</v>
      </c>
      <c r="L4165" s="11">
        <v>2</v>
      </c>
    </row>
    <row r="4166" spans="1:12">
      <c r="A4166" s="11" t="s">
        <v>12033</v>
      </c>
      <c r="D4166" s="11" t="s">
        <v>260</v>
      </c>
      <c r="E4166" s="19" t="s">
        <v>7515</v>
      </c>
      <c r="F4166" s="10">
        <v>42036</v>
      </c>
      <c r="G4166" s="10">
        <v>45689</v>
      </c>
      <c r="H4166" s="11">
        <v>11</v>
      </c>
      <c r="I4166" s="20" t="s">
        <v>259</v>
      </c>
      <c r="J4166" s="11" t="s">
        <v>261</v>
      </c>
      <c r="K4166" s="11" t="s">
        <v>11524</v>
      </c>
      <c r="L4166" s="11">
        <v>2</v>
      </c>
    </row>
    <row r="4167" spans="1:12">
      <c r="A4167" s="11" t="s">
        <v>12034</v>
      </c>
      <c r="D4167" s="11" t="s">
        <v>260</v>
      </c>
      <c r="E4167" s="19" t="s">
        <v>7516</v>
      </c>
      <c r="F4167" s="10">
        <v>42036</v>
      </c>
      <c r="G4167" s="10">
        <v>45689</v>
      </c>
      <c r="H4167" s="11">
        <v>11</v>
      </c>
      <c r="I4167" s="11" t="s">
        <v>277</v>
      </c>
      <c r="J4167" s="11" t="s">
        <v>261</v>
      </c>
      <c r="K4167" s="11" t="s">
        <v>11524</v>
      </c>
      <c r="L4167" s="11">
        <v>2</v>
      </c>
    </row>
    <row r="4168" spans="1:12">
      <c r="A4168" s="11" t="s">
        <v>12035</v>
      </c>
      <c r="D4168" s="11" t="s">
        <v>260</v>
      </c>
      <c r="E4168" s="19" t="s">
        <v>7517</v>
      </c>
      <c r="F4168" s="10">
        <v>42036</v>
      </c>
      <c r="G4168" s="10">
        <v>45689</v>
      </c>
      <c r="H4168" s="11">
        <v>11</v>
      </c>
      <c r="I4168" s="11" t="s">
        <v>277</v>
      </c>
      <c r="J4168" s="11" t="s">
        <v>261</v>
      </c>
      <c r="K4168" s="11" t="s">
        <v>11524</v>
      </c>
      <c r="L4168" s="11">
        <v>2</v>
      </c>
    </row>
    <row r="4169" spans="1:12">
      <c r="A4169" s="11" t="s">
        <v>12036</v>
      </c>
      <c r="D4169" s="11" t="s">
        <v>260</v>
      </c>
      <c r="E4169" s="19" t="s">
        <v>7518</v>
      </c>
      <c r="F4169" s="10">
        <v>42036</v>
      </c>
      <c r="G4169" s="10">
        <v>45689</v>
      </c>
      <c r="H4169" s="11">
        <v>11</v>
      </c>
      <c r="I4169" s="11" t="s">
        <v>277</v>
      </c>
      <c r="J4169" s="11" t="s">
        <v>261</v>
      </c>
      <c r="K4169" s="11" t="s">
        <v>11524</v>
      </c>
      <c r="L4169" s="11">
        <v>2</v>
      </c>
    </row>
    <row r="4170" spans="1:12">
      <c r="A4170" s="11" t="s">
        <v>11857</v>
      </c>
      <c r="D4170" s="11" t="s">
        <v>260</v>
      </c>
      <c r="E4170" s="19" t="s">
        <v>7519</v>
      </c>
      <c r="F4170" s="10">
        <v>42036</v>
      </c>
      <c r="G4170" s="10">
        <v>45689</v>
      </c>
      <c r="H4170" s="11">
        <v>11</v>
      </c>
      <c r="I4170" s="20" t="s">
        <v>259</v>
      </c>
      <c r="J4170" s="11" t="s">
        <v>261</v>
      </c>
      <c r="K4170" s="11" t="s">
        <v>11524</v>
      </c>
      <c r="L4170" s="11">
        <v>2</v>
      </c>
    </row>
    <row r="4171" spans="1:12">
      <c r="A4171" s="11" t="s">
        <v>11858</v>
      </c>
      <c r="D4171" s="11" t="s">
        <v>260</v>
      </c>
      <c r="E4171" s="19" t="s">
        <v>7520</v>
      </c>
      <c r="F4171" s="10">
        <v>42036</v>
      </c>
      <c r="G4171" s="10">
        <v>45689</v>
      </c>
      <c r="H4171" s="11">
        <v>11</v>
      </c>
      <c r="I4171" s="20" t="s">
        <v>259</v>
      </c>
      <c r="J4171" s="11" t="s">
        <v>261</v>
      </c>
      <c r="K4171" s="11" t="s">
        <v>11524</v>
      </c>
      <c r="L4171" s="11">
        <v>2</v>
      </c>
    </row>
    <row r="4172" spans="1:12">
      <c r="A4172" s="11" t="s">
        <v>11859</v>
      </c>
      <c r="D4172" s="11" t="s">
        <v>260</v>
      </c>
      <c r="E4172" s="19" t="s">
        <v>7521</v>
      </c>
      <c r="F4172" s="10">
        <v>42036</v>
      </c>
      <c r="G4172" s="10">
        <v>45689</v>
      </c>
      <c r="H4172" s="11">
        <v>11</v>
      </c>
      <c r="I4172" s="20" t="s">
        <v>259</v>
      </c>
      <c r="J4172" s="11" t="s">
        <v>261</v>
      </c>
      <c r="K4172" s="11" t="s">
        <v>11524</v>
      </c>
      <c r="L4172" s="11">
        <v>2</v>
      </c>
    </row>
    <row r="4173" spans="1:12">
      <c r="A4173" s="11" t="s">
        <v>11860</v>
      </c>
      <c r="D4173" s="11" t="s">
        <v>260</v>
      </c>
      <c r="E4173" s="19" t="s">
        <v>7522</v>
      </c>
      <c r="F4173" s="10">
        <v>42036</v>
      </c>
      <c r="G4173" s="10">
        <v>45689</v>
      </c>
      <c r="H4173" s="11">
        <v>11</v>
      </c>
      <c r="I4173" s="20" t="s">
        <v>259</v>
      </c>
      <c r="J4173" s="11" t="s">
        <v>261</v>
      </c>
      <c r="K4173" s="11" t="s">
        <v>11524</v>
      </c>
      <c r="L4173" s="11">
        <v>2</v>
      </c>
    </row>
    <row r="4174" spans="1:12">
      <c r="A4174" s="11" t="s">
        <v>11861</v>
      </c>
      <c r="D4174" s="11" t="s">
        <v>260</v>
      </c>
      <c r="E4174" s="19" t="s">
        <v>7523</v>
      </c>
      <c r="F4174" s="10">
        <v>42036</v>
      </c>
      <c r="G4174" s="10">
        <v>45689</v>
      </c>
      <c r="H4174" s="11">
        <v>11</v>
      </c>
      <c r="I4174" s="20" t="s">
        <v>259</v>
      </c>
      <c r="J4174" s="11" t="s">
        <v>261</v>
      </c>
      <c r="K4174" s="11" t="s">
        <v>11524</v>
      </c>
      <c r="L4174" s="11">
        <v>2</v>
      </c>
    </row>
    <row r="4175" spans="1:12">
      <c r="A4175" s="11" t="s">
        <v>11862</v>
      </c>
      <c r="D4175" s="11" t="s">
        <v>260</v>
      </c>
      <c r="E4175" s="19" t="s">
        <v>7524</v>
      </c>
      <c r="F4175" s="10">
        <v>42036</v>
      </c>
      <c r="G4175" s="10">
        <v>45689</v>
      </c>
      <c r="H4175" s="11">
        <v>11</v>
      </c>
      <c r="I4175" s="20" t="s">
        <v>259</v>
      </c>
      <c r="J4175" s="11" t="s">
        <v>261</v>
      </c>
      <c r="K4175" s="11" t="s">
        <v>11524</v>
      </c>
      <c r="L4175" s="11">
        <v>2</v>
      </c>
    </row>
    <row r="4176" spans="1:12">
      <c r="A4176" s="11" t="s">
        <v>11863</v>
      </c>
      <c r="D4176" s="11" t="s">
        <v>260</v>
      </c>
      <c r="E4176" s="19" t="s">
        <v>7525</v>
      </c>
      <c r="F4176" s="10">
        <v>42036</v>
      </c>
      <c r="G4176" s="10">
        <v>45689</v>
      </c>
      <c r="H4176" s="11">
        <v>11</v>
      </c>
      <c r="I4176" s="20" t="s">
        <v>259</v>
      </c>
      <c r="J4176" s="11" t="s">
        <v>261</v>
      </c>
      <c r="K4176" s="11" t="s">
        <v>11524</v>
      </c>
      <c r="L4176" s="11">
        <v>2</v>
      </c>
    </row>
    <row r="4177" spans="1:12">
      <c r="A4177" s="11" t="s">
        <v>11864</v>
      </c>
      <c r="D4177" s="11" t="s">
        <v>260</v>
      </c>
      <c r="E4177" s="19" t="s">
        <v>7526</v>
      </c>
      <c r="F4177" s="10">
        <v>42036</v>
      </c>
      <c r="G4177" s="10">
        <v>45689</v>
      </c>
      <c r="H4177" s="11">
        <v>11</v>
      </c>
      <c r="I4177" s="20" t="s">
        <v>259</v>
      </c>
      <c r="J4177" s="11" t="s">
        <v>261</v>
      </c>
      <c r="K4177" s="11" t="s">
        <v>11524</v>
      </c>
      <c r="L4177" s="11">
        <v>2</v>
      </c>
    </row>
    <row r="4178" spans="1:12">
      <c r="A4178" s="11" t="s">
        <v>11865</v>
      </c>
      <c r="D4178" s="11" t="s">
        <v>260</v>
      </c>
      <c r="E4178" s="19" t="s">
        <v>7527</v>
      </c>
      <c r="F4178" s="10">
        <v>42036</v>
      </c>
      <c r="G4178" s="10">
        <v>45689</v>
      </c>
      <c r="H4178" s="11">
        <v>11</v>
      </c>
      <c r="I4178" s="20" t="s">
        <v>259</v>
      </c>
      <c r="J4178" s="11" t="s">
        <v>261</v>
      </c>
      <c r="K4178" s="11" t="s">
        <v>11524</v>
      </c>
      <c r="L4178" s="11">
        <v>2</v>
      </c>
    </row>
    <row r="4179" spans="1:12">
      <c r="A4179" s="11" t="s">
        <v>11866</v>
      </c>
      <c r="D4179" s="11" t="s">
        <v>260</v>
      </c>
      <c r="E4179" s="19" t="s">
        <v>7528</v>
      </c>
      <c r="F4179" s="10">
        <v>42036</v>
      </c>
      <c r="G4179" s="10">
        <v>45689</v>
      </c>
      <c r="H4179" s="11">
        <v>11</v>
      </c>
      <c r="I4179" s="20" t="s">
        <v>259</v>
      </c>
      <c r="J4179" s="11" t="s">
        <v>261</v>
      </c>
      <c r="K4179" s="11" t="s">
        <v>11524</v>
      </c>
      <c r="L4179" s="11">
        <v>2</v>
      </c>
    </row>
    <row r="4180" spans="1:12">
      <c r="A4180" s="11" t="s">
        <v>11867</v>
      </c>
      <c r="D4180" s="11" t="s">
        <v>260</v>
      </c>
      <c r="E4180" s="19" t="s">
        <v>7529</v>
      </c>
      <c r="F4180" s="10">
        <v>42036</v>
      </c>
      <c r="G4180" s="10">
        <v>45689</v>
      </c>
      <c r="H4180" s="11">
        <v>11</v>
      </c>
      <c r="I4180" s="20" t="s">
        <v>259</v>
      </c>
      <c r="J4180" s="11" t="s">
        <v>261</v>
      </c>
      <c r="K4180" s="11" t="s">
        <v>11524</v>
      </c>
      <c r="L4180" s="11">
        <v>2</v>
      </c>
    </row>
    <row r="4181" spans="1:12">
      <c r="A4181" s="11" t="s">
        <v>11868</v>
      </c>
      <c r="D4181" s="11" t="s">
        <v>260</v>
      </c>
      <c r="E4181" s="19" t="s">
        <v>7530</v>
      </c>
      <c r="F4181" s="10">
        <v>42036</v>
      </c>
      <c r="G4181" s="10">
        <v>45689</v>
      </c>
      <c r="H4181" s="11">
        <v>11</v>
      </c>
      <c r="I4181" s="20" t="s">
        <v>259</v>
      </c>
      <c r="J4181" s="11" t="s">
        <v>261</v>
      </c>
      <c r="K4181" s="11" t="s">
        <v>11524</v>
      </c>
      <c r="L4181" s="11">
        <v>2</v>
      </c>
    </row>
    <row r="4182" spans="1:12">
      <c r="A4182" s="11" t="s">
        <v>11869</v>
      </c>
      <c r="D4182" s="11" t="s">
        <v>260</v>
      </c>
      <c r="E4182" s="19" t="s">
        <v>7531</v>
      </c>
      <c r="F4182" s="10">
        <v>42036</v>
      </c>
      <c r="G4182" s="10">
        <v>45689</v>
      </c>
      <c r="H4182" s="11">
        <v>11</v>
      </c>
      <c r="I4182" s="20" t="s">
        <v>259</v>
      </c>
      <c r="J4182" s="11" t="s">
        <v>261</v>
      </c>
      <c r="K4182" s="11" t="s">
        <v>11524</v>
      </c>
      <c r="L4182" s="11">
        <v>2</v>
      </c>
    </row>
    <row r="4183" spans="1:12">
      <c r="A4183" s="11" t="s">
        <v>11870</v>
      </c>
      <c r="D4183" s="11" t="s">
        <v>260</v>
      </c>
      <c r="E4183" s="19" t="s">
        <v>7532</v>
      </c>
      <c r="F4183" s="10">
        <v>42036</v>
      </c>
      <c r="G4183" s="10">
        <v>45689</v>
      </c>
      <c r="H4183" s="11">
        <v>11</v>
      </c>
      <c r="I4183" s="20" t="s">
        <v>259</v>
      </c>
      <c r="J4183" s="11" t="s">
        <v>261</v>
      </c>
      <c r="K4183" s="11" t="s">
        <v>11524</v>
      </c>
      <c r="L4183" s="11">
        <v>2</v>
      </c>
    </row>
    <row r="4184" spans="1:12">
      <c r="A4184" s="11" t="s">
        <v>11871</v>
      </c>
      <c r="D4184" s="11" t="s">
        <v>260</v>
      </c>
      <c r="E4184" s="19" t="s">
        <v>7533</v>
      </c>
      <c r="F4184" s="10">
        <v>42036</v>
      </c>
      <c r="G4184" s="10">
        <v>45689</v>
      </c>
      <c r="H4184" s="11">
        <v>11</v>
      </c>
      <c r="I4184" s="20" t="s">
        <v>259</v>
      </c>
      <c r="J4184" s="11" t="s">
        <v>261</v>
      </c>
      <c r="K4184" s="11" t="s">
        <v>11524</v>
      </c>
      <c r="L4184" s="11">
        <v>2</v>
      </c>
    </row>
    <row r="4185" spans="1:12">
      <c r="A4185" s="11" t="s">
        <v>11872</v>
      </c>
      <c r="D4185" s="11" t="s">
        <v>260</v>
      </c>
      <c r="E4185" s="19" t="s">
        <v>7534</v>
      </c>
      <c r="F4185" s="10">
        <v>42036</v>
      </c>
      <c r="G4185" s="10">
        <v>45689</v>
      </c>
      <c r="H4185" s="11">
        <v>11</v>
      </c>
      <c r="I4185" s="11" t="s">
        <v>277</v>
      </c>
      <c r="J4185" s="11" t="s">
        <v>261</v>
      </c>
      <c r="K4185" s="11" t="s">
        <v>11524</v>
      </c>
      <c r="L4185" s="11">
        <v>2</v>
      </c>
    </row>
    <row r="4186" spans="1:12">
      <c r="A4186" s="11" t="s">
        <v>11873</v>
      </c>
      <c r="D4186" s="11" t="s">
        <v>260</v>
      </c>
      <c r="E4186" s="19" t="s">
        <v>7535</v>
      </c>
      <c r="F4186" s="10">
        <v>42036</v>
      </c>
      <c r="G4186" s="10">
        <v>45689</v>
      </c>
      <c r="H4186" s="11">
        <v>11</v>
      </c>
      <c r="I4186" s="11" t="s">
        <v>277</v>
      </c>
      <c r="J4186" s="11" t="s">
        <v>261</v>
      </c>
      <c r="K4186" s="11" t="s">
        <v>11524</v>
      </c>
      <c r="L4186" s="11">
        <v>2</v>
      </c>
    </row>
    <row r="4187" spans="1:12">
      <c r="A4187" s="11" t="s">
        <v>11874</v>
      </c>
      <c r="D4187" s="11" t="s">
        <v>260</v>
      </c>
      <c r="E4187" s="19" t="s">
        <v>7536</v>
      </c>
      <c r="F4187" s="10">
        <v>42036</v>
      </c>
      <c r="G4187" s="10">
        <v>45689</v>
      </c>
      <c r="H4187" s="11">
        <v>11</v>
      </c>
      <c r="I4187" s="11" t="s">
        <v>277</v>
      </c>
      <c r="J4187" s="11" t="s">
        <v>261</v>
      </c>
      <c r="K4187" s="11" t="s">
        <v>11524</v>
      </c>
      <c r="L4187" s="11">
        <v>2</v>
      </c>
    </row>
    <row r="4188" spans="1:12">
      <c r="A4188" s="11" t="s">
        <v>12343</v>
      </c>
      <c r="D4188" s="11" t="s">
        <v>260</v>
      </c>
      <c r="E4188" s="19" t="s">
        <v>7537</v>
      </c>
      <c r="F4188" s="10">
        <v>42036</v>
      </c>
      <c r="G4188" s="10">
        <v>45689</v>
      </c>
      <c r="H4188" s="11">
        <v>11</v>
      </c>
      <c r="I4188" s="20" t="s">
        <v>259</v>
      </c>
      <c r="J4188" s="11" t="s">
        <v>261</v>
      </c>
      <c r="K4188" s="11" t="s">
        <v>11524</v>
      </c>
      <c r="L4188" s="11">
        <v>2</v>
      </c>
    </row>
    <row r="4189" spans="1:12">
      <c r="A4189" s="11" t="s">
        <v>12344</v>
      </c>
      <c r="D4189" s="11" t="s">
        <v>260</v>
      </c>
      <c r="E4189" s="19" t="s">
        <v>7538</v>
      </c>
      <c r="F4189" s="10">
        <v>42036</v>
      </c>
      <c r="G4189" s="10">
        <v>45689</v>
      </c>
      <c r="H4189" s="11">
        <v>11</v>
      </c>
      <c r="I4189" s="20" t="s">
        <v>259</v>
      </c>
      <c r="J4189" s="11" t="s">
        <v>261</v>
      </c>
      <c r="K4189" s="11" t="s">
        <v>11524</v>
      </c>
      <c r="L4189" s="11">
        <v>2</v>
      </c>
    </row>
    <row r="4190" spans="1:12">
      <c r="A4190" s="11" t="s">
        <v>12345</v>
      </c>
      <c r="D4190" s="11" t="s">
        <v>260</v>
      </c>
      <c r="E4190" s="19" t="s">
        <v>7539</v>
      </c>
      <c r="F4190" s="10">
        <v>42036</v>
      </c>
      <c r="G4190" s="10">
        <v>45689</v>
      </c>
      <c r="H4190" s="11">
        <v>11</v>
      </c>
      <c r="I4190" s="20" t="s">
        <v>259</v>
      </c>
      <c r="J4190" s="11" t="s">
        <v>261</v>
      </c>
      <c r="K4190" s="11" t="s">
        <v>11524</v>
      </c>
      <c r="L4190" s="11">
        <v>2</v>
      </c>
    </row>
    <row r="4191" spans="1:12">
      <c r="A4191" s="11" t="s">
        <v>12346</v>
      </c>
      <c r="D4191" s="11" t="s">
        <v>260</v>
      </c>
      <c r="E4191" s="19" t="s">
        <v>7540</v>
      </c>
      <c r="F4191" s="10">
        <v>42036</v>
      </c>
      <c r="G4191" s="10">
        <v>45689</v>
      </c>
      <c r="H4191" s="11">
        <v>11</v>
      </c>
      <c r="I4191" s="20" t="s">
        <v>259</v>
      </c>
      <c r="J4191" s="11" t="s">
        <v>261</v>
      </c>
      <c r="K4191" s="11" t="s">
        <v>11524</v>
      </c>
      <c r="L4191" s="11">
        <v>2</v>
      </c>
    </row>
    <row r="4192" spans="1:12">
      <c r="A4192" s="11" t="s">
        <v>12347</v>
      </c>
      <c r="D4192" s="11" t="s">
        <v>260</v>
      </c>
      <c r="E4192" s="19" t="s">
        <v>7541</v>
      </c>
      <c r="F4192" s="10">
        <v>42036</v>
      </c>
      <c r="G4192" s="10">
        <v>45689</v>
      </c>
      <c r="H4192" s="11">
        <v>11</v>
      </c>
      <c r="I4192" s="20" t="s">
        <v>259</v>
      </c>
      <c r="J4192" s="11" t="s">
        <v>261</v>
      </c>
      <c r="K4192" s="11" t="s">
        <v>11524</v>
      </c>
      <c r="L4192" s="11">
        <v>2</v>
      </c>
    </row>
    <row r="4193" spans="1:12">
      <c r="A4193" s="11" t="s">
        <v>12348</v>
      </c>
      <c r="D4193" s="11" t="s">
        <v>260</v>
      </c>
      <c r="E4193" s="19" t="s">
        <v>7542</v>
      </c>
      <c r="F4193" s="10">
        <v>42036</v>
      </c>
      <c r="G4193" s="10">
        <v>45689</v>
      </c>
      <c r="H4193" s="11">
        <v>11</v>
      </c>
      <c r="I4193" s="20" t="s">
        <v>259</v>
      </c>
      <c r="J4193" s="11" t="s">
        <v>261</v>
      </c>
      <c r="K4193" s="11" t="s">
        <v>11524</v>
      </c>
      <c r="L4193" s="11">
        <v>2</v>
      </c>
    </row>
    <row r="4194" spans="1:12">
      <c r="A4194" s="11" t="s">
        <v>12349</v>
      </c>
      <c r="D4194" s="11" t="s">
        <v>260</v>
      </c>
      <c r="E4194" s="19" t="s">
        <v>7543</v>
      </c>
      <c r="F4194" s="10">
        <v>42036</v>
      </c>
      <c r="G4194" s="10">
        <v>45689</v>
      </c>
      <c r="H4194" s="11">
        <v>11</v>
      </c>
      <c r="I4194" s="20" t="s">
        <v>259</v>
      </c>
      <c r="J4194" s="11" t="s">
        <v>261</v>
      </c>
      <c r="K4194" s="11" t="s">
        <v>11524</v>
      </c>
      <c r="L4194" s="11">
        <v>2</v>
      </c>
    </row>
    <row r="4195" spans="1:12">
      <c r="A4195" s="11" t="s">
        <v>12350</v>
      </c>
      <c r="D4195" s="11" t="s">
        <v>260</v>
      </c>
      <c r="E4195" s="19" t="s">
        <v>7544</v>
      </c>
      <c r="F4195" s="10">
        <v>42036</v>
      </c>
      <c r="G4195" s="10">
        <v>45689</v>
      </c>
      <c r="H4195" s="11">
        <v>11</v>
      </c>
      <c r="I4195" s="20" t="s">
        <v>259</v>
      </c>
      <c r="J4195" s="11" t="s">
        <v>261</v>
      </c>
      <c r="K4195" s="11" t="s">
        <v>11524</v>
      </c>
      <c r="L4195" s="11">
        <v>2</v>
      </c>
    </row>
    <row r="4196" spans="1:12">
      <c r="A4196" s="11" t="s">
        <v>12351</v>
      </c>
      <c r="D4196" s="11" t="s">
        <v>260</v>
      </c>
      <c r="E4196" s="19" t="s">
        <v>7545</v>
      </c>
      <c r="F4196" s="10">
        <v>42036</v>
      </c>
      <c r="G4196" s="10">
        <v>45689</v>
      </c>
      <c r="H4196" s="11">
        <v>11</v>
      </c>
      <c r="I4196" s="20" t="s">
        <v>259</v>
      </c>
      <c r="J4196" s="11" t="s">
        <v>261</v>
      </c>
      <c r="K4196" s="11" t="s">
        <v>11524</v>
      </c>
      <c r="L4196" s="11">
        <v>2</v>
      </c>
    </row>
    <row r="4197" spans="1:12">
      <c r="A4197" s="11" t="s">
        <v>12352</v>
      </c>
      <c r="D4197" s="11" t="s">
        <v>260</v>
      </c>
      <c r="E4197" s="19" t="s">
        <v>7546</v>
      </c>
      <c r="F4197" s="10">
        <v>42036</v>
      </c>
      <c r="G4197" s="10">
        <v>45689</v>
      </c>
      <c r="H4197" s="11">
        <v>11</v>
      </c>
      <c r="I4197" s="20" t="s">
        <v>259</v>
      </c>
      <c r="J4197" s="11" t="s">
        <v>261</v>
      </c>
      <c r="K4197" s="11" t="s">
        <v>11524</v>
      </c>
      <c r="L4197" s="11">
        <v>2</v>
      </c>
    </row>
    <row r="4198" spans="1:12">
      <c r="A4198" s="11" t="s">
        <v>12353</v>
      </c>
      <c r="D4198" s="11" t="s">
        <v>260</v>
      </c>
      <c r="E4198" s="19" t="s">
        <v>7547</v>
      </c>
      <c r="F4198" s="10">
        <v>42036</v>
      </c>
      <c r="G4198" s="10">
        <v>45689</v>
      </c>
      <c r="H4198" s="11">
        <v>11</v>
      </c>
      <c r="I4198" s="20" t="s">
        <v>259</v>
      </c>
      <c r="J4198" s="11" t="s">
        <v>261</v>
      </c>
      <c r="K4198" s="11" t="s">
        <v>11524</v>
      </c>
      <c r="L4198" s="11">
        <v>2</v>
      </c>
    </row>
    <row r="4199" spans="1:12">
      <c r="A4199" s="11" t="s">
        <v>12354</v>
      </c>
      <c r="D4199" s="11" t="s">
        <v>260</v>
      </c>
      <c r="E4199" s="19" t="s">
        <v>7548</v>
      </c>
      <c r="F4199" s="10">
        <v>42036</v>
      </c>
      <c r="G4199" s="10">
        <v>45689</v>
      </c>
      <c r="H4199" s="11">
        <v>11</v>
      </c>
      <c r="I4199" s="20" t="s">
        <v>259</v>
      </c>
      <c r="J4199" s="11" t="s">
        <v>261</v>
      </c>
      <c r="K4199" s="11" t="s">
        <v>11524</v>
      </c>
      <c r="L4199" s="11">
        <v>2</v>
      </c>
    </row>
    <row r="4200" spans="1:12">
      <c r="A4200" s="11" t="s">
        <v>12355</v>
      </c>
      <c r="D4200" s="11" t="s">
        <v>260</v>
      </c>
      <c r="E4200" s="19" t="s">
        <v>7549</v>
      </c>
      <c r="F4200" s="10">
        <v>42036</v>
      </c>
      <c r="G4200" s="10">
        <v>45689</v>
      </c>
      <c r="H4200" s="11">
        <v>11</v>
      </c>
      <c r="I4200" s="20" t="s">
        <v>259</v>
      </c>
      <c r="J4200" s="11" t="s">
        <v>261</v>
      </c>
      <c r="K4200" s="11" t="s">
        <v>11524</v>
      </c>
      <c r="L4200" s="11">
        <v>2</v>
      </c>
    </row>
    <row r="4201" spans="1:12">
      <c r="A4201" s="11" t="s">
        <v>12356</v>
      </c>
      <c r="D4201" s="11" t="s">
        <v>260</v>
      </c>
      <c r="E4201" s="19" t="s">
        <v>7550</v>
      </c>
      <c r="F4201" s="10">
        <v>42036</v>
      </c>
      <c r="G4201" s="10">
        <v>45689</v>
      </c>
      <c r="H4201" s="11">
        <v>11</v>
      </c>
      <c r="I4201" s="20" t="s">
        <v>259</v>
      </c>
      <c r="J4201" s="11" t="s">
        <v>261</v>
      </c>
      <c r="K4201" s="11" t="s">
        <v>11524</v>
      </c>
      <c r="L4201" s="11">
        <v>2</v>
      </c>
    </row>
    <row r="4202" spans="1:12">
      <c r="A4202" s="11" t="s">
        <v>12357</v>
      </c>
      <c r="D4202" s="11" t="s">
        <v>260</v>
      </c>
      <c r="E4202" s="19" t="s">
        <v>7551</v>
      </c>
      <c r="F4202" s="10">
        <v>42036</v>
      </c>
      <c r="G4202" s="10">
        <v>45689</v>
      </c>
      <c r="H4202" s="11">
        <v>11</v>
      </c>
      <c r="I4202" s="20" t="s">
        <v>259</v>
      </c>
      <c r="J4202" s="11" t="s">
        <v>261</v>
      </c>
      <c r="K4202" s="11" t="s">
        <v>11524</v>
      </c>
      <c r="L4202" s="11">
        <v>2</v>
      </c>
    </row>
    <row r="4203" spans="1:12">
      <c r="A4203" s="11" t="s">
        <v>12358</v>
      </c>
      <c r="D4203" s="11" t="s">
        <v>260</v>
      </c>
      <c r="E4203" s="19" t="s">
        <v>7552</v>
      </c>
      <c r="F4203" s="10">
        <v>42036</v>
      </c>
      <c r="G4203" s="10">
        <v>45689</v>
      </c>
      <c r="H4203" s="11">
        <v>11</v>
      </c>
      <c r="I4203" s="11" t="s">
        <v>277</v>
      </c>
      <c r="J4203" s="11" t="s">
        <v>261</v>
      </c>
      <c r="K4203" s="11" t="s">
        <v>11524</v>
      </c>
      <c r="L4203" s="11">
        <v>2</v>
      </c>
    </row>
    <row r="4204" spans="1:12">
      <c r="A4204" s="11" t="s">
        <v>12359</v>
      </c>
      <c r="D4204" s="11" t="s">
        <v>260</v>
      </c>
      <c r="E4204" s="19" t="s">
        <v>7553</v>
      </c>
      <c r="F4204" s="10">
        <v>42036</v>
      </c>
      <c r="G4204" s="10">
        <v>45689</v>
      </c>
      <c r="H4204" s="11">
        <v>11</v>
      </c>
      <c r="I4204" s="11" t="s">
        <v>277</v>
      </c>
      <c r="J4204" s="11" t="s">
        <v>261</v>
      </c>
      <c r="K4204" s="11" t="s">
        <v>11524</v>
      </c>
      <c r="L4204" s="11">
        <v>2</v>
      </c>
    </row>
    <row r="4205" spans="1:12">
      <c r="A4205" s="11" t="s">
        <v>12360</v>
      </c>
      <c r="D4205" s="11" t="s">
        <v>260</v>
      </c>
      <c r="E4205" s="19" t="s">
        <v>7554</v>
      </c>
      <c r="F4205" s="10">
        <v>42036</v>
      </c>
      <c r="G4205" s="10">
        <v>45689</v>
      </c>
      <c r="H4205" s="11">
        <v>11</v>
      </c>
      <c r="I4205" s="11" t="s">
        <v>277</v>
      </c>
      <c r="J4205" s="11" t="s">
        <v>261</v>
      </c>
      <c r="K4205" s="11" t="s">
        <v>11524</v>
      </c>
      <c r="L4205" s="11">
        <v>2</v>
      </c>
    </row>
    <row r="4206" spans="1:12">
      <c r="A4206" s="11" t="s">
        <v>12667</v>
      </c>
      <c r="D4206" s="11" t="s">
        <v>260</v>
      </c>
      <c r="E4206" s="19" t="s">
        <v>7555</v>
      </c>
      <c r="F4206" s="10">
        <v>42036</v>
      </c>
      <c r="G4206" s="10">
        <v>45689</v>
      </c>
      <c r="H4206" s="11">
        <v>11</v>
      </c>
      <c r="I4206" s="20" t="s">
        <v>259</v>
      </c>
      <c r="J4206" s="11" t="s">
        <v>261</v>
      </c>
      <c r="K4206" s="11" t="s">
        <v>11524</v>
      </c>
      <c r="L4206" s="11">
        <v>2</v>
      </c>
    </row>
    <row r="4207" spans="1:12">
      <c r="A4207" s="11" t="s">
        <v>12668</v>
      </c>
      <c r="D4207" s="11" t="s">
        <v>260</v>
      </c>
      <c r="E4207" s="19" t="s">
        <v>7556</v>
      </c>
      <c r="F4207" s="10">
        <v>42036</v>
      </c>
      <c r="G4207" s="10">
        <v>45689</v>
      </c>
      <c r="H4207" s="11">
        <v>11</v>
      </c>
      <c r="I4207" s="20" t="s">
        <v>259</v>
      </c>
      <c r="J4207" s="11" t="s">
        <v>261</v>
      </c>
      <c r="K4207" s="11" t="s">
        <v>11524</v>
      </c>
      <c r="L4207" s="11">
        <v>2</v>
      </c>
    </row>
    <row r="4208" spans="1:12">
      <c r="A4208" s="11" t="s">
        <v>12669</v>
      </c>
      <c r="D4208" s="11" t="s">
        <v>260</v>
      </c>
      <c r="E4208" s="19" t="s">
        <v>7557</v>
      </c>
      <c r="F4208" s="10">
        <v>42036</v>
      </c>
      <c r="G4208" s="10">
        <v>45689</v>
      </c>
      <c r="H4208" s="11">
        <v>11</v>
      </c>
      <c r="I4208" s="20" t="s">
        <v>259</v>
      </c>
      <c r="J4208" s="11" t="s">
        <v>261</v>
      </c>
      <c r="K4208" s="11" t="s">
        <v>11524</v>
      </c>
      <c r="L4208" s="11">
        <v>2</v>
      </c>
    </row>
    <row r="4209" spans="1:12">
      <c r="A4209" s="11" t="s">
        <v>12670</v>
      </c>
      <c r="D4209" s="11" t="s">
        <v>260</v>
      </c>
      <c r="E4209" s="19" t="s">
        <v>7558</v>
      </c>
      <c r="F4209" s="10">
        <v>42036</v>
      </c>
      <c r="G4209" s="10">
        <v>45689</v>
      </c>
      <c r="H4209" s="11">
        <v>11</v>
      </c>
      <c r="I4209" s="20" t="s">
        <v>259</v>
      </c>
      <c r="J4209" s="11" t="s">
        <v>261</v>
      </c>
      <c r="K4209" s="11" t="s">
        <v>11524</v>
      </c>
      <c r="L4209" s="11">
        <v>2</v>
      </c>
    </row>
    <row r="4210" spans="1:12">
      <c r="A4210" s="11" t="s">
        <v>12671</v>
      </c>
      <c r="D4210" s="11" t="s">
        <v>260</v>
      </c>
      <c r="E4210" s="19" t="s">
        <v>7559</v>
      </c>
      <c r="F4210" s="10">
        <v>42036</v>
      </c>
      <c r="G4210" s="10">
        <v>45689</v>
      </c>
      <c r="H4210" s="11">
        <v>11</v>
      </c>
      <c r="I4210" s="20" t="s">
        <v>259</v>
      </c>
      <c r="J4210" s="11" t="s">
        <v>261</v>
      </c>
      <c r="K4210" s="11" t="s">
        <v>11524</v>
      </c>
      <c r="L4210" s="11">
        <v>2</v>
      </c>
    </row>
    <row r="4211" spans="1:12">
      <c r="A4211" s="11" t="s">
        <v>12672</v>
      </c>
      <c r="D4211" s="11" t="s">
        <v>260</v>
      </c>
      <c r="E4211" s="19" t="s">
        <v>7560</v>
      </c>
      <c r="F4211" s="10">
        <v>42036</v>
      </c>
      <c r="G4211" s="10">
        <v>45689</v>
      </c>
      <c r="H4211" s="11">
        <v>11</v>
      </c>
      <c r="I4211" s="20" t="s">
        <v>259</v>
      </c>
      <c r="J4211" s="11" t="s">
        <v>261</v>
      </c>
      <c r="K4211" s="11" t="s">
        <v>11524</v>
      </c>
      <c r="L4211" s="11">
        <v>2</v>
      </c>
    </row>
    <row r="4212" spans="1:12">
      <c r="A4212" s="11" t="s">
        <v>12673</v>
      </c>
      <c r="D4212" s="11" t="s">
        <v>260</v>
      </c>
      <c r="E4212" s="19" t="s">
        <v>7561</v>
      </c>
      <c r="F4212" s="10">
        <v>42036</v>
      </c>
      <c r="G4212" s="10">
        <v>45689</v>
      </c>
      <c r="H4212" s="11">
        <v>11</v>
      </c>
      <c r="I4212" s="20" t="s">
        <v>259</v>
      </c>
      <c r="J4212" s="11" t="s">
        <v>261</v>
      </c>
      <c r="K4212" s="11" t="s">
        <v>11524</v>
      </c>
      <c r="L4212" s="11">
        <v>2</v>
      </c>
    </row>
    <row r="4213" spans="1:12">
      <c r="A4213" s="11" t="s">
        <v>12674</v>
      </c>
      <c r="D4213" s="11" t="s">
        <v>260</v>
      </c>
      <c r="E4213" s="19" t="s">
        <v>7562</v>
      </c>
      <c r="F4213" s="10">
        <v>42036</v>
      </c>
      <c r="G4213" s="10">
        <v>45689</v>
      </c>
      <c r="H4213" s="11">
        <v>11</v>
      </c>
      <c r="I4213" s="20" t="s">
        <v>259</v>
      </c>
      <c r="J4213" s="11" t="s">
        <v>261</v>
      </c>
      <c r="K4213" s="11" t="s">
        <v>11524</v>
      </c>
      <c r="L4213" s="11">
        <v>2</v>
      </c>
    </row>
    <row r="4214" spans="1:12">
      <c r="A4214" s="11" t="s">
        <v>12675</v>
      </c>
      <c r="D4214" s="11" t="s">
        <v>260</v>
      </c>
      <c r="E4214" s="19" t="s">
        <v>7563</v>
      </c>
      <c r="F4214" s="10">
        <v>42036</v>
      </c>
      <c r="G4214" s="10">
        <v>45689</v>
      </c>
      <c r="H4214" s="11">
        <v>11</v>
      </c>
      <c r="I4214" s="20" t="s">
        <v>259</v>
      </c>
      <c r="J4214" s="11" t="s">
        <v>261</v>
      </c>
      <c r="K4214" s="11" t="s">
        <v>11524</v>
      </c>
      <c r="L4214" s="11">
        <v>2</v>
      </c>
    </row>
    <row r="4215" spans="1:12">
      <c r="A4215" s="11" t="s">
        <v>12676</v>
      </c>
      <c r="D4215" s="11" t="s">
        <v>260</v>
      </c>
      <c r="E4215" s="19" t="s">
        <v>7564</v>
      </c>
      <c r="F4215" s="10">
        <v>42036</v>
      </c>
      <c r="G4215" s="10">
        <v>45689</v>
      </c>
      <c r="H4215" s="11">
        <v>11</v>
      </c>
      <c r="I4215" s="20" t="s">
        <v>259</v>
      </c>
      <c r="J4215" s="11" t="s">
        <v>261</v>
      </c>
      <c r="K4215" s="11" t="s">
        <v>11524</v>
      </c>
      <c r="L4215" s="11">
        <v>2</v>
      </c>
    </row>
    <row r="4216" spans="1:12">
      <c r="A4216" s="11" t="s">
        <v>12677</v>
      </c>
      <c r="D4216" s="11" t="s">
        <v>260</v>
      </c>
      <c r="E4216" s="19" t="s">
        <v>7565</v>
      </c>
      <c r="F4216" s="10">
        <v>42036</v>
      </c>
      <c r="G4216" s="10">
        <v>45689</v>
      </c>
      <c r="H4216" s="11">
        <v>11</v>
      </c>
      <c r="I4216" s="20" t="s">
        <v>259</v>
      </c>
      <c r="J4216" s="11" t="s">
        <v>261</v>
      </c>
      <c r="K4216" s="11" t="s">
        <v>11524</v>
      </c>
      <c r="L4216" s="11">
        <v>2</v>
      </c>
    </row>
    <row r="4217" spans="1:12">
      <c r="A4217" s="11" t="s">
        <v>12678</v>
      </c>
      <c r="D4217" s="11" t="s">
        <v>260</v>
      </c>
      <c r="E4217" s="19" t="s">
        <v>7566</v>
      </c>
      <c r="F4217" s="10">
        <v>42036</v>
      </c>
      <c r="G4217" s="10">
        <v>45689</v>
      </c>
      <c r="H4217" s="11">
        <v>11</v>
      </c>
      <c r="I4217" s="20" t="s">
        <v>259</v>
      </c>
      <c r="J4217" s="11" t="s">
        <v>261</v>
      </c>
      <c r="K4217" s="11" t="s">
        <v>11524</v>
      </c>
      <c r="L4217" s="11">
        <v>2</v>
      </c>
    </row>
    <row r="4218" spans="1:12">
      <c r="A4218" s="11" t="s">
        <v>12679</v>
      </c>
      <c r="D4218" s="11" t="s">
        <v>260</v>
      </c>
      <c r="E4218" s="19" t="s">
        <v>7567</v>
      </c>
      <c r="F4218" s="10">
        <v>42036</v>
      </c>
      <c r="G4218" s="10">
        <v>45689</v>
      </c>
      <c r="H4218" s="11">
        <v>11</v>
      </c>
      <c r="I4218" s="20" t="s">
        <v>259</v>
      </c>
      <c r="J4218" s="11" t="s">
        <v>261</v>
      </c>
      <c r="K4218" s="11" t="s">
        <v>11524</v>
      </c>
      <c r="L4218" s="11">
        <v>2</v>
      </c>
    </row>
    <row r="4219" spans="1:12">
      <c r="A4219" s="11" t="s">
        <v>12680</v>
      </c>
      <c r="D4219" s="11" t="s">
        <v>260</v>
      </c>
      <c r="E4219" s="19" t="s">
        <v>7568</v>
      </c>
      <c r="F4219" s="10">
        <v>42036</v>
      </c>
      <c r="G4219" s="10">
        <v>45689</v>
      </c>
      <c r="H4219" s="11">
        <v>11</v>
      </c>
      <c r="I4219" s="20" t="s">
        <v>259</v>
      </c>
      <c r="J4219" s="11" t="s">
        <v>261</v>
      </c>
      <c r="K4219" s="11" t="s">
        <v>11524</v>
      </c>
      <c r="L4219" s="11">
        <v>2</v>
      </c>
    </row>
    <row r="4220" spans="1:12">
      <c r="A4220" s="11" t="s">
        <v>12681</v>
      </c>
      <c r="D4220" s="11" t="s">
        <v>260</v>
      </c>
      <c r="E4220" s="19" t="s">
        <v>7569</v>
      </c>
      <c r="F4220" s="10">
        <v>42036</v>
      </c>
      <c r="G4220" s="10">
        <v>45689</v>
      </c>
      <c r="H4220" s="11">
        <v>11</v>
      </c>
      <c r="I4220" s="20" t="s">
        <v>259</v>
      </c>
      <c r="J4220" s="11" t="s">
        <v>261</v>
      </c>
      <c r="K4220" s="11" t="s">
        <v>11524</v>
      </c>
      <c r="L4220" s="11">
        <v>2</v>
      </c>
    </row>
    <row r="4221" spans="1:12">
      <c r="A4221" s="11" t="s">
        <v>12682</v>
      </c>
      <c r="D4221" s="11" t="s">
        <v>260</v>
      </c>
      <c r="E4221" s="19" t="s">
        <v>7570</v>
      </c>
      <c r="F4221" s="10">
        <v>42036</v>
      </c>
      <c r="G4221" s="10">
        <v>45689</v>
      </c>
      <c r="H4221" s="11">
        <v>11</v>
      </c>
      <c r="I4221" s="11" t="s">
        <v>277</v>
      </c>
      <c r="J4221" s="11" t="s">
        <v>261</v>
      </c>
      <c r="K4221" s="11" t="s">
        <v>11524</v>
      </c>
      <c r="L4221" s="11">
        <v>2</v>
      </c>
    </row>
    <row r="4222" spans="1:12">
      <c r="A4222" s="11" t="s">
        <v>12683</v>
      </c>
      <c r="D4222" s="11" t="s">
        <v>260</v>
      </c>
      <c r="E4222" s="19" t="s">
        <v>7571</v>
      </c>
      <c r="F4222" s="10">
        <v>42036</v>
      </c>
      <c r="G4222" s="10">
        <v>45689</v>
      </c>
      <c r="H4222" s="11">
        <v>11</v>
      </c>
      <c r="I4222" s="11" t="s">
        <v>277</v>
      </c>
      <c r="J4222" s="11" t="s">
        <v>261</v>
      </c>
      <c r="K4222" s="11" t="s">
        <v>11524</v>
      </c>
      <c r="L4222" s="11">
        <v>2</v>
      </c>
    </row>
    <row r="4223" spans="1:12">
      <c r="A4223" s="11" t="s">
        <v>12684</v>
      </c>
      <c r="D4223" s="11" t="s">
        <v>260</v>
      </c>
      <c r="E4223" s="19" t="s">
        <v>7572</v>
      </c>
      <c r="F4223" s="10">
        <v>42036</v>
      </c>
      <c r="G4223" s="10">
        <v>45689</v>
      </c>
      <c r="H4223" s="11">
        <v>11</v>
      </c>
      <c r="I4223" s="11" t="s">
        <v>277</v>
      </c>
      <c r="J4223" s="11" t="s">
        <v>261</v>
      </c>
      <c r="K4223" s="11" t="s">
        <v>11524</v>
      </c>
      <c r="L4223" s="11">
        <v>2</v>
      </c>
    </row>
    <row r="4224" spans="1:12">
      <c r="A4224" s="11" t="s">
        <v>12505</v>
      </c>
      <c r="D4224" s="11" t="s">
        <v>260</v>
      </c>
      <c r="E4224" s="19" t="s">
        <v>7573</v>
      </c>
      <c r="F4224" s="10">
        <v>42036</v>
      </c>
      <c r="G4224" s="10">
        <v>45689</v>
      </c>
      <c r="H4224" s="11">
        <v>11</v>
      </c>
      <c r="I4224" s="20" t="s">
        <v>259</v>
      </c>
      <c r="J4224" s="11" t="s">
        <v>261</v>
      </c>
      <c r="K4224" s="11" t="s">
        <v>11524</v>
      </c>
      <c r="L4224" s="11">
        <v>2</v>
      </c>
    </row>
    <row r="4225" spans="1:12">
      <c r="A4225" s="11" t="s">
        <v>12506</v>
      </c>
      <c r="D4225" s="11" t="s">
        <v>260</v>
      </c>
      <c r="E4225" s="19" t="s">
        <v>7574</v>
      </c>
      <c r="F4225" s="10">
        <v>42036</v>
      </c>
      <c r="G4225" s="10">
        <v>45689</v>
      </c>
      <c r="H4225" s="11">
        <v>11</v>
      </c>
      <c r="I4225" s="20" t="s">
        <v>259</v>
      </c>
      <c r="J4225" s="11" t="s">
        <v>261</v>
      </c>
      <c r="K4225" s="11" t="s">
        <v>11524</v>
      </c>
      <c r="L4225" s="11">
        <v>2</v>
      </c>
    </row>
    <row r="4226" spans="1:12">
      <c r="A4226" s="11" t="s">
        <v>12507</v>
      </c>
      <c r="D4226" s="11" t="s">
        <v>260</v>
      </c>
      <c r="E4226" s="19" t="s">
        <v>7575</v>
      </c>
      <c r="F4226" s="10">
        <v>42036</v>
      </c>
      <c r="G4226" s="10">
        <v>45689</v>
      </c>
      <c r="H4226" s="11">
        <v>11</v>
      </c>
      <c r="I4226" s="20" t="s">
        <v>259</v>
      </c>
      <c r="J4226" s="11" t="s">
        <v>261</v>
      </c>
      <c r="K4226" s="11" t="s">
        <v>11524</v>
      </c>
      <c r="L4226" s="11">
        <v>2</v>
      </c>
    </row>
    <row r="4227" spans="1:12">
      <c r="A4227" s="11" t="s">
        <v>12508</v>
      </c>
      <c r="D4227" s="11" t="s">
        <v>260</v>
      </c>
      <c r="E4227" s="19" t="s">
        <v>7576</v>
      </c>
      <c r="F4227" s="10">
        <v>42036</v>
      </c>
      <c r="G4227" s="10">
        <v>45689</v>
      </c>
      <c r="H4227" s="11">
        <v>11</v>
      </c>
      <c r="I4227" s="20" t="s">
        <v>259</v>
      </c>
      <c r="J4227" s="11" t="s">
        <v>261</v>
      </c>
      <c r="K4227" s="11" t="s">
        <v>11524</v>
      </c>
      <c r="L4227" s="11">
        <v>2</v>
      </c>
    </row>
    <row r="4228" spans="1:12">
      <c r="A4228" s="11" t="s">
        <v>12509</v>
      </c>
      <c r="D4228" s="11" t="s">
        <v>260</v>
      </c>
      <c r="E4228" s="19" t="s">
        <v>7577</v>
      </c>
      <c r="F4228" s="10">
        <v>42036</v>
      </c>
      <c r="G4228" s="10">
        <v>45689</v>
      </c>
      <c r="H4228" s="11">
        <v>11</v>
      </c>
      <c r="I4228" s="20" t="s">
        <v>259</v>
      </c>
      <c r="J4228" s="11" t="s">
        <v>261</v>
      </c>
      <c r="K4228" s="11" t="s">
        <v>11524</v>
      </c>
      <c r="L4228" s="11">
        <v>2</v>
      </c>
    </row>
    <row r="4229" spans="1:12">
      <c r="A4229" s="11" t="s">
        <v>12510</v>
      </c>
      <c r="D4229" s="11" t="s">
        <v>260</v>
      </c>
      <c r="E4229" s="19" t="s">
        <v>7578</v>
      </c>
      <c r="F4229" s="10">
        <v>42036</v>
      </c>
      <c r="G4229" s="10">
        <v>45689</v>
      </c>
      <c r="H4229" s="11">
        <v>11</v>
      </c>
      <c r="I4229" s="20" t="s">
        <v>259</v>
      </c>
      <c r="J4229" s="11" t="s">
        <v>261</v>
      </c>
      <c r="K4229" s="11" t="s">
        <v>11524</v>
      </c>
      <c r="L4229" s="11">
        <v>2</v>
      </c>
    </row>
    <row r="4230" spans="1:12">
      <c r="A4230" s="11" t="s">
        <v>12511</v>
      </c>
      <c r="D4230" s="11" t="s">
        <v>260</v>
      </c>
      <c r="E4230" s="19" t="s">
        <v>7579</v>
      </c>
      <c r="F4230" s="10">
        <v>42036</v>
      </c>
      <c r="G4230" s="10">
        <v>45689</v>
      </c>
      <c r="H4230" s="11">
        <v>11</v>
      </c>
      <c r="I4230" s="20" t="s">
        <v>259</v>
      </c>
      <c r="J4230" s="11" t="s">
        <v>261</v>
      </c>
      <c r="K4230" s="11" t="s">
        <v>11524</v>
      </c>
      <c r="L4230" s="11">
        <v>2</v>
      </c>
    </row>
    <row r="4231" spans="1:12">
      <c r="A4231" s="11" t="s">
        <v>12512</v>
      </c>
      <c r="D4231" s="11" t="s">
        <v>260</v>
      </c>
      <c r="E4231" s="19" t="s">
        <v>7580</v>
      </c>
      <c r="F4231" s="10">
        <v>42036</v>
      </c>
      <c r="G4231" s="10">
        <v>45689</v>
      </c>
      <c r="H4231" s="11">
        <v>11</v>
      </c>
      <c r="I4231" s="20" t="s">
        <v>259</v>
      </c>
      <c r="J4231" s="11" t="s">
        <v>261</v>
      </c>
      <c r="K4231" s="11" t="s">
        <v>11524</v>
      </c>
      <c r="L4231" s="11">
        <v>2</v>
      </c>
    </row>
    <row r="4232" spans="1:12">
      <c r="A4232" s="11" t="s">
        <v>12513</v>
      </c>
      <c r="D4232" s="11" t="s">
        <v>260</v>
      </c>
      <c r="E4232" s="19" t="s">
        <v>7581</v>
      </c>
      <c r="F4232" s="10">
        <v>42036</v>
      </c>
      <c r="G4232" s="10">
        <v>45689</v>
      </c>
      <c r="H4232" s="11">
        <v>11</v>
      </c>
      <c r="I4232" s="20" t="s">
        <v>259</v>
      </c>
      <c r="J4232" s="11" t="s">
        <v>261</v>
      </c>
      <c r="K4232" s="11" t="s">
        <v>11524</v>
      </c>
      <c r="L4232" s="11">
        <v>2</v>
      </c>
    </row>
    <row r="4233" spans="1:12">
      <c r="A4233" s="11" t="s">
        <v>12514</v>
      </c>
      <c r="D4233" s="11" t="s">
        <v>260</v>
      </c>
      <c r="E4233" s="19" t="s">
        <v>7582</v>
      </c>
      <c r="F4233" s="10">
        <v>42036</v>
      </c>
      <c r="G4233" s="10">
        <v>45689</v>
      </c>
      <c r="H4233" s="11">
        <v>11</v>
      </c>
      <c r="I4233" s="20" t="s">
        <v>259</v>
      </c>
      <c r="J4233" s="11" t="s">
        <v>261</v>
      </c>
      <c r="K4233" s="11" t="s">
        <v>11524</v>
      </c>
      <c r="L4233" s="11">
        <v>2</v>
      </c>
    </row>
    <row r="4234" spans="1:12">
      <c r="A4234" s="11" t="s">
        <v>12515</v>
      </c>
      <c r="D4234" s="11" t="s">
        <v>260</v>
      </c>
      <c r="E4234" s="19" t="s">
        <v>7583</v>
      </c>
      <c r="F4234" s="10">
        <v>42036</v>
      </c>
      <c r="G4234" s="10">
        <v>45689</v>
      </c>
      <c r="H4234" s="11">
        <v>11</v>
      </c>
      <c r="I4234" s="20" t="s">
        <v>259</v>
      </c>
      <c r="J4234" s="11" t="s">
        <v>261</v>
      </c>
      <c r="K4234" s="11" t="s">
        <v>11524</v>
      </c>
      <c r="L4234" s="11">
        <v>2</v>
      </c>
    </row>
    <row r="4235" spans="1:12">
      <c r="A4235" s="11" t="s">
        <v>12516</v>
      </c>
      <c r="D4235" s="11" t="s">
        <v>260</v>
      </c>
      <c r="E4235" s="19" t="s">
        <v>7584</v>
      </c>
      <c r="F4235" s="10">
        <v>42036</v>
      </c>
      <c r="G4235" s="10">
        <v>45689</v>
      </c>
      <c r="H4235" s="11">
        <v>11</v>
      </c>
      <c r="I4235" s="20" t="s">
        <v>259</v>
      </c>
      <c r="J4235" s="11" t="s">
        <v>261</v>
      </c>
      <c r="K4235" s="11" t="s">
        <v>11524</v>
      </c>
      <c r="L4235" s="11">
        <v>2</v>
      </c>
    </row>
    <row r="4236" spans="1:12">
      <c r="A4236" s="11" t="s">
        <v>12517</v>
      </c>
      <c r="D4236" s="11" t="s">
        <v>260</v>
      </c>
      <c r="E4236" s="19" t="s">
        <v>7585</v>
      </c>
      <c r="F4236" s="10">
        <v>42036</v>
      </c>
      <c r="G4236" s="10">
        <v>45689</v>
      </c>
      <c r="H4236" s="11">
        <v>11</v>
      </c>
      <c r="I4236" s="20" t="s">
        <v>259</v>
      </c>
      <c r="J4236" s="11" t="s">
        <v>261</v>
      </c>
      <c r="K4236" s="11" t="s">
        <v>11524</v>
      </c>
      <c r="L4236" s="11">
        <v>2</v>
      </c>
    </row>
    <row r="4237" spans="1:12">
      <c r="A4237" s="11" t="s">
        <v>12518</v>
      </c>
      <c r="D4237" s="11" t="s">
        <v>260</v>
      </c>
      <c r="E4237" s="19" t="s">
        <v>7586</v>
      </c>
      <c r="F4237" s="10">
        <v>42036</v>
      </c>
      <c r="G4237" s="10">
        <v>45689</v>
      </c>
      <c r="H4237" s="11">
        <v>11</v>
      </c>
      <c r="I4237" s="20" t="s">
        <v>259</v>
      </c>
      <c r="J4237" s="11" t="s">
        <v>261</v>
      </c>
      <c r="K4237" s="11" t="s">
        <v>11524</v>
      </c>
      <c r="L4237" s="11">
        <v>2</v>
      </c>
    </row>
    <row r="4238" spans="1:12">
      <c r="A4238" s="11" t="s">
        <v>12519</v>
      </c>
      <c r="D4238" s="11" t="s">
        <v>260</v>
      </c>
      <c r="E4238" s="19" t="s">
        <v>7587</v>
      </c>
      <c r="F4238" s="10">
        <v>42036</v>
      </c>
      <c r="G4238" s="10">
        <v>45689</v>
      </c>
      <c r="H4238" s="11">
        <v>11</v>
      </c>
      <c r="I4238" s="20" t="s">
        <v>259</v>
      </c>
      <c r="J4238" s="11" t="s">
        <v>261</v>
      </c>
      <c r="K4238" s="11" t="s">
        <v>11524</v>
      </c>
      <c r="L4238" s="11">
        <v>2</v>
      </c>
    </row>
    <row r="4239" spans="1:12">
      <c r="A4239" s="11" t="s">
        <v>12520</v>
      </c>
      <c r="D4239" s="11" t="s">
        <v>260</v>
      </c>
      <c r="E4239" s="19" t="s">
        <v>7588</v>
      </c>
      <c r="F4239" s="10">
        <v>42036</v>
      </c>
      <c r="G4239" s="10">
        <v>45689</v>
      </c>
      <c r="H4239" s="11">
        <v>11</v>
      </c>
      <c r="I4239" s="11" t="s">
        <v>277</v>
      </c>
      <c r="J4239" s="11" t="s">
        <v>261</v>
      </c>
      <c r="K4239" s="11" t="s">
        <v>11524</v>
      </c>
      <c r="L4239" s="11">
        <v>2</v>
      </c>
    </row>
    <row r="4240" spans="1:12">
      <c r="A4240" s="11" t="s">
        <v>12521</v>
      </c>
      <c r="D4240" s="11" t="s">
        <v>260</v>
      </c>
      <c r="E4240" s="19" t="s">
        <v>7589</v>
      </c>
      <c r="F4240" s="10">
        <v>42036</v>
      </c>
      <c r="G4240" s="10">
        <v>45689</v>
      </c>
      <c r="H4240" s="11">
        <v>11</v>
      </c>
      <c r="I4240" s="11" t="s">
        <v>277</v>
      </c>
      <c r="J4240" s="11" t="s">
        <v>261</v>
      </c>
      <c r="K4240" s="11" t="s">
        <v>11524</v>
      </c>
      <c r="L4240" s="11">
        <v>2</v>
      </c>
    </row>
    <row r="4241" spans="1:12">
      <c r="A4241" s="11" t="s">
        <v>12522</v>
      </c>
      <c r="D4241" s="11" t="s">
        <v>260</v>
      </c>
      <c r="E4241" s="19" t="s">
        <v>7590</v>
      </c>
      <c r="F4241" s="10">
        <v>42036</v>
      </c>
      <c r="G4241" s="10">
        <v>45689</v>
      </c>
      <c r="H4241" s="11">
        <v>11</v>
      </c>
      <c r="I4241" s="11" t="s">
        <v>277</v>
      </c>
      <c r="J4241" s="11" t="s">
        <v>261</v>
      </c>
      <c r="K4241" s="11" t="s">
        <v>11524</v>
      </c>
      <c r="L4241" s="11">
        <v>2</v>
      </c>
    </row>
    <row r="4242" spans="1:12">
      <c r="A4242" s="11" t="s">
        <v>7325</v>
      </c>
      <c r="D4242" s="11" t="s">
        <v>260</v>
      </c>
      <c r="E4242" s="19" t="s">
        <v>7591</v>
      </c>
      <c r="F4242" s="10">
        <v>42036</v>
      </c>
      <c r="G4242" s="10">
        <v>45689</v>
      </c>
      <c r="H4242" s="11">
        <v>11</v>
      </c>
      <c r="I4242" s="20" t="s">
        <v>259</v>
      </c>
      <c r="J4242" s="11" t="s">
        <v>261</v>
      </c>
      <c r="K4242" s="11" t="s">
        <v>11524</v>
      </c>
      <c r="L4242" s="11">
        <v>2</v>
      </c>
    </row>
    <row r="4243" spans="1:12">
      <c r="A4243" s="11" t="s">
        <v>7326</v>
      </c>
      <c r="D4243" s="11" t="s">
        <v>260</v>
      </c>
      <c r="E4243" s="19" t="s">
        <v>7592</v>
      </c>
      <c r="F4243" s="10">
        <v>42036</v>
      </c>
      <c r="G4243" s="10">
        <v>45689</v>
      </c>
      <c r="H4243" s="11">
        <v>11</v>
      </c>
      <c r="I4243" s="20" t="s">
        <v>259</v>
      </c>
      <c r="J4243" s="11" t="s">
        <v>261</v>
      </c>
      <c r="K4243" s="11" t="s">
        <v>11524</v>
      </c>
      <c r="L4243" s="11">
        <v>2</v>
      </c>
    </row>
    <row r="4244" spans="1:12">
      <c r="A4244" s="11" t="s">
        <v>7327</v>
      </c>
      <c r="D4244" s="11" t="s">
        <v>260</v>
      </c>
      <c r="E4244" s="19" t="s">
        <v>7593</v>
      </c>
      <c r="F4244" s="10">
        <v>42036</v>
      </c>
      <c r="G4244" s="10">
        <v>45689</v>
      </c>
      <c r="H4244" s="11">
        <v>11</v>
      </c>
      <c r="I4244" s="20" t="s">
        <v>259</v>
      </c>
      <c r="J4244" s="11" t="s">
        <v>261</v>
      </c>
      <c r="K4244" s="11" t="s">
        <v>11524</v>
      </c>
      <c r="L4244" s="11">
        <v>2</v>
      </c>
    </row>
    <row r="4245" spans="1:12">
      <c r="A4245" s="11" t="s">
        <v>7328</v>
      </c>
      <c r="D4245" s="11" t="s">
        <v>260</v>
      </c>
      <c r="E4245" s="19" t="s">
        <v>7594</v>
      </c>
      <c r="F4245" s="10">
        <v>42036</v>
      </c>
      <c r="G4245" s="10">
        <v>45689</v>
      </c>
      <c r="H4245" s="11">
        <v>11</v>
      </c>
      <c r="I4245" s="20" t="s">
        <v>259</v>
      </c>
      <c r="J4245" s="11" t="s">
        <v>261</v>
      </c>
      <c r="K4245" s="11" t="s">
        <v>11524</v>
      </c>
      <c r="L4245" s="11">
        <v>2</v>
      </c>
    </row>
    <row r="4246" spans="1:12">
      <c r="A4246" s="11" t="s">
        <v>7329</v>
      </c>
      <c r="D4246" s="11" t="s">
        <v>260</v>
      </c>
      <c r="E4246" s="19" t="s">
        <v>7595</v>
      </c>
      <c r="F4246" s="10">
        <v>42036</v>
      </c>
      <c r="G4246" s="10">
        <v>45689</v>
      </c>
      <c r="H4246" s="11">
        <v>11</v>
      </c>
      <c r="I4246" s="20" t="s">
        <v>259</v>
      </c>
      <c r="J4246" s="11" t="s">
        <v>261</v>
      </c>
      <c r="K4246" s="11" t="s">
        <v>11524</v>
      </c>
      <c r="L4246" s="11">
        <v>2</v>
      </c>
    </row>
    <row r="4247" spans="1:12">
      <c r="A4247" s="11" t="s">
        <v>7330</v>
      </c>
      <c r="D4247" s="11" t="s">
        <v>260</v>
      </c>
      <c r="E4247" s="19" t="s">
        <v>7596</v>
      </c>
      <c r="F4247" s="10">
        <v>42036</v>
      </c>
      <c r="G4247" s="10">
        <v>45689</v>
      </c>
      <c r="H4247" s="11">
        <v>11</v>
      </c>
      <c r="I4247" s="20" t="s">
        <v>259</v>
      </c>
      <c r="J4247" s="11" t="s">
        <v>261</v>
      </c>
      <c r="K4247" s="11" t="s">
        <v>11524</v>
      </c>
      <c r="L4247" s="11">
        <v>2</v>
      </c>
    </row>
    <row r="4248" spans="1:12">
      <c r="A4248" s="11" t="s">
        <v>7331</v>
      </c>
      <c r="D4248" s="11" t="s">
        <v>260</v>
      </c>
      <c r="E4248" s="19" t="s">
        <v>7597</v>
      </c>
      <c r="F4248" s="10">
        <v>42036</v>
      </c>
      <c r="G4248" s="10">
        <v>45689</v>
      </c>
      <c r="H4248" s="11">
        <v>11</v>
      </c>
      <c r="I4248" s="20" t="s">
        <v>259</v>
      </c>
      <c r="J4248" s="11" t="s">
        <v>261</v>
      </c>
      <c r="K4248" s="11" t="s">
        <v>11524</v>
      </c>
      <c r="L4248" s="11">
        <v>2</v>
      </c>
    </row>
    <row r="4249" spans="1:12">
      <c r="A4249" s="11" t="s">
        <v>7332</v>
      </c>
      <c r="D4249" s="11" t="s">
        <v>260</v>
      </c>
      <c r="E4249" s="19" t="s">
        <v>7598</v>
      </c>
      <c r="F4249" s="10">
        <v>42036</v>
      </c>
      <c r="G4249" s="10">
        <v>45689</v>
      </c>
      <c r="H4249" s="11">
        <v>11</v>
      </c>
      <c r="I4249" s="20" t="s">
        <v>259</v>
      </c>
      <c r="J4249" s="11" t="s">
        <v>261</v>
      </c>
      <c r="K4249" s="11" t="s">
        <v>11524</v>
      </c>
      <c r="L4249" s="11">
        <v>2</v>
      </c>
    </row>
    <row r="4250" spans="1:12">
      <c r="A4250" s="11" t="s">
        <v>7333</v>
      </c>
      <c r="D4250" s="11" t="s">
        <v>260</v>
      </c>
      <c r="E4250" s="19" t="s">
        <v>7599</v>
      </c>
      <c r="F4250" s="10">
        <v>42036</v>
      </c>
      <c r="G4250" s="10">
        <v>45689</v>
      </c>
      <c r="H4250" s="11">
        <v>11</v>
      </c>
      <c r="I4250" s="20" t="s">
        <v>259</v>
      </c>
      <c r="J4250" s="11" t="s">
        <v>261</v>
      </c>
      <c r="K4250" s="11" t="s">
        <v>11524</v>
      </c>
      <c r="L4250" s="11">
        <v>2</v>
      </c>
    </row>
    <row r="4251" spans="1:12">
      <c r="A4251" s="11" t="s">
        <v>7334</v>
      </c>
      <c r="D4251" s="11" t="s">
        <v>260</v>
      </c>
      <c r="E4251" s="19" t="s">
        <v>7600</v>
      </c>
      <c r="F4251" s="10">
        <v>42036</v>
      </c>
      <c r="G4251" s="10">
        <v>45689</v>
      </c>
      <c r="H4251" s="11">
        <v>11</v>
      </c>
      <c r="I4251" s="20" t="s">
        <v>259</v>
      </c>
      <c r="J4251" s="11" t="s">
        <v>261</v>
      </c>
      <c r="K4251" s="11" t="s">
        <v>11524</v>
      </c>
      <c r="L4251" s="11">
        <v>2</v>
      </c>
    </row>
    <row r="4252" spans="1:12">
      <c r="A4252" s="11" t="s">
        <v>7335</v>
      </c>
      <c r="D4252" s="11" t="s">
        <v>260</v>
      </c>
      <c r="E4252" s="19" t="s">
        <v>7601</v>
      </c>
      <c r="F4252" s="10">
        <v>42036</v>
      </c>
      <c r="G4252" s="10">
        <v>45689</v>
      </c>
      <c r="H4252" s="11">
        <v>11</v>
      </c>
      <c r="I4252" s="20" t="s">
        <v>259</v>
      </c>
      <c r="J4252" s="11" t="s">
        <v>261</v>
      </c>
      <c r="K4252" s="11" t="s">
        <v>11524</v>
      </c>
      <c r="L4252" s="11">
        <v>2</v>
      </c>
    </row>
    <row r="4253" spans="1:12">
      <c r="A4253" s="11" t="s">
        <v>7336</v>
      </c>
      <c r="D4253" s="11" t="s">
        <v>260</v>
      </c>
      <c r="E4253" s="19" t="s">
        <v>7602</v>
      </c>
      <c r="F4253" s="10">
        <v>42036</v>
      </c>
      <c r="G4253" s="10">
        <v>45689</v>
      </c>
      <c r="H4253" s="11">
        <v>11</v>
      </c>
      <c r="I4253" s="20" t="s">
        <v>259</v>
      </c>
      <c r="J4253" s="11" t="s">
        <v>261</v>
      </c>
      <c r="K4253" s="11" t="s">
        <v>11524</v>
      </c>
      <c r="L4253" s="11">
        <v>2</v>
      </c>
    </row>
    <row r="4254" spans="1:12">
      <c r="A4254" s="11" t="s">
        <v>7337</v>
      </c>
      <c r="D4254" s="11" t="s">
        <v>260</v>
      </c>
      <c r="E4254" s="19" t="s">
        <v>7603</v>
      </c>
      <c r="F4254" s="10">
        <v>42036</v>
      </c>
      <c r="G4254" s="10">
        <v>45689</v>
      </c>
      <c r="H4254" s="11">
        <v>11</v>
      </c>
      <c r="I4254" s="20" t="s">
        <v>259</v>
      </c>
      <c r="J4254" s="11" t="s">
        <v>261</v>
      </c>
      <c r="K4254" s="11" t="s">
        <v>11524</v>
      </c>
      <c r="L4254" s="11">
        <v>2</v>
      </c>
    </row>
    <row r="4255" spans="1:12">
      <c r="A4255" s="11" t="s">
        <v>7338</v>
      </c>
      <c r="D4255" s="11" t="s">
        <v>260</v>
      </c>
      <c r="E4255" s="19" t="s">
        <v>7604</v>
      </c>
      <c r="F4255" s="10">
        <v>42036</v>
      </c>
      <c r="G4255" s="10">
        <v>45689</v>
      </c>
      <c r="H4255" s="11">
        <v>11</v>
      </c>
      <c r="I4255" s="20" t="s">
        <v>259</v>
      </c>
      <c r="J4255" s="11" t="s">
        <v>261</v>
      </c>
      <c r="K4255" s="11" t="s">
        <v>11524</v>
      </c>
      <c r="L4255" s="11">
        <v>2</v>
      </c>
    </row>
    <row r="4256" spans="1:12">
      <c r="A4256" s="11" t="s">
        <v>7339</v>
      </c>
      <c r="D4256" s="11" t="s">
        <v>260</v>
      </c>
      <c r="E4256" s="19" t="s">
        <v>7605</v>
      </c>
      <c r="F4256" s="10">
        <v>42036</v>
      </c>
      <c r="G4256" s="10">
        <v>45689</v>
      </c>
      <c r="H4256" s="11">
        <v>11</v>
      </c>
      <c r="I4256" s="20" t="s">
        <v>259</v>
      </c>
      <c r="J4256" s="11" t="s">
        <v>261</v>
      </c>
      <c r="K4256" s="11" t="s">
        <v>11524</v>
      </c>
      <c r="L4256" s="11">
        <v>2</v>
      </c>
    </row>
    <row r="4257" spans="1:12">
      <c r="A4257" s="11" t="s">
        <v>7340</v>
      </c>
      <c r="D4257" s="11" t="s">
        <v>260</v>
      </c>
      <c r="E4257" s="19" t="s">
        <v>7606</v>
      </c>
      <c r="F4257" s="10">
        <v>42036</v>
      </c>
      <c r="G4257" s="10">
        <v>45689</v>
      </c>
      <c r="H4257" s="11">
        <v>11</v>
      </c>
      <c r="I4257" s="11" t="s">
        <v>277</v>
      </c>
      <c r="J4257" s="11" t="s">
        <v>261</v>
      </c>
      <c r="K4257" s="11" t="s">
        <v>11524</v>
      </c>
      <c r="L4257" s="11">
        <v>2</v>
      </c>
    </row>
    <row r="4258" spans="1:12">
      <c r="A4258" s="11" t="s">
        <v>7341</v>
      </c>
      <c r="D4258" s="11" t="s">
        <v>260</v>
      </c>
      <c r="E4258" s="19" t="s">
        <v>7607</v>
      </c>
      <c r="F4258" s="10">
        <v>42036</v>
      </c>
      <c r="G4258" s="10">
        <v>45689</v>
      </c>
      <c r="H4258" s="11">
        <v>11</v>
      </c>
      <c r="I4258" s="11" t="s">
        <v>277</v>
      </c>
      <c r="J4258" s="11" t="s">
        <v>261</v>
      </c>
      <c r="K4258" s="11" t="s">
        <v>11524</v>
      </c>
      <c r="L4258" s="11">
        <v>2</v>
      </c>
    </row>
    <row r="4259" spans="1:12">
      <c r="A4259" s="11" t="s">
        <v>7342</v>
      </c>
      <c r="D4259" s="11" t="s">
        <v>260</v>
      </c>
      <c r="E4259" s="19" t="s">
        <v>7608</v>
      </c>
      <c r="F4259" s="10">
        <v>42036</v>
      </c>
      <c r="G4259" s="10">
        <v>45689</v>
      </c>
      <c r="H4259" s="11">
        <v>11</v>
      </c>
      <c r="I4259" s="11" t="s">
        <v>277</v>
      </c>
      <c r="J4259" s="11" t="s">
        <v>261</v>
      </c>
      <c r="K4259" s="11" t="s">
        <v>11524</v>
      </c>
      <c r="L4259" s="11">
        <v>2</v>
      </c>
    </row>
    <row r="4260" spans="1:12">
      <c r="A4260" s="11" t="s">
        <v>7343</v>
      </c>
      <c r="D4260" s="11" t="s">
        <v>260</v>
      </c>
      <c r="E4260" s="19" t="s">
        <v>7609</v>
      </c>
      <c r="F4260" s="10">
        <v>42036</v>
      </c>
      <c r="G4260" s="10">
        <v>45689</v>
      </c>
      <c r="H4260" s="11">
        <v>11</v>
      </c>
      <c r="I4260" s="20" t="s">
        <v>259</v>
      </c>
      <c r="J4260" s="11" t="s">
        <v>261</v>
      </c>
      <c r="K4260" s="11" t="s">
        <v>11524</v>
      </c>
      <c r="L4260" s="11">
        <v>2</v>
      </c>
    </row>
    <row r="4261" spans="1:12">
      <c r="A4261" s="11" t="s">
        <v>7344</v>
      </c>
      <c r="D4261" s="11" t="s">
        <v>260</v>
      </c>
      <c r="E4261" s="19" t="s">
        <v>7610</v>
      </c>
      <c r="F4261" s="10">
        <v>42036</v>
      </c>
      <c r="G4261" s="10">
        <v>45689</v>
      </c>
      <c r="H4261" s="11">
        <v>11</v>
      </c>
      <c r="I4261" s="20" t="s">
        <v>259</v>
      </c>
      <c r="J4261" s="11" t="s">
        <v>261</v>
      </c>
      <c r="K4261" s="11" t="s">
        <v>11524</v>
      </c>
      <c r="L4261" s="11">
        <v>2</v>
      </c>
    </row>
    <row r="4262" spans="1:12">
      <c r="A4262" s="11" t="s">
        <v>7345</v>
      </c>
      <c r="D4262" s="11" t="s">
        <v>260</v>
      </c>
      <c r="E4262" s="19" t="s">
        <v>7791</v>
      </c>
      <c r="F4262" s="10">
        <v>42036</v>
      </c>
      <c r="G4262" s="10">
        <v>45689</v>
      </c>
      <c r="H4262" s="11">
        <v>11</v>
      </c>
      <c r="I4262" s="20" t="s">
        <v>259</v>
      </c>
      <c r="J4262" s="11" t="s">
        <v>261</v>
      </c>
      <c r="K4262" s="11" t="s">
        <v>11524</v>
      </c>
      <c r="L4262" s="11">
        <v>2</v>
      </c>
    </row>
    <row r="4263" spans="1:12">
      <c r="A4263" s="11" t="s">
        <v>7346</v>
      </c>
      <c r="D4263" s="11" t="s">
        <v>260</v>
      </c>
      <c r="E4263" s="19" t="s">
        <v>7792</v>
      </c>
      <c r="F4263" s="10">
        <v>42036</v>
      </c>
      <c r="G4263" s="10">
        <v>45689</v>
      </c>
      <c r="H4263" s="11">
        <v>11</v>
      </c>
      <c r="I4263" s="20" t="s">
        <v>259</v>
      </c>
      <c r="J4263" s="11" t="s">
        <v>261</v>
      </c>
      <c r="K4263" s="11" t="s">
        <v>11524</v>
      </c>
      <c r="L4263" s="11">
        <v>2</v>
      </c>
    </row>
    <row r="4264" spans="1:12">
      <c r="A4264" s="11" t="s">
        <v>7347</v>
      </c>
      <c r="D4264" s="11" t="s">
        <v>260</v>
      </c>
      <c r="E4264" s="19" t="s">
        <v>7793</v>
      </c>
      <c r="F4264" s="10">
        <v>42036</v>
      </c>
      <c r="G4264" s="10">
        <v>45689</v>
      </c>
      <c r="H4264" s="11">
        <v>11</v>
      </c>
      <c r="I4264" s="20" t="s">
        <v>259</v>
      </c>
      <c r="J4264" s="11" t="s">
        <v>261</v>
      </c>
      <c r="K4264" s="11" t="s">
        <v>11524</v>
      </c>
      <c r="L4264" s="11">
        <v>2</v>
      </c>
    </row>
    <row r="4265" spans="1:12">
      <c r="A4265" s="11" t="s">
        <v>7348</v>
      </c>
      <c r="D4265" s="11" t="s">
        <v>260</v>
      </c>
      <c r="E4265" s="19" t="s">
        <v>7794</v>
      </c>
      <c r="F4265" s="10">
        <v>42036</v>
      </c>
      <c r="G4265" s="10">
        <v>45689</v>
      </c>
      <c r="H4265" s="11">
        <v>11</v>
      </c>
      <c r="I4265" s="20" t="s">
        <v>259</v>
      </c>
      <c r="J4265" s="11" t="s">
        <v>261</v>
      </c>
      <c r="K4265" s="11" t="s">
        <v>11524</v>
      </c>
      <c r="L4265" s="11">
        <v>2</v>
      </c>
    </row>
    <row r="4266" spans="1:12">
      <c r="A4266" s="11" t="s">
        <v>7349</v>
      </c>
      <c r="D4266" s="11" t="s">
        <v>260</v>
      </c>
      <c r="E4266" s="19" t="s">
        <v>7795</v>
      </c>
      <c r="F4266" s="10">
        <v>42036</v>
      </c>
      <c r="G4266" s="10">
        <v>45689</v>
      </c>
      <c r="H4266" s="11">
        <v>11</v>
      </c>
      <c r="I4266" s="20" t="s">
        <v>259</v>
      </c>
      <c r="J4266" s="11" t="s">
        <v>261</v>
      </c>
      <c r="K4266" s="11" t="s">
        <v>11524</v>
      </c>
      <c r="L4266" s="11">
        <v>2</v>
      </c>
    </row>
    <row r="4267" spans="1:12">
      <c r="A4267" s="11" t="s">
        <v>7350</v>
      </c>
      <c r="D4267" s="11" t="s">
        <v>260</v>
      </c>
      <c r="E4267" s="19" t="s">
        <v>7796</v>
      </c>
      <c r="F4267" s="10">
        <v>42036</v>
      </c>
      <c r="G4267" s="10">
        <v>45689</v>
      </c>
      <c r="H4267" s="11">
        <v>11</v>
      </c>
      <c r="I4267" s="20" t="s">
        <v>259</v>
      </c>
      <c r="J4267" s="11" t="s">
        <v>261</v>
      </c>
      <c r="K4267" s="11" t="s">
        <v>11524</v>
      </c>
      <c r="L4267" s="11">
        <v>2</v>
      </c>
    </row>
    <row r="4268" spans="1:12">
      <c r="A4268" s="11" t="s">
        <v>7351</v>
      </c>
      <c r="D4268" s="11" t="s">
        <v>260</v>
      </c>
      <c r="E4268" s="19" t="s">
        <v>7797</v>
      </c>
      <c r="F4268" s="10">
        <v>42036</v>
      </c>
      <c r="G4268" s="10">
        <v>45689</v>
      </c>
      <c r="H4268" s="11">
        <v>11</v>
      </c>
      <c r="I4268" s="20" t="s">
        <v>259</v>
      </c>
      <c r="J4268" s="11" t="s">
        <v>261</v>
      </c>
      <c r="K4268" s="11" t="s">
        <v>11524</v>
      </c>
      <c r="L4268" s="11">
        <v>2</v>
      </c>
    </row>
    <row r="4269" spans="1:12">
      <c r="A4269" s="11" t="s">
        <v>7352</v>
      </c>
      <c r="D4269" s="11" t="s">
        <v>260</v>
      </c>
      <c r="E4269" s="19" t="s">
        <v>7798</v>
      </c>
      <c r="F4269" s="10">
        <v>42036</v>
      </c>
      <c r="G4269" s="10">
        <v>45689</v>
      </c>
      <c r="H4269" s="11">
        <v>11</v>
      </c>
      <c r="I4269" s="20" t="s">
        <v>259</v>
      </c>
      <c r="J4269" s="11" t="s">
        <v>261</v>
      </c>
      <c r="K4269" s="11" t="s">
        <v>11524</v>
      </c>
      <c r="L4269" s="11">
        <v>2</v>
      </c>
    </row>
    <row r="4270" spans="1:12">
      <c r="A4270" s="11" t="s">
        <v>7353</v>
      </c>
      <c r="D4270" s="11" t="s">
        <v>260</v>
      </c>
      <c r="E4270" s="19" t="s">
        <v>7799</v>
      </c>
      <c r="F4270" s="10">
        <v>42036</v>
      </c>
      <c r="G4270" s="10">
        <v>45689</v>
      </c>
      <c r="H4270" s="11">
        <v>11</v>
      </c>
      <c r="I4270" s="20" t="s">
        <v>259</v>
      </c>
      <c r="J4270" s="11" t="s">
        <v>261</v>
      </c>
      <c r="K4270" s="11" t="s">
        <v>11524</v>
      </c>
      <c r="L4270" s="11">
        <v>2</v>
      </c>
    </row>
    <row r="4271" spans="1:12">
      <c r="A4271" s="11" t="s">
        <v>7354</v>
      </c>
      <c r="D4271" s="11" t="s">
        <v>260</v>
      </c>
      <c r="E4271" s="19" t="s">
        <v>7800</v>
      </c>
      <c r="F4271" s="10">
        <v>42036</v>
      </c>
      <c r="G4271" s="10">
        <v>45689</v>
      </c>
      <c r="H4271" s="11">
        <v>11</v>
      </c>
      <c r="I4271" s="20" t="s">
        <v>259</v>
      </c>
      <c r="J4271" s="11" t="s">
        <v>261</v>
      </c>
      <c r="K4271" s="11" t="s">
        <v>11524</v>
      </c>
      <c r="L4271" s="11">
        <v>2</v>
      </c>
    </row>
    <row r="4272" spans="1:12">
      <c r="A4272" s="11" t="s">
        <v>7355</v>
      </c>
      <c r="D4272" s="11" t="s">
        <v>260</v>
      </c>
      <c r="E4272" s="19" t="s">
        <v>7801</v>
      </c>
      <c r="F4272" s="10">
        <v>42036</v>
      </c>
      <c r="G4272" s="10">
        <v>45689</v>
      </c>
      <c r="H4272" s="11">
        <v>11</v>
      </c>
      <c r="I4272" s="20" t="s">
        <v>259</v>
      </c>
      <c r="J4272" s="11" t="s">
        <v>261</v>
      </c>
      <c r="K4272" s="11" t="s">
        <v>11524</v>
      </c>
      <c r="L4272" s="11">
        <v>2</v>
      </c>
    </row>
    <row r="4273" spans="1:12">
      <c r="A4273" s="11" t="s">
        <v>7356</v>
      </c>
      <c r="D4273" s="11" t="s">
        <v>260</v>
      </c>
      <c r="E4273" s="19" t="s">
        <v>7802</v>
      </c>
      <c r="F4273" s="10">
        <v>42036</v>
      </c>
      <c r="G4273" s="10">
        <v>45689</v>
      </c>
      <c r="H4273" s="11">
        <v>11</v>
      </c>
      <c r="I4273" s="20" t="s">
        <v>259</v>
      </c>
      <c r="J4273" s="11" t="s">
        <v>261</v>
      </c>
      <c r="K4273" s="11" t="s">
        <v>11524</v>
      </c>
      <c r="L4273" s="11">
        <v>2</v>
      </c>
    </row>
    <row r="4274" spans="1:12">
      <c r="A4274" s="11" t="s">
        <v>7357</v>
      </c>
      <c r="D4274" s="11" t="s">
        <v>260</v>
      </c>
      <c r="E4274" s="19" t="s">
        <v>7803</v>
      </c>
      <c r="F4274" s="10">
        <v>42036</v>
      </c>
      <c r="G4274" s="10">
        <v>45689</v>
      </c>
      <c r="H4274" s="11">
        <v>11</v>
      </c>
      <c r="I4274" s="20" t="s">
        <v>259</v>
      </c>
      <c r="J4274" s="11" t="s">
        <v>261</v>
      </c>
      <c r="K4274" s="11" t="s">
        <v>11524</v>
      </c>
      <c r="L4274" s="11">
        <v>2</v>
      </c>
    </row>
    <row r="4275" spans="1:12">
      <c r="A4275" s="11" t="s">
        <v>7358</v>
      </c>
      <c r="D4275" s="11" t="s">
        <v>260</v>
      </c>
      <c r="E4275" s="19" t="s">
        <v>7804</v>
      </c>
      <c r="F4275" s="10">
        <v>42036</v>
      </c>
      <c r="G4275" s="10">
        <v>45689</v>
      </c>
      <c r="H4275" s="11">
        <v>11</v>
      </c>
      <c r="I4275" s="11" t="s">
        <v>277</v>
      </c>
      <c r="J4275" s="11" t="s">
        <v>261</v>
      </c>
      <c r="K4275" s="11" t="s">
        <v>11524</v>
      </c>
      <c r="L4275" s="11">
        <v>2</v>
      </c>
    </row>
    <row r="4276" spans="1:12">
      <c r="A4276" s="11" t="s">
        <v>7359</v>
      </c>
      <c r="D4276" s="11" t="s">
        <v>260</v>
      </c>
      <c r="E4276" s="19" t="s">
        <v>7805</v>
      </c>
      <c r="F4276" s="10">
        <v>42036</v>
      </c>
      <c r="G4276" s="10">
        <v>45689</v>
      </c>
      <c r="H4276" s="11">
        <v>11</v>
      </c>
      <c r="I4276" s="11" t="s">
        <v>277</v>
      </c>
      <c r="J4276" s="11" t="s">
        <v>261</v>
      </c>
      <c r="K4276" s="11" t="s">
        <v>11524</v>
      </c>
      <c r="L4276" s="11">
        <v>2</v>
      </c>
    </row>
    <row r="4277" spans="1:12">
      <c r="A4277" s="11" t="s">
        <v>7360</v>
      </c>
      <c r="D4277" s="11" t="s">
        <v>260</v>
      </c>
      <c r="E4277" s="19" t="s">
        <v>7806</v>
      </c>
      <c r="F4277" s="10">
        <v>42036</v>
      </c>
      <c r="G4277" s="10">
        <v>45689</v>
      </c>
      <c r="H4277" s="11">
        <v>11</v>
      </c>
      <c r="I4277" s="11" t="s">
        <v>277</v>
      </c>
      <c r="J4277" s="11" t="s">
        <v>261</v>
      </c>
      <c r="K4277" s="11" t="s">
        <v>11524</v>
      </c>
      <c r="L4277" s="11">
        <v>2</v>
      </c>
    </row>
    <row r="4278" spans="1:12">
      <c r="A4278" s="11" t="s">
        <v>12829</v>
      </c>
      <c r="D4278" s="11" t="s">
        <v>260</v>
      </c>
      <c r="E4278" s="19" t="s">
        <v>7807</v>
      </c>
      <c r="F4278" s="10">
        <v>42036</v>
      </c>
      <c r="G4278" s="10">
        <v>45689</v>
      </c>
      <c r="H4278" s="11">
        <v>11</v>
      </c>
      <c r="I4278" s="20" t="s">
        <v>259</v>
      </c>
      <c r="J4278" s="11" t="s">
        <v>261</v>
      </c>
      <c r="K4278" s="11" t="s">
        <v>11524</v>
      </c>
      <c r="L4278" s="11">
        <v>2</v>
      </c>
    </row>
    <row r="4279" spans="1:12">
      <c r="A4279" s="11" t="s">
        <v>12830</v>
      </c>
      <c r="D4279" s="11" t="s">
        <v>260</v>
      </c>
      <c r="E4279" s="19" t="s">
        <v>7808</v>
      </c>
      <c r="F4279" s="10">
        <v>42036</v>
      </c>
      <c r="G4279" s="10">
        <v>45689</v>
      </c>
      <c r="H4279" s="11">
        <v>11</v>
      </c>
      <c r="I4279" s="20" t="s">
        <v>259</v>
      </c>
      <c r="J4279" s="11" t="s">
        <v>261</v>
      </c>
      <c r="K4279" s="11" t="s">
        <v>11524</v>
      </c>
      <c r="L4279" s="11">
        <v>2</v>
      </c>
    </row>
    <row r="4280" spans="1:12">
      <c r="A4280" s="11" t="s">
        <v>12831</v>
      </c>
      <c r="D4280" s="11" t="s">
        <v>260</v>
      </c>
      <c r="E4280" s="19" t="s">
        <v>7809</v>
      </c>
      <c r="F4280" s="10">
        <v>42036</v>
      </c>
      <c r="G4280" s="10">
        <v>45689</v>
      </c>
      <c r="H4280" s="11">
        <v>11</v>
      </c>
      <c r="I4280" s="20" t="s">
        <v>259</v>
      </c>
      <c r="J4280" s="11" t="s">
        <v>261</v>
      </c>
      <c r="K4280" s="11" t="s">
        <v>11524</v>
      </c>
      <c r="L4280" s="11">
        <v>2</v>
      </c>
    </row>
    <row r="4281" spans="1:12">
      <c r="A4281" s="11" t="s">
        <v>12832</v>
      </c>
      <c r="D4281" s="11" t="s">
        <v>260</v>
      </c>
      <c r="E4281" s="19" t="s">
        <v>7810</v>
      </c>
      <c r="F4281" s="10">
        <v>42036</v>
      </c>
      <c r="G4281" s="10">
        <v>45689</v>
      </c>
      <c r="H4281" s="11">
        <v>11</v>
      </c>
      <c r="I4281" s="20" t="s">
        <v>259</v>
      </c>
      <c r="J4281" s="11" t="s">
        <v>261</v>
      </c>
      <c r="K4281" s="11" t="s">
        <v>11524</v>
      </c>
      <c r="L4281" s="11">
        <v>2</v>
      </c>
    </row>
    <row r="4282" spans="1:12">
      <c r="A4282" s="11" t="s">
        <v>12833</v>
      </c>
      <c r="D4282" s="11" t="s">
        <v>260</v>
      </c>
      <c r="E4282" s="19" t="s">
        <v>7811</v>
      </c>
      <c r="F4282" s="10">
        <v>42036</v>
      </c>
      <c r="G4282" s="10">
        <v>45689</v>
      </c>
      <c r="H4282" s="11">
        <v>11</v>
      </c>
      <c r="I4282" s="20" t="s">
        <v>259</v>
      </c>
      <c r="J4282" s="11" t="s">
        <v>261</v>
      </c>
      <c r="K4282" s="11" t="s">
        <v>11524</v>
      </c>
      <c r="L4282" s="11">
        <v>2</v>
      </c>
    </row>
    <row r="4283" spans="1:12">
      <c r="A4283" s="11" t="s">
        <v>12834</v>
      </c>
      <c r="D4283" s="11" t="s">
        <v>260</v>
      </c>
      <c r="E4283" s="19" t="s">
        <v>7812</v>
      </c>
      <c r="F4283" s="10">
        <v>42036</v>
      </c>
      <c r="G4283" s="10">
        <v>45689</v>
      </c>
      <c r="H4283" s="11">
        <v>11</v>
      </c>
      <c r="I4283" s="20" t="s">
        <v>259</v>
      </c>
      <c r="J4283" s="11" t="s">
        <v>261</v>
      </c>
      <c r="K4283" s="11" t="s">
        <v>11524</v>
      </c>
      <c r="L4283" s="11">
        <v>2</v>
      </c>
    </row>
    <row r="4284" spans="1:12">
      <c r="A4284" s="11" t="s">
        <v>12835</v>
      </c>
      <c r="D4284" s="11" t="s">
        <v>260</v>
      </c>
      <c r="E4284" s="19" t="s">
        <v>7813</v>
      </c>
      <c r="F4284" s="10">
        <v>42036</v>
      </c>
      <c r="G4284" s="10">
        <v>45689</v>
      </c>
      <c r="H4284" s="11">
        <v>11</v>
      </c>
      <c r="I4284" s="20" t="s">
        <v>259</v>
      </c>
      <c r="J4284" s="11" t="s">
        <v>261</v>
      </c>
      <c r="K4284" s="11" t="s">
        <v>11524</v>
      </c>
      <c r="L4284" s="11">
        <v>2</v>
      </c>
    </row>
    <row r="4285" spans="1:12">
      <c r="A4285" s="11" t="s">
        <v>12836</v>
      </c>
      <c r="D4285" s="11" t="s">
        <v>260</v>
      </c>
      <c r="E4285" s="19" t="s">
        <v>7814</v>
      </c>
      <c r="F4285" s="10">
        <v>42036</v>
      </c>
      <c r="G4285" s="10">
        <v>45689</v>
      </c>
      <c r="H4285" s="11">
        <v>11</v>
      </c>
      <c r="I4285" s="20" t="s">
        <v>259</v>
      </c>
      <c r="J4285" s="11" t="s">
        <v>261</v>
      </c>
      <c r="K4285" s="11" t="s">
        <v>11524</v>
      </c>
      <c r="L4285" s="11">
        <v>2</v>
      </c>
    </row>
    <row r="4286" spans="1:12">
      <c r="A4286" s="11" t="s">
        <v>12837</v>
      </c>
      <c r="D4286" s="11" t="s">
        <v>260</v>
      </c>
      <c r="E4286" s="19" t="s">
        <v>7815</v>
      </c>
      <c r="F4286" s="10">
        <v>42036</v>
      </c>
      <c r="G4286" s="10">
        <v>45689</v>
      </c>
      <c r="H4286" s="11">
        <v>11</v>
      </c>
      <c r="I4286" s="20" t="s">
        <v>259</v>
      </c>
      <c r="J4286" s="11" t="s">
        <v>261</v>
      </c>
      <c r="K4286" s="11" t="s">
        <v>11524</v>
      </c>
      <c r="L4286" s="11">
        <v>2</v>
      </c>
    </row>
    <row r="4287" spans="1:12">
      <c r="A4287" s="11" t="s">
        <v>12838</v>
      </c>
      <c r="D4287" s="11" t="s">
        <v>260</v>
      </c>
      <c r="E4287" s="19" t="s">
        <v>7816</v>
      </c>
      <c r="F4287" s="10">
        <v>42036</v>
      </c>
      <c r="G4287" s="10">
        <v>45689</v>
      </c>
      <c r="H4287" s="11">
        <v>11</v>
      </c>
      <c r="I4287" s="20" t="s">
        <v>259</v>
      </c>
      <c r="J4287" s="11" t="s">
        <v>261</v>
      </c>
      <c r="K4287" s="11" t="s">
        <v>11524</v>
      </c>
      <c r="L4287" s="11">
        <v>2</v>
      </c>
    </row>
    <row r="4288" spans="1:12">
      <c r="A4288" s="11" t="s">
        <v>12839</v>
      </c>
      <c r="D4288" s="11" t="s">
        <v>260</v>
      </c>
      <c r="E4288" s="19" t="s">
        <v>7817</v>
      </c>
      <c r="F4288" s="10">
        <v>42036</v>
      </c>
      <c r="G4288" s="10">
        <v>45689</v>
      </c>
      <c r="H4288" s="11">
        <v>11</v>
      </c>
      <c r="I4288" s="20" t="s">
        <v>259</v>
      </c>
      <c r="J4288" s="11" t="s">
        <v>261</v>
      </c>
      <c r="K4288" s="11" t="s">
        <v>11524</v>
      </c>
      <c r="L4288" s="11">
        <v>2</v>
      </c>
    </row>
    <row r="4289" spans="1:12">
      <c r="A4289" s="11" t="s">
        <v>12840</v>
      </c>
      <c r="D4289" s="11" t="s">
        <v>260</v>
      </c>
      <c r="E4289" s="19" t="s">
        <v>7818</v>
      </c>
      <c r="F4289" s="10">
        <v>42036</v>
      </c>
      <c r="G4289" s="10">
        <v>45689</v>
      </c>
      <c r="H4289" s="11">
        <v>11</v>
      </c>
      <c r="I4289" s="20" t="s">
        <v>259</v>
      </c>
      <c r="J4289" s="11" t="s">
        <v>261</v>
      </c>
      <c r="K4289" s="11" t="s">
        <v>11524</v>
      </c>
      <c r="L4289" s="11">
        <v>2</v>
      </c>
    </row>
    <row r="4290" spans="1:12">
      <c r="A4290" s="11" t="s">
        <v>12841</v>
      </c>
      <c r="D4290" s="11" t="s">
        <v>260</v>
      </c>
      <c r="E4290" s="19" t="s">
        <v>7819</v>
      </c>
      <c r="F4290" s="10">
        <v>42036</v>
      </c>
      <c r="G4290" s="10">
        <v>45689</v>
      </c>
      <c r="H4290" s="11">
        <v>11</v>
      </c>
      <c r="I4290" s="20" t="s">
        <v>259</v>
      </c>
      <c r="J4290" s="11" t="s">
        <v>261</v>
      </c>
      <c r="K4290" s="11" t="s">
        <v>11524</v>
      </c>
      <c r="L4290" s="11">
        <v>2</v>
      </c>
    </row>
    <row r="4291" spans="1:12">
      <c r="A4291" s="11" t="s">
        <v>12842</v>
      </c>
      <c r="D4291" s="11" t="s">
        <v>260</v>
      </c>
      <c r="E4291" s="19" t="s">
        <v>7820</v>
      </c>
      <c r="F4291" s="10">
        <v>42036</v>
      </c>
      <c r="G4291" s="10">
        <v>45689</v>
      </c>
      <c r="H4291" s="11">
        <v>11</v>
      </c>
      <c r="I4291" s="20" t="s">
        <v>259</v>
      </c>
      <c r="J4291" s="11" t="s">
        <v>261</v>
      </c>
      <c r="K4291" s="11" t="s">
        <v>11524</v>
      </c>
      <c r="L4291" s="11">
        <v>2</v>
      </c>
    </row>
    <row r="4292" spans="1:12">
      <c r="A4292" s="11" t="s">
        <v>12843</v>
      </c>
      <c r="D4292" s="11" t="s">
        <v>260</v>
      </c>
      <c r="E4292" s="19" t="s">
        <v>7821</v>
      </c>
      <c r="F4292" s="10">
        <v>42036</v>
      </c>
      <c r="G4292" s="10">
        <v>45689</v>
      </c>
      <c r="H4292" s="11">
        <v>11</v>
      </c>
      <c r="I4292" s="20" t="s">
        <v>259</v>
      </c>
      <c r="J4292" s="11" t="s">
        <v>261</v>
      </c>
      <c r="K4292" s="11" t="s">
        <v>11524</v>
      </c>
      <c r="L4292" s="11">
        <v>2</v>
      </c>
    </row>
    <row r="4293" spans="1:12">
      <c r="A4293" s="11" t="s">
        <v>12844</v>
      </c>
      <c r="D4293" s="11" t="s">
        <v>260</v>
      </c>
      <c r="E4293" s="19" t="s">
        <v>7822</v>
      </c>
      <c r="F4293" s="10">
        <v>42036</v>
      </c>
      <c r="G4293" s="10">
        <v>45689</v>
      </c>
      <c r="H4293" s="11">
        <v>11</v>
      </c>
      <c r="I4293" s="11" t="s">
        <v>277</v>
      </c>
      <c r="J4293" s="11" t="s">
        <v>261</v>
      </c>
      <c r="K4293" s="11" t="s">
        <v>11524</v>
      </c>
      <c r="L4293" s="11">
        <v>2</v>
      </c>
    </row>
    <row r="4294" spans="1:12">
      <c r="A4294" s="11" t="s">
        <v>12845</v>
      </c>
      <c r="D4294" s="11" t="s">
        <v>260</v>
      </c>
      <c r="E4294" s="19" t="s">
        <v>7823</v>
      </c>
      <c r="F4294" s="10">
        <v>42036</v>
      </c>
      <c r="G4294" s="10">
        <v>45689</v>
      </c>
      <c r="H4294" s="11">
        <v>11</v>
      </c>
      <c r="I4294" s="11" t="s">
        <v>277</v>
      </c>
      <c r="J4294" s="11" t="s">
        <v>261</v>
      </c>
      <c r="K4294" s="11" t="s">
        <v>11524</v>
      </c>
      <c r="L4294" s="11">
        <v>2</v>
      </c>
    </row>
    <row r="4295" spans="1:12">
      <c r="A4295" s="11" t="s">
        <v>12846</v>
      </c>
      <c r="D4295" s="11" t="s">
        <v>260</v>
      </c>
      <c r="E4295" s="19" t="s">
        <v>7824</v>
      </c>
      <c r="F4295" s="10">
        <v>42036</v>
      </c>
      <c r="G4295" s="10">
        <v>45689</v>
      </c>
      <c r="H4295" s="11">
        <v>11</v>
      </c>
      <c r="I4295" s="11" t="s">
        <v>277</v>
      </c>
      <c r="J4295" s="11" t="s">
        <v>261</v>
      </c>
      <c r="K4295" s="11" t="s">
        <v>11524</v>
      </c>
      <c r="L4295" s="11">
        <v>2</v>
      </c>
    </row>
    <row r="4296" spans="1:12">
      <c r="A4296" s="11" t="s">
        <v>7307</v>
      </c>
      <c r="D4296" s="11" t="s">
        <v>260</v>
      </c>
      <c r="E4296" s="19" t="s">
        <v>7825</v>
      </c>
      <c r="F4296" s="10">
        <v>42036</v>
      </c>
      <c r="G4296" s="10">
        <v>45689</v>
      </c>
      <c r="H4296" s="11">
        <v>11</v>
      </c>
      <c r="I4296" s="20" t="s">
        <v>259</v>
      </c>
      <c r="J4296" s="11" t="s">
        <v>261</v>
      </c>
      <c r="K4296" s="11" t="s">
        <v>11524</v>
      </c>
      <c r="L4296" s="11">
        <v>2</v>
      </c>
    </row>
    <row r="4297" spans="1:12">
      <c r="A4297" s="11" t="s">
        <v>7308</v>
      </c>
      <c r="D4297" s="11" t="s">
        <v>260</v>
      </c>
      <c r="E4297" s="19" t="s">
        <v>7826</v>
      </c>
      <c r="F4297" s="10">
        <v>42036</v>
      </c>
      <c r="G4297" s="10">
        <v>45689</v>
      </c>
      <c r="H4297" s="11">
        <v>11</v>
      </c>
      <c r="I4297" s="20" t="s">
        <v>259</v>
      </c>
      <c r="J4297" s="11" t="s">
        <v>261</v>
      </c>
      <c r="K4297" s="11" t="s">
        <v>11524</v>
      </c>
      <c r="L4297" s="11">
        <v>2</v>
      </c>
    </row>
    <row r="4298" spans="1:12">
      <c r="A4298" s="11" t="s">
        <v>7309</v>
      </c>
      <c r="D4298" s="11" t="s">
        <v>260</v>
      </c>
      <c r="E4298" s="19" t="s">
        <v>7827</v>
      </c>
      <c r="F4298" s="10">
        <v>42036</v>
      </c>
      <c r="G4298" s="10">
        <v>45689</v>
      </c>
      <c r="H4298" s="11">
        <v>11</v>
      </c>
      <c r="I4298" s="20" t="s">
        <v>259</v>
      </c>
      <c r="J4298" s="11" t="s">
        <v>261</v>
      </c>
      <c r="K4298" s="11" t="s">
        <v>11524</v>
      </c>
      <c r="L4298" s="11">
        <v>2</v>
      </c>
    </row>
    <row r="4299" spans="1:12">
      <c r="A4299" s="11" t="s">
        <v>7310</v>
      </c>
      <c r="D4299" s="11" t="s">
        <v>260</v>
      </c>
      <c r="E4299" s="19" t="s">
        <v>7828</v>
      </c>
      <c r="F4299" s="10">
        <v>42036</v>
      </c>
      <c r="G4299" s="10">
        <v>45689</v>
      </c>
      <c r="H4299" s="11">
        <v>11</v>
      </c>
      <c r="I4299" s="20" t="s">
        <v>259</v>
      </c>
      <c r="J4299" s="11" t="s">
        <v>261</v>
      </c>
      <c r="K4299" s="11" t="s">
        <v>11524</v>
      </c>
      <c r="L4299" s="11">
        <v>2</v>
      </c>
    </row>
    <row r="4300" spans="1:12">
      <c r="A4300" s="11" t="s">
        <v>7311</v>
      </c>
      <c r="D4300" s="11" t="s">
        <v>260</v>
      </c>
      <c r="E4300" s="19" t="s">
        <v>7829</v>
      </c>
      <c r="F4300" s="10">
        <v>42036</v>
      </c>
      <c r="G4300" s="10">
        <v>45689</v>
      </c>
      <c r="H4300" s="11">
        <v>11</v>
      </c>
      <c r="I4300" s="20" t="s">
        <v>259</v>
      </c>
      <c r="J4300" s="11" t="s">
        <v>261</v>
      </c>
      <c r="K4300" s="11" t="s">
        <v>11524</v>
      </c>
      <c r="L4300" s="11">
        <v>2</v>
      </c>
    </row>
    <row r="4301" spans="1:12">
      <c r="A4301" s="11" t="s">
        <v>7312</v>
      </c>
      <c r="D4301" s="11" t="s">
        <v>260</v>
      </c>
      <c r="E4301" s="19" t="s">
        <v>7830</v>
      </c>
      <c r="F4301" s="10">
        <v>42036</v>
      </c>
      <c r="G4301" s="10">
        <v>45689</v>
      </c>
      <c r="H4301" s="11">
        <v>11</v>
      </c>
      <c r="I4301" s="20" t="s">
        <v>259</v>
      </c>
      <c r="J4301" s="11" t="s">
        <v>261</v>
      </c>
      <c r="K4301" s="11" t="s">
        <v>11524</v>
      </c>
      <c r="L4301" s="11">
        <v>2</v>
      </c>
    </row>
    <row r="4302" spans="1:12">
      <c r="A4302" s="11" t="s">
        <v>7313</v>
      </c>
      <c r="D4302" s="11" t="s">
        <v>260</v>
      </c>
      <c r="E4302" s="19" t="s">
        <v>7831</v>
      </c>
      <c r="F4302" s="10">
        <v>42036</v>
      </c>
      <c r="G4302" s="10">
        <v>45689</v>
      </c>
      <c r="H4302" s="11">
        <v>11</v>
      </c>
      <c r="I4302" s="20" t="s">
        <v>259</v>
      </c>
      <c r="J4302" s="11" t="s">
        <v>261</v>
      </c>
      <c r="K4302" s="11" t="s">
        <v>11524</v>
      </c>
      <c r="L4302" s="11">
        <v>2</v>
      </c>
    </row>
    <row r="4303" spans="1:12">
      <c r="A4303" s="11" t="s">
        <v>7314</v>
      </c>
      <c r="D4303" s="11" t="s">
        <v>260</v>
      </c>
      <c r="E4303" s="19" t="s">
        <v>7832</v>
      </c>
      <c r="F4303" s="10">
        <v>42036</v>
      </c>
      <c r="G4303" s="10">
        <v>45689</v>
      </c>
      <c r="H4303" s="11">
        <v>11</v>
      </c>
      <c r="I4303" s="20" t="s">
        <v>259</v>
      </c>
      <c r="J4303" s="11" t="s">
        <v>261</v>
      </c>
      <c r="K4303" s="11" t="s">
        <v>11524</v>
      </c>
      <c r="L4303" s="11">
        <v>2</v>
      </c>
    </row>
    <row r="4304" spans="1:12">
      <c r="A4304" s="11" t="s">
        <v>7315</v>
      </c>
      <c r="D4304" s="11" t="s">
        <v>260</v>
      </c>
      <c r="E4304" s="19" t="s">
        <v>7833</v>
      </c>
      <c r="F4304" s="10">
        <v>42036</v>
      </c>
      <c r="G4304" s="10">
        <v>45689</v>
      </c>
      <c r="H4304" s="11">
        <v>11</v>
      </c>
      <c r="I4304" s="20" t="s">
        <v>259</v>
      </c>
      <c r="J4304" s="11" t="s">
        <v>261</v>
      </c>
      <c r="K4304" s="11" t="s">
        <v>11524</v>
      </c>
      <c r="L4304" s="11">
        <v>2</v>
      </c>
    </row>
    <row r="4305" spans="1:12">
      <c r="A4305" s="11" t="s">
        <v>7316</v>
      </c>
      <c r="D4305" s="11" t="s">
        <v>260</v>
      </c>
      <c r="E4305" s="19" t="s">
        <v>7834</v>
      </c>
      <c r="F4305" s="10">
        <v>42036</v>
      </c>
      <c r="G4305" s="10">
        <v>45689</v>
      </c>
      <c r="H4305" s="11">
        <v>11</v>
      </c>
      <c r="I4305" s="20" t="s">
        <v>259</v>
      </c>
      <c r="J4305" s="11" t="s">
        <v>261</v>
      </c>
      <c r="K4305" s="11" t="s">
        <v>11524</v>
      </c>
      <c r="L4305" s="11">
        <v>2</v>
      </c>
    </row>
    <row r="4306" spans="1:12">
      <c r="A4306" s="11" t="s">
        <v>7317</v>
      </c>
      <c r="D4306" s="11" t="s">
        <v>260</v>
      </c>
      <c r="E4306" s="19" t="s">
        <v>7835</v>
      </c>
      <c r="F4306" s="10">
        <v>42036</v>
      </c>
      <c r="G4306" s="10">
        <v>45689</v>
      </c>
      <c r="H4306" s="11">
        <v>11</v>
      </c>
      <c r="I4306" s="20" t="s">
        <v>259</v>
      </c>
      <c r="J4306" s="11" t="s">
        <v>261</v>
      </c>
      <c r="K4306" s="11" t="s">
        <v>11524</v>
      </c>
      <c r="L4306" s="11">
        <v>2</v>
      </c>
    </row>
    <row r="4307" spans="1:12">
      <c r="A4307" s="11" t="s">
        <v>7318</v>
      </c>
      <c r="D4307" s="11" t="s">
        <v>260</v>
      </c>
      <c r="E4307" s="19" t="s">
        <v>7836</v>
      </c>
      <c r="F4307" s="10">
        <v>42036</v>
      </c>
      <c r="G4307" s="10">
        <v>45689</v>
      </c>
      <c r="H4307" s="11">
        <v>11</v>
      </c>
      <c r="I4307" s="20" t="s">
        <v>259</v>
      </c>
      <c r="J4307" s="11" t="s">
        <v>261</v>
      </c>
      <c r="K4307" s="11" t="s">
        <v>11524</v>
      </c>
      <c r="L4307" s="11">
        <v>2</v>
      </c>
    </row>
    <row r="4308" spans="1:12">
      <c r="A4308" s="11" t="s">
        <v>7319</v>
      </c>
      <c r="D4308" s="11" t="s">
        <v>260</v>
      </c>
      <c r="E4308" s="19" t="s">
        <v>7837</v>
      </c>
      <c r="F4308" s="10">
        <v>42036</v>
      </c>
      <c r="G4308" s="10">
        <v>45689</v>
      </c>
      <c r="H4308" s="11">
        <v>11</v>
      </c>
      <c r="I4308" s="20" t="s">
        <v>259</v>
      </c>
      <c r="J4308" s="11" t="s">
        <v>261</v>
      </c>
      <c r="K4308" s="11" t="s">
        <v>11524</v>
      </c>
      <c r="L4308" s="11">
        <v>2</v>
      </c>
    </row>
    <row r="4309" spans="1:12">
      <c r="A4309" s="11" t="s">
        <v>7320</v>
      </c>
      <c r="D4309" s="11" t="s">
        <v>260</v>
      </c>
      <c r="E4309" s="19" t="s">
        <v>7838</v>
      </c>
      <c r="F4309" s="10">
        <v>42036</v>
      </c>
      <c r="G4309" s="10">
        <v>45689</v>
      </c>
      <c r="H4309" s="11">
        <v>11</v>
      </c>
      <c r="I4309" s="20" t="s">
        <v>259</v>
      </c>
      <c r="J4309" s="11" t="s">
        <v>261</v>
      </c>
      <c r="K4309" s="11" t="s">
        <v>11524</v>
      </c>
      <c r="L4309" s="11">
        <v>2</v>
      </c>
    </row>
    <row r="4310" spans="1:12">
      <c r="A4310" s="11" t="s">
        <v>7321</v>
      </c>
      <c r="D4310" s="11" t="s">
        <v>260</v>
      </c>
      <c r="E4310" s="19" t="s">
        <v>7839</v>
      </c>
      <c r="F4310" s="10">
        <v>42036</v>
      </c>
      <c r="G4310" s="10">
        <v>45689</v>
      </c>
      <c r="H4310" s="11">
        <v>11</v>
      </c>
      <c r="I4310" s="20" t="s">
        <v>259</v>
      </c>
      <c r="J4310" s="11" t="s">
        <v>261</v>
      </c>
      <c r="K4310" s="11" t="s">
        <v>11524</v>
      </c>
      <c r="L4310" s="11">
        <v>2</v>
      </c>
    </row>
    <row r="4311" spans="1:12">
      <c r="A4311" s="11" t="s">
        <v>7322</v>
      </c>
      <c r="D4311" s="11" t="s">
        <v>260</v>
      </c>
      <c r="E4311" s="19" t="s">
        <v>7840</v>
      </c>
      <c r="F4311" s="10">
        <v>42036</v>
      </c>
      <c r="G4311" s="10">
        <v>45689</v>
      </c>
      <c r="H4311" s="11">
        <v>11</v>
      </c>
      <c r="I4311" s="11" t="s">
        <v>277</v>
      </c>
      <c r="J4311" s="11" t="s">
        <v>261</v>
      </c>
      <c r="K4311" s="11" t="s">
        <v>11524</v>
      </c>
      <c r="L4311" s="11">
        <v>2</v>
      </c>
    </row>
    <row r="4312" spans="1:12">
      <c r="A4312" s="11" t="s">
        <v>7323</v>
      </c>
      <c r="D4312" s="11" t="s">
        <v>260</v>
      </c>
      <c r="E4312" s="19" t="s">
        <v>7841</v>
      </c>
      <c r="F4312" s="10">
        <v>42036</v>
      </c>
      <c r="G4312" s="10">
        <v>45689</v>
      </c>
      <c r="H4312" s="11">
        <v>11</v>
      </c>
      <c r="I4312" s="11" t="s">
        <v>277</v>
      </c>
      <c r="J4312" s="11" t="s">
        <v>261</v>
      </c>
      <c r="K4312" s="11" t="s">
        <v>11524</v>
      </c>
      <c r="L4312" s="11">
        <v>2</v>
      </c>
    </row>
    <row r="4313" spans="1:12">
      <c r="A4313" s="11" t="s">
        <v>7324</v>
      </c>
      <c r="D4313" s="11" t="s">
        <v>260</v>
      </c>
      <c r="E4313" s="19" t="s">
        <v>7842</v>
      </c>
      <c r="F4313" s="10">
        <v>42036</v>
      </c>
      <c r="G4313" s="10">
        <v>45689</v>
      </c>
      <c r="H4313" s="11">
        <v>11</v>
      </c>
      <c r="I4313" s="11" t="s">
        <v>277</v>
      </c>
      <c r="J4313" s="11" t="s">
        <v>261</v>
      </c>
      <c r="K4313" s="11" t="s">
        <v>11524</v>
      </c>
      <c r="L4313" s="11">
        <v>2</v>
      </c>
    </row>
    <row r="4314" spans="1:12">
      <c r="A4314" s="11" t="s">
        <v>12991</v>
      </c>
      <c r="D4314" s="11" t="s">
        <v>260</v>
      </c>
      <c r="E4314" s="19" t="s">
        <v>7843</v>
      </c>
      <c r="F4314" s="10">
        <v>42036</v>
      </c>
      <c r="G4314" s="10">
        <v>45689</v>
      </c>
      <c r="H4314" s="11">
        <v>11</v>
      </c>
      <c r="I4314" s="20" t="s">
        <v>259</v>
      </c>
      <c r="J4314" s="11" t="s">
        <v>261</v>
      </c>
      <c r="K4314" s="11" t="s">
        <v>11524</v>
      </c>
      <c r="L4314" s="11">
        <v>2</v>
      </c>
    </row>
    <row r="4315" spans="1:12">
      <c r="A4315" s="11" t="s">
        <v>12992</v>
      </c>
      <c r="D4315" s="11" t="s">
        <v>260</v>
      </c>
      <c r="E4315" s="19" t="s">
        <v>7844</v>
      </c>
      <c r="F4315" s="10">
        <v>42036</v>
      </c>
      <c r="G4315" s="10">
        <v>45689</v>
      </c>
      <c r="H4315" s="11">
        <v>11</v>
      </c>
      <c r="I4315" s="20" t="s">
        <v>259</v>
      </c>
      <c r="J4315" s="11" t="s">
        <v>261</v>
      </c>
      <c r="K4315" s="11" t="s">
        <v>11524</v>
      </c>
      <c r="L4315" s="11">
        <v>2</v>
      </c>
    </row>
    <row r="4316" spans="1:12">
      <c r="A4316" s="11" t="s">
        <v>12993</v>
      </c>
      <c r="D4316" s="11" t="s">
        <v>260</v>
      </c>
      <c r="E4316" s="19" t="s">
        <v>7845</v>
      </c>
      <c r="F4316" s="10">
        <v>42036</v>
      </c>
      <c r="G4316" s="10">
        <v>45689</v>
      </c>
      <c r="H4316" s="11">
        <v>11</v>
      </c>
      <c r="I4316" s="20" t="s">
        <v>259</v>
      </c>
      <c r="J4316" s="11" t="s">
        <v>261</v>
      </c>
      <c r="K4316" s="11" t="s">
        <v>11524</v>
      </c>
      <c r="L4316" s="11">
        <v>2</v>
      </c>
    </row>
    <row r="4317" spans="1:12">
      <c r="A4317" s="11" t="s">
        <v>12994</v>
      </c>
      <c r="D4317" s="11" t="s">
        <v>260</v>
      </c>
      <c r="E4317" s="19" t="s">
        <v>7846</v>
      </c>
      <c r="F4317" s="10">
        <v>42036</v>
      </c>
      <c r="G4317" s="10">
        <v>45689</v>
      </c>
      <c r="H4317" s="11">
        <v>11</v>
      </c>
      <c r="I4317" s="20" t="s">
        <v>259</v>
      </c>
      <c r="J4317" s="11" t="s">
        <v>261</v>
      </c>
      <c r="K4317" s="11" t="s">
        <v>11524</v>
      </c>
      <c r="L4317" s="11">
        <v>2</v>
      </c>
    </row>
    <row r="4318" spans="1:12">
      <c r="A4318" s="11" t="s">
        <v>12995</v>
      </c>
      <c r="D4318" s="11" t="s">
        <v>260</v>
      </c>
      <c r="E4318" s="19" t="s">
        <v>7847</v>
      </c>
      <c r="F4318" s="10">
        <v>42036</v>
      </c>
      <c r="G4318" s="10">
        <v>45689</v>
      </c>
      <c r="H4318" s="11">
        <v>11</v>
      </c>
      <c r="I4318" s="20" t="s">
        <v>259</v>
      </c>
      <c r="J4318" s="11" t="s">
        <v>261</v>
      </c>
      <c r="K4318" s="11" t="s">
        <v>11524</v>
      </c>
      <c r="L4318" s="11">
        <v>2</v>
      </c>
    </row>
    <row r="4319" spans="1:12">
      <c r="A4319" s="11" t="s">
        <v>12996</v>
      </c>
      <c r="D4319" s="11" t="s">
        <v>260</v>
      </c>
      <c r="E4319" s="19" t="s">
        <v>7848</v>
      </c>
      <c r="F4319" s="10">
        <v>42036</v>
      </c>
      <c r="G4319" s="10">
        <v>45689</v>
      </c>
      <c r="H4319" s="11">
        <v>11</v>
      </c>
      <c r="I4319" s="20" t="s">
        <v>259</v>
      </c>
      <c r="J4319" s="11" t="s">
        <v>261</v>
      </c>
      <c r="K4319" s="11" t="s">
        <v>11524</v>
      </c>
      <c r="L4319" s="11">
        <v>2</v>
      </c>
    </row>
    <row r="4320" spans="1:12">
      <c r="A4320" s="11" t="s">
        <v>12997</v>
      </c>
      <c r="D4320" s="11" t="s">
        <v>260</v>
      </c>
      <c r="E4320" s="19" t="s">
        <v>7849</v>
      </c>
      <c r="F4320" s="10">
        <v>42036</v>
      </c>
      <c r="G4320" s="10">
        <v>45689</v>
      </c>
      <c r="H4320" s="11">
        <v>11</v>
      </c>
      <c r="I4320" s="20" t="s">
        <v>259</v>
      </c>
      <c r="J4320" s="11" t="s">
        <v>261</v>
      </c>
      <c r="K4320" s="11" t="s">
        <v>11524</v>
      </c>
      <c r="L4320" s="11">
        <v>2</v>
      </c>
    </row>
    <row r="4321" spans="1:12">
      <c r="A4321" s="11" t="s">
        <v>12998</v>
      </c>
      <c r="D4321" s="11" t="s">
        <v>260</v>
      </c>
      <c r="E4321" s="19" t="s">
        <v>7850</v>
      </c>
      <c r="F4321" s="10">
        <v>42036</v>
      </c>
      <c r="G4321" s="10">
        <v>45689</v>
      </c>
      <c r="H4321" s="11">
        <v>11</v>
      </c>
      <c r="I4321" s="20" t="s">
        <v>259</v>
      </c>
      <c r="J4321" s="11" t="s">
        <v>261</v>
      </c>
      <c r="K4321" s="11" t="s">
        <v>11524</v>
      </c>
      <c r="L4321" s="11">
        <v>2</v>
      </c>
    </row>
    <row r="4322" spans="1:12">
      <c r="A4322" s="11" t="s">
        <v>12999</v>
      </c>
      <c r="D4322" s="11" t="s">
        <v>260</v>
      </c>
      <c r="E4322" s="19" t="s">
        <v>7851</v>
      </c>
      <c r="F4322" s="10">
        <v>42036</v>
      </c>
      <c r="G4322" s="10">
        <v>45689</v>
      </c>
      <c r="H4322" s="11">
        <v>11</v>
      </c>
      <c r="I4322" s="20" t="s">
        <v>259</v>
      </c>
      <c r="J4322" s="11" t="s">
        <v>261</v>
      </c>
      <c r="K4322" s="11" t="s">
        <v>11524</v>
      </c>
      <c r="L4322" s="11">
        <v>2</v>
      </c>
    </row>
    <row r="4323" spans="1:12">
      <c r="A4323" s="11" t="s">
        <v>13000</v>
      </c>
      <c r="D4323" s="11" t="s">
        <v>260</v>
      </c>
      <c r="E4323" s="19" t="s">
        <v>7852</v>
      </c>
      <c r="F4323" s="10">
        <v>42036</v>
      </c>
      <c r="G4323" s="10">
        <v>45689</v>
      </c>
      <c r="H4323" s="11">
        <v>11</v>
      </c>
      <c r="I4323" s="20" t="s">
        <v>259</v>
      </c>
      <c r="J4323" s="11" t="s">
        <v>261</v>
      </c>
      <c r="K4323" s="11" t="s">
        <v>11524</v>
      </c>
      <c r="L4323" s="11">
        <v>2</v>
      </c>
    </row>
    <row r="4324" spans="1:12">
      <c r="A4324" s="11" t="s">
        <v>13001</v>
      </c>
      <c r="D4324" s="11" t="s">
        <v>260</v>
      </c>
      <c r="E4324" s="19" t="s">
        <v>7853</v>
      </c>
      <c r="F4324" s="10">
        <v>42036</v>
      </c>
      <c r="G4324" s="10">
        <v>45689</v>
      </c>
      <c r="H4324" s="11">
        <v>11</v>
      </c>
      <c r="I4324" s="20" t="s">
        <v>259</v>
      </c>
      <c r="J4324" s="11" t="s">
        <v>261</v>
      </c>
      <c r="K4324" s="11" t="s">
        <v>11524</v>
      </c>
      <c r="L4324" s="11">
        <v>2</v>
      </c>
    </row>
    <row r="4325" spans="1:12">
      <c r="A4325" s="11" t="s">
        <v>13002</v>
      </c>
      <c r="D4325" s="11" t="s">
        <v>260</v>
      </c>
      <c r="E4325" s="19" t="s">
        <v>7854</v>
      </c>
      <c r="F4325" s="10">
        <v>42036</v>
      </c>
      <c r="G4325" s="10">
        <v>45689</v>
      </c>
      <c r="H4325" s="11">
        <v>11</v>
      </c>
      <c r="I4325" s="20" t="s">
        <v>259</v>
      </c>
      <c r="J4325" s="11" t="s">
        <v>261</v>
      </c>
      <c r="K4325" s="11" t="s">
        <v>11524</v>
      </c>
      <c r="L4325" s="11">
        <v>2</v>
      </c>
    </row>
    <row r="4326" spans="1:12">
      <c r="A4326" s="11" t="s">
        <v>13003</v>
      </c>
      <c r="D4326" s="11" t="s">
        <v>260</v>
      </c>
      <c r="E4326" s="19" t="s">
        <v>7855</v>
      </c>
      <c r="F4326" s="10">
        <v>42036</v>
      </c>
      <c r="G4326" s="10">
        <v>45689</v>
      </c>
      <c r="H4326" s="11">
        <v>11</v>
      </c>
      <c r="I4326" s="20" t="s">
        <v>259</v>
      </c>
      <c r="J4326" s="11" t="s">
        <v>261</v>
      </c>
      <c r="K4326" s="11" t="s">
        <v>11524</v>
      </c>
      <c r="L4326" s="11">
        <v>2</v>
      </c>
    </row>
    <row r="4327" spans="1:12">
      <c r="A4327" s="11" t="s">
        <v>13004</v>
      </c>
      <c r="D4327" s="11" t="s">
        <v>260</v>
      </c>
      <c r="E4327" s="19" t="s">
        <v>7856</v>
      </c>
      <c r="F4327" s="10">
        <v>42036</v>
      </c>
      <c r="G4327" s="10">
        <v>45689</v>
      </c>
      <c r="H4327" s="11">
        <v>11</v>
      </c>
      <c r="I4327" s="20" t="s">
        <v>259</v>
      </c>
      <c r="J4327" s="11" t="s">
        <v>261</v>
      </c>
      <c r="K4327" s="11" t="s">
        <v>11524</v>
      </c>
      <c r="L4327" s="11">
        <v>2</v>
      </c>
    </row>
    <row r="4328" spans="1:12">
      <c r="A4328" s="11" t="s">
        <v>13005</v>
      </c>
      <c r="D4328" s="11" t="s">
        <v>260</v>
      </c>
      <c r="E4328" s="19" t="s">
        <v>7857</v>
      </c>
      <c r="F4328" s="10">
        <v>42036</v>
      </c>
      <c r="G4328" s="10">
        <v>45689</v>
      </c>
      <c r="H4328" s="11">
        <v>11</v>
      </c>
      <c r="I4328" s="20" t="s">
        <v>259</v>
      </c>
      <c r="J4328" s="11" t="s">
        <v>261</v>
      </c>
      <c r="K4328" s="11" t="s">
        <v>11524</v>
      </c>
      <c r="L4328" s="11">
        <v>2</v>
      </c>
    </row>
    <row r="4329" spans="1:12">
      <c r="A4329" s="11" t="s">
        <v>13006</v>
      </c>
      <c r="D4329" s="11" t="s">
        <v>260</v>
      </c>
      <c r="E4329" s="19" t="s">
        <v>7858</v>
      </c>
      <c r="F4329" s="10">
        <v>42036</v>
      </c>
      <c r="G4329" s="10">
        <v>45689</v>
      </c>
      <c r="H4329" s="11">
        <v>11</v>
      </c>
      <c r="I4329" s="11" t="s">
        <v>277</v>
      </c>
      <c r="J4329" s="11" t="s">
        <v>261</v>
      </c>
      <c r="K4329" s="11" t="s">
        <v>11524</v>
      </c>
      <c r="L4329" s="11">
        <v>2</v>
      </c>
    </row>
    <row r="4330" spans="1:12">
      <c r="A4330" s="11" t="s">
        <v>13007</v>
      </c>
      <c r="D4330" s="11" t="s">
        <v>260</v>
      </c>
      <c r="E4330" s="19" t="s">
        <v>7859</v>
      </c>
      <c r="F4330" s="10">
        <v>42036</v>
      </c>
      <c r="G4330" s="10">
        <v>45689</v>
      </c>
      <c r="H4330" s="11">
        <v>11</v>
      </c>
      <c r="I4330" s="11" t="s">
        <v>277</v>
      </c>
      <c r="J4330" s="11" t="s">
        <v>261</v>
      </c>
      <c r="K4330" s="11" t="s">
        <v>11524</v>
      </c>
      <c r="L4330" s="11">
        <v>2</v>
      </c>
    </row>
    <row r="4331" spans="1:12">
      <c r="A4331" s="11" t="s">
        <v>13008</v>
      </c>
      <c r="D4331" s="11" t="s">
        <v>260</v>
      </c>
      <c r="E4331" s="19" t="s">
        <v>7860</v>
      </c>
      <c r="F4331" s="10">
        <v>42036</v>
      </c>
      <c r="G4331" s="10">
        <v>45689</v>
      </c>
      <c r="H4331" s="11">
        <v>11</v>
      </c>
      <c r="I4331" s="11" t="s">
        <v>277</v>
      </c>
      <c r="J4331" s="11" t="s">
        <v>261</v>
      </c>
      <c r="K4331" s="11" t="s">
        <v>11524</v>
      </c>
      <c r="L4331" s="11">
        <v>2</v>
      </c>
    </row>
    <row r="4332" spans="1:12">
      <c r="A4332" s="11" t="s">
        <v>7611</v>
      </c>
      <c r="D4332" s="11" t="s">
        <v>260</v>
      </c>
      <c r="E4332" s="19" t="s">
        <v>7861</v>
      </c>
      <c r="F4332" s="10">
        <v>42036</v>
      </c>
      <c r="G4332" s="10">
        <v>45689</v>
      </c>
      <c r="H4332" s="11">
        <v>11</v>
      </c>
      <c r="I4332" s="20" t="s">
        <v>259</v>
      </c>
      <c r="J4332" s="11" t="s">
        <v>261</v>
      </c>
      <c r="K4332" s="11" t="s">
        <v>11524</v>
      </c>
      <c r="L4332" s="11">
        <v>2</v>
      </c>
    </row>
    <row r="4333" spans="1:12">
      <c r="A4333" s="11" t="s">
        <v>7612</v>
      </c>
      <c r="D4333" s="11" t="s">
        <v>260</v>
      </c>
      <c r="E4333" s="19" t="s">
        <v>7862</v>
      </c>
      <c r="F4333" s="10">
        <v>42036</v>
      </c>
      <c r="G4333" s="10">
        <v>45689</v>
      </c>
      <c r="H4333" s="11">
        <v>11</v>
      </c>
      <c r="I4333" s="20" t="s">
        <v>259</v>
      </c>
      <c r="J4333" s="11" t="s">
        <v>261</v>
      </c>
      <c r="K4333" s="11" t="s">
        <v>11524</v>
      </c>
      <c r="L4333" s="11">
        <v>2</v>
      </c>
    </row>
    <row r="4334" spans="1:12">
      <c r="A4334" s="11" t="s">
        <v>7613</v>
      </c>
      <c r="D4334" s="11" t="s">
        <v>260</v>
      </c>
      <c r="E4334" s="19" t="s">
        <v>7863</v>
      </c>
      <c r="F4334" s="10">
        <v>42036</v>
      </c>
      <c r="G4334" s="10">
        <v>45689</v>
      </c>
      <c r="H4334" s="11">
        <v>11</v>
      </c>
      <c r="I4334" s="20" t="s">
        <v>259</v>
      </c>
      <c r="J4334" s="11" t="s">
        <v>261</v>
      </c>
      <c r="K4334" s="11" t="s">
        <v>11524</v>
      </c>
      <c r="L4334" s="11">
        <v>2</v>
      </c>
    </row>
    <row r="4335" spans="1:12">
      <c r="A4335" s="11" t="s">
        <v>7614</v>
      </c>
      <c r="D4335" s="11" t="s">
        <v>260</v>
      </c>
      <c r="E4335" s="19" t="s">
        <v>7864</v>
      </c>
      <c r="F4335" s="10">
        <v>42036</v>
      </c>
      <c r="G4335" s="10">
        <v>45689</v>
      </c>
      <c r="H4335" s="11">
        <v>11</v>
      </c>
      <c r="I4335" s="20" t="s">
        <v>259</v>
      </c>
      <c r="J4335" s="11" t="s">
        <v>261</v>
      </c>
      <c r="K4335" s="11" t="s">
        <v>11524</v>
      </c>
      <c r="L4335" s="11">
        <v>2</v>
      </c>
    </row>
    <row r="4336" spans="1:12">
      <c r="A4336" s="11" t="s">
        <v>7615</v>
      </c>
      <c r="D4336" s="11" t="s">
        <v>260</v>
      </c>
      <c r="E4336" s="19" t="s">
        <v>7865</v>
      </c>
      <c r="F4336" s="10">
        <v>42036</v>
      </c>
      <c r="G4336" s="10">
        <v>45689</v>
      </c>
      <c r="H4336" s="11">
        <v>11</v>
      </c>
      <c r="I4336" s="20" t="s">
        <v>259</v>
      </c>
      <c r="J4336" s="11" t="s">
        <v>261</v>
      </c>
      <c r="K4336" s="11" t="s">
        <v>11524</v>
      </c>
      <c r="L4336" s="11">
        <v>2</v>
      </c>
    </row>
    <row r="4337" spans="1:12">
      <c r="A4337" s="11" t="s">
        <v>7616</v>
      </c>
      <c r="D4337" s="11" t="s">
        <v>260</v>
      </c>
      <c r="E4337" s="19" t="s">
        <v>7866</v>
      </c>
      <c r="F4337" s="10">
        <v>42036</v>
      </c>
      <c r="G4337" s="10">
        <v>45689</v>
      </c>
      <c r="H4337" s="11">
        <v>11</v>
      </c>
      <c r="I4337" s="20" t="s">
        <v>259</v>
      </c>
      <c r="J4337" s="11" t="s">
        <v>261</v>
      </c>
      <c r="K4337" s="11" t="s">
        <v>11524</v>
      </c>
      <c r="L4337" s="11">
        <v>2</v>
      </c>
    </row>
    <row r="4338" spans="1:12">
      <c r="A4338" s="11" t="s">
        <v>7617</v>
      </c>
      <c r="D4338" s="11" t="s">
        <v>260</v>
      </c>
      <c r="E4338" s="19" t="s">
        <v>7867</v>
      </c>
      <c r="F4338" s="10">
        <v>42036</v>
      </c>
      <c r="G4338" s="10">
        <v>45689</v>
      </c>
      <c r="H4338" s="11">
        <v>11</v>
      </c>
      <c r="I4338" s="20" t="s">
        <v>259</v>
      </c>
      <c r="J4338" s="11" t="s">
        <v>261</v>
      </c>
      <c r="K4338" s="11" t="s">
        <v>11524</v>
      </c>
      <c r="L4338" s="11">
        <v>2</v>
      </c>
    </row>
    <row r="4339" spans="1:12">
      <c r="A4339" s="11" t="s">
        <v>7618</v>
      </c>
      <c r="D4339" s="11" t="s">
        <v>260</v>
      </c>
      <c r="E4339" s="19" t="s">
        <v>7868</v>
      </c>
      <c r="F4339" s="10">
        <v>42036</v>
      </c>
      <c r="G4339" s="10">
        <v>45689</v>
      </c>
      <c r="H4339" s="11">
        <v>11</v>
      </c>
      <c r="I4339" s="20" t="s">
        <v>259</v>
      </c>
      <c r="J4339" s="11" t="s">
        <v>261</v>
      </c>
      <c r="K4339" s="11" t="s">
        <v>11524</v>
      </c>
      <c r="L4339" s="11">
        <v>2</v>
      </c>
    </row>
    <row r="4340" spans="1:12">
      <c r="A4340" s="11" t="s">
        <v>7619</v>
      </c>
      <c r="D4340" s="11" t="s">
        <v>260</v>
      </c>
      <c r="E4340" s="19" t="s">
        <v>7869</v>
      </c>
      <c r="F4340" s="10">
        <v>42036</v>
      </c>
      <c r="G4340" s="10">
        <v>45689</v>
      </c>
      <c r="H4340" s="11">
        <v>11</v>
      </c>
      <c r="I4340" s="20" t="s">
        <v>259</v>
      </c>
      <c r="J4340" s="11" t="s">
        <v>261</v>
      </c>
      <c r="K4340" s="11" t="s">
        <v>11524</v>
      </c>
      <c r="L4340" s="11">
        <v>2</v>
      </c>
    </row>
    <row r="4341" spans="1:12">
      <c r="A4341" s="11" t="s">
        <v>7620</v>
      </c>
      <c r="D4341" s="11" t="s">
        <v>260</v>
      </c>
      <c r="E4341" s="19" t="s">
        <v>7870</v>
      </c>
      <c r="F4341" s="10">
        <v>42036</v>
      </c>
      <c r="G4341" s="10">
        <v>45689</v>
      </c>
      <c r="H4341" s="11">
        <v>11</v>
      </c>
      <c r="I4341" s="20" t="s">
        <v>259</v>
      </c>
      <c r="J4341" s="11" t="s">
        <v>261</v>
      </c>
      <c r="K4341" s="11" t="s">
        <v>11524</v>
      </c>
      <c r="L4341" s="11">
        <v>2</v>
      </c>
    </row>
    <row r="4342" spans="1:12">
      <c r="A4342" s="11" t="s">
        <v>7621</v>
      </c>
      <c r="D4342" s="11" t="s">
        <v>260</v>
      </c>
      <c r="E4342" s="19" t="s">
        <v>7871</v>
      </c>
      <c r="F4342" s="10">
        <v>42036</v>
      </c>
      <c r="G4342" s="10">
        <v>45689</v>
      </c>
      <c r="H4342" s="11">
        <v>11</v>
      </c>
      <c r="I4342" s="20" t="s">
        <v>259</v>
      </c>
      <c r="J4342" s="11" t="s">
        <v>261</v>
      </c>
      <c r="K4342" s="11" t="s">
        <v>11524</v>
      </c>
      <c r="L4342" s="11">
        <v>2</v>
      </c>
    </row>
    <row r="4343" spans="1:12">
      <c r="A4343" s="11" t="s">
        <v>7622</v>
      </c>
      <c r="D4343" s="11" t="s">
        <v>260</v>
      </c>
      <c r="E4343" s="19" t="s">
        <v>7872</v>
      </c>
      <c r="F4343" s="10">
        <v>42036</v>
      </c>
      <c r="G4343" s="10">
        <v>45689</v>
      </c>
      <c r="H4343" s="11">
        <v>11</v>
      </c>
      <c r="I4343" s="20" t="s">
        <v>259</v>
      </c>
      <c r="J4343" s="11" t="s">
        <v>261</v>
      </c>
      <c r="K4343" s="11" t="s">
        <v>11524</v>
      </c>
      <c r="L4343" s="11">
        <v>2</v>
      </c>
    </row>
    <row r="4344" spans="1:12">
      <c r="A4344" s="11" t="s">
        <v>7623</v>
      </c>
      <c r="D4344" s="11" t="s">
        <v>260</v>
      </c>
      <c r="E4344" s="19" t="s">
        <v>7873</v>
      </c>
      <c r="F4344" s="10">
        <v>42036</v>
      </c>
      <c r="G4344" s="10">
        <v>45689</v>
      </c>
      <c r="H4344" s="11">
        <v>11</v>
      </c>
      <c r="I4344" s="20" t="s">
        <v>259</v>
      </c>
      <c r="J4344" s="11" t="s">
        <v>261</v>
      </c>
      <c r="K4344" s="11" t="s">
        <v>11524</v>
      </c>
      <c r="L4344" s="11">
        <v>2</v>
      </c>
    </row>
    <row r="4345" spans="1:12">
      <c r="A4345" s="11" t="s">
        <v>7624</v>
      </c>
      <c r="D4345" s="11" t="s">
        <v>260</v>
      </c>
      <c r="E4345" s="19" t="s">
        <v>7874</v>
      </c>
      <c r="F4345" s="10">
        <v>42036</v>
      </c>
      <c r="G4345" s="10">
        <v>45689</v>
      </c>
      <c r="H4345" s="11">
        <v>11</v>
      </c>
      <c r="I4345" s="20" t="s">
        <v>259</v>
      </c>
      <c r="J4345" s="11" t="s">
        <v>261</v>
      </c>
      <c r="K4345" s="11" t="s">
        <v>11524</v>
      </c>
      <c r="L4345" s="11">
        <v>2</v>
      </c>
    </row>
    <row r="4346" spans="1:12">
      <c r="A4346" s="11" t="s">
        <v>7625</v>
      </c>
      <c r="D4346" s="11" t="s">
        <v>260</v>
      </c>
      <c r="E4346" s="19" t="s">
        <v>7875</v>
      </c>
      <c r="F4346" s="10">
        <v>42036</v>
      </c>
      <c r="G4346" s="10">
        <v>45689</v>
      </c>
      <c r="H4346" s="11">
        <v>11</v>
      </c>
      <c r="I4346" s="20" t="s">
        <v>259</v>
      </c>
      <c r="J4346" s="11" t="s">
        <v>261</v>
      </c>
      <c r="K4346" s="11" t="s">
        <v>11524</v>
      </c>
      <c r="L4346" s="11">
        <v>2</v>
      </c>
    </row>
    <row r="4347" spans="1:12">
      <c r="A4347" s="11" t="s">
        <v>7626</v>
      </c>
      <c r="D4347" s="11" t="s">
        <v>260</v>
      </c>
      <c r="E4347" s="19" t="s">
        <v>7876</v>
      </c>
      <c r="F4347" s="10">
        <v>42036</v>
      </c>
      <c r="G4347" s="10">
        <v>45689</v>
      </c>
      <c r="H4347" s="11">
        <v>11</v>
      </c>
      <c r="I4347" s="11" t="s">
        <v>277</v>
      </c>
      <c r="J4347" s="11" t="s">
        <v>261</v>
      </c>
      <c r="K4347" s="11" t="s">
        <v>11524</v>
      </c>
      <c r="L4347" s="11">
        <v>2</v>
      </c>
    </row>
    <row r="4348" spans="1:12">
      <c r="A4348" s="11" t="s">
        <v>7627</v>
      </c>
      <c r="D4348" s="11" t="s">
        <v>260</v>
      </c>
      <c r="E4348" s="19" t="s">
        <v>7877</v>
      </c>
      <c r="F4348" s="10">
        <v>42036</v>
      </c>
      <c r="G4348" s="10">
        <v>45689</v>
      </c>
      <c r="H4348" s="11">
        <v>11</v>
      </c>
      <c r="I4348" s="11" t="s">
        <v>277</v>
      </c>
      <c r="J4348" s="11" t="s">
        <v>261</v>
      </c>
      <c r="K4348" s="11" t="s">
        <v>11524</v>
      </c>
      <c r="L4348" s="11">
        <v>2</v>
      </c>
    </row>
    <row r="4349" spans="1:12">
      <c r="A4349" s="11" t="s">
        <v>7628</v>
      </c>
      <c r="D4349" s="11" t="s">
        <v>260</v>
      </c>
      <c r="E4349" s="19" t="s">
        <v>7878</v>
      </c>
      <c r="F4349" s="10">
        <v>42036</v>
      </c>
      <c r="G4349" s="10">
        <v>45689</v>
      </c>
      <c r="H4349" s="11">
        <v>11</v>
      </c>
      <c r="I4349" s="11" t="s">
        <v>277</v>
      </c>
      <c r="J4349" s="11" t="s">
        <v>261</v>
      </c>
      <c r="K4349" s="11" t="s">
        <v>11524</v>
      </c>
      <c r="L4349" s="11">
        <v>2</v>
      </c>
    </row>
    <row r="4350" spans="1:12">
      <c r="A4350" s="11" t="s">
        <v>7629</v>
      </c>
      <c r="D4350" s="11" t="s">
        <v>260</v>
      </c>
      <c r="E4350" s="19" t="s">
        <v>7879</v>
      </c>
      <c r="F4350" s="10">
        <v>42036</v>
      </c>
      <c r="G4350" s="10">
        <v>45689</v>
      </c>
      <c r="H4350" s="11">
        <v>11</v>
      </c>
      <c r="I4350" s="20" t="s">
        <v>259</v>
      </c>
      <c r="J4350" s="11" t="s">
        <v>261</v>
      </c>
      <c r="K4350" s="11" t="s">
        <v>11524</v>
      </c>
      <c r="L4350" s="11">
        <v>2</v>
      </c>
    </row>
    <row r="4351" spans="1:12">
      <c r="A4351" s="11" t="s">
        <v>7630</v>
      </c>
      <c r="D4351" s="11" t="s">
        <v>260</v>
      </c>
      <c r="E4351" s="19" t="s">
        <v>7880</v>
      </c>
      <c r="F4351" s="10">
        <v>42036</v>
      </c>
      <c r="G4351" s="10">
        <v>45689</v>
      </c>
      <c r="H4351" s="11">
        <v>11</v>
      </c>
      <c r="I4351" s="20" t="s">
        <v>259</v>
      </c>
      <c r="J4351" s="11" t="s">
        <v>261</v>
      </c>
      <c r="K4351" s="11" t="s">
        <v>11524</v>
      </c>
      <c r="L4351" s="11">
        <v>2</v>
      </c>
    </row>
    <row r="4352" spans="1:12">
      <c r="A4352" s="11" t="s">
        <v>7631</v>
      </c>
      <c r="D4352" s="11" t="s">
        <v>260</v>
      </c>
      <c r="E4352" s="19" t="s">
        <v>7881</v>
      </c>
      <c r="F4352" s="10">
        <v>42036</v>
      </c>
      <c r="G4352" s="10">
        <v>45689</v>
      </c>
      <c r="H4352" s="11">
        <v>11</v>
      </c>
      <c r="I4352" s="20" t="s">
        <v>259</v>
      </c>
      <c r="J4352" s="11" t="s">
        <v>261</v>
      </c>
      <c r="K4352" s="11" t="s">
        <v>11524</v>
      </c>
      <c r="L4352" s="11">
        <v>2</v>
      </c>
    </row>
    <row r="4353" spans="1:12">
      <c r="A4353" s="11" t="s">
        <v>7632</v>
      </c>
      <c r="D4353" s="11" t="s">
        <v>260</v>
      </c>
      <c r="E4353" s="19" t="s">
        <v>7882</v>
      </c>
      <c r="F4353" s="10">
        <v>42036</v>
      </c>
      <c r="G4353" s="10">
        <v>45689</v>
      </c>
      <c r="H4353" s="11">
        <v>11</v>
      </c>
      <c r="I4353" s="20" t="s">
        <v>259</v>
      </c>
      <c r="J4353" s="11" t="s">
        <v>261</v>
      </c>
      <c r="K4353" s="11" t="s">
        <v>11524</v>
      </c>
      <c r="L4353" s="11">
        <v>2</v>
      </c>
    </row>
    <row r="4354" spans="1:12">
      <c r="A4354" s="11" t="s">
        <v>7633</v>
      </c>
      <c r="D4354" s="11" t="s">
        <v>260</v>
      </c>
      <c r="E4354" s="19" t="s">
        <v>7883</v>
      </c>
      <c r="F4354" s="10">
        <v>42036</v>
      </c>
      <c r="G4354" s="10">
        <v>45689</v>
      </c>
      <c r="H4354" s="11">
        <v>11</v>
      </c>
      <c r="I4354" s="20" t="s">
        <v>259</v>
      </c>
      <c r="J4354" s="11" t="s">
        <v>261</v>
      </c>
      <c r="K4354" s="11" t="s">
        <v>11524</v>
      </c>
      <c r="L4354" s="11">
        <v>2</v>
      </c>
    </row>
    <row r="4355" spans="1:12">
      <c r="A4355" s="11" t="s">
        <v>7634</v>
      </c>
      <c r="D4355" s="11" t="s">
        <v>260</v>
      </c>
      <c r="E4355" s="19" t="s">
        <v>7884</v>
      </c>
      <c r="F4355" s="10">
        <v>42036</v>
      </c>
      <c r="G4355" s="10">
        <v>45689</v>
      </c>
      <c r="H4355" s="11">
        <v>11</v>
      </c>
      <c r="I4355" s="20" t="s">
        <v>259</v>
      </c>
      <c r="J4355" s="11" t="s">
        <v>261</v>
      </c>
      <c r="K4355" s="11" t="s">
        <v>11524</v>
      </c>
      <c r="L4355" s="11">
        <v>2</v>
      </c>
    </row>
    <row r="4356" spans="1:12">
      <c r="A4356" s="11" t="s">
        <v>7635</v>
      </c>
      <c r="D4356" s="11" t="s">
        <v>260</v>
      </c>
      <c r="E4356" s="19" t="s">
        <v>7885</v>
      </c>
      <c r="F4356" s="10">
        <v>42036</v>
      </c>
      <c r="G4356" s="10">
        <v>45689</v>
      </c>
      <c r="H4356" s="11">
        <v>11</v>
      </c>
      <c r="I4356" s="20" t="s">
        <v>259</v>
      </c>
      <c r="J4356" s="11" t="s">
        <v>261</v>
      </c>
      <c r="K4356" s="11" t="s">
        <v>11524</v>
      </c>
      <c r="L4356" s="11">
        <v>2</v>
      </c>
    </row>
    <row r="4357" spans="1:12">
      <c r="A4357" s="11" t="s">
        <v>7636</v>
      </c>
      <c r="D4357" s="11" t="s">
        <v>260</v>
      </c>
      <c r="E4357" s="19" t="s">
        <v>7886</v>
      </c>
      <c r="F4357" s="10">
        <v>42036</v>
      </c>
      <c r="G4357" s="10">
        <v>45689</v>
      </c>
      <c r="H4357" s="11">
        <v>11</v>
      </c>
      <c r="I4357" s="20" t="s">
        <v>259</v>
      </c>
      <c r="J4357" s="11" t="s">
        <v>261</v>
      </c>
      <c r="K4357" s="11" t="s">
        <v>11524</v>
      </c>
      <c r="L4357" s="11">
        <v>2</v>
      </c>
    </row>
    <row r="4358" spans="1:12">
      <c r="A4358" s="11" t="s">
        <v>7637</v>
      </c>
      <c r="D4358" s="11" t="s">
        <v>260</v>
      </c>
      <c r="E4358" s="19" t="s">
        <v>7887</v>
      </c>
      <c r="F4358" s="10">
        <v>42036</v>
      </c>
      <c r="G4358" s="10">
        <v>45689</v>
      </c>
      <c r="H4358" s="11">
        <v>11</v>
      </c>
      <c r="I4358" s="20" t="s">
        <v>259</v>
      </c>
      <c r="J4358" s="11" t="s">
        <v>261</v>
      </c>
      <c r="K4358" s="11" t="s">
        <v>11524</v>
      </c>
      <c r="L4358" s="11">
        <v>2</v>
      </c>
    </row>
    <row r="4359" spans="1:12">
      <c r="A4359" s="11" t="s">
        <v>7638</v>
      </c>
      <c r="D4359" s="11" t="s">
        <v>260</v>
      </c>
      <c r="E4359" s="19" t="s">
        <v>7888</v>
      </c>
      <c r="F4359" s="10">
        <v>42036</v>
      </c>
      <c r="G4359" s="10">
        <v>45689</v>
      </c>
      <c r="H4359" s="11">
        <v>11</v>
      </c>
      <c r="I4359" s="20" t="s">
        <v>259</v>
      </c>
      <c r="J4359" s="11" t="s">
        <v>261</v>
      </c>
      <c r="K4359" s="11" t="s">
        <v>11524</v>
      </c>
      <c r="L4359" s="11">
        <v>2</v>
      </c>
    </row>
    <row r="4360" spans="1:12">
      <c r="A4360" s="11" t="s">
        <v>7639</v>
      </c>
      <c r="D4360" s="11" t="s">
        <v>260</v>
      </c>
      <c r="E4360" s="19" t="s">
        <v>7889</v>
      </c>
      <c r="F4360" s="10">
        <v>42036</v>
      </c>
      <c r="G4360" s="10">
        <v>45689</v>
      </c>
      <c r="H4360" s="11">
        <v>11</v>
      </c>
      <c r="I4360" s="20" t="s">
        <v>259</v>
      </c>
      <c r="J4360" s="11" t="s">
        <v>261</v>
      </c>
      <c r="K4360" s="11" t="s">
        <v>11524</v>
      </c>
      <c r="L4360" s="11">
        <v>2</v>
      </c>
    </row>
    <row r="4361" spans="1:12">
      <c r="A4361" s="11" t="s">
        <v>7640</v>
      </c>
      <c r="D4361" s="11" t="s">
        <v>260</v>
      </c>
      <c r="E4361" s="19" t="s">
        <v>7890</v>
      </c>
      <c r="F4361" s="10">
        <v>42036</v>
      </c>
      <c r="G4361" s="10">
        <v>45689</v>
      </c>
      <c r="H4361" s="11">
        <v>11</v>
      </c>
      <c r="I4361" s="20" t="s">
        <v>259</v>
      </c>
      <c r="J4361" s="11" t="s">
        <v>261</v>
      </c>
      <c r="K4361" s="11" t="s">
        <v>11524</v>
      </c>
      <c r="L4361" s="11">
        <v>2</v>
      </c>
    </row>
    <row r="4362" spans="1:12">
      <c r="A4362" s="11" t="s">
        <v>7641</v>
      </c>
      <c r="D4362" s="11" t="s">
        <v>260</v>
      </c>
      <c r="E4362" s="19" t="s">
        <v>7891</v>
      </c>
      <c r="F4362" s="10">
        <v>42036</v>
      </c>
      <c r="G4362" s="10">
        <v>45689</v>
      </c>
      <c r="H4362" s="11">
        <v>11</v>
      </c>
      <c r="I4362" s="20" t="s">
        <v>259</v>
      </c>
      <c r="J4362" s="11" t="s">
        <v>261</v>
      </c>
      <c r="K4362" s="11" t="s">
        <v>11524</v>
      </c>
      <c r="L4362" s="11">
        <v>2</v>
      </c>
    </row>
    <row r="4363" spans="1:12">
      <c r="A4363" s="11" t="s">
        <v>7642</v>
      </c>
      <c r="D4363" s="11" t="s">
        <v>260</v>
      </c>
      <c r="E4363" s="19" t="s">
        <v>7892</v>
      </c>
      <c r="F4363" s="10">
        <v>42036</v>
      </c>
      <c r="G4363" s="10">
        <v>45689</v>
      </c>
      <c r="H4363" s="11">
        <v>11</v>
      </c>
      <c r="I4363" s="20" t="s">
        <v>259</v>
      </c>
      <c r="J4363" s="11" t="s">
        <v>261</v>
      </c>
      <c r="K4363" s="11" t="s">
        <v>11524</v>
      </c>
      <c r="L4363" s="11">
        <v>2</v>
      </c>
    </row>
    <row r="4364" spans="1:12">
      <c r="A4364" s="11" t="s">
        <v>7643</v>
      </c>
      <c r="D4364" s="11" t="s">
        <v>260</v>
      </c>
      <c r="E4364" s="19" t="s">
        <v>7893</v>
      </c>
      <c r="F4364" s="10">
        <v>42036</v>
      </c>
      <c r="G4364" s="10">
        <v>45689</v>
      </c>
      <c r="H4364" s="11">
        <v>11</v>
      </c>
      <c r="I4364" s="20" t="s">
        <v>259</v>
      </c>
      <c r="J4364" s="11" t="s">
        <v>261</v>
      </c>
      <c r="K4364" s="11" t="s">
        <v>11524</v>
      </c>
      <c r="L4364" s="11">
        <v>2</v>
      </c>
    </row>
    <row r="4365" spans="1:12">
      <c r="A4365" s="11" t="s">
        <v>7644</v>
      </c>
      <c r="D4365" s="11" t="s">
        <v>260</v>
      </c>
      <c r="E4365" s="19" t="s">
        <v>7894</v>
      </c>
      <c r="F4365" s="10">
        <v>42036</v>
      </c>
      <c r="G4365" s="10">
        <v>45689</v>
      </c>
      <c r="H4365" s="11">
        <v>11</v>
      </c>
      <c r="I4365" s="11" t="s">
        <v>277</v>
      </c>
      <c r="J4365" s="11" t="s">
        <v>261</v>
      </c>
      <c r="K4365" s="11" t="s">
        <v>11524</v>
      </c>
      <c r="L4365" s="11">
        <v>2</v>
      </c>
    </row>
    <row r="4366" spans="1:12">
      <c r="A4366" s="11" t="s">
        <v>7645</v>
      </c>
      <c r="D4366" s="11" t="s">
        <v>260</v>
      </c>
      <c r="E4366" s="19" t="s">
        <v>7895</v>
      </c>
      <c r="F4366" s="10">
        <v>42036</v>
      </c>
      <c r="G4366" s="10">
        <v>45689</v>
      </c>
      <c r="H4366" s="11">
        <v>11</v>
      </c>
      <c r="I4366" s="11" t="s">
        <v>277</v>
      </c>
      <c r="J4366" s="11" t="s">
        <v>261</v>
      </c>
      <c r="K4366" s="11" t="s">
        <v>11524</v>
      </c>
      <c r="L4366" s="11">
        <v>2</v>
      </c>
    </row>
    <row r="4367" spans="1:12">
      <c r="A4367" s="11" t="s">
        <v>7646</v>
      </c>
      <c r="D4367" s="11" t="s">
        <v>260</v>
      </c>
      <c r="E4367" s="19" t="s">
        <v>7896</v>
      </c>
      <c r="F4367" s="10">
        <v>42036</v>
      </c>
      <c r="G4367" s="10">
        <v>45689</v>
      </c>
      <c r="H4367" s="11">
        <v>11</v>
      </c>
      <c r="I4367" s="11" t="s">
        <v>277</v>
      </c>
      <c r="J4367" s="11" t="s">
        <v>261</v>
      </c>
      <c r="K4367" s="11" t="s">
        <v>11524</v>
      </c>
      <c r="L4367" s="11">
        <v>2</v>
      </c>
    </row>
    <row r="4368" spans="1:12">
      <c r="A4368" s="11" t="s">
        <v>7647</v>
      </c>
      <c r="D4368" s="11" t="s">
        <v>260</v>
      </c>
      <c r="E4368" s="19" t="s">
        <v>7897</v>
      </c>
      <c r="F4368" s="10">
        <v>42036</v>
      </c>
      <c r="G4368" s="10">
        <v>45689</v>
      </c>
      <c r="H4368" s="11">
        <v>11</v>
      </c>
      <c r="I4368" s="20" t="s">
        <v>259</v>
      </c>
      <c r="J4368" s="11" t="s">
        <v>261</v>
      </c>
      <c r="K4368" s="11" t="s">
        <v>11524</v>
      </c>
      <c r="L4368" s="11">
        <v>2</v>
      </c>
    </row>
    <row r="4369" spans="1:12">
      <c r="A4369" s="11" t="s">
        <v>7648</v>
      </c>
      <c r="D4369" s="11" t="s">
        <v>260</v>
      </c>
      <c r="E4369" s="19" t="s">
        <v>7898</v>
      </c>
      <c r="F4369" s="10">
        <v>42036</v>
      </c>
      <c r="G4369" s="10">
        <v>45689</v>
      </c>
      <c r="H4369" s="11">
        <v>11</v>
      </c>
      <c r="I4369" s="20" t="s">
        <v>259</v>
      </c>
      <c r="J4369" s="11" t="s">
        <v>261</v>
      </c>
      <c r="K4369" s="11" t="s">
        <v>11524</v>
      </c>
      <c r="L4369" s="11">
        <v>2</v>
      </c>
    </row>
    <row r="4370" spans="1:12">
      <c r="A4370" s="11" t="s">
        <v>7649</v>
      </c>
      <c r="D4370" s="11" t="s">
        <v>260</v>
      </c>
      <c r="E4370" s="19" t="s">
        <v>7899</v>
      </c>
      <c r="F4370" s="10">
        <v>42036</v>
      </c>
      <c r="G4370" s="10">
        <v>45689</v>
      </c>
      <c r="H4370" s="11">
        <v>11</v>
      </c>
      <c r="I4370" s="20" t="s">
        <v>259</v>
      </c>
      <c r="J4370" s="11" t="s">
        <v>261</v>
      </c>
      <c r="K4370" s="11" t="s">
        <v>11524</v>
      </c>
      <c r="L4370" s="11">
        <v>2</v>
      </c>
    </row>
    <row r="4371" spans="1:12">
      <c r="A4371" s="11" t="s">
        <v>7650</v>
      </c>
      <c r="D4371" s="11" t="s">
        <v>260</v>
      </c>
      <c r="E4371" s="19" t="s">
        <v>7900</v>
      </c>
      <c r="F4371" s="10">
        <v>42036</v>
      </c>
      <c r="G4371" s="10">
        <v>45689</v>
      </c>
      <c r="H4371" s="11">
        <v>11</v>
      </c>
      <c r="I4371" s="20" t="s">
        <v>259</v>
      </c>
      <c r="J4371" s="11" t="s">
        <v>261</v>
      </c>
      <c r="K4371" s="11" t="s">
        <v>11524</v>
      </c>
      <c r="L4371" s="11">
        <v>2</v>
      </c>
    </row>
    <row r="4372" spans="1:12">
      <c r="A4372" s="11" t="s">
        <v>7651</v>
      </c>
      <c r="D4372" s="11" t="s">
        <v>260</v>
      </c>
      <c r="E4372" s="19" t="s">
        <v>7901</v>
      </c>
      <c r="F4372" s="10">
        <v>42036</v>
      </c>
      <c r="G4372" s="10">
        <v>45689</v>
      </c>
      <c r="H4372" s="11">
        <v>11</v>
      </c>
      <c r="I4372" s="20" t="s">
        <v>259</v>
      </c>
      <c r="J4372" s="11" t="s">
        <v>261</v>
      </c>
      <c r="K4372" s="11" t="s">
        <v>11524</v>
      </c>
      <c r="L4372" s="11">
        <v>2</v>
      </c>
    </row>
    <row r="4373" spans="1:12">
      <c r="A4373" s="11" t="s">
        <v>7652</v>
      </c>
      <c r="D4373" s="11" t="s">
        <v>260</v>
      </c>
      <c r="E4373" s="19" t="s">
        <v>7902</v>
      </c>
      <c r="F4373" s="10">
        <v>42036</v>
      </c>
      <c r="G4373" s="10">
        <v>45689</v>
      </c>
      <c r="H4373" s="11">
        <v>11</v>
      </c>
      <c r="I4373" s="20" t="s">
        <v>259</v>
      </c>
      <c r="J4373" s="11" t="s">
        <v>261</v>
      </c>
      <c r="K4373" s="11" t="s">
        <v>11524</v>
      </c>
      <c r="L4373" s="11">
        <v>2</v>
      </c>
    </row>
    <row r="4374" spans="1:12">
      <c r="A4374" s="11" t="s">
        <v>7653</v>
      </c>
      <c r="D4374" s="11" t="s">
        <v>260</v>
      </c>
      <c r="E4374" s="19" t="s">
        <v>7903</v>
      </c>
      <c r="F4374" s="10">
        <v>42036</v>
      </c>
      <c r="G4374" s="10">
        <v>45689</v>
      </c>
      <c r="H4374" s="11">
        <v>11</v>
      </c>
      <c r="I4374" s="20" t="s">
        <v>259</v>
      </c>
      <c r="J4374" s="11" t="s">
        <v>261</v>
      </c>
      <c r="K4374" s="11" t="s">
        <v>11524</v>
      </c>
      <c r="L4374" s="11">
        <v>2</v>
      </c>
    </row>
    <row r="4375" spans="1:12">
      <c r="A4375" s="11" t="s">
        <v>7654</v>
      </c>
      <c r="D4375" s="11" t="s">
        <v>260</v>
      </c>
      <c r="E4375" s="19" t="s">
        <v>7904</v>
      </c>
      <c r="F4375" s="10">
        <v>42036</v>
      </c>
      <c r="G4375" s="10">
        <v>45689</v>
      </c>
      <c r="H4375" s="11">
        <v>11</v>
      </c>
      <c r="I4375" s="20" t="s">
        <v>259</v>
      </c>
      <c r="J4375" s="11" t="s">
        <v>261</v>
      </c>
      <c r="K4375" s="11" t="s">
        <v>11524</v>
      </c>
      <c r="L4375" s="11">
        <v>2</v>
      </c>
    </row>
    <row r="4376" spans="1:12">
      <c r="A4376" s="11" t="s">
        <v>7655</v>
      </c>
      <c r="D4376" s="11" t="s">
        <v>260</v>
      </c>
      <c r="E4376" s="19" t="s">
        <v>7905</v>
      </c>
      <c r="F4376" s="10">
        <v>42036</v>
      </c>
      <c r="G4376" s="10">
        <v>45689</v>
      </c>
      <c r="H4376" s="11">
        <v>11</v>
      </c>
      <c r="I4376" s="20" t="s">
        <v>259</v>
      </c>
      <c r="J4376" s="11" t="s">
        <v>261</v>
      </c>
      <c r="K4376" s="11" t="s">
        <v>11524</v>
      </c>
      <c r="L4376" s="11">
        <v>2</v>
      </c>
    </row>
    <row r="4377" spans="1:12">
      <c r="A4377" s="11" t="s">
        <v>7656</v>
      </c>
      <c r="D4377" s="11" t="s">
        <v>260</v>
      </c>
      <c r="E4377" s="19" t="s">
        <v>7906</v>
      </c>
      <c r="F4377" s="10">
        <v>42036</v>
      </c>
      <c r="G4377" s="10">
        <v>45689</v>
      </c>
      <c r="H4377" s="11">
        <v>11</v>
      </c>
      <c r="I4377" s="20" t="s">
        <v>259</v>
      </c>
      <c r="J4377" s="11" t="s">
        <v>261</v>
      </c>
      <c r="K4377" s="11" t="s">
        <v>11524</v>
      </c>
      <c r="L4377" s="11">
        <v>2</v>
      </c>
    </row>
    <row r="4378" spans="1:12">
      <c r="A4378" s="11" t="s">
        <v>7657</v>
      </c>
      <c r="D4378" s="11" t="s">
        <v>260</v>
      </c>
      <c r="E4378" s="19" t="s">
        <v>7907</v>
      </c>
      <c r="F4378" s="10">
        <v>42036</v>
      </c>
      <c r="G4378" s="10">
        <v>45689</v>
      </c>
      <c r="H4378" s="11">
        <v>11</v>
      </c>
      <c r="I4378" s="20" t="s">
        <v>259</v>
      </c>
      <c r="J4378" s="11" t="s">
        <v>261</v>
      </c>
      <c r="K4378" s="11" t="s">
        <v>11524</v>
      </c>
      <c r="L4378" s="11">
        <v>2</v>
      </c>
    </row>
    <row r="4379" spans="1:12">
      <c r="A4379" s="11" t="s">
        <v>7658</v>
      </c>
      <c r="D4379" s="11" t="s">
        <v>260</v>
      </c>
      <c r="E4379" s="19" t="s">
        <v>7908</v>
      </c>
      <c r="F4379" s="10">
        <v>42036</v>
      </c>
      <c r="G4379" s="10">
        <v>45689</v>
      </c>
      <c r="H4379" s="11">
        <v>11</v>
      </c>
      <c r="I4379" s="20" t="s">
        <v>259</v>
      </c>
      <c r="J4379" s="11" t="s">
        <v>261</v>
      </c>
      <c r="K4379" s="11" t="s">
        <v>11524</v>
      </c>
      <c r="L4379" s="11">
        <v>2</v>
      </c>
    </row>
    <row r="4380" spans="1:12">
      <c r="A4380" s="11" t="s">
        <v>7659</v>
      </c>
      <c r="D4380" s="11" t="s">
        <v>260</v>
      </c>
      <c r="E4380" s="19" t="s">
        <v>7909</v>
      </c>
      <c r="F4380" s="10">
        <v>42036</v>
      </c>
      <c r="G4380" s="10">
        <v>45689</v>
      </c>
      <c r="H4380" s="11">
        <v>11</v>
      </c>
      <c r="I4380" s="20" t="s">
        <v>259</v>
      </c>
      <c r="J4380" s="11" t="s">
        <v>261</v>
      </c>
      <c r="K4380" s="11" t="s">
        <v>11524</v>
      </c>
      <c r="L4380" s="11">
        <v>2</v>
      </c>
    </row>
    <row r="4381" spans="1:12">
      <c r="A4381" s="11" t="s">
        <v>7660</v>
      </c>
      <c r="D4381" s="11" t="s">
        <v>260</v>
      </c>
      <c r="E4381" s="19" t="s">
        <v>7910</v>
      </c>
      <c r="F4381" s="10">
        <v>42036</v>
      </c>
      <c r="G4381" s="10">
        <v>45689</v>
      </c>
      <c r="H4381" s="11">
        <v>11</v>
      </c>
      <c r="I4381" s="20" t="s">
        <v>259</v>
      </c>
      <c r="J4381" s="11" t="s">
        <v>261</v>
      </c>
      <c r="K4381" s="11" t="s">
        <v>11524</v>
      </c>
      <c r="L4381" s="11">
        <v>2</v>
      </c>
    </row>
    <row r="4382" spans="1:12">
      <c r="A4382" s="11" t="s">
        <v>7661</v>
      </c>
      <c r="D4382" s="11" t="s">
        <v>260</v>
      </c>
      <c r="E4382" s="19" t="s">
        <v>7911</v>
      </c>
      <c r="F4382" s="10">
        <v>42036</v>
      </c>
      <c r="G4382" s="10">
        <v>45689</v>
      </c>
      <c r="H4382" s="11">
        <v>11</v>
      </c>
      <c r="I4382" s="20" t="s">
        <v>259</v>
      </c>
      <c r="J4382" s="11" t="s">
        <v>261</v>
      </c>
      <c r="K4382" s="11" t="s">
        <v>11524</v>
      </c>
      <c r="L4382" s="11">
        <v>2</v>
      </c>
    </row>
    <row r="4383" spans="1:12">
      <c r="A4383" s="11" t="s">
        <v>7662</v>
      </c>
      <c r="D4383" s="11" t="s">
        <v>260</v>
      </c>
      <c r="E4383" s="19" t="s">
        <v>7912</v>
      </c>
      <c r="F4383" s="10">
        <v>42036</v>
      </c>
      <c r="G4383" s="10">
        <v>45689</v>
      </c>
      <c r="H4383" s="11">
        <v>11</v>
      </c>
      <c r="I4383" s="11" t="s">
        <v>277</v>
      </c>
      <c r="J4383" s="11" t="s">
        <v>261</v>
      </c>
      <c r="K4383" s="11" t="s">
        <v>11524</v>
      </c>
      <c r="L4383" s="11">
        <v>2</v>
      </c>
    </row>
    <row r="4384" spans="1:12">
      <c r="A4384" s="11" t="s">
        <v>7663</v>
      </c>
      <c r="D4384" s="11" t="s">
        <v>260</v>
      </c>
      <c r="E4384" s="19" t="s">
        <v>7913</v>
      </c>
      <c r="F4384" s="10">
        <v>42036</v>
      </c>
      <c r="G4384" s="10">
        <v>45689</v>
      </c>
      <c r="H4384" s="11">
        <v>11</v>
      </c>
      <c r="I4384" s="11" t="s">
        <v>277</v>
      </c>
      <c r="J4384" s="11" t="s">
        <v>261</v>
      </c>
      <c r="K4384" s="11" t="s">
        <v>11524</v>
      </c>
      <c r="L4384" s="11">
        <v>2</v>
      </c>
    </row>
    <row r="4385" spans="1:12">
      <c r="A4385" s="11" t="s">
        <v>7664</v>
      </c>
      <c r="D4385" s="11" t="s">
        <v>260</v>
      </c>
      <c r="E4385" s="19" t="s">
        <v>7914</v>
      </c>
      <c r="F4385" s="10">
        <v>42036</v>
      </c>
      <c r="G4385" s="10">
        <v>45689</v>
      </c>
      <c r="H4385" s="11">
        <v>11</v>
      </c>
      <c r="I4385" s="11" t="s">
        <v>277</v>
      </c>
      <c r="J4385" s="11" t="s">
        <v>261</v>
      </c>
      <c r="K4385" s="11" t="s">
        <v>11524</v>
      </c>
      <c r="L4385" s="11">
        <v>2</v>
      </c>
    </row>
    <row r="4386" spans="1:12">
      <c r="A4386" s="11" t="s">
        <v>7665</v>
      </c>
      <c r="D4386" s="11" t="s">
        <v>260</v>
      </c>
      <c r="E4386" s="19" t="s">
        <v>7915</v>
      </c>
      <c r="F4386" s="10">
        <v>42036</v>
      </c>
      <c r="G4386" s="10">
        <v>45689</v>
      </c>
      <c r="H4386" s="11">
        <v>11</v>
      </c>
      <c r="I4386" s="20" t="s">
        <v>259</v>
      </c>
      <c r="J4386" s="11" t="s">
        <v>261</v>
      </c>
      <c r="K4386" s="11" t="s">
        <v>11524</v>
      </c>
      <c r="L4386" s="11">
        <v>2</v>
      </c>
    </row>
    <row r="4387" spans="1:12">
      <c r="A4387" s="11" t="s">
        <v>7666</v>
      </c>
      <c r="D4387" s="11" t="s">
        <v>260</v>
      </c>
      <c r="E4387" s="19" t="s">
        <v>7916</v>
      </c>
      <c r="F4387" s="10">
        <v>42036</v>
      </c>
      <c r="G4387" s="10">
        <v>45689</v>
      </c>
      <c r="H4387" s="11">
        <v>11</v>
      </c>
      <c r="I4387" s="20" t="s">
        <v>259</v>
      </c>
      <c r="J4387" s="11" t="s">
        <v>261</v>
      </c>
      <c r="K4387" s="11" t="s">
        <v>11524</v>
      </c>
      <c r="L4387" s="11">
        <v>2</v>
      </c>
    </row>
    <row r="4388" spans="1:12">
      <c r="A4388" s="11" t="s">
        <v>7667</v>
      </c>
      <c r="D4388" s="11" t="s">
        <v>260</v>
      </c>
      <c r="E4388" s="19" t="s">
        <v>7917</v>
      </c>
      <c r="F4388" s="10">
        <v>42036</v>
      </c>
      <c r="G4388" s="10">
        <v>45689</v>
      </c>
      <c r="H4388" s="11">
        <v>11</v>
      </c>
      <c r="I4388" s="20" t="s">
        <v>259</v>
      </c>
      <c r="J4388" s="11" t="s">
        <v>261</v>
      </c>
      <c r="K4388" s="11" t="s">
        <v>11524</v>
      </c>
      <c r="L4388" s="11">
        <v>2</v>
      </c>
    </row>
    <row r="4389" spans="1:12">
      <c r="A4389" s="11" t="s">
        <v>7668</v>
      </c>
      <c r="D4389" s="11" t="s">
        <v>260</v>
      </c>
      <c r="E4389" s="19" t="s">
        <v>7918</v>
      </c>
      <c r="F4389" s="10">
        <v>42036</v>
      </c>
      <c r="G4389" s="10">
        <v>45689</v>
      </c>
      <c r="H4389" s="11">
        <v>11</v>
      </c>
      <c r="I4389" s="20" t="s">
        <v>259</v>
      </c>
      <c r="J4389" s="11" t="s">
        <v>261</v>
      </c>
      <c r="K4389" s="11" t="s">
        <v>11524</v>
      </c>
      <c r="L4389" s="11">
        <v>2</v>
      </c>
    </row>
    <row r="4390" spans="1:12">
      <c r="A4390" s="11" t="s">
        <v>7669</v>
      </c>
      <c r="D4390" s="11" t="s">
        <v>260</v>
      </c>
      <c r="E4390" s="19" t="s">
        <v>7919</v>
      </c>
      <c r="F4390" s="10">
        <v>42036</v>
      </c>
      <c r="G4390" s="10">
        <v>45689</v>
      </c>
      <c r="H4390" s="11">
        <v>11</v>
      </c>
      <c r="I4390" s="20" t="s">
        <v>259</v>
      </c>
      <c r="J4390" s="11" t="s">
        <v>261</v>
      </c>
      <c r="K4390" s="11" t="s">
        <v>11524</v>
      </c>
      <c r="L4390" s="11">
        <v>2</v>
      </c>
    </row>
    <row r="4391" spans="1:12">
      <c r="A4391" s="11" t="s">
        <v>7670</v>
      </c>
      <c r="D4391" s="11" t="s">
        <v>260</v>
      </c>
      <c r="E4391" s="19" t="s">
        <v>7920</v>
      </c>
      <c r="F4391" s="10">
        <v>42036</v>
      </c>
      <c r="G4391" s="10">
        <v>45689</v>
      </c>
      <c r="H4391" s="11">
        <v>11</v>
      </c>
      <c r="I4391" s="20" t="s">
        <v>259</v>
      </c>
      <c r="J4391" s="11" t="s">
        <v>261</v>
      </c>
      <c r="K4391" s="11" t="s">
        <v>11524</v>
      </c>
      <c r="L4391" s="11">
        <v>2</v>
      </c>
    </row>
    <row r="4392" spans="1:12">
      <c r="A4392" s="11" t="s">
        <v>7671</v>
      </c>
      <c r="D4392" s="11" t="s">
        <v>260</v>
      </c>
      <c r="E4392" s="19" t="s">
        <v>7921</v>
      </c>
      <c r="F4392" s="10">
        <v>42036</v>
      </c>
      <c r="G4392" s="10">
        <v>45689</v>
      </c>
      <c r="H4392" s="11">
        <v>11</v>
      </c>
      <c r="I4392" s="20" t="s">
        <v>259</v>
      </c>
      <c r="J4392" s="11" t="s">
        <v>261</v>
      </c>
      <c r="K4392" s="11" t="s">
        <v>11524</v>
      </c>
      <c r="L4392" s="11">
        <v>2</v>
      </c>
    </row>
    <row r="4393" spans="1:12">
      <c r="A4393" s="11" t="s">
        <v>7672</v>
      </c>
      <c r="D4393" s="11" t="s">
        <v>260</v>
      </c>
      <c r="E4393" s="19" t="s">
        <v>7922</v>
      </c>
      <c r="F4393" s="10">
        <v>42036</v>
      </c>
      <c r="G4393" s="10">
        <v>45689</v>
      </c>
      <c r="H4393" s="11">
        <v>11</v>
      </c>
      <c r="I4393" s="20" t="s">
        <v>259</v>
      </c>
      <c r="J4393" s="11" t="s">
        <v>261</v>
      </c>
      <c r="K4393" s="11" t="s">
        <v>11524</v>
      </c>
      <c r="L4393" s="11">
        <v>2</v>
      </c>
    </row>
    <row r="4394" spans="1:12">
      <c r="A4394" s="11" t="s">
        <v>7673</v>
      </c>
      <c r="D4394" s="11" t="s">
        <v>260</v>
      </c>
      <c r="E4394" s="19" t="s">
        <v>7923</v>
      </c>
      <c r="F4394" s="10">
        <v>42036</v>
      </c>
      <c r="G4394" s="10">
        <v>45689</v>
      </c>
      <c r="H4394" s="11">
        <v>11</v>
      </c>
      <c r="I4394" s="20" t="s">
        <v>259</v>
      </c>
      <c r="J4394" s="11" t="s">
        <v>261</v>
      </c>
      <c r="K4394" s="11" t="s">
        <v>11524</v>
      </c>
      <c r="L4394" s="11">
        <v>2</v>
      </c>
    </row>
    <row r="4395" spans="1:12">
      <c r="A4395" s="11" t="s">
        <v>7674</v>
      </c>
      <c r="D4395" s="11" t="s">
        <v>260</v>
      </c>
      <c r="E4395" s="19" t="s">
        <v>7924</v>
      </c>
      <c r="F4395" s="10">
        <v>42036</v>
      </c>
      <c r="G4395" s="10">
        <v>45689</v>
      </c>
      <c r="H4395" s="11">
        <v>11</v>
      </c>
      <c r="I4395" s="20" t="s">
        <v>259</v>
      </c>
      <c r="J4395" s="11" t="s">
        <v>261</v>
      </c>
      <c r="K4395" s="11" t="s">
        <v>11524</v>
      </c>
      <c r="L4395" s="11">
        <v>2</v>
      </c>
    </row>
    <row r="4396" spans="1:12">
      <c r="A4396" s="11" t="s">
        <v>7675</v>
      </c>
      <c r="D4396" s="11" t="s">
        <v>260</v>
      </c>
      <c r="E4396" s="19" t="s">
        <v>7925</v>
      </c>
      <c r="F4396" s="10">
        <v>42036</v>
      </c>
      <c r="G4396" s="10">
        <v>45689</v>
      </c>
      <c r="H4396" s="11">
        <v>11</v>
      </c>
      <c r="I4396" s="20" t="s">
        <v>259</v>
      </c>
      <c r="J4396" s="11" t="s">
        <v>261</v>
      </c>
      <c r="K4396" s="11" t="s">
        <v>11524</v>
      </c>
      <c r="L4396" s="11">
        <v>2</v>
      </c>
    </row>
    <row r="4397" spans="1:12">
      <c r="A4397" s="11" t="s">
        <v>7676</v>
      </c>
      <c r="D4397" s="11" t="s">
        <v>260</v>
      </c>
      <c r="E4397" s="19" t="s">
        <v>7926</v>
      </c>
      <c r="F4397" s="10">
        <v>42036</v>
      </c>
      <c r="G4397" s="10">
        <v>45689</v>
      </c>
      <c r="H4397" s="11">
        <v>11</v>
      </c>
      <c r="I4397" s="20" t="s">
        <v>259</v>
      </c>
      <c r="J4397" s="11" t="s">
        <v>261</v>
      </c>
      <c r="K4397" s="11" t="s">
        <v>11524</v>
      </c>
      <c r="L4397" s="11">
        <v>2</v>
      </c>
    </row>
    <row r="4398" spans="1:12">
      <c r="A4398" s="11" t="s">
        <v>7677</v>
      </c>
      <c r="D4398" s="11" t="s">
        <v>260</v>
      </c>
      <c r="E4398" s="19" t="s">
        <v>7927</v>
      </c>
      <c r="F4398" s="10">
        <v>42036</v>
      </c>
      <c r="G4398" s="10">
        <v>45689</v>
      </c>
      <c r="H4398" s="11">
        <v>11</v>
      </c>
      <c r="I4398" s="20" t="s">
        <v>259</v>
      </c>
      <c r="J4398" s="11" t="s">
        <v>261</v>
      </c>
      <c r="K4398" s="11" t="s">
        <v>11524</v>
      </c>
      <c r="L4398" s="11">
        <v>2</v>
      </c>
    </row>
    <row r="4399" spans="1:12">
      <c r="A4399" s="11" t="s">
        <v>7678</v>
      </c>
      <c r="D4399" s="11" t="s">
        <v>260</v>
      </c>
      <c r="E4399" s="19" t="s">
        <v>7928</v>
      </c>
      <c r="F4399" s="10">
        <v>42036</v>
      </c>
      <c r="G4399" s="10">
        <v>45689</v>
      </c>
      <c r="H4399" s="11">
        <v>11</v>
      </c>
      <c r="I4399" s="20" t="s">
        <v>259</v>
      </c>
      <c r="J4399" s="11" t="s">
        <v>261</v>
      </c>
      <c r="K4399" s="11" t="s">
        <v>11524</v>
      </c>
      <c r="L4399" s="11">
        <v>2</v>
      </c>
    </row>
    <row r="4400" spans="1:12">
      <c r="A4400" s="11" t="s">
        <v>7679</v>
      </c>
      <c r="D4400" s="11" t="s">
        <v>260</v>
      </c>
      <c r="E4400" s="19" t="s">
        <v>7929</v>
      </c>
      <c r="F4400" s="10">
        <v>42036</v>
      </c>
      <c r="G4400" s="10">
        <v>45689</v>
      </c>
      <c r="H4400" s="11">
        <v>11</v>
      </c>
      <c r="I4400" s="20" t="s">
        <v>259</v>
      </c>
      <c r="J4400" s="11" t="s">
        <v>261</v>
      </c>
      <c r="K4400" s="11" t="s">
        <v>11524</v>
      </c>
      <c r="L4400" s="11">
        <v>2</v>
      </c>
    </row>
    <row r="4401" spans="1:12">
      <c r="A4401" s="11" t="s">
        <v>7680</v>
      </c>
      <c r="D4401" s="11" t="s">
        <v>260</v>
      </c>
      <c r="E4401" s="19" t="s">
        <v>7930</v>
      </c>
      <c r="F4401" s="10">
        <v>42036</v>
      </c>
      <c r="G4401" s="10">
        <v>45689</v>
      </c>
      <c r="H4401" s="11">
        <v>11</v>
      </c>
      <c r="I4401" s="11" t="s">
        <v>277</v>
      </c>
      <c r="J4401" s="11" t="s">
        <v>261</v>
      </c>
      <c r="K4401" s="11" t="s">
        <v>11524</v>
      </c>
      <c r="L4401" s="11">
        <v>2</v>
      </c>
    </row>
    <row r="4402" spans="1:12">
      <c r="A4402" s="11" t="s">
        <v>7681</v>
      </c>
      <c r="D4402" s="11" t="s">
        <v>260</v>
      </c>
      <c r="E4402" s="19" t="s">
        <v>7931</v>
      </c>
      <c r="F4402" s="10">
        <v>42036</v>
      </c>
      <c r="G4402" s="10">
        <v>45689</v>
      </c>
      <c r="H4402" s="11">
        <v>11</v>
      </c>
      <c r="I4402" s="11" t="s">
        <v>277</v>
      </c>
      <c r="J4402" s="11" t="s">
        <v>261</v>
      </c>
      <c r="K4402" s="11" t="s">
        <v>11524</v>
      </c>
      <c r="L4402" s="11">
        <v>2</v>
      </c>
    </row>
    <row r="4403" spans="1:12">
      <c r="A4403" s="11" t="s">
        <v>7682</v>
      </c>
      <c r="D4403" s="11" t="s">
        <v>260</v>
      </c>
      <c r="E4403" s="19" t="s">
        <v>7932</v>
      </c>
      <c r="F4403" s="10">
        <v>42036</v>
      </c>
      <c r="G4403" s="10">
        <v>45689</v>
      </c>
      <c r="H4403" s="11">
        <v>11</v>
      </c>
      <c r="I4403" s="11" t="s">
        <v>277</v>
      </c>
      <c r="J4403" s="11" t="s">
        <v>261</v>
      </c>
      <c r="K4403" s="11" t="s">
        <v>11524</v>
      </c>
      <c r="L4403" s="11">
        <v>2</v>
      </c>
    </row>
    <row r="4404" spans="1:12">
      <c r="A4404" s="11" t="s">
        <v>7683</v>
      </c>
      <c r="D4404" s="11" t="s">
        <v>260</v>
      </c>
      <c r="E4404" s="19" t="s">
        <v>7933</v>
      </c>
      <c r="F4404" s="10">
        <v>42036</v>
      </c>
      <c r="G4404" s="10">
        <v>45689</v>
      </c>
      <c r="H4404" s="11">
        <v>11</v>
      </c>
      <c r="I4404" s="20" t="s">
        <v>259</v>
      </c>
      <c r="J4404" s="11" t="s">
        <v>261</v>
      </c>
      <c r="K4404" s="11" t="s">
        <v>11524</v>
      </c>
      <c r="L4404" s="11">
        <v>2</v>
      </c>
    </row>
    <row r="4405" spans="1:12">
      <c r="A4405" s="11" t="s">
        <v>7684</v>
      </c>
      <c r="D4405" s="11" t="s">
        <v>260</v>
      </c>
      <c r="E4405" s="19" t="s">
        <v>7934</v>
      </c>
      <c r="F4405" s="10">
        <v>42036</v>
      </c>
      <c r="G4405" s="10">
        <v>45689</v>
      </c>
      <c r="H4405" s="11">
        <v>11</v>
      </c>
      <c r="I4405" s="20" t="s">
        <v>259</v>
      </c>
      <c r="J4405" s="11" t="s">
        <v>261</v>
      </c>
      <c r="K4405" s="11" t="s">
        <v>11524</v>
      </c>
      <c r="L4405" s="11">
        <v>2</v>
      </c>
    </row>
    <row r="4406" spans="1:12">
      <c r="A4406" s="11" t="s">
        <v>7685</v>
      </c>
      <c r="D4406" s="11" t="s">
        <v>260</v>
      </c>
      <c r="E4406" s="19" t="s">
        <v>7935</v>
      </c>
      <c r="F4406" s="10">
        <v>42036</v>
      </c>
      <c r="G4406" s="10">
        <v>45689</v>
      </c>
      <c r="H4406" s="11">
        <v>11</v>
      </c>
      <c r="I4406" s="20" t="s">
        <v>259</v>
      </c>
      <c r="J4406" s="11" t="s">
        <v>261</v>
      </c>
      <c r="K4406" s="11" t="s">
        <v>11524</v>
      </c>
      <c r="L4406" s="11">
        <v>2</v>
      </c>
    </row>
    <row r="4407" spans="1:12">
      <c r="A4407" s="11" t="s">
        <v>7686</v>
      </c>
      <c r="D4407" s="11" t="s">
        <v>260</v>
      </c>
      <c r="E4407" s="19" t="s">
        <v>7936</v>
      </c>
      <c r="F4407" s="10">
        <v>42036</v>
      </c>
      <c r="G4407" s="10">
        <v>45689</v>
      </c>
      <c r="H4407" s="11">
        <v>11</v>
      </c>
      <c r="I4407" s="20" t="s">
        <v>259</v>
      </c>
      <c r="J4407" s="11" t="s">
        <v>261</v>
      </c>
      <c r="K4407" s="11" t="s">
        <v>11524</v>
      </c>
      <c r="L4407" s="11">
        <v>2</v>
      </c>
    </row>
    <row r="4408" spans="1:12">
      <c r="A4408" s="11" t="s">
        <v>7687</v>
      </c>
      <c r="D4408" s="11" t="s">
        <v>260</v>
      </c>
      <c r="E4408" s="19" t="s">
        <v>7937</v>
      </c>
      <c r="F4408" s="10">
        <v>42036</v>
      </c>
      <c r="G4408" s="10">
        <v>45689</v>
      </c>
      <c r="H4408" s="11">
        <v>11</v>
      </c>
      <c r="I4408" s="20" t="s">
        <v>259</v>
      </c>
      <c r="J4408" s="11" t="s">
        <v>261</v>
      </c>
      <c r="K4408" s="11" t="s">
        <v>11524</v>
      </c>
      <c r="L4408" s="11">
        <v>2</v>
      </c>
    </row>
    <row r="4409" spans="1:12">
      <c r="A4409" s="11" t="s">
        <v>7688</v>
      </c>
      <c r="D4409" s="11" t="s">
        <v>260</v>
      </c>
      <c r="E4409" s="19" t="s">
        <v>7938</v>
      </c>
      <c r="F4409" s="10">
        <v>42036</v>
      </c>
      <c r="G4409" s="10">
        <v>45689</v>
      </c>
      <c r="H4409" s="11">
        <v>11</v>
      </c>
      <c r="I4409" s="20" t="s">
        <v>259</v>
      </c>
      <c r="J4409" s="11" t="s">
        <v>261</v>
      </c>
      <c r="K4409" s="11" t="s">
        <v>11524</v>
      </c>
      <c r="L4409" s="11">
        <v>2</v>
      </c>
    </row>
    <row r="4410" spans="1:12">
      <c r="A4410" s="11" t="s">
        <v>7689</v>
      </c>
      <c r="D4410" s="11" t="s">
        <v>260</v>
      </c>
      <c r="E4410" s="19" t="s">
        <v>7939</v>
      </c>
      <c r="F4410" s="10">
        <v>42036</v>
      </c>
      <c r="G4410" s="10">
        <v>45689</v>
      </c>
      <c r="H4410" s="11">
        <v>11</v>
      </c>
      <c r="I4410" s="20" t="s">
        <v>259</v>
      </c>
      <c r="J4410" s="11" t="s">
        <v>261</v>
      </c>
      <c r="K4410" s="11" t="s">
        <v>11524</v>
      </c>
      <c r="L4410" s="11">
        <v>2</v>
      </c>
    </row>
    <row r="4411" spans="1:12">
      <c r="A4411" s="11" t="s">
        <v>7690</v>
      </c>
      <c r="D4411" s="11" t="s">
        <v>260</v>
      </c>
      <c r="E4411" s="19" t="s">
        <v>7940</v>
      </c>
      <c r="F4411" s="10">
        <v>42036</v>
      </c>
      <c r="G4411" s="10">
        <v>45689</v>
      </c>
      <c r="H4411" s="11">
        <v>11</v>
      </c>
      <c r="I4411" s="20" t="s">
        <v>259</v>
      </c>
      <c r="J4411" s="11" t="s">
        <v>261</v>
      </c>
      <c r="K4411" s="11" t="s">
        <v>11524</v>
      </c>
      <c r="L4411" s="11">
        <v>2</v>
      </c>
    </row>
    <row r="4412" spans="1:12">
      <c r="A4412" s="11" t="s">
        <v>7691</v>
      </c>
      <c r="D4412" s="11" t="s">
        <v>260</v>
      </c>
      <c r="E4412" s="19" t="s">
        <v>7941</v>
      </c>
      <c r="F4412" s="10">
        <v>42036</v>
      </c>
      <c r="G4412" s="10">
        <v>45689</v>
      </c>
      <c r="H4412" s="11">
        <v>11</v>
      </c>
      <c r="I4412" s="20" t="s">
        <v>259</v>
      </c>
      <c r="J4412" s="11" t="s">
        <v>261</v>
      </c>
      <c r="K4412" s="11" t="s">
        <v>11524</v>
      </c>
      <c r="L4412" s="11">
        <v>2</v>
      </c>
    </row>
    <row r="4413" spans="1:12">
      <c r="A4413" s="11" t="s">
        <v>7692</v>
      </c>
      <c r="D4413" s="11" t="s">
        <v>260</v>
      </c>
      <c r="E4413" s="19" t="s">
        <v>7942</v>
      </c>
      <c r="F4413" s="10">
        <v>42036</v>
      </c>
      <c r="G4413" s="10">
        <v>45689</v>
      </c>
      <c r="H4413" s="11">
        <v>11</v>
      </c>
      <c r="I4413" s="20" t="s">
        <v>259</v>
      </c>
      <c r="J4413" s="11" t="s">
        <v>261</v>
      </c>
      <c r="K4413" s="11" t="s">
        <v>11524</v>
      </c>
      <c r="L4413" s="11">
        <v>2</v>
      </c>
    </row>
    <row r="4414" spans="1:12">
      <c r="A4414" s="11" t="s">
        <v>7693</v>
      </c>
      <c r="D4414" s="11" t="s">
        <v>260</v>
      </c>
      <c r="E4414" s="19" t="s">
        <v>7943</v>
      </c>
      <c r="F4414" s="10">
        <v>42036</v>
      </c>
      <c r="G4414" s="10">
        <v>45689</v>
      </c>
      <c r="H4414" s="11">
        <v>11</v>
      </c>
      <c r="I4414" s="20" t="s">
        <v>259</v>
      </c>
      <c r="J4414" s="11" t="s">
        <v>261</v>
      </c>
      <c r="K4414" s="11" t="s">
        <v>11524</v>
      </c>
      <c r="L4414" s="11">
        <v>2</v>
      </c>
    </row>
    <row r="4415" spans="1:12">
      <c r="A4415" s="11" t="s">
        <v>7694</v>
      </c>
      <c r="D4415" s="11" t="s">
        <v>260</v>
      </c>
      <c r="E4415" s="19" t="s">
        <v>7944</v>
      </c>
      <c r="F4415" s="10">
        <v>42036</v>
      </c>
      <c r="G4415" s="10">
        <v>45689</v>
      </c>
      <c r="H4415" s="11">
        <v>11</v>
      </c>
      <c r="I4415" s="20" t="s">
        <v>259</v>
      </c>
      <c r="J4415" s="11" t="s">
        <v>261</v>
      </c>
      <c r="K4415" s="11" t="s">
        <v>11524</v>
      </c>
      <c r="L4415" s="11">
        <v>2</v>
      </c>
    </row>
    <row r="4416" spans="1:12">
      <c r="A4416" s="11" t="s">
        <v>7695</v>
      </c>
      <c r="D4416" s="11" t="s">
        <v>260</v>
      </c>
      <c r="E4416" s="19" t="s">
        <v>7945</v>
      </c>
      <c r="F4416" s="10">
        <v>42036</v>
      </c>
      <c r="G4416" s="10">
        <v>45689</v>
      </c>
      <c r="H4416" s="11">
        <v>11</v>
      </c>
      <c r="I4416" s="20" t="s">
        <v>259</v>
      </c>
      <c r="J4416" s="11" t="s">
        <v>261</v>
      </c>
      <c r="K4416" s="11" t="s">
        <v>11524</v>
      </c>
      <c r="L4416" s="11">
        <v>2</v>
      </c>
    </row>
    <row r="4417" spans="1:12">
      <c r="A4417" s="11" t="s">
        <v>7696</v>
      </c>
      <c r="D4417" s="11" t="s">
        <v>260</v>
      </c>
      <c r="E4417" s="19" t="s">
        <v>7946</v>
      </c>
      <c r="F4417" s="10">
        <v>42036</v>
      </c>
      <c r="G4417" s="10">
        <v>45689</v>
      </c>
      <c r="H4417" s="11">
        <v>11</v>
      </c>
      <c r="I4417" s="20" t="s">
        <v>259</v>
      </c>
      <c r="J4417" s="11" t="s">
        <v>261</v>
      </c>
      <c r="K4417" s="11" t="s">
        <v>11524</v>
      </c>
      <c r="L4417" s="11">
        <v>2</v>
      </c>
    </row>
    <row r="4418" spans="1:12">
      <c r="A4418" s="11" t="s">
        <v>7697</v>
      </c>
      <c r="D4418" s="11" t="s">
        <v>260</v>
      </c>
      <c r="E4418" s="19" t="s">
        <v>7947</v>
      </c>
      <c r="F4418" s="10">
        <v>42036</v>
      </c>
      <c r="G4418" s="10">
        <v>45689</v>
      </c>
      <c r="H4418" s="11">
        <v>11</v>
      </c>
      <c r="I4418" s="20" t="s">
        <v>259</v>
      </c>
      <c r="J4418" s="11" t="s">
        <v>261</v>
      </c>
      <c r="K4418" s="11" t="s">
        <v>11524</v>
      </c>
      <c r="L4418" s="11">
        <v>2</v>
      </c>
    </row>
    <row r="4419" spans="1:12">
      <c r="A4419" s="11" t="s">
        <v>7698</v>
      </c>
      <c r="D4419" s="11" t="s">
        <v>260</v>
      </c>
      <c r="E4419" s="19" t="s">
        <v>7948</v>
      </c>
      <c r="F4419" s="10">
        <v>42036</v>
      </c>
      <c r="G4419" s="10">
        <v>45689</v>
      </c>
      <c r="H4419" s="11">
        <v>11</v>
      </c>
      <c r="I4419" s="11" t="s">
        <v>277</v>
      </c>
      <c r="J4419" s="11" t="s">
        <v>261</v>
      </c>
      <c r="K4419" s="11" t="s">
        <v>11524</v>
      </c>
      <c r="L4419" s="11">
        <v>2</v>
      </c>
    </row>
    <row r="4420" spans="1:12">
      <c r="A4420" s="11" t="s">
        <v>7699</v>
      </c>
      <c r="D4420" s="11" t="s">
        <v>260</v>
      </c>
      <c r="E4420" s="19" t="s">
        <v>7949</v>
      </c>
      <c r="F4420" s="10">
        <v>42036</v>
      </c>
      <c r="G4420" s="10">
        <v>45689</v>
      </c>
      <c r="H4420" s="11">
        <v>11</v>
      </c>
      <c r="I4420" s="11" t="s">
        <v>277</v>
      </c>
      <c r="J4420" s="11" t="s">
        <v>261</v>
      </c>
      <c r="K4420" s="11" t="s">
        <v>11524</v>
      </c>
      <c r="L4420" s="11">
        <v>2</v>
      </c>
    </row>
    <row r="4421" spans="1:12">
      <c r="A4421" s="11" t="s">
        <v>7700</v>
      </c>
      <c r="D4421" s="11" t="s">
        <v>260</v>
      </c>
      <c r="E4421" s="19" t="s">
        <v>7950</v>
      </c>
      <c r="F4421" s="10">
        <v>42036</v>
      </c>
      <c r="G4421" s="10">
        <v>45689</v>
      </c>
      <c r="H4421" s="11">
        <v>11</v>
      </c>
      <c r="I4421" s="11" t="s">
        <v>277</v>
      </c>
      <c r="J4421" s="11" t="s">
        <v>261</v>
      </c>
      <c r="K4421" s="11" t="s">
        <v>11524</v>
      </c>
      <c r="L4421" s="11">
        <v>2</v>
      </c>
    </row>
    <row r="4422" spans="1:12">
      <c r="A4422" s="11" t="s">
        <v>7701</v>
      </c>
      <c r="D4422" s="11" t="s">
        <v>260</v>
      </c>
      <c r="E4422" s="19" t="s">
        <v>7951</v>
      </c>
      <c r="F4422" s="10">
        <v>42036</v>
      </c>
      <c r="G4422" s="10">
        <v>45689</v>
      </c>
      <c r="H4422" s="11">
        <v>11</v>
      </c>
      <c r="I4422" s="20" t="s">
        <v>259</v>
      </c>
      <c r="J4422" s="11" t="s">
        <v>261</v>
      </c>
      <c r="K4422" s="11" t="s">
        <v>11524</v>
      </c>
      <c r="L4422" s="11">
        <v>2</v>
      </c>
    </row>
    <row r="4423" spans="1:12">
      <c r="A4423" s="11" t="s">
        <v>7702</v>
      </c>
      <c r="D4423" s="11" t="s">
        <v>260</v>
      </c>
      <c r="E4423" s="19" t="s">
        <v>7952</v>
      </c>
      <c r="F4423" s="10">
        <v>42036</v>
      </c>
      <c r="G4423" s="10">
        <v>45689</v>
      </c>
      <c r="H4423" s="11">
        <v>11</v>
      </c>
      <c r="I4423" s="20" t="s">
        <v>259</v>
      </c>
      <c r="J4423" s="11" t="s">
        <v>261</v>
      </c>
      <c r="K4423" s="11" t="s">
        <v>11524</v>
      </c>
      <c r="L4423" s="11">
        <v>2</v>
      </c>
    </row>
    <row r="4424" spans="1:12">
      <c r="A4424" s="11" t="s">
        <v>7703</v>
      </c>
      <c r="D4424" s="11" t="s">
        <v>260</v>
      </c>
      <c r="E4424" s="19" t="s">
        <v>7953</v>
      </c>
      <c r="F4424" s="10">
        <v>42036</v>
      </c>
      <c r="G4424" s="10">
        <v>45689</v>
      </c>
      <c r="H4424" s="11">
        <v>11</v>
      </c>
      <c r="I4424" s="20" t="s">
        <v>259</v>
      </c>
      <c r="J4424" s="11" t="s">
        <v>261</v>
      </c>
      <c r="K4424" s="11" t="s">
        <v>11524</v>
      </c>
      <c r="L4424" s="11">
        <v>2</v>
      </c>
    </row>
    <row r="4425" spans="1:12">
      <c r="A4425" s="11" t="s">
        <v>7704</v>
      </c>
      <c r="D4425" s="11" t="s">
        <v>260</v>
      </c>
      <c r="E4425" s="19" t="s">
        <v>7954</v>
      </c>
      <c r="F4425" s="10">
        <v>42036</v>
      </c>
      <c r="G4425" s="10">
        <v>45689</v>
      </c>
      <c r="H4425" s="11">
        <v>11</v>
      </c>
      <c r="I4425" s="20" t="s">
        <v>259</v>
      </c>
      <c r="J4425" s="11" t="s">
        <v>261</v>
      </c>
      <c r="K4425" s="11" t="s">
        <v>11524</v>
      </c>
      <c r="L4425" s="11">
        <v>2</v>
      </c>
    </row>
    <row r="4426" spans="1:12">
      <c r="A4426" s="11" t="s">
        <v>7705</v>
      </c>
      <c r="D4426" s="11" t="s">
        <v>260</v>
      </c>
      <c r="E4426" s="19" t="s">
        <v>7955</v>
      </c>
      <c r="F4426" s="10">
        <v>42036</v>
      </c>
      <c r="G4426" s="10">
        <v>45689</v>
      </c>
      <c r="H4426" s="11">
        <v>11</v>
      </c>
      <c r="I4426" s="20" t="s">
        <v>259</v>
      </c>
      <c r="J4426" s="11" t="s">
        <v>261</v>
      </c>
      <c r="K4426" s="11" t="s">
        <v>11524</v>
      </c>
      <c r="L4426" s="11">
        <v>2</v>
      </c>
    </row>
    <row r="4427" spans="1:12">
      <c r="A4427" s="11" t="s">
        <v>7706</v>
      </c>
      <c r="D4427" s="11" t="s">
        <v>260</v>
      </c>
      <c r="E4427" s="19" t="s">
        <v>7956</v>
      </c>
      <c r="F4427" s="10">
        <v>42036</v>
      </c>
      <c r="G4427" s="10">
        <v>45689</v>
      </c>
      <c r="H4427" s="11">
        <v>11</v>
      </c>
      <c r="I4427" s="20" t="s">
        <v>259</v>
      </c>
      <c r="J4427" s="11" t="s">
        <v>261</v>
      </c>
      <c r="K4427" s="11" t="s">
        <v>11524</v>
      </c>
      <c r="L4427" s="11">
        <v>2</v>
      </c>
    </row>
    <row r="4428" spans="1:12">
      <c r="A4428" s="11" t="s">
        <v>7707</v>
      </c>
      <c r="D4428" s="11" t="s">
        <v>260</v>
      </c>
      <c r="E4428" s="19" t="s">
        <v>7957</v>
      </c>
      <c r="F4428" s="10">
        <v>42036</v>
      </c>
      <c r="G4428" s="10">
        <v>45689</v>
      </c>
      <c r="H4428" s="11">
        <v>11</v>
      </c>
      <c r="I4428" s="20" t="s">
        <v>259</v>
      </c>
      <c r="J4428" s="11" t="s">
        <v>261</v>
      </c>
      <c r="K4428" s="11" t="s">
        <v>11524</v>
      </c>
      <c r="L4428" s="11">
        <v>2</v>
      </c>
    </row>
    <row r="4429" spans="1:12">
      <c r="A4429" s="11" t="s">
        <v>7708</v>
      </c>
      <c r="D4429" s="11" t="s">
        <v>260</v>
      </c>
      <c r="E4429" s="19" t="s">
        <v>7958</v>
      </c>
      <c r="F4429" s="10">
        <v>42036</v>
      </c>
      <c r="G4429" s="10">
        <v>45689</v>
      </c>
      <c r="H4429" s="11">
        <v>11</v>
      </c>
      <c r="I4429" s="20" t="s">
        <v>259</v>
      </c>
      <c r="J4429" s="11" t="s">
        <v>261</v>
      </c>
      <c r="K4429" s="11" t="s">
        <v>11524</v>
      </c>
      <c r="L4429" s="11">
        <v>2</v>
      </c>
    </row>
    <row r="4430" spans="1:12">
      <c r="A4430" s="11" t="s">
        <v>7709</v>
      </c>
      <c r="D4430" s="11" t="s">
        <v>260</v>
      </c>
      <c r="E4430" s="19" t="s">
        <v>7959</v>
      </c>
      <c r="F4430" s="10">
        <v>42036</v>
      </c>
      <c r="G4430" s="10">
        <v>45689</v>
      </c>
      <c r="H4430" s="11">
        <v>11</v>
      </c>
      <c r="I4430" s="20" t="s">
        <v>259</v>
      </c>
      <c r="J4430" s="11" t="s">
        <v>261</v>
      </c>
      <c r="K4430" s="11" t="s">
        <v>11524</v>
      </c>
      <c r="L4430" s="11">
        <v>2</v>
      </c>
    </row>
    <row r="4431" spans="1:12">
      <c r="A4431" s="11" t="s">
        <v>7710</v>
      </c>
      <c r="D4431" s="11" t="s">
        <v>260</v>
      </c>
      <c r="E4431" s="19" t="s">
        <v>7960</v>
      </c>
      <c r="F4431" s="10">
        <v>42036</v>
      </c>
      <c r="G4431" s="10">
        <v>45689</v>
      </c>
      <c r="H4431" s="11">
        <v>11</v>
      </c>
      <c r="I4431" s="20" t="s">
        <v>259</v>
      </c>
      <c r="J4431" s="11" t="s">
        <v>261</v>
      </c>
      <c r="K4431" s="11" t="s">
        <v>11524</v>
      </c>
      <c r="L4431" s="11">
        <v>2</v>
      </c>
    </row>
    <row r="4432" spans="1:12">
      <c r="A4432" s="11" t="s">
        <v>7711</v>
      </c>
      <c r="D4432" s="11" t="s">
        <v>260</v>
      </c>
      <c r="E4432" s="19" t="s">
        <v>7961</v>
      </c>
      <c r="F4432" s="10">
        <v>42036</v>
      </c>
      <c r="G4432" s="10">
        <v>45689</v>
      </c>
      <c r="H4432" s="11">
        <v>11</v>
      </c>
      <c r="I4432" s="20" t="s">
        <v>259</v>
      </c>
      <c r="J4432" s="11" t="s">
        <v>261</v>
      </c>
      <c r="K4432" s="11" t="s">
        <v>11524</v>
      </c>
      <c r="L4432" s="11">
        <v>2</v>
      </c>
    </row>
    <row r="4433" spans="1:12">
      <c r="A4433" s="11" t="s">
        <v>7712</v>
      </c>
      <c r="D4433" s="11" t="s">
        <v>260</v>
      </c>
      <c r="E4433" s="19" t="s">
        <v>7962</v>
      </c>
      <c r="F4433" s="10">
        <v>42036</v>
      </c>
      <c r="G4433" s="10">
        <v>45689</v>
      </c>
      <c r="H4433" s="11">
        <v>11</v>
      </c>
      <c r="I4433" s="20" t="s">
        <v>259</v>
      </c>
      <c r="J4433" s="11" t="s">
        <v>261</v>
      </c>
      <c r="K4433" s="11" t="s">
        <v>11524</v>
      </c>
      <c r="L4433" s="11">
        <v>2</v>
      </c>
    </row>
    <row r="4434" spans="1:12">
      <c r="A4434" s="11" t="s">
        <v>7713</v>
      </c>
      <c r="D4434" s="11" t="s">
        <v>260</v>
      </c>
      <c r="E4434" s="19" t="s">
        <v>7963</v>
      </c>
      <c r="F4434" s="10">
        <v>42036</v>
      </c>
      <c r="G4434" s="10">
        <v>45689</v>
      </c>
      <c r="H4434" s="11">
        <v>11</v>
      </c>
      <c r="I4434" s="20" t="s">
        <v>259</v>
      </c>
      <c r="J4434" s="11" t="s">
        <v>261</v>
      </c>
      <c r="K4434" s="11" t="s">
        <v>11524</v>
      </c>
      <c r="L4434" s="11">
        <v>2</v>
      </c>
    </row>
    <row r="4435" spans="1:12">
      <c r="A4435" s="11" t="s">
        <v>7714</v>
      </c>
      <c r="D4435" s="11" t="s">
        <v>260</v>
      </c>
      <c r="E4435" s="19" t="s">
        <v>7964</v>
      </c>
      <c r="F4435" s="10">
        <v>42036</v>
      </c>
      <c r="G4435" s="10">
        <v>45689</v>
      </c>
      <c r="H4435" s="11">
        <v>11</v>
      </c>
      <c r="I4435" s="20" t="s">
        <v>259</v>
      </c>
      <c r="J4435" s="11" t="s">
        <v>261</v>
      </c>
      <c r="K4435" s="11" t="s">
        <v>11524</v>
      </c>
      <c r="L4435" s="11">
        <v>2</v>
      </c>
    </row>
    <row r="4436" spans="1:12">
      <c r="A4436" s="11" t="s">
        <v>7715</v>
      </c>
      <c r="D4436" s="11" t="s">
        <v>260</v>
      </c>
      <c r="E4436" s="19" t="s">
        <v>7965</v>
      </c>
      <c r="F4436" s="10">
        <v>42036</v>
      </c>
      <c r="G4436" s="10">
        <v>45689</v>
      </c>
      <c r="H4436" s="11">
        <v>11</v>
      </c>
      <c r="I4436" s="20" t="s">
        <v>259</v>
      </c>
      <c r="J4436" s="11" t="s">
        <v>261</v>
      </c>
      <c r="K4436" s="11" t="s">
        <v>11524</v>
      </c>
      <c r="L4436" s="11">
        <v>2</v>
      </c>
    </row>
    <row r="4437" spans="1:12">
      <c r="A4437" s="11" t="s">
        <v>7716</v>
      </c>
      <c r="D4437" s="11" t="s">
        <v>260</v>
      </c>
      <c r="E4437" s="19" t="s">
        <v>7966</v>
      </c>
      <c r="F4437" s="10">
        <v>42036</v>
      </c>
      <c r="G4437" s="10">
        <v>45689</v>
      </c>
      <c r="H4437" s="11">
        <v>11</v>
      </c>
      <c r="I4437" s="11" t="s">
        <v>277</v>
      </c>
      <c r="J4437" s="11" t="s">
        <v>261</v>
      </c>
      <c r="K4437" s="11" t="s">
        <v>11524</v>
      </c>
      <c r="L4437" s="11">
        <v>2</v>
      </c>
    </row>
    <row r="4438" spans="1:12">
      <c r="A4438" s="11" t="s">
        <v>7717</v>
      </c>
      <c r="D4438" s="11" t="s">
        <v>260</v>
      </c>
      <c r="E4438" s="19" t="s">
        <v>7967</v>
      </c>
      <c r="F4438" s="10">
        <v>42036</v>
      </c>
      <c r="G4438" s="10">
        <v>45689</v>
      </c>
      <c r="H4438" s="11">
        <v>11</v>
      </c>
      <c r="I4438" s="11" t="s">
        <v>277</v>
      </c>
      <c r="J4438" s="11" t="s">
        <v>261</v>
      </c>
      <c r="K4438" s="11" t="s">
        <v>11524</v>
      </c>
      <c r="L4438" s="11">
        <v>2</v>
      </c>
    </row>
    <row r="4439" spans="1:12">
      <c r="A4439" s="11" t="s">
        <v>7718</v>
      </c>
      <c r="D4439" s="11" t="s">
        <v>260</v>
      </c>
      <c r="E4439" s="19" t="s">
        <v>7968</v>
      </c>
      <c r="F4439" s="10">
        <v>42036</v>
      </c>
      <c r="G4439" s="10">
        <v>45689</v>
      </c>
      <c r="H4439" s="11">
        <v>11</v>
      </c>
      <c r="I4439" s="11" t="s">
        <v>277</v>
      </c>
      <c r="J4439" s="11" t="s">
        <v>261</v>
      </c>
      <c r="K4439" s="11" t="s">
        <v>11524</v>
      </c>
      <c r="L4439" s="11">
        <v>2</v>
      </c>
    </row>
    <row r="4440" spans="1:12">
      <c r="A4440" s="11" t="s">
        <v>7719</v>
      </c>
      <c r="D4440" s="11" t="s">
        <v>260</v>
      </c>
      <c r="E4440" s="19" t="s">
        <v>7969</v>
      </c>
      <c r="F4440" s="10">
        <v>42036</v>
      </c>
      <c r="G4440" s="10">
        <v>45689</v>
      </c>
      <c r="H4440" s="11">
        <v>11</v>
      </c>
      <c r="I4440" s="20" t="s">
        <v>259</v>
      </c>
      <c r="J4440" s="11" t="s">
        <v>261</v>
      </c>
      <c r="K4440" s="11" t="s">
        <v>11524</v>
      </c>
      <c r="L4440" s="11">
        <v>2</v>
      </c>
    </row>
    <row r="4441" spans="1:12">
      <c r="A4441" s="11" t="s">
        <v>7720</v>
      </c>
      <c r="D4441" s="11" t="s">
        <v>260</v>
      </c>
      <c r="E4441" s="19" t="s">
        <v>7970</v>
      </c>
      <c r="F4441" s="10">
        <v>42036</v>
      </c>
      <c r="G4441" s="10">
        <v>45689</v>
      </c>
      <c r="H4441" s="11">
        <v>11</v>
      </c>
      <c r="I4441" s="20" t="s">
        <v>259</v>
      </c>
      <c r="J4441" s="11" t="s">
        <v>261</v>
      </c>
      <c r="K4441" s="11" t="s">
        <v>11524</v>
      </c>
      <c r="L4441" s="11">
        <v>2</v>
      </c>
    </row>
    <row r="4442" spans="1:12">
      <c r="A4442" s="11" t="s">
        <v>7721</v>
      </c>
      <c r="D4442" s="11" t="s">
        <v>260</v>
      </c>
      <c r="E4442" s="19" t="s">
        <v>7971</v>
      </c>
      <c r="F4442" s="10">
        <v>42036</v>
      </c>
      <c r="G4442" s="10">
        <v>45689</v>
      </c>
      <c r="H4442" s="11">
        <v>11</v>
      </c>
      <c r="I4442" s="20" t="s">
        <v>259</v>
      </c>
      <c r="J4442" s="11" t="s">
        <v>261</v>
      </c>
      <c r="K4442" s="11" t="s">
        <v>11524</v>
      </c>
      <c r="L4442" s="11">
        <v>2</v>
      </c>
    </row>
    <row r="4443" spans="1:12">
      <c r="A4443" s="11" t="s">
        <v>7722</v>
      </c>
      <c r="D4443" s="11" t="s">
        <v>260</v>
      </c>
      <c r="E4443" s="19" t="s">
        <v>7972</v>
      </c>
      <c r="F4443" s="10">
        <v>42036</v>
      </c>
      <c r="G4443" s="10">
        <v>45689</v>
      </c>
      <c r="H4443" s="11">
        <v>11</v>
      </c>
      <c r="I4443" s="20" t="s">
        <v>259</v>
      </c>
      <c r="J4443" s="11" t="s">
        <v>261</v>
      </c>
      <c r="K4443" s="11" t="s">
        <v>11524</v>
      </c>
      <c r="L4443" s="11">
        <v>2</v>
      </c>
    </row>
    <row r="4444" spans="1:12">
      <c r="A4444" s="11" t="s">
        <v>7723</v>
      </c>
      <c r="D4444" s="11" t="s">
        <v>260</v>
      </c>
      <c r="E4444" s="19" t="s">
        <v>7973</v>
      </c>
      <c r="F4444" s="10">
        <v>42036</v>
      </c>
      <c r="G4444" s="10">
        <v>45689</v>
      </c>
      <c r="H4444" s="11">
        <v>11</v>
      </c>
      <c r="I4444" s="20" t="s">
        <v>259</v>
      </c>
      <c r="J4444" s="11" t="s">
        <v>261</v>
      </c>
      <c r="K4444" s="11" t="s">
        <v>11524</v>
      </c>
      <c r="L4444" s="11">
        <v>2</v>
      </c>
    </row>
    <row r="4445" spans="1:12">
      <c r="A4445" s="11" t="s">
        <v>7724</v>
      </c>
      <c r="D4445" s="11" t="s">
        <v>260</v>
      </c>
      <c r="E4445" s="19" t="s">
        <v>7974</v>
      </c>
      <c r="F4445" s="10">
        <v>42036</v>
      </c>
      <c r="G4445" s="10">
        <v>45689</v>
      </c>
      <c r="H4445" s="11">
        <v>11</v>
      </c>
      <c r="I4445" s="20" t="s">
        <v>259</v>
      </c>
      <c r="J4445" s="11" t="s">
        <v>261</v>
      </c>
      <c r="K4445" s="11" t="s">
        <v>11524</v>
      </c>
      <c r="L4445" s="11">
        <v>2</v>
      </c>
    </row>
    <row r="4446" spans="1:12">
      <c r="A4446" s="11" t="s">
        <v>7725</v>
      </c>
      <c r="D4446" s="11" t="s">
        <v>260</v>
      </c>
      <c r="E4446" s="19" t="s">
        <v>7975</v>
      </c>
      <c r="F4446" s="10">
        <v>42036</v>
      </c>
      <c r="G4446" s="10">
        <v>45689</v>
      </c>
      <c r="H4446" s="11">
        <v>11</v>
      </c>
      <c r="I4446" s="20" t="s">
        <v>259</v>
      </c>
      <c r="J4446" s="11" t="s">
        <v>261</v>
      </c>
      <c r="K4446" s="11" t="s">
        <v>11524</v>
      </c>
      <c r="L4446" s="11">
        <v>2</v>
      </c>
    </row>
    <row r="4447" spans="1:12">
      <c r="A4447" s="11" t="s">
        <v>7726</v>
      </c>
      <c r="D4447" s="11" t="s">
        <v>260</v>
      </c>
      <c r="E4447" s="19" t="s">
        <v>7976</v>
      </c>
      <c r="F4447" s="10">
        <v>42036</v>
      </c>
      <c r="G4447" s="10">
        <v>45689</v>
      </c>
      <c r="H4447" s="11">
        <v>11</v>
      </c>
      <c r="I4447" s="20" t="s">
        <v>259</v>
      </c>
      <c r="J4447" s="11" t="s">
        <v>261</v>
      </c>
      <c r="K4447" s="11" t="s">
        <v>11524</v>
      </c>
      <c r="L4447" s="11">
        <v>2</v>
      </c>
    </row>
    <row r="4448" spans="1:12">
      <c r="A4448" s="11" t="s">
        <v>7727</v>
      </c>
      <c r="D4448" s="11" t="s">
        <v>260</v>
      </c>
      <c r="E4448" s="19" t="s">
        <v>7977</v>
      </c>
      <c r="F4448" s="10">
        <v>42036</v>
      </c>
      <c r="G4448" s="10">
        <v>45689</v>
      </c>
      <c r="H4448" s="11">
        <v>11</v>
      </c>
      <c r="I4448" s="20" t="s">
        <v>259</v>
      </c>
      <c r="J4448" s="11" t="s">
        <v>261</v>
      </c>
      <c r="K4448" s="11" t="s">
        <v>11524</v>
      </c>
      <c r="L4448" s="11">
        <v>2</v>
      </c>
    </row>
    <row r="4449" spans="1:12">
      <c r="A4449" s="11" t="s">
        <v>7728</v>
      </c>
      <c r="D4449" s="11" t="s">
        <v>260</v>
      </c>
      <c r="E4449" s="19" t="s">
        <v>7978</v>
      </c>
      <c r="F4449" s="10">
        <v>42036</v>
      </c>
      <c r="G4449" s="10">
        <v>45689</v>
      </c>
      <c r="H4449" s="11">
        <v>11</v>
      </c>
      <c r="I4449" s="20" t="s">
        <v>259</v>
      </c>
      <c r="J4449" s="11" t="s">
        <v>261</v>
      </c>
      <c r="K4449" s="11" t="s">
        <v>11524</v>
      </c>
      <c r="L4449" s="11">
        <v>2</v>
      </c>
    </row>
    <row r="4450" spans="1:12">
      <c r="A4450" s="11" t="s">
        <v>7729</v>
      </c>
      <c r="D4450" s="11" t="s">
        <v>260</v>
      </c>
      <c r="E4450" s="19" t="s">
        <v>7979</v>
      </c>
      <c r="F4450" s="10">
        <v>42036</v>
      </c>
      <c r="G4450" s="10">
        <v>45689</v>
      </c>
      <c r="H4450" s="11">
        <v>11</v>
      </c>
      <c r="I4450" s="20" t="s">
        <v>259</v>
      </c>
      <c r="J4450" s="11" t="s">
        <v>261</v>
      </c>
      <c r="K4450" s="11" t="s">
        <v>11524</v>
      </c>
      <c r="L4450" s="11">
        <v>2</v>
      </c>
    </row>
    <row r="4451" spans="1:12">
      <c r="A4451" s="11" t="s">
        <v>7730</v>
      </c>
      <c r="D4451" s="11" t="s">
        <v>260</v>
      </c>
      <c r="E4451" s="19" t="s">
        <v>7980</v>
      </c>
      <c r="F4451" s="10">
        <v>42036</v>
      </c>
      <c r="G4451" s="10">
        <v>45689</v>
      </c>
      <c r="H4451" s="11">
        <v>11</v>
      </c>
      <c r="I4451" s="20" t="s">
        <v>259</v>
      </c>
      <c r="J4451" s="11" t="s">
        <v>261</v>
      </c>
      <c r="K4451" s="11" t="s">
        <v>11524</v>
      </c>
      <c r="L4451" s="11">
        <v>2</v>
      </c>
    </row>
    <row r="4452" spans="1:12">
      <c r="A4452" s="11" t="s">
        <v>7731</v>
      </c>
      <c r="D4452" s="11" t="s">
        <v>260</v>
      </c>
      <c r="E4452" s="19" t="s">
        <v>7981</v>
      </c>
      <c r="F4452" s="10">
        <v>42036</v>
      </c>
      <c r="G4452" s="10">
        <v>45689</v>
      </c>
      <c r="H4452" s="11">
        <v>11</v>
      </c>
      <c r="I4452" s="20" t="s">
        <v>259</v>
      </c>
      <c r="J4452" s="11" t="s">
        <v>261</v>
      </c>
      <c r="K4452" s="11" t="s">
        <v>11524</v>
      </c>
      <c r="L4452" s="11">
        <v>2</v>
      </c>
    </row>
    <row r="4453" spans="1:12">
      <c r="A4453" s="11" t="s">
        <v>7732</v>
      </c>
      <c r="D4453" s="11" t="s">
        <v>260</v>
      </c>
      <c r="E4453" s="19" t="s">
        <v>7982</v>
      </c>
      <c r="F4453" s="10">
        <v>42036</v>
      </c>
      <c r="G4453" s="10">
        <v>45689</v>
      </c>
      <c r="H4453" s="11">
        <v>11</v>
      </c>
      <c r="I4453" s="20" t="s">
        <v>259</v>
      </c>
      <c r="J4453" s="11" t="s">
        <v>261</v>
      </c>
      <c r="K4453" s="11" t="s">
        <v>11524</v>
      </c>
      <c r="L4453" s="11">
        <v>2</v>
      </c>
    </row>
    <row r="4454" spans="1:12">
      <c r="A4454" s="11" t="s">
        <v>7733</v>
      </c>
      <c r="D4454" s="11" t="s">
        <v>260</v>
      </c>
      <c r="E4454" s="19" t="s">
        <v>7983</v>
      </c>
      <c r="F4454" s="10">
        <v>42036</v>
      </c>
      <c r="G4454" s="10">
        <v>45689</v>
      </c>
      <c r="H4454" s="11">
        <v>11</v>
      </c>
      <c r="I4454" s="20" t="s">
        <v>259</v>
      </c>
      <c r="J4454" s="11" t="s">
        <v>261</v>
      </c>
      <c r="K4454" s="11" t="s">
        <v>11524</v>
      </c>
      <c r="L4454" s="11">
        <v>2</v>
      </c>
    </row>
    <row r="4455" spans="1:12">
      <c r="A4455" s="11" t="s">
        <v>7734</v>
      </c>
      <c r="D4455" s="11" t="s">
        <v>260</v>
      </c>
      <c r="E4455" s="19" t="s">
        <v>7984</v>
      </c>
      <c r="F4455" s="10">
        <v>42036</v>
      </c>
      <c r="G4455" s="10">
        <v>45689</v>
      </c>
      <c r="H4455" s="11">
        <v>11</v>
      </c>
      <c r="I4455" s="11" t="s">
        <v>277</v>
      </c>
      <c r="J4455" s="11" t="s">
        <v>261</v>
      </c>
      <c r="K4455" s="11" t="s">
        <v>11524</v>
      </c>
      <c r="L4455" s="11">
        <v>2</v>
      </c>
    </row>
    <row r="4456" spans="1:12">
      <c r="A4456" s="11" t="s">
        <v>7735</v>
      </c>
      <c r="D4456" s="11" t="s">
        <v>260</v>
      </c>
      <c r="E4456" s="19" t="s">
        <v>7985</v>
      </c>
      <c r="F4456" s="10">
        <v>42036</v>
      </c>
      <c r="G4456" s="10">
        <v>45689</v>
      </c>
      <c r="H4456" s="11">
        <v>11</v>
      </c>
      <c r="I4456" s="11" t="s">
        <v>277</v>
      </c>
      <c r="J4456" s="11" t="s">
        <v>261</v>
      </c>
      <c r="K4456" s="11" t="s">
        <v>11524</v>
      </c>
      <c r="L4456" s="11">
        <v>2</v>
      </c>
    </row>
    <row r="4457" spans="1:12">
      <c r="A4457" s="11" t="s">
        <v>7736</v>
      </c>
      <c r="D4457" s="11" t="s">
        <v>260</v>
      </c>
      <c r="E4457" s="19" t="s">
        <v>7986</v>
      </c>
      <c r="F4457" s="10">
        <v>42036</v>
      </c>
      <c r="G4457" s="10">
        <v>45689</v>
      </c>
      <c r="H4457" s="11">
        <v>11</v>
      </c>
      <c r="I4457" s="11" t="s">
        <v>277</v>
      </c>
      <c r="J4457" s="11" t="s">
        <v>261</v>
      </c>
      <c r="K4457" s="11" t="s">
        <v>11524</v>
      </c>
      <c r="L4457" s="11">
        <v>2</v>
      </c>
    </row>
    <row r="4458" spans="1:12">
      <c r="A4458" s="11" t="s">
        <v>7737</v>
      </c>
      <c r="D4458" s="11" t="s">
        <v>260</v>
      </c>
      <c r="E4458" s="19" t="s">
        <v>7987</v>
      </c>
      <c r="F4458" s="10">
        <v>42036</v>
      </c>
      <c r="G4458" s="10">
        <v>45689</v>
      </c>
      <c r="H4458" s="11">
        <v>11</v>
      </c>
      <c r="I4458" s="20" t="s">
        <v>259</v>
      </c>
      <c r="J4458" s="11" t="s">
        <v>261</v>
      </c>
      <c r="K4458" s="11" t="s">
        <v>11524</v>
      </c>
      <c r="L4458" s="11">
        <v>2</v>
      </c>
    </row>
    <row r="4459" spans="1:12">
      <c r="A4459" s="11" t="s">
        <v>7738</v>
      </c>
      <c r="D4459" s="11" t="s">
        <v>260</v>
      </c>
      <c r="E4459" s="19" t="s">
        <v>7988</v>
      </c>
      <c r="F4459" s="10">
        <v>42036</v>
      </c>
      <c r="G4459" s="10">
        <v>45689</v>
      </c>
      <c r="H4459" s="11">
        <v>11</v>
      </c>
      <c r="I4459" s="20" t="s">
        <v>259</v>
      </c>
      <c r="J4459" s="11" t="s">
        <v>261</v>
      </c>
      <c r="K4459" s="11" t="s">
        <v>11524</v>
      </c>
      <c r="L4459" s="11">
        <v>2</v>
      </c>
    </row>
    <row r="4460" spans="1:12">
      <c r="A4460" s="11" t="s">
        <v>7739</v>
      </c>
      <c r="D4460" s="11" t="s">
        <v>260</v>
      </c>
      <c r="E4460" s="19" t="s">
        <v>7989</v>
      </c>
      <c r="F4460" s="10">
        <v>42036</v>
      </c>
      <c r="G4460" s="10">
        <v>45689</v>
      </c>
      <c r="H4460" s="11">
        <v>11</v>
      </c>
      <c r="I4460" s="20" t="s">
        <v>259</v>
      </c>
      <c r="J4460" s="11" t="s">
        <v>261</v>
      </c>
      <c r="K4460" s="11" t="s">
        <v>11524</v>
      </c>
      <c r="L4460" s="11">
        <v>2</v>
      </c>
    </row>
    <row r="4461" spans="1:12">
      <c r="A4461" s="11" t="s">
        <v>7740</v>
      </c>
      <c r="D4461" s="11" t="s">
        <v>260</v>
      </c>
      <c r="E4461" s="19" t="s">
        <v>7990</v>
      </c>
      <c r="F4461" s="10">
        <v>42036</v>
      </c>
      <c r="G4461" s="10">
        <v>45689</v>
      </c>
      <c r="H4461" s="11">
        <v>11</v>
      </c>
      <c r="I4461" s="20" t="s">
        <v>259</v>
      </c>
      <c r="J4461" s="11" t="s">
        <v>261</v>
      </c>
      <c r="K4461" s="11" t="s">
        <v>11524</v>
      </c>
      <c r="L4461" s="11">
        <v>2</v>
      </c>
    </row>
    <row r="4462" spans="1:12">
      <c r="A4462" s="11" t="s">
        <v>7741</v>
      </c>
      <c r="D4462" s="11" t="s">
        <v>260</v>
      </c>
      <c r="E4462" s="19" t="s">
        <v>7991</v>
      </c>
      <c r="F4462" s="10">
        <v>42036</v>
      </c>
      <c r="G4462" s="10">
        <v>45689</v>
      </c>
      <c r="H4462" s="11">
        <v>11</v>
      </c>
      <c r="I4462" s="20" t="s">
        <v>259</v>
      </c>
      <c r="J4462" s="11" t="s">
        <v>261</v>
      </c>
      <c r="K4462" s="11" t="s">
        <v>11524</v>
      </c>
      <c r="L4462" s="11">
        <v>2</v>
      </c>
    </row>
    <row r="4463" spans="1:12">
      <c r="A4463" s="11" t="s">
        <v>7742</v>
      </c>
      <c r="D4463" s="11" t="s">
        <v>260</v>
      </c>
      <c r="E4463" s="19" t="s">
        <v>7992</v>
      </c>
      <c r="F4463" s="10">
        <v>42036</v>
      </c>
      <c r="G4463" s="10">
        <v>45689</v>
      </c>
      <c r="H4463" s="11">
        <v>11</v>
      </c>
      <c r="I4463" s="20" t="s">
        <v>259</v>
      </c>
      <c r="J4463" s="11" t="s">
        <v>261</v>
      </c>
      <c r="K4463" s="11" t="s">
        <v>11524</v>
      </c>
      <c r="L4463" s="11">
        <v>2</v>
      </c>
    </row>
    <row r="4464" spans="1:12">
      <c r="A4464" s="11" t="s">
        <v>7743</v>
      </c>
      <c r="D4464" s="11" t="s">
        <v>260</v>
      </c>
      <c r="E4464" s="19" t="s">
        <v>7993</v>
      </c>
      <c r="F4464" s="10">
        <v>42036</v>
      </c>
      <c r="G4464" s="10">
        <v>45689</v>
      </c>
      <c r="H4464" s="11">
        <v>11</v>
      </c>
      <c r="I4464" s="20" t="s">
        <v>259</v>
      </c>
      <c r="J4464" s="11" t="s">
        <v>261</v>
      </c>
      <c r="K4464" s="11" t="s">
        <v>11524</v>
      </c>
      <c r="L4464" s="11">
        <v>2</v>
      </c>
    </row>
    <row r="4465" spans="1:12">
      <c r="A4465" s="11" t="s">
        <v>7744</v>
      </c>
      <c r="D4465" s="11" t="s">
        <v>260</v>
      </c>
      <c r="E4465" s="19" t="s">
        <v>7994</v>
      </c>
      <c r="F4465" s="10">
        <v>42036</v>
      </c>
      <c r="G4465" s="10">
        <v>45689</v>
      </c>
      <c r="H4465" s="11">
        <v>11</v>
      </c>
      <c r="I4465" s="20" t="s">
        <v>259</v>
      </c>
      <c r="J4465" s="11" t="s">
        <v>261</v>
      </c>
      <c r="K4465" s="11" t="s">
        <v>11524</v>
      </c>
      <c r="L4465" s="11">
        <v>2</v>
      </c>
    </row>
    <row r="4466" spans="1:12">
      <c r="A4466" s="11" t="s">
        <v>7745</v>
      </c>
      <c r="D4466" s="11" t="s">
        <v>260</v>
      </c>
      <c r="E4466" s="19" t="s">
        <v>7995</v>
      </c>
      <c r="F4466" s="10">
        <v>42036</v>
      </c>
      <c r="G4466" s="10">
        <v>45689</v>
      </c>
      <c r="H4466" s="11">
        <v>11</v>
      </c>
      <c r="I4466" s="20" t="s">
        <v>259</v>
      </c>
      <c r="J4466" s="11" t="s">
        <v>261</v>
      </c>
      <c r="K4466" s="11" t="s">
        <v>11524</v>
      </c>
      <c r="L4466" s="11">
        <v>2</v>
      </c>
    </row>
    <row r="4467" spans="1:12">
      <c r="A4467" s="11" t="s">
        <v>7746</v>
      </c>
      <c r="D4467" s="11" t="s">
        <v>260</v>
      </c>
      <c r="E4467" s="19" t="s">
        <v>7996</v>
      </c>
      <c r="F4467" s="10">
        <v>42036</v>
      </c>
      <c r="G4467" s="10">
        <v>45689</v>
      </c>
      <c r="H4467" s="11">
        <v>11</v>
      </c>
      <c r="I4467" s="20" t="s">
        <v>259</v>
      </c>
      <c r="J4467" s="11" t="s">
        <v>261</v>
      </c>
      <c r="K4467" s="11" t="s">
        <v>11524</v>
      </c>
      <c r="L4467" s="11">
        <v>2</v>
      </c>
    </row>
    <row r="4468" spans="1:12">
      <c r="A4468" s="11" t="s">
        <v>7747</v>
      </c>
      <c r="D4468" s="11" t="s">
        <v>260</v>
      </c>
      <c r="E4468" s="19" t="s">
        <v>7997</v>
      </c>
      <c r="F4468" s="10">
        <v>42036</v>
      </c>
      <c r="G4468" s="10">
        <v>45689</v>
      </c>
      <c r="H4468" s="11">
        <v>11</v>
      </c>
      <c r="I4468" s="20" t="s">
        <v>259</v>
      </c>
      <c r="J4468" s="11" t="s">
        <v>261</v>
      </c>
      <c r="K4468" s="11" t="s">
        <v>11524</v>
      </c>
      <c r="L4468" s="11">
        <v>2</v>
      </c>
    </row>
    <row r="4469" spans="1:12">
      <c r="A4469" s="11" t="s">
        <v>7748</v>
      </c>
      <c r="D4469" s="11" t="s">
        <v>260</v>
      </c>
      <c r="E4469" s="19" t="s">
        <v>7998</v>
      </c>
      <c r="F4469" s="10">
        <v>42036</v>
      </c>
      <c r="G4469" s="10">
        <v>45689</v>
      </c>
      <c r="H4469" s="11">
        <v>11</v>
      </c>
      <c r="I4469" s="20" t="s">
        <v>259</v>
      </c>
      <c r="J4469" s="11" t="s">
        <v>261</v>
      </c>
      <c r="K4469" s="11" t="s">
        <v>11524</v>
      </c>
      <c r="L4469" s="11">
        <v>2</v>
      </c>
    </row>
    <row r="4470" spans="1:12">
      <c r="A4470" s="11" t="s">
        <v>7749</v>
      </c>
      <c r="D4470" s="11" t="s">
        <v>260</v>
      </c>
      <c r="E4470" s="19" t="s">
        <v>7999</v>
      </c>
      <c r="F4470" s="10">
        <v>42036</v>
      </c>
      <c r="G4470" s="10">
        <v>45689</v>
      </c>
      <c r="H4470" s="11">
        <v>11</v>
      </c>
      <c r="I4470" s="20" t="s">
        <v>259</v>
      </c>
      <c r="J4470" s="11" t="s">
        <v>261</v>
      </c>
      <c r="K4470" s="11" t="s">
        <v>11524</v>
      </c>
      <c r="L4470" s="11">
        <v>2</v>
      </c>
    </row>
    <row r="4471" spans="1:12">
      <c r="A4471" s="11" t="s">
        <v>7750</v>
      </c>
      <c r="D4471" s="11" t="s">
        <v>260</v>
      </c>
      <c r="E4471" s="19" t="s">
        <v>8000</v>
      </c>
      <c r="F4471" s="10">
        <v>42036</v>
      </c>
      <c r="G4471" s="10">
        <v>45689</v>
      </c>
      <c r="H4471" s="11">
        <v>11</v>
      </c>
      <c r="I4471" s="20" t="s">
        <v>259</v>
      </c>
      <c r="J4471" s="11" t="s">
        <v>261</v>
      </c>
      <c r="K4471" s="11" t="s">
        <v>11524</v>
      </c>
      <c r="L4471" s="11">
        <v>2</v>
      </c>
    </row>
    <row r="4472" spans="1:12">
      <c r="A4472" s="11" t="s">
        <v>7751</v>
      </c>
      <c r="D4472" s="11" t="s">
        <v>260</v>
      </c>
      <c r="E4472" s="19" t="s">
        <v>8001</v>
      </c>
      <c r="F4472" s="10">
        <v>42036</v>
      </c>
      <c r="G4472" s="10">
        <v>45689</v>
      </c>
      <c r="H4472" s="11">
        <v>11</v>
      </c>
      <c r="I4472" s="20" t="s">
        <v>259</v>
      </c>
      <c r="J4472" s="11" t="s">
        <v>261</v>
      </c>
      <c r="K4472" s="11" t="s">
        <v>11524</v>
      </c>
      <c r="L4472" s="11">
        <v>2</v>
      </c>
    </row>
    <row r="4473" spans="1:12">
      <c r="A4473" s="11" t="s">
        <v>7752</v>
      </c>
      <c r="D4473" s="11" t="s">
        <v>260</v>
      </c>
      <c r="E4473" s="19" t="s">
        <v>8002</v>
      </c>
      <c r="F4473" s="10">
        <v>42036</v>
      </c>
      <c r="G4473" s="10">
        <v>45689</v>
      </c>
      <c r="H4473" s="11">
        <v>11</v>
      </c>
      <c r="I4473" s="11" t="s">
        <v>277</v>
      </c>
      <c r="J4473" s="11" t="s">
        <v>261</v>
      </c>
      <c r="K4473" s="11" t="s">
        <v>11524</v>
      </c>
      <c r="L4473" s="11">
        <v>2</v>
      </c>
    </row>
    <row r="4474" spans="1:12">
      <c r="A4474" s="11" t="s">
        <v>7753</v>
      </c>
      <c r="D4474" s="11" t="s">
        <v>260</v>
      </c>
      <c r="E4474" s="19" t="s">
        <v>8003</v>
      </c>
      <c r="F4474" s="10">
        <v>42036</v>
      </c>
      <c r="G4474" s="10">
        <v>45689</v>
      </c>
      <c r="H4474" s="11">
        <v>11</v>
      </c>
      <c r="I4474" s="11" t="s">
        <v>277</v>
      </c>
      <c r="J4474" s="11" t="s">
        <v>261</v>
      </c>
      <c r="K4474" s="11" t="s">
        <v>11524</v>
      </c>
      <c r="L4474" s="11">
        <v>2</v>
      </c>
    </row>
    <row r="4475" spans="1:12">
      <c r="A4475" s="11" t="s">
        <v>7754</v>
      </c>
      <c r="D4475" s="11" t="s">
        <v>260</v>
      </c>
      <c r="E4475" s="19" t="s">
        <v>8004</v>
      </c>
      <c r="F4475" s="10">
        <v>42036</v>
      </c>
      <c r="G4475" s="10">
        <v>45689</v>
      </c>
      <c r="H4475" s="11">
        <v>11</v>
      </c>
      <c r="I4475" s="11" t="s">
        <v>277</v>
      </c>
      <c r="J4475" s="11" t="s">
        <v>261</v>
      </c>
      <c r="K4475" s="11" t="s">
        <v>11524</v>
      </c>
      <c r="L4475" s="11">
        <v>2</v>
      </c>
    </row>
    <row r="4476" spans="1:12">
      <c r="A4476" s="11" t="s">
        <v>7755</v>
      </c>
      <c r="D4476" s="11" t="s">
        <v>260</v>
      </c>
      <c r="E4476" s="19" t="s">
        <v>8005</v>
      </c>
      <c r="F4476" s="10">
        <v>42036</v>
      </c>
      <c r="G4476" s="10">
        <v>45689</v>
      </c>
      <c r="H4476" s="11">
        <v>11</v>
      </c>
      <c r="I4476" s="20" t="s">
        <v>259</v>
      </c>
      <c r="J4476" s="11" t="s">
        <v>261</v>
      </c>
      <c r="K4476" s="11" t="s">
        <v>11524</v>
      </c>
      <c r="L4476" s="11">
        <v>2</v>
      </c>
    </row>
    <row r="4477" spans="1:12">
      <c r="A4477" s="11" t="s">
        <v>7756</v>
      </c>
      <c r="D4477" s="11" t="s">
        <v>260</v>
      </c>
      <c r="E4477" s="19" t="s">
        <v>8006</v>
      </c>
      <c r="F4477" s="10">
        <v>42036</v>
      </c>
      <c r="G4477" s="10">
        <v>45689</v>
      </c>
      <c r="H4477" s="11">
        <v>11</v>
      </c>
      <c r="I4477" s="20" t="s">
        <v>259</v>
      </c>
      <c r="J4477" s="11" t="s">
        <v>261</v>
      </c>
      <c r="K4477" s="11" t="s">
        <v>11524</v>
      </c>
      <c r="L4477" s="11">
        <v>2</v>
      </c>
    </row>
    <row r="4478" spans="1:12">
      <c r="A4478" s="11" t="s">
        <v>7757</v>
      </c>
      <c r="D4478" s="11" t="s">
        <v>260</v>
      </c>
      <c r="E4478" s="19" t="s">
        <v>8007</v>
      </c>
      <c r="F4478" s="10">
        <v>42036</v>
      </c>
      <c r="G4478" s="10">
        <v>45689</v>
      </c>
      <c r="H4478" s="11">
        <v>11</v>
      </c>
      <c r="I4478" s="20" t="s">
        <v>259</v>
      </c>
      <c r="J4478" s="11" t="s">
        <v>261</v>
      </c>
      <c r="K4478" s="11" t="s">
        <v>11524</v>
      </c>
      <c r="L4478" s="11">
        <v>2</v>
      </c>
    </row>
    <row r="4479" spans="1:12">
      <c r="A4479" s="11" t="s">
        <v>7758</v>
      </c>
      <c r="D4479" s="11" t="s">
        <v>260</v>
      </c>
      <c r="E4479" s="19" t="s">
        <v>8008</v>
      </c>
      <c r="F4479" s="10">
        <v>42036</v>
      </c>
      <c r="G4479" s="10">
        <v>45689</v>
      </c>
      <c r="H4479" s="11">
        <v>11</v>
      </c>
      <c r="I4479" s="20" t="s">
        <v>259</v>
      </c>
      <c r="J4479" s="11" t="s">
        <v>261</v>
      </c>
      <c r="K4479" s="11" t="s">
        <v>11524</v>
      </c>
      <c r="L4479" s="11">
        <v>2</v>
      </c>
    </row>
    <row r="4480" spans="1:12">
      <c r="A4480" s="11" t="s">
        <v>7759</v>
      </c>
      <c r="D4480" s="11" t="s">
        <v>260</v>
      </c>
      <c r="E4480" s="19" t="s">
        <v>8009</v>
      </c>
      <c r="F4480" s="10">
        <v>42036</v>
      </c>
      <c r="G4480" s="10">
        <v>45689</v>
      </c>
      <c r="H4480" s="11">
        <v>11</v>
      </c>
      <c r="I4480" s="20" t="s">
        <v>259</v>
      </c>
      <c r="J4480" s="11" t="s">
        <v>261</v>
      </c>
      <c r="K4480" s="11" t="s">
        <v>11524</v>
      </c>
      <c r="L4480" s="11">
        <v>2</v>
      </c>
    </row>
    <row r="4481" spans="1:12">
      <c r="A4481" s="11" t="s">
        <v>7760</v>
      </c>
      <c r="D4481" s="11" t="s">
        <v>260</v>
      </c>
      <c r="E4481" s="19" t="s">
        <v>8010</v>
      </c>
      <c r="F4481" s="10">
        <v>42036</v>
      </c>
      <c r="G4481" s="10">
        <v>45689</v>
      </c>
      <c r="H4481" s="11">
        <v>11</v>
      </c>
      <c r="I4481" s="20" t="s">
        <v>259</v>
      </c>
      <c r="J4481" s="11" t="s">
        <v>261</v>
      </c>
      <c r="K4481" s="11" t="s">
        <v>11524</v>
      </c>
      <c r="L4481" s="11">
        <v>2</v>
      </c>
    </row>
    <row r="4482" spans="1:12">
      <c r="A4482" s="11" t="s">
        <v>7761</v>
      </c>
      <c r="D4482" s="11" t="s">
        <v>260</v>
      </c>
      <c r="E4482" s="19" t="s">
        <v>8011</v>
      </c>
      <c r="F4482" s="10">
        <v>42036</v>
      </c>
      <c r="G4482" s="10">
        <v>45689</v>
      </c>
      <c r="H4482" s="11">
        <v>11</v>
      </c>
      <c r="I4482" s="20" t="s">
        <v>259</v>
      </c>
      <c r="J4482" s="11" t="s">
        <v>261</v>
      </c>
      <c r="K4482" s="11" t="s">
        <v>11524</v>
      </c>
      <c r="L4482" s="11">
        <v>2</v>
      </c>
    </row>
    <row r="4483" spans="1:12">
      <c r="A4483" s="11" t="s">
        <v>7762</v>
      </c>
      <c r="D4483" s="11" t="s">
        <v>260</v>
      </c>
      <c r="E4483" s="19" t="s">
        <v>8012</v>
      </c>
      <c r="F4483" s="10">
        <v>42036</v>
      </c>
      <c r="G4483" s="10">
        <v>45689</v>
      </c>
      <c r="H4483" s="11">
        <v>11</v>
      </c>
      <c r="I4483" s="20" t="s">
        <v>259</v>
      </c>
      <c r="J4483" s="11" t="s">
        <v>261</v>
      </c>
      <c r="K4483" s="11" t="s">
        <v>11524</v>
      </c>
      <c r="L4483" s="11">
        <v>2</v>
      </c>
    </row>
    <row r="4484" spans="1:12">
      <c r="A4484" s="11" t="s">
        <v>7763</v>
      </c>
      <c r="D4484" s="11" t="s">
        <v>260</v>
      </c>
      <c r="E4484" s="19" t="s">
        <v>8013</v>
      </c>
      <c r="F4484" s="10">
        <v>42036</v>
      </c>
      <c r="G4484" s="10">
        <v>45689</v>
      </c>
      <c r="H4484" s="11">
        <v>11</v>
      </c>
      <c r="I4484" s="20" t="s">
        <v>259</v>
      </c>
      <c r="J4484" s="11" t="s">
        <v>261</v>
      </c>
      <c r="K4484" s="11" t="s">
        <v>11524</v>
      </c>
      <c r="L4484" s="11">
        <v>2</v>
      </c>
    </row>
    <row r="4485" spans="1:12">
      <c r="A4485" s="11" t="s">
        <v>7764</v>
      </c>
      <c r="D4485" s="11" t="s">
        <v>260</v>
      </c>
      <c r="E4485" s="19" t="s">
        <v>8014</v>
      </c>
      <c r="F4485" s="10">
        <v>42036</v>
      </c>
      <c r="G4485" s="10">
        <v>45689</v>
      </c>
      <c r="H4485" s="11">
        <v>11</v>
      </c>
      <c r="I4485" s="20" t="s">
        <v>259</v>
      </c>
      <c r="J4485" s="11" t="s">
        <v>261</v>
      </c>
      <c r="K4485" s="11" t="s">
        <v>11524</v>
      </c>
      <c r="L4485" s="11">
        <v>2</v>
      </c>
    </row>
    <row r="4486" spans="1:12">
      <c r="A4486" s="11" t="s">
        <v>7765</v>
      </c>
      <c r="D4486" s="11" t="s">
        <v>260</v>
      </c>
      <c r="E4486" s="19" t="s">
        <v>8015</v>
      </c>
      <c r="F4486" s="10">
        <v>42036</v>
      </c>
      <c r="G4486" s="10">
        <v>45689</v>
      </c>
      <c r="H4486" s="11">
        <v>11</v>
      </c>
      <c r="I4486" s="20" t="s">
        <v>259</v>
      </c>
      <c r="J4486" s="11" t="s">
        <v>261</v>
      </c>
      <c r="K4486" s="11" t="s">
        <v>11524</v>
      </c>
      <c r="L4486" s="11">
        <v>2</v>
      </c>
    </row>
    <row r="4487" spans="1:12">
      <c r="A4487" s="11" t="s">
        <v>7766</v>
      </c>
      <c r="D4487" s="11" t="s">
        <v>260</v>
      </c>
      <c r="E4487" s="19" t="s">
        <v>8016</v>
      </c>
      <c r="F4487" s="10">
        <v>42036</v>
      </c>
      <c r="G4487" s="10">
        <v>45689</v>
      </c>
      <c r="H4487" s="11">
        <v>11</v>
      </c>
      <c r="I4487" s="20" t="s">
        <v>259</v>
      </c>
      <c r="J4487" s="11" t="s">
        <v>261</v>
      </c>
      <c r="K4487" s="11" t="s">
        <v>11524</v>
      </c>
      <c r="L4487" s="11">
        <v>2</v>
      </c>
    </row>
    <row r="4488" spans="1:12">
      <c r="A4488" s="11" t="s">
        <v>7767</v>
      </c>
      <c r="D4488" s="11" t="s">
        <v>260</v>
      </c>
      <c r="E4488" s="19" t="s">
        <v>8017</v>
      </c>
      <c r="F4488" s="10">
        <v>42036</v>
      </c>
      <c r="G4488" s="10">
        <v>45689</v>
      </c>
      <c r="H4488" s="11">
        <v>11</v>
      </c>
      <c r="I4488" s="20" t="s">
        <v>259</v>
      </c>
      <c r="J4488" s="11" t="s">
        <v>261</v>
      </c>
      <c r="K4488" s="11" t="s">
        <v>11524</v>
      </c>
      <c r="L4488" s="11">
        <v>2</v>
      </c>
    </row>
    <row r="4489" spans="1:12">
      <c r="A4489" s="11" t="s">
        <v>7768</v>
      </c>
      <c r="D4489" s="11" t="s">
        <v>260</v>
      </c>
      <c r="E4489" s="19" t="s">
        <v>8018</v>
      </c>
      <c r="F4489" s="10">
        <v>42036</v>
      </c>
      <c r="G4489" s="10">
        <v>45689</v>
      </c>
      <c r="H4489" s="11">
        <v>11</v>
      </c>
      <c r="I4489" s="20" t="s">
        <v>259</v>
      </c>
      <c r="J4489" s="11" t="s">
        <v>261</v>
      </c>
      <c r="K4489" s="11" t="s">
        <v>11524</v>
      </c>
      <c r="L4489" s="11">
        <v>2</v>
      </c>
    </row>
    <row r="4490" spans="1:12">
      <c r="A4490" s="11" t="s">
        <v>7769</v>
      </c>
      <c r="D4490" s="11" t="s">
        <v>260</v>
      </c>
      <c r="E4490" s="19" t="s">
        <v>8019</v>
      </c>
      <c r="F4490" s="10">
        <v>42036</v>
      </c>
      <c r="G4490" s="10">
        <v>45689</v>
      </c>
      <c r="H4490" s="11">
        <v>11</v>
      </c>
      <c r="I4490" s="20" t="s">
        <v>259</v>
      </c>
      <c r="J4490" s="11" t="s">
        <v>261</v>
      </c>
      <c r="K4490" s="11" t="s">
        <v>11524</v>
      </c>
      <c r="L4490" s="11">
        <v>2</v>
      </c>
    </row>
    <row r="4491" spans="1:12">
      <c r="A4491" s="11" t="s">
        <v>7770</v>
      </c>
      <c r="D4491" s="11" t="s">
        <v>260</v>
      </c>
      <c r="E4491" s="19" t="s">
        <v>8020</v>
      </c>
      <c r="F4491" s="10">
        <v>42036</v>
      </c>
      <c r="G4491" s="10">
        <v>45689</v>
      </c>
      <c r="H4491" s="11">
        <v>11</v>
      </c>
      <c r="I4491" s="11" t="s">
        <v>277</v>
      </c>
      <c r="J4491" s="11" t="s">
        <v>261</v>
      </c>
      <c r="K4491" s="11" t="s">
        <v>11524</v>
      </c>
      <c r="L4491" s="11">
        <v>2</v>
      </c>
    </row>
    <row r="4492" spans="1:12">
      <c r="A4492" s="11" t="s">
        <v>7771</v>
      </c>
      <c r="D4492" s="11" t="s">
        <v>260</v>
      </c>
      <c r="E4492" s="19" t="s">
        <v>8021</v>
      </c>
      <c r="F4492" s="10">
        <v>42036</v>
      </c>
      <c r="G4492" s="10">
        <v>45689</v>
      </c>
      <c r="H4492" s="11">
        <v>11</v>
      </c>
      <c r="I4492" s="11" t="s">
        <v>277</v>
      </c>
      <c r="J4492" s="11" t="s">
        <v>261</v>
      </c>
      <c r="K4492" s="11" t="s">
        <v>11524</v>
      </c>
      <c r="L4492" s="11">
        <v>2</v>
      </c>
    </row>
    <row r="4493" spans="1:12">
      <c r="A4493" s="11" t="s">
        <v>7772</v>
      </c>
      <c r="D4493" s="11" t="s">
        <v>260</v>
      </c>
      <c r="E4493" s="19" t="s">
        <v>8022</v>
      </c>
      <c r="F4493" s="10">
        <v>42036</v>
      </c>
      <c r="G4493" s="10">
        <v>45689</v>
      </c>
      <c r="H4493" s="11">
        <v>11</v>
      </c>
      <c r="I4493" s="11" t="s">
        <v>277</v>
      </c>
      <c r="J4493" s="11" t="s">
        <v>261</v>
      </c>
      <c r="K4493" s="11" t="s">
        <v>11524</v>
      </c>
      <c r="L4493" s="11">
        <v>2</v>
      </c>
    </row>
    <row r="4494" spans="1:12">
      <c r="A4494" s="11" t="s">
        <v>7773</v>
      </c>
      <c r="D4494" s="11" t="s">
        <v>260</v>
      </c>
      <c r="E4494" s="19" t="s">
        <v>8023</v>
      </c>
      <c r="F4494" s="10">
        <v>42036</v>
      </c>
      <c r="G4494" s="10">
        <v>45689</v>
      </c>
      <c r="H4494" s="11">
        <v>11</v>
      </c>
      <c r="I4494" s="20" t="s">
        <v>259</v>
      </c>
      <c r="J4494" s="11" t="s">
        <v>261</v>
      </c>
      <c r="K4494" s="11" t="s">
        <v>11524</v>
      </c>
      <c r="L4494" s="11">
        <v>2</v>
      </c>
    </row>
    <row r="4495" spans="1:12">
      <c r="A4495" s="11" t="s">
        <v>7774</v>
      </c>
      <c r="D4495" s="11" t="s">
        <v>260</v>
      </c>
      <c r="E4495" s="19" t="s">
        <v>8024</v>
      </c>
      <c r="F4495" s="10">
        <v>42036</v>
      </c>
      <c r="G4495" s="10">
        <v>45689</v>
      </c>
      <c r="H4495" s="11">
        <v>11</v>
      </c>
      <c r="I4495" s="20" t="s">
        <v>259</v>
      </c>
      <c r="J4495" s="11" t="s">
        <v>261</v>
      </c>
      <c r="K4495" s="11" t="s">
        <v>11524</v>
      </c>
      <c r="L4495" s="11">
        <v>2</v>
      </c>
    </row>
    <row r="4496" spans="1:12">
      <c r="A4496" s="11" t="s">
        <v>7775</v>
      </c>
      <c r="D4496" s="11" t="s">
        <v>260</v>
      </c>
      <c r="E4496" s="19" t="s">
        <v>8025</v>
      </c>
      <c r="F4496" s="10">
        <v>42036</v>
      </c>
      <c r="G4496" s="10">
        <v>45689</v>
      </c>
      <c r="H4496" s="11">
        <v>11</v>
      </c>
      <c r="I4496" s="20" t="s">
        <v>259</v>
      </c>
      <c r="J4496" s="11" t="s">
        <v>261</v>
      </c>
      <c r="K4496" s="11" t="s">
        <v>11524</v>
      </c>
      <c r="L4496" s="11">
        <v>2</v>
      </c>
    </row>
    <row r="4497" spans="1:12">
      <c r="A4497" s="11" t="s">
        <v>7776</v>
      </c>
      <c r="D4497" s="11" t="s">
        <v>260</v>
      </c>
      <c r="E4497" s="19" t="s">
        <v>8026</v>
      </c>
      <c r="F4497" s="10">
        <v>42036</v>
      </c>
      <c r="G4497" s="10">
        <v>45689</v>
      </c>
      <c r="H4497" s="11">
        <v>11</v>
      </c>
      <c r="I4497" s="20" t="s">
        <v>259</v>
      </c>
      <c r="J4497" s="11" t="s">
        <v>261</v>
      </c>
      <c r="K4497" s="11" t="s">
        <v>11524</v>
      </c>
      <c r="L4497" s="11">
        <v>2</v>
      </c>
    </row>
    <row r="4498" spans="1:12">
      <c r="A4498" s="11" t="s">
        <v>7777</v>
      </c>
      <c r="D4498" s="11" t="s">
        <v>260</v>
      </c>
      <c r="E4498" s="19" t="s">
        <v>8027</v>
      </c>
      <c r="F4498" s="10">
        <v>42036</v>
      </c>
      <c r="G4498" s="10">
        <v>45689</v>
      </c>
      <c r="H4498" s="11">
        <v>11</v>
      </c>
      <c r="I4498" s="20" t="s">
        <v>259</v>
      </c>
      <c r="J4498" s="11" t="s">
        <v>261</v>
      </c>
      <c r="K4498" s="11" t="s">
        <v>11524</v>
      </c>
      <c r="L4498" s="11">
        <v>2</v>
      </c>
    </row>
    <row r="4499" spans="1:12">
      <c r="A4499" s="11" t="s">
        <v>7778</v>
      </c>
      <c r="D4499" s="11" t="s">
        <v>260</v>
      </c>
      <c r="E4499" s="19" t="s">
        <v>8028</v>
      </c>
      <c r="F4499" s="10">
        <v>42036</v>
      </c>
      <c r="G4499" s="10">
        <v>45689</v>
      </c>
      <c r="H4499" s="11">
        <v>11</v>
      </c>
      <c r="I4499" s="20" t="s">
        <v>259</v>
      </c>
      <c r="J4499" s="11" t="s">
        <v>261</v>
      </c>
      <c r="K4499" s="11" t="s">
        <v>11524</v>
      </c>
      <c r="L4499" s="11">
        <v>2</v>
      </c>
    </row>
    <row r="4500" spans="1:12">
      <c r="A4500" s="11" t="s">
        <v>7779</v>
      </c>
      <c r="D4500" s="11" t="s">
        <v>260</v>
      </c>
      <c r="E4500" s="19" t="s">
        <v>8029</v>
      </c>
      <c r="F4500" s="10">
        <v>42036</v>
      </c>
      <c r="G4500" s="10">
        <v>45689</v>
      </c>
      <c r="H4500" s="11">
        <v>11</v>
      </c>
      <c r="I4500" s="20" t="s">
        <v>259</v>
      </c>
      <c r="J4500" s="11" t="s">
        <v>261</v>
      </c>
      <c r="K4500" s="11" t="s">
        <v>11524</v>
      </c>
      <c r="L4500" s="11">
        <v>2</v>
      </c>
    </row>
    <row r="4501" spans="1:12">
      <c r="A4501" s="11" t="s">
        <v>7780</v>
      </c>
      <c r="D4501" s="11" t="s">
        <v>260</v>
      </c>
      <c r="E4501" s="19" t="s">
        <v>8030</v>
      </c>
      <c r="F4501" s="10">
        <v>42036</v>
      </c>
      <c r="G4501" s="10">
        <v>45689</v>
      </c>
      <c r="H4501" s="11">
        <v>11</v>
      </c>
      <c r="I4501" s="20" t="s">
        <v>259</v>
      </c>
      <c r="J4501" s="11" t="s">
        <v>261</v>
      </c>
      <c r="K4501" s="11" t="s">
        <v>11524</v>
      </c>
      <c r="L4501" s="11">
        <v>2</v>
      </c>
    </row>
    <row r="4502" spans="1:12">
      <c r="A4502" s="11" t="s">
        <v>7781</v>
      </c>
      <c r="D4502" s="11" t="s">
        <v>260</v>
      </c>
      <c r="E4502" s="19" t="s">
        <v>8031</v>
      </c>
      <c r="F4502" s="10">
        <v>42036</v>
      </c>
      <c r="G4502" s="10">
        <v>45689</v>
      </c>
      <c r="H4502" s="11">
        <v>11</v>
      </c>
      <c r="I4502" s="20" t="s">
        <v>259</v>
      </c>
      <c r="J4502" s="11" t="s">
        <v>261</v>
      </c>
      <c r="K4502" s="11" t="s">
        <v>11524</v>
      </c>
      <c r="L4502" s="11">
        <v>2</v>
      </c>
    </row>
    <row r="4503" spans="1:12">
      <c r="A4503" s="11" t="s">
        <v>7782</v>
      </c>
      <c r="D4503" s="11" t="s">
        <v>260</v>
      </c>
      <c r="E4503" s="19" t="s">
        <v>8032</v>
      </c>
      <c r="F4503" s="10">
        <v>42036</v>
      </c>
      <c r="G4503" s="10">
        <v>45689</v>
      </c>
      <c r="H4503" s="11">
        <v>11</v>
      </c>
      <c r="I4503" s="20" t="s">
        <v>259</v>
      </c>
      <c r="J4503" s="11" t="s">
        <v>261</v>
      </c>
      <c r="K4503" s="11" t="s">
        <v>11524</v>
      </c>
      <c r="L4503" s="11">
        <v>2</v>
      </c>
    </row>
    <row r="4504" spans="1:12">
      <c r="A4504" s="11" t="s">
        <v>7783</v>
      </c>
      <c r="D4504" s="11" t="s">
        <v>260</v>
      </c>
      <c r="E4504" s="19" t="s">
        <v>8033</v>
      </c>
      <c r="F4504" s="10">
        <v>42036</v>
      </c>
      <c r="G4504" s="10">
        <v>45689</v>
      </c>
      <c r="H4504" s="11">
        <v>11</v>
      </c>
      <c r="I4504" s="20" t="s">
        <v>259</v>
      </c>
      <c r="J4504" s="11" t="s">
        <v>261</v>
      </c>
      <c r="K4504" s="11" t="s">
        <v>11524</v>
      </c>
      <c r="L4504" s="11">
        <v>2</v>
      </c>
    </row>
    <row r="4505" spans="1:12">
      <c r="A4505" s="11" t="s">
        <v>7784</v>
      </c>
      <c r="D4505" s="11" t="s">
        <v>260</v>
      </c>
      <c r="E4505" s="19" t="s">
        <v>8034</v>
      </c>
      <c r="F4505" s="10">
        <v>42036</v>
      </c>
      <c r="G4505" s="10">
        <v>45689</v>
      </c>
      <c r="H4505" s="11">
        <v>11</v>
      </c>
      <c r="I4505" s="20" t="s">
        <v>259</v>
      </c>
      <c r="J4505" s="11" t="s">
        <v>261</v>
      </c>
      <c r="K4505" s="11" t="s">
        <v>11524</v>
      </c>
      <c r="L4505" s="11">
        <v>2</v>
      </c>
    </row>
    <row r="4506" spans="1:12">
      <c r="A4506" s="11" t="s">
        <v>7785</v>
      </c>
      <c r="D4506" s="11" t="s">
        <v>260</v>
      </c>
      <c r="E4506" s="19" t="s">
        <v>8035</v>
      </c>
      <c r="F4506" s="10">
        <v>42036</v>
      </c>
      <c r="G4506" s="10">
        <v>45689</v>
      </c>
      <c r="H4506" s="11">
        <v>11</v>
      </c>
      <c r="I4506" s="20" t="s">
        <v>259</v>
      </c>
      <c r="J4506" s="11" t="s">
        <v>261</v>
      </c>
      <c r="K4506" s="11" t="s">
        <v>11524</v>
      </c>
      <c r="L4506" s="11">
        <v>2</v>
      </c>
    </row>
    <row r="4507" spans="1:12">
      <c r="A4507" s="11" t="s">
        <v>7786</v>
      </c>
      <c r="D4507" s="11" t="s">
        <v>260</v>
      </c>
      <c r="E4507" s="19" t="s">
        <v>8036</v>
      </c>
      <c r="F4507" s="10">
        <v>42036</v>
      </c>
      <c r="G4507" s="10">
        <v>45689</v>
      </c>
      <c r="H4507" s="11">
        <v>11</v>
      </c>
      <c r="I4507" s="20" t="s">
        <v>259</v>
      </c>
      <c r="J4507" s="11" t="s">
        <v>261</v>
      </c>
      <c r="K4507" s="11" t="s">
        <v>11524</v>
      </c>
      <c r="L4507" s="11">
        <v>2</v>
      </c>
    </row>
    <row r="4508" spans="1:12">
      <c r="A4508" s="11" t="s">
        <v>7787</v>
      </c>
      <c r="D4508" s="11" t="s">
        <v>260</v>
      </c>
      <c r="E4508" s="19" t="s">
        <v>8037</v>
      </c>
      <c r="F4508" s="10">
        <v>42036</v>
      </c>
      <c r="G4508" s="10">
        <v>45689</v>
      </c>
      <c r="H4508" s="11">
        <v>11</v>
      </c>
      <c r="I4508" s="20" t="s">
        <v>259</v>
      </c>
      <c r="J4508" s="11" t="s">
        <v>261</v>
      </c>
      <c r="K4508" s="11" t="s">
        <v>11524</v>
      </c>
      <c r="L4508" s="11">
        <v>2</v>
      </c>
    </row>
    <row r="4509" spans="1:12">
      <c r="A4509" s="11" t="s">
        <v>7788</v>
      </c>
      <c r="D4509" s="11" t="s">
        <v>260</v>
      </c>
      <c r="E4509" s="19" t="s">
        <v>8038</v>
      </c>
      <c r="F4509" s="10">
        <v>42036</v>
      </c>
      <c r="G4509" s="10">
        <v>45689</v>
      </c>
      <c r="H4509" s="11">
        <v>11</v>
      </c>
      <c r="I4509" s="11" t="s">
        <v>277</v>
      </c>
      <c r="J4509" s="11" t="s">
        <v>261</v>
      </c>
      <c r="K4509" s="11" t="s">
        <v>11524</v>
      </c>
      <c r="L4509" s="11">
        <v>2</v>
      </c>
    </row>
    <row r="4510" spans="1:12">
      <c r="A4510" s="11" t="s">
        <v>7789</v>
      </c>
      <c r="D4510" s="11" t="s">
        <v>260</v>
      </c>
      <c r="E4510" s="19" t="s">
        <v>8039</v>
      </c>
      <c r="F4510" s="10">
        <v>42036</v>
      </c>
      <c r="G4510" s="10">
        <v>45689</v>
      </c>
      <c r="H4510" s="11">
        <v>11</v>
      </c>
      <c r="I4510" s="11" t="s">
        <v>277</v>
      </c>
      <c r="J4510" s="11" t="s">
        <v>261</v>
      </c>
      <c r="K4510" s="11" t="s">
        <v>11524</v>
      </c>
      <c r="L4510" s="11">
        <v>2</v>
      </c>
    </row>
    <row r="4511" spans="1:12">
      <c r="A4511" s="11" t="s">
        <v>7790</v>
      </c>
      <c r="D4511" s="11" t="s">
        <v>260</v>
      </c>
      <c r="E4511" s="19" t="s">
        <v>8040</v>
      </c>
      <c r="F4511" s="10">
        <v>42036</v>
      </c>
      <c r="G4511" s="10">
        <v>45689</v>
      </c>
      <c r="H4511" s="11">
        <v>11</v>
      </c>
      <c r="I4511" s="11" t="s">
        <v>277</v>
      </c>
      <c r="J4511" s="11" t="s">
        <v>261</v>
      </c>
      <c r="K4511" s="11" t="s">
        <v>11524</v>
      </c>
      <c r="L4511" s="11">
        <v>2</v>
      </c>
    </row>
    <row r="4512" spans="1:12">
      <c r="A4512" s="11" t="s">
        <v>8041</v>
      </c>
      <c r="D4512" s="11" t="s">
        <v>260</v>
      </c>
      <c r="E4512" s="19" t="s">
        <v>8291</v>
      </c>
      <c r="F4512" s="10">
        <v>42036</v>
      </c>
      <c r="G4512" s="10">
        <v>45689</v>
      </c>
      <c r="H4512" s="11">
        <v>11</v>
      </c>
      <c r="I4512" s="20" t="s">
        <v>259</v>
      </c>
      <c r="J4512" s="11" t="s">
        <v>261</v>
      </c>
      <c r="K4512" s="11" t="s">
        <v>11524</v>
      </c>
      <c r="L4512" s="11">
        <v>2</v>
      </c>
    </row>
    <row r="4513" spans="1:12">
      <c r="A4513" s="11" t="s">
        <v>8042</v>
      </c>
      <c r="D4513" s="11" t="s">
        <v>260</v>
      </c>
      <c r="E4513" s="19" t="s">
        <v>8292</v>
      </c>
      <c r="F4513" s="10">
        <v>42036</v>
      </c>
      <c r="G4513" s="10">
        <v>45689</v>
      </c>
      <c r="H4513" s="11">
        <v>11</v>
      </c>
      <c r="I4513" s="20" t="s">
        <v>259</v>
      </c>
      <c r="J4513" s="11" t="s">
        <v>261</v>
      </c>
      <c r="K4513" s="11" t="s">
        <v>11524</v>
      </c>
      <c r="L4513" s="11">
        <v>2</v>
      </c>
    </row>
    <row r="4514" spans="1:12">
      <c r="A4514" s="11" t="s">
        <v>8043</v>
      </c>
      <c r="D4514" s="11" t="s">
        <v>260</v>
      </c>
      <c r="E4514" s="19" t="s">
        <v>8293</v>
      </c>
      <c r="F4514" s="10">
        <v>42036</v>
      </c>
      <c r="G4514" s="10">
        <v>45689</v>
      </c>
      <c r="H4514" s="11">
        <v>11</v>
      </c>
      <c r="I4514" s="20" t="s">
        <v>259</v>
      </c>
      <c r="J4514" s="11" t="s">
        <v>261</v>
      </c>
      <c r="K4514" s="11" t="s">
        <v>11524</v>
      </c>
      <c r="L4514" s="11">
        <v>2</v>
      </c>
    </row>
    <row r="4515" spans="1:12">
      <c r="A4515" s="11" t="s">
        <v>8044</v>
      </c>
      <c r="D4515" s="11" t="s">
        <v>260</v>
      </c>
      <c r="E4515" s="19" t="s">
        <v>8294</v>
      </c>
      <c r="F4515" s="10">
        <v>42036</v>
      </c>
      <c r="G4515" s="10">
        <v>45689</v>
      </c>
      <c r="H4515" s="11">
        <v>11</v>
      </c>
      <c r="I4515" s="20" t="s">
        <v>259</v>
      </c>
      <c r="J4515" s="11" t="s">
        <v>261</v>
      </c>
      <c r="K4515" s="11" t="s">
        <v>11524</v>
      </c>
      <c r="L4515" s="11">
        <v>2</v>
      </c>
    </row>
    <row r="4516" spans="1:12">
      <c r="A4516" s="11" t="s">
        <v>8045</v>
      </c>
      <c r="D4516" s="11" t="s">
        <v>260</v>
      </c>
      <c r="E4516" s="19" t="s">
        <v>8295</v>
      </c>
      <c r="F4516" s="10">
        <v>42036</v>
      </c>
      <c r="G4516" s="10">
        <v>45689</v>
      </c>
      <c r="H4516" s="11">
        <v>11</v>
      </c>
      <c r="I4516" s="20" t="s">
        <v>259</v>
      </c>
      <c r="J4516" s="11" t="s">
        <v>261</v>
      </c>
      <c r="K4516" s="11" t="s">
        <v>11524</v>
      </c>
      <c r="L4516" s="11">
        <v>2</v>
      </c>
    </row>
    <row r="4517" spans="1:12">
      <c r="A4517" s="11" t="s">
        <v>8046</v>
      </c>
      <c r="D4517" s="11" t="s">
        <v>260</v>
      </c>
      <c r="E4517" s="19" t="s">
        <v>8296</v>
      </c>
      <c r="F4517" s="10">
        <v>42036</v>
      </c>
      <c r="G4517" s="10">
        <v>45689</v>
      </c>
      <c r="H4517" s="11">
        <v>11</v>
      </c>
      <c r="I4517" s="20" t="s">
        <v>259</v>
      </c>
      <c r="J4517" s="11" t="s">
        <v>261</v>
      </c>
      <c r="K4517" s="11" t="s">
        <v>11524</v>
      </c>
      <c r="L4517" s="11">
        <v>2</v>
      </c>
    </row>
    <row r="4518" spans="1:12">
      <c r="A4518" s="11" t="s">
        <v>8047</v>
      </c>
      <c r="D4518" s="11" t="s">
        <v>260</v>
      </c>
      <c r="E4518" s="19" t="s">
        <v>8297</v>
      </c>
      <c r="F4518" s="10">
        <v>42036</v>
      </c>
      <c r="G4518" s="10">
        <v>45689</v>
      </c>
      <c r="H4518" s="11">
        <v>11</v>
      </c>
      <c r="I4518" s="20" t="s">
        <v>259</v>
      </c>
      <c r="J4518" s="11" t="s">
        <v>261</v>
      </c>
      <c r="K4518" s="11" t="s">
        <v>11524</v>
      </c>
      <c r="L4518" s="11">
        <v>2</v>
      </c>
    </row>
    <row r="4519" spans="1:12">
      <c r="A4519" s="11" t="s">
        <v>8048</v>
      </c>
      <c r="D4519" s="11" t="s">
        <v>260</v>
      </c>
      <c r="E4519" s="19" t="s">
        <v>8298</v>
      </c>
      <c r="F4519" s="10">
        <v>42036</v>
      </c>
      <c r="G4519" s="10">
        <v>45689</v>
      </c>
      <c r="H4519" s="11">
        <v>11</v>
      </c>
      <c r="I4519" s="20" t="s">
        <v>259</v>
      </c>
      <c r="J4519" s="11" t="s">
        <v>261</v>
      </c>
      <c r="K4519" s="11" t="s">
        <v>11524</v>
      </c>
      <c r="L4519" s="11">
        <v>2</v>
      </c>
    </row>
    <row r="4520" spans="1:12">
      <c r="A4520" s="11" t="s">
        <v>8049</v>
      </c>
      <c r="D4520" s="11" t="s">
        <v>260</v>
      </c>
      <c r="E4520" s="19" t="s">
        <v>8299</v>
      </c>
      <c r="F4520" s="10">
        <v>42036</v>
      </c>
      <c r="G4520" s="10">
        <v>45689</v>
      </c>
      <c r="H4520" s="11">
        <v>11</v>
      </c>
      <c r="I4520" s="20" t="s">
        <v>259</v>
      </c>
      <c r="J4520" s="11" t="s">
        <v>261</v>
      </c>
      <c r="K4520" s="11" t="s">
        <v>11524</v>
      </c>
      <c r="L4520" s="11">
        <v>2</v>
      </c>
    </row>
    <row r="4521" spans="1:12">
      <c r="A4521" s="11" t="s">
        <v>8050</v>
      </c>
      <c r="D4521" s="11" t="s">
        <v>260</v>
      </c>
      <c r="E4521" s="19" t="s">
        <v>8300</v>
      </c>
      <c r="F4521" s="10">
        <v>42036</v>
      </c>
      <c r="G4521" s="10">
        <v>45689</v>
      </c>
      <c r="H4521" s="11">
        <v>11</v>
      </c>
      <c r="I4521" s="20" t="s">
        <v>259</v>
      </c>
      <c r="J4521" s="11" t="s">
        <v>261</v>
      </c>
      <c r="K4521" s="11" t="s">
        <v>11524</v>
      </c>
      <c r="L4521" s="11">
        <v>2</v>
      </c>
    </row>
    <row r="4522" spans="1:12">
      <c r="A4522" s="11" t="s">
        <v>8051</v>
      </c>
      <c r="D4522" s="11" t="s">
        <v>260</v>
      </c>
      <c r="E4522" s="19" t="s">
        <v>8301</v>
      </c>
      <c r="F4522" s="10">
        <v>42036</v>
      </c>
      <c r="G4522" s="10">
        <v>45689</v>
      </c>
      <c r="H4522" s="11">
        <v>11</v>
      </c>
      <c r="I4522" s="20" t="s">
        <v>259</v>
      </c>
      <c r="J4522" s="11" t="s">
        <v>261</v>
      </c>
      <c r="K4522" s="11" t="s">
        <v>11524</v>
      </c>
      <c r="L4522" s="11">
        <v>2</v>
      </c>
    </row>
    <row r="4523" spans="1:12">
      <c r="A4523" s="11" t="s">
        <v>8052</v>
      </c>
      <c r="D4523" s="11" t="s">
        <v>260</v>
      </c>
      <c r="E4523" s="19" t="s">
        <v>8302</v>
      </c>
      <c r="F4523" s="10">
        <v>42036</v>
      </c>
      <c r="G4523" s="10">
        <v>45689</v>
      </c>
      <c r="H4523" s="11">
        <v>11</v>
      </c>
      <c r="I4523" s="20" t="s">
        <v>259</v>
      </c>
      <c r="J4523" s="11" t="s">
        <v>261</v>
      </c>
      <c r="K4523" s="11" t="s">
        <v>11524</v>
      </c>
      <c r="L4523" s="11">
        <v>2</v>
      </c>
    </row>
    <row r="4524" spans="1:12">
      <c r="A4524" s="11" t="s">
        <v>8053</v>
      </c>
      <c r="D4524" s="11" t="s">
        <v>260</v>
      </c>
      <c r="E4524" s="19" t="s">
        <v>8303</v>
      </c>
      <c r="F4524" s="10">
        <v>42036</v>
      </c>
      <c r="G4524" s="10">
        <v>45689</v>
      </c>
      <c r="H4524" s="11">
        <v>11</v>
      </c>
      <c r="I4524" s="20" t="s">
        <v>259</v>
      </c>
      <c r="J4524" s="11" t="s">
        <v>261</v>
      </c>
      <c r="K4524" s="11" t="s">
        <v>11524</v>
      </c>
      <c r="L4524" s="11">
        <v>2</v>
      </c>
    </row>
    <row r="4525" spans="1:12">
      <c r="A4525" s="11" t="s">
        <v>8054</v>
      </c>
      <c r="D4525" s="11" t="s">
        <v>260</v>
      </c>
      <c r="E4525" s="19" t="s">
        <v>8304</v>
      </c>
      <c r="F4525" s="10">
        <v>42036</v>
      </c>
      <c r="G4525" s="10">
        <v>45689</v>
      </c>
      <c r="H4525" s="11">
        <v>11</v>
      </c>
      <c r="I4525" s="20" t="s">
        <v>259</v>
      </c>
      <c r="J4525" s="11" t="s">
        <v>261</v>
      </c>
      <c r="K4525" s="11" t="s">
        <v>11524</v>
      </c>
      <c r="L4525" s="11">
        <v>2</v>
      </c>
    </row>
    <row r="4526" spans="1:12">
      <c r="A4526" s="11" t="s">
        <v>8055</v>
      </c>
      <c r="D4526" s="11" t="s">
        <v>260</v>
      </c>
      <c r="E4526" s="19" t="s">
        <v>8305</v>
      </c>
      <c r="F4526" s="10">
        <v>42036</v>
      </c>
      <c r="G4526" s="10">
        <v>45689</v>
      </c>
      <c r="H4526" s="11">
        <v>11</v>
      </c>
      <c r="I4526" s="20" t="s">
        <v>259</v>
      </c>
      <c r="J4526" s="11" t="s">
        <v>261</v>
      </c>
      <c r="K4526" s="11" t="s">
        <v>11524</v>
      </c>
      <c r="L4526" s="11">
        <v>2</v>
      </c>
    </row>
    <row r="4527" spans="1:12">
      <c r="A4527" s="11" t="s">
        <v>8056</v>
      </c>
      <c r="D4527" s="11" t="s">
        <v>260</v>
      </c>
      <c r="E4527" s="19" t="s">
        <v>8306</v>
      </c>
      <c r="F4527" s="10">
        <v>42036</v>
      </c>
      <c r="G4527" s="10">
        <v>45689</v>
      </c>
      <c r="H4527" s="11">
        <v>11</v>
      </c>
      <c r="I4527" s="11" t="s">
        <v>277</v>
      </c>
      <c r="J4527" s="11" t="s">
        <v>261</v>
      </c>
      <c r="K4527" s="11" t="s">
        <v>11524</v>
      </c>
      <c r="L4527" s="11">
        <v>2</v>
      </c>
    </row>
    <row r="4528" spans="1:12">
      <c r="A4528" s="11" t="s">
        <v>8057</v>
      </c>
      <c r="D4528" s="11" t="s">
        <v>260</v>
      </c>
      <c r="E4528" s="19" t="s">
        <v>8307</v>
      </c>
      <c r="F4528" s="10">
        <v>42036</v>
      </c>
      <c r="G4528" s="10">
        <v>45689</v>
      </c>
      <c r="H4528" s="11">
        <v>11</v>
      </c>
      <c r="I4528" s="11" t="s">
        <v>277</v>
      </c>
      <c r="J4528" s="11" t="s">
        <v>261</v>
      </c>
      <c r="K4528" s="11" t="s">
        <v>11524</v>
      </c>
      <c r="L4528" s="11">
        <v>2</v>
      </c>
    </row>
    <row r="4529" spans="1:12">
      <c r="A4529" s="11" t="s">
        <v>8058</v>
      </c>
      <c r="D4529" s="11" t="s">
        <v>260</v>
      </c>
      <c r="E4529" s="19" t="s">
        <v>8308</v>
      </c>
      <c r="F4529" s="10">
        <v>42036</v>
      </c>
      <c r="G4529" s="10">
        <v>45689</v>
      </c>
      <c r="H4529" s="11">
        <v>11</v>
      </c>
      <c r="I4529" s="11" t="s">
        <v>277</v>
      </c>
      <c r="J4529" s="11" t="s">
        <v>261</v>
      </c>
      <c r="K4529" s="11" t="s">
        <v>11524</v>
      </c>
      <c r="L4529" s="11">
        <v>2</v>
      </c>
    </row>
    <row r="4530" spans="1:12">
      <c r="A4530" s="11" t="s">
        <v>8059</v>
      </c>
      <c r="D4530" s="11" t="s">
        <v>260</v>
      </c>
      <c r="E4530" s="19" t="s">
        <v>8309</v>
      </c>
      <c r="F4530" s="10">
        <v>42036</v>
      </c>
      <c r="G4530" s="10">
        <v>45689</v>
      </c>
      <c r="H4530" s="11">
        <v>11</v>
      </c>
      <c r="I4530" s="20" t="s">
        <v>259</v>
      </c>
      <c r="J4530" s="11" t="s">
        <v>261</v>
      </c>
      <c r="K4530" s="11" t="s">
        <v>11524</v>
      </c>
      <c r="L4530" s="11">
        <v>2</v>
      </c>
    </row>
    <row r="4531" spans="1:12">
      <c r="A4531" s="11" t="s">
        <v>8060</v>
      </c>
      <c r="D4531" s="11" t="s">
        <v>260</v>
      </c>
      <c r="E4531" s="19" t="s">
        <v>8310</v>
      </c>
      <c r="F4531" s="10">
        <v>42036</v>
      </c>
      <c r="G4531" s="10">
        <v>45689</v>
      </c>
      <c r="H4531" s="11">
        <v>11</v>
      </c>
      <c r="I4531" s="20" t="s">
        <v>259</v>
      </c>
      <c r="J4531" s="11" t="s">
        <v>261</v>
      </c>
      <c r="K4531" s="11" t="s">
        <v>11524</v>
      </c>
      <c r="L4531" s="11">
        <v>2</v>
      </c>
    </row>
    <row r="4532" spans="1:12">
      <c r="A4532" s="11" t="s">
        <v>8061</v>
      </c>
      <c r="D4532" s="11" t="s">
        <v>260</v>
      </c>
      <c r="E4532" s="19" t="s">
        <v>8311</v>
      </c>
      <c r="F4532" s="10">
        <v>42036</v>
      </c>
      <c r="G4532" s="10">
        <v>45689</v>
      </c>
      <c r="H4532" s="11">
        <v>11</v>
      </c>
      <c r="I4532" s="20" t="s">
        <v>259</v>
      </c>
      <c r="J4532" s="11" t="s">
        <v>261</v>
      </c>
      <c r="K4532" s="11" t="s">
        <v>11524</v>
      </c>
      <c r="L4532" s="11">
        <v>2</v>
      </c>
    </row>
    <row r="4533" spans="1:12">
      <c r="A4533" s="11" t="s">
        <v>8062</v>
      </c>
      <c r="D4533" s="11" t="s">
        <v>260</v>
      </c>
      <c r="E4533" s="19" t="s">
        <v>8312</v>
      </c>
      <c r="F4533" s="10">
        <v>42036</v>
      </c>
      <c r="G4533" s="10">
        <v>45689</v>
      </c>
      <c r="H4533" s="11">
        <v>11</v>
      </c>
      <c r="I4533" s="20" t="s">
        <v>259</v>
      </c>
      <c r="J4533" s="11" t="s">
        <v>261</v>
      </c>
      <c r="K4533" s="11" t="s">
        <v>11524</v>
      </c>
      <c r="L4533" s="11">
        <v>2</v>
      </c>
    </row>
    <row r="4534" spans="1:12">
      <c r="A4534" s="11" t="s">
        <v>8063</v>
      </c>
      <c r="D4534" s="11" t="s">
        <v>260</v>
      </c>
      <c r="E4534" s="19" t="s">
        <v>8313</v>
      </c>
      <c r="F4534" s="10">
        <v>42036</v>
      </c>
      <c r="G4534" s="10">
        <v>45689</v>
      </c>
      <c r="H4534" s="11">
        <v>11</v>
      </c>
      <c r="I4534" s="20" t="s">
        <v>259</v>
      </c>
      <c r="J4534" s="11" t="s">
        <v>261</v>
      </c>
      <c r="K4534" s="11" t="s">
        <v>11524</v>
      </c>
      <c r="L4534" s="11">
        <v>2</v>
      </c>
    </row>
    <row r="4535" spans="1:12">
      <c r="A4535" s="11" t="s">
        <v>8064</v>
      </c>
      <c r="D4535" s="11" t="s">
        <v>260</v>
      </c>
      <c r="E4535" s="19" t="s">
        <v>8314</v>
      </c>
      <c r="F4535" s="10">
        <v>42036</v>
      </c>
      <c r="G4535" s="10">
        <v>45689</v>
      </c>
      <c r="H4535" s="11">
        <v>11</v>
      </c>
      <c r="I4535" s="20" t="s">
        <v>259</v>
      </c>
      <c r="J4535" s="11" t="s">
        <v>261</v>
      </c>
      <c r="K4535" s="11" t="s">
        <v>11524</v>
      </c>
      <c r="L4535" s="11">
        <v>2</v>
      </c>
    </row>
    <row r="4536" spans="1:12">
      <c r="A4536" s="11" t="s">
        <v>8065</v>
      </c>
      <c r="D4536" s="11" t="s">
        <v>260</v>
      </c>
      <c r="E4536" s="19" t="s">
        <v>8315</v>
      </c>
      <c r="F4536" s="10">
        <v>42036</v>
      </c>
      <c r="G4536" s="10">
        <v>45689</v>
      </c>
      <c r="H4536" s="11">
        <v>11</v>
      </c>
      <c r="I4536" s="20" t="s">
        <v>259</v>
      </c>
      <c r="J4536" s="11" t="s">
        <v>261</v>
      </c>
      <c r="K4536" s="11" t="s">
        <v>11524</v>
      </c>
      <c r="L4536" s="11">
        <v>2</v>
      </c>
    </row>
    <row r="4537" spans="1:12">
      <c r="A4537" s="11" t="s">
        <v>8066</v>
      </c>
      <c r="D4537" s="11" t="s">
        <v>260</v>
      </c>
      <c r="E4537" s="19" t="s">
        <v>8316</v>
      </c>
      <c r="F4537" s="10">
        <v>42036</v>
      </c>
      <c r="G4537" s="10">
        <v>45689</v>
      </c>
      <c r="H4537" s="11">
        <v>11</v>
      </c>
      <c r="I4537" s="20" t="s">
        <v>259</v>
      </c>
      <c r="J4537" s="11" t="s">
        <v>261</v>
      </c>
      <c r="K4537" s="11" t="s">
        <v>11524</v>
      </c>
      <c r="L4537" s="11">
        <v>2</v>
      </c>
    </row>
    <row r="4538" spans="1:12">
      <c r="A4538" s="11" t="s">
        <v>8067</v>
      </c>
      <c r="D4538" s="11" t="s">
        <v>260</v>
      </c>
      <c r="E4538" s="19" t="s">
        <v>8317</v>
      </c>
      <c r="F4538" s="10">
        <v>42036</v>
      </c>
      <c r="G4538" s="10">
        <v>45689</v>
      </c>
      <c r="H4538" s="11">
        <v>11</v>
      </c>
      <c r="I4538" s="20" t="s">
        <v>259</v>
      </c>
      <c r="J4538" s="11" t="s">
        <v>261</v>
      </c>
      <c r="K4538" s="11" t="s">
        <v>11524</v>
      </c>
      <c r="L4538" s="11">
        <v>2</v>
      </c>
    </row>
    <row r="4539" spans="1:12">
      <c r="A4539" s="11" t="s">
        <v>8068</v>
      </c>
      <c r="D4539" s="11" t="s">
        <v>260</v>
      </c>
      <c r="E4539" s="19" t="s">
        <v>8318</v>
      </c>
      <c r="F4539" s="10">
        <v>42036</v>
      </c>
      <c r="G4539" s="10">
        <v>45689</v>
      </c>
      <c r="H4539" s="11">
        <v>11</v>
      </c>
      <c r="I4539" s="20" t="s">
        <v>259</v>
      </c>
      <c r="J4539" s="11" t="s">
        <v>261</v>
      </c>
      <c r="K4539" s="11" t="s">
        <v>11524</v>
      </c>
      <c r="L4539" s="11">
        <v>2</v>
      </c>
    </row>
    <row r="4540" spans="1:12">
      <c r="A4540" s="11" t="s">
        <v>8069</v>
      </c>
      <c r="D4540" s="11" t="s">
        <v>260</v>
      </c>
      <c r="E4540" s="19" t="s">
        <v>8319</v>
      </c>
      <c r="F4540" s="10">
        <v>42036</v>
      </c>
      <c r="G4540" s="10">
        <v>45689</v>
      </c>
      <c r="H4540" s="11">
        <v>11</v>
      </c>
      <c r="I4540" s="20" t="s">
        <v>259</v>
      </c>
      <c r="J4540" s="11" t="s">
        <v>261</v>
      </c>
      <c r="K4540" s="11" t="s">
        <v>11524</v>
      </c>
      <c r="L4540" s="11">
        <v>2</v>
      </c>
    </row>
    <row r="4541" spans="1:12">
      <c r="A4541" s="11" t="s">
        <v>8070</v>
      </c>
      <c r="D4541" s="11" t="s">
        <v>260</v>
      </c>
      <c r="E4541" s="19" t="s">
        <v>8320</v>
      </c>
      <c r="F4541" s="10">
        <v>42036</v>
      </c>
      <c r="G4541" s="10">
        <v>45689</v>
      </c>
      <c r="H4541" s="11">
        <v>11</v>
      </c>
      <c r="I4541" s="20" t="s">
        <v>259</v>
      </c>
      <c r="J4541" s="11" t="s">
        <v>261</v>
      </c>
      <c r="K4541" s="11" t="s">
        <v>11524</v>
      </c>
      <c r="L4541" s="11">
        <v>2</v>
      </c>
    </row>
    <row r="4542" spans="1:12">
      <c r="A4542" s="11" t="s">
        <v>8071</v>
      </c>
      <c r="D4542" s="11" t="s">
        <v>260</v>
      </c>
      <c r="E4542" s="19" t="s">
        <v>8321</v>
      </c>
      <c r="F4542" s="10">
        <v>42036</v>
      </c>
      <c r="G4542" s="10">
        <v>45689</v>
      </c>
      <c r="H4542" s="11">
        <v>11</v>
      </c>
      <c r="I4542" s="20" t="s">
        <v>259</v>
      </c>
      <c r="J4542" s="11" t="s">
        <v>261</v>
      </c>
      <c r="K4542" s="11" t="s">
        <v>11524</v>
      </c>
      <c r="L4542" s="11">
        <v>2</v>
      </c>
    </row>
    <row r="4543" spans="1:12">
      <c r="A4543" s="11" t="s">
        <v>8072</v>
      </c>
      <c r="D4543" s="11" t="s">
        <v>260</v>
      </c>
      <c r="E4543" s="19" t="s">
        <v>8322</v>
      </c>
      <c r="F4543" s="10">
        <v>42036</v>
      </c>
      <c r="G4543" s="10">
        <v>45689</v>
      </c>
      <c r="H4543" s="11">
        <v>11</v>
      </c>
      <c r="I4543" s="20" t="s">
        <v>259</v>
      </c>
      <c r="J4543" s="11" t="s">
        <v>261</v>
      </c>
      <c r="K4543" s="11" t="s">
        <v>11524</v>
      </c>
      <c r="L4543" s="11">
        <v>2</v>
      </c>
    </row>
    <row r="4544" spans="1:12">
      <c r="A4544" s="11" t="s">
        <v>8073</v>
      </c>
      <c r="D4544" s="11" t="s">
        <v>260</v>
      </c>
      <c r="E4544" s="19" t="s">
        <v>8323</v>
      </c>
      <c r="F4544" s="10">
        <v>42036</v>
      </c>
      <c r="G4544" s="10">
        <v>45689</v>
      </c>
      <c r="H4544" s="11">
        <v>11</v>
      </c>
      <c r="I4544" s="20" t="s">
        <v>259</v>
      </c>
      <c r="J4544" s="11" t="s">
        <v>261</v>
      </c>
      <c r="K4544" s="11" t="s">
        <v>11524</v>
      </c>
      <c r="L4544" s="11">
        <v>2</v>
      </c>
    </row>
    <row r="4545" spans="1:12">
      <c r="A4545" s="11" t="s">
        <v>8074</v>
      </c>
      <c r="D4545" s="11" t="s">
        <v>260</v>
      </c>
      <c r="E4545" s="19" t="s">
        <v>8324</v>
      </c>
      <c r="F4545" s="10">
        <v>42036</v>
      </c>
      <c r="G4545" s="10">
        <v>45689</v>
      </c>
      <c r="H4545" s="11">
        <v>11</v>
      </c>
      <c r="I4545" s="11" t="s">
        <v>277</v>
      </c>
      <c r="J4545" s="11" t="s">
        <v>261</v>
      </c>
      <c r="K4545" s="11" t="s">
        <v>11524</v>
      </c>
      <c r="L4545" s="11">
        <v>2</v>
      </c>
    </row>
    <row r="4546" spans="1:12">
      <c r="A4546" s="11" t="s">
        <v>8075</v>
      </c>
      <c r="D4546" s="11" t="s">
        <v>260</v>
      </c>
      <c r="E4546" s="19" t="s">
        <v>8325</v>
      </c>
      <c r="F4546" s="10">
        <v>42036</v>
      </c>
      <c r="G4546" s="10">
        <v>45689</v>
      </c>
      <c r="H4546" s="11">
        <v>11</v>
      </c>
      <c r="I4546" s="11" t="s">
        <v>277</v>
      </c>
      <c r="J4546" s="11" t="s">
        <v>261</v>
      </c>
      <c r="K4546" s="11" t="s">
        <v>11524</v>
      </c>
      <c r="L4546" s="11">
        <v>2</v>
      </c>
    </row>
    <row r="4547" spans="1:12">
      <c r="A4547" s="11" t="s">
        <v>8076</v>
      </c>
      <c r="D4547" s="11" t="s">
        <v>260</v>
      </c>
      <c r="E4547" s="19" t="s">
        <v>8326</v>
      </c>
      <c r="F4547" s="10">
        <v>42036</v>
      </c>
      <c r="G4547" s="10">
        <v>45689</v>
      </c>
      <c r="H4547" s="11">
        <v>11</v>
      </c>
      <c r="I4547" s="11" t="s">
        <v>277</v>
      </c>
      <c r="J4547" s="11" t="s">
        <v>261</v>
      </c>
      <c r="K4547" s="11" t="s">
        <v>11524</v>
      </c>
      <c r="L4547" s="11">
        <v>2</v>
      </c>
    </row>
    <row r="4548" spans="1:12">
      <c r="A4548" s="11" t="s">
        <v>8077</v>
      </c>
      <c r="D4548" s="11" t="s">
        <v>260</v>
      </c>
      <c r="E4548" s="19" t="s">
        <v>8327</v>
      </c>
      <c r="F4548" s="10">
        <v>42036</v>
      </c>
      <c r="G4548" s="10">
        <v>45689</v>
      </c>
      <c r="H4548" s="11">
        <v>11</v>
      </c>
      <c r="I4548" s="20" t="s">
        <v>259</v>
      </c>
      <c r="J4548" s="11" t="s">
        <v>261</v>
      </c>
      <c r="K4548" s="11" t="s">
        <v>11524</v>
      </c>
      <c r="L4548" s="11">
        <v>2</v>
      </c>
    </row>
    <row r="4549" spans="1:12">
      <c r="A4549" s="11" t="s">
        <v>8078</v>
      </c>
      <c r="D4549" s="11" t="s">
        <v>260</v>
      </c>
      <c r="E4549" s="19" t="s">
        <v>8328</v>
      </c>
      <c r="F4549" s="10">
        <v>42036</v>
      </c>
      <c r="G4549" s="10">
        <v>45689</v>
      </c>
      <c r="H4549" s="11">
        <v>11</v>
      </c>
      <c r="I4549" s="20" t="s">
        <v>259</v>
      </c>
      <c r="J4549" s="11" t="s">
        <v>261</v>
      </c>
      <c r="K4549" s="11" t="s">
        <v>11524</v>
      </c>
      <c r="L4549" s="11">
        <v>2</v>
      </c>
    </row>
    <row r="4550" spans="1:12">
      <c r="A4550" s="11" t="s">
        <v>8079</v>
      </c>
      <c r="D4550" s="11" t="s">
        <v>260</v>
      </c>
      <c r="E4550" s="19" t="s">
        <v>8329</v>
      </c>
      <c r="F4550" s="10">
        <v>42036</v>
      </c>
      <c r="G4550" s="10">
        <v>45689</v>
      </c>
      <c r="H4550" s="11">
        <v>11</v>
      </c>
      <c r="I4550" s="20" t="s">
        <v>259</v>
      </c>
      <c r="J4550" s="11" t="s">
        <v>261</v>
      </c>
      <c r="K4550" s="11" t="s">
        <v>11524</v>
      </c>
      <c r="L4550" s="11">
        <v>2</v>
      </c>
    </row>
    <row r="4551" spans="1:12">
      <c r="A4551" s="11" t="s">
        <v>8080</v>
      </c>
      <c r="D4551" s="11" t="s">
        <v>260</v>
      </c>
      <c r="E4551" s="19" t="s">
        <v>8330</v>
      </c>
      <c r="F4551" s="10">
        <v>42036</v>
      </c>
      <c r="G4551" s="10">
        <v>45689</v>
      </c>
      <c r="H4551" s="11">
        <v>11</v>
      </c>
      <c r="I4551" s="20" t="s">
        <v>259</v>
      </c>
      <c r="J4551" s="11" t="s">
        <v>261</v>
      </c>
      <c r="K4551" s="11" t="s">
        <v>11524</v>
      </c>
      <c r="L4551" s="11">
        <v>2</v>
      </c>
    </row>
    <row r="4552" spans="1:12">
      <c r="A4552" s="11" t="s">
        <v>8081</v>
      </c>
      <c r="D4552" s="11" t="s">
        <v>260</v>
      </c>
      <c r="E4552" s="19" t="s">
        <v>8331</v>
      </c>
      <c r="F4552" s="10">
        <v>42036</v>
      </c>
      <c r="G4552" s="10">
        <v>45689</v>
      </c>
      <c r="H4552" s="11">
        <v>11</v>
      </c>
      <c r="I4552" s="20" t="s">
        <v>259</v>
      </c>
      <c r="J4552" s="11" t="s">
        <v>261</v>
      </c>
      <c r="K4552" s="11" t="s">
        <v>11524</v>
      </c>
      <c r="L4552" s="11">
        <v>2</v>
      </c>
    </row>
    <row r="4553" spans="1:12">
      <c r="A4553" s="11" t="s">
        <v>8082</v>
      </c>
      <c r="D4553" s="11" t="s">
        <v>260</v>
      </c>
      <c r="E4553" s="19" t="s">
        <v>8332</v>
      </c>
      <c r="F4553" s="10">
        <v>42036</v>
      </c>
      <c r="G4553" s="10">
        <v>45689</v>
      </c>
      <c r="H4553" s="11">
        <v>11</v>
      </c>
      <c r="I4553" s="20" t="s">
        <v>259</v>
      </c>
      <c r="J4553" s="11" t="s">
        <v>261</v>
      </c>
      <c r="K4553" s="11" t="s">
        <v>11524</v>
      </c>
      <c r="L4553" s="11">
        <v>2</v>
      </c>
    </row>
    <row r="4554" spans="1:12">
      <c r="A4554" s="11" t="s">
        <v>8083</v>
      </c>
      <c r="D4554" s="11" t="s">
        <v>260</v>
      </c>
      <c r="E4554" s="19" t="s">
        <v>8333</v>
      </c>
      <c r="F4554" s="10">
        <v>42036</v>
      </c>
      <c r="G4554" s="10">
        <v>45689</v>
      </c>
      <c r="H4554" s="11">
        <v>11</v>
      </c>
      <c r="I4554" s="20" t="s">
        <v>259</v>
      </c>
      <c r="J4554" s="11" t="s">
        <v>261</v>
      </c>
      <c r="K4554" s="11" t="s">
        <v>11524</v>
      </c>
      <c r="L4554" s="11">
        <v>2</v>
      </c>
    </row>
    <row r="4555" spans="1:12">
      <c r="A4555" s="11" t="s">
        <v>8084</v>
      </c>
      <c r="D4555" s="11" t="s">
        <v>260</v>
      </c>
      <c r="E4555" s="19" t="s">
        <v>8334</v>
      </c>
      <c r="F4555" s="10">
        <v>42036</v>
      </c>
      <c r="G4555" s="10">
        <v>45689</v>
      </c>
      <c r="H4555" s="11">
        <v>11</v>
      </c>
      <c r="I4555" s="20" t="s">
        <v>259</v>
      </c>
      <c r="J4555" s="11" t="s">
        <v>261</v>
      </c>
      <c r="K4555" s="11" t="s">
        <v>11524</v>
      </c>
      <c r="L4555" s="11">
        <v>2</v>
      </c>
    </row>
    <row r="4556" spans="1:12">
      <c r="A4556" s="11" t="s">
        <v>8085</v>
      </c>
      <c r="D4556" s="11" t="s">
        <v>260</v>
      </c>
      <c r="E4556" s="19" t="s">
        <v>8335</v>
      </c>
      <c r="F4556" s="10">
        <v>42036</v>
      </c>
      <c r="G4556" s="10">
        <v>45689</v>
      </c>
      <c r="H4556" s="11">
        <v>11</v>
      </c>
      <c r="I4556" s="20" t="s">
        <v>259</v>
      </c>
      <c r="J4556" s="11" t="s">
        <v>261</v>
      </c>
      <c r="K4556" s="11" t="s">
        <v>11524</v>
      </c>
      <c r="L4556" s="11">
        <v>2</v>
      </c>
    </row>
    <row r="4557" spans="1:12">
      <c r="A4557" s="11" t="s">
        <v>8086</v>
      </c>
      <c r="D4557" s="11" t="s">
        <v>260</v>
      </c>
      <c r="E4557" s="19" t="s">
        <v>8336</v>
      </c>
      <c r="F4557" s="10">
        <v>42036</v>
      </c>
      <c r="G4557" s="10">
        <v>45689</v>
      </c>
      <c r="H4557" s="11">
        <v>11</v>
      </c>
      <c r="I4557" s="20" t="s">
        <v>259</v>
      </c>
      <c r="J4557" s="11" t="s">
        <v>261</v>
      </c>
      <c r="K4557" s="11" t="s">
        <v>11524</v>
      </c>
      <c r="L4557" s="11">
        <v>2</v>
      </c>
    </row>
    <row r="4558" spans="1:12">
      <c r="A4558" s="11" t="s">
        <v>8087</v>
      </c>
      <c r="D4558" s="11" t="s">
        <v>260</v>
      </c>
      <c r="E4558" s="19" t="s">
        <v>8337</v>
      </c>
      <c r="F4558" s="10">
        <v>42036</v>
      </c>
      <c r="G4558" s="10">
        <v>45689</v>
      </c>
      <c r="H4558" s="11">
        <v>11</v>
      </c>
      <c r="I4558" s="20" t="s">
        <v>259</v>
      </c>
      <c r="J4558" s="11" t="s">
        <v>261</v>
      </c>
      <c r="K4558" s="11" t="s">
        <v>11524</v>
      </c>
      <c r="L4558" s="11">
        <v>2</v>
      </c>
    </row>
    <row r="4559" spans="1:12">
      <c r="A4559" s="11" t="s">
        <v>8088</v>
      </c>
      <c r="D4559" s="11" t="s">
        <v>260</v>
      </c>
      <c r="E4559" s="19" t="s">
        <v>8338</v>
      </c>
      <c r="F4559" s="10">
        <v>42036</v>
      </c>
      <c r="G4559" s="10">
        <v>45689</v>
      </c>
      <c r="H4559" s="11">
        <v>11</v>
      </c>
      <c r="I4559" s="20" t="s">
        <v>259</v>
      </c>
      <c r="J4559" s="11" t="s">
        <v>261</v>
      </c>
      <c r="K4559" s="11" t="s">
        <v>11524</v>
      </c>
      <c r="L4559" s="11">
        <v>2</v>
      </c>
    </row>
    <row r="4560" spans="1:12">
      <c r="A4560" s="11" t="s">
        <v>8089</v>
      </c>
      <c r="D4560" s="11" t="s">
        <v>260</v>
      </c>
      <c r="E4560" s="19" t="s">
        <v>8339</v>
      </c>
      <c r="F4560" s="10">
        <v>42036</v>
      </c>
      <c r="G4560" s="10">
        <v>45689</v>
      </c>
      <c r="H4560" s="11">
        <v>11</v>
      </c>
      <c r="I4560" s="20" t="s">
        <v>259</v>
      </c>
      <c r="J4560" s="11" t="s">
        <v>261</v>
      </c>
      <c r="K4560" s="11" t="s">
        <v>11524</v>
      </c>
      <c r="L4560" s="11">
        <v>2</v>
      </c>
    </row>
    <row r="4561" spans="1:12">
      <c r="A4561" s="11" t="s">
        <v>8090</v>
      </c>
      <c r="D4561" s="11" t="s">
        <v>260</v>
      </c>
      <c r="E4561" s="19" t="s">
        <v>8340</v>
      </c>
      <c r="F4561" s="10">
        <v>42036</v>
      </c>
      <c r="G4561" s="10">
        <v>45689</v>
      </c>
      <c r="H4561" s="11">
        <v>11</v>
      </c>
      <c r="I4561" s="20" t="s">
        <v>259</v>
      </c>
      <c r="J4561" s="11" t="s">
        <v>261</v>
      </c>
      <c r="K4561" s="11" t="s">
        <v>11524</v>
      </c>
      <c r="L4561" s="11">
        <v>2</v>
      </c>
    </row>
    <row r="4562" spans="1:12">
      <c r="A4562" s="11" t="s">
        <v>8091</v>
      </c>
      <c r="D4562" s="11" t="s">
        <v>260</v>
      </c>
      <c r="E4562" s="19" t="s">
        <v>8341</v>
      </c>
      <c r="F4562" s="10">
        <v>42036</v>
      </c>
      <c r="G4562" s="10">
        <v>45689</v>
      </c>
      <c r="H4562" s="11">
        <v>11</v>
      </c>
      <c r="I4562" s="20" t="s">
        <v>259</v>
      </c>
      <c r="J4562" s="11" t="s">
        <v>261</v>
      </c>
      <c r="K4562" s="11" t="s">
        <v>11524</v>
      </c>
      <c r="L4562" s="11">
        <v>2</v>
      </c>
    </row>
    <row r="4563" spans="1:12">
      <c r="A4563" s="11" t="s">
        <v>8092</v>
      </c>
      <c r="D4563" s="11" t="s">
        <v>260</v>
      </c>
      <c r="E4563" s="19" t="s">
        <v>8342</v>
      </c>
      <c r="F4563" s="10">
        <v>42036</v>
      </c>
      <c r="G4563" s="10">
        <v>45689</v>
      </c>
      <c r="H4563" s="11">
        <v>11</v>
      </c>
      <c r="I4563" s="11" t="s">
        <v>277</v>
      </c>
      <c r="J4563" s="11" t="s">
        <v>261</v>
      </c>
      <c r="K4563" s="11" t="s">
        <v>11524</v>
      </c>
      <c r="L4563" s="11">
        <v>2</v>
      </c>
    </row>
    <row r="4564" spans="1:12">
      <c r="A4564" s="11" t="s">
        <v>8093</v>
      </c>
      <c r="D4564" s="11" t="s">
        <v>260</v>
      </c>
      <c r="E4564" s="19" t="s">
        <v>8343</v>
      </c>
      <c r="F4564" s="10">
        <v>42036</v>
      </c>
      <c r="G4564" s="10">
        <v>45689</v>
      </c>
      <c r="H4564" s="11">
        <v>11</v>
      </c>
      <c r="I4564" s="11" t="s">
        <v>277</v>
      </c>
      <c r="J4564" s="11" t="s">
        <v>261</v>
      </c>
      <c r="K4564" s="11" t="s">
        <v>11524</v>
      </c>
      <c r="L4564" s="11">
        <v>2</v>
      </c>
    </row>
    <row r="4565" spans="1:12">
      <c r="A4565" s="11" t="s">
        <v>8094</v>
      </c>
      <c r="D4565" s="11" t="s">
        <v>260</v>
      </c>
      <c r="E4565" s="19" t="s">
        <v>8344</v>
      </c>
      <c r="F4565" s="10">
        <v>42036</v>
      </c>
      <c r="G4565" s="10">
        <v>45689</v>
      </c>
      <c r="H4565" s="11">
        <v>11</v>
      </c>
      <c r="I4565" s="11" t="s">
        <v>277</v>
      </c>
      <c r="J4565" s="11" t="s">
        <v>261</v>
      </c>
      <c r="K4565" s="11" t="s">
        <v>11524</v>
      </c>
      <c r="L4565" s="11">
        <v>2</v>
      </c>
    </row>
    <row r="4566" spans="1:12">
      <c r="A4566" s="11" t="s">
        <v>8095</v>
      </c>
      <c r="D4566" s="11" t="s">
        <v>260</v>
      </c>
      <c r="E4566" s="19" t="s">
        <v>8345</v>
      </c>
      <c r="F4566" s="10">
        <v>42036</v>
      </c>
      <c r="G4566" s="10">
        <v>45689</v>
      </c>
      <c r="H4566" s="11">
        <v>11</v>
      </c>
      <c r="I4566" s="20" t="s">
        <v>259</v>
      </c>
      <c r="J4566" s="11" t="s">
        <v>261</v>
      </c>
      <c r="K4566" s="11" t="s">
        <v>11524</v>
      </c>
      <c r="L4566" s="11">
        <v>2</v>
      </c>
    </row>
    <row r="4567" spans="1:12">
      <c r="A4567" s="11" t="s">
        <v>8096</v>
      </c>
      <c r="D4567" s="11" t="s">
        <v>260</v>
      </c>
      <c r="E4567" s="19" t="s">
        <v>8346</v>
      </c>
      <c r="F4567" s="10">
        <v>42036</v>
      </c>
      <c r="G4567" s="10">
        <v>45689</v>
      </c>
      <c r="H4567" s="11">
        <v>11</v>
      </c>
      <c r="I4567" s="20" t="s">
        <v>259</v>
      </c>
      <c r="J4567" s="11" t="s">
        <v>261</v>
      </c>
      <c r="K4567" s="11" t="s">
        <v>11524</v>
      </c>
      <c r="L4567" s="11">
        <v>2</v>
      </c>
    </row>
    <row r="4568" spans="1:12">
      <c r="A4568" s="11" t="s">
        <v>8097</v>
      </c>
      <c r="D4568" s="11" t="s">
        <v>260</v>
      </c>
      <c r="E4568" s="19" t="s">
        <v>8347</v>
      </c>
      <c r="F4568" s="10">
        <v>42036</v>
      </c>
      <c r="G4568" s="10">
        <v>45689</v>
      </c>
      <c r="H4568" s="11">
        <v>11</v>
      </c>
      <c r="I4568" s="20" t="s">
        <v>259</v>
      </c>
      <c r="J4568" s="11" t="s">
        <v>261</v>
      </c>
      <c r="K4568" s="11" t="s">
        <v>11524</v>
      </c>
      <c r="L4568" s="11">
        <v>2</v>
      </c>
    </row>
    <row r="4569" spans="1:12">
      <c r="A4569" s="11" t="s">
        <v>8098</v>
      </c>
      <c r="D4569" s="11" t="s">
        <v>260</v>
      </c>
      <c r="E4569" s="19" t="s">
        <v>8348</v>
      </c>
      <c r="F4569" s="10">
        <v>42036</v>
      </c>
      <c r="G4569" s="10">
        <v>45689</v>
      </c>
      <c r="H4569" s="11">
        <v>11</v>
      </c>
      <c r="I4569" s="20" t="s">
        <v>259</v>
      </c>
      <c r="J4569" s="11" t="s">
        <v>261</v>
      </c>
      <c r="K4569" s="11" t="s">
        <v>11524</v>
      </c>
      <c r="L4569" s="11">
        <v>2</v>
      </c>
    </row>
    <row r="4570" spans="1:12">
      <c r="A4570" s="11" t="s">
        <v>8099</v>
      </c>
      <c r="D4570" s="11" t="s">
        <v>260</v>
      </c>
      <c r="E4570" s="19" t="s">
        <v>8349</v>
      </c>
      <c r="F4570" s="10">
        <v>42036</v>
      </c>
      <c r="G4570" s="10">
        <v>45689</v>
      </c>
      <c r="H4570" s="11">
        <v>11</v>
      </c>
      <c r="I4570" s="20" t="s">
        <v>259</v>
      </c>
      <c r="J4570" s="11" t="s">
        <v>261</v>
      </c>
      <c r="K4570" s="11" t="s">
        <v>11524</v>
      </c>
      <c r="L4570" s="11">
        <v>2</v>
      </c>
    </row>
    <row r="4571" spans="1:12">
      <c r="A4571" s="11" t="s">
        <v>8100</v>
      </c>
      <c r="D4571" s="11" t="s">
        <v>260</v>
      </c>
      <c r="E4571" s="19" t="s">
        <v>8350</v>
      </c>
      <c r="F4571" s="10">
        <v>42036</v>
      </c>
      <c r="G4571" s="10">
        <v>45689</v>
      </c>
      <c r="H4571" s="11">
        <v>11</v>
      </c>
      <c r="I4571" s="20" t="s">
        <v>259</v>
      </c>
      <c r="J4571" s="11" t="s">
        <v>261</v>
      </c>
      <c r="K4571" s="11" t="s">
        <v>11524</v>
      </c>
      <c r="L4571" s="11">
        <v>2</v>
      </c>
    </row>
    <row r="4572" spans="1:12">
      <c r="A4572" s="11" t="s">
        <v>8101</v>
      </c>
      <c r="D4572" s="11" t="s">
        <v>260</v>
      </c>
      <c r="E4572" s="19" t="s">
        <v>8351</v>
      </c>
      <c r="F4572" s="10">
        <v>42036</v>
      </c>
      <c r="G4572" s="10">
        <v>45689</v>
      </c>
      <c r="H4572" s="11">
        <v>11</v>
      </c>
      <c r="I4572" s="20" t="s">
        <v>259</v>
      </c>
      <c r="J4572" s="11" t="s">
        <v>261</v>
      </c>
      <c r="K4572" s="11" t="s">
        <v>11524</v>
      </c>
      <c r="L4572" s="11">
        <v>2</v>
      </c>
    </row>
    <row r="4573" spans="1:12">
      <c r="A4573" s="11" t="s">
        <v>8102</v>
      </c>
      <c r="D4573" s="11" t="s">
        <v>260</v>
      </c>
      <c r="E4573" s="19" t="s">
        <v>8352</v>
      </c>
      <c r="F4573" s="10">
        <v>42036</v>
      </c>
      <c r="G4573" s="10">
        <v>45689</v>
      </c>
      <c r="H4573" s="11">
        <v>11</v>
      </c>
      <c r="I4573" s="20" t="s">
        <v>259</v>
      </c>
      <c r="J4573" s="11" t="s">
        <v>261</v>
      </c>
      <c r="K4573" s="11" t="s">
        <v>11524</v>
      </c>
      <c r="L4573" s="11">
        <v>2</v>
      </c>
    </row>
    <row r="4574" spans="1:12">
      <c r="A4574" s="11" t="s">
        <v>8103</v>
      </c>
      <c r="D4574" s="11" t="s">
        <v>260</v>
      </c>
      <c r="E4574" s="19" t="s">
        <v>8353</v>
      </c>
      <c r="F4574" s="10">
        <v>42036</v>
      </c>
      <c r="G4574" s="10">
        <v>45689</v>
      </c>
      <c r="H4574" s="11">
        <v>11</v>
      </c>
      <c r="I4574" s="20" t="s">
        <v>259</v>
      </c>
      <c r="J4574" s="11" t="s">
        <v>261</v>
      </c>
      <c r="K4574" s="11" t="s">
        <v>11524</v>
      </c>
      <c r="L4574" s="11">
        <v>2</v>
      </c>
    </row>
    <row r="4575" spans="1:12">
      <c r="A4575" s="11" t="s">
        <v>8104</v>
      </c>
      <c r="D4575" s="11" t="s">
        <v>260</v>
      </c>
      <c r="E4575" s="19" t="s">
        <v>8354</v>
      </c>
      <c r="F4575" s="10">
        <v>42036</v>
      </c>
      <c r="G4575" s="10">
        <v>45689</v>
      </c>
      <c r="H4575" s="11">
        <v>11</v>
      </c>
      <c r="I4575" s="20" t="s">
        <v>259</v>
      </c>
      <c r="J4575" s="11" t="s">
        <v>261</v>
      </c>
      <c r="K4575" s="11" t="s">
        <v>11524</v>
      </c>
      <c r="L4575" s="11">
        <v>2</v>
      </c>
    </row>
    <row r="4576" spans="1:12">
      <c r="A4576" s="11" t="s">
        <v>8105</v>
      </c>
      <c r="D4576" s="11" t="s">
        <v>260</v>
      </c>
      <c r="E4576" s="19" t="s">
        <v>8355</v>
      </c>
      <c r="F4576" s="10">
        <v>42036</v>
      </c>
      <c r="G4576" s="10">
        <v>45689</v>
      </c>
      <c r="H4576" s="11">
        <v>11</v>
      </c>
      <c r="I4576" s="20" t="s">
        <v>259</v>
      </c>
      <c r="J4576" s="11" t="s">
        <v>261</v>
      </c>
      <c r="K4576" s="11" t="s">
        <v>11524</v>
      </c>
      <c r="L4576" s="11">
        <v>2</v>
      </c>
    </row>
    <row r="4577" spans="1:12">
      <c r="A4577" s="11" t="s">
        <v>8106</v>
      </c>
      <c r="D4577" s="11" t="s">
        <v>260</v>
      </c>
      <c r="E4577" s="19" t="s">
        <v>8356</v>
      </c>
      <c r="F4577" s="10">
        <v>42036</v>
      </c>
      <c r="G4577" s="10">
        <v>45689</v>
      </c>
      <c r="H4577" s="11">
        <v>11</v>
      </c>
      <c r="I4577" s="20" t="s">
        <v>259</v>
      </c>
      <c r="J4577" s="11" t="s">
        <v>261</v>
      </c>
      <c r="K4577" s="11" t="s">
        <v>11524</v>
      </c>
      <c r="L4577" s="11">
        <v>2</v>
      </c>
    </row>
    <row r="4578" spans="1:12">
      <c r="A4578" s="11" t="s">
        <v>8107</v>
      </c>
      <c r="D4578" s="11" t="s">
        <v>260</v>
      </c>
      <c r="E4578" s="19" t="s">
        <v>8357</v>
      </c>
      <c r="F4578" s="10">
        <v>42036</v>
      </c>
      <c r="G4578" s="10">
        <v>45689</v>
      </c>
      <c r="H4578" s="11">
        <v>11</v>
      </c>
      <c r="I4578" s="20" t="s">
        <v>259</v>
      </c>
      <c r="J4578" s="11" t="s">
        <v>261</v>
      </c>
      <c r="K4578" s="11" t="s">
        <v>11524</v>
      </c>
      <c r="L4578" s="11">
        <v>2</v>
      </c>
    </row>
    <row r="4579" spans="1:12">
      <c r="A4579" s="11" t="s">
        <v>8108</v>
      </c>
      <c r="D4579" s="11" t="s">
        <v>260</v>
      </c>
      <c r="E4579" s="19" t="s">
        <v>8358</v>
      </c>
      <c r="F4579" s="10">
        <v>42036</v>
      </c>
      <c r="G4579" s="10">
        <v>45689</v>
      </c>
      <c r="H4579" s="11">
        <v>11</v>
      </c>
      <c r="I4579" s="20" t="s">
        <v>259</v>
      </c>
      <c r="J4579" s="11" t="s">
        <v>261</v>
      </c>
      <c r="K4579" s="11" t="s">
        <v>11524</v>
      </c>
      <c r="L4579" s="11">
        <v>2</v>
      </c>
    </row>
    <row r="4580" spans="1:12">
      <c r="A4580" s="11" t="s">
        <v>8109</v>
      </c>
      <c r="D4580" s="11" t="s">
        <v>260</v>
      </c>
      <c r="E4580" s="19" t="s">
        <v>8359</v>
      </c>
      <c r="F4580" s="10">
        <v>42036</v>
      </c>
      <c r="G4580" s="10">
        <v>45689</v>
      </c>
      <c r="H4580" s="11">
        <v>11</v>
      </c>
      <c r="I4580" s="20" t="s">
        <v>259</v>
      </c>
      <c r="J4580" s="11" t="s">
        <v>261</v>
      </c>
      <c r="K4580" s="11" t="s">
        <v>11524</v>
      </c>
      <c r="L4580" s="11">
        <v>2</v>
      </c>
    </row>
    <row r="4581" spans="1:12">
      <c r="A4581" s="11" t="s">
        <v>8110</v>
      </c>
      <c r="D4581" s="11" t="s">
        <v>260</v>
      </c>
      <c r="E4581" s="19" t="s">
        <v>8360</v>
      </c>
      <c r="F4581" s="10">
        <v>42036</v>
      </c>
      <c r="G4581" s="10">
        <v>45689</v>
      </c>
      <c r="H4581" s="11">
        <v>11</v>
      </c>
      <c r="I4581" s="11" t="s">
        <v>277</v>
      </c>
      <c r="J4581" s="11" t="s">
        <v>261</v>
      </c>
      <c r="K4581" s="11" t="s">
        <v>11524</v>
      </c>
      <c r="L4581" s="11">
        <v>2</v>
      </c>
    </row>
    <row r="4582" spans="1:12">
      <c r="A4582" s="11" t="s">
        <v>8111</v>
      </c>
      <c r="D4582" s="11" t="s">
        <v>260</v>
      </c>
      <c r="E4582" s="19" t="s">
        <v>8361</v>
      </c>
      <c r="F4582" s="10">
        <v>42036</v>
      </c>
      <c r="G4582" s="10">
        <v>45689</v>
      </c>
      <c r="H4582" s="11">
        <v>11</v>
      </c>
      <c r="I4582" s="11" t="s">
        <v>277</v>
      </c>
      <c r="J4582" s="11" t="s">
        <v>261</v>
      </c>
      <c r="K4582" s="11" t="s">
        <v>11524</v>
      </c>
      <c r="L4582" s="11">
        <v>2</v>
      </c>
    </row>
    <row r="4583" spans="1:12">
      <c r="A4583" s="11" t="s">
        <v>8112</v>
      </c>
      <c r="D4583" s="11" t="s">
        <v>260</v>
      </c>
      <c r="E4583" s="19" t="s">
        <v>8362</v>
      </c>
      <c r="F4583" s="10">
        <v>42036</v>
      </c>
      <c r="G4583" s="10">
        <v>45689</v>
      </c>
      <c r="H4583" s="11">
        <v>11</v>
      </c>
      <c r="I4583" s="11" t="s">
        <v>277</v>
      </c>
      <c r="J4583" s="11" t="s">
        <v>261</v>
      </c>
      <c r="K4583" s="11" t="s">
        <v>11524</v>
      </c>
      <c r="L4583" s="11">
        <v>2</v>
      </c>
    </row>
    <row r="4584" spans="1:12">
      <c r="A4584" s="11" t="s">
        <v>8113</v>
      </c>
      <c r="D4584" s="11" t="s">
        <v>260</v>
      </c>
      <c r="E4584" s="19" t="s">
        <v>8363</v>
      </c>
      <c r="F4584" s="10">
        <v>42036</v>
      </c>
      <c r="G4584" s="10">
        <v>45689</v>
      </c>
      <c r="H4584" s="11">
        <v>11</v>
      </c>
      <c r="I4584" s="20" t="s">
        <v>259</v>
      </c>
      <c r="J4584" s="11" t="s">
        <v>261</v>
      </c>
      <c r="K4584" s="11" t="s">
        <v>11524</v>
      </c>
      <c r="L4584" s="11">
        <v>2</v>
      </c>
    </row>
    <row r="4585" spans="1:12">
      <c r="A4585" s="11" t="s">
        <v>8114</v>
      </c>
      <c r="D4585" s="11" t="s">
        <v>260</v>
      </c>
      <c r="E4585" s="19" t="s">
        <v>8364</v>
      </c>
      <c r="F4585" s="10">
        <v>42036</v>
      </c>
      <c r="G4585" s="10">
        <v>45689</v>
      </c>
      <c r="H4585" s="11">
        <v>11</v>
      </c>
      <c r="I4585" s="20" t="s">
        <v>259</v>
      </c>
      <c r="J4585" s="11" t="s">
        <v>261</v>
      </c>
      <c r="K4585" s="11" t="s">
        <v>11524</v>
      </c>
      <c r="L4585" s="11">
        <v>2</v>
      </c>
    </row>
    <row r="4586" spans="1:12">
      <c r="A4586" s="11" t="s">
        <v>8115</v>
      </c>
      <c r="D4586" s="11" t="s">
        <v>260</v>
      </c>
      <c r="E4586" s="19" t="s">
        <v>8365</v>
      </c>
      <c r="F4586" s="10">
        <v>42036</v>
      </c>
      <c r="G4586" s="10">
        <v>45689</v>
      </c>
      <c r="H4586" s="11">
        <v>11</v>
      </c>
      <c r="I4586" s="20" t="s">
        <v>259</v>
      </c>
      <c r="J4586" s="11" t="s">
        <v>261</v>
      </c>
      <c r="K4586" s="11" t="s">
        <v>11524</v>
      </c>
      <c r="L4586" s="11">
        <v>2</v>
      </c>
    </row>
    <row r="4587" spans="1:12">
      <c r="A4587" s="11" t="s">
        <v>8116</v>
      </c>
      <c r="D4587" s="11" t="s">
        <v>260</v>
      </c>
      <c r="E4587" s="19" t="s">
        <v>8366</v>
      </c>
      <c r="F4587" s="10">
        <v>42036</v>
      </c>
      <c r="G4587" s="10">
        <v>45689</v>
      </c>
      <c r="H4587" s="11">
        <v>11</v>
      </c>
      <c r="I4587" s="20" t="s">
        <v>259</v>
      </c>
      <c r="J4587" s="11" t="s">
        <v>261</v>
      </c>
      <c r="K4587" s="11" t="s">
        <v>11524</v>
      </c>
      <c r="L4587" s="11">
        <v>2</v>
      </c>
    </row>
    <row r="4588" spans="1:12">
      <c r="A4588" s="11" t="s">
        <v>8117</v>
      </c>
      <c r="D4588" s="11" t="s">
        <v>260</v>
      </c>
      <c r="E4588" s="19" t="s">
        <v>8367</v>
      </c>
      <c r="F4588" s="10">
        <v>42036</v>
      </c>
      <c r="G4588" s="10">
        <v>45689</v>
      </c>
      <c r="H4588" s="11">
        <v>11</v>
      </c>
      <c r="I4588" s="20" t="s">
        <v>259</v>
      </c>
      <c r="J4588" s="11" t="s">
        <v>261</v>
      </c>
      <c r="K4588" s="11" t="s">
        <v>11524</v>
      </c>
      <c r="L4588" s="11">
        <v>2</v>
      </c>
    </row>
    <row r="4589" spans="1:12">
      <c r="A4589" s="11" t="s">
        <v>8118</v>
      </c>
      <c r="D4589" s="11" t="s">
        <v>260</v>
      </c>
      <c r="E4589" s="19" t="s">
        <v>8368</v>
      </c>
      <c r="F4589" s="10">
        <v>42036</v>
      </c>
      <c r="G4589" s="10">
        <v>45689</v>
      </c>
      <c r="H4589" s="11">
        <v>11</v>
      </c>
      <c r="I4589" s="20" t="s">
        <v>259</v>
      </c>
      <c r="J4589" s="11" t="s">
        <v>261</v>
      </c>
      <c r="K4589" s="11" t="s">
        <v>11524</v>
      </c>
      <c r="L4589" s="11">
        <v>2</v>
      </c>
    </row>
    <row r="4590" spans="1:12">
      <c r="A4590" s="11" t="s">
        <v>8119</v>
      </c>
      <c r="D4590" s="11" t="s">
        <v>260</v>
      </c>
      <c r="E4590" s="19" t="s">
        <v>8369</v>
      </c>
      <c r="F4590" s="10">
        <v>42036</v>
      </c>
      <c r="G4590" s="10">
        <v>45689</v>
      </c>
      <c r="H4590" s="11">
        <v>11</v>
      </c>
      <c r="I4590" s="20" t="s">
        <v>259</v>
      </c>
      <c r="J4590" s="11" t="s">
        <v>261</v>
      </c>
      <c r="K4590" s="11" t="s">
        <v>11524</v>
      </c>
      <c r="L4590" s="11">
        <v>2</v>
      </c>
    </row>
    <row r="4591" spans="1:12">
      <c r="A4591" s="11" t="s">
        <v>8120</v>
      </c>
      <c r="D4591" s="11" t="s">
        <v>260</v>
      </c>
      <c r="E4591" s="19" t="s">
        <v>8370</v>
      </c>
      <c r="F4591" s="10">
        <v>42036</v>
      </c>
      <c r="G4591" s="10">
        <v>45689</v>
      </c>
      <c r="H4591" s="11">
        <v>11</v>
      </c>
      <c r="I4591" s="20" t="s">
        <v>259</v>
      </c>
      <c r="J4591" s="11" t="s">
        <v>261</v>
      </c>
      <c r="K4591" s="11" t="s">
        <v>11524</v>
      </c>
      <c r="L4591" s="11">
        <v>2</v>
      </c>
    </row>
    <row r="4592" spans="1:12">
      <c r="A4592" s="11" t="s">
        <v>8121</v>
      </c>
      <c r="D4592" s="11" t="s">
        <v>260</v>
      </c>
      <c r="E4592" s="19" t="s">
        <v>8371</v>
      </c>
      <c r="F4592" s="10">
        <v>42036</v>
      </c>
      <c r="G4592" s="10">
        <v>45689</v>
      </c>
      <c r="H4592" s="11">
        <v>11</v>
      </c>
      <c r="I4592" s="20" t="s">
        <v>259</v>
      </c>
      <c r="J4592" s="11" t="s">
        <v>261</v>
      </c>
      <c r="K4592" s="11" t="s">
        <v>11524</v>
      </c>
      <c r="L4592" s="11">
        <v>2</v>
      </c>
    </row>
    <row r="4593" spans="1:12">
      <c r="A4593" s="11" t="s">
        <v>8122</v>
      </c>
      <c r="D4593" s="11" t="s">
        <v>260</v>
      </c>
      <c r="E4593" s="19" t="s">
        <v>8372</v>
      </c>
      <c r="F4593" s="10">
        <v>42036</v>
      </c>
      <c r="G4593" s="10">
        <v>45689</v>
      </c>
      <c r="H4593" s="11">
        <v>11</v>
      </c>
      <c r="I4593" s="20" t="s">
        <v>259</v>
      </c>
      <c r="J4593" s="11" t="s">
        <v>261</v>
      </c>
      <c r="K4593" s="11" t="s">
        <v>11524</v>
      </c>
      <c r="L4593" s="11">
        <v>2</v>
      </c>
    </row>
    <row r="4594" spans="1:12">
      <c r="A4594" s="11" t="s">
        <v>8123</v>
      </c>
      <c r="D4594" s="11" t="s">
        <v>260</v>
      </c>
      <c r="E4594" s="19" t="s">
        <v>8373</v>
      </c>
      <c r="F4594" s="10">
        <v>42036</v>
      </c>
      <c r="G4594" s="10">
        <v>45689</v>
      </c>
      <c r="H4594" s="11">
        <v>11</v>
      </c>
      <c r="I4594" s="20" t="s">
        <v>259</v>
      </c>
      <c r="J4594" s="11" t="s">
        <v>261</v>
      </c>
      <c r="K4594" s="11" t="s">
        <v>11524</v>
      </c>
      <c r="L4594" s="11">
        <v>2</v>
      </c>
    </row>
    <row r="4595" spans="1:12">
      <c r="A4595" s="11" t="s">
        <v>8124</v>
      </c>
      <c r="D4595" s="11" t="s">
        <v>260</v>
      </c>
      <c r="E4595" s="19" t="s">
        <v>8374</v>
      </c>
      <c r="F4595" s="10">
        <v>42036</v>
      </c>
      <c r="G4595" s="10">
        <v>45689</v>
      </c>
      <c r="H4595" s="11">
        <v>11</v>
      </c>
      <c r="I4595" s="20" t="s">
        <v>259</v>
      </c>
      <c r="J4595" s="11" t="s">
        <v>261</v>
      </c>
      <c r="K4595" s="11" t="s">
        <v>11524</v>
      </c>
      <c r="L4595" s="11">
        <v>2</v>
      </c>
    </row>
    <row r="4596" spans="1:12">
      <c r="A4596" s="11" t="s">
        <v>8125</v>
      </c>
      <c r="D4596" s="11" t="s">
        <v>260</v>
      </c>
      <c r="E4596" s="19" t="s">
        <v>8375</v>
      </c>
      <c r="F4596" s="10">
        <v>42036</v>
      </c>
      <c r="G4596" s="10">
        <v>45689</v>
      </c>
      <c r="H4596" s="11">
        <v>11</v>
      </c>
      <c r="I4596" s="20" t="s">
        <v>259</v>
      </c>
      <c r="J4596" s="11" t="s">
        <v>261</v>
      </c>
      <c r="K4596" s="11" t="s">
        <v>11524</v>
      </c>
      <c r="L4596" s="11">
        <v>2</v>
      </c>
    </row>
    <row r="4597" spans="1:12">
      <c r="A4597" s="11" t="s">
        <v>8126</v>
      </c>
      <c r="D4597" s="11" t="s">
        <v>260</v>
      </c>
      <c r="E4597" s="19" t="s">
        <v>8376</v>
      </c>
      <c r="F4597" s="10">
        <v>42036</v>
      </c>
      <c r="G4597" s="10">
        <v>45689</v>
      </c>
      <c r="H4597" s="11">
        <v>11</v>
      </c>
      <c r="I4597" s="20" t="s">
        <v>259</v>
      </c>
      <c r="J4597" s="11" t="s">
        <v>261</v>
      </c>
      <c r="K4597" s="11" t="s">
        <v>11524</v>
      </c>
      <c r="L4597" s="11">
        <v>2</v>
      </c>
    </row>
    <row r="4598" spans="1:12">
      <c r="A4598" s="11" t="s">
        <v>8127</v>
      </c>
      <c r="D4598" s="11" t="s">
        <v>260</v>
      </c>
      <c r="E4598" s="19" t="s">
        <v>8377</v>
      </c>
      <c r="F4598" s="10">
        <v>42036</v>
      </c>
      <c r="G4598" s="10">
        <v>45689</v>
      </c>
      <c r="H4598" s="11">
        <v>11</v>
      </c>
      <c r="I4598" s="20" t="s">
        <v>259</v>
      </c>
      <c r="J4598" s="11" t="s">
        <v>261</v>
      </c>
      <c r="K4598" s="11" t="s">
        <v>11524</v>
      </c>
      <c r="L4598" s="11">
        <v>2</v>
      </c>
    </row>
    <row r="4599" spans="1:12">
      <c r="A4599" s="11" t="s">
        <v>8128</v>
      </c>
      <c r="D4599" s="11" t="s">
        <v>260</v>
      </c>
      <c r="E4599" s="19" t="s">
        <v>8378</v>
      </c>
      <c r="F4599" s="10">
        <v>42036</v>
      </c>
      <c r="G4599" s="10">
        <v>45689</v>
      </c>
      <c r="H4599" s="11">
        <v>11</v>
      </c>
      <c r="I4599" s="11" t="s">
        <v>277</v>
      </c>
      <c r="J4599" s="11" t="s">
        <v>261</v>
      </c>
      <c r="K4599" s="11" t="s">
        <v>11524</v>
      </c>
      <c r="L4599" s="11">
        <v>2</v>
      </c>
    </row>
    <row r="4600" spans="1:12">
      <c r="A4600" s="11" t="s">
        <v>8129</v>
      </c>
      <c r="D4600" s="11" t="s">
        <v>260</v>
      </c>
      <c r="E4600" s="19" t="s">
        <v>8379</v>
      </c>
      <c r="F4600" s="10">
        <v>42036</v>
      </c>
      <c r="G4600" s="10">
        <v>45689</v>
      </c>
      <c r="H4600" s="11">
        <v>11</v>
      </c>
      <c r="I4600" s="11" t="s">
        <v>277</v>
      </c>
      <c r="J4600" s="11" t="s">
        <v>261</v>
      </c>
      <c r="K4600" s="11" t="s">
        <v>11524</v>
      </c>
      <c r="L4600" s="11">
        <v>2</v>
      </c>
    </row>
    <row r="4601" spans="1:12">
      <c r="A4601" s="11" t="s">
        <v>8130</v>
      </c>
      <c r="D4601" s="11" t="s">
        <v>260</v>
      </c>
      <c r="E4601" s="19" t="s">
        <v>8380</v>
      </c>
      <c r="F4601" s="10">
        <v>42036</v>
      </c>
      <c r="G4601" s="10">
        <v>45689</v>
      </c>
      <c r="H4601" s="11">
        <v>11</v>
      </c>
      <c r="I4601" s="11" t="s">
        <v>277</v>
      </c>
      <c r="J4601" s="11" t="s">
        <v>261</v>
      </c>
      <c r="K4601" s="11" t="s">
        <v>11524</v>
      </c>
      <c r="L4601" s="11">
        <v>2</v>
      </c>
    </row>
    <row r="4602" spans="1:12">
      <c r="A4602" s="11" t="s">
        <v>8131</v>
      </c>
      <c r="D4602" s="11" t="s">
        <v>260</v>
      </c>
      <c r="E4602" s="19" t="s">
        <v>8381</v>
      </c>
      <c r="F4602" s="10">
        <v>42036</v>
      </c>
      <c r="G4602" s="10">
        <v>45689</v>
      </c>
      <c r="H4602" s="11">
        <v>11</v>
      </c>
      <c r="I4602" s="20" t="s">
        <v>259</v>
      </c>
      <c r="J4602" s="11" t="s">
        <v>261</v>
      </c>
      <c r="K4602" s="11" t="s">
        <v>11524</v>
      </c>
      <c r="L4602" s="11">
        <v>2</v>
      </c>
    </row>
    <row r="4603" spans="1:12">
      <c r="A4603" s="11" t="s">
        <v>8132</v>
      </c>
      <c r="D4603" s="11" t="s">
        <v>260</v>
      </c>
      <c r="E4603" s="19" t="s">
        <v>8382</v>
      </c>
      <c r="F4603" s="10">
        <v>42036</v>
      </c>
      <c r="G4603" s="10">
        <v>45689</v>
      </c>
      <c r="H4603" s="11">
        <v>11</v>
      </c>
      <c r="I4603" s="20" t="s">
        <v>259</v>
      </c>
      <c r="J4603" s="11" t="s">
        <v>261</v>
      </c>
      <c r="K4603" s="11" t="s">
        <v>11524</v>
      </c>
      <c r="L4603" s="11">
        <v>2</v>
      </c>
    </row>
    <row r="4604" spans="1:12">
      <c r="A4604" s="11" t="s">
        <v>8133</v>
      </c>
      <c r="D4604" s="11" t="s">
        <v>260</v>
      </c>
      <c r="E4604" s="19" t="s">
        <v>8383</v>
      </c>
      <c r="F4604" s="10">
        <v>42036</v>
      </c>
      <c r="G4604" s="10">
        <v>45689</v>
      </c>
      <c r="H4604" s="11">
        <v>11</v>
      </c>
      <c r="I4604" s="20" t="s">
        <v>259</v>
      </c>
      <c r="J4604" s="11" t="s">
        <v>261</v>
      </c>
      <c r="K4604" s="11" t="s">
        <v>11524</v>
      </c>
      <c r="L4604" s="11">
        <v>2</v>
      </c>
    </row>
    <row r="4605" spans="1:12">
      <c r="A4605" s="11" t="s">
        <v>8134</v>
      </c>
      <c r="D4605" s="11" t="s">
        <v>260</v>
      </c>
      <c r="E4605" s="19" t="s">
        <v>8384</v>
      </c>
      <c r="F4605" s="10">
        <v>42036</v>
      </c>
      <c r="G4605" s="10">
        <v>45689</v>
      </c>
      <c r="H4605" s="11">
        <v>11</v>
      </c>
      <c r="I4605" s="20" t="s">
        <v>259</v>
      </c>
      <c r="J4605" s="11" t="s">
        <v>261</v>
      </c>
      <c r="K4605" s="11" t="s">
        <v>11524</v>
      </c>
      <c r="L4605" s="11">
        <v>2</v>
      </c>
    </row>
    <row r="4606" spans="1:12">
      <c r="A4606" s="11" t="s">
        <v>8135</v>
      </c>
      <c r="D4606" s="11" t="s">
        <v>260</v>
      </c>
      <c r="E4606" s="19" t="s">
        <v>8385</v>
      </c>
      <c r="F4606" s="10">
        <v>42036</v>
      </c>
      <c r="G4606" s="10">
        <v>45689</v>
      </c>
      <c r="H4606" s="11">
        <v>11</v>
      </c>
      <c r="I4606" s="20" t="s">
        <v>259</v>
      </c>
      <c r="J4606" s="11" t="s">
        <v>261</v>
      </c>
      <c r="K4606" s="11" t="s">
        <v>11524</v>
      </c>
      <c r="L4606" s="11">
        <v>2</v>
      </c>
    </row>
    <row r="4607" spans="1:12">
      <c r="A4607" s="11" t="s">
        <v>8136</v>
      </c>
      <c r="D4607" s="11" t="s">
        <v>260</v>
      </c>
      <c r="E4607" s="19" t="s">
        <v>8386</v>
      </c>
      <c r="F4607" s="10">
        <v>42036</v>
      </c>
      <c r="G4607" s="10">
        <v>45689</v>
      </c>
      <c r="H4607" s="11">
        <v>11</v>
      </c>
      <c r="I4607" s="20" t="s">
        <v>259</v>
      </c>
      <c r="J4607" s="11" t="s">
        <v>261</v>
      </c>
      <c r="K4607" s="11" t="s">
        <v>11524</v>
      </c>
      <c r="L4607" s="11">
        <v>2</v>
      </c>
    </row>
    <row r="4608" spans="1:12">
      <c r="A4608" s="11" t="s">
        <v>8137</v>
      </c>
      <c r="D4608" s="11" t="s">
        <v>260</v>
      </c>
      <c r="E4608" s="19" t="s">
        <v>8387</v>
      </c>
      <c r="F4608" s="10">
        <v>42036</v>
      </c>
      <c r="G4608" s="10">
        <v>45689</v>
      </c>
      <c r="H4608" s="11">
        <v>11</v>
      </c>
      <c r="I4608" s="20" t="s">
        <v>259</v>
      </c>
      <c r="J4608" s="11" t="s">
        <v>261</v>
      </c>
      <c r="K4608" s="11" t="s">
        <v>11524</v>
      </c>
      <c r="L4608" s="11">
        <v>2</v>
      </c>
    </row>
    <row r="4609" spans="1:12">
      <c r="A4609" s="11" t="s">
        <v>8138</v>
      </c>
      <c r="D4609" s="11" t="s">
        <v>260</v>
      </c>
      <c r="E4609" s="19" t="s">
        <v>8388</v>
      </c>
      <c r="F4609" s="10">
        <v>42036</v>
      </c>
      <c r="G4609" s="10">
        <v>45689</v>
      </c>
      <c r="H4609" s="11">
        <v>11</v>
      </c>
      <c r="I4609" s="20" t="s">
        <v>259</v>
      </c>
      <c r="J4609" s="11" t="s">
        <v>261</v>
      </c>
      <c r="K4609" s="11" t="s">
        <v>11524</v>
      </c>
      <c r="L4609" s="11">
        <v>2</v>
      </c>
    </row>
    <row r="4610" spans="1:12">
      <c r="A4610" s="11" t="s">
        <v>8139</v>
      </c>
      <c r="D4610" s="11" t="s">
        <v>260</v>
      </c>
      <c r="E4610" s="19" t="s">
        <v>8389</v>
      </c>
      <c r="F4610" s="10">
        <v>42036</v>
      </c>
      <c r="G4610" s="10">
        <v>45689</v>
      </c>
      <c r="H4610" s="11">
        <v>11</v>
      </c>
      <c r="I4610" s="20" t="s">
        <v>259</v>
      </c>
      <c r="J4610" s="11" t="s">
        <v>261</v>
      </c>
      <c r="K4610" s="11" t="s">
        <v>11524</v>
      </c>
      <c r="L4610" s="11">
        <v>2</v>
      </c>
    </row>
    <row r="4611" spans="1:12">
      <c r="A4611" s="11" t="s">
        <v>8140</v>
      </c>
      <c r="D4611" s="11" t="s">
        <v>260</v>
      </c>
      <c r="E4611" s="19" t="s">
        <v>8390</v>
      </c>
      <c r="F4611" s="10">
        <v>42036</v>
      </c>
      <c r="G4611" s="10">
        <v>45689</v>
      </c>
      <c r="H4611" s="11">
        <v>11</v>
      </c>
      <c r="I4611" s="20" t="s">
        <v>259</v>
      </c>
      <c r="J4611" s="11" t="s">
        <v>261</v>
      </c>
      <c r="K4611" s="11" t="s">
        <v>11524</v>
      </c>
      <c r="L4611" s="11">
        <v>2</v>
      </c>
    </row>
    <row r="4612" spans="1:12">
      <c r="A4612" s="11" t="s">
        <v>8141</v>
      </c>
      <c r="D4612" s="11" t="s">
        <v>260</v>
      </c>
      <c r="E4612" s="19" t="s">
        <v>8391</v>
      </c>
      <c r="F4612" s="10">
        <v>42036</v>
      </c>
      <c r="G4612" s="10">
        <v>45689</v>
      </c>
      <c r="H4612" s="11">
        <v>11</v>
      </c>
      <c r="I4612" s="20" t="s">
        <v>259</v>
      </c>
      <c r="J4612" s="11" t="s">
        <v>261</v>
      </c>
      <c r="K4612" s="11" t="s">
        <v>11524</v>
      </c>
      <c r="L4612" s="11">
        <v>2</v>
      </c>
    </row>
    <row r="4613" spans="1:12">
      <c r="A4613" s="11" t="s">
        <v>8142</v>
      </c>
      <c r="D4613" s="11" t="s">
        <v>260</v>
      </c>
      <c r="E4613" s="19" t="s">
        <v>8392</v>
      </c>
      <c r="F4613" s="10">
        <v>42036</v>
      </c>
      <c r="G4613" s="10">
        <v>45689</v>
      </c>
      <c r="H4613" s="11">
        <v>11</v>
      </c>
      <c r="I4613" s="20" t="s">
        <v>259</v>
      </c>
      <c r="J4613" s="11" t="s">
        <v>261</v>
      </c>
      <c r="K4613" s="11" t="s">
        <v>11524</v>
      </c>
      <c r="L4613" s="11">
        <v>2</v>
      </c>
    </row>
    <row r="4614" spans="1:12">
      <c r="A4614" s="11" t="s">
        <v>8143</v>
      </c>
      <c r="D4614" s="11" t="s">
        <v>260</v>
      </c>
      <c r="E4614" s="19" t="s">
        <v>8393</v>
      </c>
      <c r="F4614" s="10">
        <v>42036</v>
      </c>
      <c r="G4614" s="10">
        <v>45689</v>
      </c>
      <c r="H4614" s="11">
        <v>11</v>
      </c>
      <c r="I4614" s="20" t="s">
        <v>259</v>
      </c>
      <c r="J4614" s="11" t="s">
        <v>261</v>
      </c>
      <c r="K4614" s="11" t="s">
        <v>11524</v>
      </c>
      <c r="L4614" s="11">
        <v>2</v>
      </c>
    </row>
    <row r="4615" spans="1:12">
      <c r="A4615" s="11" t="s">
        <v>8144</v>
      </c>
      <c r="D4615" s="11" t="s">
        <v>260</v>
      </c>
      <c r="E4615" s="19" t="s">
        <v>8394</v>
      </c>
      <c r="F4615" s="10">
        <v>42036</v>
      </c>
      <c r="G4615" s="10">
        <v>45689</v>
      </c>
      <c r="H4615" s="11">
        <v>11</v>
      </c>
      <c r="I4615" s="20" t="s">
        <v>259</v>
      </c>
      <c r="J4615" s="11" t="s">
        <v>261</v>
      </c>
      <c r="K4615" s="11" t="s">
        <v>11524</v>
      </c>
      <c r="L4615" s="11">
        <v>2</v>
      </c>
    </row>
    <row r="4616" spans="1:12">
      <c r="A4616" s="11" t="s">
        <v>8145</v>
      </c>
      <c r="D4616" s="11" t="s">
        <v>260</v>
      </c>
      <c r="E4616" s="19" t="s">
        <v>8395</v>
      </c>
      <c r="F4616" s="10">
        <v>42036</v>
      </c>
      <c r="G4616" s="10">
        <v>45689</v>
      </c>
      <c r="H4616" s="11">
        <v>11</v>
      </c>
      <c r="I4616" s="20" t="s">
        <v>259</v>
      </c>
      <c r="J4616" s="11" t="s">
        <v>261</v>
      </c>
      <c r="K4616" s="11" t="s">
        <v>11524</v>
      </c>
      <c r="L4616" s="11">
        <v>2</v>
      </c>
    </row>
    <row r="4617" spans="1:12">
      <c r="A4617" s="11" t="s">
        <v>8146</v>
      </c>
      <c r="D4617" s="11" t="s">
        <v>260</v>
      </c>
      <c r="E4617" s="19" t="s">
        <v>8396</v>
      </c>
      <c r="F4617" s="10">
        <v>42036</v>
      </c>
      <c r="G4617" s="10">
        <v>45689</v>
      </c>
      <c r="H4617" s="11">
        <v>11</v>
      </c>
      <c r="I4617" s="11" t="s">
        <v>277</v>
      </c>
      <c r="J4617" s="11" t="s">
        <v>261</v>
      </c>
      <c r="K4617" s="11" t="s">
        <v>11524</v>
      </c>
      <c r="L4617" s="11">
        <v>2</v>
      </c>
    </row>
    <row r="4618" spans="1:12">
      <c r="A4618" s="11" t="s">
        <v>8147</v>
      </c>
      <c r="D4618" s="11" t="s">
        <v>260</v>
      </c>
      <c r="E4618" s="19" t="s">
        <v>8397</v>
      </c>
      <c r="F4618" s="10">
        <v>42036</v>
      </c>
      <c r="G4618" s="10">
        <v>45689</v>
      </c>
      <c r="H4618" s="11">
        <v>11</v>
      </c>
      <c r="I4618" s="11" t="s">
        <v>277</v>
      </c>
      <c r="J4618" s="11" t="s">
        <v>261</v>
      </c>
      <c r="K4618" s="11" t="s">
        <v>11524</v>
      </c>
      <c r="L4618" s="11">
        <v>2</v>
      </c>
    </row>
    <row r="4619" spans="1:12">
      <c r="A4619" s="11" t="s">
        <v>8148</v>
      </c>
      <c r="D4619" s="11" t="s">
        <v>260</v>
      </c>
      <c r="E4619" s="19" t="s">
        <v>8398</v>
      </c>
      <c r="F4619" s="10">
        <v>42036</v>
      </c>
      <c r="G4619" s="10">
        <v>45689</v>
      </c>
      <c r="H4619" s="11">
        <v>11</v>
      </c>
      <c r="I4619" s="11" t="s">
        <v>277</v>
      </c>
      <c r="J4619" s="11" t="s">
        <v>261</v>
      </c>
      <c r="K4619" s="11" t="s">
        <v>11524</v>
      </c>
      <c r="L4619" s="11">
        <v>2</v>
      </c>
    </row>
    <row r="4620" spans="1:12">
      <c r="A4620" s="11" t="s">
        <v>8149</v>
      </c>
      <c r="D4620" s="11" t="s">
        <v>260</v>
      </c>
      <c r="E4620" s="19" t="s">
        <v>8399</v>
      </c>
      <c r="F4620" s="10">
        <v>42036</v>
      </c>
      <c r="G4620" s="10">
        <v>45689</v>
      </c>
      <c r="H4620" s="11">
        <v>11</v>
      </c>
      <c r="I4620" s="20" t="s">
        <v>259</v>
      </c>
      <c r="J4620" s="11" t="s">
        <v>261</v>
      </c>
      <c r="K4620" s="11" t="s">
        <v>11524</v>
      </c>
      <c r="L4620" s="11">
        <v>2</v>
      </c>
    </row>
    <row r="4621" spans="1:12">
      <c r="A4621" s="11" t="s">
        <v>8150</v>
      </c>
      <c r="D4621" s="11" t="s">
        <v>260</v>
      </c>
      <c r="E4621" s="19" t="s">
        <v>8400</v>
      </c>
      <c r="F4621" s="10">
        <v>42036</v>
      </c>
      <c r="G4621" s="10">
        <v>45689</v>
      </c>
      <c r="H4621" s="11">
        <v>11</v>
      </c>
      <c r="I4621" s="20" t="s">
        <v>259</v>
      </c>
      <c r="J4621" s="11" t="s">
        <v>261</v>
      </c>
      <c r="K4621" s="11" t="s">
        <v>11524</v>
      </c>
      <c r="L4621" s="11">
        <v>2</v>
      </c>
    </row>
    <row r="4622" spans="1:12">
      <c r="A4622" s="11" t="s">
        <v>8151</v>
      </c>
      <c r="D4622" s="11" t="s">
        <v>260</v>
      </c>
      <c r="E4622" s="19" t="s">
        <v>8401</v>
      </c>
      <c r="F4622" s="10">
        <v>42036</v>
      </c>
      <c r="G4622" s="10">
        <v>45689</v>
      </c>
      <c r="H4622" s="11">
        <v>11</v>
      </c>
      <c r="I4622" s="20" t="s">
        <v>259</v>
      </c>
      <c r="J4622" s="11" t="s">
        <v>261</v>
      </c>
      <c r="K4622" s="11" t="s">
        <v>11524</v>
      </c>
      <c r="L4622" s="11">
        <v>2</v>
      </c>
    </row>
    <row r="4623" spans="1:12">
      <c r="A4623" s="11" t="s">
        <v>8152</v>
      </c>
      <c r="D4623" s="11" t="s">
        <v>260</v>
      </c>
      <c r="E4623" s="19" t="s">
        <v>8402</v>
      </c>
      <c r="F4623" s="10">
        <v>42036</v>
      </c>
      <c r="G4623" s="10">
        <v>45689</v>
      </c>
      <c r="H4623" s="11">
        <v>11</v>
      </c>
      <c r="I4623" s="20" t="s">
        <v>259</v>
      </c>
      <c r="J4623" s="11" t="s">
        <v>261</v>
      </c>
      <c r="K4623" s="11" t="s">
        <v>11524</v>
      </c>
      <c r="L4623" s="11">
        <v>2</v>
      </c>
    </row>
    <row r="4624" spans="1:12">
      <c r="A4624" s="11" t="s">
        <v>8153</v>
      </c>
      <c r="D4624" s="11" t="s">
        <v>260</v>
      </c>
      <c r="E4624" s="19" t="s">
        <v>8403</v>
      </c>
      <c r="F4624" s="10">
        <v>42036</v>
      </c>
      <c r="G4624" s="10">
        <v>45689</v>
      </c>
      <c r="H4624" s="11">
        <v>11</v>
      </c>
      <c r="I4624" s="20" t="s">
        <v>259</v>
      </c>
      <c r="J4624" s="11" t="s">
        <v>261</v>
      </c>
      <c r="K4624" s="11" t="s">
        <v>11524</v>
      </c>
      <c r="L4624" s="11">
        <v>2</v>
      </c>
    </row>
    <row r="4625" spans="1:12">
      <c r="A4625" s="11" t="s">
        <v>8154</v>
      </c>
      <c r="D4625" s="11" t="s">
        <v>260</v>
      </c>
      <c r="E4625" s="19" t="s">
        <v>8404</v>
      </c>
      <c r="F4625" s="10">
        <v>42036</v>
      </c>
      <c r="G4625" s="10">
        <v>45689</v>
      </c>
      <c r="H4625" s="11">
        <v>11</v>
      </c>
      <c r="I4625" s="20" t="s">
        <v>259</v>
      </c>
      <c r="J4625" s="11" t="s">
        <v>261</v>
      </c>
      <c r="K4625" s="11" t="s">
        <v>11524</v>
      </c>
      <c r="L4625" s="11">
        <v>2</v>
      </c>
    </row>
    <row r="4626" spans="1:12">
      <c r="A4626" s="11" t="s">
        <v>8155</v>
      </c>
      <c r="D4626" s="11" t="s">
        <v>260</v>
      </c>
      <c r="E4626" s="19" t="s">
        <v>8405</v>
      </c>
      <c r="F4626" s="10">
        <v>42036</v>
      </c>
      <c r="G4626" s="10">
        <v>45689</v>
      </c>
      <c r="H4626" s="11">
        <v>11</v>
      </c>
      <c r="I4626" s="20" t="s">
        <v>259</v>
      </c>
      <c r="J4626" s="11" t="s">
        <v>261</v>
      </c>
      <c r="K4626" s="11" t="s">
        <v>11524</v>
      </c>
      <c r="L4626" s="11">
        <v>2</v>
      </c>
    </row>
    <row r="4627" spans="1:12">
      <c r="A4627" s="11" t="s">
        <v>8156</v>
      </c>
      <c r="D4627" s="11" t="s">
        <v>260</v>
      </c>
      <c r="E4627" s="19" t="s">
        <v>8406</v>
      </c>
      <c r="F4627" s="10">
        <v>42036</v>
      </c>
      <c r="G4627" s="10">
        <v>45689</v>
      </c>
      <c r="H4627" s="11">
        <v>11</v>
      </c>
      <c r="I4627" s="20" t="s">
        <v>259</v>
      </c>
      <c r="J4627" s="11" t="s">
        <v>261</v>
      </c>
      <c r="K4627" s="11" t="s">
        <v>11524</v>
      </c>
      <c r="L4627" s="11">
        <v>2</v>
      </c>
    </row>
    <row r="4628" spans="1:12">
      <c r="A4628" s="11" t="s">
        <v>8157</v>
      </c>
      <c r="D4628" s="11" t="s">
        <v>260</v>
      </c>
      <c r="E4628" s="19" t="s">
        <v>8407</v>
      </c>
      <c r="F4628" s="10">
        <v>42036</v>
      </c>
      <c r="G4628" s="10">
        <v>45689</v>
      </c>
      <c r="H4628" s="11">
        <v>11</v>
      </c>
      <c r="I4628" s="20" t="s">
        <v>259</v>
      </c>
      <c r="J4628" s="11" t="s">
        <v>261</v>
      </c>
      <c r="K4628" s="11" t="s">
        <v>11524</v>
      </c>
      <c r="L4628" s="11">
        <v>2</v>
      </c>
    </row>
    <row r="4629" spans="1:12">
      <c r="A4629" s="11" t="s">
        <v>8158</v>
      </c>
      <c r="D4629" s="11" t="s">
        <v>260</v>
      </c>
      <c r="E4629" s="19" t="s">
        <v>8408</v>
      </c>
      <c r="F4629" s="10">
        <v>42036</v>
      </c>
      <c r="G4629" s="10">
        <v>45689</v>
      </c>
      <c r="H4629" s="11">
        <v>11</v>
      </c>
      <c r="I4629" s="20" t="s">
        <v>259</v>
      </c>
      <c r="J4629" s="11" t="s">
        <v>261</v>
      </c>
      <c r="K4629" s="11" t="s">
        <v>11524</v>
      </c>
      <c r="L4629" s="11">
        <v>2</v>
      </c>
    </row>
    <row r="4630" spans="1:12">
      <c r="A4630" s="11" t="s">
        <v>8159</v>
      </c>
      <c r="D4630" s="11" t="s">
        <v>260</v>
      </c>
      <c r="E4630" s="19" t="s">
        <v>8409</v>
      </c>
      <c r="F4630" s="10">
        <v>42036</v>
      </c>
      <c r="G4630" s="10">
        <v>45689</v>
      </c>
      <c r="H4630" s="11">
        <v>11</v>
      </c>
      <c r="I4630" s="20" t="s">
        <v>259</v>
      </c>
      <c r="J4630" s="11" t="s">
        <v>261</v>
      </c>
      <c r="K4630" s="11" t="s">
        <v>11524</v>
      </c>
      <c r="L4630" s="11">
        <v>2</v>
      </c>
    </row>
    <row r="4631" spans="1:12">
      <c r="A4631" s="11" t="s">
        <v>8160</v>
      </c>
      <c r="D4631" s="11" t="s">
        <v>260</v>
      </c>
      <c r="E4631" s="19" t="s">
        <v>8410</v>
      </c>
      <c r="F4631" s="10">
        <v>42036</v>
      </c>
      <c r="G4631" s="10">
        <v>45689</v>
      </c>
      <c r="H4631" s="11">
        <v>11</v>
      </c>
      <c r="I4631" s="20" t="s">
        <v>259</v>
      </c>
      <c r="J4631" s="11" t="s">
        <v>261</v>
      </c>
      <c r="K4631" s="11" t="s">
        <v>11524</v>
      </c>
      <c r="L4631" s="11">
        <v>2</v>
      </c>
    </row>
    <row r="4632" spans="1:12">
      <c r="A4632" s="11" t="s">
        <v>8161</v>
      </c>
      <c r="D4632" s="11" t="s">
        <v>260</v>
      </c>
      <c r="E4632" s="19" t="s">
        <v>8411</v>
      </c>
      <c r="F4632" s="10">
        <v>42036</v>
      </c>
      <c r="G4632" s="10">
        <v>45689</v>
      </c>
      <c r="H4632" s="11">
        <v>11</v>
      </c>
      <c r="I4632" s="20" t="s">
        <v>259</v>
      </c>
      <c r="J4632" s="11" t="s">
        <v>261</v>
      </c>
      <c r="K4632" s="11" t="s">
        <v>11524</v>
      </c>
      <c r="L4632" s="11">
        <v>2</v>
      </c>
    </row>
    <row r="4633" spans="1:12">
      <c r="A4633" s="11" t="s">
        <v>8162</v>
      </c>
      <c r="D4633" s="11" t="s">
        <v>260</v>
      </c>
      <c r="E4633" s="19" t="s">
        <v>8412</v>
      </c>
      <c r="F4633" s="10">
        <v>42036</v>
      </c>
      <c r="G4633" s="10">
        <v>45689</v>
      </c>
      <c r="H4633" s="11">
        <v>11</v>
      </c>
      <c r="I4633" s="20" t="s">
        <v>259</v>
      </c>
      <c r="J4633" s="11" t="s">
        <v>261</v>
      </c>
      <c r="K4633" s="11" t="s">
        <v>11524</v>
      </c>
      <c r="L4633" s="11">
        <v>2</v>
      </c>
    </row>
    <row r="4634" spans="1:12">
      <c r="A4634" s="11" t="s">
        <v>8163</v>
      </c>
      <c r="D4634" s="11" t="s">
        <v>260</v>
      </c>
      <c r="E4634" s="19" t="s">
        <v>8413</v>
      </c>
      <c r="F4634" s="10">
        <v>42036</v>
      </c>
      <c r="G4634" s="10">
        <v>45689</v>
      </c>
      <c r="H4634" s="11">
        <v>11</v>
      </c>
      <c r="I4634" s="20" t="s">
        <v>259</v>
      </c>
      <c r="J4634" s="11" t="s">
        <v>261</v>
      </c>
      <c r="K4634" s="11" t="s">
        <v>11524</v>
      </c>
      <c r="L4634" s="11">
        <v>2</v>
      </c>
    </row>
    <row r="4635" spans="1:12">
      <c r="A4635" s="11" t="s">
        <v>8164</v>
      </c>
      <c r="D4635" s="11" t="s">
        <v>260</v>
      </c>
      <c r="E4635" s="19" t="s">
        <v>8414</v>
      </c>
      <c r="F4635" s="10">
        <v>42036</v>
      </c>
      <c r="G4635" s="10">
        <v>45689</v>
      </c>
      <c r="H4635" s="11">
        <v>11</v>
      </c>
      <c r="I4635" s="11" t="s">
        <v>277</v>
      </c>
      <c r="J4635" s="11" t="s">
        <v>261</v>
      </c>
      <c r="K4635" s="11" t="s">
        <v>11524</v>
      </c>
      <c r="L4635" s="11">
        <v>2</v>
      </c>
    </row>
    <row r="4636" spans="1:12">
      <c r="A4636" s="11" t="s">
        <v>8165</v>
      </c>
      <c r="D4636" s="11" t="s">
        <v>260</v>
      </c>
      <c r="E4636" s="19" t="s">
        <v>8415</v>
      </c>
      <c r="F4636" s="10">
        <v>42036</v>
      </c>
      <c r="G4636" s="10">
        <v>45689</v>
      </c>
      <c r="H4636" s="11">
        <v>11</v>
      </c>
      <c r="I4636" s="11" t="s">
        <v>277</v>
      </c>
      <c r="J4636" s="11" t="s">
        <v>261</v>
      </c>
      <c r="K4636" s="11" t="s">
        <v>11524</v>
      </c>
      <c r="L4636" s="11">
        <v>2</v>
      </c>
    </row>
    <row r="4637" spans="1:12">
      <c r="A4637" s="11" t="s">
        <v>8166</v>
      </c>
      <c r="D4637" s="11" t="s">
        <v>260</v>
      </c>
      <c r="E4637" s="19" t="s">
        <v>8416</v>
      </c>
      <c r="F4637" s="10">
        <v>42036</v>
      </c>
      <c r="G4637" s="10">
        <v>45689</v>
      </c>
      <c r="H4637" s="11">
        <v>11</v>
      </c>
      <c r="I4637" s="11" t="s">
        <v>277</v>
      </c>
      <c r="J4637" s="11" t="s">
        <v>261</v>
      </c>
      <c r="K4637" s="11" t="s">
        <v>11524</v>
      </c>
      <c r="L4637" s="11">
        <v>2</v>
      </c>
    </row>
    <row r="4638" spans="1:12">
      <c r="A4638" s="11" t="s">
        <v>8167</v>
      </c>
      <c r="D4638" s="11" t="s">
        <v>260</v>
      </c>
      <c r="E4638" s="19" t="s">
        <v>8417</v>
      </c>
      <c r="F4638" s="10">
        <v>42036</v>
      </c>
      <c r="G4638" s="10">
        <v>45689</v>
      </c>
      <c r="H4638" s="11">
        <v>11</v>
      </c>
      <c r="I4638" s="20" t="s">
        <v>259</v>
      </c>
      <c r="J4638" s="11" t="s">
        <v>261</v>
      </c>
      <c r="K4638" s="11" t="s">
        <v>11524</v>
      </c>
      <c r="L4638" s="11">
        <v>2</v>
      </c>
    </row>
    <row r="4639" spans="1:12">
      <c r="A4639" s="11" t="s">
        <v>8168</v>
      </c>
      <c r="D4639" s="11" t="s">
        <v>260</v>
      </c>
      <c r="E4639" s="19" t="s">
        <v>8418</v>
      </c>
      <c r="F4639" s="10">
        <v>42036</v>
      </c>
      <c r="G4639" s="10">
        <v>45689</v>
      </c>
      <c r="H4639" s="11">
        <v>11</v>
      </c>
      <c r="I4639" s="20" t="s">
        <v>259</v>
      </c>
      <c r="J4639" s="11" t="s">
        <v>261</v>
      </c>
      <c r="K4639" s="11" t="s">
        <v>11524</v>
      </c>
      <c r="L4639" s="11">
        <v>2</v>
      </c>
    </row>
    <row r="4640" spans="1:12">
      <c r="A4640" s="11" t="s">
        <v>8169</v>
      </c>
      <c r="D4640" s="11" t="s">
        <v>260</v>
      </c>
      <c r="E4640" s="19" t="s">
        <v>8419</v>
      </c>
      <c r="F4640" s="10">
        <v>42036</v>
      </c>
      <c r="G4640" s="10">
        <v>45689</v>
      </c>
      <c r="H4640" s="11">
        <v>11</v>
      </c>
      <c r="I4640" s="20" t="s">
        <v>259</v>
      </c>
      <c r="J4640" s="11" t="s">
        <v>261</v>
      </c>
      <c r="K4640" s="11" t="s">
        <v>11524</v>
      </c>
      <c r="L4640" s="11">
        <v>2</v>
      </c>
    </row>
    <row r="4641" spans="1:12">
      <c r="A4641" s="11" t="s">
        <v>8170</v>
      </c>
      <c r="D4641" s="11" t="s">
        <v>260</v>
      </c>
      <c r="E4641" s="19" t="s">
        <v>8420</v>
      </c>
      <c r="F4641" s="10">
        <v>42036</v>
      </c>
      <c r="G4641" s="10">
        <v>45689</v>
      </c>
      <c r="H4641" s="11">
        <v>11</v>
      </c>
      <c r="I4641" s="20" t="s">
        <v>259</v>
      </c>
      <c r="J4641" s="11" t="s">
        <v>261</v>
      </c>
      <c r="K4641" s="11" t="s">
        <v>11524</v>
      </c>
      <c r="L4641" s="11">
        <v>2</v>
      </c>
    </row>
    <row r="4642" spans="1:12">
      <c r="A4642" s="11" t="s">
        <v>8171</v>
      </c>
      <c r="D4642" s="11" t="s">
        <v>260</v>
      </c>
      <c r="E4642" s="19" t="s">
        <v>8421</v>
      </c>
      <c r="F4642" s="10">
        <v>42036</v>
      </c>
      <c r="G4642" s="10">
        <v>45689</v>
      </c>
      <c r="H4642" s="11">
        <v>11</v>
      </c>
      <c r="I4642" s="20" t="s">
        <v>259</v>
      </c>
      <c r="J4642" s="11" t="s">
        <v>261</v>
      </c>
      <c r="K4642" s="11" t="s">
        <v>11524</v>
      </c>
      <c r="L4642" s="11">
        <v>2</v>
      </c>
    </row>
    <row r="4643" spans="1:12">
      <c r="A4643" s="11" t="s">
        <v>8172</v>
      </c>
      <c r="D4643" s="11" t="s">
        <v>260</v>
      </c>
      <c r="E4643" s="19" t="s">
        <v>8422</v>
      </c>
      <c r="F4643" s="10">
        <v>42036</v>
      </c>
      <c r="G4643" s="10">
        <v>45689</v>
      </c>
      <c r="H4643" s="11">
        <v>11</v>
      </c>
      <c r="I4643" s="20" t="s">
        <v>259</v>
      </c>
      <c r="J4643" s="11" t="s">
        <v>261</v>
      </c>
      <c r="K4643" s="11" t="s">
        <v>11524</v>
      </c>
      <c r="L4643" s="11">
        <v>2</v>
      </c>
    </row>
    <row r="4644" spans="1:12">
      <c r="A4644" s="11" t="s">
        <v>8173</v>
      </c>
      <c r="D4644" s="11" t="s">
        <v>260</v>
      </c>
      <c r="E4644" s="19" t="s">
        <v>8423</v>
      </c>
      <c r="F4644" s="10">
        <v>42036</v>
      </c>
      <c r="G4644" s="10">
        <v>45689</v>
      </c>
      <c r="H4644" s="11">
        <v>11</v>
      </c>
      <c r="I4644" s="20" t="s">
        <v>259</v>
      </c>
      <c r="J4644" s="11" t="s">
        <v>261</v>
      </c>
      <c r="K4644" s="11" t="s">
        <v>11524</v>
      </c>
      <c r="L4644" s="11">
        <v>2</v>
      </c>
    </row>
    <row r="4645" spans="1:12">
      <c r="A4645" s="11" t="s">
        <v>8174</v>
      </c>
      <c r="D4645" s="11" t="s">
        <v>260</v>
      </c>
      <c r="E4645" s="19" t="s">
        <v>8424</v>
      </c>
      <c r="F4645" s="10">
        <v>42036</v>
      </c>
      <c r="G4645" s="10">
        <v>45689</v>
      </c>
      <c r="H4645" s="11">
        <v>11</v>
      </c>
      <c r="I4645" s="20" t="s">
        <v>259</v>
      </c>
      <c r="J4645" s="11" t="s">
        <v>261</v>
      </c>
      <c r="K4645" s="11" t="s">
        <v>11524</v>
      </c>
      <c r="L4645" s="11">
        <v>2</v>
      </c>
    </row>
    <row r="4646" spans="1:12">
      <c r="A4646" s="11" t="s">
        <v>8175</v>
      </c>
      <c r="D4646" s="11" t="s">
        <v>260</v>
      </c>
      <c r="E4646" s="19" t="s">
        <v>8425</v>
      </c>
      <c r="F4646" s="10">
        <v>42036</v>
      </c>
      <c r="G4646" s="10">
        <v>45689</v>
      </c>
      <c r="H4646" s="11">
        <v>11</v>
      </c>
      <c r="I4646" s="20" t="s">
        <v>259</v>
      </c>
      <c r="J4646" s="11" t="s">
        <v>261</v>
      </c>
      <c r="K4646" s="11" t="s">
        <v>11524</v>
      </c>
      <c r="L4646" s="11">
        <v>2</v>
      </c>
    </row>
    <row r="4647" spans="1:12">
      <c r="A4647" s="11" t="s">
        <v>8176</v>
      </c>
      <c r="D4647" s="11" t="s">
        <v>260</v>
      </c>
      <c r="E4647" s="19" t="s">
        <v>8426</v>
      </c>
      <c r="F4647" s="10">
        <v>42036</v>
      </c>
      <c r="G4647" s="10">
        <v>45689</v>
      </c>
      <c r="H4647" s="11">
        <v>11</v>
      </c>
      <c r="I4647" s="20" t="s">
        <v>259</v>
      </c>
      <c r="J4647" s="11" t="s">
        <v>261</v>
      </c>
      <c r="K4647" s="11" t="s">
        <v>11524</v>
      </c>
      <c r="L4647" s="11">
        <v>2</v>
      </c>
    </row>
    <row r="4648" spans="1:12">
      <c r="A4648" s="11" t="s">
        <v>8177</v>
      </c>
      <c r="D4648" s="11" t="s">
        <v>260</v>
      </c>
      <c r="E4648" s="19" t="s">
        <v>8427</v>
      </c>
      <c r="F4648" s="10">
        <v>42036</v>
      </c>
      <c r="G4648" s="10">
        <v>45689</v>
      </c>
      <c r="H4648" s="11">
        <v>11</v>
      </c>
      <c r="I4648" s="20" t="s">
        <v>259</v>
      </c>
      <c r="J4648" s="11" t="s">
        <v>261</v>
      </c>
      <c r="K4648" s="11" t="s">
        <v>11524</v>
      </c>
      <c r="L4648" s="11">
        <v>2</v>
      </c>
    </row>
    <row r="4649" spans="1:12">
      <c r="A4649" s="11" t="s">
        <v>8178</v>
      </c>
      <c r="D4649" s="11" t="s">
        <v>260</v>
      </c>
      <c r="E4649" s="19" t="s">
        <v>8428</v>
      </c>
      <c r="F4649" s="10">
        <v>42036</v>
      </c>
      <c r="G4649" s="10">
        <v>45689</v>
      </c>
      <c r="H4649" s="11">
        <v>11</v>
      </c>
      <c r="I4649" s="20" t="s">
        <v>259</v>
      </c>
      <c r="J4649" s="11" t="s">
        <v>261</v>
      </c>
      <c r="K4649" s="11" t="s">
        <v>11524</v>
      </c>
      <c r="L4649" s="11">
        <v>2</v>
      </c>
    </row>
    <row r="4650" spans="1:12">
      <c r="A4650" s="11" t="s">
        <v>8179</v>
      </c>
      <c r="D4650" s="11" t="s">
        <v>260</v>
      </c>
      <c r="E4650" s="19" t="s">
        <v>8429</v>
      </c>
      <c r="F4650" s="10">
        <v>42036</v>
      </c>
      <c r="G4650" s="10">
        <v>45689</v>
      </c>
      <c r="H4650" s="11">
        <v>11</v>
      </c>
      <c r="I4650" s="20" t="s">
        <v>259</v>
      </c>
      <c r="J4650" s="11" t="s">
        <v>261</v>
      </c>
      <c r="K4650" s="11" t="s">
        <v>11524</v>
      </c>
      <c r="L4650" s="11">
        <v>2</v>
      </c>
    </row>
    <row r="4651" spans="1:12">
      <c r="A4651" s="11" t="s">
        <v>8180</v>
      </c>
      <c r="D4651" s="11" t="s">
        <v>260</v>
      </c>
      <c r="E4651" s="19" t="s">
        <v>8430</v>
      </c>
      <c r="F4651" s="10">
        <v>42036</v>
      </c>
      <c r="G4651" s="10">
        <v>45689</v>
      </c>
      <c r="H4651" s="11">
        <v>11</v>
      </c>
      <c r="I4651" s="20" t="s">
        <v>259</v>
      </c>
      <c r="J4651" s="11" t="s">
        <v>261</v>
      </c>
      <c r="K4651" s="11" t="s">
        <v>11524</v>
      </c>
      <c r="L4651" s="11">
        <v>2</v>
      </c>
    </row>
    <row r="4652" spans="1:12">
      <c r="A4652" s="11" t="s">
        <v>8181</v>
      </c>
      <c r="D4652" s="11" t="s">
        <v>260</v>
      </c>
      <c r="E4652" s="19" t="s">
        <v>8431</v>
      </c>
      <c r="F4652" s="10">
        <v>42036</v>
      </c>
      <c r="G4652" s="10">
        <v>45689</v>
      </c>
      <c r="H4652" s="11">
        <v>11</v>
      </c>
      <c r="I4652" s="20" t="s">
        <v>259</v>
      </c>
      <c r="J4652" s="11" t="s">
        <v>261</v>
      </c>
      <c r="K4652" s="11" t="s">
        <v>11524</v>
      </c>
      <c r="L4652" s="11">
        <v>2</v>
      </c>
    </row>
    <row r="4653" spans="1:12">
      <c r="A4653" s="11" t="s">
        <v>8182</v>
      </c>
      <c r="D4653" s="11" t="s">
        <v>260</v>
      </c>
      <c r="E4653" s="19" t="s">
        <v>8432</v>
      </c>
      <c r="F4653" s="10">
        <v>42036</v>
      </c>
      <c r="G4653" s="10">
        <v>45689</v>
      </c>
      <c r="H4653" s="11">
        <v>11</v>
      </c>
      <c r="I4653" s="11" t="s">
        <v>277</v>
      </c>
      <c r="J4653" s="11" t="s">
        <v>261</v>
      </c>
      <c r="K4653" s="11" t="s">
        <v>11524</v>
      </c>
      <c r="L4653" s="11">
        <v>2</v>
      </c>
    </row>
    <row r="4654" spans="1:12">
      <c r="A4654" s="11" t="s">
        <v>8183</v>
      </c>
      <c r="D4654" s="11" t="s">
        <v>260</v>
      </c>
      <c r="E4654" s="19" t="s">
        <v>8433</v>
      </c>
      <c r="F4654" s="10">
        <v>42036</v>
      </c>
      <c r="G4654" s="10">
        <v>45689</v>
      </c>
      <c r="H4654" s="11">
        <v>11</v>
      </c>
      <c r="I4654" s="11" t="s">
        <v>277</v>
      </c>
      <c r="J4654" s="11" t="s">
        <v>261</v>
      </c>
      <c r="K4654" s="11" t="s">
        <v>11524</v>
      </c>
      <c r="L4654" s="11">
        <v>2</v>
      </c>
    </row>
    <row r="4655" spans="1:12">
      <c r="A4655" s="11" t="s">
        <v>8184</v>
      </c>
      <c r="D4655" s="11" t="s">
        <v>260</v>
      </c>
      <c r="E4655" s="19" t="s">
        <v>8434</v>
      </c>
      <c r="F4655" s="10">
        <v>42036</v>
      </c>
      <c r="G4655" s="10">
        <v>45689</v>
      </c>
      <c r="H4655" s="11">
        <v>11</v>
      </c>
      <c r="I4655" s="11" t="s">
        <v>277</v>
      </c>
      <c r="J4655" s="11" t="s">
        <v>261</v>
      </c>
      <c r="K4655" s="11" t="s">
        <v>11524</v>
      </c>
      <c r="L4655" s="11">
        <v>2</v>
      </c>
    </row>
    <row r="4656" spans="1:12">
      <c r="A4656" s="11" t="s">
        <v>8185</v>
      </c>
      <c r="D4656" s="11" t="s">
        <v>260</v>
      </c>
      <c r="E4656" s="19" t="s">
        <v>8435</v>
      </c>
      <c r="F4656" s="10">
        <v>42036</v>
      </c>
      <c r="G4656" s="10">
        <v>45689</v>
      </c>
      <c r="H4656" s="11">
        <v>11</v>
      </c>
      <c r="I4656" s="20" t="s">
        <v>259</v>
      </c>
      <c r="J4656" s="11" t="s">
        <v>261</v>
      </c>
      <c r="K4656" s="11" t="s">
        <v>11524</v>
      </c>
      <c r="L4656" s="11">
        <v>2</v>
      </c>
    </row>
    <row r="4657" spans="1:12">
      <c r="A4657" s="11" t="s">
        <v>8186</v>
      </c>
      <c r="D4657" s="11" t="s">
        <v>260</v>
      </c>
      <c r="E4657" s="19" t="s">
        <v>8436</v>
      </c>
      <c r="F4657" s="10">
        <v>42036</v>
      </c>
      <c r="G4657" s="10">
        <v>45689</v>
      </c>
      <c r="H4657" s="11">
        <v>11</v>
      </c>
      <c r="I4657" s="20" t="s">
        <v>259</v>
      </c>
      <c r="J4657" s="11" t="s">
        <v>261</v>
      </c>
      <c r="K4657" s="11" t="s">
        <v>11524</v>
      </c>
      <c r="L4657" s="11">
        <v>2</v>
      </c>
    </row>
    <row r="4658" spans="1:12">
      <c r="A4658" s="11" t="s">
        <v>8187</v>
      </c>
      <c r="D4658" s="11" t="s">
        <v>260</v>
      </c>
      <c r="E4658" s="19" t="s">
        <v>8437</v>
      </c>
      <c r="F4658" s="10">
        <v>42036</v>
      </c>
      <c r="G4658" s="10">
        <v>45689</v>
      </c>
      <c r="H4658" s="11">
        <v>11</v>
      </c>
      <c r="I4658" s="20" t="s">
        <v>259</v>
      </c>
      <c r="J4658" s="11" t="s">
        <v>261</v>
      </c>
      <c r="K4658" s="11" t="s">
        <v>11524</v>
      </c>
      <c r="L4658" s="11">
        <v>2</v>
      </c>
    </row>
    <row r="4659" spans="1:12">
      <c r="A4659" s="11" t="s">
        <v>8188</v>
      </c>
      <c r="D4659" s="11" t="s">
        <v>260</v>
      </c>
      <c r="E4659" s="19" t="s">
        <v>8438</v>
      </c>
      <c r="F4659" s="10">
        <v>42036</v>
      </c>
      <c r="G4659" s="10">
        <v>45689</v>
      </c>
      <c r="H4659" s="11">
        <v>11</v>
      </c>
      <c r="I4659" s="20" t="s">
        <v>259</v>
      </c>
      <c r="J4659" s="11" t="s">
        <v>261</v>
      </c>
      <c r="K4659" s="11" t="s">
        <v>11524</v>
      </c>
      <c r="L4659" s="11">
        <v>2</v>
      </c>
    </row>
    <row r="4660" spans="1:12">
      <c r="A4660" s="11" t="s">
        <v>8189</v>
      </c>
      <c r="D4660" s="11" t="s">
        <v>260</v>
      </c>
      <c r="E4660" s="19" t="s">
        <v>8439</v>
      </c>
      <c r="F4660" s="10">
        <v>42036</v>
      </c>
      <c r="G4660" s="10">
        <v>45689</v>
      </c>
      <c r="H4660" s="11">
        <v>11</v>
      </c>
      <c r="I4660" s="20" t="s">
        <v>259</v>
      </c>
      <c r="J4660" s="11" t="s">
        <v>261</v>
      </c>
      <c r="K4660" s="11" t="s">
        <v>11524</v>
      </c>
      <c r="L4660" s="11">
        <v>2</v>
      </c>
    </row>
    <row r="4661" spans="1:12">
      <c r="A4661" s="11" t="s">
        <v>8190</v>
      </c>
      <c r="D4661" s="11" t="s">
        <v>260</v>
      </c>
      <c r="E4661" s="19" t="s">
        <v>8440</v>
      </c>
      <c r="F4661" s="10">
        <v>42036</v>
      </c>
      <c r="G4661" s="10">
        <v>45689</v>
      </c>
      <c r="H4661" s="11">
        <v>11</v>
      </c>
      <c r="I4661" s="20" t="s">
        <v>259</v>
      </c>
      <c r="J4661" s="11" t="s">
        <v>261</v>
      </c>
      <c r="K4661" s="11" t="s">
        <v>11524</v>
      </c>
      <c r="L4661" s="11">
        <v>2</v>
      </c>
    </row>
    <row r="4662" spans="1:12">
      <c r="A4662" s="11" t="s">
        <v>8191</v>
      </c>
      <c r="D4662" s="11" t="s">
        <v>260</v>
      </c>
      <c r="E4662" s="19" t="s">
        <v>8441</v>
      </c>
      <c r="F4662" s="10">
        <v>42036</v>
      </c>
      <c r="G4662" s="10">
        <v>45689</v>
      </c>
      <c r="H4662" s="11">
        <v>11</v>
      </c>
      <c r="I4662" s="20" t="s">
        <v>259</v>
      </c>
      <c r="J4662" s="11" t="s">
        <v>261</v>
      </c>
      <c r="K4662" s="11" t="s">
        <v>11524</v>
      </c>
      <c r="L4662" s="11">
        <v>2</v>
      </c>
    </row>
    <row r="4663" spans="1:12">
      <c r="A4663" s="11" t="s">
        <v>8192</v>
      </c>
      <c r="D4663" s="11" t="s">
        <v>260</v>
      </c>
      <c r="E4663" s="19" t="s">
        <v>8442</v>
      </c>
      <c r="F4663" s="10">
        <v>42036</v>
      </c>
      <c r="G4663" s="10">
        <v>45689</v>
      </c>
      <c r="H4663" s="11">
        <v>11</v>
      </c>
      <c r="I4663" s="20" t="s">
        <v>259</v>
      </c>
      <c r="J4663" s="11" t="s">
        <v>261</v>
      </c>
      <c r="K4663" s="11" t="s">
        <v>11524</v>
      </c>
      <c r="L4663" s="11">
        <v>2</v>
      </c>
    </row>
    <row r="4664" spans="1:12">
      <c r="A4664" s="11" t="s">
        <v>8193</v>
      </c>
      <c r="D4664" s="11" t="s">
        <v>260</v>
      </c>
      <c r="E4664" s="19" t="s">
        <v>8443</v>
      </c>
      <c r="F4664" s="10">
        <v>42036</v>
      </c>
      <c r="G4664" s="10">
        <v>45689</v>
      </c>
      <c r="H4664" s="11">
        <v>11</v>
      </c>
      <c r="I4664" s="20" t="s">
        <v>259</v>
      </c>
      <c r="J4664" s="11" t="s">
        <v>261</v>
      </c>
      <c r="K4664" s="11" t="s">
        <v>11524</v>
      </c>
      <c r="L4664" s="11">
        <v>2</v>
      </c>
    </row>
    <row r="4665" spans="1:12">
      <c r="A4665" s="11" t="s">
        <v>8194</v>
      </c>
      <c r="D4665" s="11" t="s">
        <v>260</v>
      </c>
      <c r="E4665" s="19" t="s">
        <v>8444</v>
      </c>
      <c r="F4665" s="10">
        <v>42036</v>
      </c>
      <c r="G4665" s="10">
        <v>45689</v>
      </c>
      <c r="H4665" s="11">
        <v>11</v>
      </c>
      <c r="I4665" s="20" t="s">
        <v>259</v>
      </c>
      <c r="J4665" s="11" t="s">
        <v>261</v>
      </c>
      <c r="K4665" s="11" t="s">
        <v>11524</v>
      </c>
      <c r="L4665" s="11">
        <v>2</v>
      </c>
    </row>
    <row r="4666" spans="1:12">
      <c r="A4666" s="11" t="s">
        <v>8195</v>
      </c>
      <c r="D4666" s="11" t="s">
        <v>260</v>
      </c>
      <c r="E4666" s="19" t="s">
        <v>8445</v>
      </c>
      <c r="F4666" s="10">
        <v>42036</v>
      </c>
      <c r="G4666" s="10">
        <v>45689</v>
      </c>
      <c r="H4666" s="11">
        <v>11</v>
      </c>
      <c r="I4666" s="20" t="s">
        <v>259</v>
      </c>
      <c r="J4666" s="11" t="s">
        <v>261</v>
      </c>
      <c r="K4666" s="11" t="s">
        <v>11524</v>
      </c>
      <c r="L4666" s="11">
        <v>2</v>
      </c>
    </row>
    <row r="4667" spans="1:12">
      <c r="A4667" s="11" t="s">
        <v>8196</v>
      </c>
      <c r="D4667" s="11" t="s">
        <v>260</v>
      </c>
      <c r="E4667" s="19" t="s">
        <v>8446</v>
      </c>
      <c r="F4667" s="10">
        <v>42036</v>
      </c>
      <c r="G4667" s="10">
        <v>45689</v>
      </c>
      <c r="H4667" s="11">
        <v>11</v>
      </c>
      <c r="I4667" s="20" t="s">
        <v>259</v>
      </c>
      <c r="J4667" s="11" t="s">
        <v>261</v>
      </c>
      <c r="K4667" s="11" t="s">
        <v>11524</v>
      </c>
      <c r="L4667" s="11">
        <v>2</v>
      </c>
    </row>
    <row r="4668" spans="1:12">
      <c r="A4668" s="11" t="s">
        <v>8197</v>
      </c>
      <c r="D4668" s="11" t="s">
        <v>260</v>
      </c>
      <c r="E4668" s="19" t="s">
        <v>8447</v>
      </c>
      <c r="F4668" s="10">
        <v>42036</v>
      </c>
      <c r="G4668" s="10">
        <v>45689</v>
      </c>
      <c r="H4668" s="11">
        <v>11</v>
      </c>
      <c r="I4668" s="20" t="s">
        <v>259</v>
      </c>
      <c r="J4668" s="11" t="s">
        <v>261</v>
      </c>
      <c r="K4668" s="11" t="s">
        <v>11524</v>
      </c>
      <c r="L4668" s="11">
        <v>2</v>
      </c>
    </row>
    <row r="4669" spans="1:12">
      <c r="A4669" s="11" t="s">
        <v>8198</v>
      </c>
      <c r="D4669" s="11" t="s">
        <v>260</v>
      </c>
      <c r="E4669" s="19" t="s">
        <v>8448</v>
      </c>
      <c r="F4669" s="10">
        <v>42036</v>
      </c>
      <c r="G4669" s="10">
        <v>45689</v>
      </c>
      <c r="H4669" s="11">
        <v>11</v>
      </c>
      <c r="I4669" s="20" t="s">
        <v>259</v>
      </c>
      <c r="J4669" s="11" t="s">
        <v>261</v>
      </c>
      <c r="K4669" s="11" t="s">
        <v>11524</v>
      </c>
      <c r="L4669" s="11">
        <v>2</v>
      </c>
    </row>
    <row r="4670" spans="1:12">
      <c r="A4670" s="11" t="s">
        <v>8199</v>
      </c>
      <c r="D4670" s="11" t="s">
        <v>260</v>
      </c>
      <c r="E4670" s="19" t="s">
        <v>8449</v>
      </c>
      <c r="F4670" s="10">
        <v>42036</v>
      </c>
      <c r="G4670" s="10">
        <v>45689</v>
      </c>
      <c r="H4670" s="11">
        <v>11</v>
      </c>
      <c r="I4670" s="20" t="s">
        <v>259</v>
      </c>
      <c r="J4670" s="11" t="s">
        <v>261</v>
      </c>
      <c r="K4670" s="11" t="s">
        <v>11524</v>
      </c>
      <c r="L4670" s="11">
        <v>2</v>
      </c>
    </row>
    <row r="4671" spans="1:12">
      <c r="A4671" s="11" t="s">
        <v>8200</v>
      </c>
      <c r="D4671" s="11" t="s">
        <v>260</v>
      </c>
      <c r="E4671" s="19" t="s">
        <v>8450</v>
      </c>
      <c r="F4671" s="10">
        <v>42036</v>
      </c>
      <c r="G4671" s="10">
        <v>45689</v>
      </c>
      <c r="H4671" s="11">
        <v>11</v>
      </c>
      <c r="I4671" s="11" t="s">
        <v>277</v>
      </c>
      <c r="J4671" s="11" t="s">
        <v>261</v>
      </c>
      <c r="K4671" s="11" t="s">
        <v>11524</v>
      </c>
      <c r="L4671" s="11">
        <v>2</v>
      </c>
    </row>
    <row r="4672" spans="1:12">
      <c r="A4672" s="11" t="s">
        <v>8201</v>
      </c>
      <c r="D4672" s="11" t="s">
        <v>260</v>
      </c>
      <c r="E4672" s="19" t="s">
        <v>8451</v>
      </c>
      <c r="F4672" s="10">
        <v>42036</v>
      </c>
      <c r="G4672" s="10">
        <v>45689</v>
      </c>
      <c r="H4672" s="11">
        <v>11</v>
      </c>
      <c r="I4672" s="11" t="s">
        <v>277</v>
      </c>
      <c r="J4672" s="11" t="s">
        <v>261</v>
      </c>
      <c r="K4672" s="11" t="s">
        <v>11524</v>
      </c>
      <c r="L4672" s="11">
        <v>2</v>
      </c>
    </row>
    <row r="4673" spans="1:12">
      <c r="A4673" s="11" t="s">
        <v>8202</v>
      </c>
      <c r="D4673" s="11" t="s">
        <v>260</v>
      </c>
      <c r="E4673" s="19" t="s">
        <v>8452</v>
      </c>
      <c r="F4673" s="10">
        <v>42036</v>
      </c>
      <c r="G4673" s="10">
        <v>45689</v>
      </c>
      <c r="H4673" s="11">
        <v>11</v>
      </c>
      <c r="I4673" s="11" t="s">
        <v>277</v>
      </c>
      <c r="J4673" s="11" t="s">
        <v>261</v>
      </c>
      <c r="K4673" s="11" t="s">
        <v>11524</v>
      </c>
      <c r="L4673" s="11">
        <v>2</v>
      </c>
    </row>
    <row r="4674" spans="1:12">
      <c r="A4674" s="11" t="s">
        <v>8203</v>
      </c>
      <c r="D4674" s="11" t="s">
        <v>260</v>
      </c>
      <c r="E4674" s="19" t="s">
        <v>8453</v>
      </c>
      <c r="F4674" s="10">
        <v>42036</v>
      </c>
      <c r="G4674" s="10">
        <v>45689</v>
      </c>
      <c r="H4674" s="11">
        <v>11</v>
      </c>
      <c r="I4674" s="20" t="s">
        <v>259</v>
      </c>
      <c r="J4674" s="11" t="s">
        <v>261</v>
      </c>
      <c r="K4674" s="11" t="s">
        <v>11524</v>
      </c>
      <c r="L4674" s="11">
        <v>2</v>
      </c>
    </row>
    <row r="4675" spans="1:12">
      <c r="A4675" s="11" t="s">
        <v>8204</v>
      </c>
      <c r="D4675" s="11" t="s">
        <v>260</v>
      </c>
      <c r="E4675" s="19" t="s">
        <v>8454</v>
      </c>
      <c r="F4675" s="10">
        <v>42036</v>
      </c>
      <c r="G4675" s="10">
        <v>45689</v>
      </c>
      <c r="H4675" s="11">
        <v>11</v>
      </c>
      <c r="I4675" s="20" t="s">
        <v>259</v>
      </c>
      <c r="J4675" s="11" t="s">
        <v>261</v>
      </c>
      <c r="K4675" s="11" t="s">
        <v>11524</v>
      </c>
      <c r="L4675" s="11">
        <v>2</v>
      </c>
    </row>
    <row r="4676" spans="1:12">
      <c r="A4676" s="11" t="s">
        <v>8205</v>
      </c>
      <c r="D4676" s="11" t="s">
        <v>260</v>
      </c>
      <c r="E4676" s="19" t="s">
        <v>8455</v>
      </c>
      <c r="F4676" s="10">
        <v>42036</v>
      </c>
      <c r="G4676" s="10">
        <v>45689</v>
      </c>
      <c r="H4676" s="11">
        <v>11</v>
      </c>
      <c r="I4676" s="20" t="s">
        <v>259</v>
      </c>
      <c r="J4676" s="11" t="s">
        <v>261</v>
      </c>
      <c r="K4676" s="11" t="s">
        <v>11524</v>
      </c>
      <c r="L4676" s="11">
        <v>2</v>
      </c>
    </row>
    <row r="4677" spans="1:12">
      <c r="A4677" s="11" t="s">
        <v>8206</v>
      </c>
      <c r="D4677" s="11" t="s">
        <v>260</v>
      </c>
      <c r="E4677" s="19" t="s">
        <v>8456</v>
      </c>
      <c r="F4677" s="10">
        <v>42036</v>
      </c>
      <c r="G4677" s="10">
        <v>45689</v>
      </c>
      <c r="H4677" s="11">
        <v>11</v>
      </c>
      <c r="I4677" s="20" t="s">
        <v>259</v>
      </c>
      <c r="J4677" s="11" t="s">
        <v>261</v>
      </c>
      <c r="K4677" s="11" t="s">
        <v>11524</v>
      </c>
      <c r="L4677" s="11">
        <v>2</v>
      </c>
    </row>
    <row r="4678" spans="1:12">
      <c r="A4678" s="11" t="s">
        <v>8207</v>
      </c>
      <c r="D4678" s="11" t="s">
        <v>260</v>
      </c>
      <c r="E4678" s="19" t="s">
        <v>8457</v>
      </c>
      <c r="F4678" s="10">
        <v>42036</v>
      </c>
      <c r="G4678" s="10">
        <v>45689</v>
      </c>
      <c r="H4678" s="11">
        <v>11</v>
      </c>
      <c r="I4678" s="20" t="s">
        <v>259</v>
      </c>
      <c r="J4678" s="11" t="s">
        <v>261</v>
      </c>
      <c r="K4678" s="11" t="s">
        <v>11524</v>
      </c>
      <c r="L4678" s="11">
        <v>2</v>
      </c>
    </row>
    <row r="4679" spans="1:12">
      <c r="A4679" s="11" t="s">
        <v>8208</v>
      </c>
      <c r="D4679" s="11" t="s">
        <v>260</v>
      </c>
      <c r="E4679" s="19" t="s">
        <v>8458</v>
      </c>
      <c r="F4679" s="10">
        <v>42036</v>
      </c>
      <c r="G4679" s="10">
        <v>45689</v>
      </c>
      <c r="H4679" s="11">
        <v>11</v>
      </c>
      <c r="I4679" s="20" t="s">
        <v>259</v>
      </c>
      <c r="J4679" s="11" t="s">
        <v>261</v>
      </c>
      <c r="K4679" s="11" t="s">
        <v>11524</v>
      </c>
      <c r="L4679" s="11">
        <v>2</v>
      </c>
    </row>
    <row r="4680" spans="1:12">
      <c r="A4680" s="11" t="s">
        <v>8209</v>
      </c>
      <c r="D4680" s="11" t="s">
        <v>260</v>
      </c>
      <c r="E4680" s="19" t="s">
        <v>8459</v>
      </c>
      <c r="F4680" s="10">
        <v>42036</v>
      </c>
      <c r="G4680" s="10">
        <v>45689</v>
      </c>
      <c r="H4680" s="11">
        <v>11</v>
      </c>
      <c r="I4680" s="20" t="s">
        <v>259</v>
      </c>
      <c r="J4680" s="11" t="s">
        <v>261</v>
      </c>
      <c r="K4680" s="11" t="s">
        <v>11524</v>
      </c>
      <c r="L4680" s="11">
        <v>2</v>
      </c>
    </row>
    <row r="4681" spans="1:12">
      <c r="A4681" s="11" t="s">
        <v>8210</v>
      </c>
      <c r="D4681" s="11" t="s">
        <v>260</v>
      </c>
      <c r="E4681" s="19" t="s">
        <v>8460</v>
      </c>
      <c r="F4681" s="10">
        <v>42036</v>
      </c>
      <c r="G4681" s="10">
        <v>45689</v>
      </c>
      <c r="H4681" s="11">
        <v>11</v>
      </c>
      <c r="I4681" s="20" t="s">
        <v>259</v>
      </c>
      <c r="J4681" s="11" t="s">
        <v>261</v>
      </c>
      <c r="K4681" s="11" t="s">
        <v>11524</v>
      </c>
      <c r="L4681" s="11">
        <v>2</v>
      </c>
    </row>
    <row r="4682" spans="1:12">
      <c r="A4682" s="11" t="s">
        <v>8211</v>
      </c>
      <c r="D4682" s="11" t="s">
        <v>260</v>
      </c>
      <c r="E4682" s="19" t="s">
        <v>8461</v>
      </c>
      <c r="F4682" s="10">
        <v>42036</v>
      </c>
      <c r="G4682" s="10">
        <v>45689</v>
      </c>
      <c r="H4682" s="11">
        <v>11</v>
      </c>
      <c r="I4682" s="20" t="s">
        <v>259</v>
      </c>
      <c r="J4682" s="11" t="s">
        <v>261</v>
      </c>
      <c r="K4682" s="11" t="s">
        <v>11524</v>
      </c>
      <c r="L4682" s="11">
        <v>2</v>
      </c>
    </row>
    <row r="4683" spans="1:12">
      <c r="A4683" s="11" t="s">
        <v>8212</v>
      </c>
      <c r="D4683" s="11" t="s">
        <v>260</v>
      </c>
      <c r="E4683" s="19" t="s">
        <v>8462</v>
      </c>
      <c r="F4683" s="10">
        <v>42036</v>
      </c>
      <c r="G4683" s="10">
        <v>45689</v>
      </c>
      <c r="H4683" s="11">
        <v>11</v>
      </c>
      <c r="I4683" s="20" t="s">
        <v>259</v>
      </c>
      <c r="J4683" s="11" t="s">
        <v>261</v>
      </c>
      <c r="K4683" s="11" t="s">
        <v>11524</v>
      </c>
      <c r="L4683" s="11">
        <v>2</v>
      </c>
    </row>
    <row r="4684" spans="1:12">
      <c r="A4684" s="11" t="s">
        <v>8213</v>
      </c>
      <c r="D4684" s="11" t="s">
        <v>260</v>
      </c>
      <c r="E4684" s="19" t="s">
        <v>8463</v>
      </c>
      <c r="F4684" s="10">
        <v>42036</v>
      </c>
      <c r="G4684" s="10">
        <v>45689</v>
      </c>
      <c r="H4684" s="11">
        <v>11</v>
      </c>
      <c r="I4684" s="20" t="s">
        <v>259</v>
      </c>
      <c r="J4684" s="11" t="s">
        <v>261</v>
      </c>
      <c r="K4684" s="11" t="s">
        <v>11524</v>
      </c>
      <c r="L4684" s="11">
        <v>2</v>
      </c>
    </row>
    <row r="4685" spans="1:12">
      <c r="A4685" s="11" t="s">
        <v>8214</v>
      </c>
      <c r="D4685" s="11" t="s">
        <v>260</v>
      </c>
      <c r="E4685" s="19" t="s">
        <v>8464</v>
      </c>
      <c r="F4685" s="10">
        <v>42036</v>
      </c>
      <c r="G4685" s="10">
        <v>45689</v>
      </c>
      <c r="H4685" s="11">
        <v>11</v>
      </c>
      <c r="I4685" s="20" t="s">
        <v>259</v>
      </c>
      <c r="J4685" s="11" t="s">
        <v>261</v>
      </c>
      <c r="K4685" s="11" t="s">
        <v>11524</v>
      </c>
      <c r="L4685" s="11">
        <v>2</v>
      </c>
    </row>
    <row r="4686" spans="1:12">
      <c r="A4686" s="11" t="s">
        <v>8215</v>
      </c>
      <c r="D4686" s="11" t="s">
        <v>260</v>
      </c>
      <c r="E4686" s="19" t="s">
        <v>8465</v>
      </c>
      <c r="F4686" s="10">
        <v>42036</v>
      </c>
      <c r="G4686" s="10">
        <v>45689</v>
      </c>
      <c r="H4686" s="11">
        <v>11</v>
      </c>
      <c r="I4686" s="20" t="s">
        <v>259</v>
      </c>
      <c r="J4686" s="11" t="s">
        <v>261</v>
      </c>
      <c r="K4686" s="11" t="s">
        <v>11524</v>
      </c>
      <c r="L4686" s="11">
        <v>2</v>
      </c>
    </row>
    <row r="4687" spans="1:12">
      <c r="A4687" s="11" t="s">
        <v>8216</v>
      </c>
      <c r="D4687" s="11" t="s">
        <v>260</v>
      </c>
      <c r="E4687" s="19" t="s">
        <v>8466</v>
      </c>
      <c r="F4687" s="10">
        <v>42036</v>
      </c>
      <c r="G4687" s="10">
        <v>45689</v>
      </c>
      <c r="H4687" s="11">
        <v>11</v>
      </c>
      <c r="I4687" s="20" t="s">
        <v>259</v>
      </c>
      <c r="J4687" s="11" t="s">
        <v>261</v>
      </c>
      <c r="K4687" s="11" t="s">
        <v>11524</v>
      </c>
      <c r="L4687" s="11">
        <v>2</v>
      </c>
    </row>
    <row r="4688" spans="1:12">
      <c r="A4688" s="11" t="s">
        <v>8217</v>
      </c>
      <c r="D4688" s="11" t="s">
        <v>260</v>
      </c>
      <c r="E4688" s="19" t="s">
        <v>8467</v>
      </c>
      <c r="F4688" s="10">
        <v>42036</v>
      </c>
      <c r="G4688" s="10">
        <v>45689</v>
      </c>
      <c r="H4688" s="11">
        <v>11</v>
      </c>
      <c r="I4688" s="20" t="s">
        <v>259</v>
      </c>
      <c r="J4688" s="11" t="s">
        <v>261</v>
      </c>
      <c r="K4688" s="11" t="s">
        <v>11524</v>
      </c>
      <c r="L4688" s="11">
        <v>2</v>
      </c>
    </row>
    <row r="4689" spans="1:12">
      <c r="A4689" s="11" t="s">
        <v>8218</v>
      </c>
      <c r="D4689" s="11" t="s">
        <v>260</v>
      </c>
      <c r="E4689" s="19" t="s">
        <v>8468</v>
      </c>
      <c r="F4689" s="10">
        <v>42036</v>
      </c>
      <c r="G4689" s="10">
        <v>45689</v>
      </c>
      <c r="H4689" s="11">
        <v>11</v>
      </c>
      <c r="I4689" s="11" t="s">
        <v>277</v>
      </c>
      <c r="J4689" s="11" t="s">
        <v>261</v>
      </c>
      <c r="K4689" s="11" t="s">
        <v>11524</v>
      </c>
      <c r="L4689" s="11">
        <v>2</v>
      </c>
    </row>
    <row r="4690" spans="1:12">
      <c r="A4690" s="11" t="s">
        <v>8219</v>
      </c>
      <c r="D4690" s="11" t="s">
        <v>260</v>
      </c>
      <c r="E4690" s="19" t="s">
        <v>8469</v>
      </c>
      <c r="F4690" s="10">
        <v>42036</v>
      </c>
      <c r="G4690" s="10">
        <v>45689</v>
      </c>
      <c r="H4690" s="11">
        <v>11</v>
      </c>
      <c r="I4690" s="11" t="s">
        <v>277</v>
      </c>
      <c r="J4690" s="11" t="s">
        <v>261</v>
      </c>
      <c r="K4690" s="11" t="s">
        <v>11524</v>
      </c>
      <c r="L4690" s="11">
        <v>2</v>
      </c>
    </row>
    <row r="4691" spans="1:12">
      <c r="A4691" s="11" t="s">
        <v>8220</v>
      </c>
      <c r="D4691" s="11" t="s">
        <v>260</v>
      </c>
      <c r="E4691" s="19" t="s">
        <v>8470</v>
      </c>
      <c r="F4691" s="10">
        <v>42036</v>
      </c>
      <c r="G4691" s="10">
        <v>45689</v>
      </c>
      <c r="H4691" s="11">
        <v>11</v>
      </c>
      <c r="I4691" s="11" t="s">
        <v>277</v>
      </c>
      <c r="J4691" s="11" t="s">
        <v>261</v>
      </c>
      <c r="K4691" s="11" t="s">
        <v>11524</v>
      </c>
      <c r="L4691" s="11">
        <v>2</v>
      </c>
    </row>
    <row r="4692" spans="1:12">
      <c r="A4692" s="11" t="s">
        <v>8221</v>
      </c>
      <c r="D4692" s="11" t="s">
        <v>260</v>
      </c>
      <c r="E4692" s="19" t="s">
        <v>8471</v>
      </c>
      <c r="F4692" s="10">
        <v>42036</v>
      </c>
      <c r="G4692" s="10">
        <v>45689</v>
      </c>
      <c r="H4692" s="11">
        <v>11</v>
      </c>
      <c r="I4692" s="20" t="s">
        <v>259</v>
      </c>
      <c r="J4692" s="11" t="s">
        <v>261</v>
      </c>
      <c r="K4692" s="11" t="s">
        <v>11524</v>
      </c>
      <c r="L4692" s="11">
        <v>2</v>
      </c>
    </row>
    <row r="4693" spans="1:12">
      <c r="A4693" s="11" t="s">
        <v>8222</v>
      </c>
      <c r="D4693" s="11" t="s">
        <v>260</v>
      </c>
      <c r="E4693" s="19" t="s">
        <v>8472</v>
      </c>
      <c r="F4693" s="10">
        <v>42036</v>
      </c>
      <c r="G4693" s="10">
        <v>45689</v>
      </c>
      <c r="H4693" s="11">
        <v>11</v>
      </c>
      <c r="I4693" s="20" t="s">
        <v>259</v>
      </c>
      <c r="J4693" s="11" t="s">
        <v>261</v>
      </c>
      <c r="K4693" s="11" t="s">
        <v>11524</v>
      </c>
      <c r="L4693" s="11">
        <v>2</v>
      </c>
    </row>
    <row r="4694" spans="1:12">
      <c r="A4694" s="11" t="s">
        <v>8223</v>
      </c>
      <c r="D4694" s="11" t="s">
        <v>260</v>
      </c>
      <c r="E4694" s="19" t="s">
        <v>8473</v>
      </c>
      <c r="F4694" s="10">
        <v>42036</v>
      </c>
      <c r="G4694" s="10">
        <v>45689</v>
      </c>
      <c r="H4694" s="11">
        <v>11</v>
      </c>
      <c r="I4694" s="20" t="s">
        <v>259</v>
      </c>
      <c r="J4694" s="11" t="s">
        <v>261</v>
      </c>
      <c r="K4694" s="11" t="s">
        <v>11524</v>
      </c>
      <c r="L4694" s="11">
        <v>2</v>
      </c>
    </row>
    <row r="4695" spans="1:12">
      <c r="A4695" s="11" t="s">
        <v>8224</v>
      </c>
      <c r="D4695" s="11" t="s">
        <v>260</v>
      </c>
      <c r="E4695" s="19" t="s">
        <v>8474</v>
      </c>
      <c r="F4695" s="10">
        <v>42036</v>
      </c>
      <c r="G4695" s="10">
        <v>45689</v>
      </c>
      <c r="H4695" s="11">
        <v>11</v>
      </c>
      <c r="I4695" s="20" t="s">
        <v>259</v>
      </c>
      <c r="J4695" s="11" t="s">
        <v>261</v>
      </c>
      <c r="K4695" s="11" t="s">
        <v>11524</v>
      </c>
      <c r="L4695" s="11">
        <v>2</v>
      </c>
    </row>
    <row r="4696" spans="1:12">
      <c r="A4696" s="11" t="s">
        <v>8225</v>
      </c>
      <c r="D4696" s="11" t="s">
        <v>260</v>
      </c>
      <c r="E4696" s="19" t="s">
        <v>8475</v>
      </c>
      <c r="F4696" s="10">
        <v>42036</v>
      </c>
      <c r="G4696" s="10">
        <v>45689</v>
      </c>
      <c r="H4696" s="11">
        <v>11</v>
      </c>
      <c r="I4696" s="20" t="s">
        <v>259</v>
      </c>
      <c r="J4696" s="11" t="s">
        <v>261</v>
      </c>
      <c r="K4696" s="11" t="s">
        <v>11524</v>
      </c>
      <c r="L4696" s="11">
        <v>2</v>
      </c>
    </row>
    <row r="4697" spans="1:12">
      <c r="A4697" s="11" t="s">
        <v>8226</v>
      </c>
      <c r="D4697" s="11" t="s">
        <v>260</v>
      </c>
      <c r="E4697" s="19" t="s">
        <v>8476</v>
      </c>
      <c r="F4697" s="10">
        <v>42036</v>
      </c>
      <c r="G4697" s="10">
        <v>45689</v>
      </c>
      <c r="H4697" s="11">
        <v>11</v>
      </c>
      <c r="I4697" s="20" t="s">
        <v>259</v>
      </c>
      <c r="J4697" s="11" t="s">
        <v>261</v>
      </c>
      <c r="K4697" s="11" t="s">
        <v>11524</v>
      </c>
      <c r="L4697" s="11">
        <v>2</v>
      </c>
    </row>
    <row r="4698" spans="1:12">
      <c r="A4698" s="11" t="s">
        <v>8227</v>
      </c>
      <c r="D4698" s="11" t="s">
        <v>260</v>
      </c>
      <c r="E4698" s="19" t="s">
        <v>8477</v>
      </c>
      <c r="F4698" s="10">
        <v>42036</v>
      </c>
      <c r="G4698" s="10">
        <v>45689</v>
      </c>
      <c r="H4698" s="11">
        <v>11</v>
      </c>
      <c r="I4698" s="20" t="s">
        <v>259</v>
      </c>
      <c r="J4698" s="11" t="s">
        <v>261</v>
      </c>
      <c r="K4698" s="11" t="s">
        <v>11524</v>
      </c>
      <c r="L4698" s="11">
        <v>2</v>
      </c>
    </row>
    <row r="4699" spans="1:12">
      <c r="A4699" s="11" t="s">
        <v>8228</v>
      </c>
      <c r="D4699" s="11" t="s">
        <v>260</v>
      </c>
      <c r="E4699" s="19" t="s">
        <v>8478</v>
      </c>
      <c r="F4699" s="10">
        <v>42036</v>
      </c>
      <c r="G4699" s="10">
        <v>45689</v>
      </c>
      <c r="H4699" s="11">
        <v>11</v>
      </c>
      <c r="I4699" s="20" t="s">
        <v>259</v>
      </c>
      <c r="J4699" s="11" t="s">
        <v>261</v>
      </c>
      <c r="K4699" s="11" t="s">
        <v>11524</v>
      </c>
      <c r="L4699" s="11">
        <v>2</v>
      </c>
    </row>
    <row r="4700" spans="1:12">
      <c r="A4700" s="11" t="s">
        <v>8229</v>
      </c>
      <c r="D4700" s="11" t="s">
        <v>260</v>
      </c>
      <c r="E4700" s="19" t="s">
        <v>8479</v>
      </c>
      <c r="F4700" s="10">
        <v>42036</v>
      </c>
      <c r="G4700" s="10">
        <v>45689</v>
      </c>
      <c r="H4700" s="11">
        <v>11</v>
      </c>
      <c r="I4700" s="20" t="s">
        <v>259</v>
      </c>
      <c r="J4700" s="11" t="s">
        <v>261</v>
      </c>
      <c r="K4700" s="11" t="s">
        <v>11524</v>
      </c>
      <c r="L4700" s="11">
        <v>2</v>
      </c>
    </row>
    <row r="4701" spans="1:12">
      <c r="A4701" s="11" t="s">
        <v>8230</v>
      </c>
      <c r="D4701" s="11" t="s">
        <v>260</v>
      </c>
      <c r="E4701" s="19" t="s">
        <v>8480</v>
      </c>
      <c r="F4701" s="10">
        <v>42036</v>
      </c>
      <c r="G4701" s="10">
        <v>45689</v>
      </c>
      <c r="H4701" s="11">
        <v>11</v>
      </c>
      <c r="I4701" s="20" t="s">
        <v>259</v>
      </c>
      <c r="J4701" s="11" t="s">
        <v>261</v>
      </c>
      <c r="K4701" s="11" t="s">
        <v>11524</v>
      </c>
      <c r="L4701" s="11">
        <v>2</v>
      </c>
    </row>
    <row r="4702" spans="1:12">
      <c r="A4702" s="11" t="s">
        <v>8231</v>
      </c>
      <c r="D4702" s="11" t="s">
        <v>260</v>
      </c>
      <c r="E4702" s="19" t="s">
        <v>8481</v>
      </c>
      <c r="F4702" s="10">
        <v>42036</v>
      </c>
      <c r="G4702" s="10">
        <v>45689</v>
      </c>
      <c r="H4702" s="11">
        <v>11</v>
      </c>
      <c r="I4702" s="20" t="s">
        <v>259</v>
      </c>
      <c r="J4702" s="11" t="s">
        <v>261</v>
      </c>
      <c r="K4702" s="11" t="s">
        <v>11524</v>
      </c>
      <c r="L4702" s="11">
        <v>2</v>
      </c>
    </row>
    <row r="4703" spans="1:12">
      <c r="A4703" s="11" t="s">
        <v>8232</v>
      </c>
      <c r="D4703" s="11" t="s">
        <v>260</v>
      </c>
      <c r="E4703" s="19" t="s">
        <v>8482</v>
      </c>
      <c r="F4703" s="10">
        <v>42036</v>
      </c>
      <c r="G4703" s="10">
        <v>45689</v>
      </c>
      <c r="H4703" s="11">
        <v>11</v>
      </c>
      <c r="I4703" s="20" t="s">
        <v>259</v>
      </c>
      <c r="J4703" s="11" t="s">
        <v>261</v>
      </c>
      <c r="K4703" s="11" t="s">
        <v>11524</v>
      </c>
      <c r="L4703" s="11">
        <v>2</v>
      </c>
    </row>
    <row r="4704" spans="1:12">
      <c r="A4704" s="11" t="s">
        <v>8233</v>
      </c>
      <c r="D4704" s="11" t="s">
        <v>260</v>
      </c>
      <c r="E4704" s="19" t="s">
        <v>8483</v>
      </c>
      <c r="F4704" s="10">
        <v>42036</v>
      </c>
      <c r="G4704" s="10">
        <v>45689</v>
      </c>
      <c r="H4704" s="11">
        <v>11</v>
      </c>
      <c r="I4704" s="20" t="s">
        <v>259</v>
      </c>
      <c r="J4704" s="11" t="s">
        <v>261</v>
      </c>
      <c r="K4704" s="11" t="s">
        <v>11524</v>
      </c>
      <c r="L4704" s="11">
        <v>2</v>
      </c>
    </row>
    <row r="4705" spans="1:12">
      <c r="A4705" s="11" t="s">
        <v>8234</v>
      </c>
      <c r="D4705" s="11" t="s">
        <v>260</v>
      </c>
      <c r="E4705" s="19" t="s">
        <v>8484</v>
      </c>
      <c r="F4705" s="10">
        <v>42036</v>
      </c>
      <c r="G4705" s="10">
        <v>45689</v>
      </c>
      <c r="H4705" s="11">
        <v>11</v>
      </c>
      <c r="I4705" s="20" t="s">
        <v>259</v>
      </c>
      <c r="J4705" s="11" t="s">
        <v>261</v>
      </c>
      <c r="K4705" s="11" t="s">
        <v>11524</v>
      </c>
      <c r="L4705" s="11">
        <v>2</v>
      </c>
    </row>
    <row r="4706" spans="1:12">
      <c r="A4706" s="11" t="s">
        <v>8235</v>
      </c>
      <c r="D4706" s="11" t="s">
        <v>260</v>
      </c>
      <c r="E4706" s="19" t="s">
        <v>8485</v>
      </c>
      <c r="F4706" s="10">
        <v>42036</v>
      </c>
      <c r="G4706" s="10">
        <v>45689</v>
      </c>
      <c r="H4706" s="11">
        <v>11</v>
      </c>
      <c r="I4706" s="20" t="s">
        <v>259</v>
      </c>
      <c r="J4706" s="11" t="s">
        <v>261</v>
      </c>
      <c r="K4706" s="11" t="s">
        <v>11524</v>
      </c>
      <c r="L4706" s="11">
        <v>2</v>
      </c>
    </row>
    <row r="4707" spans="1:12">
      <c r="A4707" s="11" t="s">
        <v>8236</v>
      </c>
      <c r="D4707" s="11" t="s">
        <v>260</v>
      </c>
      <c r="E4707" s="19" t="s">
        <v>8486</v>
      </c>
      <c r="F4707" s="10">
        <v>42036</v>
      </c>
      <c r="G4707" s="10">
        <v>45689</v>
      </c>
      <c r="H4707" s="11">
        <v>11</v>
      </c>
      <c r="I4707" s="11" t="s">
        <v>277</v>
      </c>
      <c r="J4707" s="11" t="s">
        <v>261</v>
      </c>
      <c r="K4707" s="11" t="s">
        <v>11524</v>
      </c>
      <c r="L4707" s="11">
        <v>2</v>
      </c>
    </row>
    <row r="4708" spans="1:12">
      <c r="A4708" s="11" t="s">
        <v>8237</v>
      </c>
      <c r="D4708" s="11" t="s">
        <v>260</v>
      </c>
      <c r="E4708" s="19" t="s">
        <v>8487</v>
      </c>
      <c r="F4708" s="10">
        <v>42036</v>
      </c>
      <c r="G4708" s="10">
        <v>45689</v>
      </c>
      <c r="H4708" s="11">
        <v>11</v>
      </c>
      <c r="I4708" s="11" t="s">
        <v>277</v>
      </c>
      <c r="J4708" s="11" t="s">
        <v>261</v>
      </c>
      <c r="K4708" s="11" t="s">
        <v>11524</v>
      </c>
      <c r="L4708" s="11">
        <v>2</v>
      </c>
    </row>
    <row r="4709" spans="1:12">
      <c r="A4709" s="11" t="s">
        <v>8238</v>
      </c>
      <c r="D4709" s="11" t="s">
        <v>260</v>
      </c>
      <c r="E4709" s="19" t="s">
        <v>8488</v>
      </c>
      <c r="F4709" s="10">
        <v>42036</v>
      </c>
      <c r="G4709" s="10">
        <v>45689</v>
      </c>
      <c r="H4709" s="11">
        <v>11</v>
      </c>
      <c r="I4709" s="11" t="s">
        <v>277</v>
      </c>
      <c r="J4709" s="11" t="s">
        <v>261</v>
      </c>
      <c r="K4709" s="11" t="s">
        <v>11524</v>
      </c>
      <c r="L4709" s="11">
        <v>2</v>
      </c>
    </row>
    <row r="4710" spans="1:12">
      <c r="A4710" s="11" t="s">
        <v>8239</v>
      </c>
      <c r="D4710" s="11" t="s">
        <v>260</v>
      </c>
      <c r="E4710" s="19" t="s">
        <v>8489</v>
      </c>
      <c r="F4710" s="10">
        <v>42036</v>
      </c>
      <c r="G4710" s="10">
        <v>45689</v>
      </c>
      <c r="H4710" s="11">
        <v>11</v>
      </c>
      <c r="I4710" s="20" t="s">
        <v>259</v>
      </c>
      <c r="J4710" s="11" t="s">
        <v>261</v>
      </c>
      <c r="K4710" s="11" t="s">
        <v>11524</v>
      </c>
      <c r="L4710" s="11">
        <v>2</v>
      </c>
    </row>
    <row r="4711" spans="1:12">
      <c r="A4711" s="11" t="s">
        <v>8240</v>
      </c>
      <c r="D4711" s="11" t="s">
        <v>260</v>
      </c>
      <c r="E4711" s="19" t="s">
        <v>8490</v>
      </c>
      <c r="F4711" s="10">
        <v>42036</v>
      </c>
      <c r="G4711" s="10">
        <v>45689</v>
      </c>
      <c r="H4711" s="11">
        <v>11</v>
      </c>
      <c r="I4711" s="20" t="s">
        <v>259</v>
      </c>
      <c r="J4711" s="11" t="s">
        <v>261</v>
      </c>
      <c r="K4711" s="11" t="s">
        <v>11524</v>
      </c>
      <c r="L4711" s="11">
        <v>2</v>
      </c>
    </row>
    <row r="4712" spans="1:12">
      <c r="A4712" s="11" t="s">
        <v>8241</v>
      </c>
      <c r="D4712" s="11" t="s">
        <v>260</v>
      </c>
      <c r="E4712" s="19" t="s">
        <v>8491</v>
      </c>
      <c r="F4712" s="10">
        <v>42036</v>
      </c>
      <c r="G4712" s="10">
        <v>45689</v>
      </c>
      <c r="H4712" s="11">
        <v>11</v>
      </c>
      <c r="I4712" s="20" t="s">
        <v>259</v>
      </c>
      <c r="J4712" s="11" t="s">
        <v>261</v>
      </c>
      <c r="K4712" s="11" t="s">
        <v>11524</v>
      </c>
      <c r="L4712" s="11">
        <v>2</v>
      </c>
    </row>
    <row r="4713" spans="1:12">
      <c r="A4713" s="11" t="s">
        <v>8242</v>
      </c>
      <c r="D4713" s="11" t="s">
        <v>260</v>
      </c>
      <c r="E4713" s="19" t="s">
        <v>8492</v>
      </c>
      <c r="F4713" s="10">
        <v>42036</v>
      </c>
      <c r="G4713" s="10">
        <v>45689</v>
      </c>
      <c r="H4713" s="11">
        <v>11</v>
      </c>
      <c r="I4713" s="20" t="s">
        <v>259</v>
      </c>
      <c r="J4713" s="11" t="s">
        <v>261</v>
      </c>
      <c r="K4713" s="11" t="s">
        <v>11524</v>
      </c>
      <c r="L4713" s="11">
        <v>2</v>
      </c>
    </row>
    <row r="4714" spans="1:12">
      <c r="A4714" s="11" t="s">
        <v>8243</v>
      </c>
      <c r="D4714" s="11" t="s">
        <v>260</v>
      </c>
      <c r="E4714" s="19" t="s">
        <v>8493</v>
      </c>
      <c r="F4714" s="10">
        <v>42036</v>
      </c>
      <c r="G4714" s="10">
        <v>45689</v>
      </c>
      <c r="H4714" s="11">
        <v>11</v>
      </c>
      <c r="I4714" s="20" t="s">
        <v>259</v>
      </c>
      <c r="J4714" s="11" t="s">
        <v>261</v>
      </c>
      <c r="K4714" s="11" t="s">
        <v>11524</v>
      </c>
      <c r="L4714" s="11">
        <v>2</v>
      </c>
    </row>
    <row r="4715" spans="1:12">
      <c r="A4715" s="11" t="s">
        <v>8244</v>
      </c>
      <c r="D4715" s="11" t="s">
        <v>260</v>
      </c>
      <c r="E4715" s="19" t="s">
        <v>8494</v>
      </c>
      <c r="F4715" s="10">
        <v>42036</v>
      </c>
      <c r="G4715" s="10">
        <v>45689</v>
      </c>
      <c r="H4715" s="11">
        <v>11</v>
      </c>
      <c r="I4715" s="20" t="s">
        <v>259</v>
      </c>
      <c r="J4715" s="11" t="s">
        <v>261</v>
      </c>
      <c r="K4715" s="11" t="s">
        <v>11524</v>
      </c>
      <c r="L4715" s="11">
        <v>2</v>
      </c>
    </row>
    <row r="4716" spans="1:12">
      <c r="A4716" s="11" t="s">
        <v>8245</v>
      </c>
      <c r="D4716" s="11" t="s">
        <v>260</v>
      </c>
      <c r="E4716" s="19" t="s">
        <v>8495</v>
      </c>
      <c r="F4716" s="10">
        <v>42036</v>
      </c>
      <c r="G4716" s="10">
        <v>45689</v>
      </c>
      <c r="H4716" s="11">
        <v>11</v>
      </c>
      <c r="I4716" s="20" t="s">
        <v>259</v>
      </c>
      <c r="J4716" s="11" t="s">
        <v>261</v>
      </c>
      <c r="K4716" s="11" t="s">
        <v>11524</v>
      </c>
      <c r="L4716" s="11">
        <v>2</v>
      </c>
    </row>
    <row r="4717" spans="1:12">
      <c r="A4717" s="11" t="s">
        <v>8246</v>
      </c>
      <c r="D4717" s="11" t="s">
        <v>260</v>
      </c>
      <c r="E4717" s="19" t="s">
        <v>8496</v>
      </c>
      <c r="F4717" s="10">
        <v>42036</v>
      </c>
      <c r="G4717" s="10">
        <v>45689</v>
      </c>
      <c r="H4717" s="11">
        <v>11</v>
      </c>
      <c r="I4717" s="20" t="s">
        <v>259</v>
      </c>
      <c r="J4717" s="11" t="s">
        <v>261</v>
      </c>
      <c r="K4717" s="11" t="s">
        <v>11524</v>
      </c>
      <c r="L4717" s="11">
        <v>2</v>
      </c>
    </row>
    <row r="4718" spans="1:12">
      <c r="A4718" s="11" t="s">
        <v>8247</v>
      </c>
      <c r="D4718" s="11" t="s">
        <v>260</v>
      </c>
      <c r="E4718" s="19" t="s">
        <v>8497</v>
      </c>
      <c r="F4718" s="10">
        <v>42036</v>
      </c>
      <c r="G4718" s="10">
        <v>45689</v>
      </c>
      <c r="H4718" s="11">
        <v>11</v>
      </c>
      <c r="I4718" s="20" t="s">
        <v>259</v>
      </c>
      <c r="J4718" s="11" t="s">
        <v>261</v>
      </c>
      <c r="K4718" s="11" t="s">
        <v>11524</v>
      </c>
      <c r="L4718" s="11">
        <v>2</v>
      </c>
    </row>
    <row r="4719" spans="1:12">
      <c r="A4719" s="11" t="s">
        <v>8248</v>
      </c>
      <c r="D4719" s="11" t="s">
        <v>260</v>
      </c>
      <c r="E4719" s="19" t="s">
        <v>8498</v>
      </c>
      <c r="F4719" s="10">
        <v>42036</v>
      </c>
      <c r="G4719" s="10">
        <v>45689</v>
      </c>
      <c r="H4719" s="11">
        <v>11</v>
      </c>
      <c r="I4719" s="20" t="s">
        <v>259</v>
      </c>
      <c r="J4719" s="11" t="s">
        <v>261</v>
      </c>
      <c r="K4719" s="11" t="s">
        <v>11524</v>
      </c>
      <c r="L4719" s="11">
        <v>2</v>
      </c>
    </row>
    <row r="4720" spans="1:12">
      <c r="A4720" s="11" t="s">
        <v>8249</v>
      </c>
      <c r="D4720" s="11" t="s">
        <v>260</v>
      </c>
      <c r="E4720" s="19" t="s">
        <v>8499</v>
      </c>
      <c r="F4720" s="10">
        <v>42036</v>
      </c>
      <c r="G4720" s="10">
        <v>45689</v>
      </c>
      <c r="H4720" s="11">
        <v>11</v>
      </c>
      <c r="I4720" s="20" t="s">
        <v>259</v>
      </c>
      <c r="J4720" s="11" t="s">
        <v>261</v>
      </c>
      <c r="K4720" s="11" t="s">
        <v>11524</v>
      </c>
      <c r="L4720" s="11">
        <v>2</v>
      </c>
    </row>
    <row r="4721" spans="1:12">
      <c r="A4721" s="11" t="s">
        <v>8250</v>
      </c>
      <c r="D4721" s="11" t="s">
        <v>260</v>
      </c>
      <c r="E4721" s="19" t="s">
        <v>8500</v>
      </c>
      <c r="F4721" s="10">
        <v>42036</v>
      </c>
      <c r="G4721" s="10">
        <v>45689</v>
      </c>
      <c r="H4721" s="11">
        <v>11</v>
      </c>
      <c r="I4721" s="20" t="s">
        <v>259</v>
      </c>
      <c r="J4721" s="11" t="s">
        <v>261</v>
      </c>
      <c r="K4721" s="11" t="s">
        <v>11524</v>
      </c>
      <c r="L4721" s="11">
        <v>2</v>
      </c>
    </row>
    <row r="4722" spans="1:12">
      <c r="A4722" s="11" t="s">
        <v>8251</v>
      </c>
      <c r="D4722" s="11" t="s">
        <v>260</v>
      </c>
      <c r="E4722" s="19" t="s">
        <v>8501</v>
      </c>
      <c r="F4722" s="10">
        <v>42036</v>
      </c>
      <c r="G4722" s="10">
        <v>45689</v>
      </c>
      <c r="H4722" s="11">
        <v>11</v>
      </c>
      <c r="I4722" s="20" t="s">
        <v>259</v>
      </c>
      <c r="J4722" s="11" t="s">
        <v>261</v>
      </c>
      <c r="K4722" s="11" t="s">
        <v>11524</v>
      </c>
      <c r="L4722" s="11">
        <v>2</v>
      </c>
    </row>
    <row r="4723" spans="1:12">
      <c r="A4723" s="11" t="s">
        <v>8252</v>
      </c>
      <c r="D4723" s="11" t="s">
        <v>260</v>
      </c>
      <c r="E4723" s="19" t="s">
        <v>8502</v>
      </c>
      <c r="F4723" s="10">
        <v>42036</v>
      </c>
      <c r="G4723" s="10">
        <v>45689</v>
      </c>
      <c r="H4723" s="11">
        <v>11</v>
      </c>
      <c r="I4723" s="20" t="s">
        <v>259</v>
      </c>
      <c r="J4723" s="11" t="s">
        <v>261</v>
      </c>
      <c r="K4723" s="11" t="s">
        <v>11524</v>
      </c>
      <c r="L4723" s="11">
        <v>2</v>
      </c>
    </row>
    <row r="4724" spans="1:12">
      <c r="A4724" s="11" t="s">
        <v>8253</v>
      </c>
      <c r="D4724" s="11" t="s">
        <v>260</v>
      </c>
      <c r="E4724" s="19" t="s">
        <v>8503</v>
      </c>
      <c r="F4724" s="10">
        <v>42036</v>
      </c>
      <c r="G4724" s="10">
        <v>45689</v>
      </c>
      <c r="H4724" s="11">
        <v>11</v>
      </c>
      <c r="I4724" s="20" t="s">
        <v>259</v>
      </c>
      <c r="J4724" s="11" t="s">
        <v>261</v>
      </c>
      <c r="K4724" s="11" t="s">
        <v>11524</v>
      </c>
      <c r="L4724" s="11">
        <v>2</v>
      </c>
    </row>
    <row r="4725" spans="1:12">
      <c r="A4725" s="11" t="s">
        <v>8254</v>
      </c>
      <c r="D4725" s="11" t="s">
        <v>260</v>
      </c>
      <c r="E4725" s="19" t="s">
        <v>8504</v>
      </c>
      <c r="F4725" s="10">
        <v>42036</v>
      </c>
      <c r="G4725" s="10">
        <v>45689</v>
      </c>
      <c r="H4725" s="11">
        <v>11</v>
      </c>
      <c r="I4725" s="11" t="s">
        <v>277</v>
      </c>
      <c r="J4725" s="11" t="s">
        <v>261</v>
      </c>
      <c r="K4725" s="11" t="s">
        <v>11524</v>
      </c>
      <c r="L4725" s="11">
        <v>2</v>
      </c>
    </row>
    <row r="4726" spans="1:12">
      <c r="A4726" s="11" t="s">
        <v>8255</v>
      </c>
      <c r="D4726" s="11" t="s">
        <v>260</v>
      </c>
      <c r="E4726" s="19" t="s">
        <v>8505</v>
      </c>
      <c r="F4726" s="10">
        <v>42036</v>
      </c>
      <c r="G4726" s="10">
        <v>45689</v>
      </c>
      <c r="H4726" s="11">
        <v>11</v>
      </c>
      <c r="I4726" s="11" t="s">
        <v>277</v>
      </c>
      <c r="J4726" s="11" t="s">
        <v>261</v>
      </c>
      <c r="K4726" s="11" t="s">
        <v>11524</v>
      </c>
      <c r="L4726" s="11">
        <v>2</v>
      </c>
    </row>
    <row r="4727" spans="1:12">
      <c r="A4727" s="11" t="s">
        <v>8256</v>
      </c>
      <c r="D4727" s="11" t="s">
        <v>260</v>
      </c>
      <c r="E4727" s="19" t="s">
        <v>8506</v>
      </c>
      <c r="F4727" s="10">
        <v>42036</v>
      </c>
      <c r="G4727" s="10">
        <v>45689</v>
      </c>
      <c r="H4727" s="11">
        <v>11</v>
      </c>
      <c r="I4727" s="11" t="s">
        <v>277</v>
      </c>
      <c r="J4727" s="11" t="s">
        <v>261</v>
      </c>
      <c r="K4727" s="11" t="s">
        <v>11524</v>
      </c>
      <c r="L4727" s="11">
        <v>2</v>
      </c>
    </row>
    <row r="4728" spans="1:12">
      <c r="A4728" s="11" t="s">
        <v>8257</v>
      </c>
      <c r="D4728" s="11" t="s">
        <v>260</v>
      </c>
      <c r="E4728" s="19" t="s">
        <v>8507</v>
      </c>
      <c r="F4728" s="10">
        <v>42036</v>
      </c>
      <c r="G4728" s="10">
        <v>45689</v>
      </c>
      <c r="H4728" s="11">
        <v>11</v>
      </c>
      <c r="I4728" s="20" t="s">
        <v>259</v>
      </c>
      <c r="J4728" s="11" t="s">
        <v>261</v>
      </c>
      <c r="K4728" s="11" t="s">
        <v>11524</v>
      </c>
      <c r="L4728" s="11">
        <v>2</v>
      </c>
    </row>
    <row r="4729" spans="1:12">
      <c r="A4729" s="11" t="s">
        <v>8258</v>
      </c>
      <c r="D4729" s="11" t="s">
        <v>260</v>
      </c>
      <c r="E4729" s="19" t="s">
        <v>8508</v>
      </c>
      <c r="F4729" s="10">
        <v>42036</v>
      </c>
      <c r="G4729" s="10">
        <v>45689</v>
      </c>
      <c r="H4729" s="11">
        <v>11</v>
      </c>
      <c r="I4729" s="20" t="s">
        <v>259</v>
      </c>
      <c r="J4729" s="11" t="s">
        <v>261</v>
      </c>
      <c r="K4729" s="11" t="s">
        <v>11524</v>
      </c>
      <c r="L4729" s="11">
        <v>2</v>
      </c>
    </row>
    <row r="4730" spans="1:12">
      <c r="A4730" s="11" t="s">
        <v>8259</v>
      </c>
      <c r="D4730" s="11" t="s">
        <v>260</v>
      </c>
      <c r="E4730" s="19" t="s">
        <v>8509</v>
      </c>
      <c r="F4730" s="10">
        <v>42036</v>
      </c>
      <c r="G4730" s="10">
        <v>45689</v>
      </c>
      <c r="H4730" s="11">
        <v>11</v>
      </c>
      <c r="I4730" s="20" t="s">
        <v>259</v>
      </c>
      <c r="J4730" s="11" t="s">
        <v>261</v>
      </c>
      <c r="K4730" s="11" t="s">
        <v>11524</v>
      </c>
      <c r="L4730" s="11">
        <v>2</v>
      </c>
    </row>
    <row r="4731" spans="1:12">
      <c r="A4731" s="11" t="s">
        <v>8260</v>
      </c>
      <c r="D4731" s="11" t="s">
        <v>260</v>
      </c>
      <c r="E4731" s="19" t="s">
        <v>8510</v>
      </c>
      <c r="F4731" s="10">
        <v>42036</v>
      </c>
      <c r="G4731" s="10">
        <v>45689</v>
      </c>
      <c r="H4731" s="11">
        <v>11</v>
      </c>
      <c r="I4731" s="20" t="s">
        <v>259</v>
      </c>
      <c r="J4731" s="11" t="s">
        <v>261</v>
      </c>
      <c r="K4731" s="11" t="s">
        <v>11524</v>
      </c>
      <c r="L4731" s="11">
        <v>2</v>
      </c>
    </row>
    <row r="4732" spans="1:12">
      <c r="A4732" s="11" t="s">
        <v>8261</v>
      </c>
      <c r="D4732" s="11" t="s">
        <v>260</v>
      </c>
      <c r="E4732" s="19" t="s">
        <v>8511</v>
      </c>
      <c r="F4732" s="10">
        <v>42036</v>
      </c>
      <c r="G4732" s="10">
        <v>45689</v>
      </c>
      <c r="H4732" s="11">
        <v>11</v>
      </c>
      <c r="I4732" s="20" t="s">
        <v>259</v>
      </c>
      <c r="J4732" s="11" t="s">
        <v>261</v>
      </c>
      <c r="K4732" s="11" t="s">
        <v>11524</v>
      </c>
      <c r="L4732" s="11">
        <v>2</v>
      </c>
    </row>
    <row r="4733" spans="1:12">
      <c r="A4733" s="11" t="s">
        <v>8262</v>
      </c>
      <c r="D4733" s="11" t="s">
        <v>260</v>
      </c>
      <c r="E4733" s="19" t="s">
        <v>8512</v>
      </c>
      <c r="F4733" s="10">
        <v>42036</v>
      </c>
      <c r="G4733" s="10">
        <v>45689</v>
      </c>
      <c r="H4733" s="11">
        <v>11</v>
      </c>
      <c r="I4733" s="20" t="s">
        <v>259</v>
      </c>
      <c r="J4733" s="11" t="s">
        <v>261</v>
      </c>
      <c r="K4733" s="11" t="s">
        <v>11524</v>
      </c>
      <c r="L4733" s="11">
        <v>2</v>
      </c>
    </row>
    <row r="4734" spans="1:12">
      <c r="A4734" s="11" t="s">
        <v>8263</v>
      </c>
      <c r="D4734" s="11" t="s">
        <v>260</v>
      </c>
      <c r="E4734" s="19" t="s">
        <v>8513</v>
      </c>
      <c r="F4734" s="10">
        <v>42036</v>
      </c>
      <c r="G4734" s="10">
        <v>45689</v>
      </c>
      <c r="H4734" s="11">
        <v>11</v>
      </c>
      <c r="I4734" s="20" t="s">
        <v>259</v>
      </c>
      <c r="J4734" s="11" t="s">
        <v>261</v>
      </c>
      <c r="K4734" s="11" t="s">
        <v>11524</v>
      </c>
      <c r="L4734" s="11">
        <v>2</v>
      </c>
    </row>
    <row r="4735" spans="1:12">
      <c r="A4735" s="11" t="s">
        <v>8264</v>
      </c>
      <c r="D4735" s="11" t="s">
        <v>260</v>
      </c>
      <c r="E4735" s="19" t="s">
        <v>8514</v>
      </c>
      <c r="F4735" s="10">
        <v>42036</v>
      </c>
      <c r="G4735" s="10">
        <v>45689</v>
      </c>
      <c r="H4735" s="11">
        <v>11</v>
      </c>
      <c r="I4735" s="20" t="s">
        <v>259</v>
      </c>
      <c r="J4735" s="11" t="s">
        <v>261</v>
      </c>
      <c r="K4735" s="11" t="s">
        <v>11524</v>
      </c>
      <c r="L4735" s="11">
        <v>2</v>
      </c>
    </row>
    <row r="4736" spans="1:12">
      <c r="A4736" s="11" t="s">
        <v>8265</v>
      </c>
      <c r="D4736" s="11" t="s">
        <v>260</v>
      </c>
      <c r="E4736" s="19" t="s">
        <v>8515</v>
      </c>
      <c r="F4736" s="10">
        <v>42036</v>
      </c>
      <c r="G4736" s="10">
        <v>45689</v>
      </c>
      <c r="H4736" s="11">
        <v>11</v>
      </c>
      <c r="I4736" s="20" t="s">
        <v>259</v>
      </c>
      <c r="J4736" s="11" t="s">
        <v>261</v>
      </c>
      <c r="K4736" s="11" t="s">
        <v>11524</v>
      </c>
      <c r="L4736" s="11">
        <v>2</v>
      </c>
    </row>
    <row r="4737" spans="1:12">
      <c r="A4737" s="11" t="s">
        <v>8266</v>
      </c>
      <c r="D4737" s="11" t="s">
        <v>260</v>
      </c>
      <c r="E4737" s="19" t="s">
        <v>8516</v>
      </c>
      <c r="F4737" s="10">
        <v>42036</v>
      </c>
      <c r="G4737" s="10">
        <v>45689</v>
      </c>
      <c r="H4737" s="11">
        <v>11</v>
      </c>
      <c r="I4737" s="20" t="s">
        <v>259</v>
      </c>
      <c r="J4737" s="11" t="s">
        <v>261</v>
      </c>
      <c r="K4737" s="11" t="s">
        <v>11524</v>
      </c>
      <c r="L4737" s="11">
        <v>2</v>
      </c>
    </row>
    <row r="4738" spans="1:12">
      <c r="A4738" s="11" t="s">
        <v>8267</v>
      </c>
      <c r="D4738" s="11" t="s">
        <v>260</v>
      </c>
      <c r="E4738" s="19" t="s">
        <v>8517</v>
      </c>
      <c r="F4738" s="10">
        <v>42036</v>
      </c>
      <c r="G4738" s="10">
        <v>45689</v>
      </c>
      <c r="H4738" s="11">
        <v>11</v>
      </c>
      <c r="I4738" s="20" t="s">
        <v>259</v>
      </c>
      <c r="J4738" s="11" t="s">
        <v>261</v>
      </c>
      <c r="K4738" s="11" t="s">
        <v>11524</v>
      </c>
      <c r="L4738" s="11">
        <v>2</v>
      </c>
    </row>
    <row r="4739" spans="1:12">
      <c r="A4739" s="11" t="s">
        <v>8268</v>
      </c>
      <c r="D4739" s="11" t="s">
        <v>260</v>
      </c>
      <c r="E4739" s="19" t="s">
        <v>8518</v>
      </c>
      <c r="F4739" s="10">
        <v>42036</v>
      </c>
      <c r="G4739" s="10">
        <v>45689</v>
      </c>
      <c r="H4739" s="11">
        <v>11</v>
      </c>
      <c r="I4739" s="20" t="s">
        <v>259</v>
      </c>
      <c r="J4739" s="11" t="s">
        <v>261</v>
      </c>
      <c r="K4739" s="11" t="s">
        <v>11524</v>
      </c>
      <c r="L4739" s="11">
        <v>2</v>
      </c>
    </row>
    <row r="4740" spans="1:12">
      <c r="A4740" s="11" t="s">
        <v>8269</v>
      </c>
      <c r="D4740" s="11" t="s">
        <v>260</v>
      </c>
      <c r="E4740" s="19" t="s">
        <v>8519</v>
      </c>
      <c r="F4740" s="10">
        <v>42036</v>
      </c>
      <c r="G4740" s="10">
        <v>45689</v>
      </c>
      <c r="H4740" s="11">
        <v>11</v>
      </c>
      <c r="I4740" s="20" t="s">
        <v>259</v>
      </c>
      <c r="J4740" s="11" t="s">
        <v>261</v>
      </c>
      <c r="K4740" s="11" t="s">
        <v>11524</v>
      </c>
      <c r="L4740" s="11">
        <v>2</v>
      </c>
    </row>
    <row r="4741" spans="1:12">
      <c r="A4741" s="11" t="s">
        <v>8270</v>
      </c>
      <c r="D4741" s="11" t="s">
        <v>260</v>
      </c>
      <c r="E4741" s="19" t="s">
        <v>8520</v>
      </c>
      <c r="F4741" s="10">
        <v>42036</v>
      </c>
      <c r="G4741" s="10">
        <v>45689</v>
      </c>
      <c r="H4741" s="11">
        <v>11</v>
      </c>
      <c r="I4741" s="20" t="s">
        <v>259</v>
      </c>
      <c r="J4741" s="11" t="s">
        <v>261</v>
      </c>
      <c r="K4741" s="11" t="s">
        <v>11524</v>
      </c>
      <c r="L4741" s="11">
        <v>2</v>
      </c>
    </row>
    <row r="4742" spans="1:12">
      <c r="A4742" s="11" t="s">
        <v>8271</v>
      </c>
      <c r="D4742" s="11" t="s">
        <v>260</v>
      </c>
      <c r="E4742" s="19" t="s">
        <v>8521</v>
      </c>
      <c r="F4742" s="10">
        <v>42036</v>
      </c>
      <c r="G4742" s="10">
        <v>45689</v>
      </c>
      <c r="H4742" s="11">
        <v>11</v>
      </c>
      <c r="I4742" s="20" t="s">
        <v>259</v>
      </c>
      <c r="J4742" s="11" t="s">
        <v>261</v>
      </c>
      <c r="K4742" s="11" t="s">
        <v>11524</v>
      </c>
      <c r="L4742" s="11">
        <v>2</v>
      </c>
    </row>
    <row r="4743" spans="1:12">
      <c r="A4743" s="11" t="s">
        <v>8272</v>
      </c>
      <c r="D4743" s="11" t="s">
        <v>260</v>
      </c>
      <c r="E4743" s="19" t="s">
        <v>8522</v>
      </c>
      <c r="F4743" s="10">
        <v>42036</v>
      </c>
      <c r="G4743" s="10">
        <v>45689</v>
      </c>
      <c r="H4743" s="11">
        <v>11</v>
      </c>
      <c r="I4743" s="11" t="s">
        <v>277</v>
      </c>
      <c r="J4743" s="11" t="s">
        <v>261</v>
      </c>
      <c r="K4743" s="11" t="s">
        <v>11524</v>
      </c>
      <c r="L4743" s="11">
        <v>2</v>
      </c>
    </row>
    <row r="4744" spans="1:12">
      <c r="A4744" s="11" t="s">
        <v>8273</v>
      </c>
      <c r="D4744" s="11" t="s">
        <v>260</v>
      </c>
      <c r="E4744" s="19" t="s">
        <v>8523</v>
      </c>
      <c r="F4744" s="10">
        <v>42036</v>
      </c>
      <c r="G4744" s="10">
        <v>45689</v>
      </c>
      <c r="H4744" s="11">
        <v>11</v>
      </c>
      <c r="I4744" s="11" t="s">
        <v>277</v>
      </c>
      <c r="J4744" s="11" t="s">
        <v>261</v>
      </c>
      <c r="K4744" s="11" t="s">
        <v>11524</v>
      </c>
      <c r="L4744" s="11">
        <v>2</v>
      </c>
    </row>
    <row r="4745" spans="1:12">
      <c r="A4745" s="11" t="s">
        <v>8274</v>
      </c>
      <c r="D4745" s="11" t="s">
        <v>260</v>
      </c>
      <c r="E4745" s="19" t="s">
        <v>8524</v>
      </c>
      <c r="F4745" s="10">
        <v>42036</v>
      </c>
      <c r="G4745" s="10">
        <v>45689</v>
      </c>
      <c r="H4745" s="11">
        <v>11</v>
      </c>
      <c r="I4745" s="11" t="s">
        <v>277</v>
      </c>
      <c r="J4745" s="11" t="s">
        <v>261</v>
      </c>
      <c r="K4745" s="11" t="s">
        <v>11524</v>
      </c>
      <c r="L4745" s="11">
        <v>2</v>
      </c>
    </row>
    <row r="4746" spans="1:12">
      <c r="A4746" s="11" t="s">
        <v>8275</v>
      </c>
      <c r="D4746" s="11" t="s">
        <v>260</v>
      </c>
      <c r="E4746" s="19" t="s">
        <v>8525</v>
      </c>
      <c r="F4746" s="10">
        <v>42036</v>
      </c>
      <c r="G4746" s="10">
        <v>45689</v>
      </c>
      <c r="H4746" s="11">
        <v>11</v>
      </c>
      <c r="I4746" s="20" t="s">
        <v>259</v>
      </c>
      <c r="J4746" s="11" t="s">
        <v>261</v>
      </c>
      <c r="K4746" s="11" t="s">
        <v>11524</v>
      </c>
      <c r="L4746" s="11">
        <v>2</v>
      </c>
    </row>
    <row r="4747" spans="1:12">
      <c r="A4747" s="11" t="s">
        <v>8276</v>
      </c>
      <c r="D4747" s="11" t="s">
        <v>260</v>
      </c>
      <c r="E4747" s="19" t="s">
        <v>8526</v>
      </c>
      <c r="F4747" s="10">
        <v>42036</v>
      </c>
      <c r="G4747" s="10">
        <v>45689</v>
      </c>
      <c r="H4747" s="11">
        <v>11</v>
      </c>
      <c r="I4747" s="20" t="s">
        <v>259</v>
      </c>
      <c r="J4747" s="11" t="s">
        <v>261</v>
      </c>
      <c r="K4747" s="11" t="s">
        <v>11524</v>
      </c>
      <c r="L4747" s="11">
        <v>2</v>
      </c>
    </row>
    <row r="4748" spans="1:12">
      <c r="A4748" s="11" t="s">
        <v>8277</v>
      </c>
      <c r="D4748" s="11" t="s">
        <v>260</v>
      </c>
      <c r="E4748" s="19" t="s">
        <v>8527</v>
      </c>
      <c r="F4748" s="10">
        <v>42036</v>
      </c>
      <c r="G4748" s="10">
        <v>45689</v>
      </c>
      <c r="H4748" s="11">
        <v>11</v>
      </c>
      <c r="I4748" s="20" t="s">
        <v>259</v>
      </c>
      <c r="J4748" s="11" t="s">
        <v>261</v>
      </c>
      <c r="K4748" s="11" t="s">
        <v>11524</v>
      </c>
      <c r="L4748" s="11">
        <v>2</v>
      </c>
    </row>
    <row r="4749" spans="1:12">
      <c r="A4749" s="11" t="s">
        <v>8278</v>
      </c>
      <c r="D4749" s="11" t="s">
        <v>260</v>
      </c>
      <c r="E4749" s="19" t="s">
        <v>8528</v>
      </c>
      <c r="F4749" s="10">
        <v>42036</v>
      </c>
      <c r="G4749" s="10">
        <v>45689</v>
      </c>
      <c r="H4749" s="11">
        <v>11</v>
      </c>
      <c r="I4749" s="20" t="s">
        <v>259</v>
      </c>
      <c r="J4749" s="11" t="s">
        <v>261</v>
      </c>
      <c r="K4749" s="11" t="s">
        <v>11524</v>
      </c>
      <c r="L4749" s="11">
        <v>2</v>
      </c>
    </row>
    <row r="4750" spans="1:12">
      <c r="A4750" s="11" t="s">
        <v>8279</v>
      </c>
      <c r="D4750" s="11" t="s">
        <v>260</v>
      </c>
      <c r="E4750" s="19" t="s">
        <v>8529</v>
      </c>
      <c r="F4750" s="10">
        <v>42036</v>
      </c>
      <c r="G4750" s="10">
        <v>45689</v>
      </c>
      <c r="H4750" s="11">
        <v>11</v>
      </c>
      <c r="I4750" s="20" t="s">
        <v>259</v>
      </c>
      <c r="J4750" s="11" t="s">
        <v>261</v>
      </c>
      <c r="K4750" s="11" t="s">
        <v>11524</v>
      </c>
      <c r="L4750" s="11">
        <v>2</v>
      </c>
    </row>
    <row r="4751" spans="1:12">
      <c r="A4751" s="11" t="s">
        <v>8280</v>
      </c>
      <c r="D4751" s="11" t="s">
        <v>260</v>
      </c>
      <c r="E4751" s="19" t="s">
        <v>8530</v>
      </c>
      <c r="F4751" s="10">
        <v>42036</v>
      </c>
      <c r="G4751" s="10">
        <v>45689</v>
      </c>
      <c r="H4751" s="11">
        <v>11</v>
      </c>
      <c r="I4751" s="20" t="s">
        <v>259</v>
      </c>
      <c r="J4751" s="11" t="s">
        <v>261</v>
      </c>
      <c r="K4751" s="11" t="s">
        <v>11524</v>
      </c>
      <c r="L4751" s="11">
        <v>2</v>
      </c>
    </row>
    <row r="4752" spans="1:12">
      <c r="A4752" s="11" t="s">
        <v>8281</v>
      </c>
      <c r="D4752" s="11" t="s">
        <v>260</v>
      </c>
      <c r="E4752" s="19" t="s">
        <v>8531</v>
      </c>
      <c r="F4752" s="10">
        <v>42036</v>
      </c>
      <c r="G4752" s="10">
        <v>45689</v>
      </c>
      <c r="H4752" s="11">
        <v>11</v>
      </c>
      <c r="I4752" s="20" t="s">
        <v>259</v>
      </c>
      <c r="J4752" s="11" t="s">
        <v>261</v>
      </c>
      <c r="K4752" s="11" t="s">
        <v>11524</v>
      </c>
      <c r="L4752" s="11">
        <v>2</v>
      </c>
    </row>
    <row r="4753" spans="1:12">
      <c r="A4753" s="11" t="s">
        <v>8282</v>
      </c>
      <c r="D4753" s="11" t="s">
        <v>260</v>
      </c>
      <c r="E4753" s="19" t="s">
        <v>8532</v>
      </c>
      <c r="F4753" s="10">
        <v>42036</v>
      </c>
      <c r="G4753" s="10">
        <v>45689</v>
      </c>
      <c r="H4753" s="11">
        <v>11</v>
      </c>
      <c r="I4753" s="20" t="s">
        <v>259</v>
      </c>
      <c r="J4753" s="11" t="s">
        <v>261</v>
      </c>
      <c r="K4753" s="11" t="s">
        <v>11524</v>
      </c>
      <c r="L4753" s="11">
        <v>2</v>
      </c>
    </row>
    <row r="4754" spans="1:12">
      <c r="A4754" s="11" t="s">
        <v>8283</v>
      </c>
      <c r="D4754" s="11" t="s">
        <v>260</v>
      </c>
      <c r="E4754" s="19" t="s">
        <v>8533</v>
      </c>
      <c r="F4754" s="10">
        <v>42036</v>
      </c>
      <c r="G4754" s="10">
        <v>45689</v>
      </c>
      <c r="H4754" s="11">
        <v>11</v>
      </c>
      <c r="I4754" s="20" t="s">
        <v>259</v>
      </c>
      <c r="J4754" s="11" t="s">
        <v>261</v>
      </c>
      <c r="K4754" s="11" t="s">
        <v>11524</v>
      </c>
      <c r="L4754" s="11">
        <v>2</v>
      </c>
    </row>
    <row r="4755" spans="1:12">
      <c r="A4755" s="11" t="s">
        <v>8284</v>
      </c>
      <c r="D4755" s="11" t="s">
        <v>260</v>
      </c>
      <c r="E4755" s="19" t="s">
        <v>8534</v>
      </c>
      <c r="F4755" s="10">
        <v>42036</v>
      </c>
      <c r="G4755" s="10">
        <v>45689</v>
      </c>
      <c r="H4755" s="11">
        <v>11</v>
      </c>
      <c r="I4755" s="20" t="s">
        <v>259</v>
      </c>
      <c r="J4755" s="11" t="s">
        <v>261</v>
      </c>
      <c r="K4755" s="11" t="s">
        <v>11524</v>
      </c>
      <c r="L4755" s="11">
        <v>2</v>
      </c>
    </row>
    <row r="4756" spans="1:12">
      <c r="A4756" s="11" t="s">
        <v>8285</v>
      </c>
      <c r="D4756" s="11" t="s">
        <v>260</v>
      </c>
      <c r="E4756" s="19" t="s">
        <v>8535</v>
      </c>
      <c r="F4756" s="10">
        <v>42036</v>
      </c>
      <c r="G4756" s="10">
        <v>45689</v>
      </c>
      <c r="H4756" s="11">
        <v>11</v>
      </c>
      <c r="I4756" s="20" t="s">
        <v>259</v>
      </c>
      <c r="J4756" s="11" t="s">
        <v>261</v>
      </c>
      <c r="K4756" s="11" t="s">
        <v>11524</v>
      </c>
      <c r="L4756" s="11">
        <v>2</v>
      </c>
    </row>
    <row r="4757" spans="1:12">
      <c r="A4757" s="11" t="s">
        <v>8286</v>
      </c>
      <c r="D4757" s="11" t="s">
        <v>260</v>
      </c>
      <c r="E4757" s="19" t="s">
        <v>8536</v>
      </c>
      <c r="F4757" s="10">
        <v>42036</v>
      </c>
      <c r="G4757" s="10">
        <v>45689</v>
      </c>
      <c r="H4757" s="11">
        <v>11</v>
      </c>
      <c r="I4757" s="20" t="s">
        <v>259</v>
      </c>
      <c r="J4757" s="11" t="s">
        <v>261</v>
      </c>
      <c r="K4757" s="11" t="s">
        <v>11524</v>
      </c>
      <c r="L4757" s="11">
        <v>2</v>
      </c>
    </row>
    <row r="4758" spans="1:12">
      <c r="A4758" s="11" t="s">
        <v>8287</v>
      </c>
      <c r="D4758" s="11" t="s">
        <v>260</v>
      </c>
      <c r="E4758" s="19" t="s">
        <v>8537</v>
      </c>
      <c r="F4758" s="10">
        <v>42036</v>
      </c>
      <c r="G4758" s="10">
        <v>45689</v>
      </c>
      <c r="H4758" s="11">
        <v>11</v>
      </c>
      <c r="I4758" s="20" t="s">
        <v>259</v>
      </c>
      <c r="J4758" s="11" t="s">
        <v>261</v>
      </c>
      <c r="K4758" s="11" t="s">
        <v>11524</v>
      </c>
      <c r="L4758" s="11">
        <v>2</v>
      </c>
    </row>
    <row r="4759" spans="1:12">
      <c r="A4759" s="11" t="s">
        <v>8288</v>
      </c>
      <c r="D4759" s="11" t="s">
        <v>260</v>
      </c>
      <c r="E4759" s="19" t="s">
        <v>8538</v>
      </c>
      <c r="F4759" s="10">
        <v>42036</v>
      </c>
      <c r="G4759" s="10">
        <v>45689</v>
      </c>
      <c r="H4759" s="11">
        <v>11</v>
      </c>
      <c r="I4759" s="20" t="s">
        <v>259</v>
      </c>
      <c r="J4759" s="11" t="s">
        <v>261</v>
      </c>
      <c r="K4759" s="11" t="s">
        <v>11524</v>
      </c>
      <c r="L4759" s="11">
        <v>2</v>
      </c>
    </row>
    <row r="4760" spans="1:12">
      <c r="A4760" s="11" t="s">
        <v>8289</v>
      </c>
      <c r="D4760" s="11" t="s">
        <v>260</v>
      </c>
      <c r="E4760" s="19" t="s">
        <v>8539</v>
      </c>
      <c r="F4760" s="10">
        <v>42036</v>
      </c>
      <c r="G4760" s="10">
        <v>45689</v>
      </c>
      <c r="H4760" s="11">
        <v>11</v>
      </c>
      <c r="I4760" s="20" t="s">
        <v>259</v>
      </c>
      <c r="J4760" s="11" t="s">
        <v>261</v>
      </c>
      <c r="K4760" s="11" t="s">
        <v>11524</v>
      </c>
      <c r="L4760" s="11">
        <v>2</v>
      </c>
    </row>
    <row r="4761" spans="1:12">
      <c r="A4761" s="11" t="s">
        <v>8290</v>
      </c>
      <c r="D4761" s="11" t="s">
        <v>260</v>
      </c>
      <c r="E4761" s="19" t="s">
        <v>8540</v>
      </c>
      <c r="F4761" s="10">
        <v>42036</v>
      </c>
      <c r="G4761" s="10">
        <v>45689</v>
      </c>
      <c r="H4761" s="11">
        <v>11</v>
      </c>
      <c r="I4761" s="11" t="s">
        <v>277</v>
      </c>
      <c r="J4761" s="11" t="s">
        <v>261</v>
      </c>
      <c r="K4761" s="11" t="s">
        <v>11524</v>
      </c>
      <c r="L4761" s="11">
        <v>2</v>
      </c>
    </row>
    <row r="4762" spans="1:12">
      <c r="A4762" s="11" t="s">
        <v>8541</v>
      </c>
      <c r="D4762" s="11" t="s">
        <v>260</v>
      </c>
      <c r="E4762" s="19" t="s">
        <v>8669</v>
      </c>
      <c r="F4762" s="10">
        <v>42036</v>
      </c>
      <c r="G4762" s="10">
        <v>45689</v>
      </c>
      <c r="H4762" s="11">
        <v>11</v>
      </c>
      <c r="I4762" s="11" t="s">
        <v>277</v>
      </c>
      <c r="J4762" s="11" t="s">
        <v>261</v>
      </c>
      <c r="K4762" s="11" t="s">
        <v>11524</v>
      </c>
      <c r="L4762" s="11">
        <v>2</v>
      </c>
    </row>
    <row r="4763" spans="1:12">
      <c r="A4763" s="11" t="s">
        <v>8542</v>
      </c>
      <c r="D4763" s="11" t="s">
        <v>260</v>
      </c>
      <c r="E4763" s="19" t="s">
        <v>8670</v>
      </c>
      <c r="F4763" s="10">
        <v>42036</v>
      </c>
      <c r="G4763" s="10">
        <v>45689</v>
      </c>
      <c r="H4763" s="11">
        <v>11</v>
      </c>
      <c r="I4763" s="11" t="s">
        <v>277</v>
      </c>
      <c r="J4763" s="11" t="s">
        <v>261</v>
      </c>
      <c r="K4763" s="11" t="s">
        <v>11524</v>
      </c>
      <c r="L4763" s="11">
        <v>2</v>
      </c>
    </row>
    <row r="4764" spans="1:12">
      <c r="A4764" s="11" t="s">
        <v>8543</v>
      </c>
      <c r="D4764" s="11" t="s">
        <v>260</v>
      </c>
      <c r="E4764" s="19" t="s">
        <v>8671</v>
      </c>
      <c r="F4764" s="10">
        <v>42036</v>
      </c>
      <c r="G4764" s="10">
        <v>45689</v>
      </c>
      <c r="H4764" s="11">
        <v>11</v>
      </c>
      <c r="I4764" s="20" t="s">
        <v>259</v>
      </c>
      <c r="J4764" s="11" t="s">
        <v>261</v>
      </c>
      <c r="K4764" s="11" t="s">
        <v>11524</v>
      </c>
      <c r="L4764" s="11">
        <v>2</v>
      </c>
    </row>
    <row r="4765" spans="1:12">
      <c r="A4765" s="11" t="s">
        <v>8544</v>
      </c>
      <c r="D4765" s="11" t="s">
        <v>260</v>
      </c>
      <c r="E4765" s="19" t="s">
        <v>8672</v>
      </c>
      <c r="F4765" s="10">
        <v>42036</v>
      </c>
      <c r="G4765" s="10">
        <v>45689</v>
      </c>
      <c r="H4765" s="11">
        <v>11</v>
      </c>
      <c r="I4765" s="20" t="s">
        <v>259</v>
      </c>
      <c r="J4765" s="11" t="s">
        <v>261</v>
      </c>
      <c r="K4765" s="11" t="s">
        <v>11524</v>
      </c>
      <c r="L4765" s="11">
        <v>2</v>
      </c>
    </row>
    <row r="4766" spans="1:12">
      <c r="A4766" s="11" t="s">
        <v>8545</v>
      </c>
      <c r="D4766" s="11" t="s">
        <v>260</v>
      </c>
      <c r="E4766" s="19" t="s">
        <v>8673</v>
      </c>
      <c r="F4766" s="10">
        <v>42036</v>
      </c>
      <c r="G4766" s="10">
        <v>45689</v>
      </c>
      <c r="H4766" s="11">
        <v>11</v>
      </c>
      <c r="I4766" s="20" t="s">
        <v>259</v>
      </c>
      <c r="J4766" s="11" t="s">
        <v>261</v>
      </c>
      <c r="K4766" s="11" t="s">
        <v>11524</v>
      </c>
      <c r="L4766" s="11">
        <v>2</v>
      </c>
    </row>
    <row r="4767" spans="1:12">
      <c r="A4767" s="11" t="s">
        <v>8546</v>
      </c>
      <c r="D4767" s="11" t="s">
        <v>260</v>
      </c>
      <c r="E4767" s="19" t="s">
        <v>8674</v>
      </c>
      <c r="F4767" s="10">
        <v>42036</v>
      </c>
      <c r="G4767" s="10">
        <v>45689</v>
      </c>
      <c r="H4767" s="11">
        <v>11</v>
      </c>
      <c r="I4767" s="20" t="s">
        <v>259</v>
      </c>
      <c r="J4767" s="11" t="s">
        <v>261</v>
      </c>
      <c r="K4767" s="11" t="s">
        <v>11524</v>
      </c>
      <c r="L4767" s="11">
        <v>2</v>
      </c>
    </row>
    <row r="4768" spans="1:12">
      <c r="A4768" s="11" t="s">
        <v>8547</v>
      </c>
      <c r="D4768" s="11" t="s">
        <v>260</v>
      </c>
      <c r="E4768" s="19" t="s">
        <v>8675</v>
      </c>
      <c r="F4768" s="10">
        <v>42036</v>
      </c>
      <c r="G4768" s="10">
        <v>45689</v>
      </c>
      <c r="H4768" s="11">
        <v>11</v>
      </c>
      <c r="I4768" s="20" t="s">
        <v>259</v>
      </c>
      <c r="J4768" s="11" t="s">
        <v>261</v>
      </c>
      <c r="K4768" s="11" t="s">
        <v>11524</v>
      </c>
      <c r="L4768" s="11">
        <v>2</v>
      </c>
    </row>
    <row r="4769" spans="1:12">
      <c r="A4769" s="11" t="s">
        <v>8548</v>
      </c>
      <c r="D4769" s="11" t="s">
        <v>260</v>
      </c>
      <c r="E4769" s="19" t="s">
        <v>8676</v>
      </c>
      <c r="F4769" s="10">
        <v>42036</v>
      </c>
      <c r="G4769" s="10">
        <v>45689</v>
      </c>
      <c r="H4769" s="11">
        <v>11</v>
      </c>
      <c r="I4769" s="20" t="s">
        <v>259</v>
      </c>
      <c r="J4769" s="11" t="s">
        <v>261</v>
      </c>
      <c r="K4769" s="11" t="s">
        <v>11524</v>
      </c>
      <c r="L4769" s="11">
        <v>2</v>
      </c>
    </row>
    <row r="4770" spans="1:12">
      <c r="A4770" s="11" t="s">
        <v>8549</v>
      </c>
      <c r="D4770" s="11" t="s">
        <v>260</v>
      </c>
      <c r="E4770" s="19" t="s">
        <v>8677</v>
      </c>
      <c r="F4770" s="10">
        <v>42036</v>
      </c>
      <c r="G4770" s="10">
        <v>45689</v>
      </c>
      <c r="H4770" s="11">
        <v>11</v>
      </c>
      <c r="I4770" s="20" t="s">
        <v>259</v>
      </c>
      <c r="J4770" s="11" t="s">
        <v>261</v>
      </c>
      <c r="K4770" s="11" t="s">
        <v>11524</v>
      </c>
      <c r="L4770" s="11">
        <v>2</v>
      </c>
    </row>
    <row r="4771" spans="1:12">
      <c r="A4771" s="11" t="s">
        <v>8550</v>
      </c>
      <c r="D4771" s="11" t="s">
        <v>260</v>
      </c>
      <c r="E4771" s="19" t="s">
        <v>8678</v>
      </c>
      <c r="F4771" s="10">
        <v>42036</v>
      </c>
      <c r="G4771" s="10">
        <v>45689</v>
      </c>
      <c r="H4771" s="11">
        <v>11</v>
      </c>
      <c r="I4771" s="20" t="s">
        <v>259</v>
      </c>
      <c r="J4771" s="11" t="s">
        <v>261</v>
      </c>
      <c r="K4771" s="11" t="s">
        <v>11524</v>
      </c>
      <c r="L4771" s="11">
        <v>2</v>
      </c>
    </row>
    <row r="4772" spans="1:12">
      <c r="A4772" s="11" t="s">
        <v>8551</v>
      </c>
      <c r="D4772" s="11" t="s">
        <v>260</v>
      </c>
      <c r="E4772" s="19" t="s">
        <v>8679</v>
      </c>
      <c r="F4772" s="10">
        <v>42036</v>
      </c>
      <c r="G4772" s="10">
        <v>45689</v>
      </c>
      <c r="H4772" s="11">
        <v>11</v>
      </c>
      <c r="I4772" s="20" t="s">
        <v>259</v>
      </c>
      <c r="J4772" s="11" t="s">
        <v>261</v>
      </c>
      <c r="K4772" s="11" t="s">
        <v>11524</v>
      </c>
      <c r="L4772" s="11">
        <v>2</v>
      </c>
    </row>
    <row r="4773" spans="1:12">
      <c r="A4773" s="11" t="s">
        <v>8552</v>
      </c>
      <c r="D4773" s="11" t="s">
        <v>260</v>
      </c>
      <c r="E4773" s="19" t="s">
        <v>8680</v>
      </c>
      <c r="F4773" s="10">
        <v>42036</v>
      </c>
      <c r="G4773" s="10">
        <v>45689</v>
      </c>
      <c r="H4773" s="11">
        <v>11</v>
      </c>
      <c r="I4773" s="20" t="s">
        <v>259</v>
      </c>
      <c r="J4773" s="11" t="s">
        <v>261</v>
      </c>
      <c r="K4773" s="11" t="s">
        <v>11524</v>
      </c>
      <c r="L4773" s="11">
        <v>2</v>
      </c>
    </row>
    <row r="4774" spans="1:12">
      <c r="A4774" s="11" t="s">
        <v>8553</v>
      </c>
      <c r="D4774" s="11" t="s">
        <v>260</v>
      </c>
      <c r="E4774" s="19" t="s">
        <v>8681</v>
      </c>
      <c r="F4774" s="10">
        <v>42036</v>
      </c>
      <c r="G4774" s="10">
        <v>45689</v>
      </c>
      <c r="H4774" s="11">
        <v>11</v>
      </c>
      <c r="I4774" s="20" t="s">
        <v>259</v>
      </c>
      <c r="J4774" s="11" t="s">
        <v>261</v>
      </c>
      <c r="K4774" s="11" t="s">
        <v>11524</v>
      </c>
      <c r="L4774" s="11">
        <v>2</v>
      </c>
    </row>
    <row r="4775" spans="1:12">
      <c r="A4775" s="11" t="s">
        <v>8554</v>
      </c>
      <c r="D4775" s="11" t="s">
        <v>260</v>
      </c>
      <c r="E4775" s="19" t="s">
        <v>8682</v>
      </c>
      <c r="F4775" s="10">
        <v>42036</v>
      </c>
      <c r="G4775" s="10">
        <v>45689</v>
      </c>
      <c r="H4775" s="11">
        <v>11</v>
      </c>
      <c r="I4775" s="20" t="s">
        <v>259</v>
      </c>
      <c r="J4775" s="11" t="s">
        <v>261</v>
      </c>
      <c r="K4775" s="11" t="s">
        <v>11524</v>
      </c>
      <c r="L4775" s="11">
        <v>2</v>
      </c>
    </row>
    <row r="4776" spans="1:12">
      <c r="A4776" s="11" t="s">
        <v>8555</v>
      </c>
      <c r="D4776" s="11" t="s">
        <v>260</v>
      </c>
      <c r="E4776" s="19" t="s">
        <v>8683</v>
      </c>
      <c r="F4776" s="10">
        <v>42036</v>
      </c>
      <c r="G4776" s="10">
        <v>45689</v>
      </c>
      <c r="H4776" s="11">
        <v>11</v>
      </c>
      <c r="I4776" s="20" t="s">
        <v>259</v>
      </c>
      <c r="J4776" s="11" t="s">
        <v>261</v>
      </c>
      <c r="K4776" s="11" t="s">
        <v>11524</v>
      </c>
      <c r="L4776" s="11">
        <v>2</v>
      </c>
    </row>
    <row r="4777" spans="1:12">
      <c r="A4777" s="11" t="s">
        <v>8556</v>
      </c>
      <c r="D4777" s="11" t="s">
        <v>260</v>
      </c>
      <c r="E4777" s="19" t="s">
        <v>8684</v>
      </c>
      <c r="F4777" s="10">
        <v>42036</v>
      </c>
      <c r="G4777" s="10">
        <v>45689</v>
      </c>
      <c r="H4777" s="11">
        <v>11</v>
      </c>
      <c r="I4777" s="20" t="s">
        <v>259</v>
      </c>
      <c r="J4777" s="11" t="s">
        <v>261</v>
      </c>
      <c r="K4777" s="11" t="s">
        <v>11524</v>
      </c>
      <c r="L4777" s="11">
        <v>2</v>
      </c>
    </row>
    <row r="4778" spans="1:12">
      <c r="A4778" s="11" t="s">
        <v>8557</v>
      </c>
      <c r="D4778" s="11" t="s">
        <v>260</v>
      </c>
      <c r="E4778" s="19" t="s">
        <v>8685</v>
      </c>
      <c r="F4778" s="10">
        <v>42036</v>
      </c>
      <c r="G4778" s="10">
        <v>45689</v>
      </c>
      <c r="H4778" s="11">
        <v>11</v>
      </c>
      <c r="I4778" s="20" t="s">
        <v>259</v>
      </c>
      <c r="J4778" s="11" t="s">
        <v>261</v>
      </c>
      <c r="K4778" s="11" t="s">
        <v>11524</v>
      </c>
      <c r="L4778" s="11">
        <v>2</v>
      </c>
    </row>
    <row r="4779" spans="1:12">
      <c r="A4779" s="11" t="s">
        <v>8558</v>
      </c>
      <c r="D4779" s="11" t="s">
        <v>260</v>
      </c>
      <c r="E4779" s="19" t="s">
        <v>8686</v>
      </c>
      <c r="F4779" s="10">
        <v>42036</v>
      </c>
      <c r="G4779" s="10">
        <v>45689</v>
      </c>
      <c r="H4779" s="11">
        <v>11</v>
      </c>
      <c r="I4779" s="11" t="s">
        <v>277</v>
      </c>
      <c r="J4779" s="11" t="s">
        <v>261</v>
      </c>
      <c r="K4779" s="11" t="s">
        <v>11524</v>
      </c>
      <c r="L4779" s="11">
        <v>2</v>
      </c>
    </row>
    <row r="4780" spans="1:12">
      <c r="A4780" s="11" t="s">
        <v>8559</v>
      </c>
      <c r="D4780" s="11" t="s">
        <v>260</v>
      </c>
      <c r="E4780" s="19" t="s">
        <v>8687</v>
      </c>
      <c r="F4780" s="10">
        <v>42036</v>
      </c>
      <c r="G4780" s="10">
        <v>45689</v>
      </c>
      <c r="H4780" s="11">
        <v>11</v>
      </c>
      <c r="I4780" s="11" t="s">
        <v>277</v>
      </c>
      <c r="J4780" s="11" t="s">
        <v>261</v>
      </c>
      <c r="K4780" s="11" t="s">
        <v>11524</v>
      </c>
      <c r="L4780" s="11">
        <v>2</v>
      </c>
    </row>
    <row r="4781" spans="1:12">
      <c r="A4781" s="11" t="s">
        <v>8560</v>
      </c>
      <c r="D4781" s="11" t="s">
        <v>260</v>
      </c>
      <c r="E4781" s="19" t="s">
        <v>8688</v>
      </c>
      <c r="F4781" s="10">
        <v>42036</v>
      </c>
      <c r="G4781" s="10">
        <v>45689</v>
      </c>
      <c r="H4781" s="11">
        <v>11</v>
      </c>
      <c r="I4781" s="11" t="s">
        <v>277</v>
      </c>
      <c r="J4781" s="11" t="s">
        <v>261</v>
      </c>
      <c r="K4781" s="11" t="s">
        <v>11524</v>
      </c>
      <c r="L4781" s="11">
        <v>2</v>
      </c>
    </row>
    <row r="4782" spans="1:12">
      <c r="A4782" s="11" t="s">
        <v>8561</v>
      </c>
      <c r="D4782" s="11" t="s">
        <v>260</v>
      </c>
      <c r="E4782" s="19" t="s">
        <v>8689</v>
      </c>
      <c r="F4782" s="10">
        <v>42036</v>
      </c>
      <c r="G4782" s="10">
        <v>45689</v>
      </c>
      <c r="H4782" s="11">
        <v>11</v>
      </c>
      <c r="I4782" s="20" t="s">
        <v>259</v>
      </c>
      <c r="J4782" s="11" t="s">
        <v>261</v>
      </c>
      <c r="K4782" s="11" t="s">
        <v>11524</v>
      </c>
      <c r="L4782" s="11">
        <v>2</v>
      </c>
    </row>
    <row r="4783" spans="1:12">
      <c r="A4783" s="11" t="s">
        <v>8562</v>
      </c>
      <c r="D4783" s="11" t="s">
        <v>260</v>
      </c>
      <c r="E4783" s="19" t="s">
        <v>8690</v>
      </c>
      <c r="F4783" s="10">
        <v>42036</v>
      </c>
      <c r="G4783" s="10">
        <v>45689</v>
      </c>
      <c r="H4783" s="11">
        <v>11</v>
      </c>
      <c r="I4783" s="20" t="s">
        <v>259</v>
      </c>
      <c r="J4783" s="11" t="s">
        <v>261</v>
      </c>
      <c r="K4783" s="11" t="s">
        <v>11524</v>
      </c>
      <c r="L4783" s="11">
        <v>2</v>
      </c>
    </row>
    <row r="4784" spans="1:12">
      <c r="A4784" s="11" t="s">
        <v>8563</v>
      </c>
      <c r="D4784" s="11" t="s">
        <v>260</v>
      </c>
      <c r="E4784" s="19" t="s">
        <v>8691</v>
      </c>
      <c r="F4784" s="10">
        <v>42036</v>
      </c>
      <c r="G4784" s="10">
        <v>45689</v>
      </c>
      <c r="H4784" s="11">
        <v>11</v>
      </c>
      <c r="I4784" s="20" t="s">
        <v>259</v>
      </c>
      <c r="J4784" s="11" t="s">
        <v>261</v>
      </c>
      <c r="K4784" s="11" t="s">
        <v>11524</v>
      </c>
      <c r="L4784" s="11">
        <v>2</v>
      </c>
    </row>
    <row r="4785" spans="1:12">
      <c r="A4785" s="11" t="s">
        <v>8564</v>
      </c>
      <c r="D4785" s="11" t="s">
        <v>260</v>
      </c>
      <c r="E4785" s="19" t="s">
        <v>8692</v>
      </c>
      <c r="F4785" s="10">
        <v>42036</v>
      </c>
      <c r="G4785" s="10">
        <v>45689</v>
      </c>
      <c r="H4785" s="11">
        <v>11</v>
      </c>
      <c r="I4785" s="20" t="s">
        <v>259</v>
      </c>
      <c r="J4785" s="11" t="s">
        <v>261</v>
      </c>
      <c r="K4785" s="11" t="s">
        <v>11524</v>
      </c>
      <c r="L4785" s="11">
        <v>2</v>
      </c>
    </row>
    <row r="4786" spans="1:12">
      <c r="A4786" s="11" t="s">
        <v>8565</v>
      </c>
      <c r="D4786" s="11" t="s">
        <v>260</v>
      </c>
      <c r="E4786" s="19" t="s">
        <v>8693</v>
      </c>
      <c r="F4786" s="10">
        <v>42036</v>
      </c>
      <c r="G4786" s="10">
        <v>45689</v>
      </c>
      <c r="H4786" s="11">
        <v>11</v>
      </c>
      <c r="I4786" s="20" t="s">
        <v>259</v>
      </c>
      <c r="J4786" s="11" t="s">
        <v>261</v>
      </c>
      <c r="K4786" s="11" t="s">
        <v>11524</v>
      </c>
      <c r="L4786" s="11">
        <v>2</v>
      </c>
    </row>
    <row r="4787" spans="1:12">
      <c r="A4787" s="11" t="s">
        <v>8566</v>
      </c>
      <c r="D4787" s="11" t="s">
        <v>260</v>
      </c>
      <c r="E4787" s="19" t="s">
        <v>8694</v>
      </c>
      <c r="F4787" s="10">
        <v>42036</v>
      </c>
      <c r="G4787" s="10">
        <v>45689</v>
      </c>
      <c r="H4787" s="11">
        <v>11</v>
      </c>
      <c r="I4787" s="20" t="s">
        <v>259</v>
      </c>
      <c r="J4787" s="11" t="s">
        <v>261</v>
      </c>
      <c r="K4787" s="11" t="s">
        <v>11524</v>
      </c>
      <c r="L4787" s="11">
        <v>2</v>
      </c>
    </row>
    <row r="4788" spans="1:12">
      <c r="A4788" s="11" t="s">
        <v>8567</v>
      </c>
      <c r="D4788" s="11" t="s">
        <v>260</v>
      </c>
      <c r="E4788" s="19" t="s">
        <v>8695</v>
      </c>
      <c r="F4788" s="10">
        <v>42036</v>
      </c>
      <c r="G4788" s="10">
        <v>45689</v>
      </c>
      <c r="H4788" s="11">
        <v>11</v>
      </c>
      <c r="I4788" s="20" t="s">
        <v>259</v>
      </c>
      <c r="J4788" s="11" t="s">
        <v>261</v>
      </c>
      <c r="K4788" s="11" t="s">
        <v>11524</v>
      </c>
      <c r="L4788" s="11">
        <v>2</v>
      </c>
    </row>
    <row r="4789" spans="1:12">
      <c r="A4789" s="11" t="s">
        <v>8568</v>
      </c>
      <c r="D4789" s="11" t="s">
        <v>260</v>
      </c>
      <c r="E4789" s="19" t="s">
        <v>8696</v>
      </c>
      <c r="F4789" s="10">
        <v>42036</v>
      </c>
      <c r="G4789" s="10">
        <v>45689</v>
      </c>
      <c r="H4789" s="11">
        <v>11</v>
      </c>
      <c r="I4789" s="20" t="s">
        <v>259</v>
      </c>
      <c r="J4789" s="11" t="s">
        <v>261</v>
      </c>
      <c r="K4789" s="11" t="s">
        <v>11524</v>
      </c>
      <c r="L4789" s="11">
        <v>2</v>
      </c>
    </row>
    <row r="4790" spans="1:12">
      <c r="A4790" s="11" t="s">
        <v>8569</v>
      </c>
      <c r="D4790" s="11" t="s">
        <v>260</v>
      </c>
      <c r="E4790" s="19" t="s">
        <v>8697</v>
      </c>
      <c r="F4790" s="10">
        <v>42036</v>
      </c>
      <c r="G4790" s="10">
        <v>45689</v>
      </c>
      <c r="H4790" s="11">
        <v>11</v>
      </c>
      <c r="I4790" s="20" t="s">
        <v>259</v>
      </c>
      <c r="J4790" s="11" t="s">
        <v>261</v>
      </c>
      <c r="K4790" s="11" t="s">
        <v>11524</v>
      </c>
      <c r="L4790" s="11">
        <v>2</v>
      </c>
    </row>
    <row r="4791" spans="1:12">
      <c r="A4791" s="11" t="s">
        <v>8570</v>
      </c>
      <c r="D4791" s="11" t="s">
        <v>260</v>
      </c>
      <c r="E4791" s="19" t="s">
        <v>8698</v>
      </c>
      <c r="F4791" s="10">
        <v>42036</v>
      </c>
      <c r="G4791" s="10">
        <v>45689</v>
      </c>
      <c r="H4791" s="11">
        <v>11</v>
      </c>
      <c r="I4791" s="20" t="s">
        <v>259</v>
      </c>
      <c r="J4791" s="11" t="s">
        <v>261</v>
      </c>
      <c r="K4791" s="11" t="s">
        <v>11524</v>
      </c>
      <c r="L4791" s="11">
        <v>2</v>
      </c>
    </row>
    <row r="4792" spans="1:12">
      <c r="A4792" s="11" t="s">
        <v>8571</v>
      </c>
      <c r="D4792" s="11" t="s">
        <v>260</v>
      </c>
      <c r="E4792" s="19" t="s">
        <v>8699</v>
      </c>
      <c r="F4792" s="10">
        <v>42036</v>
      </c>
      <c r="G4792" s="10">
        <v>45689</v>
      </c>
      <c r="H4792" s="11">
        <v>11</v>
      </c>
      <c r="I4792" s="20" t="s">
        <v>259</v>
      </c>
      <c r="J4792" s="11" t="s">
        <v>261</v>
      </c>
      <c r="K4792" s="11" t="s">
        <v>11524</v>
      </c>
      <c r="L4792" s="11">
        <v>2</v>
      </c>
    </row>
    <row r="4793" spans="1:12">
      <c r="A4793" s="11" t="s">
        <v>8572</v>
      </c>
      <c r="D4793" s="11" t="s">
        <v>260</v>
      </c>
      <c r="E4793" s="19" t="s">
        <v>8700</v>
      </c>
      <c r="F4793" s="10">
        <v>42036</v>
      </c>
      <c r="G4793" s="10">
        <v>45689</v>
      </c>
      <c r="H4793" s="11">
        <v>11</v>
      </c>
      <c r="I4793" s="20" t="s">
        <v>259</v>
      </c>
      <c r="J4793" s="11" t="s">
        <v>261</v>
      </c>
      <c r="K4793" s="11" t="s">
        <v>11524</v>
      </c>
      <c r="L4793" s="11">
        <v>2</v>
      </c>
    </row>
    <row r="4794" spans="1:12">
      <c r="A4794" s="11" t="s">
        <v>8573</v>
      </c>
      <c r="D4794" s="11" t="s">
        <v>260</v>
      </c>
      <c r="E4794" s="19" t="s">
        <v>8701</v>
      </c>
      <c r="F4794" s="10">
        <v>42036</v>
      </c>
      <c r="G4794" s="10">
        <v>45689</v>
      </c>
      <c r="H4794" s="11">
        <v>11</v>
      </c>
      <c r="I4794" s="20" t="s">
        <v>259</v>
      </c>
      <c r="J4794" s="11" t="s">
        <v>261</v>
      </c>
      <c r="K4794" s="11" t="s">
        <v>11524</v>
      </c>
      <c r="L4794" s="11">
        <v>2</v>
      </c>
    </row>
    <row r="4795" spans="1:12">
      <c r="A4795" s="11" t="s">
        <v>8574</v>
      </c>
      <c r="D4795" s="11" t="s">
        <v>260</v>
      </c>
      <c r="E4795" s="19" t="s">
        <v>8702</v>
      </c>
      <c r="F4795" s="10">
        <v>42036</v>
      </c>
      <c r="G4795" s="10">
        <v>45689</v>
      </c>
      <c r="H4795" s="11">
        <v>11</v>
      </c>
      <c r="I4795" s="20" t="s">
        <v>259</v>
      </c>
      <c r="J4795" s="11" t="s">
        <v>261</v>
      </c>
      <c r="K4795" s="11" t="s">
        <v>11524</v>
      </c>
      <c r="L4795" s="11">
        <v>2</v>
      </c>
    </row>
    <row r="4796" spans="1:12">
      <c r="A4796" s="11" t="s">
        <v>8575</v>
      </c>
      <c r="D4796" s="11" t="s">
        <v>260</v>
      </c>
      <c r="E4796" s="19" t="s">
        <v>8703</v>
      </c>
      <c r="F4796" s="10">
        <v>42036</v>
      </c>
      <c r="G4796" s="10">
        <v>45689</v>
      </c>
      <c r="H4796" s="11">
        <v>11</v>
      </c>
      <c r="I4796" s="20" t="s">
        <v>259</v>
      </c>
      <c r="J4796" s="11" t="s">
        <v>261</v>
      </c>
      <c r="K4796" s="11" t="s">
        <v>11524</v>
      </c>
      <c r="L4796" s="11">
        <v>2</v>
      </c>
    </row>
    <row r="4797" spans="1:12">
      <c r="A4797" s="11" t="s">
        <v>8576</v>
      </c>
      <c r="D4797" s="11" t="s">
        <v>260</v>
      </c>
      <c r="E4797" s="19" t="s">
        <v>8704</v>
      </c>
      <c r="F4797" s="10">
        <v>42036</v>
      </c>
      <c r="G4797" s="10">
        <v>45689</v>
      </c>
      <c r="H4797" s="11">
        <v>11</v>
      </c>
      <c r="I4797" s="11" t="s">
        <v>277</v>
      </c>
      <c r="J4797" s="11" t="s">
        <v>261</v>
      </c>
      <c r="K4797" s="11" t="s">
        <v>11524</v>
      </c>
      <c r="L4797" s="11">
        <v>2</v>
      </c>
    </row>
    <row r="4798" spans="1:12">
      <c r="A4798" s="11" t="s">
        <v>8577</v>
      </c>
      <c r="D4798" s="11" t="s">
        <v>260</v>
      </c>
      <c r="E4798" s="19" t="s">
        <v>8705</v>
      </c>
      <c r="F4798" s="10">
        <v>42036</v>
      </c>
      <c r="G4798" s="10">
        <v>45689</v>
      </c>
      <c r="H4798" s="11">
        <v>11</v>
      </c>
      <c r="I4798" s="11" t="s">
        <v>277</v>
      </c>
      <c r="J4798" s="11" t="s">
        <v>261</v>
      </c>
      <c r="K4798" s="11" t="s">
        <v>11524</v>
      </c>
      <c r="L4798" s="11">
        <v>2</v>
      </c>
    </row>
    <row r="4799" spans="1:12">
      <c r="A4799" s="11" t="s">
        <v>8578</v>
      </c>
      <c r="D4799" s="11" t="s">
        <v>260</v>
      </c>
      <c r="E4799" s="19" t="s">
        <v>8706</v>
      </c>
      <c r="F4799" s="10">
        <v>42036</v>
      </c>
      <c r="G4799" s="10">
        <v>45689</v>
      </c>
      <c r="H4799" s="11">
        <v>11</v>
      </c>
      <c r="I4799" s="11" t="s">
        <v>277</v>
      </c>
      <c r="J4799" s="11" t="s">
        <v>261</v>
      </c>
      <c r="K4799" s="11" t="s">
        <v>11524</v>
      </c>
      <c r="L4799" s="11">
        <v>2</v>
      </c>
    </row>
    <row r="4800" spans="1:12">
      <c r="A4800" s="11" t="s">
        <v>8579</v>
      </c>
      <c r="D4800" s="11" t="s">
        <v>260</v>
      </c>
      <c r="E4800" s="19" t="s">
        <v>8707</v>
      </c>
      <c r="F4800" s="10">
        <v>42036</v>
      </c>
      <c r="G4800" s="10">
        <v>45689</v>
      </c>
      <c r="H4800" s="11">
        <v>11</v>
      </c>
      <c r="I4800" s="20" t="s">
        <v>259</v>
      </c>
      <c r="J4800" s="11" t="s">
        <v>261</v>
      </c>
      <c r="K4800" s="11" t="s">
        <v>11524</v>
      </c>
      <c r="L4800" s="11">
        <v>2</v>
      </c>
    </row>
    <row r="4801" spans="1:12">
      <c r="A4801" s="11" t="s">
        <v>8580</v>
      </c>
      <c r="D4801" s="11" t="s">
        <v>260</v>
      </c>
      <c r="E4801" s="19" t="s">
        <v>8708</v>
      </c>
      <c r="F4801" s="10">
        <v>42036</v>
      </c>
      <c r="G4801" s="10">
        <v>45689</v>
      </c>
      <c r="H4801" s="11">
        <v>11</v>
      </c>
      <c r="I4801" s="20" t="s">
        <v>259</v>
      </c>
      <c r="J4801" s="11" t="s">
        <v>261</v>
      </c>
      <c r="K4801" s="11" t="s">
        <v>11524</v>
      </c>
      <c r="L4801" s="11">
        <v>2</v>
      </c>
    </row>
    <row r="4802" spans="1:12">
      <c r="A4802" s="11" t="s">
        <v>8581</v>
      </c>
      <c r="D4802" s="11" t="s">
        <v>260</v>
      </c>
      <c r="E4802" s="19" t="s">
        <v>8709</v>
      </c>
      <c r="F4802" s="10">
        <v>42036</v>
      </c>
      <c r="G4802" s="10">
        <v>45689</v>
      </c>
      <c r="H4802" s="11">
        <v>11</v>
      </c>
      <c r="I4802" s="20" t="s">
        <v>259</v>
      </c>
      <c r="J4802" s="11" t="s">
        <v>261</v>
      </c>
      <c r="K4802" s="11" t="s">
        <v>11524</v>
      </c>
      <c r="L4802" s="11">
        <v>2</v>
      </c>
    </row>
    <row r="4803" spans="1:12">
      <c r="A4803" s="11" t="s">
        <v>8582</v>
      </c>
      <c r="D4803" s="11" t="s">
        <v>260</v>
      </c>
      <c r="E4803" s="19" t="s">
        <v>8710</v>
      </c>
      <c r="F4803" s="10">
        <v>42036</v>
      </c>
      <c r="G4803" s="10">
        <v>45689</v>
      </c>
      <c r="H4803" s="11">
        <v>11</v>
      </c>
      <c r="I4803" s="20" t="s">
        <v>259</v>
      </c>
      <c r="J4803" s="11" t="s">
        <v>261</v>
      </c>
      <c r="K4803" s="11" t="s">
        <v>11524</v>
      </c>
      <c r="L4803" s="11">
        <v>2</v>
      </c>
    </row>
    <row r="4804" spans="1:12">
      <c r="A4804" s="11" t="s">
        <v>8583</v>
      </c>
      <c r="D4804" s="11" t="s">
        <v>260</v>
      </c>
      <c r="E4804" s="19" t="s">
        <v>8711</v>
      </c>
      <c r="F4804" s="10">
        <v>42036</v>
      </c>
      <c r="G4804" s="10">
        <v>45689</v>
      </c>
      <c r="H4804" s="11">
        <v>11</v>
      </c>
      <c r="I4804" s="20" t="s">
        <v>259</v>
      </c>
      <c r="J4804" s="11" t="s">
        <v>261</v>
      </c>
      <c r="K4804" s="11" t="s">
        <v>11524</v>
      </c>
      <c r="L4804" s="11">
        <v>2</v>
      </c>
    </row>
    <row r="4805" spans="1:12">
      <c r="A4805" s="11" t="s">
        <v>8584</v>
      </c>
      <c r="D4805" s="11" t="s">
        <v>260</v>
      </c>
      <c r="E4805" s="19" t="s">
        <v>8712</v>
      </c>
      <c r="F4805" s="10">
        <v>42036</v>
      </c>
      <c r="G4805" s="10">
        <v>45689</v>
      </c>
      <c r="H4805" s="11">
        <v>11</v>
      </c>
      <c r="I4805" s="20" t="s">
        <v>259</v>
      </c>
      <c r="J4805" s="11" t="s">
        <v>261</v>
      </c>
      <c r="K4805" s="11" t="s">
        <v>11524</v>
      </c>
      <c r="L4805" s="11">
        <v>2</v>
      </c>
    </row>
    <row r="4806" spans="1:12">
      <c r="A4806" s="11" t="s">
        <v>8585</v>
      </c>
      <c r="D4806" s="11" t="s">
        <v>260</v>
      </c>
      <c r="E4806" s="19" t="s">
        <v>8713</v>
      </c>
      <c r="F4806" s="10">
        <v>42036</v>
      </c>
      <c r="G4806" s="10">
        <v>45689</v>
      </c>
      <c r="H4806" s="11">
        <v>11</v>
      </c>
      <c r="I4806" s="20" t="s">
        <v>259</v>
      </c>
      <c r="J4806" s="11" t="s">
        <v>261</v>
      </c>
      <c r="K4806" s="11" t="s">
        <v>11524</v>
      </c>
      <c r="L4806" s="11">
        <v>2</v>
      </c>
    </row>
    <row r="4807" spans="1:12">
      <c r="A4807" s="11" t="s">
        <v>8586</v>
      </c>
      <c r="D4807" s="11" t="s">
        <v>260</v>
      </c>
      <c r="E4807" s="19" t="s">
        <v>8714</v>
      </c>
      <c r="F4807" s="10">
        <v>42036</v>
      </c>
      <c r="G4807" s="10">
        <v>45689</v>
      </c>
      <c r="H4807" s="11">
        <v>11</v>
      </c>
      <c r="I4807" s="20" t="s">
        <v>259</v>
      </c>
      <c r="J4807" s="11" t="s">
        <v>261</v>
      </c>
      <c r="K4807" s="11" t="s">
        <v>11524</v>
      </c>
      <c r="L4807" s="11">
        <v>2</v>
      </c>
    </row>
    <row r="4808" spans="1:12">
      <c r="A4808" s="11" t="s">
        <v>8587</v>
      </c>
      <c r="D4808" s="11" t="s">
        <v>260</v>
      </c>
      <c r="E4808" s="19" t="s">
        <v>8715</v>
      </c>
      <c r="F4808" s="10">
        <v>42036</v>
      </c>
      <c r="G4808" s="10">
        <v>45689</v>
      </c>
      <c r="H4808" s="11">
        <v>11</v>
      </c>
      <c r="I4808" s="20" t="s">
        <v>259</v>
      </c>
      <c r="J4808" s="11" t="s">
        <v>261</v>
      </c>
      <c r="K4808" s="11" t="s">
        <v>11524</v>
      </c>
      <c r="L4808" s="11">
        <v>2</v>
      </c>
    </row>
    <row r="4809" spans="1:12">
      <c r="A4809" s="11" t="s">
        <v>8588</v>
      </c>
      <c r="D4809" s="11" t="s">
        <v>260</v>
      </c>
      <c r="E4809" s="19" t="s">
        <v>8716</v>
      </c>
      <c r="F4809" s="10">
        <v>42036</v>
      </c>
      <c r="G4809" s="10">
        <v>45689</v>
      </c>
      <c r="H4809" s="11">
        <v>11</v>
      </c>
      <c r="I4809" s="20" t="s">
        <v>259</v>
      </c>
      <c r="J4809" s="11" t="s">
        <v>261</v>
      </c>
      <c r="K4809" s="11" t="s">
        <v>11524</v>
      </c>
      <c r="L4809" s="11">
        <v>2</v>
      </c>
    </row>
    <row r="4810" spans="1:12">
      <c r="A4810" s="11" t="s">
        <v>8589</v>
      </c>
      <c r="D4810" s="11" t="s">
        <v>260</v>
      </c>
      <c r="E4810" s="19" t="s">
        <v>8717</v>
      </c>
      <c r="F4810" s="10">
        <v>42036</v>
      </c>
      <c r="G4810" s="10">
        <v>45689</v>
      </c>
      <c r="H4810" s="11">
        <v>11</v>
      </c>
      <c r="I4810" s="20" t="s">
        <v>259</v>
      </c>
      <c r="J4810" s="11" t="s">
        <v>261</v>
      </c>
      <c r="K4810" s="11" t="s">
        <v>11524</v>
      </c>
      <c r="L4810" s="11">
        <v>2</v>
      </c>
    </row>
    <row r="4811" spans="1:12">
      <c r="A4811" s="11" t="s">
        <v>8590</v>
      </c>
      <c r="D4811" s="11" t="s">
        <v>260</v>
      </c>
      <c r="E4811" s="19" t="s">
        <v>8718</v>
      </c>
      <c r="F4811" s="10">
        <v>42036</v>
      </c>
      <c r="G4811" s="10">
        <v>45689</v>
      </c>
      <c r="H4811" s="11">
        <v>11</v>
      </c>
      <c r="I4811" s="20" t="s">
        <v>259</v>
      </c>
      <c r="J4811" s="11" t="s">
        <v>261</v>
      </c>
      <c r="K4811" s="11" t="s">
        <v>11524</v>
      </c>
      <c r="L4811" s="11">
        <v>2</v>
      </c>
    </row>
    <row r="4812" spans="1:12">
      <c r="A4812" s="11" t="s">
        <v>8591</v>
      </c>
      <c r="D4812" s="11" t="s">
        <v>260</v>
      </c>
      <c r="E4812" s="19" t="s">
        <v>8719</v>
      </c>
      <c r="F4812" s="10">
        <v>42036</v>
      </c>
      <c r="G4812" s="10">
        <v>45689</v>
      </c>
      <c r="H4812" s="11">
        <v>11</v>
      </c>
      <c r="I4812" s="20" t="s">
        <v>259</v>
      </c>
      <c r="J4812" s="11" t="s">
        <v>261</v>
      </c>
      <c r="K4812" s="11" t="s">
        <v>11524</v>
      </c>
      <c r="L4812" s="11">
        <v>2</v>
      </c>
    </row>
    <row r="4813" spans="1:12">
      <c r="A4813" s="11" t="s">
        <v>8592</v>
      </c>
      <c r="D4813" s="11" t="s">
        <v>260</v>
      </c>
      <c r="E4813" s="19" t="s">
        <v>8720</v>
      </c>
      <c r="F4813" s="10">
        <v>42036</v>
      </c>
      <c r="G4813" s="10">
        <v>45689</v>
      </c>
      <c r="H4813" s="11">
        <v>11</v>
      </c>
      <c r="I4813" s="20" t="s">
        <v>259</v>
      </c>
      <c r="J4813" s="11" t="s">
        <v>261</v>
      </c>
      <c r="K4813" s="11" t="s">
        <v>11524</v>
      </c>
      <c r="L4813" s="11">
        <v>2</v>
      </c>
    </row>
    <row r="4814" spans="1:12">
      <c r="A4814" s="11" t="s">
        <v>8593</v>
      </c>
      <c r="D4814" s="11" t="s">
        <v>260</v>
      </c>
      <c r="E4814" s="19" t="s">
        <v>8721</v>
      </c>
      <c r="F4814" s="10">
        <v>42036</v>
      </c>
      <c r="G4814" s="10">
        <v>45689</v>
      </c>
      <c r="H4814" s="11">
        <v>11</v>
      </c>
      <c r="I4814" s="20" t="s">
        <v>259</v>
      </c>
      <c r="J4814" s="11" t="s">
        <v>261</v>
      </c>
      <c r="K4814" s="11" t="s">
        <v>11524</v>
      </c>
      <c r="L4814" s="11">
        <v>2</v>
      </c>
    </row>
    <row r="4815" spans="1:12">
      <c r="A4815" s="11" t="s">
        <v>8594</v>
      </c>
      <c r="D4815" s="11" t="s">
        <v>260</v>
      </c>
      <c r="E4815" s="19" t="s">
        <v>8722</v>
      </c>
      <c r="F4815" s="10">
        <v>42036</v>
      </c>
      <c r="G4815" s="10">
        <v>45689</v>
      </c>
      <c r="H4815" s="11">
        <v>11</v>
      </c>
      <c r="I4815" s="11" t="s">
        <v>277</v>
      </c>
      <c r="J4815" s="11" t="s">
        <v>261</v>
      </c>
      <c r="K4815" s="11" t="s">
        <v>11524</v>
      </c>
      <c r="L4815" s="11">
        <v>2</v>
      </c>
    </row>
    <row r="4816" spans="1:12">
      <c r="A4816" s="11" t="s">
        <v>8595</v>
      </c>
      <c r="D4816" s="11" t="s">
        <v>260</v>
      </c>
      <c r="E4816" s="19" t="s">
        <v>8723</v>
      </c>
      <c r="F4816" s="10">
        <v>42036</v>
      </c>
      <c r="G4816" s="10">
        <v>45689</v>
      </c>
      <c r="H4816" s="11">
        <v>11</v>
      </c>
      <c r="I4816" s="11" t="s">
        <v>277</v>
      </c>
      <c r="J4816" s="11" t="s">
        <v>261</v>
      </c>
      <c r="K4816" s="11" t="s">
        <v>11524</v>
      </c>
      <c r="L4816" s="11">
        <v>2</v>
      </c>
    </row>
    <row r="4817" spans="1:12">
      <c r="A4817" s="11" t="s">
        <v>8596</v>
      </c>
      <c r="D4817" s="11" t="s">
        <v>260</v>
      </c>
      <c r="E4817" s="19" t="s">
        <v>8724</v>
      </c>
      <c r="F4817" s="10">
        <v>42036</v>
      </c>
      <c r="G4817" s="10">
        <v>45689</v>
      </c>
      <c r="H4817" s="11">
        <v>11</v>
      </c>
      <c r="I4817" s="11" t="s">
        <v>277</v>
      </c>
      <c r="J4817" s="11" t="s">
        <v>261</v>
      </c>
      <c r="K4817" s="11" t="s">
        <v>11524</v>
      </c>
      <c r="L4817" s="11">
        <v>2</v>
      </c>
    </row>
    <row r="4818" spans="1:12">
      <c r="A4818" s="11" t="s">
        <v>11713</v>
      </c>
      <c r="D4818" s="11" t="s">
        <v>260</v>
      </c>
      <c r="E4818" s="19" t="s">
        <v>8725</v>
      </c>
      <c r="F4818" s="10">
        <v>42036</v>
      </c>
      <c r="G4818" s="10">
        <v>45689</v>
      </c>
      <c r="H4818" s="11">
        <v>11</v>
      </c>
      <c r="I4818" s="20" t="s">
        <v>259</v>
      </c>
      <c r="J4818" s="11" t="s">
        <v>261</v>
      </c>
      <c r="K4818" s="11" t="s">
        <v>11524</v>
      </c>
      <c r="L4818" s="11">
        <v>2</v>
      </c>
    </row>
    <row r="4819" spans="1:12">
      <c r="A4819" s="11" t="s">
        <v>11714</v>
      </c>
      <c r="D4819" s="11" t="s">
        <v>260</v>
      </c>
      <c r="E4819" s="19" t="s">
        <v>8726</v>
      </c>
      <c r="F4819" s="10">
        <v>42036</v>
      </c>
      <c r="G4819" s="10">
        <v>45689</v>
      </c>
      <c r="H4819" s="11">
        <v>11</v>
      </c>
      <c r="I4819" s="20" t="s">
        <v>259</v>
      </c>
      <c r="J4819" s="11" t="s">
        <v>261</v>
      </c>
      <c r="K4819" s="11" t="s">
        <v>11524</v>
      </c>
      <c r="L4819" s="11">
        <v>2</v>
      </c>
    </row>
    <row r="4820" spans="1:12">
      <c r="A4820" s="11" t="s">
        <v>11715</v>
      </c>
      <c r="D4820" s="11" t="s">
        <v>260</v>
      </c>
      <c r="E4820" s="19" t="s">
        <v>8727</v>
      </c>
      <c r="F4820" s="10">
        <v>42036</v>
      </c>
      <c r="G4820" s="10">
        <v>45689</v>
      </c>
      <c r="H4820" s="11">
        <v>11</v>
      </c>
      <c r="I4820" s="20" t="s">
        <v>259</v>
      </c>
      <c r="J4820" s="11" t="s">
        <v>261</v>
      </c>
      <c r="K4820" s="11" t="s">
        <v>11524</v>
      </c>
      <c r="L4820" s="11">
        <v>2</v>
      </c>
    </row>
    <row r="4821" spans="1:12">
      <c r="A4821" s="11" t="s">
        <v>11716</v>
      </c>
      <c r="D4821" s="11" t="s">
        <v>260</v>
      </c>
      <c r="E4821" s="19" t="s">
        <v>8728</v>
      </c>
      <c r="F4821" s="10">
        <v>42036</v>
      </c>
      <c r="G4821" s="10">
        <v>45689</v>
      </c>
      <c r="H4821" s="11">
        <v>11</v>
      </c>
      <c r="I4821" s="20" t="s">
        <v>259</v>
      </c>
      <c r="J4821" s="11" t="s">
        <v>261</v>
      </c>
      <c r="K4821" s="11" t="s">
        <v>11524</v>
      </c>
      <c r="L4821" s="11">
        <v>2</v>
      </c>
    </row>
    <row r="4822" spans="1:12">
      <c r="A4822" s="11" t="s">
        <v>11717</v>
      </c>
      <c r="D4822" s="11" t="s">
        <v>260</v>
      </c>
      <c r="E4822" s="19" t="s">
        <v>8729</v>
      </c>
      <c r="F4822" s="10">
        <v>42036</v>
      </c>
      <c r="G4822" s="10">
        <v>45689</v>
      </c>
      <c r="H4822" s="11">
        <v>11</v>
      </c>
      <c r="I4822" s="20" t="s">
        <v>259</v>
      </c>
      <c r="J4822" s="11" t="s">
        <v>261</v>
      </c>
      <c r="K4822" s="11" t="s">
        <v>11524</v>
      </c>
      <c r="L4822" s="11">
        <v>2</v>
      </c>
    </row>
    <row r="4823" spans="1:12">
      <c r="A4823" s="11" t="s">
        <v>11718</v>
      </c>
      <c r="D4823" s="11" t="s">
        <v>260</v>
      </c>
      <c r="E4823" s="19" t="s">
        <v>8730</v>
      </c>
      <c r="F4823" s="10">
        <v>42036</v>
      </c>
      <c r="G4823" s="10">
        <v>45689</v>
      </c>
      <c r="H4823" s="11">
        <v>11</v>
      </c>
      <c r="I4823" s="20" t="s">
        <v>259</v>
      </c>
      <c r="J4823" s="11" t="s">
        <v>261</v>
      </c>
      <c r="K4823" s="11" t="s">
        <v>11524</v>
      </c>
      <c r="L4823" s="11">
        <v>2</v>
      </c>
    </row>
    <row r="4824" spans="1:12">
      <c r="A4824" s="11" t="s">
        <v>11719</v>
      </c>
      <c r="D4824" s="11" t="s">
        <v>260</v>
      </c>
      <c r="E4824" s="19" t="s">
        <v>8731</v>
      </c>
      <c r="F4824" s="10">
        <v>42036</v>
      </c>
      <c r="G4824" s="10">
        <v>45689</v>
      </c>
      <c r="H4824" s="11">
        <v>11</v>
      </c>
      <c r="I4824" s="20" t="s">
        <v>259</v>
      </c>
      <c r="J4824" s="11" t="s">
        <v>261</v>
      </c>
      <c r="K4824" s="11" t="s">
        <v>11524</v>
      </c>
      <c r="L4824" s="11">
        <v>2</v>
      </c>
    </row>
    <row r="4825" spans="1:12">
      <c r="A4825" s="11" t="s">
        <v>11720</v>
      </c>
      <c r="D4825" s="11" t="s">
        <v>260</v>
      </c>
      <c r="E4825" s="19" t="s">
        <v>8732</v>
      </c>
      <c r="F4825" s="10">
        <v>42036</v>
      </c>
      <c r="G4825" s="10">
        <v>45689</v>
      </c>
      <c r="H4825" s="11">
        <v>11</v>
      </c>
      <c r="I4825" s="20" t="s">
        <v>259</v>
      </c>
      <c r="J4825" s="11" t="s">
        <v>261</v>
      </c>
      <c r="K4825" s="11" t="s">
        <v>11524</v>
      </c>
      <c r="L4825" s="11">
        <v>2</v>
      </c>
    </row>
    <row r="4826" spans="1:12">
      <c r="A4826" s="11" t="s">
        <v>11721</v>
      </c>
      <c r="D4826" s="11" t="s">
        <v>260</v>
      </c>
      <c r="E4826" s="19" t="s">
        <v>8733</v>
      </c>
      <c r="F4826" s="10">
        <v>42036</v>
      </c>
      <c r="G4826" s="10">
        <v>45689</v>
      </c>
      <c r="H4826" s="11">
        <v>11</v>
      </c>
      <c r="I4826" s="20" t="s">
        <v>259</v>
      </c>
      <c r="J4826" s="11" t="s">
        <v>261</v>
      </c>
      <c r="K4826" s="11" t="s">
        <v>11524</v>
      </c>
      <c r="L4826" s="11">
        <v>2</v>
      </c>
    </row>
    <row r="4827" spans="1:12">
      <c r="A4827" s="11" t="s">
        <v>11722</v>
      </c>
      <c r="D4827" s="11" t="s">
        <v>260</v>
      </c>
      <c r="E4827" s="19" t="s">
        <v>8734</v>
      </c>
      <c r="F4827" s="10">
        <v>42036</v>
      </c>
      <c r="G4827" s="10">
        <v>45689</v>
      </c>
      <c r="H4827" s="11">
        <v>11</v>
      </c>
      <c r="I4827" s="20" t="s">
        <v>259</v>
      </c>
      <c r="J4827" s="11" t="s">
        <v>261</v>
      </c>
      <c r="K4827" s="11" t="s">
        <v>11524</v>
      </c>
      <c r="L4827" s="11">
        <v>2</v>
      </c>
    </row>
    <row r="4828" spans="1:12">
      <c r="A4828" s="11" t="s">
        <v>11723</v>
      </c>
      <c r="D4828" s="11" t="s">
        <v>260</v>
      </c>
      <c r="E4828" s="19" t="s">
        <v>8735</v>
      </c>
      <c r="F4828" s="10">
        <v>42036</v>
      </c>
      <c r="G4828" s="10">
        <v>45689</v>
      </c>
      <c r="H4828" s="11">
        <v>11</v>
      </c>
      <c r="I4828" s="20" t="s">
        <v>259</v>
      </c>
      <c r="J4828" s="11" t="s">
        <v>261</v>
      </c>
      <c r="K4828" s="11" t="s">
        <v>11524</v>
      </c>
      <c r="L4828" s="11">
        <v>2</v>
      </c>
    </row>
    <row r="4829" spans="1:12">
      <c r="A4829" s="11" t="s">
        <v>11724</v>
      </c>
      <c r="D4829" s="11" t="s">
        <v>260</v>
      </c>
      <c r="E4829" s="19" t="s">
        <v>8736</v>
      </c>
      <c r="F4829" s="10">
        <v>42036</v>
      </c>
      <c r="G4829" s="10">
        <v>45689</v>
      </c>
      <c r="H4829" s="11">
        <v>11</v>
      </c>
      <c r="I4829" s="20" t="s">
        <v>259</v>
      </c>
      <c r="J4829" s="11" t="s">
        <v>261</v>
      </c>
      <c r="K4829" s="11" t="s">
        <v>11524</v>
      </c>
      <c r="L4829" s="11">
        <v>2</v>
      </c>
    </row>
    <row r="4830" spans="1:12">
      <c r="A4830" s="11" t="s">
        <v>11725</v>
      </c>
      <c r="D4830" s="11" t="s">
        <v>260</v>
      </c>
      <c r="E4830" s="19" t="s">
        <v>8737</v>
      </c>
      <c r="F4830" s="10">
        <v>42036</v>
      </c>
      <c r="G4830" s="10">
        <v>45689</v>
      </c>
      <c r="H4830" s="11">
        <v>11</v>
      </c>
      <c r="I4830" s="20" t="s">
        <v>259</v>
      </c>
      <c r="J4830" s="11" t="s">
        <v>261</v>
      </c>
      <c r="K4830" s="11" t="s">
        <v>11524</v>
      </c>
      <c r="L4830" s="11">
        <v>2</v>
      </c>
    </row>
    <row r="4831" spans="1:12">
      <c r="A4831" s="11" t="s">
        <v>11726</v>
      </c>
      <c r="D4831" s="11" t="s">
        <v>260</v>
      </c>
      <c r="E4831" s="19" t="s">
        <v>8738</v>
      </c>
      <c r="F4831" s="10">
        <v>42036</v>
      </c>
      <c r="G4831" s="10">
        <v>45689</v>
      </c>
      <c r="H4831" s="11">
        <v>11</v>
      </c>
      <c r="I4831" s="20" t="s">
        <v>259</v>
      </c>
      <c r="J4831" s="11" t="s">
        <v>261</v>
      </c>
      <c r="K4831" s="11" t="s">
        <v>11524</v>
      </c>
      <c r="L4831" s="11">
        <v>2</v>
      </c>
    </row>
    <row r="4832" spans="1:12">
      <c r="A4832" s="11" t="s">
        <v>11727</v>
      </c>
      <c r="D4832" s="11" t="s">
        <v>260</v>
      </c>
      <c r="E4832" s="19" t="s">
        <v>8739</v>
      </c>
      <c r="F4832" s="10">
        <v>42036</v>
      </c>
      <c r="G4832" s="10">
        <v>45689</v>
      </c>
      <c r="H4832" s="11">
        <v>11</v>
      </c>
      <c r="I4832" s="20" t="s">
        <v>259</v>
      </c>
      <c r="J4832" s="11" t="s">
        <v>261</v>
      </c>
      <c r="K4832" s="11" t="s">
        <v>11524</v>
      </c>
      <c r="L4832" s="11">
        <v>2</v>
      </c>
    </row>
    <row r="4833" spans="1:12">
      <c r="A4833" s="11" t="s">
        <v>11728</v>
      </c>
      <c r="D4833" s="11" t="s">
        <v>260</v>
      </c>
      <c r="E4833" s="19" t="s">
        <v>8740</v>
      </c>
      <c r="F4833" s="10">
        <v>42036</v>
      </c>
      <c r="G4833" s="10">
        <v>45689</v>
      </c>
      <c r="H4833" s="11">
        <v>11</v>
      </c>
      <c r="I4833" s="11" t="s">
        <v>277</v>
      </c>
      <c r="J4833" s="11" t="s">
        <v>261</v>
      </c>
      <c r="K4833" s="11" t="s">
        <v>11524</v>
      </c>
      <c r="L4833" s="11">
        <v>2</v>
      </c>
    </row>
    <row r="4834" spans="1:12">
      <c r="A4834" s="11" t="s">
        <v>11729</v>
      </c>
      <c r="D4834" s="11" t="s">
        <v>260</v>
      </c>
      <c r="E4834" s="19" t="s">
        <v>8741</v>
      </c>
      <c r="F4834" s="10">
        <v>42036</v>
      </c>
      <c r="G4834" s="10">
        <v>45689</v>
      </c>
      <c r="H4834" s="11">
        <v>11</v>
      </c>
      <c r="I4834" s="11" t="s">
        <v>277</v>
      </c>
      <c r="J4834" s="11" t="s">
        <v>261</v>
      </c>
      <c r="K4834" s="11" t="s">
        <v>11524</v>
      </c>
      <c r="L4834" s="11">
        <v>2</v>
      </c>
    </row>
    <row r="4835" spans="1:12">
      <c r="A4835" s="11" t="s">
        <v>11730</v>
      </c>
      <c r="D4835" s="11" t="s">
        <v>260</v>
      </c>
      <c r="E4835" s="19" t="s">
        <v>8742</v>
      </c>
      <c r="F4835" s="10">
        <v>42036</v>
      </c>
      <c r="G4835" s="10">
        <v>45689</v>
      </c>
      <c r="H4835" s="11">
        <v>11</v>
      </c>
      <c r="I4835" s="11" t="s">
        <v>277</v>
      </c>
      <c r="J4835" s="11" t="s">
        <v>261</v>
      </c>
      <c r="K4835" s="11" t="s">
        <v>11524</v>
      </c>
      <c r="L4835" s="11">
        <v>2</v>
      </c>
    </row>
    <row r="4836" spans="1:12">
      <c r="A4836" s="11" t="s">
        <v>8597</v>
      </c>
      <c r="D4836" s="11" t="s">
        <v>260</v>
      </c>
      <c r="E4836" s="19" t="s">
        <v>8743</v>
      </c>
      <c r="F4836" s="10">
        <v>42036</v>
      </c>
      <c r="G4836" s="10">
        <v>45689</v>
      </c>
      <c r="H4836" s="11">
        <v>11</v>
      </c>
      <c r="I4836" s="20" t="s">
        <v>259</v>
      </c>
      <c r="J4836" s="11" t="s">
        <v>261</v>
      </c>
      <c r="K4836" s="11" t="s">
        <v>11524</v>
      </c>
      <c r="L4836" s="11">
        <v>2</v>
      </c>
    </row>
    <row r="4837" spans="1:12">
      <c r="A4837" s="11" t="s">
        <v>8598</v>
      </c>
      <c r="D4837" s="11" t="s">
        <v>260</v>
      </c>
      <c r="E4837" s="19" t="s">
        <v>8744</v>
      </c>
      <c r="F4837" s="10">
        <v>42036</v>
      </c>
      <c r="G4837" s="10">
        <v>45689</v>
      </c>
      <c r="H4837" s="11">
        <v>11</v>
      </c>
      <c r="I4837" s="20" t="s">
        <v>259</v>
      </c>
      <c r="J4837" s="11" t="s">
        <v>261</v>
      </c>
      <c r="K4837" s="11" t="s">
        <v>11524</v>
      </c>
      <c r="L4837" s="11">
        <v>2</v>
      </c>
    </row>
    <row r="4838" spans="1:12">
      <c r="A4838" s="11" t="s">
        <v>8599</v>
      </c>
      <c r="D4838" s="11" t="s">
        <v>260</v>
      </c>
      <c r="E4838" s="19" t="s">
        <v>8745</v>
      </c>
      <c r="F4838" s="10">
        <v>42036</v>
      </c>
      <c r="G4838" s="10">
        <v>45689</v>
      </c>
      <c r="H4838" s="11">
        <v>11</v>
      </c>
      <c r="I4838" s="20" t="s">
        <v>259</v>
      </c>
      <c r="J4838" s="11" t="s">
        <v>261</v>
      </c>
      <c r="K4838" s="11" t="s">
        <v>11524</v>
      </c>
      <c r="L4838" s="11">
        <v>2</v>
      </c>
    </row>
    <row r="4839" spans="1:12">
      <c r="A4839" s="11" t="s">
        <v>8600</v>
      </c>
      <c r="D4839" s="11" t="s">
        <v>260</v>
      </c>
      <c r="E4839" s="19" t="s">
        <v>8746</v>
      </c>
      <c r="F4839" s="10">
        <v>42036</v>
      </c>
      <c r="G4839" s="10">
        <v>45689</v>
      </c>
      <c r="H4839" s="11">
        <v>11</v>
      </c>
      <c r="I4839" s="20" t="s">
        <v>259</v>
      </c>
      <c r="J4839" s="11" t="s">
        <v>261</v>
      </c>
      <c r="K4839" s="11" t="s">
        <v>11524</v>
      </c>
      <c r="L4839" s="11">
        <v>2</v>
      </c>
    </row>
    <row r="4840" spans="1:12">
      <c r="A4840" s="11" t="s">
        <v>8601</v>
      </c>
      <c r="D4840" s="11" t="s">
        <v>260</v>
      </c>
      <c r="E4840" s="19" t="s">
        <v>8747</v>
      </c>
      <c r="F4840" s="10">
        <v>42036</v>
      </c>
      <c r="G4840" s="10">
        <v>45689</v>
      </c>
      <c r="H4840" s="11">
        <v>11</v>
      </c>
      <c r="I4840" s="20" t="s">
        <v>259</v>
      </c>
      <c r="J4840" s="11" t="s">
        <v>261</v>
      </c>
      <c r="K4840" s="11" t="s">
        <v>11524</v>
      </c>
      <c r="L4840" s="11">
        <v>2</v>
      </c>
    </row>
    <row r="4841" spans="1:12">
      <c r="A4841" s="11" t="s">
        <v>8602</v>
      </c>
      <c r="D4841" s="11" t="s">
        <v>260</v>
      </c>
      <c r="E4841" s="19" t="s">
        <v>8748</v>
      </c>
      <c r="F4841" s="10">
        <v>42036</v>
      </c>
      <c r="G4841" s="10">
        <v>45689</v>
      </c>
      <c r="H4841" s="11">
        <v>11</v>
      </c>
      <c r="I4841" s="20" t="s">
        <v>259</v>
      </c>
      <c r="J4841" s="11" t="s">
        <v>261</v>
      </c>
      <c r="K4841" s="11" t="s">
        <v>11524</v>
      </c>
      <c r="L4841" s="11">
        <v>2</v>
      </c>
    </row>
    <row r="4842" spans="1:12">
      <c r="A4842" s="11" t="s">
        <v>8603</v>
      </c>
      <c r="D4842" s="11" t="s">
        <v>260</v>
      </c>
      <c r="E4842" s="19" t="s">
        <v>8749</v>
      </c>
      <c r="F4842" s="10">
        <v>42036</v>
      </c>
      <c r="G4842" s="10">
        <v>45689</v>
      </c>
      <c r="H4842" s="11">
        <v>11</v>
      </c>
      <c r="I4842" s="20" t="s">
        <v>259</v>
      </c>
      <c r="J4842" s="11" t="s">
        <v>261</v>
      </c>
      <c r="K4842" s="11" t="s">
        <v>11524</v>
      </c>
      <c r="L4842" s="11">
        <v>2</v>
      </c>
    </row>
    <row r="4843" spans="1:12">
      <c r="A4843" s="11" t="s">
        <v>8604</v>
      </c>
      <c r="D4843" s="11" t="s">
        <v>260</v>
      </c>
      <c r="E4843" s="19" t="s">
        <v>8750</v>
      </c>
      <c r="F4843" s="10">
        <v>42036</v>
      </c>
      <c r="G4843" s="10">
        <v>45689</v>
      </c>
      <c r="H4843" s="11">
        <v>11</v>
      </c>
      <c r="I4843" s="20" t="s">
        <v>259</v>
      </c>
      <c r="J4843" s="11" t="s">
        <v>261</v>
      </c>
      <c r="K4843" s="11" t="s">
        <v>11524</v>
      </c>
      <c r="L4843" s="11">
        <v>2</v>
      </c>
    </row>
    <row r="4844" spans="1:12">
      <c r="A4844" s="11" t="s">
        <v>8605</v>
      </c>
      <c r="D4844" s="11" t="s">
        <v>260</v>
      </c>
      <c r="E4844" s="19" t="s">
        <v>8751</v>
      </c>
      <c r="F4844" s="10">
        <v>42036</v>
      </c>
      <c r="G4844" s="10">
        <v>45689</v>
      </c>
      <c r="H4844" s="11">
        <v>11</v>
      </c>
      <c r="I4844" s="20" t="s">
        <v>259</v>
      </c>
      <c r="J4844" s="11" t="s">
        <v>261</v>
      </c>
      <c r="K4844" s="11" t="s">
        <v>11524</v>
      </c>
      <c r="L4844" s="11">
        <v>2</v>
      </c>
    </row>
    <row r="4845" spans="1:12">
      <c r="A4845" s="11" t="s">
        <v>8606</v>
      </c>
      <c r="D4845" s="11" t="s">
        <v>260</v>
      </c>
      <c r="E4845" s="19" t="s">
        <v>8752</v>
      </c>
      <c r="F4845" s="10">
        <v>42036</v>
      </c>
      <c r="G4845" s="10">
        <v>45689</v>
      </c>
      <c r="H4845" s="11">
        <v>11</v>
      </c>
      <c r="I4845" s="20" t="s">
        <v>259</v>
      </c>
      <c r="J4845" s="11" t="s">
        <v>261</v>
      </c>
      <c r="K4845" s="11" t="s">
        <v>11524</v>
      </c>
      <c r="L4845" s="11">
        <v>2</v>
      </c>
    </row>
    <row r="4846" spans="1:12">
      <c r="A4846" s="11" t="s">
        <v>8607</v>
      </c>
      <c r="D4846" s="11" t="s">
        <v>260</v>
      </c>
      <c r="E4846" s="19" t="s">
        <v>8753</v>
      </c>
      <c r="F4846" s="10">
        <v>42036</v>
      </c>
      <c r="G4846" s="10">
        <v>45689</v>
      </c>
      <c r="H4846" s="11">
        <v>11</v>
      </c>
      <c r="I4846" s="20" t="s">
        <v>259</v>
      </c>
      <c r="J4846" s="11" t="s">
        <v>261</v>
      </c>
      <c r="K4846" s="11" t="s">
        <v>11524</v>
      </c>
      <c r="L4846" s="11">
        <v>2</v>
      </c>
    </row>
    <row r="4847" spans="1:12">
      <c r="A4847" s="11" t="s">
        <v>8608</v>
      </c>
      <c r="D4847" s="11" t="s">
        <v>260</v>
      </c>
      <c r="E4847" s="19" t="s">
        <v>8754</v>
      </c>
      <c r="F4847" s="10">
        <v>42036</v>
      </c>
      <c r="G4847" s="10">
        <v>45689</v>
      </c>
      <c r="H4847" s="11">
        <v>11</v>
      </c>
      <c r="I4847" s="20" t="s">
        <v>259</v>
      </c>
      <c r="J4847" s="11" t="s">
        <v>261</v>
      </c>
      <c r="K4847" s="11" t="s">
        <v>11524</v>
      </c>
      <c r="L4847" s="11">
        <v>2</v>
      </c>
    </row>
    <row r="4848" spans="1:12">
      <c r="A4848" s="11" t="s">
        <v>8609</v>
      </c>
      <c r="D4848" s="11" t="s">
        <v>260</v>
      </c>
      <c r="E4848" s="19" t="s">
        <v>8755</v>
      </c>
      <c r="F4848" s="10">
        <v>42036</v>
      </c>
      <c r="G4848" s="10">
        <v>45689</v>
      </c>
      <c r="H4848" s="11">
        <v>11</v>
      </c>
      <c r="I4848" s="20" t="s">
        <v>259</v>
      </c>
      <c r="J4848" s="11" t="s">
        <v>261</v>
      </c>
      <c r="K4848" s="11" t="s">
        <v>11524</v>
      </c>
      <c r="L4848" s="11">
        <v>2</v>
      </c>
    </row>
    <row r="4849" spans="1:12">
      <c r="A4849" s="11" t="s">
        <v>8610</v>
      </c>
      <c r="D4849" s="11" t="s">
        <v>260</v>
      </c>
      <c r="E4849" s="19" t="s">
        <v>8756</v>
      </c>
      <c r="F4849" s="10">
        <v>42036</v>
      </c>
      <c r="G4849" s="10">
        <v>45689</v>
      </c>
      <c r="H4849" s="11">
        <v>11</v>
      </c>
      <c r="I4849" s="20" t="s">
        <v>259</v>
      </c>
      <c r="J4849" s="11" t="s">
        <v>261</v>
      </c>
      <c r="K4849" s="11" t="s">
        <v>11524</v>
      </c>
      <c r="L4849" s="11">
        <v>2</v>
      </c>
    </row>
    <row r="4850" spans="1:12">
      <c r="A4850" s="11" t="s">
        <v>8611</v>
      </c>
      <c r="D4850" s="11" t="s">
        <v>260</v>
      </c>
      <c r="E4850" s="19" t="s">
        <v>8757</v>
      </c>
      <c r="F4850" s="10">
        <v>42036</v>
      </c>
      <c r="G4850" s="10">
        <v>45689</v>
      </c>
      <c r="H4850" s="11">
        <v>11</v>
      </c>
      <c r="I4850" s="20" t="s">
        <v>259</v>
      </c>
      <c r="J4850" s="11" t="s">
        <v>261</v>
      </c>
      <c r="K4850" s="11" t="s">
        <v>11524</v>
      </c>
      <c r="L4850" s="11">
        <v>2</v>
      </c>
    </row>
    <row r="4851" spans="1:12">
      <c r="A4851" s="11" t="s">
        <v>8612</v>
      </c>
      <c r="D4851" s="11" t="s">
        <v>260</v>
      </c>
      <c r="E4851" s="19" t="s">
        <v>8758</v>
      </c>
      <c r="F4851" s="10">
        <v>42036</v>
      </c>
      <c r="G4851" s="10">
        <v>45689</v>
      </c>
      <c r="H4851" s="11">
        <v>11</v>
      </c>
      <c r="I4851" s="11" t="s">
        <v>277</v>
      </c>
      <c r="J4851" s="11" t="s">
        <v>261</v>
      </c>
      <c r="K4851" s="11" t="s">
        <v>11524</v>
      </c>
      <c r="L4851" s="11">
        <v>2</v>
      </c>
    </row>
    <row r="4852" spans="1:12">
      <c r="A4852" s="11" t="s">
        <v>8613</v>
      </c>
      <c r="D4852" s="11" t="s">
        <v>260</v>
      </c>
      <c r="E4852" s="19" t="s">
        <v>8759</v>
      </c>
      <c r="F4852" s="10">
        <v>42036</v>
      </c>
      <c r="G4852" s="10">
        <v>45689</v>
      </c>
      <c r="H4852" s="11">
        <v>11</v>
      </c>
      <c r="I4852" s="11" t="s">
        <v>277</v>
      </c>
      <c r="J4852" s="11" t="s">
        <v>261</v>
      </c>
      <c r="K4852" s="11" t="s">
        <v>11524</v>
      </c>
      <c r="L4852" s="11">
        <v>2</v>
      </c>
    </row>
    <row r="4853" spans="1:12">
      <c r="A4853" s="11" t="s">
        <v>8614</v>
      </c>
      <c r="D4853" s="11" t="s">
        <v>260</v>
      </c>
      <c r="E4853" s="19" t="s">
        <v>8760</v>
      </c>
      <c r="F4853" s="10">
        <v>42036</v>
      </c>
      <c r="G4853" s="10">
        <v>45689</v>
      </c>
      <c r="H4853" s="11">
        <v>11</v>
      </c>
      <c r="I4853" s="11" t="s">
        <v>277</v>
      </c>
      <c r="J4853" s="11" t="s">
        <v>261</v>
      </c>
      <c r="K4853" s="11" t="s">
        <v>11524</v>
      </c>
      <c r="L4853" s="11">
        <v>2</v>
      </c>
    </row>
    <row r="4854" spans="1:12">
      <c r="A4854" s="11" t="s">
        <v>12199</v>
      </c>
      <c r="D4854" s="11" t="s">
        <v>260</v>
      </c>
      <c r="E4854" s="19" t="s">
        <v>8761</v>
      </c>
      <c r="F4854" s="10">
        <v>42036</v>
      </c>
      <c r="G4854" s="10">
        <v>45689</v>
      </c>
      <c r="H4854" s="11">
        <v>11</v>
      </c>
      <c r="I4854" s="20" t="s">
        <v>259</v>
      </c>
      <c r="J4854" s="11" t="s">
        <v>261</v>
      </c>
      <c r="K4854" s="11" t="s">
        <v>11524</v>
      </c>
      <c r="L4854" s="11">
        <v>2</v>
      </c>
    </row>
    <row r="4855" spans="1:12">
      <c r="A4855" s="11" t="s">
        <v>12200</v>
      </c>
      <c r="D4855" s="11" t="s">
        <v>260</v>
      </c>
      <c r="E4855" s="19" t="s">
        <v>8762</v>
      </c>
      <c r="F4855" s="10">
        <v>42036</v>
      </c>
      <c r="G4855" s="10">
        <v>45689</v>
      </c>
      <c r="H4855" s="11">
        <v>11</v>
      </c>
      <c r="I4855" s="20" t="s">
        <v>259</v>
      </c>
      <c r="J4855" s="11" t="s">
        <v>261</v>
      </c>
      <c r="K4855" s="11" t="s">
        <v>11524</v>
      </c>
      <c r="L4855" s="11">
        <v>2</v>
      </c>
    </row>
    <row r="4856" spans="1:12">
      <c r="A4856" s="11" t="s">
        <v>12201</v>
      </c>
      <c r="D4856" s="11" t="s">
        <v>260</v>
      </c>
      <c r="E4856" s="19" t="s">
        <v>8763</v>
      </c>
      <c r="F4856" s="10">
        <v>42036</v>
      </c>
      <c r="G4856" s="10">
        <v>45689</v>
      </c>
      <c r="H4856" s="11">
        <v>11</v>
      </c>
      <c r="I4856" s="20" t="s">
        <v>259</v>
      </c>
      <c r="J4856" s="11" t="s">
        <v>261</v>
      </c>
      <c r="K4856" s="11" t="s">
        <v>11524</v>
      </c>
      <c r="L4856" s="11">
        <v>2</v>
      </c>
    </row>
    <row r="4857" spans="1:12">
      <c r="A4857" s="11" t="s">
        <v>12202</v>
      </c>
      <c r="D4857" s="11" t="s">
        <v>260</v>
      </c>
      <c r="E4857" s="19" t="s">
        <v>8764</v>
      </c>
      <c r="F4857" s="10">
        <v>42036</v>
      </c>
      <c r="G4857" s="10">
        <v>45689</v>
      </c>
      <c r="H4857" s="11">
        <v>11</v>
      </c>
      <c r="I4857" s="20" t="s">
        <v>259</v>
      </c>
      <c r="J4857" s="11" t="s">
        <v>261</v>
      </c>
      <c r="K4857" s="11" t="s">
        <v>11524</v>
      </c>
      <c r="L4857" s="11">
        <v>2</v>
      </c>
    </row>
    <row r="4858" spans="1:12">
      <c r="A4858" s="11" t="s">
        <v>12203</v>
      </c>
      <c r="D4858" s="11" t="s">
        <v>260</v>
      </c>
      <c r="E4858" s="19" t="s">
        <v>8765</v>
      </c>
      <c r="F4858" s="10">
        <v>42036</v>
      </c>
      <c r="G4858" s="10">
        <v>45689</v>
      </c>
      <c r="H4858" s="11">
        <v>11</v>
      </c>
      <c r="I4858" s="20" t="s">
        <v>259</v>
      </c>
      <c r="J4858" s="11" t="s">
        <v>261</v>
      </c>
      <c r="K4858" s="11" t="s">
        <v>11524</v>
      </c>
      <c r="L4858" s="11">
        <v>2</v>
      </c>
    </row>
    <row r="4859" spans="1:12">
      <c r="A4859" s="11" t="s">
        <v>12204</v>
      </c>
      <c r="D4859" s="11" t="s">
        <v>260</v>
      </c>
      <c r="E4859" s="19" t="s">
        <v>8766</v>
      </c>
      <c r="F4859" s="10">
        <v>42036</v>
      </c>
      <c r="G4859" s="10">
        <v>45689</v>
      </c>
      <c r="H4859" s="11">
        <v>11</v>
      </c>
      <c r="I4859" s="20" t="s">
        <v>259</v>
      </c>
      <c r="J4859" s="11" t="s">
        <v>261</v>
      </c>
      <c r="K4859" s="11" t="s">
        <v>11524</v>
      </c>
      <c r="L4859" s="11">
        <v>2</v>
      </c>
    </row>
    <row r="4860" spans="1:12">
      <c r="A4860" s="11" t="s">
        <v>12205</v>
      </c>
      <c r="D4860" s="11" t="s">
        <v>260</v>
      </c>
      <c r="E4860" s="19" t="s">
        <v>8767</v>
      </c>
      <c r="F4860" s="10">
        <v>42036</v>
      </c>
      <c r="G4860" s="10">
        <v>45689</v>
      </c>
      <c r="H4860" s="11">
        <v>11</v>
      </c>
      <c r="I4860" s="20" t="s">
        <v>259</v>
      </c>
      <c r="J4860" s="11" t="s">
        <v>261</v>
      </c>
      <c r="K4860" s="11" t="s">
        <v>11524</v>
      </c>
      <c r="L4860" s="11">
        <v>2</v>
      </c>
    </row>
    <row r="4861" spans="1:12">
      <c r="A4861" s="11" t="s">
        <v>12206</v>
      </c>
      <c r="D4861" s="11" t="s">
        <v>260</v>
      </c>
      <c r="E4861" s="19" t="s">
        <v>8768</v>
      </c>
      <c r="F4861" s="10">
        <v>42036</v>
      </c>
      <c r="G4861" s="10">
        <v>45689</v>
      </c>
      <c r="H4861" s="11">
        <v>11</v>
      </c>
      <c r="I4861" s="20" t="s">
        <v>259</v>
      </c>
      <c r="J4861" s="11" t="s">
        <v>261</v>
      </c>
      <c r="K4861" s="11" t="s">
        <v>11524</v>
      </c>
      <c r="L4861" s="11">
        <v>2</v>
      </c>
    </row>
    <row r="4862" spans="1:12">
      <c r="A4862" s="11" t="s">
        <v>12207</v>
      </c>
      <c r="D4862" s="11" t="s">
        <v>260</v>
      </c>
      <c r="E4862" s="19" t="s">
        <v>8769</v>
      </c>
      <c r="F4862" s="10">
        <v>42036</v>
      </c>
      <c r="G4862" s="10">
        <v>45689</v>
      </c>
      <c r="H4862" s="11">
        <v>11</v>
      </c>
      <c r="I4862" s="20" t="s">
        <v>259</v>
      </c>
      <c r="J4862" s="11" t="s">
        <v>261</v>
      </c>
      <c r="K4862" s="11" t="s">
        <v>11524</v>
      </c>
      <c r="L4862" s="11">
        <v>2</v>
      </c>
    </row>
    <row r="4863" spans="1:12">
      <c r="A4863" s="11" t="s">
        <v>12208</v>
      </c>
      <c r="D4863" s="11" t="s">
        <v>260</v>
      </c>
      <c r="E4863" s="19" t="s">
        <v>8770</v>
      </c>
      <c r="F4863" s="10">
        <v>42036</v>
      </c>
      <c r="G4863" s="10">
        <v>45689</v>
      </c>
      <c r="H4863" s="11">
        <v>11</v>
      </c>
      <c r="I4863" s="20" t="s">
        <v>259</v>
      </c>
      <c r="J4863" s="11" t="s">
        <v>261</v>
      </c>
      <c r="K4863" s="11" t="s">
        <v>11524</v>
      </c>
      <c r="L4863" s="11">
        <v>2</v>
      </c>
    </row>
    <row r="4864" spans="1:12">
      <c r="A4864" s="11" t="s">
        <v>12209</v>
      </c>
      <c r="D4864" s="11" t="s">
        <v>260</v>
      </c>
      <c r="E4864" s="19" t="s">
        <v>8771</v>
      </c>
      <c r="F4864" s="10">
        <v>42036</v>
      </c>
      <c r="G4864" s="10">
        <v>45689</v>
      </c>
      <c r="H4864" s="11">
        <v>11</v>
      </c>
      <c r="I4864" s="20" t="s">
        <v>259</v>
      </c>
      <c r="J4864" s="11" t="s">
        <v>261</v>
      </c>
      <c r="K4864" s="11" t="s">
        <v>11524</v>
      </c>
      <c r="L4864" s="11">
        <v>2</v>
      </c>
    </row>
    <row r="4865" spans="1:12">
      <c r="A4865" s="11" t="s">
        <v>12210</v>
      </c>
      <c r="D4865" s="11" t="s">
        <v>260</v>
      </c>
      <c r="E4865" s="19" t="s">
        <v>8772</v>
      </c>
      <c r="F4865" s="10">
        <v>42036</v>
      </c>
      <c r="G4865" s="10">
        <v>45689</v>
      </c>
      <c r="H4865" s="11">
        <v>11</v>
      </c>
      <c r="I4865" s="20" t="s">
        <v>259</v>
      </c>
      <c r="J4865" s="11" t="s">
        <v>261</v>
      </c>
      <c r="K4865" s="11" t="s">
        <v>11524</v>
      </c>
      <c r="L4865" s="11">
        <v>2</v>
      </c>
    </row>
    <row r="4866" spans="1:12">
      <c r="A4866" s="11" t="s">
        <v>12211</v>
      </c>
      <c r="D4866" s="11" t="s">
        <v>260</v>
      </c>
      <c r="E4866" s="19" t="s">
        <v>8773</v>
      </c>
      <c r="F4866" s="10">
        <v>42036</v>
      </c>
      <c r="G4866" s="10">
        <v>45689</v>
      </c>
      <c r="H4866" s="11">
        <v>11</v>
      </c>
      <c r="I4866" s="20" t="s">
        <v>259</v>
      </c>
      <c r="J4866" s="11" t="s">
        <v>261</v>
      </c>
      <c r="K4866" s="11" t="s">
        <v>11524</v>
      </c>
      <c r="L4866" s="11">
        <v>2</v>
      </c>
    </row>
    <row r="4867" spans="1:12">
      <c r="A4867" s="11" t="s">
        <v>12212</v>
      </c>
      <c r="D4867" s="11" t="s">
        <v>260</v>
      </c>
      <c r="E4867" s="19" t="s">
        <v>8774</v>
      </c>
      <c r="F4867" s="10">
        <v>42036</v>
      </c>
      <c r="G4867" s="10">
        <v>45689</v>
      </c>
      <c r="H4867" s="11">
        <v>11</v>
      </c>
      <c r="I4867" s="20" t="s">
        <v>259</v>
      </c>
      <c r="J4867" s="11" t="s">
        <v>261</v>
      </c>
      <c r="K4867" s="11" t="s">
        <v>11524</v>
      </c>
      <c r="L4867" s="11">
        <v>2</v>
      </c>
    </row>
    <row r="4868" spans="1:12">
      <c r="A4868" s="11" t="s">
        <v>12213</v>
      </c>
      <c r="D4868" s="11" t="s">
        <v>260</v>
      </c>
      <c r="E4868" s="19" t="s">
        <v>8775</v>
      </c>
      <c r="F4868" s="10">
        <v>42036</v>
      </c>
      <c r="G4868" s="10">
        <v>45689</v>
      </c>
      <c r="H4868" s="11">
        <v>11</v>
      </c>
      <c r="I4868" s="20" t="s">
        <v>259</v>
      </c>
      <c r="J4868" s="11" t="s">
        <v>261</v>
      </c>
      <c r="K4868" s="11" t="s">
        <v>11524</v>
      </c>
      <c r="L4868" s="11">
        <v>2</v>
      </c>
    </row>
    <row r="4869" spans="1:12">
      <c r="A4869" s="11" t="s">
        <v>12214</v>
      </c>
      <c r="D4869" s="11" t="s">
        <v>260</v>
      </c>
      <c r="E4869" s="19" t="s">
        <v>8776</v>
      </c>
      <c r="F4869" s="10">
        <v>42036</v>
      </c>
      <c r="G4869" s="10">
        <v>45689</v>
      </c>
      <c r="H4869" s="11">
        <v>11</v>
      </c>
      <c r="I4869" s="11" t="s">
        <v>277</v>
      </c>
      <c r="J4869" s="11" t="s">
        <v>261</v>
      </c>
      <c r="K4869" s="11" t="s">
        <v>11524</v>
      </c>
      <c r="L4869" s="11">
        <v>2</v>
      </c>
    </row>
    <row r="4870" spans="1:12">
      <c r="A4870" s="11" t="s">
        <v>12215</v>
      </c>
      <c r="D4870" s="11" t="s">
        <v>260</v>
      </c>
      <c r="E4870" s="19" t="s">
        <v>8777</v>
      </c>
      <c r="F4870" s="10">
        <v>42036</v>
      </c>
      <c r="G4870" s="10">
        <v>45689</v>
      </c>
      <c r="H4870" s="11">
        <v>11</v>
      </c>
      <c r="I4870" s="11" t="s">
        <v>277</v>
      </c>
      <c r="J4870" s="11" t="s">
        <v>261</v>
      </c>
      <c r="K4870" s="11" t="s">
        <v>11524</v>
      </c>
      <c r="L4870" s="11">
        <v>2</v>
      </c>
    </row>
    <row r="4871" spans="1:12">
      <c r="A4871" s="11" t="s">
        <v>12216</v>
      </c>
      <c r="D4871" s="11" t="s">
        <v>260</v>
      </c>
      <c r="E4871" s="19" t="s">
        <v>8778</v>
      </c>
      <c r="F4871" s="10">
        <v>42036</v>
      </c>
      <c r="G4871" s="10">
        <v>45689</v>
      </c>
      <c r="H4871" s="11">
        <v>11</v>
      </c>
      <c r="I4871" s="11" t="s">
        <v>277</v>
      </c>
      <c r="J4871" s="11" t="s">
        <v>261</v>
      </c>
      <c r="K4871" s="11" t="s">
        <v>11524</v>
      </c>
      <c r="L4871" s="11">
        <v>2</v>
      </c>
    </row>
    <row r="4872" spans="1:12">
      <c r="A4872" s="11" t="s">
        <v>12037</v>
      </c>
      <c r="D4872" s="11" t="s">
        <v>260</v>
      </c>
      <c r="E4872" s="19" t="s">
        <v>8779</v>
      </c>
      <c r="F4872" s="10">
        <v>42036</v>
      </c>
      <c r="G4872" s="10">
        <v>45689</v>
      </c>
      <c r="H4872" s="11">
        <v>11</v>
      </c>
      <c r="I4872" s="20" t="s">
        <v>259</v>
      </c>
      <c r="J4872" s="11" t="s">
        <v>261</v>
      </c>
      <c r="K4872" s="11" t="s">
        <v>11524</v>
      </c>
      <c r="L4872" s="11">
        <v>2</v>
      </c>
    </row>
    <row r="4873" spans="1:12">
      <c r="A4873" s="11" t="s">
        <v>12038</v>
      </c>
      <c r="D4873" s="11" t="s">
        <v>260</v>
      </c>
      <c r="E4873" s="19" t="s">
        <v>8780</v>
      </c>
      <c r="F4873" s="10">
        <v>42036</v>
      </c>
      <c r="G4873" s="10">
        <v>45689</v>
      </c>
      <c r="H4873" s="11">
        <v>11</v>
      </c>
      <c r="I4873" s="20" t="s">
        <v>259</v>
      </c>
      <c r="J4873" s="11" t="s">
        <v>261</v>
      </c>
      <c r="K4873" s="11" t="s">
        <v>11524</v>
      </c>
      <c r="L4873" s="11">
        <v>2</v>
      </c>
    </row>
    <row r="4874" spans="1:12">
      <c r="A4874" s="11" t="s">
        <v>12039</v>
      </c>
      <c r="D4874" s="11" t="s">
        <v>260</v>
      </c>
      <c r="E4874" s="19" t="s">
        <v>8781</v>
      </c>
      <c r="F4874" s="10">
        <v>42036</v>
      </c>
      <c r="G4874" s="10">
        <v>45689</v>
      </c>
      <c r="H4874" s="11">
        <v>11</v>
      </c>
      <c r="I4874" s="20" t="s">
        <v>259</v>
      </c>
      <c r="J4874" s="11" t="s">
        <v>261</v>
      </c>
      <c r="K4874" s="11" t="s">
        <v>11524</v>
      </c>
      <c r="L4874" s="11">
        <v>2</v>
      </c>
    </row>
    <row r="4875" spans="1:12">
      <c r="A4875" s="11" t="s">
        <v>12040</v>
      </c>
      <c r="D4875" s="11" t="s">
        <v>260</v>
      </c>
      <c r="E4875" s="19" t="s">
        <v>8782</v>
      </c>
      <c r="F4875" s="10">
        <v>42036</v>
      </c>
      <c r="G4875" s="10">
        <v>45689</v>
      </c>
      <c r="H4875" s="11">
        <v>11</v>
      </c>
      <c r="I4875" s="20" t="s">
        <v>259</v>
      </c>
      <c r="J4875" s="11" t="s">
        <v>261</v>
      </c>
      <c r="K4875" s="11" t="s">
        <v>11524</v>
      </c>
      <c r="L4875" s="11">
        <v>2</v>
      </c>
    </row>
    <row r="4876" spans="1:12">
      <c r="A4876" s="11" t="s">
        <v>12041</v>
      </c>
      <c r="D4876" s="11" t="s">
        <v>260</v>
      </c>
      <c r="E4876" s="19" t="s">
        <v>8783</v>
      </c>
      <c r="F4876" s="10">
        <v>42036</v>
      </c>
      <c r="G4876" s="10">
        <v>45689</v>
      </c>
      <c r="H4876" s="11">
        <v>11</v>
      </c>
      <c r="I4876" s="20" t="s">
        <v>259</v>
      </c>
      <c r="J4876" s="11" t="s">
        <v>261</v>
      </c>
      <c r="K4876" s="11" t="s">
        <v>11524</v>
      </c>
      <c r="L4876" s="11">
        <v>2</v>
      </c>
    </row>
    <row r="4877" spans="1:12">
      <c r="A4877" s="11" t="s">
        <v>12042</v>
      </c>
      <c r="D4877" s="11" t="s">
        <v>260</v>
      </c>
      <c r="E4877" s="19" t="s">
        <v>8784</v>
      </c>
      <c r="F4877" s="10">
        <v>42036</v>
      </c>
      <c r="G4877" s="10">
        <v>45689</v>
      </c>
      <c r="H4877" s="11">
        <v>11</v>
      </c>
      <c r="I4877" s="20" t="s">
        <v>259</v>
      </c>
      <c r="J4877" s="11" t="s">
        <v>261</v>
      </c>
      <c r="K4877" s="11" t="s">
        <v>11524</v>
      </c>
      <c r="L4877" s="11">
        <v>2</v>
      </c>
    </row>
    <row r="4878" spans="1:12">
      <c r="A4878" s="11" t="s">
        <v>12043</v>
      </c>
      <c r="D4878" s="11" t="s">
        <v>260</v>
      </c>
      <c r="E4878" s="19" t="s">
        <v>8785</v>
      </c>
      <c r="F4878" s="10">
        <v>42036</v>
      </c>
      <c r="G4878" s="10">
        <v>45689</v>
      </c>
      <c r="H4878" s="11">
        <v>11</v>
      </c>
      <c r="I4878" s="20" t="s">
        <v>259</v>
      </c>
      <c r="J4878" s="11" t="s">
        <v>261</v>
      </c>
      <c r="K4878" s="11" t="s">
        <v>11524</v>
      </c>
      <c r="L4878" s="11">
        <v>2</v>
      </c>
    </row>
    <row r="4879" spans="1:12">
      <c r="A4879" s="11" t="s">
        <v>12044</v>
      </c>
      <c r="D4879" s="11" t="s">
        <v>260</v>
      </c>
      <c r="E4879" s="19" t="s">
        <v>8786</v>
      </c>
      <c r="F4879" s="10">
        <v>42036</v>
      </c>
      <c r="G4879" s="10">
        <v>45689</v>
      </c>
      <c r="H4879" s="11">
        <v>11</v>
      </c>
      <c r="I4879" s="20" t="s">
        <v>259</v>
      </c>
      <c r="J4879" s="11" t="s">
        <v>261</v>
      </c>
      <c r="K4879" s="11" t="s">
        <v>11524</v>
      </c>
      <c r="L4879" s="11">
        <v>2</v>
      </c>
    </row>
    <row r="4880" spans="1:12">
      <c r="A4880" s="11" t="s">
        <v>12045</v>
      </c>
      <c r="D4880" s="11" t="s">
        <v>260</v>
      </c>
      <c r="E4880" s="19" t="s">
        <v>8787</v>
      </c>
      <c r="F4880" s="10">
        <v>42036</v>
      </c>
      <c r="G4880" s="10">
        <v>45689</v>
      </c>
      <c r="H4880" s="11">
        <v>11</v>
      </c>
      <c r="I4880" s="20" t="s">
        <v>259</v>
      </c>
      <c r="J4880" s="11" t="s">
        <v>261</v>
      </c>
      <c r="K4880" s="11" t="s">
        <v>11524</v>
      </c>
      <c r="L4880" s="11">
        <v>2</v>
      </c>
    </row>
    <row r="4881" spans="1:12">
      <c r="A4881" s="11" t="s">
        <v>12046</v>
      </c>
      <c r="D4881" s="11" t="s">
        <v>260</v>
      </c>
      <c r="E4881" s="19" t="s">
        <v>8788</v>
      </c>
      <c r="F4881" s="10">
        <v>42036</v>
      </c>
      <c r="G4881" s="10">
        <v>45689</v>
      </c>
      <c r="H4881" s="11">
        <v>11</v>
      </c>
      <c r="I4881" s="20" t="s">
        <v>259</v>
      </c>
      <c r="J4881" s="11" t="s">
        <v>261</v>
      </c>
      <c r="K4881" s="11" t="s">
        <v>11524</v>
      </c>
      <c r="L4881" s="11">
        <v>2</v>
      </c>
    </row>
    <row r="4882" spans="1:12">
      <c r="A4882" s="11" t="s">
        <v>12047</v>
      </c>
      <c r="D4882" s="11" t="s">
        <v>260</v>
      </c>
      <c r="E4882" s="19" t="s">
        <v>8789</v>
      </c>
      <c r="F4882" s="10">
        <v>42036</v>
      </c>
      <c r="G4882" s="10">
        <v>45689</v>
      </c>
      <c r="H4882" s="11">
        <v>11</v>
      </c>
      <c r="I4882" s="20" t="s">
        <v>259</v>
      </c>
      <c r="J4882" s="11" t="s">
        <v>261</v>
      </c>
      <c r="K4882" s="11" t="s">
        <v>11524</v>
      </c>
      <c r="L4882" s="11">
        <v>2</v>
      </c>
    </row>
    <row r="4883" spans="1:12">
      <c r="A4883" s="11" t="s">
        <v>12048</v>
      </c>
      <c r="D4883" s="11" t="s">
        <v>260</v>
      </c>
      <c r="E4883" s="19" t="s">
        <v>8790</v>
      </c>
      <c r="F4883" s="10">
        <v>42036</v>
      </c>
      <c r="G4883" s="10">
        <v>45689</v>
      </c>
      <c r="H4883" s="11">
        <v>11</v>
      </c>
      <c r="I4883" s="20" t="s">
        <v>259</v>
      </c>
      <c r="J4883" s="11" t="s">
        <v>261</v>
      </c>
      <c r="K4883" s="11" t="s">
        <v>11524</v>
      </c>
      <c r="L4883" s="11">
        <v>2</v>
      </c>
    </row>
    <row r="4884" spans="1:12">
      <c r="A4884" s="11" t="s">
        <v>12049</v>
      </c>
      <c r="D4884" s="11" t="s">
        <v>260</v>
      </c>
      <c r="E4884" s="19" t="s">
        <v>8791</v>
      </c>
      <c r="F4884" s="10">
        <v>42036</v>
      </c>
      <c r="G4884" s="10">
        <v>45689</v>
      </c>
      <c r="H4884" s="11">
        <v>11</v>
      </c>
      <c r="I4884" s="20" t="s">
        <v>259</v>
      </c>
      <c r="J4884" s="11" t="s">
        <v>261</v>
      </c>
      <c r="K4884" s="11" t="s">
        <v>11524</v>
      </c>
      <c r="L4884" s="11">
        <v>2</v>
      </c>
    </row>
    <row r="4885" spans="1:12">
      <c r="A4885" s="11" t="s">
        <v>12050</v>
      </c>
      <c r="D4885" s="11" t="s">
        <v>260</v>
      </c>
      <c r="E4885" s="19" t="s">
        <v>8792</v>
      </c>
      <c r="F4885" s="10">
        <v>42036</v>
      </c>
      <c r="G4885" s="10">
        <v>45689</v>
      </c>
      <c r="H4885" s="11">
        <v>11</v>
      </c>
      <c r="I4885" s="20" t="s">
        <v>259</v>
      </c>
      <c r="J4885" s="11" t="s">
        <v>261</v>
      </c>
      <c r="K4885" s="11" t="s">
        <v>11524</v>
      </c>
      <c r="L4885" s="11">
        <v>2</v>
      </c>
    </row>
    <row r="4886" spans="1:12">
      <c r="A4886" s="11" t="s">
        <v>12051</v>
      </c>
      <c r="D4886" s="11" t="s">
        <v>260</v>
      </c>
      <c r="E4886" s="19" t="s">
        <v>8793</v>
      </c>
      <c r="F4886" s="10">
        <v>42036</v>
      </c>
      <c r="G4886" s="10">
        <v>45689</v>
      </c>
      <c r="H4886" s="11">
        <v>11</v>
      </c>
      <c r="I4886" s="20" t="s">
        <v>259</v>
      </c>
      <c r="J4886" s="11" t="s">
        <v>261</v>
      </c>
      <c r="K4886" s="11" t="s">
        <v>11524</v>
      </c>
      <c r="L4886" s="11">
        <v>2</v>
      </c>
    </row>
    <row r="4887" spans="1:12">
      <c r="A4887" s="11" t="s">
        <v>12052</v>
      </c>
      <c r="D4887" s="11" t="s">
        <v>260</v>
      </c>
      <c r="E4887" s="19" t="s">
        <v>8794</v>
      </c>
      <c r="F4887" s="10">
        <v>42036</v>
      </c>
      <c r="G4887" s="10">
        <v>45689</v>
      </c>
      <c r="H4887" s="11">
        <v>11</v>
      </c>
      <c r="I4887" s="11" t="s">
        <v>277</v>
      </c>
      <c r="J4887" s="11" t="s">
        <v>261</v>
      </c>
      <c r="K4887" s="11" t="s">
        <v>11524</v>
      </c>
      <c r="L4887" s="11">
        <v>2</v>
      </c>
    </row>
    <row r="4888" spans="1:12">
      <c r="A4888" s="11" t="s">
        <v>12053</v>
      </c>
      <c r="D4888" s="11" t="s">
        <v>260</v>
      </c>
      <c r="E4888" s="19" t="s">
        <v>8795</v>
      </c>
      <c r="F4888" s="10">
        <v>42036</v>
      </c>
      <c r="G4888" s="10">
        <v>45689</v>
      </c>
      <c r="H4888" s="11">
        <v>11</v>
      </c>
      <c r="I4888" s="11" t="s">
        <v>277</v>
      </c>
      <c r="J4888" s="11" t="s">
        <v>261</v>
      </c>
      <c r="K4888" s="11" t="s">
        <v>11524</v>
      </c>
      <c r="L4888" s="11">
        <v>2</v>
      </c>
    </row>
    <row r="4889" spans="1:12">
      <c r="A4889" s="11" t="s">
        <v>12054</v>
      </c>
      <c r="D4889" s="11" t="s">
        <v>260</v>
      </c>
      <c r="E4889" s="19" t="s">
        <v>8796</v>
      </c>
      <c r="F4889" s="10">
        <v>42036</v>
      </c>
      <c r="G4889" s="10">
        <v>45689</v>
      </c>
      <c r="H4889" s="11">
        <v>11</v>
      </c>
      <c r="I4889" s="11" t="s">
        <v>277</v>
      </c>
      <c r="J4889" s="11" t="s">
        <v>261</v>
      </c>
      <c r="K4889" s="11" t="s">
        <v>11524</v>
      </c>
      <c r="L4889" s="11">
        <v>2</v>
      </c>
    </row>
    <row r="4890" spans="1:12">
      <c r="A4890" s="11" t="s">
        <v>11875</v>
      </c>
      <c r="D4890" s="11" t="s">
        <v>260</v>
      </c>
      <c r="E4890" s="19" t="s">
        <v>8797</v>
      </c>
      <c r="F4890" s="10">
        <v>42036</v>
      </c>
      <c r="G4890" s="10">
        <v>45689</v>
      </c>
      <c r="H4890" s="11">
        <v>11</v>
      </c>
      <c r="I4890" s="20" t="s">
        <v>259</v>
      </c>
      <c r="J4890" s="11" t="s">
        <v>261</v>
      </c>
      <c r="K4890" s="11" t="s">
        <v>11524</v>
      </c>
      <c r="L4890" s="11">
        <v>2</v>
      </c>
    </row>
    <row r="4891" spans="1:12">
      <c r="A4891" s="11" t="s">
        <v>11876</v>
      </c>
      <c r="D4891" s="11" t="s">
        <v>260</v>
      </c>
      <c r="E4891" s="19" t="s">
        <v>8798</v>
      </c>
      <c r="F4891" s="10">
        <v>42036</v>
      </c>
      <c r="G4891" s="10">
        <v>45689</v>
      </c>
      <c r="H4891" s="11">
        <v>11</v>
      </c>
      <c r="I4891" s="20" t="s">
        <v>259</v>
      </c>
      <c r="J4891" s="11" t="s">
        <v>261</v>
      </c>
      <c r="K4891" s="11" t="s">
        <v>11524</v>
      </c>
      <c r="L4891" s="11">
        <v>2</v>
      </c>
    </row>
    <row r="4892" spans="1:12">
      <c r="A4892" s="11" t="s">
        <v>11877</v>
      </c>
      <c r="D4892" s="11" t="s">
        <v>260</v>
      </c>
      <c r="E4892" s="19" t="s">
        <v>8799</v>
      </c>
      <c r="F4892" s="10">
        <v>42036</v>
      </c>
      <c r="G4892" s="10">
        <v>45689</v>
      </c>
      <c r="H4892" s="11">
        <v>11</v>
      </c>
      <c r="I4892" s="20" t="s">
        <v>259</v>
      </c>
      <c r="J4892" s="11" t="s">
        <v>261</v>
      </c>
      <c r="K4892" s="11" t="s">
        <v>11524</v>
      </c>
      <c r="L4892" s="11">
        <v>2</v>
      </c>
    </row>
    <row r="4893" spans="1:12">
      <c r="A4893" s="11" t="s">
        <v>11878</v>
      </c>
      <c r="D4893" s="11" t="s">
        <v>260</v>
      </c>
      <c r="E4893" s="19" t="s">
        <v>8800</v>
      </c>
      <c r="F4893" s="10">
        <v>42036</v>
      </c>
      <c r="G4893" s="10">
        <v>45689</v>
      </c>
      <c r="H4893" s="11">
        <v>11</v>
      </c>
      <c r="I4893" s="20" t="s">
        <v>259</v>
      </c>
      <c r="J4893" s="11" t="s">
        <v>261</v>
      </c>
      <c r="K4893" s="11" t="s">
        <v>11524</v>
      </c>
      <c r="L4893" s="11">
        <v>2</v>
      </c>
    </row>
    <row r="4894" spans="1:12">
      <c r="A4894" s="11" t="s">
        <v>11879</v>
      </c>
      <c r="D4894" s="11" t="s">
        <v>260</v>
      </c>
      <c r="E4894" s="19" t="s">
        <v>8801</v>
      </c>
      <c r="F4894" s="10">
        <v>42036</v>
      </c>
      <c r="G4894" s="10">
        <v>45689</v>
      </c>
      <c r="H4894" s="11">
        <v>11</v>
      </c>
      <c r="I4894" s="20" t="s">
        <v>259</v>
      </c>
      <c r="J4894" s="11" t="s">
        <v>261</v>
      </c>
      <c r="K4894" s="11" t="s">
        <v>11524</v>
      </c>
      <c r="L4894" s="11">
        <v>2</v>
      </c>
    </row>
    <row r="4895" spans="1:12">
      <c r="A4895" s="11" t="s">
        <v>11880</v>
      </c>
      <c r="D4895" s="11" t="s">
        <v>260</v>
      </c>
      <c r="E4895" s="19" t="s">
        <v>8802</v>
      </c>
      <c r="F4895" s="10">
        <v>42036</v>
      </c>
      <c r="G4895" s="10">
        <v>45689</v>
      </c>
      <c r="H4895" s="11">
        <v>11</v>
      </c>
      <c r="I4895" s="20" t="s">
        <v>259</v>
      </c>
      <c r="J4895" s="11" t="s">
        <v>261</v>
      </c>
      <c r="K4895" s="11" t="s">
        <v>11524</v>
      </c>
      <c r="L4895" s="11">
        <v>2</v>
      </c>
    </row>
    <row r="4896" spans="1:12">
      <c r="A4896" s="11" t="s">
        <v>11881</v>
      </c>
      <c r="D4896" s="11" t="s">
        <v>260</v>
      </c>
      <c r="E4896" s="19" t="s">
        <v>8803</v>
      </c>
      <c r="F4896" s="10">
        <v>42036</v>
      </c>
      <c r="G4896" s="10">
        <v>45689</v>
      </c>
      <c r="H4896" s="11">
        <v>11</v>
      </c>
      <c r="I4896" s="20" t="s">
        <v>259</v>
      </c>
      <c r="J4896" s="11" t="s">
        <v>261</v>
      </c>
      <c r="K4896" s="11" t="s">
        <v>11524</v>
      </c>
      <c r="L4896" s="11">
        <v>2</v>
      </c>
    </row>
    <row r="4897" spans="1:12">
      <c r="A4897" s="11" t="s">
        <v>11882</v>
      </c>
      <c r="D4897" s="11" t="s">
        <v>260</v>
      </c>
      <c r="E4897" s="19" t="s">
        <v>8804</v>
      </c>
      <c r="F4897" s="10">
        <v>42036</v>
      </c>
      <c r="G4897" s="10">
        <v>45689</v>
      </c>
      <c r="H4897" s="11">
        <v>11</v>
      </c>
      <c r="I4897" s="20" t="s">
        <v>259</v>
      </c>
      <c r="J4897" s="11" t="s">
        <v>261</v>
      </c>
      <c r="K4897" s="11" t="s">
        <v>11524</v>
      </c>
      <c r="L4897" s="11">
        <v>2</v>
      </c>
    </row>
    <row r="4898" spans="1:12">
      <c r="A4898" s="11" t="s">
        <v>11883</v>
      </c>
      <c r="D4898" s="11" t="s">
        <v>260</v>
      </c>
      <c r="E4898" s="19" t="s">
        <v>8805</v>
      </c>
      <c r="F4898" s="10">
        <v>42036</v>
      </c>
      <c r="G4898" s="10">
        <v>45689</v>
      </c>
      <c r="H4898" s="11">
        <v>11</v>
      </c>
      <c r="I4898" s="20" t="s">
        <v>259</v>
      </c>
      <c r="J4898" s="11" t="s">
        <v>261</v>
      </c>
      <c r="K4898" s="11" t="s">
        <v>11524</v>
      </c>
      <c r="L4898" s="11">
        <v>2</v>
      </c>
    </row>
    <row r="4899" spans="1:12">
      <c r="A4899" s="11" t="s">
        <v>11884</v>
      </c>
      <c r="D4899" s="11" t="s">
        <v>260</v>
      </c>
      <c r="E4899" s="19" t="s">
        <v>8806</v>
      </c>
      <c r="F4899" s="10">
        <v>42036</v>
      </c>
      <c r="G4899" s="10">
        <v>45689</v>
      </c>
      <c r="H4899" s="11">
        <v>11</v>
      </c>
      <c r="I4899" s="20" t="s">
        <v>259</v>
      </c>
      <c r="J4899" s="11" t="s">
        <v>261</v>
      </c>
      <c r="K4899" s="11" t="s">
        <v>11524</v>
      </c>
      <c r="L4899" s="11">
        <v>2</v>
      </c>
    </row>
    <row r="4900" spans="1:12">
      <c r="A4900" s="11" t="s">
        <v>11885</v>
      </c>
      <c r="D4900" s="11" t="s">
        <v>260</v>
      </c>
      <c r="E4900" s="19" t="s">
        <v>8807</v>
      </c>
      <c r="F4900" s="10">
        <v>42036</v>
      </c>
      <c r="G4900" s="10">
        <v>45689</v>
      </c>
      <c r="H4900" s="11">
        <v>11</v>
      </c>
      <c r="I4900" s="20" t="s">
        <v>259</v>
      </c>
      <c r="J4900" s="11" t="s">
        <v>261</v>
      </c>
      <c r="K4900" s="11" t="s">
        <v>11524</v>
      </c>
      <c r="L4900" s="11">
        <v>2</v>
      </c>
    </row>
    <row r="4901" spans="1:12">
      <c r="A4901" s="11" t="s">
        <v>11886</v>
      </c>
      <c r="D4901" s="11" t="s">
        <v>260</v>
      </c>
      <c r="E4901" s="19" t="s">
        <v>8808</v>
      </c>
      <c r="F4901" s="10">
        <v>42036</v>
      </c>
      <c r="G4901" s="10">
        <v>45689</v>
      </c>
      <c r="H4901" s="11">
        <v>11</v>
      </c>
      <c r="I4901" s="20" t="s">
        <v>259</v>
      </c>
      <c r="J4901" s="11" t="s">
        <v>261</v>
      </c>
      <c r="K4901" s="11" t="s">
        <v>11524</v>
      </c>
      <c r="L4901" s="11">
        <v>2</v>
      </c>
    </row>
    <row r="4902" spans="1:12">
      <c r="A4902" s="11" t="s">
        <v>11887</v>
      </c>
      <c r="D4902" s="11" t="s">
        <v>260</v>
      </c>
      <c r="E4902" s="19" t="s">
        <v>8809</v>
      </c>
      <c r="F4902" s="10">
        <v>42036</v>
      </c>
      <c r="G4902" s="10">
        <v>45689</v>
      </c>
      <c r="H4902" s="11">
        <v>11</v>
      </c>
      <c r="I4902" s="20" t="s">
        <v>259</v>
      </c>
      <c r="J4902" s="11" t="s">
        <v>261</v>
      </c>
      <c r="K4902" s="11" t="s">
        <v>11524</v>
      </c>
      <c r="L4902" s="11">
        <v>2</v>
      </c>
    </row>
    <row r="4903" spans="1:12">
      <c r="A4903" s="11" t="s">
        <v>11888</v>
      </c>
      <c r="D4903" s="11" t="s">
        <v>260</v>
      </c>
      <c r="E4903" s="19" t="s">
        <v>8810</v>
      </c>
      <c r="F4903" s="10">
        <v>42036</v>
      </c>
      <c r="G4903" s="10">
        <v>45689</v>
      </c>
      <c r="H4903" s="11">
        <v>11</v>
      </c>
      <c r="I4903" s="20" t="s">
        <v>259</v>
      </c>
      <c r="J4903" s="11" t="s">
        <v>261</v>
      </c>
      <c r="K4903" s="11" t="s">
        <v>11524</v>
      </c>
      <c r="L4903" s="11">
        <v>2</v>
      </c>
    </row>
    <row r="4904" spans="1:12">
      <c r="A4904" s="11" t="s">
        <v>11889</v>
      </c>
      <c r="D4904" s="11" t="s">
        <v>260</v>
      </c>
      <c r="E4904" s="19" t="s">
        <v>8811</v>
      </c>
      <c r="F4904" s="10">
        <v>42036</v>
      </c>
      <c r="G4904" s="10">
        <v>45689</v>
      </c>
      <c r="H4904" s="11">
        <v>11</v>
      </c>
      <c r="I4904" s="20" t="s">
        <v>259</v>
      </c>
      <c r="J4904" s="11" t="s">
        <v>261</v>
      </c>
      <c r="K4904" s="11" t="s">
        <v>11524</v>
      </c>
      <c r="L4904" s="11">
        <v>2</v>
      </c>
    </row>
    <row r="4905" spans="1:12">
      <c r="A4905" s="11" t="s">
        <v>11890</v>
      </c>
      <c r="D4905" s="11" t="s">
        <v>260</v>
      </c>
      <c r="E4905" s="19" t="s">
        <v>8812</v>
      </c>
      <c r="F4905" s="10">
        <v>42036</v>
      </c>
      <c r="G4905" s="10">
        <v>45689</v>
      </c>
      <c r="H4905" s="11">
        <v>11</v>
      </c>
      <c r="I4905" s="11" t="s">
        <v>277</v>
      </c>
      <c r="J4905" s="11" t="s">
        <v>261</v>
      </c>
      <c r="K4905" s="11" t="s">
        <v>11524</v>
      </c>
      <c r="L4905" s="11">
        <v>2</v>
      </c>
    </row>
    <row r="4906" spans="1:12">
      <c r="A4906" s="11" t="s">
        <v>11891</v>
      </c>
      <c r="D4906" s="11" t="s">
        <v>260</v>
      </c>
      <c r="E4906" s="19" t="s">
        <v>8813</v>
      </c>
      <c r="F4906" s="10">
        <v>42036</v>
      </c>
      <c r="G4906" s="10">
        <v>45689</v>
      </c>
      <c r="H4906" s="11">
        <v>11</v>
      </c>
      <c r="I4906" s="11" t="s">
        <v>277</v>
      </c>
      <c r="J4906" s="11" t="s">
        <v>261</v>
      </c>
      <c r="K4906" s="11" t="s">
        <v>11524</v>
      </c>
      <c r="L4906" s="11">
        <v>2</v>
      </c>
    </row>
    <row r="4907" spans="1:12">
      <c r="A4907" s="11" t="s">
        <v>11892</v>
      </c>
      <c r="D4907" s="11" t="s">
        <v>260</v>
      </c>
      <c r="E4907" s="19" t="s">
        <v>8814</v>
      </c>
      <c r="F4907" s="10">
        <v>42036</v>
      </c>
      <c r="G4907" s="10">
        <v>45689</v>
      </c>
      <c r="H4907" s="11">
        <v>11</v>
      </c>
      <c r="I4907" s="11" t="s">
        <v>277</v>
      </c>
      <c r="J4907" s="11" t="s">
        <v>261</v>
      </c>
      <c r="K4907" s="11" t="s">
        <v>11524</v>
      </c>
      <c r="L4907" s="11">
        <v>2</v>
      </c>
    </row>
    <row r="4908" spans="1:12">
      <c r="A4908" s="11" t="s">
        <v>12361</v>
      </c>
      <c r="D4908" s="11" t="s">
        <v>260</v>
      </c>
      <c r="E4908" s="19" t="s">
        <v>8815</v>
      </c>
      <c r="F4908" s="10">
        <v>42036</v>
      </c>
      <c r="G4908" s="10">
        <v>45689</v>
      </c>
      <c r="H4908" s="11">
        <v>11</v>
      </c>
      <c r="I4908" s="20" t="s">
        <v>259</v>
      </c>
      <c r="J4908" s="11" t="s">
        <v>261</v>
      </c>
      <c r="K4908" s="11" t="s">
        <v>11524</v>
      </c>
      <c r="L4908" s="11">
        <v>2</v>
      </c>
    </row>
    <row r="4909" spans="1:12">
      <c r="A4909" s="11" t="s">
        <v>12362</v>
      </c>
      <c r="D4909" s="11" t="s">
        <v>260</v>
      </c>
      <c r="E4909" s="19" t="s">
        <v>8816</v>
      </c>
      <c r="F4909" s="10">
        <v>42036</v>
      </c>
      <c r="G4909" s="10">
        <v>45689</v>
      </c>
      <c r="H4909" s="11">
        <v>11</v>
      </c>
      <c r="I4909" s="20" t="s">
        <v>259</v>
      </c>
      <c r="J4909" s="11" t="s">
        <v>261</v>
      </c>
      <c r="K4909" s="11" t="s">
        <v>11524</v>
      </c>
      <c r="L4909" s="11">
        <v>2</v>
      </c>
    </row>
    <row r="4910" spans="1:12">
      <c r="A4910" s="11" t="s">
        <v>12363</v>
      </c>
      <c r="D4910" s="11" t="s">
        <v>260</v>
      </c>
      <c r="E4910" s="19" t="s">
        <v>8817</v>
      </c>
      <c r="F4910" s="10">
        <v>42036</v>
      </c>
      <c r="G4910" s="10">
        <v>45689</v>
      </c>
      <c r="H4910" s="11">
        <v>11</v>
      </c>
      <c r="I4910" s="20" t="s">
        <v>259</v>
      </c>
      <c r="J4910" s="11" t="s">
        <v>261</v>
      </c>
      <c r="K4910" s="11" t="s">
        <v>11524</v>
      </c>
      <c r="L4910" s="11">
        <v>2</v>
      </c>
    </row>
    <row r="4911" spans="1:12">
      <c r="A4911" s="11" t="s">
        <v>12364</v>
      </c>
      <c r="D4911" s="11" t="s">
        <v>260</v>
      </c>
      <c r="E4911" s="19" t="s">
        <v>8818</v>
      </c>
      <c r="F4911" s="10">
        <v>42036</v>
      </c>
      <c r="G4911" s="10">
        <v>45689</v>
      </c>
      <c r="H4911" s="11">
        <v>11</v>
      </c>
      <c r="I4911" s="20" t="s">
        <v>259</v>
      </c>
      <c r="J4911" s="11" t="s">
        <v>261</v>
      </c>
      <c r="K4911" s="11" t="s">
        <v>11524</v>
      </c>
      <c r="L4911" s="11">
        <v>2</v>
      </c>
    </row>
    <row r="4912" spans="1:12">
      <c r="A4912" s="11" t="s">
        <v>12365</v>
      </c>
      <c r="D4912" s="11" t="s">
        <v>260</v>
      </c>
      <c r="E4912" s="19" t="s">
        <v>8819</v>
      </c>
      <c r="F4912" s="10">
        <v>42036</v>
      </c>
      <c r="G4912" s="10">
        <v>45689</v>
      </c>
      <c r="H4912" s="11">
        <v>11</v>
      </c>
      <c r="I4912" s="20" t="s">
        <v>259</v>
      </c>
      <c r="J4912" s="11" t="s">
        <v>261</v>
      </c>
      <c r="K4912" s="11" t="s">
        <v>11524</v>
      </c>
      <c r="L4912" s="11">
        <v>2</v>
      </c>
    </row>
    <row r="4913" spans="1:12">
      <c r="A4913" s="11" t="s">
        <v>12366</v>
      </c>
      <c r="D4913" s="11" t="s">
        <v>260</v>
      </c>
      <c r="E4913" s="19" t="s">
        <v>8820</v>
      </c>
      <c r="F4913" s="10">
        <v>42036</v>
      </c>
      <c r="G4913" s="10">
        <v>45689</v>
      </c>
      <c r="H4913" s="11">
        <v>11</v>
      </c>
      <c r="I4913" s="20" t="s">
        <v>259</v>
      </c>
      <c r="J4913" s="11" t="s">
        <v>261</v>
      </c>
      <c r="K4913" s="11" t="s">
        <v>11524</v>
      </c>
      <c r="L4913" s="11">
        <v>2</v>
      </c>
    </row>
    <row r="4914" spans="1:12">
      <c r="A4914" s="11" t="s">
        <v>12367</v>
      </c>
      <c r="D4914" s="11" t="s">
        <v>260</v>
      </c>
      <c r="E4914" s="19" t="s">
        <v>8821</v>
      </c>
      <c r="F4914" s="10">
        <v>42036</v>
      </c>
      <c r="G4914" s="10">
        <v>45689</v>
      </c>
      <c r="H4914" s="11">
        <v>11</v>
      </c>
      <c r="I4914" s="20" t="s">
        <v>259</v>
      </c>
      <c r="J4914" s="11" t="s">
        <v>261</v>
      </c>
      <c r="K4914" s="11" t="s">
        <v>11524</v>
      </c>
      <c r="L4914" s="11">
        <v>2</v>
      </c>
    </row>
    <row r="4915" spans="1:12">
      <c r="A4915" s="11" t="s">
        <v>12368</v>
      </c>
      <c r="D4915" s="11" t="s">
        <v>260</v>
      </c>
      <c r="E4915" s="19" t="s">
        <v>8822</v>
      </c>
      <c r="F4915" s="10">
        <v>42036</v>
      </c>
      <c r="G4915" s="10">
        <v>45689</v>
      </c>
      <c r="H4915" s="11">
        <v>11</v>
      </c>
      <c r="I4915" s="20" t="s">
        <v>259</v>
      </c>
      <c r="J4915" s="11" t="s">
        <v>261</v>
      </c>
      <c r="K4915" s="11" t="s">
        <v>11524</v>
      </c>
      <c r="L4915" s="11">
        <v>2</v>
      </c>
    </row>
    <row r="4916" spans="1:12">
      <c r="A4916" s="11" t="s">
        <v>12369</v>
      </c>
      <c r="D4916" s="11" t="s">
        <v>260</v>
      </c>
      <c r="E4916" s="19" t="s">
        <v>8823</v>
      </c>
      <c r="F4916" s="10">
        <v>42036</v>
      </c>
      <c r="G4916" s="10">
        <v>45689</v>
      </c>
      <c r="H4916" s="11">
        <v>11</v>
      </c>
      <c r="I4916" s="20" t="s">
        <v>259</v>
      </c>
      <c r="J4916" s="11" t="s">
        <v>261</v>
      </c>
      <c r="K4916" s="11" t="s">
        <v>11524</v>
      </c>
      <c r="L4916" s="11">
        <v>2</v>
      </c>
    </row>
    <row r="4917" spans="1:12">
      <c r="A4917" s="11" t="s">
        <v>12370</v>
      </c>
      <c r="D4917" s="11" t="s">
        <v>260</v>
      </c>
      <c r="E4917" s="19" t="s">
        <v>8824</v>
      </c>
      <c r="F4917" s="10">
        <v>42036</v>
      </c>
      <c r="G4917" s="10">
        <v>45689</v>
      </c>
      <c r="H4917" s="11">
        <v>11</v>
      </c>
      <c r="I4917" s="20" t="s">
        <v>259</v>
      </c>
      <c r="J4917" s="11" t="s">
        <v>261</v>
      </c>
      <c r="K4917" s="11" t="s">
        <v>11524</v>
      </c>
      <c r="L4917" s="11">
        <v>2</v>
      </c>
    </row>
    <row r="4918" spans="1:12">
      <c r="A4918" s="11" t="s">
        <v>12371</v>
      </c>
      <c r="D4918" s="11" t="s">
        <v>260</v>
      </c>
      <c r="E4918" s="19" t="s">
        <v>8825</v>
      </c>
      <c r="F4918" s="10">
        <v>42036</v>
      </c>
      <c r="G4918" s="10">
        <v>45689</v>
      </c>
      <c r="H4918" s="11">
        <v>11</v>
      </c>
      <c r="I4918" s="20" t="s">
        <v>259</v>
      </c>
      <c r="J4918" s="11" t="s">
        <v>261</v>
      </c>
      <c r="K4918" s="11" t="s">
        <v>11524</v>
      </c>
      <c r="L4918" s="11">
        <v>2</v>
      </c>
    </row>
    <row r="4919" spans="1:12">
      <c r="A4919" s="11" t="s">
        <v>12372</v>
      </c>
      <c r="D4919" s="11" t="s">
        <v>260</v>
      </c>
      <c r="E4919" s="19" t="s">
        <v>8826</v>
      </c>
      <c r="F4919" s="10">
        <v>42036</v>
      </c>
      <c r="G4919" s="10">
        <v>45689</v>
      </c>
      <c r="H4919" s="11">
        <v>11</v>
      </c>
      <c r="I4919" s="20" t="s">
        <v>259</v>
      </c>
      <c r="J4919" s="11" t="s">
        <v>261</v>
      </c>
      <c r="K4919" s="11" t="s">
        <v>11524</v>
      </c>
      <c r="L4919" s="11">
        <v>2</v>
      </c>
    </row>
    <row r="4920" spans="1:12">
      <c r="A4920" s="11" t="s">
        <v>12373</v>
      </c>
      <c r="D4920" s="11" t="s">
        <v>260</v>
      </c>
      <c r="E4920" s="19" t="s">
        <v>8827</v>
      </c>
      <c r="F4920" s="10">
        <v>42036</v>
      </c>
      <c r="G4920" s="10">
        <v>45689</v>
      </c>
      <c r="H4920" s="11">
        <v>11</v>
      </c>
      <c r="I4920" s="20" t="s">
        <v>259</v>
      </c>
      <c r="J4920" s="11" t="s">
        <v>261</v>
      </c>
      <c r="K4920" s="11" t="s">
        <v>11524</v>
      </c>
      <c r="L4920" s="11">
        <v>2</v>
      </c>
    </row>
    <row r="4921" spans="1:12">
      <c r="A4921" s="11" t="s">
        <v>12374</v>
      </c>
      <c r="D4921" s="11" t="s">
        <v>260</v>
      </c>
      <c r="E4921" s="19" t="s">
        <v>8828</v>
      </c>
      <c r="F4921" s="10">
        <v>42036</v>
      </c>
      <c r="G4921" s="10">
        <v>45689</v>
      </c>
      <c r="H4921" s="11">
        <v>11</v>
      </c>
      <c r="I4921" s="20" t="s">
        <v>259</v>
      </c>
      <c r="J4921" s="11" t="s">
        <v>261</v>
      </c>
      <c r="K4921" s="11" t="s">
        <v>11524</v>
      </c>
      <c r="L4921" s="11">
        <v>2</v>
      </c>
    </row>
    <row r="4922" spans="1:12">
      <c r="A4922" s="11" t="s">
        <v>12375</v>
      </c>
      <c r="D4922" s="11" t="s">
        <v>260</v>
      </c>
      <c r="E4922" s="19" t="s">
        <v>8829</v>
      </c>
      <c r="F4922" s="10">
        <v>42036</v>
      </c>
      <c r="G4922" s="10">
        <v>45689</v>
      </c>
      <c r="H4922" s="11">
        <v>11</v>
      </c>
      <c r="I4922" s="20" t="s">
        <v>259</v>
      </c>
      <c r="J4922" s="11" t="s">
        <v>261</v>
      </c>
      <c r="K4922" s="11" t="s">
        <v>11524</v>
      </c>
      <c r="L4922" s="11">
        <v>2</v>
      </c>
    </row>
    <row r="4923" spans="1:12">
      <c r="A4923" s="11" t="s">
        <v>12376</v>
      </c>
      <c r="D4923" s="11" t="s">
        <v>260</v>
      </c>
      <c r="E4923" s="19" t="s">
        <v>8830</v>
      </c>
      <c r="F4923" s="10">
        <v>42036</v>
      </c>
      <c r="G4923" s="10">
        <v>45689</v>
      </c>
      <c r="H4923" s="11">
        <v>11</v>
      </c>
      <c r="I4923" s="11" t="s">
        <v>277</v>
      </c>
      <c r="J4923" s="11" t="s">
        <v>261</v>
      </c>
      <c r="K4923" s="11" t="s">
        <v>11524</v>
      </c>
      <c r="L4923" s="11">
        <v>2</v>
      </c>
    </row>
    <row r="4924" spans="1:12">
      <c r="A4924" s="11" t="s">
        <v>12377</v>
      </c>
      <c r="D4924" s="11" t="s">
        <v>260</v>
      </c>
      <c r="E4924" s="19" t="s">
        <v>8831</v>
      </c>
      <c r="F4924" s="10">
        <v>42036</v>
      </c>
      <c r="G4924" s="10">
        <v>45689</v>
      </c>
      <c r="H4924" s="11">
        <v>11</v>
      </c>
      <c r="I4924" s="11" t="s">
        <v>277</v>
      </c>
      <c r="J4924" s="11" t="s">
        <v>261</v>
      </c>
      <c r="K4924" s="11" t="s">
        <v>11524</v>
      </c>
      <c r="L4924" s="11">
        <v>2</v>
      </c>
    </row>
    <row r="4925" spans="1:12">
      <c r="A4925" s="11" t="s">
        <v>12378</v>
      </c>
      <c r="D4925" s="11" t="s">
        <v>260</v>
      </c>
      <c r="E4925" s="19" t="s">
        <v>8832</v>
      </c>
      <c r="F4925" s="10">
        <v>42036</v>
      </c>
      <c r="G4925" s="10">
        <v>45689</v>
      </c>
      <c r="H4925" s="11">
        <v>11</v>
      </c>
      <c r="I4925" s="11" t="s">
        <v>277</v>
      </c>
      <c r="J4925" s="11" t="s">
        <v>261</v>
      </c>
      <c r="K4925" s="11" t="s">
        <v>11524</v>
      </c>
      <c r="L4925" s="11">
        <v>2</v>
      </c>
    </row>
    <row r="4926" spans="1:12">
      <c r="A4926" s="11" t="s">
        <v>12685</v>
      </c>
      <c r="D4926" s="11" t="s">
        <v>260</v>
      </c>
      <c r="E4926" s="19" t="s">
        <v>8833</v>
      </c>
      <c r="F4926" s="10">
        <v>42036</v>
      </c>
      <c r="G4926" s="10">
        <v>45689</v>
      </c>
      <c r="H4926" s="11">
        <v>11</v>
      </c>
      <c r="I4926" s="20" t="s">
        <v>259</v>
      </c>
      <c r="J4926" s="11" t="s">
        <v>261</v>
      </c>
      <c r="K4926" s="11" t="s">
        <v>11524</v>
      </c>
      <c r="L4926" s="11">
        <v>2</v>
      </c>
    </row>
    <row r="4927" spans="1:12">
      <c r="A4927" s="11" t="s">
        <v>12686</v>
      </c>
      <c r="D4927" s="11" t="s">
        <v>260</v>
      </c>
      <c r="E4927" s="19" t="s">
        <v>8834</v>
      </c>
      <c r="F4927" s="10">
        <v>42036</v>
      </c>
      <c r="G4927" s="10">
        <v>45689</v>
      </c>
      <c r="H4927" s="11">
        <v>11</v>
      </c>
      <c r="I4927" s="20" t="s">
        <v>259</v>
      </c>
      <c r="J4927" s="11" t="s">
        <v>261</v>
      </c>
      <c r="K4927" s="11" t="s">
        <v>11524</v>
      </c>
      <c r="L4927" s="11">
        <v>2</v>
      </c>
    </row>
    <row r="4928" spans="1:12">
      <c r="A4928" s="11" t="s">
        <v>12687</v>
      </c>
      <c r="D4928" s="11" t="s">
        <v>260</v>
      </c>
      <c r="E4928" s="19" t="s">
        <v>8835</v>
      </c>
      <c r="F4928" s="10">
        <v>42036</v>
      </c>
      <c r="G4928" s="10">
        <v>45689</v>
      </c>
      <c r="H4928" s="11">
        <v>11</v>
      </c>
      <c r="I4928" s="20" t="s">
        <v>259</v>
      </c>
      <c r="J4928" s="11" t="s">
        <v>261</v>
      </c>
      <c r="K4928" s="11" t="s">
        <v>11524</v>
      </c>
      <c r="L4928" s="11">
        <v>2</v>
      </c>
    </row>
    <row r="4929" spans="1:12">
      <c r="A4929" s="11" t="s">
        <v>12688</v>
      </c>
      <c r="D4929" s="11" t="s">
        <v>260</v>
      </c>
      <c r="E4929" s="19" t="s">
        <v>8836</v>
      </c>
      <c r="F4929" s="10">
        <v>42036</v>
      </c>
      <c r="G4929" s="10">
        <v>45689</v>
      </c>
      <c r="H4929" s="11">
        <v>11</v>
      </c>
      <c r="I4929" s="20" t="s">
        <v>259</v>
      </c>
      <c r="J4929" s="11" t="s">
        <v>261</v>
      </c>
      <c r="K4929" s="11" t="s">
        <v>11524</v>
      </c>
      <c r="L4929" s="11">
        <v>2</v>
      </c>
    </row>
    <row r="4930" spans="1:12">
      <c r="A4930" s="11" t="s">
        <v>12689</v>
      </c>
      <c r="D4930" s="11" t="s">
        <v>260</v>
      </c>
      <c r="E4930" s="19" t="s">
        <v>8837</v>
      </c>
      <c r="F4930" s="10">
        <v>42036</v>
      </c>
      <c r="G4930" s="10">
        <v>45689</v>
      </c>
      <c r="H4930" s="11">
        <v>11</v>
      </c>
      <c r="I4930" s="20" t="s">
        <v>259</v>
      </c>
      <c r="J4930" s="11" t="s">
        <v>261</v>
      </c>
      <c r="K4930" s="11" t="s">
        <v>11524</v>
      </c>
      <c r="L4930" s="11">
        <v>2</v>
      </c>
    </row>
    <row r="4931" spans="1:12">
      <c r="A4931" s="11" t="s">
        <v>12690</v>
      </c>
      <c r="D4931" s="11" t="s">
        <v>260</v>
      </c>
      <c r="E4931" s="19" t="s">
        <v>8838</v>
      </c>
      <c r="F4931" s="10">
        <v>42036</v>
      </c>
      <c r="G4931" s="10">
        <v>45689</v>
      </c>
      <c r="H4931" s="11">
        <v>11</v>
      </c>
      <c r="I4931" s="20" t="s">
        <v>259</v>
      </c>
      <c r="J4931" s="11" t="s">
        <v>261</v>
      </c>
      <c r="K4931" s="11" t="s">
        <v>11524</v>
      </c>
      <c r="L4931" s="11">
        <v>2</v>
      </c>
    </row>
    <row r="4932" spans="1:12">
      <c r="A4932" s="11" t="s">
        <v>12691</v>
      </c>
      <c r="D4932" s="11" t="s">
        <v>260</v>
      </c>
      <c r="E4932" s="19" t="s">
        <v>8839</v>
      </c>
      <c r="F4932" s="10">
        <v>42036</v>
      </c>
      <c r="G4932" s="10">
        <v>45689</v>
      </c>
      <c r="H4932" s="11">
        <v>11</v>
      </c>
      <c r="I4932" s="20" t="s">
        <v>259</v>
      </c>
      <c r="J4932" s="11" t="s">
        <v>261</v>
      </c>
      <c r="K4932" s="11" t="s">
        <v>11524</v>
      </c>
      <c r="L4932" s="11">
        <v>2</v>
      </c>
    </row>
    <row r="4933" spans="1:12">
      <c r="A4933" s="11" t="s">
        <v>12692</v>
      </c>
      <c r="D4933" s="11" t="s">
        <v>260</v>
      </c>
      <c r="E4933" s="19" t="s">
        <v>8840</v>
      </c>
      <c r="F4933" s="10">
        <v>42036</v>
      </c>
      <c r="G4933" s="10">
        <v>45689</v>
      </c>
      <c r="H4933" s="11">
        <v>11</v>
      </c>
      <c r="I4933" s="20" t="s">
        <v>259</v>
      </c>
      <c r="J4933" s="11" t="s">
        <v>261</v>
      </c>
      <c r="K4933" s="11" t="s">
        <v>11524</v>
      </c>
      <c r="L4933" s="11">
        <v>2</v>
      </c>
    </row>
    <row r="4934" spans="1:12">
      <c r="A4934" s="11" t="s">
        <v>12693</v>
      </c>
      <c r="D4934" s="11" t="s">
        <v>260</v>
      </c>
      <c r="E4934" s="19" t="s">
        <v>8841</v>
      </c>
      <c r="F4934" s="10">
        <v>42036</v>
      </c>
      <c r="G4934" s="10">
        <v>45689</v>
      </c>
      <c r="H4934" s="11">
        <v>11</v>
      </c>
      <c r="I4934" s="20" t="s">
        <v>259</v>
      </c>
      <c r="J4934" s="11" t="s">
        <v>261</v>
      </c>
      <c r="K4934" s="11" t="s">
        <v>11524</v>
      </c>
      <c r="L4934" s="11">
        <v>2</v>
      </c>
    </row>
    <row r="4935" spans="1:12">
      <c r="A4935" s="11" t="s">
        <v>12694</v>
      </c>
      <c r="D4935" s="11" t="s">
        <v>260</v>
      </c>
      <c r="E4935" s="19" t="s">
        <v>8842</v>
      </c>
      <c r="F4935" s="10">
        <v>42036</v>
      </c>
      <c r="G4935" s="10">
        <v>45689</v>
      </c>
      <c r="H4935" s="11">
        <v>11</v>
      </c>
      <c r="I4935" s="20" t="s">
        <v>259</v>
      </c>
      <c r="J4935" s="11" t="s">
        <v>261</v>
      </c>
      <c r="K4935" s="11" t="s">
        <v>11524</v>
      </c>
      <c r="L4935" s="11">
        <v>2</v>
      </c>
    </row>
    <row r="4936" spans="1:12">
      <c r="A4936" s="11" t="s">
        <v>12695</v>
      </c>
      <c r="D4936" s="11" t="s">
        <v>260</v>
      </c>
      <c r="E4936" s="19" t="s">
        <v>8843</v>
      </c>
      <c r="F4936" s="10">
        <v>42036</v>
      </c>
      <c r="G4936" s="10">
        <v>45689</v>
      </c>
      <c r="H4936" s="11">
        <v>11</v>
      </c>
      <c r="I4936" s="20" t="s">
        <v>259</v>
      </c>
      <c r="J4936" s="11" t="s">
        <v>261</v>
      </c>
      <c r="K4936" s="11" t="s">
        <v>11524</v>
      </c>
      <c r="L4936" s="11">
        <v>2</v>
      </c>
    </row>
    <row r="4937" spans="1:12">
      <c r="A4937" s="11" t="s">
        <v>12696</v>
      </c>
      <c r="D4937" s="11" t="s">
        <v>260</v>
      </c>
      <c r="E4937" s="19" t="s">
        <v>8844</v>
      </c>
      <c r="F4937" s="10">
        <v>42036</v>
      </c>
      <c r="G4937" s="10">
        <v>45689</v>
      </c>
      <c r="H4937" s="11">
        <v>11</v>
      </c>
      <c r="I4937" s="20" t="s">
        <v>259</v>
      </c>
      <c r="J4937" s="11" t="s">
        <v>261</v>
      </c>
      <c r="K4937" s="11" t="s">
        <v>11524</v>
      </c>
      <c r="L4937" s="11">
        <v>2</v>
      </c>
    </row>
    <row r="4938" spans="1:12">
      <c r="A4938" s="11" t="s">
        <v>12697</v>
      </c>
      <c r="D4938" s="11" t="s">
        <v>260</v>
      </c>
      <c r="E4938" s="19" t="s">
        <v>8845</v>
      </c>
      <c r="F4938" s="10">
        <v>42036</v>
      </c>
      <c r="G4938" s="10">
        <v>45689</v>
      </c>
      <c r="H4938" s="11">
        <v>11</v>
      </c>
      <c r="I4938" s="20" t="s">
        <v>259</v>
      </c>
      <c r="J4938" s="11" t="s">
        <v>261</v>
      </c>
      <c r="K4938" s="11" t="s">
        <v>11524</v>
      </c>
      <c r="L4938" s="11">
        <v>2</v>
      </c>
    </row>
    <row r="4939" spans="1:12">
      <c r="A4939" s="11" t="s">
        <v>12698</v>
      </c>
      <c r="D4939" s="11" t="s">
        <v>260</v>
      </c>
      <c r="E4939" s="19" t="s">
        <v>8846</v>
      </c>
      <c r="F4939" s="10">
        <v>42036</v>
      </c>
      <c r="G4939" s="10">
        <v>45689</v>
      </c>
      <c r="H4939" s="11">
        <v>11</v>
      </c>
      <c r="I4939" s="20" t="s">
        <v>259</v>
      </c>
      <c r="J4939" s="11" t="s">
        <v>261</v>
      </c>
      <c r="K4939" s="11" t="s">
        <v>11524</v>
      </c>
      <c r="L4939" s="11">
        <v>2</v>
      </c>
    </row>
    <row r="4940" spans="1:12">
      <c r="A4940" s="11" t="s">
        <v>12699</v>
      </c>
      <c r="D4940" s="11" t="s">
        <v>260</v>
      </c>
      <c r="E4940" s="19" t="s">
        <v>8847</v>
      </c>
      <c r="F4940" s="10">
        <v>42036</v>
      </c>
      <c r="G4940" s="10">
        <v>45689</v>
      </c>
      <c r="H4940" s="11">
        <v>11</v>
      </c>
      <c r="I4940" s="20" t="s">
        <v>259</v>
      </c>
      <c r="J4940" s="11" t="s">
        <v>261</v>
      </c>
      <c r="K4940" s="11" t="s">
        <v>11524</v>
      </c>
      <c r="L4940" s="11">
        <v>2</v>
      </c>
    </row>
    <row r="4941" spans="1:12">
      <c r="A4941" s="11" t="s">
        <v>12700</v>
      </c>
      <c r="D4941" s="11" t="s">
        <v>260</v>
      </c>
      <c r="E4941" s="19" t="s">
        <v>8848</v>
      </c>
      <c r="F4941" s="10">
        <v>42036</v>
      </c>
      <c r="G4941" s="10">
        <v>45689</v>
      </c>
      <c r="H4941" s="11">
        <v>11</v>
      </c>
      <c r="I4941" s="11" t="s">
        <v>277</v>
      </c>
      <c r="J4941" s="11" t="s">
        <v>261</v>
      </c>
      <c r="K4941" s="11" t="s">
        <v>11524</v>
      </c>
      <c r="L4941" s="11">
        <v>2</v>
      </c>
    </row>
    <row r="4942" spans="1:12">
      <c r="A4942" s="11" t="s">
        <v>12701</v>
      </c>
      <c r="D4942" s="11" t="s">
        <v>260</v>
      </c>
      <c r="E4942" s="19" t="s">
        <v>8849</v>
      </c>
      <c r="F4942" s="10">
        <v>42036</v>
      </c>
      <c r="G4942" s="10">
        <v>45689</v>
      </c>
      <c r="H4942" s="11">
        <v>11</v>
      </c>
      <c r="I4942" s="11" t="s">
        <v>277</v>
      </c>
      <c r="J4942" s="11" t="s">
        <v>261</v>
      </c>
      <c r="K4942" s="11" t="s">
        <v>11524</v>
      </c>
      <c r="L4942" s="11">
        <v>2</v>
      </c>
    </row>
    <row r="4943" spans="1:12">
      <c r="A4943" s="11" t="s">
        <v>12702</v>
      </c>
      <c r="D4943" s="11" t="s">
        <v>260</v>
      </c>
      <c r="E4943" s="19" t="s">
        <v>8850</v>
      </c>
      <c r="F4943" s="10">
        <v>42036</v>
      </c>
      <c r="G4943" s="10">
        <v>45689</v>
      </c>
      <c r="H4943" s="11">
        <v>11</v>
      </c>
      <c r="I4943" s="11" t="s">
        <v>277</v>
      </c>
      <c r="J4943" s="11" t="s">
        <v>261</v>
      </c>
      <c r="K4943" s="11" t="s">
        <v>11524</v>
      </c>
      <c r="L4943" s="11">
        <v>2</v>
      </c>
    </row>
    <row r="4944" spans="1:12">
      <c r="A4944" s="11" t="s">
        <v>12523</v>
      </c>
      <c r="D4944" s="11" t="s">
        <v>260</v>
      </c>
      <c r="E4944" s="19" t="s">
        <v>8851</v>
      </c>
      <c r="F4944" s="10">
        <v>42036</v>
      </c>
      <c r="G4944" s="10">
        <v>45689</v>
      </c>
      <c r="H4944" s="11">
        <v>11</v>
      </c>
      <c r="I4944" s="20" t="s">
        <v>259</v>
      </c>
      <c r="J4944" s="11" t="s">
        <v>261</v>
      </c>
      <c r="K4944" s="11" t="s">
        <v>11524</v>
      </c>
      <c r="L4944" s="11">
        <v>2</v>
      </c>
    </row>
    <row r="4945" spans="1:12">
      <c r="A4945" s="11" t="s">
        <v>12524</v>
      </c>
      <c r="D4945" s="11" t="s">
        <v>260</v>
      </c>
      <c r="E4945" s="19" t="s">
        <v>8852</v>
      </c>
      <c r="F4945" s="10">
        <v>42036</v>
      </c>
      <c r="G4945" s="10">
        <v>45689</v>
      </c>
      <c r="H4945" s="11">
        <v>11</v>
      </c>
      <c r="I4945" s="20" t="s">
        <v>259</v>
      </c>
      <c r="J4945" s="11" t="s">
        <v>261</v>
      </c>
      <c r="K4945" s="11" t="s">
        <v>11524</v>
      </c>
      <c r="L4945" s="11">
        <v>2</v>
      </c>
    </row>
    <row r="4946" spans="1:12">
      <c r="A4946" s="11" t="s">
        <v>12525</v>
      </c>
      <c r="D4946" s="11" t="s">
        <v>260</v>
      </c>
      <c r="E4946" s="19" t="s">
        <v>8853</v>
      </c>
      <c r="F4946" s="10">
        <v>42036</v>
      </c>
      <c r="G4946" s="10">
        <v>45689</v>
      </c>
      <c r="H4946" s="11">
        <v>11</v>
      </c>
      <c r="I4946" s="20" t="s">
        <v>259</v>
      </c>
      <c r="J4946" s="11" t="s">
        <v>261</v>
      </c>
      <c r="K4946" s="11" t="s">
        <v>11524</v>
      </c>
      <c r="L4946" s="11">
        <v>2</v>
      </c>
    </row>
    <row r="4947" spans="1:12">
      <c r="A4947" s="11" t="s">
        <v>12526</v>
      </c>
      <c r="D4947" s="11" t="s">
        <v>260</v>
      </c>
      <c r="E4947" s="19" t="s">
        <v>8854</v>
      </c>
      <c r="F4947" s="10">
        <v>42036</v>
      </c>
      <c r="G4947" s="10">
        <v>45689</v>
      </c>
      <c r="H4947" s="11">
        <v>11</v>
      </c>
      <c r="I4947" s="20" t="s">
        <v>259</v>
      </c>
      <c r="J4947" s="11" t="s">
        <v>261</v>
      </c>
      <c r="K4947" s="11" t="s">
        <v>11524</v>
      </c>
      <c r="L4947" s="11">
        <v>2</v>
      </c>
    </row>
    <row r="4948" spans="1:12">
      <c r="A4948" s="11" t="s">
        <v>12527</v>
      </c>
      <c r="D4948" s="11" t="s">
        <v>260</v>
      </c>
      <c r="E4948" s="19" t="s">
        <v>8855</v>
      </c>
      <c r="F4948" s="10">
        <v>42036</v>
      </c>
      <c r="G4948" s="10">
        <v>45689</v>
      </c>
      <c r="H4948" s="11">
        <v>11</v>
      </c>
      <c r="I4948" s="20" t="s">
        <v>259</v>
      </c>
      <c r="J4948" s="11" t="s">
        <v>261</v>
      </c>
      <c r="K4948" s="11" t="s">
        <v>11524</v>
      </c>
      <c r="L4948" s="11">
        <v>2</v>
      </c>
    </row>
    <row r="4949" spans="1:12">
      <c r="A4949" s="11" t="s">
        <v>12528</v>
      </c>
      <c r="D4949" s="11" t="s">
        <v>260</v>
      </c>
      <c r="E4949" s="19" t="s">
        <v>8856</v>
      </c>
      <c r="F4949" s="10">
        <v>42036</v>
      </c>
      <c r="G4949" s="10">
        <v>45689</v>
      </c>
      <c r="H4949" s="11">
        <v>11</v>
      </c>
      <c r="I4949" s="20" t="s">
        <v>259</v>
      </c>
      <c r="J4949" s="11" t="s">
        <v>261</v>
      </c>
      <c r="K4949" s="11" t="s">
        <v>11524</v>
      </c>
      <c r="L4949" s="11">
        <v>2</v>
      </c>
    </row>
    <row r="4950" spans="1:12">
      <c r="A4950" s="11" t="s">
        <v>12529</v>
      </c>
      <c r="D4950" s="11" t="s">
        <v>260</v>
      </c>
      <c r="E4950" s="19" t="s">
        <v>8857</v>
      </c>
      <c r="F4950" s="10">
        <v>42036</v>
      </c>
      <c r="G4950" s="10">
        <v>45689</v>
      </c>
      <c r="H4950" s="11">
        <v>11</v>
      </c>
      <c r="I4950" s="20" t="s">
        <v>259</v>
      </c>
      <c r="J4950" s="11" t="s">
        <v>261</v>
      </c>
      <c r="K4950" s="11" t="s">
        <v>11524</v>
      </c>
      <c r="L4950" s="11">
        <v>2</v>
      </c>
    </row>
    <row r="4951" spans="1:12">
      <c r="A4951" s="11" t="s">
        <v>12530</v>
      </c>
      <c r="D4951" s="11" t="s">
        <v>260</v>
      </c>
      <c r="E4951" s="19" t="s">
        <v>8858</v>
      </c>
      <c r="F4951" s="10">
        <v>42036</v>
      </c>
      <c r="G4951" s="10">
        <v>45689</v>
      </c>
      <c r="H4951" s="11">
        <v>11</v>
      </c>
      <c r="I4951" s="20" t="s">
        <v>259</v>
      </c>
      <c r="J4951" s="11" t="s">
        <v>261</v>
      </c>
      <c r="K4951" s="11" t="s">
        <v>11524</v>
      </c>
      <c r="L4951" s="11">
        <v>2</v>
      </c>
    </row>
    <row r="4952" spans="1:12">
      <c r="A4952" s="11" t="s">
        <v>12531</v>
      </c>
      <c r="D4952" s="11" t="s">
        <v>260</v>
      </c>
      <c r="E4952" s="19" t="s">
        <v>8859</v>
      </c>
      <c r="F4952" s="10">
        <v>42036</v>
      </c>
      <c r="G4952" s="10">
        <v>45689</v>
      </c>
      <c r="H4952" s="11">
        <v>11</v>
      </c>
      <c r="I4952" s="20" t="s">
        <v>259</v>
      </c>
      <c r="J4952" s="11" t="s">
        <v>261</v>
      </c>
      <c r="K4952" s="11" t="s">
        <v>11524</v>
      </c>
      <c r="L4952" s="11">
        <v>2</v>
      </c>
    </row>
    <row r="4953" spans="1:12">
      <c r="A4953" s="11" t="s">
        <v>12532</v>
      </c>
      <c r="D4953" s="11" t="s">
        <v>260</v>
      </c>
      <c r="E4953" s="19" t="s">
        <v>8860</v>
      </c>
      <c r="F4953" s="10">
        <v>42036</v>
      </c>
      <c r="G4953" s="10">
        <v>45689</v>
      </c>
      <c r="H4953" s="11">
        <v>11</v>
      </c>
      <c r="I4953" s="20" t="s">
        <v>259</v>
      </c>
      <c r="J4953" s="11" t="s">
        <v>261</v>
      </c>
      <c r="K4953" s="11" t="s">
        <v>11524</v>
      </c>
      <c r="L4953" s="11">
        <v>2</v>
      </c>
    </row>
    <row r="4954" spans="1:12">
      <c r="A4954" s="11" t="s">
        <v>12533</v>
      </c>
      <c r="D4954" s="11" t="s">
        <v>260</v>
      </c>
      <c r="E4954" s="19" t="s">
        <v>8861</v>
      </c>
      <c r="F4954" s="10">
        <v>42036</v>
      </c>
      <c r="G4954" s="10">
        <v>45689</v>
      </c>
      <c r="H4954" s="11">
        <v>11</v>
      </c>
      <c r="I4954" s="20" t="s">
        <v>259</v>
      </c>
      <c r="J4954" s="11" t="s">
        <v>261</v>
      </c>
      <c r="K4954" s="11" t="s">
        <v>11524</v>
      </c>
      <c r="L4954" s="11">
        <v>2</v>
      </c>
    </row>
    <row r="4955" spans="1:12">
      <c r="A4955" s="11" t="s">
        <v>12534</v>
      </c>
      <c r="D4955" s="11" t="s">
        <v>260</v>
      </c>
      <c r="E4955" s="19" t="s">
        <v>8862</v>
      </c>
      <c r="F4955" s="10">
        <v>42036</v>
      </c>
      <c r="G4955" s="10">
        <v>45689</v>
      </c>
      <c r="H4955" s="11">
        <v>11</v>
      </c>
      <c r="I4955" s="20" t="s">
        <v>259</v>
      </c>
      <c r="J4955" s="11" t="s">
        <v>261</v>
      </c>
      <c r="K4955" s="11" t="s">
        <v>11524</v>
      </c>
      <c r="L4955" s="11">
        <v>2</v>
      </c>
    </row>
    <row r="4956" spans="1:12">
      <c r="A4956" s="11" t="s">
        <v>12535</v>
      </c>
      <c r="D4956" s="11" t="s">
        <v>260</v>
      </c>
      <c r="E4956" s="19" t="s">
        <v>8863</v>
      </c>
      <c r="F4956" s="10">
        <v>42036</v>
      </c>
      <c r="G4956" s="10">
        <v>45689</v>
      </c>
      <c r="H4956" s="11">
        <v>11</v>
      </c>
      <c r="I4956" s="20" t="s">
        <v>259</v>
      </c>
      <c r="J4956" s="11" t="s">
        <v>261</v>
      </c>
      <c r="K4956" s="11" t="s">
        <v>11524</v>
      </c>
      <c r="L4956" s="11">
        <v>2</v>
      </c>
    </row>
    <row r="4957" spans="1:12">
      <c r="A4957" s="11" t="s">
        <v>12536</v>
      </c>
      <c r="D4957" s="11" t="s">
        <v>260</v>
      </c>
      <c r="E4957" s="19" t="s">
        <v>8864</v>
      </c>
      <c r="F4957" s="10">
        <v>42036</v>
      </c>
      <c r="G4957" s="10">
        <v>45689</v>
      </c>
      <c r="H4957" s="11">
        <v>11</v>
      </c>
      <c r="I4957" s="20" t="s">
        <v>259</v>
      </c>
      <c r="J4957" s="11" t="s">
        <v>261</v>
      </c>
      <c r="K4957" s="11" t="s">
        <v>11524</v>
      </c>
      <c r="L4957" s="11">
        <v>2</v>
      </c>
    </row>
    <row r="4958" spans="1:12">
      <c r="A4958" s="11" t="s">
        <v>12537</v>
      </c>
      <c r="D4958" s="11" t="s">
        <v>260</v>
      </c>
      <c r="E4958" s="19" t="s">
        <v>8865</v>
      </c>
      <c r="F4958" s="10">
        <v>42036</v>
      </c>
      <c r="G4958" s="10">
        <v>45689</v>
      </c>
      <c r="H4958" s="11">
        <v>11</v>
      </c>
      <c r="I4958" s="20" t="s">
        <v>259</v>
      </c>
      <c r="J4958" s="11" t="s">
        <v>261</v>
      </c>
      <c r="K4958" s="11" t="s">
        <v>11524</v>
      </c>
      <c r="L4958" s="11">
        <v>2</v>
      </c>
    </row>
    <row r="4959" spans="1:12">
      <c r="A4959" s="11" t="s">
        <v>12538</v>
      </c>
      <c r="D4959" s="11" t="s">
        <v>260</v>
      </c>
      <c r="E4959" s="19" t="s">
        <v>8866</v>
      </c>
      <c r="F4959" s="10">
        <v>42036</v>
      </c>
      <c r="G4959" s="10">
        <v>45689</v>
      </c>
      <c r="H4959" s="11">
        <v>11</v>
      </c>
      <c r="I4959" s="11" t="s">
        <v>277</v>
      </c>
      <c r="J4959" s="11" t="s">
        <v>261</v>
      </c>
      <c r="K4959" s="11" t="s">
        <v>11524</v>
      </c>
      <c r="L4959" s="11">
        <v>2</v>
      </c>
    </row>
    <row r="4960" spans="1:12">
      <c r="A4960" s="11" t="s">
        <v>12539</v>
      </c>
      <c r="D4960" s="11" t="s">
        <v>260</v>
      </c>
      <c r="E4960" s="19" t="s">
        <v>8867</v>
      </c>
      <c r="F4960" s="10">
        <v>42036</v>
      </c>
      <c r="G4960" s="10">
        <v>45689</v>
      </c>
      <c r="H4960" s="11">
        <v>11</v>
      </c>
      <c r="I4960" s="11" t="s">
        <v>277</v>
      </c>
      <c r="J4960" s="11" t="s">
        <v>261</v>
      </c>
      <c r="K4960" s="11" t="s">
        <v>11524</v>
      </c>
      <c r="L4960" s="11">
        <v>2</v>
      </c>
    </row>
    <row r="4961" spans="1:12">
      <c r="A4961" s="11" t="s">
        <v>12540</v>
      </c>
      <c r="D4961" s="11" t="s">
        <v>260</v>
      </c>
      <c r="E4961" s="19" t="s">
        <v>8868</v>
      </c>
      <c r="F4961" s="10">
        <v>42036</v>
      </c>
      <c r="G4961" s="10">
        <v>45689</v>
      </c>
      <c r="H4961" s="11">
        <v>11</v>
      </c>
      <c r="I4961" s="11" t="s">
        <v>277</v>
      </c>
      <c r="J4961" s="11" t="s">
        <v>261</v>
      </c>
      <c r="K4961" s="11" t="s">
        <v>11524</v>
      </c>
      <c r="L4961" s="11">
        <v>2</v>
      </c>
    </row>
    <row r="4962" spans="1:12">
      <c r="A4962" s="11" t="s">
        <v>8633</v>
      </c>
      <c r="D4962" s="11" t="s">
        <v>260</v>
      </c>
      <c r="E4962" s="19" t="s">
        <v>8869</v>
      </c>
      <c r="F4962" s="10">
        <v>42036</v>
      </c>
      <c r="G4962" s="10">
        <v>45689</v>
      </c>
      <c r="H4962" s="11">
        <v>11</v>
      </c>
      <c r="I4962" s="20" t="s">
        <v>259</v>
      </c>
      <c r="J4962" s="11" t="s">
        <v>261</v>
      </c>
      <c r="K4962" s="11" t="s">
        <v>11524</v>
      </c>
      <c r="L4962" s="11">
        <v>2</v>
      </c>
    </row>
    <row r="4963" spans="1:12">
      <c r="A4963" s="11" t="s">
        <v>8634</v>
      </c>
      <c r="D4963" s="11" t="s">
        <v>260</v>
      </c>
      <c r="E4963" s="19" t="s">
        <v>8870</v>
      </c>
      <c r="F4963" s="10">
        <v>42036</v>
      </c>
      <c r="G4963" s="10">
        <v>45689</v>
      </c>
      <c r="H4963" s="11">
        <v>11</v>
      </c>
      <c r="I4963" s="20" t="s">
        <v>259</v>
      </c>
      <c r="J4963" s="11" t="s">
        <v>261</v>
      </c>
      <c r="K4963" s="11" t="s">
        <v>11524</v>
      </c>
      <c r="L4963" s="11">
        <v>2</v>
      </c>
    </row>
    <row r="4964" spans="1:12">
      <c r="A4964" s="11" t="s">
        <v>8635</v>
      </c>
      <c r="D4964" s="11" t="s">
        <v>260</v>
      </c>
      <c r="E4964" s="19" t="s">
        <v>8871</v>
      </c>
      <c r="F4964" s="10">
        <v>42036</v>
      </c>
      <c r="G4964" s="10">
        <v>45689</v>
      </c>
      <c r="H4964" s="11">
        <v>11</v>
      </c>
      <c r="I4964" s="20" t="s">
        <v>259</v>
      </c>
      <c r="J4964" s="11" t="s">
        <v>261</v>
      </c>
      <c r="K4964" s="11" t="s">
        <v>11524</v>
      </c>
      <c r="L4964" s="11">
        <v>2</v>
      </c>
    </row>
    <row r="4965" spans="1:12">
      <c r="A4965" s="11" t="s">
        <v>8636</v>
      </c>
      <c r="D4965" s="11" t="s">
        <v>260</v>
      </c>
      <c r="E4965" s="19" t="s">
        <v>8872</v>
      </c>
      <c r="F4965" s="10">
        <v>42036</v>
      </c>
      <c r="G4965" s="10">
        <v>45689</v>
      </c>
      <c r="H4965" s="11">
        <v>11</v>
      </c>
      <c r="I4965" s="20" t="s">
        <v>259</v>
      </c>
      <c r="J4965" s="11" t="s">
        <v>261</v>
      </c>
      <c r="K4965" s="11" t="s">
        <v>11524</v>
      </c>
      <c r="L4965" s="11">
        <v>2</v>
      </c>
    </row>
    <row r="4966" spans="1:12">
      <c r="A4966" s="11" t="s">
        <v>8637</v>
      </c>
      <c r="D4966" s="11" t="s">
        <v>260</v>
      </c>
      <c r="E4966" s="19" t="s">
        <v>8873</v>
      </c>
      <c r="F4966" s="10">
        <v>42036</v>
      </c>
      <c r="G4966" s="10">
        <v>45689</v>
      </c>
      <c r="H4966" s="11">
        <v>11</v>
      </c>
      <c r="I4966" s="20" t="s">
        <v>259</v>
      </c>
      <c r="J4966" s="11" t="s">
        <v>261</v>
      </c>
      <c r="K4966" s="11" t="s">
        <v>11524</v>
      </c>
      <c r="L4966" s="11">
        <v>2</v>
      </c>
    </row>
    <row r="4967" spans="1:12">
      <c r="A4967" s="11" t="s">
        <v>8638</v>
      </c>
      <c r="D4967" s="11" t="s">
        <v>260</v>
      </c>
      <c r="E4967" s="19" t="s">
        <v>8874</v>
      </c>
      <c r="F4967" s="10">
        <v>42036</v>
      </c>
      <c r="G4967" s="10">
        <v>45689</v>
      </c>
      <c r="H4967" s="11">
        <v>11</v>
      </c>
      <c r="I4967" s="20" t="s">
        <v>259</v>
      </c>
      <c r="J4967" s="11" t="s">
        <v>261</v>
      </c>
      <c r="K4967" s="11" t="s">
        <v>11524</v>
      </c>
      <c r="L4967" s="11">
        <v>2</v>
      </c>
    </row>
    <row r="4968" spans="1:12">
      <c r="A4968" s="11" t="s">
        <v>8639</v>
      </c>
      <c r="D4968" s="11" t="s">
        <v>260</v>
      </c>
      <c r="E4968" s="19" t="s">
        <v>8875</v>
      </c>
      <c r="F4968" s="10">
        <v>42036</v>
      </c>
      <c r="G4968" s="10">
        <v>45689</v>
      </c>
      <c r="H4968" s="11">
        <v>11</v>
      </c>
      <c r="I4968" s="20" t="s">
        <v>259</v>
      </c>
      <c r="J4968" s="11" t="s">
        <v>261</v>
      </c>
      <c r="K4968" s="11" t="s">
        <v>11524</v>
      </c>
      <c r="L4968" s="11">
        <v>2</v>
      </c>
    </row>
    <row r="4969" spans="1:12">
      <c r="A4969" s="11" t="s">
        <v>8640</v>
      </c>
      <c r="D4969" s="11" t="s">
        <v>260</v>
      </c>
      <c r="E4969" s="19" t="s">
        <v>8876</v>
      </c>
      <c r="F4969" s="10">
        <v>42036</v>
      </c>
      <c r="G4969" s="10">
        <v>45689</v>
      </c>
      <c r="H4969" s="11">
        <v>11</v>
      </c>
      <c r="I4969" s="20" t="s">
        <v>259</v>
      </c>
      <c r="J4969" s="11" t="s">
        <v>261</v>
      </c>
      <c r="K4969" s="11" t="s">
        <v>11524</v>
      </c>
      <c r="L4969" s="11">
        <v>2</v>
      </c>
    </row>
    <row r="4970" spans="1:12">
      <c r="A4970" s="11" t="s">
        <v>8641</v>
      </c>
      <c r="D4970" s="11" t="s">
        <v>260</v>
      </c>
      <c r="E4970" s="19" t="s">
        <v>8877</v>
      </c>
      <c r="F4970" s="10">
        <v>42036</v>
      </c>
      <c r="G4970" s="10">
        <v>45689</v>
      </c>
      <c r="H4970" s="11">
        <v>11</v>
      </c>
      <c r="I4970" s="20" t="s">
        <v>259</v>
      </c>
      <c r="J4970" s="11" t="s">
        <v>261</v>
      </c>
      <c r="K4970" s="11" t="s">
        <v>11524</v>
      </c>
      <c r="L4970" s="11">
        <v>2</v>
      </c>
    </row>
    <row r="4971" spans="1:12">
      <c r="A4971" s="11" t="s">
        <v>8642</v>
      </c>
      <c r="D4971" s="11" t="s">
        <v>260</v>
      </c>
      <c r="E4971" s="19" t="s">
        <v>8878</v>
      </c>
      <c r="F4971" s="10">
        <v>42036</v>
      </c>
      <c r="G4971" s="10">
        <v>45689</v>
      </c>
      <c r="H4971" s="11">
        <v>11</v>
      </c>
      <c r="I4971" s="20" t="s">
        <v>259</v>
      </c>
      <c r="J4971" s="11" t="s">
        <v>261</v>
      </c>
      <c r="K4971" s="11" t="s">
        <v>11524</v>
      </c>
      <c r="L4971" s="11">
        <v>2</v>
      </c>
    </row>
    <row r="4972" spans="1:12">
      <c r="A4972" s="11" t="s">
        <v>8643</v>
      </c>
      <c r="D4972" s="11" t="s">
        <v>260</v>
      </c>
      <c r="E4972" s="19" t="s">
        <v>8879</v>
      </c>
      <c r="F4972" s="10">
        <v>42036</v>
      </c>
      <c r="G4972" s="10">
        <v>45689</v>
      </c>
      <c r="H4972" s="11">
        <v>11</v>
      </c>
      <c r="I4972" s="20" t="s">
        <v>259</v>
      </c>
      <c r="J4972" s="11" t="s">
        <v>261</v>
      </c>
      <c r="K4972" s="11" t="s">
        <v>11524</v>
      </c>
      <c r="L4972" s="11">
        <v>2</v>
      </c>
    </row>
    <row r="4973" spans="1:12">
      <c r="A4973" s="11" t="s">
        <v>8644</v>
      </c>
      <c r="D4973" s="11" t="s">
        <v>260</v>
      </c>
      <c r="E4973" s="19" t="s">
        <v>8880</v>
      </c>
      <c r="F4973" s="10">
        <v>42036</v>
      </c>
      <c r="G4973" s="10">
        <v>45689</v>
      </c>
      <c r="H4973" s="11">
        <v>11</v>
      </c>
      <c r="I4973" s="20" t="s">
        <v>259</v>
      </c>
      <c r="J4973" s="11" t="s">
        <v>261</v>
      </c>
      <c r="K4973" s="11" t="s">
        <v>11524</v>
      </c>
      <c r="L4973" s="11">
        <v>2</v>
      </c>
    </row>
    <row r="4974" spans="1:12">
      <c r="A4974" s="11" t="s">
        <v>8645</v>
      </c>
      <c r="D4974" s="11" t="s">
        <v>260</v>
      </c>
      <c r="E4974" s="19" t="s">
        <v>8881</v>
      </c>
      <c r="F4974" s="10">
        <v>42036</v>
      </c>
      <c r="G4974" s="10">
        <v>45689</v>
      </c>
      <c r="H4974" s="11">
        <v>11</v>
      </c>
      <c r="I4974" s="20" t="s">
        <v>259</v>
      </c>
      <c r="J4974" s="11" t="s">
        <v>261</v>
      </c>
      <c r="K4974" s="11" t="s">
        <v>11524</v>
      </c>
      <c r="L4974" s="11">
        <v>2</v>
      </c>
    </row>
    <row r="4975" spans="1:12">
      <c r="A4975" s="11" t="s">
        <v>8646</v>
      </c>
      <c r="D4975" s="11" t="s">
        <v>260</v>
      </c>
      <c r="E4975" s="19" t="s">
        <v>8882</v>
      </c>
      <c r="F4975" s="10">
        <v>42036</v>
      </c>
      <c r="G4975" s="10">
        <v>45689</v>
      </c>
      <c r="H4975" s="11">
        <v>11</v>
      </c>
      <c r="I4975" s="20" t="s">
        <v>259</v>
      </c>
      <c r="J4975" s="11" t="s">
        <v>261</v>
      </c>
      <c r="K4975" s="11" t="s">
        <v>11524</v>
      </c>
      <c r="L4975" s="11">
        <v>2</v>
      </c>
    </row>
    <row r="4976" spans="1:12">
      <c r="A4976" s="11" t="s">
        <v>8647</v>
      </c>
      <c r="D4976" s="11" t="s">
        <v>260</v>
      </c>
      <c r="E4976" s="19" t="s">
        <v>8883</v>
      </c>
      <c r="F4976" s="10">
        <v>42036</v>
      </c>
      <c r="G4976" s="10">
        <v>45689</v>
      </c>
      <c r="H4976" s="11">
        <v>11</v>
      </c>
      <c r="I4976" s="20" t="s">
        <v>259</v>
      </c>
      <c r="J4976" s="11" t="s">
        <v>261</v>
      </c>
      <c r="K4976" s="11" t="s">
        <v>11524</v>
      </c>
      <c r="L4976" s="11">
        <v>2</v>
      </c>
    </row>
    <row r="4977" spans="1:12">
      <c r="A4977" s="11" t="s">
        <v>8648</v>
      </c>
      <c r="D4977" s="11" t="s">
        <v>260</v>
      </c>
      <c r="E4977" s="19" t="s">
        <v>8884</v>
      </c>
      <c r="F4977" s="10">
        <v>42036</v>
      </c>
      <c r="G4977" s="10">
        <v>45689</v>
      </c>
      <c r="H4977" s="11">
        <v>11</v>
      </c>
      <c r="I4977" s="11" t="s">
        <v>277</v>
      </c>
      <c r="J4977" s="11" t="s">
        <v>261</v>
      </c>
      <c r="K4977" s="11" t="s">
        <v>11524</v>
      </c>
      <c r="L4977" s="11">
        <v>2</v>
      </c>
    </row>
    <row r="4978" spans="1:12">
      <c r="A4978" s="11" t="s">
        <v>8649</v>
      </c>
      <c r="D4978" s="11" t="s">
        <v>260</v>
      </c>
      <c r="E4978" s="19" t="s">
        <v>8885</v>
      </c>
      <c r="F4978" s="10">
        <v>42036</v>
      </c>
      <c r="G4978" s="10">
        <v>45689</v>
      </c>
      <c r="H4978" s="11">
        <v>11</v>
      </c>
      <c r="I4978" s="11" t="s">
        <v>277</v>
      </c>
      <c r="J4978" s="11" t="s">
        <v>261</v>
      </c>
      <c r="K4978" s="11" t="s">
        <v>11524</v>
      </c>
      <c r="L4978" s="11">
        <v>2</v>
      </c>
    </row>
    <row r="4979" spans="1:12">
      <c r="A4979" s="11" t="s">
        <v>8650</v>
      </c>
      <c r="D4979" s="11" t="s">
        <v>260</v>
      </c>
      <c r="E4979" s="19" t="s">
        <v>8886</v>
      </c>
      <c r="F4979" s="10">
        <v>42036</v>
      </c>
      <c r="G4979" s="10">
        <v>45689</v>
      </c>
      <c r="H4979" s="11">
        <v>11</v>
      </c>
      <c r="I4979" s="11" t="s">
        <v>277</v>
      </c>
      <c r="J4979" s="11" t="s">
        <v>261</v>
      </c>
      <c r="K4979" s="11" t="s">
        <v>11524</v>
      </c>
      <c r="L4979" s="11">
        <v>2</v>
      </c>
    </row>
    <row r="4980" spans="1:12">
      <c r="A4980" s="11" t="s">
        <v>8651</v>
      </c>
      <c r="D4980" s="11" t="s">
        <v>260</v>
      </c>
      <c r="E4980" s="19" t="s">
        <v>8887</v>
      </c>
      <c r="F4980" s="10">
        <v>42036</v>
      </c>
      <c r="G4980" s="10">
        <v>45689</v>
      </c>
      <c r="H4980" s="11">
        <v>11</v>
      </c>
      <c r="I4980" s="20" t="s">
        <v>259</v>
      </c>
      <c r="J4980" s="11" t="s">
        <v>261</v>
      </c>
      <c r="K4980" s="11" t="s">
        <v>11524</v>
      </c>
      <c r="L4980" s="11">
        <v>2</v>
      </c>
    </row>
    <row r="4981" spans="1:12">
      <c r="A4981" s="11" t="s">
        <v>8652</v>
      </c>
      <c r="D4981" s="11" t="s">
        <v>260</v>
      </c>
      <c r="E4981" s="19" t="s">
        <v>8888</v>
      </c>
      <c r="F4981" s="10">
        <v>42036</v>
      </c>
      <c r="G4981" s="10">
        <v>45689</v>
      </c>
      <c r="H4981" s="11">
        <v>11</v>
      </c>
      <c r="I4981" s="20" t="s">
        <v>259</v>
      </c>
      <c r="J4981" s="11" t="s">
        <v>261</v>
      </c>
      <c r="K4981" s="11" t="s">
        <v>11524</v>
      </c>
      <c r="L4981" s="11">
        <v>2</v>
      </c>
    </row>
    <row r="4982" spans="1:12">
      <c r="A4982" s="11" t="s">
        <v>8653</v>
      </c>
      <c r="D4982" s="11" t="s">
        <v>260</v>
      </c>
      <c r="E4982" s="19" t="s">
        <v>8889</v>
      </c>
      <c r="F4982" s="10">
        <v>42036</v>
      </c>
      <c r="G4982" s="10">
        <v>45689</v>
      </c>
      <c r="H4982" s="11">
        <v>11</v>
      </c>
      <c r="I4982" s="20" t="s">
        <v>259</v>
      </c>
      <c r="J4982" s="11" t="s">
        <v>261</v>
      </c>
      <c r="K4982" s="11" t="s">
        <v>11524</v>
      </c>
      <c r="L4982" s="11">
        <v>2</v>
      </c>
    </row>
    <row r="4983" spans="1:12">
      <c r="A4983" s="11" t="s">
        <v>8654</v>
      </c>
      <c r="D4983" s="11" t="s">
        <v>260</v>
      </c>
      <c r="E4983" s="19" t="s">
        <v>8890</v>
      </c>
      <c r="F4983" s="10">
        <v>42036</v>
      </c>
      <c r="G4983" s="10">
        <v>45689</v>
      </c>
      <c r="H4983" s="11">
        <v>11</v>
      </c>
      <c r="I4983" s="20" t="s">
        <v>259</v>
      </c>
      <c r="J4983" s="11" t="s">
        <v>261</v>
      </c>
      <c r="K4983" s="11" t="s">
        <v>11524</v>
      </c>
      <c r="L4983" s="11">
        <v>2</v>
      </c>
    </row>
    <row r="4984" spans="1:12">
      <c r="A4984" s="11" t="s">
        <v>8655</v>
      </c>
      <c r="D4984" s="11" t="s">
        <v>260</v>
      </c>
      <c r="E4984" s="19" t="s">
        <v>8891</v>
      </c>
      <c r="F4984" s="10">
        <v>42036</v>
      </c>
      <c r="G4984" s="10">
        <v>45689</v>
      </c>
      <c r="H4984" s="11">
        <v>11</v>
      </c>
      <c r="I4984" s="20" t="s">
        <v>259</v>
      </c>
      <c r="J4984" s="11" t="s">
        <v>261</v>
      </c>
      <c r="K4984" s="11" t="s">
        <v>11524</v>
      </c>
      <c r="L4984" s="11">
        <v>2</v>
      </c>
    </row>
    <row r="4985" spans="1:12">
      <c r="A4985" s="11" t="s">
        <v>8656</v>
      </c>
      <c r="D4985" s="11" t="s">
        <v>260</v>
      </c>
      <c r="E4985" s="19" t="s">
        <v>8892</v>
      </c>
      <c r="F4985" s="10">
        <v>42036</v>
      </c>
      <c r="G4985" s="10">
        <v>45689</v>
      </c>
      <c r="H4985" s="11">
        <v>11</v>
      </c>
      <c r="I4985" s="20" t="s">
        <v>259</v>
      </c>
      <c r="J4985" s="11" t="s">
        <v>261</v>
      </c>
      <c r="K4985" s="11" t="s">
        <v>11524</v>
      </c>
      <c r="L4985" s="11">
        <v>2</v>
      </c>
    </row>
    <row r="4986" spans="1:12">
      <c r="A4986" s="11" t="s">
        <v>8657</v>
      </c>
      <c r="D4986" s="11" t="s">
        <v>260</v>
      </c>
      <c r="E4986" s="19" t="s">
        <v>8893</v>
      </c>
      <c r="F4986" s="10">
        <v>42036</v>
      </c>
      <c r="G4986" s="10">
        <v>45689</v>
      </c>
      <c r="H4986" s="11">
        <v>11</v>
      </c>
      <c r="I4986" s="20" t="s">
        <v>259</v>
      </c>
      <c r="J4986" s="11" t="s">
        <v>261</v>
      </c>
      <c r="K4986" s="11" t="s">
        <v>11524</v>
      </c>
      <c r="L4986" s="11">
        <v>2</v>
      </c>
    </row>
    <row r="4987" spans="1:12">
      <c r="A4987" s="11" t="s">
        <v>8658</v>
      </c>
      <c r="D4987" s="11" t="s">
        <v>260</v>
      </c>
      <c r="E4987" s="19" t="s">
        <v>8894</v>
      </c>
      <c r="F4987" s="10">
        <v>42036</v>
      </c>
      <c r="G4987" s="10">
        <v>45689</v>
      </c>
      <c r="H4987" s="11">
        <v>11</v>
      </c>
      <c r="I4987" s="20" t="s">
        <v>259</v>
      </c>
      <c r="J4987" s="11" t="s">
        <v>261</v>
      </c>
      <c r="K4987" s="11" t="s">
        <v>11524</v>
      </c>
      <c r="L4987" s="11">
        <v>2</v>
      </c>
    </row>
    <row r="4988" spans="1:12">
      <c r="A4988" s="11" t="s">
        <v>8659</v>
      </c>
      <c r="D4988" s="11" t="s">
        <v>260</v>
      </c>
      <c r="E4988" s="19" t="s">
        <v>8895</v>
      </c>
      <c r="F4988" s="10">
        <v>42036</v>
      </c>
      <c r="G4988" s="10">
        <v>45689</v>
      </c>
      <c r="H4988" s="11">
        <v>11</v>
      </c>
      <c r="I4988" s="20" t="s">
        <v>259</v>
      </c>
      <c r="J4988" s="11" t="s">
        <v>261</v>
      </c>
      <c r="K4988" s="11" t="s">
        <v>11524</v>
      </c>
      <c r="L4988" s="11">
        <v>2</v>
      </c>
    </row>
    <row r="4989" spans="1:12">
      <c r="A4989" s="11" t="s">
        <v>8660</v>
      </c>
      <c r="D4989" s="11" t="s">
        <v>260</v>
      </c>
      <c r="E4989" s="19" t="s">
        <v>8896</v>
      </c>
      <c r="F4989" s="10">
        <v>42036</v>
      </c>
      <c r="G4989" s="10">
        <v>45689</v>
      </c>
      <c r="H4989" s="11">
        <v>11</v>
      </c>
      <c r="I4989" s="20" t="s">
        <v>259</v>
      </c>
      <c r="J4989" s="11" t="s">
        <v>261</v>
      </c>
      <c r="K4989" s="11" t="s">
        <v>11524</v>
      </c>
      <c r="L4989" s="11">
        <v>2</v>
      </c>
    </row>
    <row r="4990" spans="1:12">
      <c r="A4990" s="11" t="s">
        <v>8661</v>
      </c>
      <c r="D4990" s="11" t="s">
        <v>260</v>
      </c>
      <c r="E4990" s="19" t="s">
        <v>8897</v>
      </c>
      <c r="F4990" s="10">
        <v>42036</v>
      </c>
      <c r="G4990" s="10">
        <v>45689</v>
      </c>
      <c r="H4990" s="11">
        <v>11</v>
      </c>
      <c r="I4990" s="20" t="s">
        <v>259</v>
      </c>
      <c r="J4990" s="11" t="s">
        <v>261</v>
      </c>
      <c r="K4990" s="11" t="s">
        <v>11524</v>
      </c>
      <c r="L4990" s="11">
        <v>2</v>
      </c>
    </row>
    <row r="4991" spans="1:12">
      <c r="A4991" s="11" t="s">
        <v>8662</v>
      </c>
      <c r="D4991" s="11" t="s">
        <v>260</v>
      </c>
      <c r="E4991" s="19" t="s">
        <v>8898</v>
      </c>
      <c r="F4991" s="10">
        <v>42036</v>
      </c>
      <c r="G4991" s="10">
        <v>45689</v>
      </c>
      <c r="H4991" s="11">
        <v>11</v>
      </c>
      <c r="I4991" s="20" t="s">
        <v>259</v>
      </c>
      <c r="J4991" s="11" t="s">
        <v>261</v>
      </c>
      <c r="K4991" s="11" t="s">
        <v>11524</v>
      </c>
      <c r="L4991" s="11">
        <v>2</v>
      </c>
    </row>
    <row r="4992" spans="1:12">
      <c r="A4992" s="11" t="s">
        <v>8663</v>
      </c>
      <c r="D4992" s="11" t="s">
        <v>260</v>
      </c>
      <c r="E4992" s="19" t="s">
        <v>8899</v>
      </c>
      <c r="F4992" s="10">
        <v>42036</v>
      </c>
      <c r="G4992" s="10">
        <v>45689</v>
      </c>
      <c r="H4992" s="11">
        <v>11</v>
      </c>
      <c r="I4992" s="20" t="s">
        <v>259</v>
      </c>
      <c r="J4992" s="11" t="s">
        <v>261</v>
      </c>
      <c r="K4992" s="11" t="s">
        <v>11524</v>
      </c>
      <c r="L4992" s="11">
        <v>2</v>
      </c>
    </row>
    <row r="4993" spans="1:12">
      <c r="A4993" s="11" t="s">
        <v>8664</v>
      </c>
      <c r="D4993" s="11" t="s">
        <v>260</v>
      </c>
      <c r="E4993" s="19" t="s">
        <v>8900</v>
      </c>
      <c r="F4993" s="10">
        <v>42036</v>
      </c>
      <c r="G4993" s="10">
        <v>45689</v>
      </c>
      <c r="H4993" s="11">
        <v>11</v>
      </c>
      <c r="I4993" s="20" t="s">
        <v>259</v>
      </c>
      <c r="J4993" s="11" t="s">
        <v>261</v>
      </c>
      <c r="K4993" s="11" t="s">
        <v>11524</v>
      </c>
      <c r="L4993" s="11">
        <v>2</v>
      </c>
    </row>
    <row r="4994" spans="1:12">
      <c r="A4994" s="11" t="s">
        <v>8665</v>
      </c>
      <c r="D4994" s="11" t="s">
        <v>260</v>
      </c>
      <c r="E4994" s="19" t="s">
        <v>8901</v>
      </c>
      <c r="F4994" s="10">
        <v>42036</v>
      </c>
      <c r="G4994" s="10">
        <v>45689</v>
      </c>
      <c r="H4994" s="11">
        <v>11</v>
      </c>
      <c r="I4994" s="20" t="s">
        <v>259</v>
      </c>
      <c r="J4994" s="11" t="s">
        <v>261</v>
      </c>
      <c r="K4994" s="11" t="s">
        <v>11524</v>
      </c>
      <c r="L4994" s="11">
        <v>2</v>
      </c>
    </row>
    <row r="4995" spans="1:12">
      <c r="A4995" s="11" t="s">
        <v>8666</v>
      </c>
      <c r="D4995" s="11" t="s">
        <v>260</v>
      </c>
      <c r="E4995" s="19" t="s">
        <v>8902</v>
      </c>
      <c r="F4995" s="10">
        <v>42036</v>
      </c>
      <c r="G4995" s="10">
        <v>45689</v>
      </c>
      <c r="H4995" s="11">
        <v>11</v>
      </c>
      <c r="I4995" s="11" t="s">
        <v>277</v>
      </c>
      <c r="J4995" s="11" t="s">
        <v>261</v>
      </c>
      <c r="K4995" s="11" t="s">
        <v>11524</v>
      </c>
      <c r="L4995" s="11">
        <v>2</v>
      </c>
    </row>
    <row r="4996" spans="1:12">
      <c r="A4996" s="11" t="s">
        <v>8667</v>
      </c>
      <c r="D4996" s="11" t="s">
        <v>260</v>
      </c>
      <c r="E4996" s="19" t="s">
        <v>8903</v>
      </c>
      <c r="F4996" s="10">
        <v>42036</v>
      </c>
      <c r="G4996" s="10">
        <v>45689</v>
      </c>
      <c r="H4996" s="11">
        <v>11</v>
      </c>
      <c r="I4996" s="11" t="s">
        <v>277</v>
      </c>
      <c r="J4996" s="11" t="s">
        <v>261</v>
      </c>
      <c r="K4996" s="11" t="s">
        <v>11524</v>
      </c>
      <c r="L4996" s="11">
        <v>2</v>
      </c>
    </row>
    <row r="4997" spans="1:12">
      <c r="A4997" s="11" t="s">
        <v>8668</v>
      </c>
      <c r="D4997" s="11" t="s">
        <v>260</v>
      </c>
      <c r="E4997" s="19" t="s">
        <v>8904</v>
      </c>
      <c r="F4997" s="10">
        <v>42036</v>
      </c>
      <c r="G4997" s="10">
        <v>45689</v>
      </c>
      <c r="H4997" s="11">
        <v>11</v>
      </c>
      <c r="I4997" s="11" t="s">
        <v>277</v>
      </c>
      <c r="J4997" s="11" t="s">
        <v>261</v>
      </c>
      <c r="K4997" s="11" t="s">
        <v>11524</v>
      </c>
      <c r="L4997" s="11">
        <v>2</v>
      </c>
    </row>
    <row r="4998" spans="1:12">
      <c r="A4998" s="11" t="s">
        <v>12847</v>
      </c>
      <c r="D4998" s="11" t="s">
        <v>260</v>
      </c>
      <c r="E4998" s="19" t="s">
        <v>8905</v>
      </c>
      <c r="F4998" s="10">
        <v>42036</v>
      </c>
      <c r="G4998" s="10">
        <v>45689</v>
      </c>
      <c r="H4998" s="11">
        <v>11</v>
      </c>
      <c r="I4998" s="20" t="s">
        <v>259</v>
      </c>
      <c r="J4998" s="11" t="s">
        <v>261</v>
      </c>
      <c r="K4998" s="11" t="s">
        <v>11524</v>
      </c>
      <c r="L4998" s="11">
        <v>2</v>
      </c>
    </row>
    <row r="4999" spans="1:12">
      <c r="A4999" s="11" t="s">
        <v>12848</v>
      </c>
      <c r="D4999" s="11" t="s">
        <v>260</v>
      </c>
      <c r="E4999" s="19" t="s">
        <v>8906</v>
      </c>
      <c r="F4999" s="10">
        <v>42036</v>
      </c>
      <c r="G4999" s="10">
        <v>45689</v>
      </c>
      <c r="H4999" s="11">
        <v>11</v>
      </c>
      <c r="I4999" s="20" t="s">
        <v>259</v>
      </c>
      <c r="J4999" s="11" t="s">
        <v>261</v>
      </c>
      <c r="K4999" s="11" t="s">
        <v>11524</v>
      </c>
      <c r="L4999" s="11">
        <v>2</v>
      </c>
    </row>
    <row r="5000" spans="1:12">
      <c r="A5000" s="11" t="s">
        <v>12849</v>
      </c>
      <c r="D5000" s="11" t="s">
        <v>260</v>
      </c>
      <c r="E5000" s="19" t="s">
        <v>8907</v>
      </c>
      <c r="F5000" s="10">
        <v>42036</v>
      </c>
      <c r="G5000" s="10">
        <v>45689</v>
      </c>
      <c r="H5000" s="11">
        <v>11</v>
      </c>
      <c r="I5000" s="20" t="s">
        <v>259</v>
      </c>
      <c r="J5000" s="11" t="s">
        <v>261</v>
      </c>
      <c r="K5000" s="11" t="s">
        <v>11524</v>
      </c>
      <c r="L5000" s="11">
        <v>2</v>
      </c>
    </row>
    <row r="5001" spans="1:12">
      <c r="A5001" s="11" t="s">
        <v>12850</v>
      </c>
      <c r="D5001" s="11" t="s">
        <v>260</v>
      </c>
      <c r="E5001" s="19" t="s">
        <v>8908</v>
      </c>
      <c r="F5001" s="10">
        <v>42036</v>
      </c>
      <c r="G5001" s="10">
        <v>45689</v>
      </c>
      <c r="H5001" s="11">
        <v>11</v>
      </c>
      <c r="I5001" s="20" t="s">
        <v>259</v>
      </c>
      <c r="J5001" s="11" t="s">
        <v>261</v>
      </c>
      <c r="K5001" s="11" t="s">
        <v>11524</v>
      </c>
      <c r="L5001" s="11">
        <v>2</v>
      </c>
    </row>
    <row r="5002" spans="1:12">
      <c r="A5002" s="11" t="s">
        <v>12851</v>
      </c>
      <c r="D5002" s="11" t="s">
        <v>260</v>
      </c>
      <c r="E5002" s="19" t="s">
        <v>8909</v>
      </c>
      <c r="F5002" s="10">
        <v>42036</v>
      </c>
      <c r="G5002" s="10">
        <v>45689</v>
      </c>
      <c r="H5002" s="11">
        <v>11</v>
      </c>
      <c r="I5002" s="20" t="s">
        <v>259</v>
      </c>
      <c r="J5002" s="11" t="s">
        <v>261</v>
      </c>
      <c r="K5002" s="11" t="s">
        <v>11524</v>
      </c>
      <c r="L5002" s="11">
        <v>2</v>
      </c>
    </row>
    <row r="5003" spans="1:12">
      <c r="A5003" s="11" t="s">
        <v>12852</v>
      </c>
      <c r="D5003" s="11" t="s">
        <v>260</v>
      </c>
      <c r="E5003" s="19" t="s">
        <v>8910</v>
      </c>
      <c r="F5003" s="10">
        <v>42036</v>
      </c>
      <c r="G5003" s="10">
        <v>45689</v>
      </c>
      <c r="H5003" s="11">
        <v>11</v>
      </c>
      <c r="I5003" s="20" t="s">
        <v>259</v>
      </c>
      <c r="J5003" s="11" t="s">
        <v>261</v>
      </c>
      <c r="K5003" s="11" t="s">
        <v>11524</v>
      </c>
      <c r="L5003" s="11">
        <v>2</v>
      </c>
    </row>
    <row r="5004" spans="1:12">
      <c r="A5004" s="11" t="s">
        <v>12853</v>
      </c>
      <c r="D5004" s="11" t="s">
        <v>260</v>
      </c>
      <c r="E5004" s="19" t="s">
        <v>8911</v>
      </c>
      <c r="F5004" s="10">
        <v>42036</v>
      </c>
      <c r="G5004" s="10">
        <v>45689</v>
      </c>
      <c r="H5004" s="11">
        <v>11</v>
      </c>
      <c r="I5004" s="20" t="s">
        <v>259</v>
      </c>
      <c r="J5004" s="11" t="s">
        <v>261</v>
      </c>
      <c r="K5004" s="11" t="s">
        <v>11524</v>
      </c>
      <c r="L5004" s="11">
        <v>2</v>
      </c>
    </row>
    <row r="5005" spans="1:12">
      <c r="A5005" s="11" t="s">
        <v>12854</v>
      </c>
      <c r="D5005" s="11" t="s">
        <v>260</v>
      </c>
      <c r="E5005" s="19" t="s">
        <v>8912</v>
      </c>
      <c r="F5005" s="10">
        <v>42036</v>
      </c>
      <c r="G5005" s="10">
        <v>45689</v>
      </c>
      <c r="H5005" s="11">
        <v>11</v>
      </c>
      <c r="I5005" s="20" t="s">
        <v>259</v>
      </c>
      <c r="J5005" s="11" t="s">
        <v>261</v>
      </c>
      <c r="K5005" s="11" t="s">
        <v>11524</v>
      </c>
      <c r="L5005" s="11">
        <v>2</v>
      </c>
    </row>
    <row r="5006" spans="1:12">
      <c r="A5006" s="11" t="s">
        <v>12855</v>
      </c>
      <c r="D5006" s="11" t="s">
        <v>260</v>
      </c>
      <c r="E5006" s="19" t="s">
        <v>8913</v>
      </c>
      <c r="F5006" s="10">
        <v>42036</v>
      </c>
      <c r="G5006" s="10">
        <v>45689</v>
      </c>
      <c r="H5006" s="11">
        <v>11</v>
      </c>
      <c r="I5006" s="20" t="s">
        <v>259</v>
      </c>
      <c r="J5006" s="11" t="s">
        <v>261</v>
      </c>
      <c r="K5006" s="11" t="s">
        <v>11524</v>
      </c>
      <c r="L5006" s="11">
        <v>2</v>
      </c>
    </row>
    <row r="5007" spans="1:12">
      <c r="A5007" s="11" t="s">
        <v>12856</v>
      </c>
      <c r="D5007" s="11" t="s">
        <v>260</v>
      </c>
      <c r="E5007" s="19" t="s">
        <v>8914</v>
      </c>
      <c r="F5007" s="10">
        <v>42036</v>
      </c>
      <c r="G5007" s="10">
        <v>45689</v>
      </c>
      <c r="H5007" s="11">
        <v>11</v>
      </c>
      <c r="I5007" s="20" t="s">
        <v>259</v>
      </c>
      <c r="J5007" s="11" t="s">
        <v>261</v>
      </c>
      <c r="K5007" s="11" t="s">
        <v>11524</v>
      </c>
      <c r="L5007" s="11">
        <v>2</v>
      </c>
    </row>
    <row r="5008" spans="1:12">
      <c r="A5008" s="11" t="s">
        <v>12857</v>
      </c>
      <c r="D5008" s="11" t="s">
        <v>260</v>
      </c>
      <c r="E5008" s="19" t="s">
        <v>8915</v>
      </c>
      <c r="F5008" s="10">
        <v>42036</v>
      </c>
      <c r="G5008" s="10">
        <v>45689</v>
      </c>
      <c r="H5008" s="11">
        <v>11</v>
      </c>
      <c r="I5008" s="20" t="s">
        <v>259</v>
      </c>
      <c r="J5008" s="11" t="s">
        <v>261</v>
      </c>
      <c r="K5008" s="11" t="s">
        <v>11524</v>
      </c>
      <c r="L5008" s="11">
        <v>2</v>
      </c>
    </row>
    <row r="5009" spans="1:12">
      <c r="A5009" s="11" t="s">
        <v>12858</v>
      </c>
      <c r="D5009" s="11" t="s">
        <v>260</v>
      </c>
      <c r="E5009" s="19" t="s">
        <v>8916</v>
      </c>
      <c r="F5009" s="10">
        <v>42036</v>
      </c>
      <c r="G5009" s="10">
        <v>45689</v>
      </c>
      <c r="H5009" s="11">
        <v>11</v>
      </c>
      <c r="I5009" s="20" t="s">
        <v>259</v>
      </c>
      <c r="J5009" s="11" t="s">
        <v>261</v>
      </c>
      <c r="K5009" s="11" t="s">
        <v>11524</v>
      </c>
      <c r="L5009" s="11">
        <v>2</v>
      </c>
    </row>
    <row r="5010" spans="1:12">
      <c r="A5010" s="11" t="s">
        <v>12859</v>
      </c>
      <c r="D5010" s="11" t="s">
        <v>260</v>
      </c>
      <c r="E5010" s="19" t="s">
        <v>8917</v>
      </c>
      <c r="F5010" s="10">
        <v>42036</v>
      </c>
      <c r="G5010" s="10">
        <v>45689</v>
      </c>
      <c r="H5010" s="11">
        <v>11</v>
      </c>
      <c r="I5010" s="20" t="s">
        <v>259</v>
      </c>
      <c r="J5010" s="11" t="s">
        <v>261</v>
      </c>
      <c r="K5010" s="11" t="s">
        <v>11524</v>
      </c>
      <c r="L5010" s="11">
        <v>2</v>
      </c>
    </row>
    <row r="5011" spans="1:12">
      <c r="A5011" s="11" t="s">
        <v>12860</v>
      </c>
      <c r="D5011" s="11" t="s">
        <v>260</v>
      </c>
      <c r="E5011" s="19" t="s">
        <v>8918</v>
      </c>
      <c r="F5011" s="10">
        <v>42036</v>
      </c>
      <c r="G5011" s="10">
        <v>45689</v>
      </c>
      <c r="H5011" s="11">
        <v>11</v>
      </c>
      <c r="I5011" s="20" t="s">
        <v>259</v>
      </c>
      <c r="J5011" s="11" t="s">
        <v>261</v>
      </c>
      <c r="K5011" s="11" t="s">
        <v>11524</v>
      </c>
      <c r="L5011" s="11">
        <v>2</v>
      </c>
    </row>
    <row r="5012" spans="1:12">
      <c r="A5012" s="11" t="s">
        <v>12861</v>
      </c>
      <c r="D5012" s="11" t="s">
        <v>260</v>
      </c>
      <c r="E5012" s="19" t="s">
        <v>9129</v>
      </c>
      <c r="F5012" s="10">
        <v>42036</v>
      </c>
      <c r="G5012" s="10">
        <v>45689</v>
      </c>
      <c r="H5012" s="11">
        <v>11</v>
      </c>
      <c r="I5012" s="20" t="s">
        <v>259</v>
      </c>
      <c r="J5012" s="11" t="s">
        <v>261</v>
      </c>
      <c r="K5012" s="11" t="s">
        <v>11524</v>
      </c>
      <c r="L5012" s="11">
        <v>2</v>
      </c>
    </row>
    <row r="5013" spans="1:12">
      <c r="A5013" s="11" t="s">
        <v>12862</v>
      </c>
      <c r="D5013" s="11" t="s">
        <v>260</v>
      </c>
      <c r="E5013" s="19" t="s">
        <v>9130</v>
      </c>
      <c r="F5013" s="10">
        <v>42036</v>
      </c>
      <c r="G5013" s="10">
        <v>45689</v>
      </c>
      <c r="H5013" s="11">
        <v>11</v>
      </c>
      <c r="I5013" s="11" t="s">
        <v>277</v>
      </c>
      <c r="J5013" s="11" t="s">
        <v>261</v>
      </c>
      <c r="K5013" s="11" t="s">
        <v>11524</v>
      </c>
      <c r="L5013" s="11">
        <v>2</v>
      </c>
    </row>
    <row r="5014" spans="1:12">
      <c r="A5014" s="11" t="s">
        <v>12863</v>
      </c>
      <c r="D5014" s="11" t="s">
        <v>260</v>
      </c>
      <c r="E5014" s="19" t="s">
        <v>9131</v>
      </c>
      <c r="F5014" s="10">
        <v>42036</v>
      </c>
      <c r="G5014" s="10">
        <v>45689</v>
      </c>
      <c r="H5014" s="11">
        <v>11</v>
      </c>
      <c r="I5014" s="11" t="s">
        <v>277</v>
      </c>
      <c r="J5014" s="11" t="s">
        <v>261</v>
      </c>
      <c r="K5014" s="11" t="s">
        <v>11524</v>
      </c>
      <c r="L5014" s="11">
        <v>2</v>
      </c>
    </row>
    <row r="5015" spans="1:12">
      <c r="A5015" s="11" t="s">
        <v>12864</v>
      </c>
      <c r="D5015" s="11" t="s">
        <v>260</v>
      </c>
      <c r="E5015" s="19" t="s">
        <v>9132</v>
      </c>
      <c r="F5015" s="10">
        <v>42036</v>
      </c>
      <c r="G5015" s="10">
        <v>45689</v>
      </c>
      <c r="H5015" s="11">
        <v>11</v>
      </c>
      <c r="I5015" s="11" t="s">
        <v>277</v>
      </c>
      <c r="J5015" s="11" t="s">
        <v>261</v>
      </c>
      <c r="K5015" s="11" t="s">
        <v>11524</v>
      </c>
      <c r="L5015" s="11">
        <v>2</v>
      </c>
    </row>
    <row r="5016" spans="1:12">
      <c r="A5016" s="11" t="s">
        <v>8615</v>
      </c>
      <c r="D5016" s="11" t="s">
        <v>260</v>
      </c>
      <c r="E5016" s="19" t="s">
        <v>9133</v>
      </c>
      <c r="F5016" s="10">
        <v>42036</v>
      </c>
      <c r="G5016" s="10">
        <v>45689</v>
      </c>
      <c r="H5016" s="11">
        <v>11</v>
      </c>
      <c r="I5016" s="20" t="s">
        <v>259</v>
      </c>
      <c r="J5016" s="11" t="s">
        <v>261</v>
      </c>
      <c r="K5016" s="11" t="s">
        <v>11524</v>
      </c>
      <c r="L5016" s="11">
        <v>2</v>
      </c>
    </row>
    <row r="5017" spans="1:12">
      <c r="A5017" s="11" t="s">
        <v>8616</v>
      </c>
      <c r="D5017" s="11" t="s">
        <v>260</v>
      </c>
      <c r="E5017" s="19" t="s">
        <v>9134</v>
      </c>
      <c r="F5017" s="10">
        <v>42036</v>
      </c>
      <c r="G5017" s="10">
        <v>45689</v>
      </c>
      <c r="H5017" s="11">
        <v>11</v>
      </c>
      <c r="I5017" s="20" t="s">
        <v>259</v>
      </c>
      <c r="J5017" s="11" t="s">
        <v>261</v>
      </c>
      <c r="K5017" s="11" t="s">
        <v>11524</v>
      </c>
      <c r="L5017" s="11">
        <v>2</v>
      </c>
    </row>
    <row r="5018" spans="1:12">
      <c r="A5018" s="11" t="s">
        <v>8617</v>
      </c>
      <c r="D5018" s="11" t="s">
        <v>260</v>
      </c>
      <c r="E5018" s="19" t="s">
        <v>9135</v>
      </c>
      <c r="F5018" s="10">
        <v>42036</v>
      </c>
      <c r="G5018" s="10">
        <v>45689</v>
      </c>
      <c r="H5018" s="11">
        <v>11</v>
      </c>
      <c r="I5018" s="20" t="s">
        <v>259</v>
      </c>
      <c r="J5018" s="11" t="s">
        <v>261</v>
      </c>
      <c r="K5018" s="11" t="s">
        <v>11524</v>
      </c>
      <c r="L5018" s="11">
        <v>2</v>
      </c>
    </row>
    <row r="5019" spans="1:12">
      <c r="A5019" s="11" t="s">
        <v>8618</v>
      </c>
      <c r="D5019" s="11" t="s">
        <v>260</v>
      </c>
      <c r="E5019" s="19" t="s">
        <v>9136</v>
      </c>
      <c r="F5019" s="10">
        <v>42036</v>
      </c>
      <c r="G5019" s="10">
        <v>45689</v>
      </c>
      <c r="H5019" s="11">
        <v>11</v>
      </c>
      <c r="I5019" s="20" t="s">
        <v>259</v>
      </c>
      <c r="J5019" s="11" t="s">
        <v>261</v>
      </c>
      <c r="K5019" s="11" t="s">
        <v>11524</v>
      </c>
      <c r="L5019" s="11">
        <v>2</v>
      </c>
    </row>
    <row r="5020" spans="1:12">
      <c r="A5020" s="11" t="s">
        <v>8619</v>
      </c>
      <c r="D5020" s="11" t="s">
        <v>260</v>
      </c>
      <c r="E5020" s="19" t="s">
        <v>9137</v>
      </c>
      <c r="F5020" s="10">
        <v>42036</v>
      </c>
      <c r="G5020" s="10">
        <v>45689</v>
      </c>
      <c r="H5020" s="11">
        <v>11</v>
      </c>
      <c r="I5020" s="20" t="s">
        <v>259</v>
      </c>
      <c r="J5020" s="11" t="s">
        <v>261</v>
      </c>
      <c r="K5020" s="11" t="s">
        <v>11524</v>
      </c>
      <c r="L5020" s="11">
        <v>2</v>
      </c>
    </row>
    <row r="5021" spans="1:12">
      <c r="A5021" s="11" t="s">
        <v>8620</v>
      </c>
      <c r="D5021" s="11" t="s">
        <v>260</v>
      </c>
      <c r="E5021" s="19" t="s">
        <v>9138</v>
      </c>
      <c r="F5021" s="10">
        <v>42036</v>
      </c>
      <c r="G5021" s="10">
        <v>45689</v>
      </c>
      <c r="H5021" s="11">
        <v>11</v>
      </c>
      <c r="I5021" s="20" t="s">
        <v>259</v>
      </c>
      <c r="J5021" s="11" t="s">
        <v>261</v>
      </c>
      <c r="K5021" s="11" t="s">
        <v>11524</v>
      </c>
      <c r="L5021" s="11">
        <v>2</v>
      </c>
    </row>
    <row r="5022" spans="1:12">
      <c r="A5022" s="11" t="s">
        <v>8621</v>
      </c>
      <c r="D5022" s="11" t="s">
        <v>260</v>
      </c>
      <c r="E5022" s="19" t="s">
        <v>9139</v>
      </c>
      <c r="F5022" s="10">
        <v>42036</v>
      </c>
      <c r="G5022" s="10">
        <v>45689</v>
      </c>
      <c r="H5022" s="11">
        <v>11</v>
      </c>
      <c r="I5022" s="20" t="s">
        <v>259</v>
      </c>
      <c r="J5022" s="11" t="s">
        <v>261</v>
      </c>
      <c r="K5022" s="11" t="s">
        <v>11524</v>
      </c>
      <c r="L5022" s="11">
        <v>2</v>
      </c>
    </row>
    <row r="5023" spans="1:12">
      <c r="A5023" s="11" t="s">
        <v>8622</v>
      </c>
      <c r="D5023" s="11" t="s">
        <v>260</v>
      </c>
      <c r="E5023" s="19" t="s">
        <v>9140</v>
      </c>
      <c r="F5023" s="10">
        <v>42036</v>
      </c>
      <c r="G5023" s="10">
        <v>45689</v>
      </c>
      <c r="H5023" s="11">
        <v>11</v>
      </c>
      <c r="I5023" s="20" t="s">
        <v>259</v>
      </c>
      <c r="J5023" s="11" t="s">
        <v>261</v>
      </c>
      <c r="K5023" s="11" t="s">
        <v>11524</v>
      </c>
      <c r="L5023" s="11">
        <v>2</v>
      </c>
    </row>
    <row r="5024" spans="1:12">
      <c r="A5024" s="11" t="s">
        <v>8623</v>
      </c>
      <c r="D5024" s="11" t="s">
        <v>260</v>
      </c>
      <c r="E5024" s="19" t="s">
        <v>9141</v>
      </c>
      <c r="F5024" s="10">
        <v>42036</v>
      </c>
      <c r="G5024" s="10">
        <v>45689</v>
      </c>
      <c r="H5024" s="11">
        <v>11</v>
      </c>
      <c r="I5024" s="20" t="s">
        <v>259</v>
      </c>
      <c r="J5024" s="11" t="s">
        <v>261</v>
      </c>
      <c r="K5024" s="11" t="s">
        <v>11524</v>
      </c>
      <c r="L5024" s="11">
        <v>2</v>
      </c>
    </row>
    <row r="5025" spans="1:12">
      <c r="A5025" s="11" t="s">
        <v>8624</v>
      </c>
      <c r="D5025" s="11" t="s">
        <v>260</v>
      </c>
      <c r="E5025" s="19" t="s">
        <v>9142</v>
      </c>
      <c r="F5025" s="10">
        <v>42036</v>
      </c>
      <c r="G5025" s="10">
        <v>45689</v>
      </c>
      <c r="H5025" s="11">
        <v>11</v>
      </c>
      <c r="I5025" s="20" t="s">
        <v>259</v>
      </c>
      <c r="J5025" s="11" t="s">
        <v>261</v>
      </c>
      <c r="K5025" s="11" t="s">
        <v>11524</v>
      </c>
      <c r="L5025" s="11">
        <v>2</v>
      </c>
    </row>
    <row r="5026" spans="1:12">
      <c r="A5026" s="11" t="s">
        <v>8625</v>
      </c>
      <c r="D5026" s="11" t="s">
        <v>260</v>
      </c>
      <c r="E5026" s="19" t="s">
        <v>9143</v>
      </c>
      <c r="F5026" s="10">
        <v>42036</v>
      </c>
      <c r="G5026" s="10">
        <v>45689</v>
      </c>
      <c r="H5026" s="11">
        <v>11</v>
      </c>
      <c r="I5026" s="20" t="s">
        <v>259</v>
      </c>
      <c r="J5026" s="11" t="s">
        <v>261</v>
      </c>
      <c r="K5026" s="11" t="s">
        <v>11524</v>
      </c>
      <c r="L5026" s="11">
        <v>2</v>
      </c>
    </row>
    <row r="5027" spans="1:12">
      <c r="A5027" s="11" t="s">
        <v>8626</v>
      </c>
      <c r="D5027" s="11" t="s">
        <v>260</v>
      </c>
      <c r="E5027" s="19" t="s">
        <v>9144</v>
      </c>
      <c r="F5027" s="10">
        <v>42036</v>
      </c>
      <c r="G5027" s="10">
        <v>45689</v>
      </c>
      <c r="H5027" s="11">
        <v>11</v>
      </c>
      <c r="I5027" s="20" t="s">
        <v>259</v>
      </c>
      <c r="J5027" s="11" t="s">
        <v>261</v>
      </c>
      <c r="K5027" s="11" t="s">
        <v>11524</v>
      </c>
      <c r="L5027" s="11">
        <v>2</v>
      </c>
    </row>
    <row r="5028" spans="1:12">
      <c r="A5028" s="11" t="s">
        <v>8627</v>
      </c>
      <c r="D5028" s="11" t="s">
        <v>260</v>
      </c>
      <c r="E5028" s="19" t="s">
        <v>9145</v>
      </c>
      <c r="F5028" s="10">
        <v>42036</v>
      </c>
      <c r="G5028" s="10">
        <v>45689</v>
      </c>
      <c r="H5028" s="11">
        <v>11</v>
      </c>
      <c r="I5028" s="20" t="s">
        <v>259</v>
      </c>
      <c r="J5028" s="11" t="s">
        <v>261</v>
      </c>
      <c r="K5028" s="11" t="s">
        <v>11524</v>
      </c>
      <c r="L5028" s="11">
        <v>2</v>
      </c>
    </row>
    <row r="5029" spans="1:12">
      <c r="A5029" s="11" t="s">
        <v>8628</v>
      </c>
      <c r="D5029" s="11" t="s">
        <v>260</v>
      </c>
      <c r="E5029" s="19" t="s">
        <v>9146</v>
      </c>
      <c r="F5029" s="10">
        <v>42036</v>
      </c>
      <c r="G5029" s="10">
        <v>45689</v>
      </c>
      <c r="H5029" s="11">
        <v>11</v>
      </c>
      <c r="I5029" s="20" t="s">
        <v>259</v>
      </c>
      <c r="J5029" s="11" t="s">
        <v>261</v>
      </c>
      <c r="K5029" s="11" t="s">
        <v>11524</v>
      </c>
      <c r="L5029" s="11">
        <v>2</v>
      </c>
    </row>
    <row r="5030" spans="1:12">
      <c r="A5030" s="11" t="s">
        <v>8629</v>
      </c>
      <c r="D5030" s="11" t="s">
        <v>260</v>
      </c>
      <c r="E5030" s="19" t="s">
        <v>9147</v>
      </c>
      <c r="F5030" s="10">
        <v>42036</v>
      </c>
      <c r="G5030" s="10">
        <v>45689</v>
      </c>
      <c r="H5030" s="11">
        <v>11</v>
      </c>
      <c r="I5030" s="20" t="s">
        <v>259</v>
      </c>
      <c r="J5030" s="11" t="s">
        <v>261</v>
      </c>
      <c r="K5030" s="11" t="s">
        <v>11524</v>
      </c>
      <c r="L5030" s="11">
        <v>2</v>
      </c>
    </row>
    <row r="5031" spans="1:12">
      <c r="A5031" s="11" t="s">
        <v>8630</v>
      </c>
      <c r="D5031" s="11" t="s">
        <v>260</v>
      </c>
      <c r="E5031" s="19" t="s">
        <v>9148</v>
      </c>
      <c r="F5031" s="10">
        <v>42036</v>
      </c>
      <c r="G5031" s="10">
        <v>45689</v>
      </c>
      <c r="H5031" s="11">
        <v>11</v>
      </c>
      <c r="I5031" s="11" t="s">
        <v>277</v>
      </c>
      <c r="J5031" s="11" t="s">
        <v>261</v>
      </c>
      <c r="K5031" s="11" t="s">
        <v>11524</v>
      </c>
      <c r="L5031" s="11">
        <v>2</v>
      </c>
    </row>
    <row r="5032" spans="1:12">
      <c r="A5032" s="11" t="s">
        <v>8631</v>
      </c>
      <c r="D5032" s="11" t="s">
        <v>260</v>
      </c>
      <c r="E5032" s="19" t="s">
        <v>9149</v>
      </c>
      <c r="F5032" s="10">
        <v>42036</v>
      </c>
      <c r="G5032" s="10">
        <v>45689</v>
      </c>
      <c r="H5032" s="11">
        <v>11</v>
      </c>
      <c r="I5032" s="11" t="s">
        <v>277</v>
      </c>
      <c r="J5032" s="11" t="s">
        <v>261</v>
      </c>
      <c r="K5032" s="11" t="s">
        <v>11524</v>
      </c>
      <c r="L5032" s="11">
        <v>2</v>
      </c>
    </row>
    <row r="5033" spans="1:12">
      <c r="A5033" s="11" t="s">
        <v>8632</v>
      </c>
      <c r="D5033" s="11" t="s">
        <v>260</v>
      </c>
      <c r="E5033" s="19" t="s">
        <v>9150</v>
      </c>
      <c r="F5033" s="10">
        <v>42036</v>
      </c>
      <c r="G5033" s="10">
        <v>45689</v>
      </c>
      <c r="H5033" s="11">
        <v>11</v>
      </c>
      <c r="I5033" s="11" t="s">
        <v>277</v>
      </c>
      <c r="J5033" s="11" t="s">
        <v>261</v>
      </c>
      <c r="K5033" s="11" t="s">
        <v>11524</v>
      </c>
      <c r="L5033" s="11">
        <v>2</v>
      </c>
    </row>
    <row r="5034" spans="1:12">
      <c r="A5034" s="11" t="s">
        <v>13009</v>
      </c>
      <c r="D5034" s="11" t="s">
        <v>260</v>
      </c>
      <c r="E5034" s="19" t="s">
        <v>9151</v>
      </c>
      <c r="F5034" s="10">
        <v>42036</v>
      </c>
      <c r="G5034" s="10">
        <v>45689</v>
      </c>
      <c r="H5034" s="11">
        <v>11</v>
      </c>
      <c r="I5034" s="20" t="s">
        <v>259</v>
      </c>
      <c r="J5034" s="11" t="s">
        <v>261</v>
      </c>
      <c r="K5034" s="11" t="s">
        <v>11524</v>
      </c>
      <c r="L5034" s="11">
        <v>2</v>
      </c>
    </row>
    <row r="5035" spans="1:12">
      <c r="A5035" s="11" t="s">
        <v>13010</v>
      </c>
      <c r="D5035" s="11" t="s">
        <v>260</v>
      </c>
      <c r="E5035" s="19" t="s">
        <v>9152</v>
      </c>
      <c r="F5035" s="10">
        <v>42036</v>
      </c>
      <c r="G5035" s="10">
        <v>45689</v>
      </c>
      <c r="H5035" s="11">
        <v>11</v>
      </c>
      <c r="I5035" s="20" t="s">
        <v>259</v>
      </c>
      <c r="J5035" s="11" t="s">
        <v>261</v>
      </c>
      <c r="K5035" s="11" t="s">
        <v>11524</v>
      </c>
      <c r="L5035" s="11">
        <v>2</v>
      </c>
    </row>
    <row r="5036" spans="1:12">
      <c r="A5036" s="11" t="s">
        <v>13011</v>
      </c>
      <c r="D5036" s="11" t="s">
        <v>260</v>
      </c>
      <c r="E5036" s="19" t="s">
        <v>9153</v>
      </c>
      <c r="F5036" s="10">
        <v>42036</v>
      </c>
      <c r="G5036" s="10">
        <v>45689</v>
      </c>
      <c r="H5036" s="11">
        <v>11</v>
      </c>
      <c r="I5036" s="20" t="s">
        <v>259</v>
      </c>
      <c r="J5036" s="11" t="s">
        <v>261</v>
      </c>
      <c r="K5036" s="11" t="s">
        <v>11524</v>
      </c>
      <c r="L5036" s="11">
        <v>2</v>
      </c>
    </row>
    <row r="5037" spans="1:12">
      <c r="A5037" s="11" t="s">
        <v>13012</v>
      </c>
      <c r="D5037" s="11" t="s">
        <v>260</v>
      </c>
      <c r="E5037" s="19" t="s">
        <v>9154</v>
      </c>
      <c r="F5037" s="10">
        <v>42036</v>
      </c>
      <c r="G5037" s="10">
        <v>45689</v>
      </c>
      <c r="H5037" s="11">
        <v>11</v>
      </c>
      <c r="I5037" s="20" t="s">
        <v>259</v>
      </c>
      <c r="J5037" s="11" t="s">
        <v>261</v>
      </c>
      <c r="K5037" s="11" t="s">
        <v>11524</v>
      </c>
      <c r="L5037" s="11">
        <v>2</v>
      </c>
    </row>
    <row r="5038" spans="1:12">
      <c r="A5038" s="11" t="s">
        <v>13013</v>
      </c>
      <c r="D5038" s="11" t="s">
        <v>260</v>
      </c>
      <c r="E5038" s="19" t="s">
        <v>9155</v>
      </c>
      <c r="F5038" s="10">
        <v>42036</v>
      </c>
      <c r="G5038" s="10">
        <v>45689</v>
      </c>
      <c r="H5038" s="11">
        <v>11</v>
      </c>
      <c r="I5038" s="20" t="s">
        <v>259</v>
      </c>
      <c r="J5038" s="11" t="s">
        <v>261</v>
      </c>
      <c r="K5038" s="11" t="s">
        <v>11524</v>
      </c>
      <c r="L5038" s="11">
        <v>2</v>
      </c>
    </row>
    <row r="5039" spans="1:12">
      <c r="A5039" s="11" t="s">
        <v>13014</v>
      </c>
      <c r="D5039" s="11" t="s">
        <v>260</v>
      </c>
      <c r="E5039" s="19" t="s">
        <v>9156</v>
      </c>
      <c r="F5039" s="10">
        <v>42036</v>
      </c>
      <c r="G5039" s="10">
        <v>45689</v>
      </c>
      <c r="H5039" s="11">
        <v>11</v>
      </c>
      <c r="I5039" s="20" t="s">
        <v>259</v>
      </c>
      <c r="J5039" s="11" t="s">
        <v>261</v>
      </c>
      <c r="K5039" s="11" t="s">
        <v>11524</v>
      </c>
      <c r="L5039" s="11">
        <v>2</v>
      </c>
    </row>
    <row r="5040" spans="1:12">
      <c r="A5040" s="11" t="s">
        <v>13015</v>
      </c>
      <c r="D5040" s="11" t="s">
        <v>260</v>
      </c>
      <c r="E5040" s="19" t="s">
        <v>9157</v>
      </c>
      <c r="F5040" s="10">
        <v>42036</v>
      </c>
      <c r="G5040" s="10">
        <v>45689</v>
      </c>
      <c r="H5040" s="11">
        <v>11</v>
      </c>
      <c r="I5040" s="20" t="s">
        <v>259</v>
      </c>
      <c r="J5040" s="11" t="s">
        <v>261</v>
      </c>
      <c r="K5040" s="11" t="s">
        <v>11524</v>
      </c>
      <c r="L5040" s="11">
        <v>2</v>
      </c>
    </row>
    <row r="5041" spans="1:12">
      <c r="A5041" s="11" t="s">
        <v>13016</v>
      </c>
      <c r="D5041" s="11" t="s">
        <v>260</v>
      </c>
      <c r="E5041" s="19" t="s">
        <v>9158</v>
      </c>
      <c r="F5041" s="10">
        <v>42036</v>
      </c>
      <c r="G5041" s="10">
        <v>45689</v>
      </c>
      <c r="H5041" s="11">
        <v>11</v>
      </c>
      <c r="I5041" s="20" t="s">
        <v>259</v>
      </c>
      <c r="J5041" s="11" t="s">
        <v>261</v>
      </c>
      <c r="K5041" s="11" t="s">
        <v>11524</v>
      </c>
      <c r="L5041" s="11">
        <v>2</v>
      </c>
    </row>
    <row r="5042" spans="1:12">
      <c r="A5042" s="11" t="s">
        <v>13017</v>
      </c>
      <c r="D5042" s="11" t="s">
        <v>260</v>
      </c>
      <c r="E5042" s="19" t="s">
        <v>9159</v>
      </c>
      <c r="F5042" s="10">
        <v>42036</v>
      </c>
      <c r="G5042" s="10">
        <v>45689</v>
      </c>
      <c r="H5042" s="11">
        <v>11</v>
      </c>
      <c r="I5042" s="20" t="s">
        <v>259</v>
      </c>
      <c r="J5042" s="11" t="s">
        <v>261</v>
      </c>
      <c r="K5042" s="11" t="s">
        <v>11524</v>
      </c>
      <c r="L5042" s="11">
        <v>2</v>
      </c>
    </row>
    <row r="5043" spans="1:12">
      <c r="A5043" s="11" t="s">
        <v>13018</v>
      </c>
      <c r="D5043" s="11" t="s">
        <v>260</v>
      </c>
      <c r="E5043" s="19" t="s">
        <v>9160</v>
      </c>
      <c r="F5043" s="10">
        <v>42036</v>
      </c>
      <c r="G5043" s="10">
        <v>45689</v>
      </c>
      <c r="H5043" s="11">
        <v>11</v>
      </c>
      <c r="I5043" s="20" t="s">
        <v>259</v>
      </c>
      <c r="J5043" s="11" t="s">
        <v>261</v>
      </c>
      <c r="K5043" s="11" t="s">
        <v>11524</v>
      </c>
      <c r="L5043" s="11">
        <v>2</v>
      </c>
    </row>
    <row r="5044" spans="1:12">
      <c r="A5044" s="11" t="s">
        <v>13019</v>
      </c>
      <c r="D5044" s="11" t="s">
        <v>260</v>
      </c>
      <c r="E5044" s="19" t="s">
        <v>9161</v>
      </c>
      <c r="F5044" s="10">
        <v>42036</v>
      </c>
      <c r="G5044" s="10">
        <v>45689</v>
      </c>
      <c r="H5044" s="11">
        <v>11</v>
      </c>
      <c r="I5044" s="20" t="s">
        <v>259</v>
      </c>
      <c r="J5044" s="11" t="s">
        <v>261</v>
      </c>
      <c r="K5044" s="11" t="s">
        <v>11524</v>
      </c>
      <c r="L5044" s="11">
        <v>2</v>
      </c>
    </row>
    <row r="5045" spans="1:12">
      <c r="A5045" s="11" t="s">
        <v>13020</v>
      </c>
      <c r="D5045" s="11" t="s">
        <v>260</v>
      </c>
      <c r="E5045" s="19" t="s">
        <v>9162</v>
      </c>
      <c r="F5045" s="10">
        <v>42036</v>
      </c>
      <c r="G5045" s="10">
        <v>45689</v>
      </c>
      <c r="H5045" s="11">
        <v>11</v>
      </c>
      <c r="I5045" s="20" t="s">
        <v>259</v>
      </c>
      <c r="J5045" s="11" t="s">
        <v>261</v>
      </c>
      <c r="K5045" s="11" t="s">
        <v>11524</v>
      </c>
      <c r="L5045" s="11">
        <v>2</v>
      </c>
    </row>
    <row r="5046" spans="1:12">
      <c r="A5046" s="11" t="s">
        <v>13021</v>
      </c>
      <c r="D5046" s="11" t="s">
        <v>260</v>
      </c>
      <c r="E5046" s="19" t="s">
        <v>9163</v>
      </c>
      <c r="F5046" s="10">
        <v>42036</v>
      </c>
      <c r="G5046" s="10">
        <v>45689</v>
      </c>
      <c r="H5046" s="11">
        <v>11</v>
      </c>
      <c r="I5046" s="20" t="s">
        <v>259</v>
      </c>
      <c r="J5046" s="11" t="s">
        <v>261</v>
      </c>
      <c r="K5046" s="11" t="s">
        <v>11524</v>
      </c>
      <c r="L5046" s="11">
        <v>2</v>
      </c>
    </row>
    <row r="5047" spans="1:12">
      <c r="A5047" s="11" t="s">
        <v>13022</v>
      </c>
      <c r="D5047" s="11" t="s">
        <v>260</v>
      </c>
      <c r="E5047" s="19" t="s">
        <v>9164</v>
      </c>
      <c r="F5047" s="10">
        <v>42036</v>
      </c>
      <c r="G5047" s="10">
        <v>45689</v>
      </c>
      <c r="H5047" s="11">
        <v>11</v>
      </c>
      <c r="I5047" s="20" t="s">
        <v>259</v>
      </c>
      <c r="J5047" s="11" t="s">
        <v>261</v>
      </c>
      <c r="K5047" s="11" t="s">
        <v>11524</v>
      </c>
      <c r="L5047" s="11">
        <v>2</v>
      </c>
    </row>
    <row r="5048" spans="1:12">
      <c r="A5048" s="11" t="s">
        <v>13023</v>
      </c>
      <c r="D5048" s="11" t="s">
        <v>260</v>
      </c>
      <c r="E5048" s="19" t="s">
        <v>9165</v>
      </c>
      <c r="F5048" s="10">
        <v>42036</v>
      </c>
      <c r="G5048" s="10">
        <v>45689</v>
      </c>
      <c r="H5048" s="11">
        <v>11</v>
      </c>
      <c r="I5048" s="20" t="s">
        <v>259</v>
      </c>
      <c r="J5048" s="11" t="s">
        <v>261</v>
      </c>
      <c r="K5048" s="11" t="s">
        <v>11524</v>
      </c>
      <c r="L5048" s="11">
        <v>2</v>
      </c>
    </row>
    <row r="5049" spans="1:12">
      <c r="A5049" s="11" t="s">
        <v>13024</v>
      </c>
      <c r="D5049" s="11" t="s">
        <v>260</v>
      </c>
      <c r="E5049" s="19" t="s">
        <v>9166</v>
      </c>
      <c r="F5049" s="10">
        <v>42036</v>
      </c>
      <c r="G5049" s="10">
        <v>45689</v>
      </c>
      <c r="H5049" s="11">
        <v>11</v>
      </c>
      <c r="I5049" s="11" t="s">
        <v>277</v>
      </c>
      <c r="J5049" s="11" t="s">
        <v>261</v>
      </c>
      <c r="K5049" s="11" t="s">
        <v>11524</v>
      </c>
      <c r="L5049" s="11">
        <v>2</v>
      </c>
    </row>
    <row r="5050" spans="1:12">
      <c r="A5050" s="11" t="s">
        <v>13025</v>
      </c>
      <c r="D5050" s="11" t="s">
        <v>260</v>
      </c>
      <c r="E5050" s="19" t="s">
        <v>9167</v>
      </c>
      <c r="F5050" s="10">
        <v>42036</v>
      </c>
      <c r="G5050" s="10">
        <v>45689</v>
      </c>
      <c r="H5050" s="11">
        <v>11</v>
      </c>
      <c r="I5050" s="11" t="s">
        <v>277</v>
      </c>
      <c r="J5050" s="11" t="s">
        <v>261</v>
      </c>
      <c r="K5050" s="11" t="s">
        <v>11524</v>
      </c>
      <c r="L5050" s="11">
        <v>2</v>
      </c>
    </row>
    <row r="5051" spans="1:12">
      <c r="A5051" s="11" t="s">
        <v>13026</v>
      </c>
      <c r="D5051" s="11" t="s">
        <v>260</v>
      </c>
      <c r="E5051" s="19" t="s">
        <v>9168</v>
      </c>
      <c r="F5051" s="10">
        <v>42036</v>
      </c>
      <c r="G5051" s="10">
        <v>45689</v>
      </c>
      <c r="H5051" s="11">
        <v>11</v>
      </c>
      <c r="I5051" s="11" t="s">
        <v>277</v>
      </c>
      <c r="J5051" s="11" t="s">
        <v>261</v>
      </c>
      <c r="K5051" s="11" t="s">
        <v>11524</v>
      </c>
      <c r="L5051" s="11">
        <v>2</v>
      </c>
    </row>
    <row r="5052" spans="1:12">
      <c r="A5052" s="11" t="s">
        <v>8919</v>
      </c>
      <c r="D5052" s="11" t="s">
        <v>260</v>
      </c>
      <c r="E5052" s="19" t="s">
        <v>9169</v>
      </c>
      <c r="F5052" s="10">
        <v>42036</v>
      </c>
      <c r="G5052" s="10">
        <v>45689</v>
      </c>
      <c r="H5052" s="11">
        <v>11</v>
      </c>
      <c r="I5052" s="20" t="s">
        <v>259</v>
      </c>
      <c r="J5052" s="11" t="s">
        <v>261</v>
      </c>
      <c r="K5052" s="11" t="s">
        <v>11524</v>
      </c>
      <c r="L5052" s="11">
        <v>2</v>
      </c>
    </row>
    <row r="5053" spans="1:12">
      <c r="A5053" s="11" t="s">
        <v>8920</v>
      </c>
      <c r="D5053" s="11" t="s">
        <v>260</v>
      </c>
      <c r="E5053" s="19" t="s">
        <v>9170</v>
      </c>
      <c r="F5053" s="10">
        <v>42036</v>
      </c>
      <c r="G5053" s="10">
        <v>45689</v>
      </c>
      <c r="H5053" s="11">
        <v>11</v>
      </c>
      <c r="I5053" s="20" t="s">
        <v>259</v>
      </c>
      <c r="J5053" s="11" t="s">
        <v>261</v>
      </c>
      <c r="K5053" s="11" t="s">
        <v>11524</v>
      </c>
      <c r="L5053" s="11">
        <v>2</v>
      </c>
    </row>
    <row r="5054" spans="1:12">
      <c r="A5054" s="11" t="s">
        <v>8921</v>
      </c>
      <c r="D5054" s="11" t="s">
        <v>260</v>
      </c>
      <c r="E5054" s="19" t="s">
        <v>9171</v>
      </c>
      <c r="F5054" s="10">
        <v>42036</v>
      </c>
      <c r="G5054" s="10">
        <v>45689</v>
      </c>
      <c r="H5054" s="11">
        <v>11</v>
      </c>
      <c r="I5054" s="20" t="s">
        <v>259</v>
      </c>
      <c r="J5054" s="11" t="s">
        <v>261</v>
      </c>
      <c r="K5054" s="11" t="s">
        <v>11524</v>
      </c>
      <c r="L5054" s="11">
        <v>2</v>
      </c>
    </row>
    <row r="5055" spans="1:12">
      <c r="A5055" s="11" t="s">
        <v>8922</v>
      </c>
      <c r="D5055" s="11" t="s">
        <v>260</v>
      </c>
      <c r="E5055" s="19" t="s">
        <v>9172</v>
      </c>
      <c r="F5055" s="10">
        <v>42036</v>
      </c>
      <c r="G5055" s="10">
        <v>45689</v>
      </c>
      <c r="H5055" s="11">
        <v>11</v>
      </c>
      <c r="I5055" s="20" t="s">
        <v>259</v>
      </c>
      <c r="J5055" s="11" t="s">
        <v>261</v>
      </c>
      <c r="K5055" s="11" t="s">
        <v>11524</v>
      </c>
      <c r="L5055" s="11">
        <v>2</v>
      </c>
    </row>
    <row r="5056" spans="1:12">
      <c r="A5056" s="11" t="s">
        <v>8923</v>
      </c>
      <c r="D5056" s="11" t="s">
        <v>260</v>
      </c>
      <c r="E5056" s="19" t="s">
        <v>9173</v>
      </c>
      <c r="F5056" s="10">
        <v>42036</v>
      </c>
      <c r="G5056" s="10">
        <v>45689</v>
      </c>
      <c r="H5056" s="11">
        <v>11</v>
      </c>
      <c r="I5056" s="20" t="s">
        <v>259</v>
      </c>
      <c r="J5056" s="11" t="s">
        <v>261</v>
      </c>
      <c r="K5056" s="11" t="s">
        <v>11524</v>
      </c>
      <c r="L5056" s="11">
        <v>2</v>
      </c>
    </row>
    <row r="5057" spans="1:12">
      <c r="A5057" s="11" t="s">
        <v>8924</v>
      </c>
      <c r="D5057" s="11" t="s">
        <v>260</v>
      </c>
      <c r="E5057" s="19" t="s">
        <v>9174</v>
      </c>
      <c r="F5057" s="10">
        <v>42036</v>
      </c>
      <c r="G5057" s="10">
        <v>45689</v>
      </c>
      <c r="H5057" s="11">
        <v>11</v>
      </c>
      <c r="I5057" s="20" t="s">
        <v>259</v>
      </c>
      <c r="J5057" s="11" t="s">
        <v>261</v>
      </c>
      <c r="K5057" s="11" t="s">
        <v>11524</v>
      </c>
      <c r="L5057" s="11">
        <v>2</v>
      </c>
    </row>
    <row r="5058" spans="1:12">
      <c r="A5058" s="11" t="s">
        <v>8925</v>
      </c>
      <c r="D5058" s="11" t="s">
        <v>260</v>
      </c>
      <c r="E5058" s="19" t="s">
        <v>9175</v>
      </c>
      <c r="F5058" s="10">
        <v>42036</v>
      </c>
      <c r="G5058" s="10">
        <v>45689</v>
      </c>
      <c r="H5058" s="11">
        <v>11</v>
      </c>
      <c r="I5058" s="20" t="s">
        <v>259</v>
      </c>
      <c r="J5058" s="11" t="s">
        <v>261</v>
      </c>
      <c r="K5058" s="11" t="s">
        <v>11524</v>
      </c>
      <c r="L5058" s="11">
        <v>2</v>
      </c>
    </row>
    <row r="5059" spans="1:12">
      <c r="A5059" s="11" t="s">
        <v>8926</v>
      </c>
      <c r="D5059" s="11" t="s">
        <v>260</v>
      </c>
      <c r="E5059" s="19" t="s">
        <v>9176</v>
      </c>
      <c r="F5059" s="10">
        <v>42036</v>
      </c>
      <c r="G5059" s="10">
        <v>45689</v>
      </c>
      <c r="H5059" s="11">
        <v>11</v>
      </c>
      <c r="I5059" s="20" t="s">
        <v>259</v>
      </c>
      <c r="J5059" s="11" t="s">
        <v>261</v>
      </c>
      <c r="K5059" s="11" t="s">
        <v>11524</v>
      </c>
      <c r="L5059" s="11">
        <v>2</v>
      </c>
    </row>
    <row r="5060" spans="1:12">
      <c r="A5060" s="11" t="s">
        <v>8927</v>
      </c>
      <c r="D5060" s="11" t="s">
        <v>260</v>
      </c>
      <c r="E5060" s="19" t="s">
        <v>9177</v>
      </c>
      <c r="F5060" s="10">
        <v>42036</v>
      </c>
      <c r="G5060" s="10">
        <v>45689</v>
      </c>
      <c r="H5060" s="11">
        <v>11</v>
      </c>
      <c r="I5060" s="20" t="s">
        <v>259</v>
      </c>
      <c r="J5060" s="11" t="s">
        <v>261</v>
      </c>
      <c r="K5060" s="11" t="s">
        <v>11524</v>
      </c>
      <c r="L5060" s="11">
        <v>2</v>
      </c>
    </row>
    <row r="5061" spans="1:12">
      <c r="A5061" s="11" t="s">
        <v>8928</v>
      </c>
      <c r="D5061" s="11" t="s">
        <v>260</v>
      </c>
      <c r="E5061" s="19" t="s">
        <v>9178</v>
      </c>
      <c r="F5061" s="10">
        <v>42036</v>
      </c>
      <c r="G5061" s="10">
        <v>45689</v>
      </c>
      <c r="H5061" s="11">
        <v>11</v>
      </c>
      <c r="I5061" s="20" t="s">
        <v>259</v>
      </c>
      <c r="J5061" s="11" t="s">
        <v>261</v>
      </c>
      <c r="K5061" s="11" t="s">
        <v>11524</v>
      </c>
      <c r="L5061" s="11">
        <v>2</v>
      </c>
    </row>
    <row r="5062" spans="1:12">
      <c r="A5062" s="11" t="s">
        <v>8929</v>
      </c>
      <c r="D5062" s="11" t="s">
        <v>260</v>
      </c>
      <c r="E5062" s="19" t="s">
        <v>9179</v>
      </c>
      <c r="F5062" s="10">
        <v>42036</v>
      </c>
      <c r="G5062" s="10">
        <v>45689</v>
      </c>
      <c r="H5062" s="11">
        <v>11</v>
      </c>
      <c r="I5062" s="20" t="s">
        <v>259</v>
      </c>
      <c r="J5062" s="11" t="s">
        <v>261</v>
      </c>
      <c r="K5062" s="11" t="s">
        <v>11524</v>
      </c>
      <c r="L5062" s="11">
        <v>2</v>
      </c>
    </row>
    <row r="5063" spans="1:12">
      <c r="A5063" s="11" t="s">
        <v>8930</v>
      </c>
      <c r="D5063" s="11" t="s">
        <v>260</v>
      </c>
      <c r="E5063" s="19" t="s">
        <v>9180</v>
      </c>
      <c r="F5063" s="10">
        <v>42036</v>
      </c>
      <c r="G5063" s="10">
        <v>45689</v>
      </c>
      <c r="H5063" s="11">
        <v>11</v>
      </c>
      <c r="I5063" s="20" t="s">
        <v>259</v>
      </c>
      <c r="J5063" s="11" t="s">
        <v>261</v>
      </c>
      <c r="K5063" s="11" t="s">
        <v>11524</v>
      </c>
      <c r="L5063" s="11">
        <v>2</v>
      </c>
    </row>
    <row r="5064" spans="1:12">
      <c r="A5064" s="11" t="s">
        <v>8931</v>
      </c>
      <c r="D5064" s="11" t="s">
        <v>260</v>
      </c>
      <c r="E5064" s="19" t="s">
        <v>9181</v>
      </c>
      <c r="F5064" s="10">
        <v>42036</v>
      </c>
      <c r="G5064" s="10">
        <v>45689</v>
      </c>
      <c r="H5064" s="11">
        <v>11</v>
      </c>
      <c r="I5064" s="20" t="s">
        <v>259</v>
      </c>
      <c r="J5064" s="11" t="s">
        <v>261</v>
      </c>
      <c r="K5064" s="11" t="s">
        <v>11524</v>
      </c>
      <c r="L5064" s="11">
        <v>2</v>
      </c>
    </row>
    <row r="5065" spans="1:12">
      <c r="A5065" s="11" t="s">
        <v>8932</v>
      </c>
      <c r="D5065" s="11" t="s">
        <v>260</v>
      </c>
      <c r="E5065" s="19" t="s">
        <v>9182</v>
      </c>
      <c r="F5065" s="10">
        <v>42036</v>
      </c>
      <c r="G5065" s="10">
        <v>45689</v>
      </c>
      <c r="H5065" s="11">
        <v>11</v>
      </c>
      <c r="I5065" s="20" t="s">
        <v>259</v>
      </c>
      <c r="J5065" s="11" t="s">
        <v>261</v>
      </c>
      <c r="K5065" s="11" t="s">
        <v>11524</v>
      </c>
      <c r="L5065" s="11">
        <v>2</v>
      </c>
    </row>
    <row r="5066" spans="1:12">
      <c r="A5066" s="11" t="s">
        <v>8933</v>
      </c>
      <c r="D5066" s="11" t="s">
        <v>260</v>
      </c>
      <c r="E5066" s="19" t="s">
        <v>9183</v>
      </c>
      <c r="F5066" s="10">
        <v>42036</v>
      </c>
      <c r="G5066" s="10">
        <v>45689</v>
      </c>
      <c r="H5066" s="11">
        <v>11</v>
      </c>
      <c r="I5066" s="20" t="s">
        <v>259</v>
      </c>
      <c r="J5066" s="11" t="s">
        <v>261</v>
      </c>
      <c r="K5066" s="11" t="s">
        <v>11524</v>
      </c>
      <c r="L5066" s="11">
        <v>2</v>
      </c>
    </row>
    <row r="5067" spans="1:12">
      <c r="A5067" s="11" t="s">
        <v>8934</v>
      </c>
      <c r="D5067" s="11" t="s">
        <v>260</v>
      </c>
      <c r="E5067" s="19" t="s">
        <v>9184</v>
      </c>
      <c r="F5067" s="10">
        <v>42036</v>
      </c>
      <c r="G5067" s="10">
        <v>45689</v>
      </c>
      <c r="H5067" s="11">
        <v>11</v>
      </c>
      <c r="I5067" s="11" t="s">
        <v>277</v>
      </c>
      <c r="J5067" s="11" t="s">
        <v>261</v>
      </c>
      <c r="K5067" s="11" t="s">
        <v>11524</v>
      </c>
      <c r="L5067" s="11">
        <v>2</v>
      </c>
    </row>
    <row r="5068" spans="1:12">
      <c r="A5068" s="11" t="s">
        <v>8935</v>
      </c>
      <c r="D5068" s="11" t="s">
        <v>260</v>
      </c>
      <c r="E5068" s="19" t="s">
        <v>9185</v>
      </c>
      <c r="F5068" s="10">
        <v>42036</v>
      </c>
      <c r="G5068" s="10">
        <v>45689</v>
      </c>
      <c r="H5068" s="11">
        <v>11</v>
      </c>
      <c r="I5068" s="11" t="s">
        <v>277</v>
      </c>
      <c r="J5068" s="11" t="s">
        <v>261</v>
      </c>
      <c r="K5068" s="11" t="s">
        <v>11524</v>
      </c>
      <c r="L5068" s="11">
        <v>2</v>
      </c>
    </row>
    <row r="5069" spans="1:12">
      <c r="A5069" s="11" t="s">
        <v>8936</v>
      </c>
      <c r="D5069" s="11" t="s">
        <v>260</v>
      </c>
      <c r="E5069" s="19" t="s">
        <v>9186</v>
      </c>
      <c r="F5069" s="10">
        <v>42036</v>
      </c>
      <c r="G5069" s="10">
        <v>45689</v>
      </c>
      <c r="H5069" s="11">
        <v>11</v>
      </c>
      <c r="I5069" s="11" t="s">
        <v>277</v>
      </c>
      <c r="J5069" s="11" t="s">
        <v>261</v>
      </c>
      <c r="K5069" s="11" t="s">
        <v>11524</v>
      </c>
      <c r="L5069" s="11">
        <v>2</v>
      </c>
    </row>
    <row r="5070" spans="1:12">
      <c r="A5070" s="11" t="s">
        <v>8937</v>
      </c>
      <c r="D5070" s="11" t="s">
        <v>260</v>
      </c>
      <c r="E5070" s="19" t="s">
        <v>9187</v>
      </c>
      <c r="F5070" s="10">
        <v>42036</v>
      </c>
      <c r="G5070" s="10">
        <v>45689</v>
      </c>
      <c r="H5070" s="11">
        <v>11</v>
      </c>
      <c r="I5070" s="20" t="s">
        <v>259</v>
      </c>
      <c r="J5070" s="11" t="s">
        <v>261</v>
      </c>
      <c r="K5070" s="11" t="s">
        <v>11524</v>
      </c>
      <c r="L5070" s="11">
        <v>2</v>
      </c>
    </row>
    <row r="5071" spans="1:12">
      <c r="A5071" s="11" t="s">
        <v>8938</v>
      </c>
      <c r="D5071" s="11" t="s">
        <v>260</v>
      </c>
      <c r="E5071" s="19" t="s">
        <v>9188</v>
      </c>
      <c r="F5071" s="10">
        <v>42036</v>
      </c>
      <c r="G5071" s="10">
        <v>45689</v>
      </c>
      <c r="H5071" s="11">
        <v>11</v>
      </c>
      <c r="I5071" s="20" t="s">
        <v>259</v>
      </c>
      <c r="J5071" s="11" t="s">
        <v>261</v>
      </c>
      <c r="K5071" s="11" t="s">
        <v>11524</v>
      </c>
      <c r="L5071" s="11">
        <v>2</v>
      </c>
    </row>
    <row r="5072" spans="1:12">
      <c r="A5072" s="11" t="s">
        <v>8939</v>
      </c>
      <c r="D5072" s="11" t="s">
        <v>260</v>
      </c>
      <c r="E5072" s="19" t="s">
        <v>9189</v>
      </c>
      <c r="F5072" s="10">
        <v>42036</v>
      </c>
      <c r="G5072" s="10">
        <v>45689</v>
      </c>
      <c r="H5072" s="11">
        <v>11</v>
      </c>
      <c r="I5072" s="20" t="s">
        <v>259</v>
      </c>
      <c r="J5072" s="11" t="s">
        <v>261</v>
      </c>
      <c r="K5072" s="11" t="s">
        <v>11524</v>
      </c>
      <c r="L5072" s="11">
        <v>2</v>
      </c>
    </row>
    <row r="5073" spans="1:12">
      <c r="A5073" s="11" t="s">
        <v>8940</v>
      </c>
      <c r="D5073" s="11" t="s">
        <v>260</v>
      </c>
      <c r="E5073" s="19" t="s">
        <v>9190</v>
      </c>
      <c r="F5073" s="10">
        <v>42036</v>
      </c>
      <c r="G5073" s="10">
        <v>45689</v>
      </c>
      <c r="H5073" s="11">
        <v>11</v>
      </c>
      <c r="I5073" s="20" t="s">
        <v>259</v>
      </c>
      <c r="J5073" s="11" t="s">
        <v>261</v>
      </c>
      <c r="K5073" s="11" t="s">
        <v>11524</v>
      </c>
      <c r="L5073" s="11">
        <v>2</v>
      </c>
    </row>
    <row r="5074" spans="1:12">
      <c r="A5074" s="11" t="s">
        <v>8941</v>
      </c>
      <c r="D5074" s="11" t="s">
        <v>260</v>
      </c>
      <c r="E5074" s="19" t="s">
        <v>9191</v>
      </c>
      <c r="F5074" s="10">
        <v>42036</v>
      </c>
      <c r="G5074" s="10">
        <v>45689</v>
      </c>
      <c r="H5074" s="11">
        <v>11</v>
      </c>
      <c r="I5074" s="20" t="s">
        <v>259</v>
      </c>
      <c r="J5074" s="11" t="s">
        <v>261</v>
      </c>
      <c r="K5074" s="11" t="s">
        <v>11524</v>
      </c>
      <c r="L5074" s="11">
        <v>2</v>
      </c>
    </row>
    <row r="5075" spans="1:12">
      <c r="A5075" s="11" t="s">
        <v>8942</v>
      </c>
      <c r="D5075" s="11" t="s">
        <v>260</v>
      </c>
      <c r="E5075" s="19" t="s">
        <v>9192</v>
      </c>
      <c r="F5075" s="10">
        <v>42036</v>
      </c>
      <c r="G5075" s="10">
        <v>45689</v>
      </c>
      <c r="H5075" s="11">
        <v>11</v>
      </c>
      <c r="I5075" s="20" t="s">
        <v>259</v>
      </c>
      <c r="J5075" s="11" t="s">
        <v>261</v>
      </c>
      <c r="K5075" s="11" t="s">
        <v>11524</v>
      </c>
      <c r="L5075" s="11">
        <v>2</v>
      </c>
    </row>
    <row r="5076" spans="1:12">
      <c r="A5076" s="11" t="s">
        <v>8943</v>
      </c>
      <c r="D5076" s="11" t="s">
        <v>260</v>
      </c>
      <c r="E5076" s="19" t="s">
        <v>9193</v>
      </c>
      <c r="F5076" s="10">
        <v>42036</v>
      </c>
      <c r="G5076" s="10">
        <v>45689</v>
      </c>
      <c r="H5076" s="11">
        <v>11</v>
      </c>
      <c r="I5076" s="20" t="s">
        <v>259</v>
      </c>
      <c r="J5076" s="11" t="s">
        <v>261</v>
      </c>
      <c r="K5076" s="11" t="s">
        <v>11524</v>
      </c>
      <c r="L5076" s="11">
        <v>2</v>
      </c>
    </row>
    <row r="5077" spans="1:12">
      <c r="A5077" s="11" t="s">
        <v>8944</v>
      </c>
      <c r="D5077" s="11" t="s">
        <v>260</v>
      </c>
      <c r="E5077" s="19" t="s">
        <v>9194</v>
      </c>
      <c r="F5077" s="10">
        <v>42036</v>
      </c>
      <c r="G5077" s="10">
        <v>45689</v>
      </c>
      <c r="H5077" s="11">
        <v>11</v>
      </c>
      <c r="I5077" s="20" t="s">
        <v>259</v>
      </c>
      <c r="J5077" s="11" t="s">
        <v>261</v>
      </c>
      <c r="K5077" s="11" t="s">
        <v>11524</v>
      </c>
      <c r="L5077" s="11">
        <v>2</v>
      </c>
    </row>
    <row r="5078" spans="1:12">
      <c r="A5078" s="11" t="s">
        <v>8945</v>
      </c>
      <c r="D5078" s="11" t="s">
        <v>260</v>
      </c>
      <c r="E5078" s="19" t="s">
        <v>9195</v>
      </c>
      <c r="F5078" s="10">
        <v>42036</v>
      </c>
      <c r="G5078" s="10">
        <v>45689</v>
      </c>
      <c r="H5078" s="11">
        <v>11</v>
      </c>
      <c r="I5078" s="20" t="s">
        <v>259</v>
      </c>
      <c r="J5078" s="11" t="s">
        <v>261</v>
      </c>
      <c r="K5078" s="11" t="s">
        <v>11524</v>
      </c>
      <c r="L5078" s="11">
        <v>2</v>
      </c>
    </row>
    <row r="5079" spans="1:12">
      <c r="A5079" s="11" t="s">
        <v>8946</v>
      </c>
      <c r="D5079" s="11" t="s">
        <v>260</v>
      </c>
      <c r="E5079" s="19" t="s">
        <v>9196</v>
      </c>
      <c r="F5079" s="10">
        <v>42036</v>
      </c>
      <c r="G5079" s="10">
        <v>45689</v>
      </c>
      <c r="H5079" s="11">
        <v>11</v>
      </c>
      <c r="I5079" s="20" t="s">
        <v>259</v>
      </c>
      <c r="J5079" s="11" t="s">
        <v>261</v>
      </c>
      <c r="K5079" s="11" t="s">
        <v>11524</v>
      </c>
      <c r="L5079" s="11">
        <v>2</v>
      </c>
    </row>
    <row r="5080" spans="1:12">
      <c r="A5080" s="11" t="s">
        <v>8947</v>
      </c>
      <c r="D5080" s="11" t="s">
        <v>260</v>
      </c>
      <c r="E5080" s="19" t="s">
        <v>9197</v>
      </c>
      <c r="F5080" s="10">
        <v>42036</v>
      </c>
      <c r="G5080" s="10">
        <v>45689</v>
      </c>
      <c r="H5080" s="11">
        <v>11</v>
      </c>
      <c r="I5080" s="20" t="s">
        <v>259</v>
      </c>
      <c r="J5080" s="11" t="s">
        <v>261</v>
      </c>
      <c r="K5080" s="11" t="s">
        <v>11524</v>
      </c>
      <c r="L5080" s="11">
        <v>2</v>
      </c>
    </row>
    <row r="5081" spans="1:12">
      <c r="A5081" s="11" t="s">
        <v>8948</v>
      </c>
      <c r="D5081" s="11" t="s">
        <v>260</v>
      </c>
      <c r="E5081" s="19" t="s">
        <v>9198</v>
      </c>
      <c r="F5081" s="10">
        <v>42036</v>
      </c>
      <c r="G5081" s="10">
        <v>45689</v>
      </c>
      <c r="H5081" s="11">
        <v>11</v>
      </c>
      <c r="I5081" s="20" t="s">
        <v>259</v>
      </c>
      <c r="J5081" s="11" t="s">
        <v>261</v>
      </c>
      <c r="K5081" s="11" t="s">
        <v>11524</v>
      </c>
      <c r="L5081" s="11">
        <v>2</v>
      </c>
    </row>
    <row r="5082" spans="1:12">
      <c r="A5082" s="11" t="s">
        <v>8949</v>
      </c>
      <c r="D5082" s="11" t="s">
        <v>260</v>
      </c>
      <c r="E5082" s="19" t="s">
        <v>9199</v>
      </c>
      <c r="F5082" s="10">
        <v>42036</v>
      </c>
      <c r="G5082" s="10">
        <v>45689</v>
      </c>
      <c r="H5082" s="11">
        <v>11</v>
      </c>
      <c r="I5082" s="20" t="s">
        <v>259</v>
      </c>
      <c r="J5082" s="11" t="s">
        <v>261</v>
      </c>
      <c r="K5082" s="11" t="s">
        <v>11524</v>
      </c>
      <c r="L5082" s="11">
        <v>2</v>
      </c>
    </row>
    <row r="5083" spans="1:12">
      <c r="A5083" s="11" t="s">
        <v>8950</v>
      </c>
      <c r="D5083" s="11" t="s">
        <v>260</v>
      </c>
      <c r="E5083" s="19" t="s">
        <v>9200</v>
      </c>
      <c r="F5083" s="10">
        <v>42036</v>
      </c>
      <c r="G5083" s="10">
        <v>45689</v>
      </c>
      <c r="H5083" s="11">
        <v>11</v>
      </c>
      <c r="I5083" s="20" t="s">
        <v>259</v>
      </c>
      <c r="J5083" s="11" t="s">
        <v>261</v>
      </c>
      <c r="K5083" s="11" t="s">
        <v>11524</v>
      </c>
      <c r="L5083" s="11">
        <v>2</v>
      </c>
    </row>
    <row r="5084" spans="1:12">
      <c r="A5084" s="11" t="s">
        <v>8951</v>
      </c>
      <c r="D5084" s="11" t="s">
        <v>260</v>
      </c>
      <c r="E5084" s="19" t="s">
        <v>9201</v>
      </c>
      <c r="F5084" s="10">
        <v>42036</v>
      </c>
      <c r="G5084" s="10">
        <v>45689</v>
      </c>
      <c r="H5084" s="11">
        <v>11</v>
      </c>
      <c r="I5084" s="20" t="s">
        <v>259</v>
      </c>
      <c r="J5084" s="11" t="s">
        <v>261</v>
      </c>
      <c r="K5084" s="11" t="s">
        <v>11524</v>
      </c>
      <c r="L5084" s="11">
        <v>2</v>
      </c>
    </row>
    <row r="5085" spans="1:12">
      <c r="A5085" s="11" t="s">
        <v>8952</v>
      </c>
      <c r="D5085" s="11" t="s">
        <v>260</v>
      </c>
      <c r="E5085" s="19" t="s">
        <v>9202</v>
      </c>
      <c r="F5085" s="10">
        <v>42036</v>
      </c>
      <c r="G5085" s="10">
        <v>45689</v>
      </c>
      <c r="H5085" s="11">
        <v>11</v>
      </c>
      <c r="I5085" s="11" t="s">
        <v>277</v>
      </c>
      <c r="J5085" s="11" t="s">
        <v>261</v>
      </c>
      <c r="K5085" s="11" t="s">
        <v>11524</v>
      </c>
      <c r="L5085" s="11">
        <v>2</v>
      </c>
    </row>
    <row r="5086" spans="1:12">
      <c r="A5086" s="11" t="s">
        <v>8953</v>
      </c>
      <c r="D5086" s="11" t="s">
        <v>260</v>
      </c>
      <c r="E5086" s="19" t="s">
        <v>9203</v>
      </c>
      <c r="F5086" s="10">
        <v>42036</v>
      </c>
      <c r="G5086" s="10">
        <v>45689</v>
      </c>
      <c r="H5086" s="11">
        <v>11</v>
      </c>
      <c r="I5086" s="11" t="s">
        <v>277</v>
      </c>
      <c r="J5086" s="11" t="s">
        <v>261</v>
      </c>
      <c r="K5086" s="11" t="s">
        <v>11524</v>
      </c>
      <c r="L5086" s="11">
        <v>2</v>
      </c>
    </row>
    <row r="5087" spans="1:12">
      <c r="A5087" s="11" t="s">
        <v>8954</v>
      </c>
      <c r="D5087" s="11" t="s">
        <v>260</v>
      </c>
      <c r="E5087" s="19" t="s">
        <v>9204</v>
      </c>
      <c r="F5087" s="10">
        <v>42036</v>
      </c>
      <c r="G5087" s="10">
        <v>45689</v>
      </c>
      <c r="H5087" s="11">
        <v>11</v>
      </c>
      <c r="I5087" s="11" t="s">
        <v>277</v>
      </c>
      <c r="J5087" s="11" t="s">
        <v>261</v>
      </c>
      <c r="K5087" s="11" t="s">
        <v>11524</v>
      </c>
      <c r="L5087" s="11">
        <v>2</v>
      </c>
    </row>
    <row r="5088" spans="1:12">
      <c r="A5088" s="11" t="s">
        <v>8955</v>
      </c>
      <c r="D5088" s="11" t="s">
        <v>260</v>
      </c>
      <c r="E5088" s="19" t="s">
        <v>9205</v>
      </c>
      <c r="F5088" s="10">
        <v>42036</v>
      </c>
      <c r="G5088" s="10">
        <v>45689</v>
      </c>
      <c r="H5088" s="11">
        <v>11</v>
      </c>
      <c r="I5088" s="20" t="s">
        <v>259</v>
      </c>
      <c r="J5088" s="11" t="s">
        <v>261</v>
      </c>
      <c r="K5088" s="11" t="s">
        <v>11524</v>
      </c>
      <c r="L5088" s="11">
        <v>2</v>
      </c>
    </row>
    <row r="5089" spans="1:12">
      <c r="A5089" s="11" t="s">
        <v>8956</v>
      </c>
      <c r="D5089" s="11" t="s">
        <v>260</v>
      </c>
      <c r="E5089" s="19" t="s">
        <v>9206</v>
      </c>
      <c r="F5089" s="10">
        <v>42036</v>
      </c>
      <c r="G5089" s="10">
        <v>45689</v>
      </c>
      <c r="H5089" s="11">
        <v>11</v>
      </c>
      <c r="I5089" s="20" t="s">
        <v>259</v>
      </c>
      <c r="J5089" s="11" t="s">
        <v>261</v>
      </c>
      <c r="K5089" s="11" t="s">
        <v>11524</v>
      </c>
      <c r="L5089" s="11">
        <v>2</v>
      </c>
    </row>
    <row r="5090" spans="1:12">
      <c r="A5090" s="11" t="s">
        <v>8957</v>
      </c>
      <c r="D5090" s="11" t="s">
        <v>260</v>
      </c>
      <c r="E5090" s="19" t="s">
        <v>9207</v>
      </c>
      <c r="F5090" s="10">
        <v>42036</v>
      </c>
      <c r="G5090" s="10">
        <v>45689</v>
      </c>
      <c r="H5090" s="11">
        <v>11</v>
      </c>
      <c r="I5090" s="20" t="s">
        <v>259</v>
      </c>
      <c r="J5090" s="11" t="s">
        <v>261</v>
      </c>
      <c r="K5090" s="11" t="s">
        <v>11524</v>
      </c>
      <c r="L5090" s="11">
        <v>2</v>
      </c>
    </row>
    <row r="5091" spans="1:12">
      <c r="A5091" s="11" t="s">
        <v>8958</v>
      </c>
      <c r="D5091" s="11" t="s">
        <v>260</v>
      </c>
      <c r="E5091" s="19" t="s">
        <v>9208</v>
      </c>
      <c r="F5091" s="10">
        <v>42036</v>
      </c>
      <c r="G5091" s="10">
        <v>45689</v>
      </c>
      <c r="H5091" s="11">
        <v>11</v>
      </c>
      <c r="I5091" s="20" t="s">
        <v>259</v>
      </c>
      <c r="J5091" s="11" t="s">
        <v>261</v>
      </c>
      <c r="K5091" s="11" t="s">
        <v>11524</v>
      </c>
      <c r="L5091" s="11">
        <v>2</v>
      </c>
    </row>
    <row r="5092" spans="1:12">
      <c r="A5092" s="11" t="s">
        <v>8959</v>
      </c>
      <c r="D5092" s="11" t="s">
        <v>260</v>
      </c>
      <c r="E5092" s="19" t="s">
        <v>9209</v>
      </c>
      <c r="F5092" s="10">
        <v>42036</v>
      </c>
      <c r="G5092" s="10">
        <v>45689</v>
      </c>
      <c r="H5092" s="11">
        <v>11</v>
      </c>
      <c r="I5092" s="20" t="s">
        <v>259</v>
      </c>
      <c r="J5092" s="11" t="s">
        <v>261</v>
      </c>
      <c r="K5092" s="11" t="s">
        <v>11524</v>
      </c>
      <c r="L5092" s="11">
        <v>2</v>
      </c>
    </row>
    <row r="5093" spans="1:12">
      <c r="A5093" s="11" t="s">
        <v>8960</v>
      </c>
      <c r="D5093" s="11" t="s">
        <v>260</v>
      </c>
      <c r="E5093" s="19" t="s">
        <v>9210</v>
      </c>
      <c r="F5093" s="10">
        <v>42036</v>
      </c>
      <c r="G5093" s="10">
        <v>45689</v>
      </c>
      <c r="H5093" s="11">
        <v>11</v>
      </c>
      <c r="I5093" s="20" t="s">
        <v>259</v>
      </c>
      <c r="J5093" s="11" t="s">
        <v>261</v>
      </c>
      <c r="K5093" s="11" t="s">
        <v>11524</v>
      </c>
      <c r="L5093" s="11">
        <v>2</v>
      </c>
    </row>
    <row r="5094" spans="1:12">
      <c r="A5094" s="11" t="s">
        <v>8961</v>
      </c>
      <c r="D5094" s="11" t="s">
        <v>260</v>
      </c>
      <c r="E5094" s="19" t="s">
        <v>9211</v>
      </c>
      <c r="F5094" s="10">
        <v>42036</v>
      </c>
      <c r="G5094" s="10">
        <v>45689</v>
      </c>
      <c r="H5094" s="11">
        <v>11</v>
      </c>
      <c r="I5094" s="20" t="s">
        <v>259</v>
      </c>
      <c r="J5094" s="11" t="s">
        <v>261</v>
      </c>
      <c r="K5094" s="11" t="s">
        <v>11524</v>
      </c>
      <c r="L5094" s="11">
        <v>2</v>
      </c>
    </row>
    <row r="5095" spans="1:12">
      <c r="A5095" s="11" t="s">
        <v>8962</v>
      </c>
      <c r="D5095" s="11" t="s">
        <v>260</v>
      </c>
      <c r="E5095" s="19" t="s">
        <v>9212</v>
      </c>
      <c r="F5095" s="10">
        <v>42036</v>
      </c>
      <c r="G5095" s="10">
        <v>45689</v>
      </c>
      <c r="H5095" s="11">
        <v>11</v>
      </c>
      <c r="I5095" s="20" t="s">
        <v>259</v>
      </c>
      <c r="J5095" s="11" t="s">
        <v>261</v>
      </c>
      <c r="K5095" s="11" t="s">
        <v>11524</v>
      </c>
      <c r="L5095" s="11">
        <v>2</v>
      </c>
    </row>
    <row r="5096" spans="1:12">
      <c r="A5096" s="11" t="s">
        <v>8963</v>
      </c>
      <c r="D5096" s="11" t="s">
        <v>260</v>
      </c>
      <c r="E5096" s="19" t="s">
        <v>9213</v>
      </c>
      <c r="F5096" s="10">
        <v>42036</v>
      </c>
      <c r="G5096" s="10">
        <v>45689</v>
      </c>
      <c r="H5096" s="11">
        <v>11</v>
      </c>
      <c r="I5096" s="20" t="s">
        <v>259</v>
      </c>
      <c r="J5096" s="11" t="s">
        <v>261</v>
      </c>
      <c r="K5096" s="11" t="s">
        <v>11524</v>
      </c>
      <c r="L5096" s="11">
        <v>2</v>
      </c>
    </row>
    <row r="5097" spans="1:12">
      <c r="A5097" s="11" t="s">
        <v>8964</v>
      </c>
      <c r="D5097" s="11" t="s">
        <v>260</v>
      </c>
      <c r="E5097" s="19" t="s">
        <v>9214</v>
      </c>
      <c r="F5097" s="10">
        <v>42036</v>
      </c>
      <c r="G5097" s="10">
        <v>45689</v>
      </c>
      <c r="H5097" s="11">
        <v>11</v>
      </c>
      <c r="I5097" s="20" t="s">
        <v>259</v>
      </c>
      <c r="J5097" s="11" t="s">
        <v>261</v>
      </c>
      <c r="K5097" s="11" t="s">
        <v>11524</v>
      </c>
      <c r="L5097" s="11">
        <v>2</v>
      </c>
    </row>
    <row r="5098" spans="1:12">
      <c r="A5098" s="11" t="s">
        <v>8965</v>
      </c>
      <c r="D5098" s="11" t="s">
        <v>260</v>
      </c>
      <c r="E5098" s="19" t="s">
        <v>9215</v>
      </c>
      <c r="F5098" s="10">
        <v>42036</v>
      </c>
      <c r="G5098" s="10">
        <v>45689</v>
      </c>
      <c r="H5098" s="11">
        <v>11</v>
      </c>
      <c r="I5098" s="20" t="s">
        <v>259</v>
      </c>
      <c r="J5098" s="11" t="s">
        <v>261</v>
      </c>
      <c r="K5098" s="11" t="s">
        <v>11524</v>
      </c>
      <c r="L5098" s="11">
        <v>2</v>
      </c>
    </row>
    <row r="5099" spans="1:12">
      <c r="A5099" s="11" t="s">
        <v>8966</v>
      </c>
      <c r="D5099" s="11" t="s">
        <v>260</v>
      </c>
      <c r="E5099" s="19" t="s">
        <v>9216</v>
      </c>
      <c r="F5099" s="10">
        <v>42036</v>
      </c>
      <c r="G5099" s="10">
        <v>45689</v>
      </c>
      <c r="H5099" s="11">
        <v>11</v>
      </c>
      <c r="I5099" s="20" t="s">
        <v>259</v>
      </c>
      <c r="J5099" s="11" t="s">
        <v>261</v>
      </c>
      <c r="K5099" s="11" t="s">
        <v>11524</v>
      </c>
      <c r="L5099" s="11">
        <v>2</v>
      </c>
    </row>
    <row r="5100" spans="1:12">
      <c r="A5100" s="11" t="s">
        <v>8967</v>
      </c>
      <c r="D5100" s="11" t="s">
        <v>260</v>
      </c>
      <c r="E5100" s="19" t="s">
        <v>9217</v>
      </c>
      <c r="F5100" s="10">
        <v>42036</v>
      </c>
      <c r="G5100" s="10">
        <v>45689</v>
      </c>
      <c r="H5100" s="11">
        <v>11</v>
      </c>
      <c r="I5100" s="20" t="s">
        <v>259</v>
      </c>
      <c r="J5100" s="11" t="s">
        <v>261</v>
      </c>
      <c r="K5100" s="11" t="s">
        <v>11524</v>
      </c>
      <c r="L5100" s="11">
        <v>2</v>
      </c>
    </row>
    <row r="5101" spans="1:12">
      <c r="A5101" s="11" t="s">
        <v>8968</v>
      </c>
      <c r="D5101" s="11" t="s">
        <v>260</v>
      </c>
      <c r="E5101" s="19" t="s">
        <v>9218</v>
      </c>
      <c r="F5101" s="10">
        <v>42036</v>
      </c>
      <c r="G5101" s="10">
        <v>45689</v>
      </c>
      <c r="H5101" s="11">
        <v>11</v>
      </c>
      <c r="I5101" s="20" t="s">
        <v>259</v>
      </c>
      <c r="J5101" s="11" t="s">
        <v>261</v>
      </c>
      <c r="K5101" s="11" t="s">
        <v>11524</v>
      </c>
      <c r="L5101" s="11">
        <v>2</v>
      </c>
    </row>
    <row r="5102" spans="1:12">
      <c r="A5102" s="11" t="s">
        <v>8969</v>
      </c>
      <c r="D5102" s="11" t="s">
        <v>260</v>
      </c>
      <c r="E5102" s="19" t="s">
        <v>9219</v>
      </c>
      <c r="F5102" s="10">
        <v>42036</v>
      </c>
      <c r="G5102" s="10">
        <v>45689</v>
      </c>
      <c r="H5102" s="11">
        <v>11</v>
      </c>
      <c r="I5102" s="20" t="s">
        <v>259</v>
      </c>
      <c r="J5102" s="11" t="s">
        <v>261</v>
      </c>
      <c r="K5102" s="11" t="s">
        <v>11524</v>
      </c>
      <c r="L5102" s="11">
        <v>2</v>
      </c>
    </row>
    <row r="5103" spans="1:12">
      <c r="A5103" s="11" t="s">
        <v>8970</v>
      </c>
      <c r="D5103" s="11" t="s">
        <v>260</v>
      </c>
      <c r="E5103" s="19" t="s">
        <v>9220</v>
      </c>
      <c r="F5103" s="10">
        <v>42036</v>
      </c>
      <c r="G5103" s="10">
        <v>45689</v>
      </c>
      <c r="H5103" s="11">
        <v>11</v>
      </c>
      <c r="I5103" s="11" t="s">
        <v>277</v>
      </c>
      <c r="J5103" s="11" t="s">
        <v>261</v>
      </c>
      <c r="K5103" s="11" t="s">
        <v>11524</v>
      </c>
      <c r="L5103" s="11">
        <v>2</v>
      </c>
    </row>
    <row r="5104" spans="1:12">
      <c r="A5104" s="11" t="s">
        <v>8971</v>
      </c>
      <c r="D5104" s="11" t="s">
        <v>260</v>
      </c>
      <c r="E5104" s="19" t="s">
        <v>9221</v>
      </c>
      <c r="F5104" s="10">
        <v>42036</v>
      </c>
      <c r="G5104" s="10">
        <v>45689</v>
      </c>
      <c r="H5104" s="11">
        <v>11</v>
      </c>
      <c r="I5104" s="11" t="s">
        <v>277</v>
      </c>
      <c r="J5104" s="11" t="s">
        <v>261</v>
      </c>
      <c r="K5104" s="11" t="s">
        <v>11524</v>
      </c>
      <c r="L5104" s="11">
        <v>2</v>
      </c>
    </row>
    <row r="5105" spans="1:12">
      <c r="A5105" s="11" t="s">
        <v>8972</v>
      </c>
      <c r="D5105" s="11" t="s">
        <v>260</v>
      </c>
      <c r="E5105" s="19" t="s">
        <v>9222</v>
      </c>
      <c r="F5105" s="10">
        <v>42036</v>
      </c>
      <c r="G5105" s="10">
        <v>45689</v>
      </c>
      <c r="H5105" s="11">
        <v>11</v>
      </c>
      <c r="I5105" s="11" t="s">
        <v>277</v>
      </c>
      <c r="J5105" s="11" t="s">
        <v>261</v>
      </c>
      <c r="K5105" s="11" t="s">
        <v>11524</v>
      </c>
      <c r="L5105" s="11">
        <v>2</v>
      </c>
    </row>
    <row r="5106" spans="1:12">
      <c r="A5106" s="11" t="s">
        <v>8973</v>
      </c>
      <c r="D5106" s="11" t="s">
        <v>260</v>
      </c>
      <c r="E5106" s="19" t="s">
        <v>9223</v>
      </c>
      <c r="F5106" s="10">
        <v>42036</v>
      </c>
      <c r="G5106" s="10">
        <v>45689</v>
      </c>
      <c r="H5106" s="11">
        <v>11</v>
      </c>
      <c r="I5106" s="20" t="s">
        <v>259</v>
      </c>
      <c r="J5106" s="11" t="s">
        <v>261</v>
      </c>
      <c r="K5106" s="11" t="s">
        <v>11524</v>
      </c>
      <c r="L5106" s="11">
        <v>2</v>
      </c>
    </row>
    <row r="5107" spans="1:12">
      <c r="A5107" s="11" t="s">
        <v>8974</v>
      </c>
      <c r="D5107" s="11" t="s">
        <v>260</v>
      </c>
      <c r="E5107" s="19" t="s">
        <v>9224</v>
      </c>
      <c r="F5107" s="10">
        <v>42036</v>
      </c>
      <c r="G5107" s="10">
        <v>45689</v>
      </c>
      <c r="H5107" s="11">
        <v>11</v>
      </c>
      <c r="I5107" s="20" t="s">
        <v>259</v>
      </c>
      <c r="J5107" s="11" t="s">
        <v>261</v>
      </c>
      <c r="K5107" s="11" t="s">
        <v>11524</v>
      </c>
      <c r="L5107" s="11">
        <v>2</v>
      </c>
    </row>
    <row r="5108" spans="1:12">
      <c r="A5108" s="11" t="s">
        <v>8975</v>
      </c>
      <c r="D5108" s="11" t="s">
        <v>260</v>
      </c>
      <c r="E5108" s="19" t="s">
        <v>9225</v>
      </c>
      <c r="F5108" s="10">
        <v>42036</v>
      </c>
      <c r="G5108" s="10">
        <v>45689</v>
      </c>
      <c r="H5108" s="11">
        <v>11</v>
      </c>
      <c r="I5108" s="20" t="s">
        <v>259</v>
      </c>
      <c r="J5108" s="11" t="s">
        <v>261</v>
      </c>
      <c r="K5108" s="11" t="s">
        <v>11524</v>
      </c>
      <c r="L5108" s="11">
        <v>2</v>
      </c>
    </row>
    <row r="5109" spans="1:12">
      <c r="A5109" s="11" t="s">
        <v>8976</v>
      </c>
      <c r="D5109" s="11" t="s">
        <v>260</v>
      </c>
      <c r="E5109" s="19" t="s">
        <v>9226</v>
      </c>
      <c r="F5109" s="10">
        <v>42036</v>
      </c>
      <c r="G5109" s="10">
        <v>45689</v>
      </c>
      <c r="H5109" s="11">
        <v>11</v>
      </c>
      <c r="I5109" s="20" t="s">
        <v>259</v>
      </c>
      <c r="J5109" s="11" t="s">
        <v>261</v>
      </c>
      <c r="K5109" s="11" t="s">
        <v>11524</v>
      </c>
      <c r="L5109" s="11">
        <v>2</v>
      </c>
    </row>
    <row r="5110" spans="1:12">
      <c r="A5110" s="11" t="s">
        <v>8977</v>
      </c>
      <c r="D5110" s="11" t="s">
        <v>260</v>
      </c>
      <c r="E5110" s="19" t="s">
        <v>9227</v>
      </c>
      <c r="F5110" s="10">
        <v>42036</v>
      </c>
      <c r="G5110" s="10">
        <v>45689</v>
      </c>
      <c r="H5110" s="11">
        <v>11</v>
      </c>
      <c r="I5110" s="20" t="s">
        <v>259</v>
      </c>
      <c r="J5110" s="11" t="s">
        <v>261</v>
      </c>
      <c r="K5110" s="11" t="s">
        <v>11524</v>
      </c>
      <c r="L5110" s="11">
        <v>2</v>
      </c>
    </row>
    <row r="5111" spans="1:12">
      <c r="A5111" s="11" t="s">
        <v>8978</v>
      </c>
      <c r="D5111" s="11" t="s">
        <v>260</v>
      </c>
      <c r="E5111" s="19" t="s">
        <v>9228</v>
      </c>
      <c r="F5111" s="10">
        <v>42036</v>
      </c>
      <c r="G5111" s="10">
        <v>45689</v>
      </c>
      <c r="H5111" s="11">
        <v>11</v>
      </c>
      <c r="I5111" s="20" t="s">
        <v>259</v>
      </c>
      <c r="J5111" s="11" t="s">
        <v>261</v>
      </c>
      <c r="K5111" s="11" t="s">
        <v>11524</v>
      </c>
      <c r="L5111" s="11">
        <v>2</v>
      </c>
    </row>
    <row r="5112" spans="1:12">
      <c r="A5112" s="11" t="s">
        <v>8979</v>
      </c>
      <c r="D5112" s="11" t="s">
        <v>260</v>
      </c>
      <c r="E5112" s="19" t="s">
        <v>9229</v>
      </c>
      <c r="F5112" s="10">
        <v>42036</v>
      </c>
      <c r="G5112" s="10">
        <v>45689</v>
      </c>
      <c r="H5112" s="11">
        <v>11</v>
      </c>
      <c r="I5112" s="20" t="s">
        <v>259</v>
      </c>
      <c r="J5112" s="11" t="s">
        <v>261</v>
      </c>
      <c r="K5112" s="11" t="s">
        <v>11524</v>
      </c>
      <c r="L5112" s="11">
        <v>2</v>
      </c>
    </row>
    <row r="5113" spans="1:12">
      <c r="A5113" s="11" t="s">
        <v>8980</v>
      </c>
      <c r="D5113" s="11" t="s">
        <v>260</v>
      </c>
      <c r="E5113" s="19" t="s">
        <v>9230</v>
      </c>
      <c r="F5113" s="10">
        <v>42036</v>
      </c>
      <c r="G5113" s="10">
        <v>45689</v>
      </c>
      <c r="H5113" s="11">
        <v>11</v>
      </c>
      <c r="I5113" s="20" t="s">
        <v>259</v>
      </c>
      <c r="J5113" s="11" t="s">
        <v>261</v>
      </c>
      <c r="K5113" s="11" t="s">
        <v>11524</v>
      </c>
      <c r="L5113" s="11">
        <v>2</v>
      </c>
    </row>
    <row r="5114" spans="1:12">
      <c r="A5114" s="11" t="s">
        <v>8981</v>
      </c>
      <c r="D5114" s="11" t="s">
        <v>260</v>
      </c>
      <c r="E5114" s="19" t="s">
        <v>9231</v>
      </c>
      <c r="F5114" s="10">
        <v>42036</v>
      </c>
      <c r="G5114" s="10">
        <v>45689</v>
      </c>
      <c r="H5114" s="11">
        <v>11</v>
      </c>
      <c r="I5114" s="20" t="s">
        <v>259</v>
      </c>
      <c r="J5114" s="11" t="s">
        <v>261</v>
      </c>
      <c r="K5114" s="11" t="s">
        <v>11524</v>
      </c>
      <c r="L5114" s="11">
        <v>2</v>
      </c>
    </row>
    <row r="5115" spans="1:12">
      <c r="A5115" s="11" t="s">
        <v>8982</v>
      </c>
      <c r="D5115" s="11" t="s">
        <v>260</v>
      </c>
      <c r="E5115" s="19" t="s">
        <v>9232</v>
      </c>
      <c r="F5115" s="10">
        <v>42036</v>
      </c>
      <c r="G5115" s="10">
        <v>45689</v>
      </c>
      <c r="H5115" s="11">
        <v>11</v>
      </c>
      <c r="I5115" s="20" t="s">
        <v>259</v>
      </c>
      <c r="J5115" s="11" t="s">
        <v>261</v>
      </c>
      <c r="K5115" s="11" t="s">
        <v>11524</v>
      </c>
      <c r="L5115" s="11">
        <v>2</v>
      </c>
    </row>
    <row r="5116" spans="1:12">
      <c r="A5116" s="11" t="s">
        <v>8983</v>
      </c>
      <c r="D5116" s="11" t="s">
        <v>260</v>
      </c>
      <c r="E5116" s="19" t="s">
        <v>9233</v>
      </c>
      <c r="F5116" s="10">
        <v>42036</v>
      </c>
      <c r="G5116" s="10">
        <v>45689</v>
      </c>
      <c r="H5116" s="11">
        <v>11</v>
      </c>
      <c r="I5116" s="20" t="s">
        <v>259</v>
      </c>
      <c r="J5116" s="11" t="s">
        <v>261</v>
      </c>
      <c r="K5116" s="11" t="s">
        <v>11524</v>
      </c>
      <c r="L5116" s="11">
        <v>2</v>
      </c>
    </row>
    <row r="5117" spans="1:12">
      <c r="A5117" s="11" t="s">
        <v>8984</v>
      </c>
      <c r="D5117" s="11" t="s">
        <v>260</v>
      </c>
      <c r="E5117" s="19" t="s">
        <v>9234</v>
      </c>
      <c r="F5117" s="10">
        <v>42036</v>
      </c>
      <c r="G5117" s="10">
        <v>45689</v>
      </c>
      <c r="H5117" s="11">
        <v>11</v>
      </c>
      <c r="I5117" s="20" t="s">
        <v>259</v>
      </c>
      <c r="J5117" s="11" t="s">
        <v>261</v>
      </c>
      <c r="K5117" s="11" t="s">
        <v>11524</v>
      </c>
      <c r="L5117" s="11">
        <v>2</v>
      </c>
    </row>
    <row r="5118" spans="1:12">
      <c r="A5118" s="11" t="s">
        <v>8985</v>
      </c>
      <c r="D5118" s="11" t="s">
        <v>260</v>
      </c>
      <c r="E5118" s="19" t="s">
        <v>9235</v>
      </c>
      <c r="F5118" s="10">
        <v>42036</v>
      </c>
      <c r="G5118" s="10">
        <v>45689</v>
      </c>
      <c r="H5118" s="11">
        <v>11</v>
      </c>
      <c r="I5118" s="20" t="s">
        <v>259</v>
      </c>
      <c r="J5118" s="11" t="s">
        <v>261</v>
      </c>
      <c r="K5118" s="11" t="s">
        <v>11524</v>
      </c>
      <c r="L5118" s="11">
        <v>2</v>
      </c>
    </row>
    <row r="5119" spans="1:12">
      <c r="A5119" s="11" t="s">
        <v>8986</v>
      </c>
      <c r="D5119" s="11" t="s">
        <v>260</v>
      </c>
      <c r="E5119" s="19" t="s">
        <v>9236</v>
      </c>
      <c r="F5119" s="10">
        <v>42036</v>
      </c>
      <c r="G5119" s="10">
        <v>45689</v>
      </c>
      <c r="H5119" s="11">
        <v>11</v>
      </c>
      <c r="I5119" s="20" t="s">
        <v>259</v>
      </c>
      <c r="J5119" s="11" t="s">
        <v>261</v>
      </c>
      <c r="K5119" s="11" t="s">
        <v>11524</v>
      </c>
      <c r="L5119" s="11">
        <v>2</v>
      </c>
    </row>
    <row r="5120" spans="1:12">
      <c r="A5120" s="11" t="s">
        <v>8987</v>
      </c>
      <c r="D5120" s="11" t="s">
        <v>260</v>
      </c>
      <c r="E5120" s="19" t="s">
        <v>9237</v>
      </c>
      <c r="F5120" s="10">
        <v>42036</v>
      </c>
      <c r="G5120" s="10">
        <v>45689</v>
      </c>
      <c r="H5120" s="11">
        <v>11</v>
      </c>
      <c r="I5120" s="20" t="s">
        <v>259</v>
      </c>
      <c r="J5120" s="11" t="s">
        <v>261</v>
      </c>
      <c r="K5120" s="11" t="s">
        <v>11524</v>
      </c>
      <c r="L5120" s="11">
        <v>2</v>
      </c>
    </row>
    <row r="5121" spans="1:12">
      <c r="A5121" s="11" t="s">
        <v>8988</v>
      </c>
      <c r="D5121" s="11" t="s">
        <v>260</v>
      </c>
      <c r="E5121" s="19" t="s">
        <v>9238</v>
      </c>
      <c r="F5121" s="10">
        <v>42036</v>
      </c>
      <c r="G5121" s="10">
        <v>45689</v>
      </c>
      <c r="H5121" s="11">
        <v>11</v>
      </c>
      <c r="I5121" s="11" t="s">
        <v>277</v>
      </c>
      <c r="J5121" s="11" t="s">
        <v>261</v>
      </c>
      <c r="K5121" s="11" t="s">
        <v>11524</v>
      </c>
      <c r="L5121" s="11">
        <v>2</v>
      </c>
    </row>
    <row r="5122" spans="1:12">
      <c r="A5122" s="11" t="s">
        <v>8989</v>
      </c>
      <c r="D5122" s="11" t="s">
        <v>260</v>
      </c>
      <c r="E5122" s="19" t="s">
        <v>9239</v>
      </c>
      <c r="F5122" s="10">
        <v>42036</v>
      </c>
      <c r="G5122" s="10">
        <v>45689</v>
      </c>
      <c r="H5122" s="11">
        <v>11</v>
      </c>
      <c r="I5122" s="11" t="s">
        <v>277</v>
      </c>
      <c r="J5122" s="11" t="s">
        <v>261</v>
      </c>
      <c r="K5122" s="11" t="s">
        <v>11524</v>
      </c>
      <c r="L5122" s="11">
        <v>2</v>
      </c>
    </row>
    <row r="5123" spans="1:12">
      <c r="A5123" s="11" t="s">
        <v>8990</v>
      </c>
      <c r="D5123" s="11" t="s">
        <v>260</v>
      </c>
      <c r="E5123" s="19" t="s">
        <v>9240</v>
      </c>
      <c r="F5123" s="10">
        <v>42036</v>
      </c>
      <c r="G5123" s="10">
        <v>45689</v>
      </c>
      <c r="H5123" s="11">
        <v>11</v>
      </c>
      <c r="I5123" s="11" t="s">
        <v>277</v>
      </c>
      <c r="J5123" s="11" t="s">
        <v>261</v>
      </c>
      <c r="K5123" s="11" t="s">
        <v>11524</v>
      </c>
      <c r="L5123" s="11">
        <v>2</v>
      </c>
    </row>
    <row r="5124" spans="1:12">
      <c r="A5124" s="11" t="s">
        <v>8991</v>
      </c>
      <c r="D5124" s="11" t="s">
        <v>260</v>
      </c>
      <c r="E5124" s="19" t="s">
        <v>9241</v>
      </c>
      <c r="F5124" s="10">
        <v>42036</v>
      </c>
      <c r="G5124" s="10">
        <v>45689</v>
      </c>
      <c r="H5124" s="11">
        <v>11</v>
      </c>
      <c r="I5124" s="20" t="s">
        <v>259</v>
      </c>
      <c r="J5124" s="11" t="s">
        <v>261</v>
      </c>
      <c r="K5124" s="11" t="s">
        <v>11524</v>
      </c>
      <c r="L5124" s="11">
        <v>2</v>
      </c>
    </row>
    <row r="5125" spans="1:12">
      <c r="A5125" s="11" t="s">
        <v>8992</v>
      </c>
      <c r="D5125" s="11" t="s">
        <v>260</v>
      </c>
      <c r="E5125" s="19" t="s">
        <v>9242</v>
      </c>
      <c r="F5125" s="10">
        <v>42036</v>
      </c>
      <c r="G5125" s="10">
        <v>45689</v>
      </c>
      <c r="H5125" s="11">
        <v>11</v>
      </c>
      <c r="I5125" s="20" t="s">
        <v>259</v>
      </c>
      <c r="J5125" s="11" t="s">
        <v>261</v>
      </c>
      <c r="K5125" s="11" t="s">
        <v>11524</v>
      </c>
      <c r="L5125" s="11">
        <v>2</v>
      </c>
    </row>
    <row r="5126" spans="1:12">
      <c r="A5126" s="11" t="s">
        <v>8993</v>
      </c>
      <c r="D5126" s="11" t="s">
        <v>260</v>
      </c>
      <c r="E5126" s="19" t="s">
        <v>9243</v>
      </c>
      <c r="F5126" s="10">
        <v>42036</v>
      </c>
      <c r="G5126" s="10">
        <v>45689</v>
      </c>
      <c r="H5126" s="11">
        <v>11</v>
      </c>
      <c r="I5126" s="20" t="s">
        <v>259</v>
      </c>
      <c r="J5126" s="11" t="s">
        <v>261</v>
      </c>
      <c r="K5126" s="11" t="s">
        <v>11524</v>
      </c>
      <c r="L5126" s="11">
        <v>2</v>
      </c>
    </row>
    <row r="5127" spans="1:12">
      <c r="A5127" s="11" t="s">
        <v>8994</v>
      </c>
      <c r="D5127" s="11" t="s">
        <v>260</v>
      </c>
      <c r="E5127" s="19" t="s">
        <v>9244</v>
      </c>
      <c r="F5127" s="10">
        <v>42036</v>
      </c>
      <c r="G5127" s="10">
        <v>45689</v>
      </c>
      <c r="H5127" s="11">
        <v>11</v>
      </c>
      <c r="I5127" s="20" t="s">
        <v>259</v>
      </c>
      <c r="J5127" s="11" t="s">
        <v>261</v>
      </c>
      <c r="K5127" s="11" t="s">
        <v>11524</v>
      </c>
      <c r="L5127" s="11">
        <v>2</v>
      </c>
    </row>
    <row r="5128" spans="1:12">
      <c r="A5128" s="11" t="s">
        <v>8995</v>
      </c>
      <c r="D5128" s="11" t="s">
        <v>260</v>
      </c>
      <c r="E5128" s="19" t="s">
        <v>9245</v>
      </c>
      <c r="F5128" s="10">
        <v>42036</v>
      </c>
      <c r="G5128" s="10">
        <v>45689</v>
      </c>
      <c r="H5128" s="11">
        <v>11</v>
      </c>
      <c r="I5128" s="20" t="s">
        <v>259</v>
      </c>
      <c r="J5128" s="11" t="s">
        <v>261</v>
      </c>
      <c r="K5128" s="11" t="s">
        <v>11524</v>
      </c>
      <c r="L5128" s="11">
        <v>2</v>
      </c>
    </row>
    <row r="5129" spans="1:12">
      <c r="A5129" s="11" t="s">
        <v>8996</v>
      </c>
      <c r="D5129" s="11" t="s">
        <v>260</v>
      </c>
      <c r="E5129" s="19" t="s">
        <v>9246</v>
      </c>
      <c r="F5129" s="10">
        <v>42036</v>
      </c>
      <c r="G5129" s="10">
        <v>45689</v>
      </c>
      <c r="H5129" s="11">
        <v>11</v>
      </c>
      <c r="I5129" s="20" t="s">
        <v>259</v>
      </c>
      <c r="J5129" s="11" t="s">
        <v>261</v>
      </c>
      <c r="K5129" s="11" t="s">
        <v>11524</v>
      </c>
      <c r="L5129" s="11">
        <v>2</v>
      </c>
    </row>
    <row r="5130" spans="1:12">
      <c r="A5130" s="11" t="s">
        <v>8997</v>
      </c>
      <c r="D5130" s="11" t="s">
        <v>260</v>
      </c>
      <c r="E5130" s="19" t="s">
        <v>9247</v>
      </c>
      <c r="F5130" s="10">
        <v>42036</v>
      </c>
      <c r="G5130" s="10">
        <v>45689</v>
      </c>
      <c r="H5130" s="11">
        <v>11</v>
      </c>
      <c r="I5130" s="20" t="s">
        <v>259</v>
      </c>
      <c r="J5130" s="11" t="s">
        <v>261</v>
      </c>
      <c r="K5130" s="11" t="s">
        <v>11524</v>
      </c>
      <c r="L5130" s="11">
        <v>2</v>
      </c>
    </row>
    <row r="5131" spans="1:12">
      <c r="A5131" s="11" t="s">
        <v>8998</v>
      </c>
      <c r="D5131" s="11" t="s">
        <v>260</v>
      </c>
      <c r="E5131" s="19" t="s">
        <v>9248</v>
      </c>
      <c r="F5131" s="10">
        <v>42036</v>
      </c>
      <c r="G5131" s="10">
        <v>45689</v>
      </c>
      <c r="H5131" s="11">
        <v>11</v>
      </c>
      <c r="I5131" s="20" t="s">
        <v>259</v>
      </c>
      <c r="J5131" s="11" t="s">
        <v>261</v>
      </c>
      <c r="K5131" s="11" t="s">
        <v>11524</v>
      </c>
      <c r="L5131" s="11">
        <v>2</v>
      </c>
    </row>
    <row r="5132" spans="1:12">
      <c r="A5132" s="11" t="s">
        <v>8999</v>
      </c>
      <c r="D5132" s="11" t="s">
        <v>260</v>
      </c>
      <c r="E5132" s="19" t="s">
        <v>9249</v>
      </c>
      <c r="F5132" s="10">
        <v>42036</v>
      </c>
      <c r="G5132" s="10">
        <v>45689</v>
      </c>
      <c r="H5132" s="11">
        <v>11</v>
      </c>
      <c r="I5132" s="20" t="s">
        <v>259</v>
      </c>
      <c r="J5132" s="11" t="s">
        <v>261</v>
      </c>
      <c r="K5132" s="11" t="s">
        <v>11524</v>
      </c>
      <c r="L5132" s="11">
        <v>2</v>
      </c>
    </row>
    <row r="5133" spans="1:12">
      <c r="A5133" s="11" t="s">
        <v>9000</v>
      </c>
      <c r="D5133" s="11" t="s">
        <v>260</v>
      </c>
      <c r="E5133" s="19" t="s">
        <v>9250</v>
      </c>
      <c r="F5133" s="10">
        <v>42036</v>
      </c>
      <c r="G5133" s="10">
        <v>45689</v>
      </c>
      <c r="H5133" s="11">
        <v>11</v>
      </c>
      <c r="I5133" s="20" t="s">
        <v>259</v>
      </c>
      <c r="J5133" s="11" t="s">
        <v>261</v>
      </c>
      <c r="K5133" s="11" t="s">
        <v>11524</v>
      </c>
      <c r="L5133" s="11">
        <v>2</v>
      </c>
    </row>
    <row r="5134" spans="1:12">
      <c r="A5134" s="11" t="s">
        <v>9001</v>
      </c>
      <c r="D5134" s="11" t="s">
        <v>260</v>
      </c>
      <c r="E5134" s="19" t="s">
        <v>9251</v>
      </c>
      <c r="F5134" s="10">
        <v>42036</v>
      </c>
      <c r="G5134" s="10">
        <v>45689</v>
      </c>
      <c r="H5134" s="11">
        <v>11</v>
      </c>
      <c r="I5134" s="20" t="s">
        <v>259</v>
      </c>
      <c r="J5134" s="11" t="s">
        <v>261</v>
      </c>
      <c r="K5134" s="11" t="s">
        <v>11524</v>
      </c>
      <c r="L5134" s="11">
        <v>2</v>
      </c>
    </row>
    <row r="5135" spans="1:12">
      <c r="A5135" s="11" t="s">
        <v>9002</v>
      </c>
      <c r="D5135" s="11" t="s">
        <v>260</v>
      </c>
      <c r="E5135" s="19" t="s">
        <v>9252</v>
      </c>
      <c r="F5135" s="10">
        <v>42036</v>
      </c>
      <c r="G5135" s="10">
        <v>45689</v>
      </c>
      <c r="H5135" s="11">
        <v>11</v>
      </c>
      <c r="I5135" s="20" t="s">
        <v>259</v>
      </c>
      <c r="J5135" s="11" t="s">
        <v>261</v>
      </c>
      <c r="K5135" s="11" t="s">
        <v>11524</v>
      </c>
      <c r="L5135" s="11">
        <v>2</v>
      </c>
    </row>
    <row r="5136" spans="1:12">
      <c r="A5136" s="11" t="s">
        <v>9003</v>
      </c>
      <c r="D5136" s="11" t="s">
        <v>260</v>
      </c>
      <c r="E5136" s="19" t="s">
        <v>9253</v>
      </c>
      <c r="F5136" s="10">
        <v>42036</v>
      </c>
      <c r="G5136" s="10">
        <v>45689</v>
      </c>
      <c r="H5136" s="11">
        <v>11</v>
      </c>
      <c r="I5136" s="20" t="s">
        <v>259</v>
      </c>
      <c r="J5136" s="11" t="s">
        <v>261</v>
      </c>
      <c r="K5136" s="11" t="s">
        <v>11524</v>
      </c>
      <c r="L5136" s="11">
        <v>2</v>
      </c>
    </row>
    <row r="5137" spans="1:12">
      <c r="A5137" s="11" t="s">
        <v>9004</v>
      </c>
      <c r="D5137" s="11" t="s">
        <v>260</v>
      </c>
      <c r="E5137" s="19" t="s">
        <v>9254</v>
      </c>
      <c r="F5137" s="10">
        <v>42036</v>
      </c>
      <c r="G5137" s="10">
        <v>45689</v>
      </c>
      <c r="H5137" s="11">
        <v>11</v>
      </c>
      <c r="I5137" s="20" t="s">
        <v>259</v>
      </c>
      <c r="J5137" s="11" t="s">
        <v>261</v>
      </c>
      <c r="K5137" s="11" t="s">
        <v>11524</v>
      </c>
      <c r="L5137" s="11">
        <v>2</v>
      </c>
    </row>
    <row r="5138" spans="1:12">
      <c r="A5138" s="11" t="s">
        <v>9005</v>
      </c>
      <c r="D5138" s="11" t="s">
        <v>260</v>
      </c>
      <c r="E5138" s="19" t="s">
        <v>9255</v>
      </c>
      <c r="F5138" s="10">
        <v>42036</v>
      </c>
      <c r="G5138" s="10">
        <v>45689</v>
      </c>
      <c r="H5138" s="11">
        <v>11</v>
      </c>
      <c r="I5138" s="20" t="s">
        <v>259</v>
      </c>
      <c r="J5138" s="11" t="s">
        <v>261</v>
      </c>
      <c r="K5138" s="11" t="s">
        <v>11524</v>
      </c>
      <c r="L5138" s="11">
        <v>2</v>
      </c>
    </row>
    <row r="5139" spans="1:12">
      <c r="A5139" s="11" t="s">
        <v>9006</v>
      </c>
      <c r="D5139" s="11" t="s">
        <v>260</v>
      </c>
      <c r="E5139" s="19" t="s">
        <v>9256</v>
      </c>
      <c r="F5139" s="10">
        <v>42036</v>
      </c>
      <c r="G5139" s="10">
        <v>45689</v>
      </c>
      <c r="H5139" s="11">
        <v>11</v>
      </c>
      <c r="I5139" s="11" t="s">
        <v>277</v>
      </c>
      <c r="J5139" s="11" t="s">
        <v>261</v>
      </c>
      <c r="K5139" s="11" t="s">
        <v>11524</v>
      </c>
      <c r="L5139" s="11">
        <v>2</v>
      </c>
    </row>
    <row r="5140" spans="1:12">
      <c r="A5140" s="11" t="s">
        <v>9007</v>
      </c>
      <c r="D5140" s="11" t="s">
        <v>260</v>
      </c>
      <c r="E5140" s="19" t="s">
        <v>9257</v>
      </c>
      <c r="F5140" s="10">
        <v>42036</v>
      </c>
      <c r="G5140" s="10">
        <v>45689</v>
      </c>
      <c r="H5140" s="11">
        <v>11</v>
      </c>
      <c r="I5140" s="11" t="s">
        <v>277</v>
      </c>
      <c r="J5140" s="11" t="s">
        <v>261</v>
      </c>
      <c r="K5140" s="11" t="s">
        <v>11524</v>
      </c>
      <c r="L5140" s="11">
        <v>2</v>
      </c>
    </row>
    <row r="5141" spans="1:12">
      <c r="A5141" s="11" t="s">
        <v>9008</v>
      </c>
      <c r="D5141" s="11" t="s">
        <v>260</v>
      </c>
      <c r="E5141" s="19" t="s">
        <v>9258</v>
      </c>
      <c r="F5141" s="10">
        <v>42036</v>
      </c>
      <c r="G5141" s="10">
        <v>45689</v>
      </c>
      <c r="H5141" s="11">
        <v>11</v>
      </c>
      <c r="I5141" s="11" t="s">
        <v>277</v>
      </c>
      <c r="J5141" s="11" t="s">
        <v>261</v>
      </c>
      <c r="K5141" s="11" t="s">
        <v>11524</v>
      </c>
      <c r="L5141" s="11">
        <v>2</v>
      </c>
    </row>
    <row r="5142" spans="1:12">
      <c r="A5142" s="11" t="s">
        <v>9009</v>
      </c>
      <c r="D5142" s="11" t="s">
        <v>260</v>
      </c>
      <c r="E5142" s="19" t="s">
        <v>9259</v>
      </c>
      <c r="F5142" s="10">
        <v>42036</v>
      </c>
      <c r="G5142" s="10">
        <v>45689</v>
      </c>
      <c r="H5142" s="11">
        <v>11</v>
      </c>
      <c r="I5142" s="20" t="s">
        <v>259</v>
      </c>
      <c r="J5142" s="11" t="s">
        <v>261</v>
      </c>
      <c r="K5142" s="11" t="s">
        <v>11524</v>
      </c>
      <c r="L5142" s="11">
        <v>2</v>
      </c>
    </row>
    <row r="5143" spans="1:12">
      <c r="A5143" s="11" t="s">
        <v>9010</v>
      </c>
      <c r="D5143" s="11" t="s">
        <v>260</v>
      </c>
      <c r="E5143" s="19" t="s">
        <v>9260</v>
      </c>
      <c r="F5143" s="10">
        <v>42036</v>
      </c>
      <c r="G5143" s="10">
        <v>45689</v>
      </c>
      <c r="H5143" s="11">
        <v>11</v>
      </c>
      <c r="I5143" s="20" t="s">
        <v>259</v>
      </c>
      <c r="J5143" s="11" t="s">
        <v>261</v>
      </c>
      <c r="K5143" s="11" t="s">
        <v>11524</v>
      </c>
      <c r="L5143" s="11">
        <v>2</v>
      </c>
    </row>
    <row r="5144" spans="1:12">
      <c r="A5144" s="11" t="s">
        <v>9011</v>
      </c>
      <c r="D5144" s="11" t="s">
        <v>260</v>
      </c>
      <c r="E5144" s="19" t="s">
        <v>9261</v>
      </c>
      <c r="F5144" s="10">
        <v>42036</v>
      </c>
      <c r="G5144" s="10">
        <v>45689</v>
      </c>
      <c r="H5144" s="11">
        <v>11</v>
      </c>
      <c r="I5144" s="20" t="s">
        <v>259</v>
      </c>
      <c r="J5144" s="11" t="s">
        <v>261</v>
      </c>
      <c r="K5144" s="11" t="s">
        <v>11524</v>
      </c>
      <c r="L5144" s="11">
        <v>2</v>
      </c>
    </row>
    <row r="5145" spans="1:12">
      <c r="A5145" s="11" t="s">
        <v>9012</v>
      </c>
      <c r="D5145" s="11" t="s">
        <v>260</v>
      </c>
      <c r="E5145" s="19" t="s">
        <v>9262</v>
      </c>
      <c r="F5145" s="10">
        <v>42036</v>
      </c>
      <c r="G5145" s="10">
        <v>45689</v>
      </c>
      <c r="H5145" s="11">
        <v>11</v>
      </c>
      <c r="I5145" s="20" t="s">
        <v>259</v>
      </c>
      <c r="J5145" s="11" t="s">
        <v>261</v>
      </c>
      <c r="K5145" s="11" t="s">
        <v>11524</v>
      </c>
      <c r="L5145" s="11">
        <v>2</v>
      </c>
    </row>
    <row r="5146" spans="1:12">
      <c r="A5146" s="11" t="s">
        <v>9013</v>
      </c>
      <c r="D5146" s="11" t="s">
        <v>260</v>
      </c>
      <c r="E5146" s="19" t="s">
        <v>9263</v>
      </c>
      <c r="F5146" s="10">
        <v>42036</v>
      </c>
      <c r="G5146" s="10">
        <v>45689</v>
      </c>
      <c r="H5146" s="11">
        <v>11</v>
      </c>
      <c r="I5146" s="20" t="s">
        <v>259</v>
      </c>
      <c r="J5146" s="11" t="s">
        <v>261</v>
      </c>
      <c r="K5146" s="11" t="s">
        <v>11524</v>
      </c>
      <c r="L5146" s="11">
        <v>2</v>
      </c>
    </row>
    <row r="5147" spans="1:12">
      <c r="A5147" s="11" t="s">
        <v>9014</v>
      </c>
      <c r="D5147" s="11" t="s">
        <v>260</v>
      </c>
      <c r="E5147" s="19" t="s">
        <v>9264</v>
      </c>
      <c r="F5147" s="10">
        <v>42036</v>
      </c>
      <c r="G5147" s="10">
        <v>45689</v>
      </c>
      <c r="H5147" s="11">
        <v>11</v>
      </c>
      <c r="I5147" s="20" t="s">
        <v>259</v>
      </c>
      <c r="J5147" s="11" t="s">
        <v>261</v>
      </c>
      <c r="K5147" s="11" t="s">
        <v>11524</v>
      </c>
      <c r="L5147" s="11">
        <v>2</v>
      </c>
    </row>
    <row r="5148" spans="1:12">
      <c r="A5148" s="11" t="s">
        <v>9015</v>
      </c>
      <c r="D5148" s="11" t="s">
        <v>260</v>
      </c>
      <c r="E5148" s="19" t="s">
        <v>9265</v>
      </c>
      <c r="F5148" s="10">
        <v>42036</v>
      </c>
      <c r="G5148" s="10">
        <v>45689</v>
      </c>
      <c r="H5148" s="11">
        <v>11</v>
      </c>
      <c r="I5148" s="20" t="s">
        <v>259</v>
      </c>
      <c r="J5148" s="11" t="s">
        <v>261</v>
      </c>
      <c r="K5148" s="11" t="s">
        <v>11524</v>
      </c>
      <c r="L5148" s="11">
        <v>2</v>
      </c>
    </row>
    <row r="5149" spans="1:12">
      <c r="A5149" s="11" t="s">
        <v>9016</v>
      </c>
      <c r="D5149" s="11" t="s">
        <v>260</v>
      </c>
      <c r="E5149" s="19" t="s">
        <v>9266</v>
      </c>
      <c r="F5149" s="10">
        <v>42036</v>
      </c>
      <c r="G5149" s="10">
        <v>45689</v>
      </c>
      <c r="H5149" s="11">
        <v>11</v>
      </c>
      <c r="I5149" s="20" t="s">
        <v>259</v>
      </c>
      <c r="J5149" s="11" t="s">
        <v>261</v>
      </c>
      <c r="K5149" s="11" t="s">
        <v>11524</v>
      </c>
      <c r="L5149" s="11">
        <v>2</v>
      </c>
    </row>
    <row r="5150" spans="1:12">
      <c r="A5150" s="11" t="s">
        <v>9017</v>
      </c>
      <c r="D5150" s="11" t="s">
        <v>260</v>
      </c>
      <c r="E5150" s="19" t="s">
        <v>9267</v>
      </c>
      <c r="F5150" s="10">
        <v>42036</v>
      </c>
      <c r="G5150" s="10">
        <v>45689</v>
      </c>
      <c r="H5150" s="11">
        <v>11</v>
      </c>
      <c r="I5150" s="20" t="s">
        <v>259</v>
      </c>
      <c r="J5150" s="11" t="s">
        <v>261</v>
      </c>
      <c r="K5150" s="11" t="s">
        <v>11524</v>
      </c>
      <c r="L5150" s="11">
        <v>2</v>
      </c>
    </row>
    <row r="5151" spans="1:12">
      <c r="A5151" s="11" t="s">
        <v>9018</v>
      </c>
      <c r="D5151" s="11" t="s">
        <v>260</v>
      </c>
      <c r="E5151" s="19" t="s">
        <v>9268</v>
      </c>
      <c r="F5151" s="10">
        <v>42036</v>
      </c>
      <c r="G5151" s="10">
        <v>45689</v>
      </c>
      <c r="H5151" s="11">
        <v>11</v>
      </c>
      <c r="I5151" s="20" t="s">
        <v>259</v>
      </c>
      <c r="J5151" s="11" t="s">
        <v>261</v>
      </c>
      <c r="K5151" s="11" t="s">
        <v>11524</v>
      </c>
      <c r="L5151" s="11">
        <v>2</v>
      </c>
    </row>
    <row r="5152" spans="1:12">
      <c r="A5152" s="11" t="s">
        <v>9019</v>
      </c>
      <c r="D5152" s="11" t="s">
        <v>260</v>
      </c>
      <c r="E5152" s="19" t="s">
        <v>9269</v>
      </c>
      <c r="F5152" s="10">
        <v>42036</v>
      </c>
      <c r="G5152" s="10">
        <v>45689</v>
      </c>
      <c r="H5152" s="11">
        <v>11</v>
      </c>
      <c r="I5152" s="20" t="s">
        <v>259</v>
      </c>
      <c r="J5152" s="11" t="s">
        <v>261</v>
      </c>
      <c r="K5152" s="11" t="s">
        <v>11524</v>
      </c>
      <c r="L5152" s="11">
        <v>2</v>
      </c>
    </row>
    <row r="5153" spans="1:12">
      <c r="A5153" s="11" t="s">
        <v>9020</v>
      </c>
      <c r="D5153" s="11" t="s">
        <v>260</v>
      </c>
      <c r="E5153" s="19" t="s">
        <v>9270</v>
      </c>
      <c r="F5153" s="10">
        <v>42036</v>
      </c>
      <c r="G5153" s="10">
        <v>45689</v>
      </c>
      <c r="H5153" s="11">
        <v>11</v>
      </c>
      <c r="I5153" s="20" t="s">
        <v>259</v>
      </c>
      <c r="J5153" s="11" t="s">
        <v>261</v>
      </c>
      <c r="K5153" s="11" t="s">
        <v>11524</v>
      </c>
      <c r="L5153" s="11">
        <v>2</v>
      </c>
    </row>
    <row r="5154" spans="1:12">
      <c r="A5154" s="11" t="s">
        <v>9021</v>
      </c>
      <c r="D5154" s="11" t="s">
        <v>260</v>
      </c>
      <c r="E5154" s="19" t="s">
        <v>9271</v>
      </c>
      <c r="F5154" s="10">
        <v>42036</v>
      </c>
      <c r="G5154" s="10">
        <v>45689</v>
      </c>
      <c r="H5154" s="11">
        <v>11</v>
      </c>
      <c r="I5154" s="20" t="s">
        <v>259</v>
      </c>
      <c r="J5154" s="11" t="s">
        <v>261</v>
      </c>
      <c r="K5154" s="11" t="s">
        <v>11524</v>
      </c>
      <c r="L5154" s="11">
        <v>2</v>
      </c>
    </row>
    <row r="5155" spans="1:12">
      <c r="A5155" s="11" t="s">
        <v>9022</v>
      </c>
      <c r="D5155" s="11" t="s">
        <v>260</v>
      </c>
      <c r="E5155" s="19" t="s">
        <v>9272</v>
      </c>
      <c r="F5155" s="10">
        <v>42036</v>
      </c>
      <c r="G5155" s="10">
        <v>45689</v>
      </c>
      <c r="H5155" s="11">
        <v>11</v>
      </c>
      <c r="I5155" s="20" t="s">
        <v>259</v>
      </c>
      <c r="J5155" s="11" t="s">
        <v>261</v>
      </c>
      <c r="K5155" s="11" t="s">
        <v>11524</v>
      </c>
      <c r="L5155" s="11">
        <v>2</v>
      </c>
    </row>
    <row r="5156" spans="1:12">
      <c r="A5156" s="11" t="s">
        <v>9023</v>
      </c>
      <c r="D5156" s="11" t="s">
        <v>260</v>
      </c>
      <c r="E5156" s="19" t="s">
        <v>9273</v>
      </c>
      <c r="F5156" s="10">
        <v>42036</v>
      </c>
      <c r="G5156" s="10">
        <v>45689</v>
      </c>
      <c r="H5156" s="11">
        <v>11</v>
      </c>
      <c r="I5156" s="20" t="s">
        <v>259</v>
      </c>
      <c r="J5156" s="11" t="s">
        <v>261</v>
      </c>
      <c r="K5156" s="11" t="s">
        <v>11524</v>
      </c>
      <c r="L5156" s="11">
        <v>2</v>
      </c>
    </row>
    <row r="5157" spans="1:12">
      <c r="A5157" s="11" t="s">
        <v>9024</v>
      </c>
      <c r="D5157" s="11" t="s">
        <v>260</v>
      </c>
      <c r="E5157" s="19" t="s">
        <v>9274</v>
      </c>
      <c r="F5157" s="10">
        <v>42036</v>
      </c>
      <c r="G5157" s="10">
        <v>45689</v>
      </c>
      <c r="H5157" s="11">
        <v>11</v>
      </c>
      <c r="I5157" s="11" t="s">
        <v>277</v>
      </c>
      <c r="J5157" s="11" t="s">
        <v>261</v>
      </c>
      <c r="K5157" s="11" t="s">
        <v>11524</v>
      </c>
      <c r="L5157" s="11">
        <v>2</v>
      </c>
    </row>
    <row r="5158" spans="1:12">
      <c r="A5158" s="11" t="s">
        <v>9025</v>
      </c>
      <c r="D5158" s="11" t="s">
        <v>260</v>
      </c>
      <c r="E5158" s="19" t="s">
        <v>9275</v>
      </c>
      <c r="F5158" s="10">
        <v>42036</v>
      </c>
      <c r="G5158" s="10">
        <v>45689</v>
      </c>
      <c r="H5158" s="11">
        <v>11</v>
      </c>
      <c r="I5158" s="11" t="s">
        <v>277</v>
      </c>
      <c r="J5158" s="11" t="s">
        <v>261</v>
      </c>
      <c r="K5158" s="11" t="s">
        <v>11524</v>
      </c>
      <c r="L5158" s="11">
        <v>2</v>
      </c>
    </row>
    <row r="5159" spans="1:12">
      <c r="A5159" s="11" t="s">
        <v>9026</v>
      </c>
      <c r="D5159" s="11" t="s">
        <v>260</v>
      </c>
      <c r="E5159" s="19" t="s">
        <v>9276</v>
      </c>
      <c r="F5159" s="10">
        <v>42036</v>
      </c>
      <c r="G5159" s="10">
        <v>45689</v>
      </c>
      <c r="H5159" s="11">
        <v>11</v>
      </c>
      <c r="I5159" s="11" t="s">
        <v>277</v>
      </c>
      <c r="J5159" s="11" t="s">
        <v>261</v>
      </c>
      <c r="K5159" s="11" t="s">
        <v>11524</v>
      </c>
      <c r="L5159" s="11">
        <v>2</v>
      </c>
    </row>
    <row r="5160" spans="1:12">
      <c r="A5160" s="11" t="s">
        <v>9027</v>
      </c>
      <c r="D5160" s="11" t="s">
        <v>260</v>
      </c>
      <c r="E5160" s="19" t="s">
        <v>9277</v>
      </c>
      <c r="F5160" s="10">
        <v>42036</v>
      </c>
      <c r="G5160" s="10">
        <v>45689</v>
      </c>
      <c r="H5160" s="11">
        <v>11</v>
      </c>
      <c r="I5160" s="20" t="s">
        <v>259</v>
      </c>
      <c r="J5160" s="11" t="s">
        <v>261</v>
      </c>
      <c r="K5160" s="11" t="s">
        <v>11524</v>
      </c>
      <c r="L5160" s="11">
        <v>2</v>
      </c>
    </row>
    <row r="5161" spans="1:12">
      <c r="A5161" s="11" t="s">
        <v>9028</v>
      </c>
      <c r="D5161" s="11" t="s">
        <v>260</v>
      </c>
      <c r="E5161" s="19" t="s">
        <v>9278</v>
      </c>
      <c r="F5161" s="10">
        <v>42036</v>
      </c>
      <c r="G5161" s="10">
        <v>45689</v>
      </c>
      <c r="H5161" s="11">
        <v>11</v>
      </c>
      <c r="I5161" s="20" t="s">
        <v>259</v>
      </c>
      <c r="J5161" s="11" t="s">
        <v>261</v>
      </c>
      <c r="K5161" s="11" t="s">
        <v>11524</v>
      </c>
      <c r="L5161" s="11">
        <v>2</v>
      </c>
    </row>
    <row r="5162" spans="1:12">
      <c r="A5162" s="11" t="s">
        <v>9029</v>
      </c>
      <c r="D5162" s="11" t="s">
        <v>260</v>
      </c>
      <c r="E5162" s="19" t="s">
        <v>9279</v>
      </c>
      <c r="F5162" s="10">
        <v>42036</v>
      </c>
      <c r="G5162" s="10">
        <v>45689</v>
      </c>
      <c r="H5162" s="11">
        <v>11</v>
      </c>
      <c r="I5162" s="20" t="s">
        <v>259</v>
      </c>
      <c r="J5162" s="11" t="s">
        <v>261</v>
      </c>
      <c r="K5162" s="11" t="s">
        <v>11524</v>
      </c>
      <c r="L5162" s="11">
        <v>2</v>
      </c>
    </row>
    <row r="5163" spans="1:12">
      <c r="A5163" s="11" t="s">
        <v>9030</v>
      </c>
      <c r="D5163" s="11" t="s">
        <v>260</v>
      </c>
      <c r="E5163" s="19" t="s">
        <v>9280</v>
      </c>
      <c r="F5163" s="10">
        <v>42036</v>
      </c>
      <c r="G5163" s="10">
        <v>45689</v>
      </c>
      <c r="H5163" s="11">
        <v>11</v>
      </c>
      <c r="I5163" s="20" t="s">
        <v>259</v>
      </c>
      <c r="J5163" s="11" t="s">
        <v>261</v>
      </c>
      <c r="K5163" s="11" t="s">
        <v>11524</v>
      </c>
      <c r="L5163" s="11">
        <v>2</v>
      </c>
    </row>
    <row r="5164" spans="1:12">
      <c r="A5164" s="11" t="s">
        <v>9031</v>
      </c>
      <c r="D5164" s="11" t="s">
        <v>260</v>
      </c>
      <c r="E5164" s="19" t="s">
        <v>9281</v>
      </c>
      <c r="F5164" s="10">
        <v>42036</v>
      </c>
      <c r="G5164" s="10">
        <v>45689</v>
      </c>
      <c r="H5164" s="11">
        <v>11</v>
      </c>
      <c r="I5164" s="20" t="s">
        <v>259</v>
      </c>
      <c r="J5164" s="11" t="s">
        <v>261</v>
      </c>
      <c r="K5164" s="11" t="s">
        <v>11524</v>
      </c>
      <c r="L5164" s="11">
        <v>2</v>
      </c>
    </row>
    <row r="5165" spans="1:12">
      <c r="A5165" s="11" t="s">
        <v>9032</v>
      </c>
      <c r="D5165" s="11" t="s">
        <v>260</v>
      </c>
      <c r="E5165" s="19" t="s">
        <v>9282</v>
      </c>
      <c r="F5165" s="10">
        <v>42036</v>
      </c>
      <c r="G5165" s="10">
        <v>45689</v>
      </c>
      <c r="H5165" s="11">
        <v>11</v>
      </c>
      <c r="I5165" s="20" t="s">
        <v>259</v>
      </c>
      <c r="J5165" s="11" t="s">
        <v>261</v>
      </c>
      <c r="K5165" s="11" t="s">
        <v>11524</v>
      </c>
      <c r="L5165" s="11">
        <v>2</v>
      </c>
    </row>
    <row r="5166" spans="1:12">
      <c r="A5166" s="11" t="s">
        <v>9033</v>
      </c>
      <c r="D5166" s="11" t="s">
        <v>260</v>
      </c>
      <c r="E5166" s="19" t="s">
        <v>9283</v>
      </c>
      <c r="F5166" s="10">
        <v>42036</v>
      </c>
      <c r="G5166" s="10">
        <v>45689</v>
      </c>
      <c r="H5166" s="11">
        <v>11</v>
      </c>
      <c r="I5166" s="20" t="s">
        <v>259</v>
      </c>
      <c r="J5166" s="11" t="s">
        <v>261</v>
      </c>
      <c r="K5166" s="11" t="s">
        <v>11524</v>
      </c>
      <c r="L5166" s="11">
        <v>2</v>
      </c>
    </row>
    <row r="5167" spans="1:12">
      <c r="A5167" s="11" t="s">
        <v>9034</v>
      </c>
      <c r="D5167" s="11" t="s">
        <v>260</v>
      </c>
      <c r="E5167" s="19" t="s">
        <v>9284</v>
      </c>
      <c r="F5167" s="10">
        <v>42036</v>
      </c>
      <c r="G5167" s="10">
        <v>45689</v>
      </c>
      <c r="H5167" s="11">
        <v>11</v>
      </c>
      <c r="I5167" s="20" t="s">
        <v>259</v>
      </c>
      <c r="J5167" s="11" t="s">
        <v>261</v>
      </c>
      <c r="K5167" s="11" t="s">
        <v>11524</v>
      </c>
      <c r="L5167" s="11">
        <v>2</v>
      </c>
    </row>
    <row r="5168" spans="1:12">
      <c r="A5168" s="11" t="s">
        <v>9035</v>
      </c>
      <c r="D5168" s="11" t="s">
        <v>260</v>
      </c>
      <c r="E5168" s="19" t="s">
        <v>9285</v>
      </c>
      <c r="F5168" s="10">
        <v>42036</v>
      </c>
      <c r="G5168" s="10">
        <v>45689</v>
      </c>
      <c r="H5168" s="11">
        <v>11</v>
      </c>
      <c r="I5168" s="20" t="s">
        <v>259</v>
      </c>
      <c r="J5168" s="11" t="s">
        <v>261</v>
      </c>
      <c r="K5168" s="11" t="s">
        <v>11524</v>
      </c>
      <c r="L5168" s="11">
        <v>2</v>
      </c>
    </row>
    <row r="5169" spans="1:12">
      <c r="A5169" s="11" t="s">
        <v>9036</v>
      </c>
      <c r="D5169" s="11" t="s">
        <v>260</v>
      </c>
      <c r="E5169" s="19" t="s">
        <v>9286</v>
      </c>
      <c r="F5169" s="10">
        <v>42036</v>
      </c>
      <c r="G5169" s="10">
        <v>45689</v>
      </c>
      <c r="H5169" s="11">
        <v>11</v>
      </c>
      <c r="I5169" s="20" t="s">
        <v>259</v>
      </c>
      <c r="J5169" s="11" t="s">
        <v>261</v>
      </c>
      <c r="K5169" s="11" t="s">
        <v>11524</v>
      </c>
      <c r="L5169" s="11">
        <v>2</v>
      </c>
    </row>
    <row r="5170" spans="1:12">
      <c r="A5170" s="11" t="s">
        <v>9037</v>
      </c>
      <c r="D5170" s="11" t="s">
        <v>260</v>
      </c>
      <c r="E5170" s="19" t="s">
        <v>9287</v>
      </c>
      <c r="F5170" s="10">
        <v>42036</v>
      </c>
      <c r="G5170" s="10">
        <v>45689</v>
      </c>
      <c r="H5170" s="11">
        <v>11</v>
      </c>
      <c r="I5170" s="20" t="s">
        <v>259</v>
      </c>
      <c r="J5170" s="11" t="s">
        <v>261</v>
      </c>
      <c r="K5170" s="11" t="s">
        <v>11524</v>
      </c>
      <c r="L5170" s="11">
        <v>2</v>
      </c>
    </row>
    <row r="5171" spans="1:12">
      <c r="A5171" s="11" t="s">
        <v>9038</v>
      </c>
      <c r="D5171" s="11" t="s">
        <v>260</v>
      </c>
      <c r="E5171" s="19" t="s">
        <v>9288</v>
      </c>
      <c r="F5171" s="10">
        <v>42036</v>
      </c>
      <c r="G5171" s="10">
        <v>45689</v>
      </c>
      <c r="H5171" s="11">
        <v>11</v>
      </c>
      <c r="I5171" s="20" t="s">
        <v>259</v>
      </c>
      <c r="J5171" s="11" t="s">
        <v>261</v>
      </c>
      <c r="K5171" s="11" t="s">
        <v>11524</v>
      </c>
      <c r="L5171" s="11">
        <v>2</v>
      </c>
    </row>
    <row r="5172" spans="1:12">
      <c r="A5172" s="11" t="s">
        <v>9039</v>
      </c>
      <c r="D5172" s="11" t="s">
        <v>260</v>
      </c>
      <c r="E5172" s="19" t="s">
        <v>9289</v>
      </c>
      <c r="F5172" s="10">
        <v>42036</v>
      </c>
      <c r="G5172" s="10">
        <v>45689</v>
      </c>
      <c r="H5172" s="11">
        <v>11</v>
      </c>
      <c r="I5172" s="20" t="s">
        <v>259</v>
      </c>
      <c r="J5172" s="11" t="s">
        <v>261</v>
      </c>
      <c r="K5172" s="11" t="s">
        <v>11524</v>
      </c>
      <c r="L5172" s="11">
        <v>2</v>
      </c>
    </row>
    <row r="5173" spans="1:12">
      <c r="A5173" s="11" t="s">
        <v>9040</v>
      </c>
      <c r="D5173" s="11" t="s">
        <v>260</v>
      </c>
      <c r="E5173" s="19" t="s">
        <v>9290</v>
      </c>
      <c r="F5173" s="10">
        <v>42036</v>
      </c>
      <c r="G5173" s="10">
        <v>45689</v>
      </c>
      <c r="H5173" s="11">
        <v>11</v>
      </c>
      <c r="I5173" s="20" t="s">
        <v>259</v>
      </c>
      <c r="J5173" s="11" t="s">
        <v>261</v>
      </c>
      <c r="K5173" s="11" t="s">
        <v>11524</v>
      </c>
      <c r="L5173" s="11">
        <v>2</v>
      </c>
    </row>
    <row r="5174" spans="1:12">
      <c r="A5174" s="11" t="s">
        <v>9041</v>
      </c>
      <c r="D5174" s="11" t="s">
        <v>260</v>
      </c>
      <c r="E5174" s="19" t="s">
        <v>9291</v>
      </c>
      <c r="F5174" s="10">
        <v>42036</v>
      </c>
      <c r="G5174" s="10">
        <v>45689</v>
      </c>
      <c r="H5174" s="11">
        <v>11</v>
      </c>
      <c r="I5174" s="20" t="s">
        <v>259</v>
      </c>
      <c r="J5174" s="11" t="s">
        <v>261</v>
      </c>
      <c r="K5174" s="11" t="s">
        <v>11524</v>
      </c>
      <c r="L5174" s="11">
        <v>2</v>
      </c>
    </row>
    <row r="5175" spans="1:12">
      <c r="A5175" s="11" t="s">
        <v>9042</v>
      </c>
      <c r="D5175" s="11" t="s">
        <v>260</v>
      </c>
      <c r="E5175" s="19" t="s">
        <v>9292</v>
      </c>
      <c r="F5175" s="10">
        <v>42036</v>
      </c>
      <c r="G5175" s="10">
        <v>45689</v>
      </c>
      <c r="H5175" s="11">
        <v>11</v>
      </c>
      <c r="I5175" s="11" t="s">
        <v>277</v>
      </c>
      <c r="J5175" s="11" t="s">
        <v>261</v>
      </c>
      <c r="K5175" s="11" t="s">
        <v>11524</v>
      </c>
      <c r="L5175" s="11">
        <v>2</v>
      </c>
    </row>
    <row r="5176" spans="1:12">
      <c r="A5176" s="11" t="s">
        <v>9043</v>
      </c>
      <c r="D5176" s="11" t="s">
        <v>260</v>
      </c>
      <c r="E5176" s="19" t="s">
        <v>9293</v>
      </c>
      <c r="F5176" s="10">
        <v>42036</v>
      </c>
      <c r="G5176" s="10">
        <v>45689</v>
      </c>
      <c r="H5176" s="11">
        <v>11</v>
      </c>
      <c r="I5176" s="11" t="s">
        <v>277</v>
      </c>
      <c r="J5176" s="11" t="s">
        <v>261</v>
      </c>
      <c r="K5176" s="11" t="s">
        <v>11524</v>
      </c>
      <c r="L5176" s="11">
        <v>2</v>
      </c>
    </row>
    <row r="5177" spans="1:12">
      <c r="A5177" s="11" t="s">
        <v>9044</v>
      </c>
      <c r="D5177" s="11" t="s">
        <v>260</v>
      </c>
      <c r="E5177" s="19" t="s">
        <v>9294</v>
      </c>
      <c r="F5177" s="10">
        <v>42036</v>
      </c>
      <c r="G5177" s="10">
        <v>45689</v>
      </c>
      <c r="H5177" s="11">
        <v>11</v>
      </c>
      <c r="I5177" s="11" t="s">
        <v>277</v>
      </c>
      <c r="J5177" s="11" t="s">
        <v>261</v>
      </c>
      <c r="K5177" s="11" t="s">
        <v>11524</v>
      </c>
      <c r="L5177" s="11">
        <v>2</v>
      </c>
    </row>
    <row r="5178" spans="1:12">
      <c r="A5178" s="11" t="s">
        <v>9045</v>
      </c>
      <c r="D5178" s="11" t="s">
        <v>260</v>
      </c>
      <c r="E5178" s="19" t="s">
        <v>9295</v>
      </c>
      <c r="F5178" s="10">
        <v>42036</v>
      </c>
      <c r="G5178" s="10">
        <v>45689</v>
      </c>
      <c r="H5178" s="11">
        <v>11</v>
      </c>
      <c r="I5178" s="20" t="s">
        <v>259</v>
      </c>
      <c r="J5178" s="11" t="s">
        <v>261</v>
      </c>
      <c r="K5178" s="11" t="s">
        <v>11524</v>
      </c>
      <c r="L5178" s="11">
        <v>2</v>
      </c>
    </row>
    <row r="5179" spans="1:12">
      <c r="A5179" s="11" t="s">
        <v>9046</v>
      </c>
      <c r="D5179" s="11" t="s">
        <v>260</v>
      </c>
      <c r="E5179" s="19" t="s">
        <v>9296</v>
      </c>
      <c r="F5179" s="10">
        <v>42036</v>
      </c>
      <c r="G5179" s="10">
        <v>45689</v>
      </c>
      <c r="H5179" s="11">
        <v>11</v>
      </c>
      <c r="I5179" s="20" t="s">
        <v>259</v>
      </c>
      <c r="J5179" s="11" t="s">
        <v>261</v>
      </c>
      <c r="K5179" s="11" t="s">
        <v>11524</v>
      </c>
      <c r="L5179" s="11">
        <v>2</v>
      </c>
    </row>
    <row r="5180" spans="1:12">
      <c r="A5180" s="11" t="s">
        <v>9047</v>
      </c>
      <c r="D5180" s="11" t="s">
        <v>260</v>
      </c>
      <c r="E5180" s="19" t="s">
        <v>9297</v>
      </c>
      <c r="F5180" s="10">
        <v>42036</v>
      </c>
      <c r="G5180" s="10">
        <v>45689</v>
      </c>
      <c r="H5180" s="11">
        <v>11</v>
      </c>
      <c r="I5180" s="20" t="s">
        <v>259</v>
      </c>
      <c r="J5180" s="11" t="s">
        <v>261</v>
      </c>
      <c r="K5180" s="11" t="s">
        <v>11524</v>
      </c>
      <c r="L5180" s="11">
        <v>2</v>
      </c>
    </row>
    <row r="5181" spans="1:12">
      <c r="A5181" s="11" t="s">
        <v>9048</v>
      </c>
      <c r="D5181" s="11" t="s">
        <v>260</v>
      </c>
      <c r="E5181" s="19" t="s">
        <v>9298</v>
      </c>
      <c r="F5181" s="10">
        <v>42036</v>
      </c>
      <c r="G5181" s="10">
        <v>45689</v>
      </c>
      <c r="H5181" s="11">
        <v>11</v>
      </c>
      <c r="I5181" s="20" t="s">
        <v>259</v>
      </c>
      <c r="J5181" s="11" t="s">
        <v>261</v>
      </c>
      <c r="K5181" s="11" t="s">
        <v>11524</v>
      </c>
      <c r="L5181" s="11">
        <v>2</v>
      </c>
    </row>
    <row r="5182" spans="1:12">
      <c r="A5182" s="11" t="s">
        <v>9049</v>
      </c>
      <c r="D5182" s="11" t="s">
        <v>260</v>
      </c>
      <c r="E5182" s="19" t="s">
        <v>9299</v>
      </c>
      <c r="F5182" s="10">
        <v>42036</v>
      </c>
      <c r="G5182" s="10">
        <v>45689</v>
      </c>
      <c r="H5182" s="11">
        <v>11</v>
      </c>
      <c r="I5182" s="20" t="s">
        <v>259</v>
      </c>
      <c r="J5182" s="11" t="s">
        <v>261</v>
      </c>
      <c r="K5182" s="11" t="s">
        <v>11524</v>
      </c>
      <c r="L5182" s="11">
        <v>2</v>
      </c>
    </row>
    <row r="5183" spans="1:12">
      <c r="A5183" s="11" t="s">
        <v>9050</v>
      </c>
      <c r="D5183" s="11" t="s">
        <v>260</v>
      </c>
      <c r="E5183" s="19" t="s">
        <v>9300</v>
      </c>
      <c r="F5183" s="10">
        <v>42036</v>
      </c>
      <c r="G5183" s="10">
        <v>45689</v>
      </c>
      <c r="H5183" s="11">
        <v>11</v>
      </c>
      <c r="I5183" s="20" t="s">
        <v>259</v>
      </c>
      <c r="J5183" s="11" t="s">
        <v>261</v>
      </c>
      <c r="K5183" s="11" t="s">
        <v>11524</v>
      </c>
      <c r="L5183" s="11">
        <v>2</v>
      </c>
    </row>
    <row r="5184" spans="1:12">
      <c r="A5184" s="11" t="s">
        <v>9051</v>
      </c>
      <c r="D5184" s="11" t="s">
        <v>260</v>
      </c>
      <c r="E5184" s="19" t="s">
        <v>9301</v>
      </c>
      <c r="F5184" s="10">
        <v>42036</v>
      </c>
      <c r="G5184" s="10">
        <v>45689</v>
      </c>
      <c r="H5184" s="11">
        <v>11</v>
      </c>
      <c r="I5184" s="20" t="s">
        <v>259</v>
      </c>
      <c r="J5184" s="11" t="s">
        <v>261</v>
      </c>
      <c r="K5184" s="11" t="s">
        <v>11524</v>
      </c>
      <c r="L5184" s="11">
        <v>2</v>
      </c>
    </row>
    <row r="5185" spans="1:12">
      <c r="A5185" s="11" t="s">
        <v>9052</v>
      </c>
      <c r="D5185" s="11" t="s">
        <v>260</v>
      </c>
      <c r="E5185" s="19" t="s">
        <v>9302</v>
      </c>
      <c r="F5185" s="10">
        <v>42036</v>
      </c>
      <c r="G5185" s="10">
        <v>45689</v>
      </c>
      <c r="H5185" s="11">
        <v>11</v>
      </c>
      <c r="I5185" s="20" t="s">
        <v>259</v>
      </c>
      <c r="J5185" s="11" t="s">
        <v>261</v>
      </c>
      <c r="K5185" s="11" t="s">
        <v>11524</v>
      </c>
      <c r="L5185" s="11">
        <v>2</v>
      </c>
    </row>
    <row r="5186" spans="1:12">
      <c r="A5186" s="11" t="s">
        <v>9053</v>
      </c>
      <c r="D5186" s="11" t="s">
        <v>260</v>
      </c>
      <c r="E5186" s="19" t="s">
        <v>9303</v>
      </c>
      <c r="F5186" s="10">
        <v>42036</v>
      </c>
      <c r="G5186" s="10">
        <v>45689</v>
      </c>
      <c r="H5186" s="11">
        <v>11</v>
      </c>
      <c r="I5186" s="20" t="s">
        <v>259</v>
      </c>
      <c r="J5186" s="11" t="s">
        <v>261</v>
      </c>
      <c r="K5186" s="11" t="s">
        <v>11524</v>
      </c>
      <c r="L5186" s="11">
        <v>2</v>
      </c>
    </row>
    <row r="5187" spans="1:12">
      <c r="A5187" s="11" t="s">
        <v>9054</v>
      </c>
      <c r="D5187" s="11" t="s">
        <v>260</v>
      </c>
      <c r="E5187" s="19" t="s">
        <v>9304</v>
      </c>
      <c r="F5187" s="10">
        <v>42036</v>
      </c>
      <c r="G5187" s="10">
        <v>45689</v>
      </c>
      <c r="H5187" s="11">
        <v>11</v>
      </c>
      <c r="I5187" s="20" t="s">
        <v>259</v>
      </c>
      <c r="J5187" s="11" t="s">
        <v>261</v>
      </c>
      <c r="K5187" s="11" t="s">
        <v>11524</v>
      </c>
      <c r="L5187" s="11">
        <v>2</v>
      </c>
    </row>
    <row r="5188" spans="1:12">
      <c r="A5188" s="11" t="s">
        <v>9055</v>
      </c>
      <c r="D5188" s="11" t="s">
        <v>260</v>
      </c>
      <c r="E5188" s="19" t="s">
        <v>9305</v>
      </c>
      <c r="F5188" s="10">
        <v>42036</v>
      </c>
      <c r="G5188" s="10">
        <v>45689</v>
      </c>
      <c r="H5188" s="11">
        <v>11</v>
      </c>
      <c r="I5188" s="20" t="s">
        <v>259</v>
      </c>
      <c r="J5188" s="11" t="s">
        <v>261</v>
      </c>
      <c r="K5188" s="11" t="s">
        <v>11524</v>
      </c>
      <c r="L5188" s="11">
        <v>2</v>
      </c>
    </row>
    <row r="5189" spans="1:12">
      <c r="A5189" s="11" t="s">
        <v>9056</v>
      </c>
      <c r="D5189" s="11" t="s">
        <v>260</v>
      </c>
      <c r="E5189" s="19" t="s">
        <v>9306</v>
      </c>
      <c r="F5189" s="10">
        <v>42036</v>
      </c>
      <c r="G5189" s="10">
        <v>45689</v>
      </c>
      <c r="H5189" s="11">
        <v>11</v>
      </c>
      <c r="I5189" s="20" t="s">
        <v>259</v>
      </c>
      <c r="J5189" s="11" t="s">
        <v>261</v>
      </c>
      <c r="K5189" s="11" t="s">
        <v>11524</v>
      </c>
      <c r="L5189" s="11">
        <v>2</v>
      </c>
    </row>
    <row r="5190" spans="1:12">
      <c r="A5190" s="11" t="s">
        <v>9057</v>
      </c>
      <c r="D5190" s="11" t="s">
        <v>260</v>
      </c>
      <c r="E5190" s="19" t="s">
        <v>9307</v>
      </c>
      <c r="F5190" s="10">
        <v>42036</v>
      </c>
      <c r="G5190" s="10">
        <v>45689</v>
      </c>
      <c r="H5190" s="11">
        <v>11</v>
      </c>
      <c r="I5190" s="20" t="s">
        <v>259</v>
      </c>
      <c r="J5190" s="11" t="s">
        <v>261</v>
      </c>
      <c r="K5190" s="11" t="s">
        <v>11524</v>
      </c>
      <c r="L5190" s="11">
        <v>2</v>
      </c>
    </row>
    <row r="5191" spans="1:12">
      <c r="A5191" s="11" t="s">
        <v>9058</v>
      </c>
      <c r="D5191" s="11" t="s">
        <v>260</v>
      </c>
      <c r="E5191" s="19" t="s">
        <v>9308</v>
      </c>
      <c r="F5191" s="10">
        <v>42036</v>
      </c>
      <c r="G5191" s="10">
        <v>45689</v>
      </c>
      <c r="H5191" s="11">
        <v>11</v>
      </c>
      <c r="I5191" s="20" t="s">
        <v>259</v>
      </c>
      <c r="J5191" s="11" t="s">
        <v>261</v>
      </c>
      <c r="K5191" s="11" t="s">
        <v>11524</v>
      </c>
      <c r="L5191" s="11">
        <v>2</v>
      </c>
    </row>
    <row r="5192" spans="1:12">
      <c r="A5192" s="11" t="s">
        <v>9059</v>
      </c>
      <c r="D5192" s="11" t="s">
        <v>260</v>
      </c>
      <c r="E5192" s="19" t="s">
        <v>9309</v>
      </c>
      <c r="F5192" s="10">
        <v>42036</v>
      </c>
      <c r="G5192" s="10">
        <v>45689</v>
      </c>
      <c r="H5192" s="11">
        <v>11</v>
      </c>
      <c r="I5192" s="20" t="s">
        <v>259</v>
      </c>
      <c r="J5192" s="11" t="s">
        <v>261</v>
      </c>
      <c r="K5192" s="11" t="s">
        <v>11524</v>
      </c>
      <c r="L5192" s="11">
        <v>2</v>
      </c>
    </row>
    <row r="5193" spans="1:12">
      <c r="A5193" s="11" t="s">
        <v>9060</v>
      </c>
      <c r="D5193" s="11" t="s">
        <v>260</v>
      </c>
      <c r="E5193" s="19" t="s">
        <v>9310</v>
      </c>
      <c r="F5193" s="10">
        <v>42036</v>
      </c>
      <c r="G5193" s="10">
        <v>45689</v>
      </c>
      <c r="H5193" s="11">
        <v>11</v>
      </c>
      <c r="I5193" s="11" t="s">
        <v>277</v>
      </c>
      <c r="J5193" s="11" t="s">
        <v>261</v>
      </c>
      <c r="K5193" s="11" t="s">
        <v>11524</v>
      </c>
      <c r="L5193" s="11">
        <v>2</v>
      </c>
    </row>
    <row r="5194" spans="1:12">
      <c r="A5194" s="11" t="s">
        <v>9061</v>
      </c>
      <c r="D5194" s="11" t="s">
        <v>260</v>
      </c>
      <c r="E5194" s="19" t="s">
        <v>9311</v>
      </c>
      <c r="F5194" s="10">
        <v>42036</v>
      </c>
      <c r="G5194" s="10">
        <v>45689</v>
      </c>
      <c r="H5194" s="11">
        <v>11</v>
      </c>
      <c r="I5194" s="11" t="s">
        <v>277</v>
      </c>
      <c r="J5194" s="11" t="s">
        <v>261</v>
      </c>
      <c r="K5194" s="11" t="s">
        <v>11524</v>
      </c>
      <c r="L5194" s="11">
        <v>2</v>
      </c>
    </row>
    <row r="5195" spans="1:12">
      <c r="A5195" s="11" t="s">
        <v>9062</v>
      </c>
      <c r="D5195" s="11" t="s">
        <v>260</v>
      </c>
      <c r="E5195" s="19" t="s">
        <v>9312</v>
      </c>
      <c r="F5195" s="10">
        <v>42036</v>
      </c>
      <c r="G5195" s="10">
        <v>45689</v>
      </c>
      <c r="H5195" s="11">
        <v>11</v>
      </c>
      <c r="I5195" s="11" t="s">
        <v>277</v>
      </c>
      <c r="J5195" s="11" t="s">
        <v>261</v>
      </c>
      <c r="K5195" s="11" t="s">
        <v>11524</v>
      </c>
      <c r="L5195" s="11">
        <v>2</v>
      </c>
    </row>
    <row r="5196" spans="1:12">
      <c r="A5196" s="11" t="s">
        <v>9063</v>
      </c>
      <c r="D5196" s="11" t="s">
        <v>260</v>
      </c>
      <c r="E5196" s="19" t="s">
        <v>9313</v>
      </c>
      <c r="F5196" s="10">
        <v>42036</v>
      </c>
      <c r="G5196" s="10">
        <v>45689</v>
      </c>
      <c r="H5196" s="11">
        <v>11</v>
      </c>
      <c r="I5196" s="20" t="s">
        <v>259</v>
      </c>
      <c r="J5196" s="11" t="s">
        <v>261</v>
      </c>
      <c r="K5196" s="11" t="s">
        <v>11524</v>
      </c>
      <c r="L5196" s="11">
        <v>2</v>
      </c>
    </row>
    <row r="5197" spans="1:12">
      <c r="A5197" s="11" t="s">
        <v>9064</v>
      </c>
      <c r="D5197" s="11" t="s">
        <v>260</v>
      </c>
      <c r="E5197" s="19" t="s">
        <v>9314</v>
      </c>
      <c r="F5197" s="10">
        <v>42036</v>
      </c>
      <c r="G5197" s="10">
        <v>45689</v>
      </c>
      <c r="H5197" s="11">
        <v>11</v>
      </c>
      <c r="I5197" s="20" t="s">
        <v>259</v>
      </c>
      <c r="J5197" s="11" t="s">
        <v>261</v>
      </c>
      <c r="K5197" s="11" t="s">
        <v>11524</v>
      </c>
      <c r="L5197" s="11">
        <v>2</v>
      </c>
    </row>
    <row r="5198" spans="1:12">
      <c r="A5198" s="11" t="s">
        <v>9065</v>
      </c>
      <c r="D5198" s="11" t="s">
        <v>260</v>
      </c>
      <c r="E5198" s="19" t="s">
        <v>9315</v>
      </c>
      <c r="F5198" s="10">
        <v>42036</v>
      </c>
      <c r="G5198" s="10">
        <v>45689</v>
      </c>
      <c r="H5198" s="11">
        <v>11</v>
      </c>
      <c r="I5198" s="20" t="s">
        <v>259</v>
      </c>
      <c r="J5198" s="11" t="s">
        <v>261</v>
      </c>
      <c r="K5198" s="11" t="s">
        <v>11524</v>
      </c>
      <c r="L5198" s="11">
        <v>2</v>
      </c>
    </row>
    <row r="5199" spans="1:12">
      <c r="A5199" s="11" t="s">
        <v>9066</v>
      </c>
      <c r="D5199" s="11" t="s">
        <v>260</v>
      </c>
      <c r="E5199" s="19" t="s">
        <v>9316</v>
      </c>
      <c r="F5199" s="10">
        <v>42036</v>
      </c>
      <c r="G5199" s="10">
        <v>45689</v>
      </c>
      <c r="H5199" s="11">
        <v>11</v>
      </c>
      <c r="I5199" s="20" t="s">
        <v>259</v>
      </c>
      <c r="J5199" s="11" t="s">
        <v>261</v>
      </c>
      <c r="K5199" s="11" t="s">
        <v>11524</v>
      </c>
      <c r="L5199" s="11">
        <v>2</v>
      </c>
    </row>
    <row r="5200" spans="1:12">
      <c r="A5200" s="11" t="s">
        <v>9067</v>
      </c>
      <c r="D5200" s="11" t="s">
        <v>260</v>
      </c>
      <c r="E5200" s="19" t="s">
        <v>9317</v>
      </c>
      <c r="F5200" s="10">
        <v>42036</v>
      </c>
      <c r="G5200" s="10">
        <v>45689</v>
      </c>
      <c r="H5200" s="11">
        <v>11</v>
      </c>
      <c r="I5200" s="20" t="s">
        <v>259</v>
      </c>
      <c r="J5200" s="11" t="s">
        <v>261</v>
      </c>
      <c r="K5200" s="11" t="s">
        <v>11524</v>
      </c>
      <c r="L5200" s="11">
        <v>2</v>
      </c>
    </row>
    <row r="5201" spans="1:12">
      <c r="A5201" s="11" t="s">
        <v>9068</v>
      </c>
      <c r="D5201" s="11" t="s">
        <v>260</v>
      </c>
      <c r="E5201" s="19" t="s">
        <v>9318</v>
      </c>
      <c r="F5201" s="10">
        <v>42036</v>
      </c>
      <c r="G5201" s="10">
        <v>45689</v>
      </c>
      <c r="H5201" s="11">
        <v>11</v>
      </c>
      <c r="I5201" s="20" t="s">
        <v>259</v>
      </c>
      <c r="J5201" s="11" t="s">
        <v>261</v>
      </c>
      <c r="K5201" s="11" t="s">
        <v>11524</v>
      </c>
      <c r="L5201" s="11">
        <v>2</v>
      </c>
    </row>
    <row r="5202" spans="1:12">
      <c r="A5202" s="11" t="s">
        <v>9069</v>
      </c>
      <c r="D5202" s="11" t="s">
        <v>260</v>
      </c>
      <c r="E5202" s="19" t="s">
        <v>9319</v>
      </c>
      <c r="F5202" s="10">
        <v>42036</v>
      </c>
      <c r="G5202" s="10">
        <v>45689</v>
      </c>
      <c r="H5202" s="11">
        <v>11</v>
      </c>
      <c r="I5202" s="20" t="s">
        <v>259</v>
      </c>
      <c r="J5202" s="11" t="s">
        <v>261</v>
      </c>
      <c r="K5202" s="11" t="s">
        <v>11524</v>
      </c>
      <c r="L5202" s="11">
        <v>2</v>
      </c>
    </row>
    <row r="5203" spans="1:12">
      <c r="A5203" s="11" t="s">
        <v>9070</v>
      </c>
      <c r="D5203" s="11" t="s">
        <v>260</v>
      </c>
      <c r="E5203" s="19" t="s">
        <v>9320</v>
      </c>
      <c r="F5203" s="10">
        <v>42036</v>
      </c>
      <c r="G5203" s="10">
        <v>45689</v>
      </c>
      <c r="H5203" s="11">
        <v>11</v>
      </c>
      <c r="I5203" s="20" t="s">
        <v>259</v>
      </c>
      <c r="J5203" s="11" t="s">
        <v>261</v>
      </c>
      <c r="K5203" s="11" t="s">
        <v>11524</v>
      </c>
      <c r="L5203" s="11">
        <v>2</v>
      </c>
    </row>
    <row r="5204" spans="1:12">
      <c r="A5204" s="11" t="s">
        <v>9071</v>
      </c>
      <c r="D5204" s="11" t="s">
        <v>260</v>
      </c>
      <c r="E5204" s="19" t="s">
        <v>9321</v>
      </c>
      <c r="F5204" s="10">
        <v>42036</v>
      </c>
      <c r="G5204" s="10">
        <v>45689</v>
      </c>
      <c r="H5204" s="11">
        <v>11</v>
      </c>
      <c r="I5204" s="20" t="s">
        <v>259</v>
      </c>
      <c r="J5204" s="11" t="s">
        <v>261</v>
      </c>
      <c r="K5204" s="11" t="s">
        <v>11524</v>
      </c>
      <c r="L5204" s="11">
        <v>2</v>
      </c>
    </row>
    <row r="5205" spans="1:12">
      <c r="A5205" s="11" t="s">
        <v>9072</v>
      </c>
      <c r="D5205" s="11" t="s">
        <v>260</v>
      </c>
      <c r="E5205" s="19" t="s">
        <v>9322</v>
      </c>
      <c r="F5205" s="10">
        <v>42036</v>
      </c>
      <c r="G5205" s="10">
        <v>45689</v>
      </c>
      <c r="H5205" s="11">
        <v>11</v>
      </c>
      <c r="I5205" s="20" t="s">
        <v>259</v>
      </c>
      <c r="J5205" s="11" t="s">
        <v>261</v>
      </c>
      <c r="K5205" s="11" t="s">
        <v>11524</v>
      </c>
      <c r="L5205" s="11">
        <v>2</v>
      </c>
    </row>
    <row r="5206" spans="1:12">
      <c r="A5206" s="11" t="s">
        <v>9073</v>
      </c>
      <c r="D5206" s="11" t="s">
        <v>260</v>
      </c>
      <c r="E5206" s="19" t="s">
        <v>9323</v>
      </c>
      <c r="F5206" s="10">
        <v>42036</v>
      </c>
      <c r="G5206" s="10">
        <v>45689</v>
      </c>
      <c r="H5206" s="11">
        <v>11</v>
      </c>
      <c r="I5206" s="20" t="s">
        <v>259</v>
      </c>
      <c r="J5206" s="11" t="s">
        <v>261</v>
      </c>
      <c r="K5206" s="11" t="s">
        <v>11524</v>
      </c>
      <c r="L5206" s="11">
        <v>2</v>
      </c>
    </row>
    <row r="5207" spans="1:12">
      <c r="A5207" s="11" t="s">
        <v>9074</v>
      </c>
      <c r="D5207" s="11" t="s">
        <v>260</v>
      </c>
      <c r="E5207" s="19" t="s">
        <v>9324</v>
      </c>
      <c r="F5207" s="10">
        <v>42036</v>
      </c>
      <c r="G5207" s="10">
        <v>45689</v>
      </c>
      <c r="H5207" s="11">
        <v>11</v>
      </c>
      <c r="I5207" s="20" t="s">
        <v>259</v>
      </c>
      <c r="J5207" s="11" t="s">
        <v>261</v>
      </c>
      <c r="K5207" s="11" t="s">
        <v>11524</v>
      </c>
      <c r="L5207" s="11">
        <v>2</v>
      </c>
    </row>
    <row r="5208" spans="1:12">
      <c r="A5208" s="11" t="s">
        <v>9075</v>
      </c>
      <c r="D5208" s="11" t="s">
        <v>260</v>
      </c>
      <c r="E5208" s="19" t="s">
        <v>9325</v>
      </c>
      <c r="F5208" s="10">
        <v>42036</v>
      </c>
      <c r="G5208" s="10">
        <v>45689</v>
      </c>
      <c r="H5208" s="11">
        <v>11</v>
      </c>
      <c r="I5208" s="20" t="s">
        <v>259</v>
      </c>
      <c r="J5208" s="11" t="s">
        <v>261</v>
      </c>
      <c r="K5208" s="11" t="s">
        <v>11524</v>
      </c>
      <c r="L5208" s="11">
        <v>2</v>
      </c>
    </row>
    <row r="5209" spans="1:12">
      <c r="A5209" s="11" t="s">
        <v>9076</v>
      </c>
      <c r="D5209" s="11" t="s">
        <v>260</v>
      </c>
      <c r="E5209" s="19" t="s">
        <v>9326</v>
      </c>
      <c r="F5209" s="10">
        <v>42036</v>
      </c>
      <c r="G5209" s="10">
        <v>45689</v>
      </c>
      <c r="H5209" s="11">
        <v>11</v>
      </c>
      <c r="I5209" s="20" t="s">
        <v>259</v>
      </c>
      <c r="J5209" s="11" t="s">
        <v>261</v>
      </c>
      <c r="K5209" s="11" t="s">
        <v>11524</v>
      </c>
      <c r="L5209" s="11">
        <v>2</v>
      </c>
    </row>
    <row r="5210" spans="1:12">
      <c r="A5210" s="11" t="s">
        <v>9077</v>
      </c>
      <c r="D5210" s="11" t="s">
        <v>260</v>
      </c>
      <c r="E5210" s="19" t="s">
        <v>9327</v>
      </c>
      <c r="F5210" s="10">
        <v>42036</v>
      </c>
      <c r="G5210" s="10">
        <v>45689</v>
      </c>
      <c r="H5210" s="11">
        <v>11</v>
      </c>
      <c r="I5210" s="20" t="s">
        <v>259</v>
      </c>
      <c r="J5210" s="11" t="s">
        <v>261</v>
      </c>
      <c r="K5210" s="11" t="s">
        <v>11524</v>
      </c>
      <c r="L5210" s="11">
        <v>2</v>
      </c>
    </row>
    <row r="5211" spans="1:12">
      <c r="A5211" s="11" t="s">
        <v>9078</v>
      </c>
      <c r="D5211" s="11" t="s">
        <v>260</v>
      </c>
      <c r="E5211" s="19" t="s">
        <v>9328</v>
      </c>
      <c r="F5211" s="10">
        <v>42036</v>
      </c>
      <c r="G5211" s="10">
        <v>45689</v>
      </c>
      <c r="H5211" s="11">
        <v>11</v>
      </c>
      <c r="I5211" s="11" t="s">
        <v>277</v>
      </c>
      <c r="J5211" s="11" t="s">
        <v>261</v>
      </c>
      <c r="K5211" s="11" t="s">
        <v>11524</v>
      </c>
      <c r="L5211" s="11">
        <v>2</v>
      </c>
    </row>
    <row r="5212" spans="1:12">
      <c r="A5212" s="11" t="s">
        <v>9079</v>
      </c>
      <c r="D5212" s="11" t="s">
        <v>260</v>
      </c>
      <c r="E5212" s="19" t="s">
        <v>9329</v>
      </c>
      <c r="F5212" s="10">
        <v>42036</v>
      </c>
      <c r="G5212" s="10">
        <v>45689</v>
      </c>
      <c r="H5212" s="11">
        <v>11</v>
      </c>
      <c r="I5212" s="11" t="s">
        <v>277</v>
      </c>
      <c r="J5212" s="11" t="s">
        <v>261</v>
      </c>
      <c r="K5212" s="11" t="s">
        <v>11524</v>
      </c>
      <c r="L5212" s="11">
        <v>2</v>
      </c>
    </row>
    <row r="5213" spans="1:12">
      <c r="A5213" s="11" t="s">
        <v>9080</v>
      </c>
      <c r="D5213" s="11" t="s">
        <v>260</v>
      </c>
      <c r="E5213" s="19" t="s">
        <v>9330</v>
      </c>
      <c r="F5213" s="10">
        <v>42036</v>
      </c>
      <c r="G5213" s="10">
        <v>45689</v>
      </c>
      <c r="H5213" s="11">
        <v>11</v>
      </c>
      <c r="I5213" s="11" t="s">
        <v>277</v>
      </c>
      <c r="J5213" s="11" t="s">
        <v>261</v>
      </c>
      <c r="K5213" s="11" t="s">
        <v>11524</v>
      </c>
      <c r="L5213" s="11">
        <v>2</v>
      </c>
    </row>
    <row r="5214" spans="1:12">
      <c r="A5214" s="11" t="s">
        <v>9081</v>
      </c>
      <c r="D5214" s="11" t="s">
        <v>260</v>
      </c>
      <c r="E5214" s="19" t="s">
        <v>9331</v>
      </c>
      <c r="F5214" s="10">
        <v>42036</v>
      </c>
      <c r="G5214" s="10">
        <v>45689</v>
      </c>
      <c r="H5214" s="11">
        <v>11</v>
      </c>
      <c r="I5214" s="20" t="s">
        <v>259</v>
      </c>
      <c r="J5214" s="11" t="s">
        <v>261</v>
      </c>
      <c r="K5214" s="11" t="s">
        <v>11524</v>
      </c>
      <c r="L5214" s="11">
        <v>2</v>
      </c>
    </row>
    <row r="5215" spans="1:12">
      <c r="A5215" s="11" t="s">
        <v>9082</v>
      </c>
      <c r="D5215" s="11" t="s">
        <v>260</v>
      </c>
      <c r="E5215" s="19" t="s">
        <v>9332</v>
      </c>
      <c r="F5215" s="10">
        <v>42036</v>
      </c>
      <c r="G5215" s="10">
        <v>45689</v>
      </c>
      <c r="H5215" s="11">
        <v>11</v>
      </c>
      <c r="I5215" s="20" t="s">
        <v>259</v>
      </c>
      <c r="J5215" s="11" t="s">
        <v>261</v>
      </c>
      <c r="K5215" s="11" t="s">
        <v>11524</v>
      </c>
      <c r="L5215" s="11">
        <v>2</v>
      </c>
    </row>
    <row r="5216" spans="1:12">
      <c r="A5216" s="11" t="s">
        <v>9083</v>
      </c>
      <c r="D5216" s="11" t="s">
        <v>260</v>
      </c>
      <c r="E5216" s="19" t="s">
        <v>9333</v>
      </c>
      <c r="F5216" s="10">
        <v>42036</v>
      </c>
      <c r="G5216" s="10">
        <v>45689</v>
      </c>
      <c r="H5216" s="11">
        <v>11</v>
      </c>
      <c r="I5216" s="20" t="s">
        <v>259</v>
      </c>
      <c r="J5216" s="11" t="s">
        <v>261</v>
      </c>
      <c r="K5216" s="11" t="s">
        <v>11524</v>
      </c>
      <c r="L5216" s="11">
        <v>2</v>
      </c>
    </row>
    <row r="5217" spans="1:12">
      <c r="A5217" s="11" t="s">
        <v>9084</v>
      </c>
      <c r="D5217" s="11" t="s">
        <v>260</v>
      </c>
      <c r="E5217" s="19" t="s">
        <v>9334</v>
      </c>
      <c r="F5217" s="10">
        <v>42036</v>
      </c>
      <c r="G5217" s="10">
        <v>45689</v>
      </c>
      <c r="H5217" s="11">
        <v>11</v>
      </c>
      <c r="I5217" s="20" t="s">
        <v>259</v>
      </c>
      <c r="J5217" s="11" t="s">
        <v>261</v>
      </c>
      <c r="K5217" s="11" t="s">
        <v>11524</v>
      </c>
      <c r="L5217" s="11">
        <v>2</v>
      </c>
    </row>
    <row r="5218" spans="1:12">
      <c r="A5218" s="11" t="s">
        <v>9085</v>
      </c>
      <c r="D5218" s="11" t="s">
        <v>260</v>
      </c>
      <c r="E5218" s="19" t="s">
        <v>9335</v>
      </c>
      <c r="F5218" s="10">
        <v>42036</v>
      </c>
      <c r="G5218" s="10">
        <v>45689</v>
      </c>
      <c r="H5218" s="11">
        <v>11</v>
      </c>
      <c r="I5218" s="20" t="s">
        <v>259</v>
      </c>
      <c r="J5218" s="11" t="s">
        <v>261</v>
      </c>
      <c r="K5218" s="11" t="s">
        <v>11524</v>
      </c>
      <c r="L5218" s="11">
        <v>2</v>
      </c>
    </row>
    <row r="5219" spans="1:12">
      <c r="A5219" s="11" t="s">
        <v>9086</v>
      </c>
      <c r="D5219" s="11" t="s">
        <v>260</v>
      </c>
      <c r="E5219" s="19" t="s">
        <v>9336</v>
      </c>
      <c r="F5219" s="10">
        <v>42036</v>
      </c>
      <c r="G5219" s="10">
        <v>45689</v>
      </c>
      <c r="H5219" s="11">
        <v>11</v>
      </c>
      <c r="I5219" s="20" t="s">
        <v>259</v>
      </c>
      <c r="J5219" s="11" t="s">
        <v>261</v>
      </c>
      <c r="K5219" s="11" t="s">
        <v>11524</v>
      </c>
      <c r="L5219" s="11">
        <v>2</v>
      </c>
    </row>
    <row r="5220" spans="1:12">
      <c r="A5220" s="11" t="s">
        <v>9087</v>
      </c>
      <c r="D5220" s="11" t="s">
        <v>260</v>
      </c>
      <c r="E5220" s="19" t="s">
        <v>9337</v>
      </c>
      <c r="F5220" s="10">
        <v>42036</v>
      </c>
      <c r="G5220" s="10">
        <v>45689</v>
      </c>
      <c r="H5220" s="11">
        <v>11</v>
      </c>
      <c r="I5220" s="20" t="s">
        <v>259</v>
      </c>
      <c r="J5220" s="11" t="s">
        <v>261</v>
      </c>
      <c r="K5220" s="11" t="s">
        <v>11524</v>
      </c>
      <c r="L5220" s="11">
        <v>2</v>
      </c>
    </row>
    <row r="5221" spans="1:12">
      <c r="A5221" s="11" t="s">
        <v>9088</v>
      </c>
      <c r="D5221" s="11" t="s">
        <v>260</v>
      </c>
      <c r="E5221" s="19" t="s">
        <v>9338</v>
      </c>
      <c r="F5221" s="10">
        <v>42036</v>
      </c>
      <c r="G5221" s="10">
        <v>45689</v>
      </c>
      <c r="H5221" s="11">
        <v>11</v>
      </c>
      <c r="I5221" s="20" t="s">
        <v>259</v>
      </c>
      <c r="J5221" s="11" t="s">
        <v>261</v>
      </c>
      <c r="K5221" s="11" t="s">
        <v>11524</v>
      </c>
      <c r="L5221" s="11">
        <v>2</v>
      </c>
    </row>
    <row r="5222" spans="1:12">
      <c r="A5222" s="11" t="s">
        <v>9089</v>
      </c>
      <c r="D5222" s="11" t="s">
        <v>260</v>
      </c>
      <c r="E5222" s="19" t="s">
        <v>9339</v>
      </c>
      <c r="F5222" s="10">
        <v>42036</v>
      </c>
      <c r="G5222" s="10">
        <v>45689</v>
      </c>
      <c r="H5222" s="11">
        <v>11</v>
      </c>
      <c r="I5222" s="20" t="s">
        <v>259</v>
      </c>
      <c r="J5222" s="11" t="s">
        <v>261</v>
      </c>
      <c r="K5222" s="11" t="s">
        <v>11524</v>
      </c>
      <c r="L5222" s="11">
        <v>2</v>
      </c>
    </row>
    <row r="5223" spans="1:12">
      <c r="A5223" s="11" t="s">
        <v>9090</v>
      </c>
      <c r="D5223" s="11" t="s">
        <v>260</v>
      </c>
      <c r="E5223" s="19" t="s">
        <v>9340</v>
      </c>
      <c r="F5223" s="10">
        <v>42036</v>
      </c>
      <c r="G5223" s="10">
        <v>45689</v>
      </c>
      <c r="H5223" s="11">
        <v>11</v>
      </c>
      <c r="I5223" s="20" t="s">
        <v>259</v>
      </c>
      <c r="J5223" s="11" t="s">
        <v>261</v>
      </c>
      <c r="K5223" s="11" t="s">
        <v>11524</v>
      </c>
      <c r="L5223" s="11">
        <v>2</v>
      </c>
    </row>
    <row r="5224" spans="1:12">
      <c r="A5224" s="11" t="s">
        <v>9091</v>
      </c>
      <c r="D5224" s="11" t="s">
        <v>260</v>
      </c>
      <c r="E5224" s="19" t="s">
        <v>9341</v>
      </c>
      <c r="F5224" s="10">
        <v>42036</v>
      </c>
      <c r="G5224" s="10">
        <v>45689</v>
      </c>
      <c r="H5224" s="11">
        <v>11</v>
      </c>
      <c r="I5224" s="20" t="s">
        <v>259</v>
      </c>
      <c r="J5224" s="11" t="s">
        <v>261</v>
      </c>
      <c r="K5224" s="11" t="s">
        <v>11524</v>
      </c>
      <c r="L5224" s="11">
        <v>2</v>
      </c>
    </row>
    <row r="5225" spans="1:12">
      <c r="A5225" s="11" t="s">
        <v>9092</v>
      </c>
      <c r="D5225" s="11" t="s">
        <v>260</v>
      </c>
      <c r="E5225" s="19" t="s">
        <v>9342</v>
      </c>
      <c r="F5225" s="10">
        <v>42036</v>
      </c>
      <c r="G5225" s="10">
        <v>45689</v>
      </c>
      <c r="H5225" s="11">
        <v>11</v>
      </c>
      <c r="I5225" s="20" t="s">
        <v>259</v>
      </c>
      <c r="J5225" s="11" t="s">
        <v>261</v>
      </c>
      <c r="K5225" s="11" t="s">
        <v>11524</v>
      </c>
      <c r="L5225" s="11">
        <v>2</v>
      </c>
    </row>
    <row r="5226" spans="1:12">
      <c r="A5226" s="11" t="s">
        <v>9093</v>
      </c>
      <c r="D5226" s="11" t="s">
        <v>260</v>
      </c>
      <c r="E5226" s="19" t="s">
        <v>9343</v>
      </c>
      <c r="F5226" s="10">
        <v>42036</v>
      </c>
      <c r="G5226" s="10">
        <v>45689</v>
      </c>
      <c r="H5226" s="11">
        <v>11</v>
      </c>
      <c r="I5226" s="20" t="s">
        <v>259</v>
      </c>
      <c r="J5226" s="11" t="s">
        <v>261</v>
      </c>
      <c r="K5226" s="11" t="s">
        <v>11524</v>
      </c>
      <c r="L5226" s="11">
        <v>2</v>
      </c>
    </row>
    <row r="5227" spans="1:12">
      <c r="A5227" s="11" t="s">
        <v>9094</v>
      </c>
      <c r="D5227" s="11" t="s">
        <v>260</v>
      </c>
      <c r="E5227" s="19" t="s">
        <v>9344</v>
      </c>
      <c r="F5227" s="10">
        <v>42036</v>
      </c>
      <c r="G5227" s="10">
        <v>45689</v>
      </c>
      <c r="H5227" s="11">
        <v>11</v>
      </c>
      <c r="I5227" s="20" t="s">
        <v>259</v>
      </c>
      <c r="J5227" s="11" t="s">
        <v>261</v>
      </c>
      <c r="K5227" s="11" t="s">
        <v>11524</v>
      </c>
      <c r="L5227" s="11">
        <v>2</v>
      </c>
    </row>
    <row r="5228" spans="1:12">
      <c r="A5228" s="11" t="s">
        <v>9095</v>
      </c>
      <c r="D5228" s="11" t="s">
        <v>260</v>
      </c>
      <c r="E5228" s="19" t="s">
        <v>9345</v>
      </c>
      <c r="F5228" s="10">
        <v>42036</v>
      </c>
      <c r="G5228" s="10">
        <v>45689</v>
      </c>
      <c r="H5228" s="11">
        <v>11</v>
      </c>
      <c r="I5228" s="20" t="s">
        <v>259</v>
      </c>
      <c r="J5228" s="11" t="s">
        <v>261</v>
      </c>
      <c r="K5228" s="11" t="s">
        <v>11524</v>
      </c>
      <c r="L5228" s="11">
        <v>2</v>
      </c>
    </row>
    <row r="5229" spans="1:12">
      <c r="A5229" s="11" t="s">
        <v>9096</v>
      </c>
      <c r="D5229" s="11" t="s">
        <v>260</v>
      </c>
      <c r="E5229" s="19" t="s">
        <v>9346</v>
      </c>
      <c r="F5229" s="10">
        <v>42036</v>
      </c>
      <c r="G5229" s="10">
        <v>45689</v>
      </c>
      <c r="H5229" s="11">
        <v>11</v>
      </c>
      <c r="I5229" s="11" t="s">
        <v>277</v>
      </c>
      <c r="J5229" s="11" t="s">
        <v>261</v>
      </c>
      <c r="K5229" s="11" t="s">
        <v>11524</v>
      </c>
      <c r="L5229" s="11">
        <v>2</v>
      </c>
    </row>
    <row r="5230" spans="1:12">
      <c r="A5230" s="11" t="s">
        <v>9097</v>
      </c>
      <c r="D5230" s="11" t="s">
        <v>260</v>
      </c>
      <c r="E5230" s="19" t="s">
        <v>9347</v>
      </c>
      <c r="F5230" s="10">
        <v>42036</v>
      </c>
      <c r="G5230" s="10">
        <v>45689</v>
      </c>
      <c r="H5230" s="11">
        <v>11</v>
      </c>
      <c r="I5230" s="11" t="s">
        <v>277</v>
      </c>
      <c r="J5230" s="11" t="s">
        <v>261</v>
      </c>
      <c r="K5230" s="11" t="s">
        <v>11524</v>
      </c>
      <c r="L5230" s="11">
        <v>2</v>
      </c>
    </row>
    <row r="5231" spans="1:12">
      <c r="A5231" s="11" t="s">
        <v>9098</v>
      </c>
      <c r="D5231" s="11" t="s">
        <v>260</v>
      </c>
      <c r="E5231" s="19" t="s">
        <v>9348</v>
      </c>
      <c r="F5231" s="10">
        <v>42036</v>
      </c>
      <c r="G5231" s="10">
        <v>45689</v>
      </c>
      <c r="H5231" s="11">
        <v>11</v>
      </c>
      <c r="I5231" s="11" t="s">
        <v>277</v>
      </c>
      <c r="J5231" s="11" t="s">
        <v>261</v>
      </c>
      <c r="K5231" s="11" t="s">
        <v>11524</v>
      </c>
      <c r="L5231" s="11">
        <v>2</v>
      </c>
    </row>
    <row r="5232" spans="1:12">
      <c r="A5232" s="11" t="s">
        <v>9099</v>
      </c>
      <c r="D5232" s="11" t="s">
        <v>260</v>
      </c>
      <c r="E5232" s="19" t="s">
        <v>9349</v>
      </c>
      <c r="F5232" s="10">
        <v>42036</v>
      </c>
      <c r="G5232" s="10">
        <v>45689</v>
      </c>
      <c r="H5232" s="11">
        <v>11</v>
      </c>
      <c r="I5232" s="20" t="s">
        <v>259</v>
      </c>
      <c r="J5232" s="11" t="s">
        <v>261</v>
      </c>
      <c r="K5232" s="11" t="s">
        <v>11524</v>
      </c>
      <c r="L5232" s="11">
        <v>2</v>
      </c>
    </row>
    <row r="5233" spans="1:12">
      <c r="A5233" s="11" t="s">
        <v>9100</v>
      </c>
      <c r="D5233" s="11" t="s">
        <v>260</v>
      </c>
      <c r="E5233" s="19" t="s">
        <v>9350</v>
      </c>
      <c r="F5233" s="10">
        <v>42036</v>
      </c>
      <c r="G5233" s="10">
        <v>45689</v>
      </c>
      <c r="H5233" s="11">
        <v>11</v>
      </c>
      <c r="I5233" s="20" t="s">
        <v>259</v>
      </c>
      <c r="J5233" s="11" t="s">
        <v>261</v>
      </c>
      <c r="K5233" s="11" t="s">
        <v>11524</v>
      </c>
      <c r="L5233" s="11">
        <v>2</v>
      </c>
    </row>
    <row r="5234" spans="1:12">
      <c r="A5234" s="11" t="s">
        <v>9101</v>
      </c>
      <c r="D5234" s="11" t="s">
        <v>260</v>
      </c>
      <c r="E5234" s="19" t="s">
        <v>9351</v>
      </c>
      <c r="F5234" s="10">
        <v>42036</v>
      </c>
      <c r="G5234" s="10">
        <v>45689</v>
      </c>
      <c r="H5234" s="11">
        <v>11</v>
      </c>
      <c r="I5234" s="20" t="s">
        <v>259</v>
      </c>
      <c r="J5234" s="11" t="s">
        <v>261</v>
      </c>
      <c r="K5234" s="11" t="s">
        <v>11524</v>
      </c>
      <c r="L5234" s="11">
        <v>2</v>
      </c>
    </row>
    <row r="5235" spans="1:12">
      <c r="A5235" s="11" t="s">
        <v>9102</v>
      </c>
      <c r="D5235" s="11" t="s">
        <v>260</v>
      </c>
      <c r="E5235" s="19" t="s">
        <v>9352</v>
      </c>
      <c r="F5235" s="10">
        <v>42036</v>
      </c>
      <c r="G5235" s="10">
        <v>45689</v>
      </c>
      <c r="H5235" s="11">
        <v>11</v>
      </c>
      <c r="I5235" s="20" t="s">
        <v>259</v>
      </c>
      <c r="J5235" s="11" t="s">
        <v>261</v>
      </c>
      <c r="K5235" s="11" t="s">
        <v>11524</v>
      </c>
      <c r="L5235" s="11">
        <v>2</v>
      </c>
    </row>
    <row r="5236" spans="1:12">
      <c r="A5236" s="11" t="s">
        <v>9103</v>
      </c>
      <c r="D5236" s="11" t="s">
        <v>260</v>
      </c>
      <c r="E5236" s="19" t="s">
        <v>9353</v>
      </c>
      <c r="F5236" s="10">
        <v>42036</v>
      </c>
      <c r="G5236" s="10">
        <v>45689</v>
      </c>
      <c r="H5236" s="11">
        <v>11</v>
      </c>
      <c r="I5236" s="20" t="s">
        <v>259</v>
      </c>
      <c r="J5236" s="11" t="s">
        <v>261</v>
      </c>
      <c r="K5236" s="11" t="s">
        <v>11524</v>
      </c>
      <c r="L5236" s="11">
        <v>2</v>
      </c>
    </row>
    <row r="5237" spans="1:12">
      <c r="A5237" s="11" t="s">
        <v>9104</v>
      </c>
      <c r="D5237" s="11" t="s">
        <v>260</v>
      </c>
      <c r="E5237" s="19" t="s">
        <v>9354</v>
      </c>
      <c r="F5237" s="10">
        <v>42036</v>
      </c>
      <c r="G5237" s="10">
        <v>45689</v>
      </c>
      <c r="H5237" s="11">
        <v>11</v>
      </c>
      <c r="I5237" s="20" t="s">
        <v>259</v>
      </c>
      <c r="J5237" s="11" t="s">
        <v>261</v>
      </c>
      <c r="K5237" s="11" t="s">
        <v>11524</v>
      </c>
      <c r="L5237" s="11">
        <v>2</v>
      </c>
    </row>
    <row r="5238" spans="1:12">
      <c r="A5238" s="11" t="s">
        <v>9105</v>
      </c>
      <c r="D5238" s="11" t="s">
        <v>260</v>
      </c>
      <c r="E5238" s="19" t="s">
        <v>9355</v>
      </c>
      <c r="F5238" s="10">
        <v>42036</v>
      </c>
      <c r="G5238" s="10">
        <v>45689</v>
      </c>
      <c r="H5238" s="11">
        <v>11</v>
      </c>
      <c r="I5238" s="20" t="s">
        <v>259</v>
      </c>
      <c r="J5238" s="11" t="s">
        <v>261</v>
      </c>
      <c r="K5238" s="11" t="s">
        <v>11524</v>
      </c>
      <c r="L5238" s="11">
        <v>2</v>
      </c>
    </row>
    <row r="5239" spans="1:12">
      <c r="A5239" s="11" t="s">
        <v>9106</v>
      </c>
      <c r="D5239" s="11" t="s">
        <v>260</v>
      </c>
      <c r="E5239" s="19" t="s">
        <v>9356</v>
      </c>
      <c r="F5239" s="10">
        <v>42036</v>
      </c>
      <c r="G5239" s="10">
        <v>45689</v>
      </c>
      <c r="H5239" s="11">
        <v>11</v>
      </c>
      <c r="I5239" s="20" t="s">
        <v>259</v>
      </c>
      <c r="J5239" s="11" t="s">
        <v>261</v>
      </c>
      <c r="K5239" s="11" t="s">
        <v>11524</v>
      </c>
      <c r="L5239" s="11">
        <v>2</v>
      </c>
    </row>
    <row r="5240" spans="1:12">
      <c r="A5240" s="11" t="s">
        <v>9107</v>
      </c>
      <c r="D5240" s="11" t="s">
        <v>260</v>
      </c>
      <c r="E5240" s="19" t="s">
        <v>9357</v>
      </c>
      <c r="F5240" s="10">
        <v>42036</v>
      </c>
      <c r="G5240" s="10">
        <v>45689</v>
      </c>
      <c r="H5240" s="11">
        <v>11</v>
      </c>
      <c r="I5240" s="20" t="s">
        <v>259</v>
      </c>
      <c r="J5240" s="11" t="s">
        <v>261</v>
      </c>
      <c r="K5240" s="11" t="s">
        <v>11524</v>
      </c>
      <c r="L5240" s="11">
        <v>2</v>
      </c>
    </row>
    <row r="5241" spans="1:12">
      <c r="A5241" s="11" t="s">
        <v>9108</v>
      </c>
      <c r="D5241" s="11" t="s">
        <v>260</v>
      </c>
      <c r="E5241" s="19" t="s">
        <v>9358</v>
      </c>
      <c r="F5241" s="10">
        <v>42036</v>
      </c>
      <c r="G5241" s="10">
        <v>45689</v>
      </c>
      <c r="H5241" s="11">
        <v>11</v>
      </c>
      <c r="I5241" s="20" t="s">
        <v>259</v>
      </c>
      <c r="J5241" s="11" t="s">
        <v>261</v>
      </c>
      <c r="K5241" s="11" t="s">
        <v>11524</v>
      </c>
      <c r="L5241" s="11">
        <v>2</v>
      </c>
    </row>
    <row r="5242" spans="1:12">
      <c r="A5242" s="11" t="s">
        <v>9109</v>
      </c>
      <c r="D5242" s="11" t="s">
        <v>260</v>
      </c>
      <c r="E5242" s="19" t="s">
        <v>9359</v>
      </c>
      <c r="F5242" s="10">
        <v>42036</v>
      </c>
      <c r="G5242" s="10">
        <v>45689</v>
      </c>
      <c r="H5242" s="11">
        <v>11</v>
      </c>
      <c r="I5242" s="20" t="s">
        <v>259</v>
      </c>
      <c r="J5242" s="11" t="s">
        <v>261</v>
      </c>
      <c r="K5242" s="11" t="s">
        <v>11524</v>
      </c>
      <c r="L5242" s="11">
        <v>2</v>
      </c>
    </row>
    <row r="5243" spans="1:12">
      <c r="A5243" s="11" t="s">
        <v>9110</v>
      </c>
      <c r="D5243" s="11" t="s">
        <v>260</v>
      </c>
      <c r="E5243" s="19" t="s">
        <v>9360</v>
      </c>
      <c r="F5243" s="10">
        <v>42036</v>
      </c>
      <c r="G5243" s="10">
        <v>45689</v>
      </c>
      <c r="H5243" s="11">
        <v>11</v>
      </c>
      <c r="I5243" s="20" t="s">
        <v>259</v>
      </c>
      <c r="J5243" s="11" t="s">
        <v>261</v>
      </c>
      <c r="K5243" s="11" t="s">
        <v>11524</v>
      </c>
      <c r="L5243" s="11">
        <v>2</v>
      </c>
    </row>
    <row r="5244" spans="1:12">
      <c r="A5244" s="11" t="s">
        <v>9111</v>
      </c>
      <c r="D5244" s="11" t="s">
        <v>260</v>
      </c>
      <c r="E5244" s="19" t="s">
        <v>9361</v>
      </c>
      <c r="F5244" s="10">
        <v>42036</v>
      </c>
      <c r="G5244" s="10">
        <v>45689</v>
      </c>
      <c r="H5244" s="11">
        <v>11</v>
      </c>
      <c r="I5244" s="20" t="s">
        <v>259</v>
      </c>
      <c r="J5244" s="11" t="s">
        <v>261</v>
      </c>
      <c r="K5244" s="11" t="s">
        <v>11524</v>
      </c>
      <c r="L5244" s="11">
        <v>2</v>
      </c>
    </row>
    <row r="5245" spans="1:12">
      <c r="A5245" s="11" t="s">
        <v>9112</v>
      </c>
      <c r="D5245" s="11" t="s">
        <v>260</v>
      </c>
      <c r="E5245" s="19" t="s">
        <v>9362</v>
      </c>
      <c r="F5245" s="10">
        <v>42036</v>
      </c>
      <c r="G5245" s="10">
        <v>45689</v>
      </c>
      <c r="H5245" s="11">
        <v>11</v>
      </c>
      <c r="I5245" s="20" t="s">
        <v>259</v>
      </c>
      <c r="J5245" s="11" t="s">
        <v>261</v>
      </c>
      <c r="K5245" s="11" t="s">
        <v>11524</v>
      </c>
      <c r="L5245" s="11">
        <v>2</v>
      </c>
    </row>
    <row r="5246" spans="1:12">
      <c r="A5246" s="11" t="s">
        <v>9113</v>
      </c>
      <c r="D5246" s="11" t="s">
        <v>260</v>
      </c>
      <c r="E5246" s="19" t="s">
        <v>9363</v>
      </c>
      <c r="F5246" s="10">
        <v>42036</v>
      </c>
      <c r="G5246" s="10">
        <v>45689</v>
      </c>
      <c r="H5246" s="11">
        <v>11</v>
      </c>
      <c r="I5246" s="20" t="s">
        <v>259</v>
      </c>
      <c r="J5246" s="11" t="s">
        <v>261</v>
      </c>
      <c r="K5246" s="11" t="s">
        <v>11524</v>
      </c>
      <c r="L5246" s="11">
        <v>2</v>
      </c>
    </row>
    <row r="5247" spans="1:12">
      <c r="A5247" s="11" t="s">
        <v>9114</v>
      </c>
      <c r="D5247" s="11" t="s">
        <v>260</v>
      </c>
      <c r="E5247" s="19" t="s">
        <v>9364</v>
      </c>
      <c r="F5247" s="10">
        <v>42036</v>
      </c>
      <c r="G5247" s="10">
        <v>45689</v>
      </c>
      <c r="H5247" s="11">
        <v>11</v>
      </c>
      <c r="I5247" s="11" t="s">
        <v>277</v>
      </c>
      <c r="J5247" s="11" t="s">
        <v>261</v>
      </c>
      <c r="K5247" s="11" t="s">
        <v>11524</v>
      </c>
      <c r="L5247" s="11">
        <v>2</v>
      </c>
    </row>
    <row r="5248" spans="1:12">
      <c r="A5248" s="11" t="s">
        <v>9115</v>
      </c>
      <c r="D5248" s="11" t="s">
        <v>260</v>
      </c>
      <c r="E5248" s="19" t="s">
        <v>9365</v>
      </c>
      <c r="F5248" s="10">
        <v>42036</v>
      </c>
      <c r="G5248" s="10">
        <v>45689</v>
      </c>
      <c r="H5248" s="11">
        <v>11</v>
      </c>
      <c r="I5248" s="11" t="s">
        <v>277</v>
      </c>
      <c r="J5248" s="11" t="s">
        <v>261</v>
      </c>
      <c r="K5248" s="11" t="s">
        <v>11524</v>
      </c>
      <c r="L5248" s="11">
        <v>2</v>
      </c>
    </row>
    <row r="5249" spans="1:12">
      <c r="A5249" s="11" t="s">
        <v>9116</v>
      </c>
      <c r="D5249" s="11" t="s">
        <v>260</v>
      </c>
      <c r="E5249" s="19" t="s">
        <v>9366</v>
      </c>
      <c r="F5249" s="10">
        <v>42036</v>
      </c>
      <c r="G5249" s="10">
        <v>45689</v>
      </c>
      <c r="H5249" s="11">
        <v>11</v>
      </c>
      <c r="I5249" s="11" t="s">
        <v>277</v>
      </c>
      <c r="J5249" s="11" t="s">
        <v>261</v>
      </c>
      <c r="K5249" s="11" t="s">
        <v>11524</v>
      </c>
      <c r="L5249" s="11">
        <v>2</v>
      </c>
    </row>
    <row r="5250" spans="1:12">
      <c r="A5250" s="11" t="s">
        <v>9117</v>
      </c>
      <c r="D5250" s="11" t="s">
        <v>260</v>
      </c>
      <c r="E5250" s="19" t="s">
        <v>9367</v>
      </c>
      <c r="F5250" s="10">
        <v>42036</v>
      </c>
      <c r="G5250" s="10">
        <v>45689</v>
      </c>
      <c r="H5250" s="11">
        <v>11</v>
      </c>
      <c r="I5250" s="20" t="s">
        <v>259</v>
      </c>
      <c r="J5250" s="11" t="s">
        <v>261</v>
      </c>
      <c r="K5250" s="11" t="s">
        <v>11524</v>
      </c>
      <c r="L5250" s="11">
        <v>2</v>
      </c>
    </row>
    <row r="5251" spans="1:12">
      <c r="A5251" s="11" t="s">
        <v>9118</v>
      </c>
      <c r="D5251" s="11" t="s">
        <v>260</v>
      </c>
      <c r="E5251" s="19" t="s">
        <v>9368</v>
      </c>
      <c r="F5251" s="10">
        <v>42036</v>
      </c>
      <c r="G5251" s="10">
        <v>45689</v>
      </c>
      <c r="H5251" s="11">
        <v>11</v>
      </c>
      <c r="I5251" s="20" t="s">
        <v>259</v>
      </c>
      <c r="J5251" s="11" t="s">
        <v>261</v>
      </c>
      <c r="K5251" s="11" t="s">
        <v>11524</v>
      </c>
      <c r="L5251" s="11">
        <v>2</v>
      </c>
    </row>
    <row r="5252" spans="1:12">
      <c r="A5252" s="11" t="s">
        <v>9119</v>
      </c>
      <c r="D5252" s="11" t="s">
        <v>260</v>
      </c>
      <c r="E5252" s="19" t="s">
        <v>9369</v>
      </c>
      <c r="F5252" s="10">
        <v>42036</v>
      </c>
      <c r="G5252" s="10">
        <v>45689</v>
      </c>
      <c r="H5252" s="11">
        <v>11</v>
      </c>
      <c r="I5252" s="20" t="s">
        <v>259</v>
      </c>
      <c r="J5252" s="11" t="s">
        <v>261</v>
      </c>
      <c r="K5252" s="11" t="s">
        <v>11524</v>
      </c>
      <c r="L5252" s="11">
        <v>2</v>
      </c>
    </row>
    <row r="5253" spans="1:12">
      <c r="A5253" s="11" t="s">
        <v>9120</v>
      </c>
      <c r="D5253" s="11" t="s">
        <v>260</v>
      </c>
      <c r="E5253" s="19" t="s">
        <v>9370</v>
      </c>
      <c r="F5253" s="10">
        <v>42036</v>
      </c>
      <c r="G5253" s="10">
        <v>45689</v>
      </c>
      <c r="H5253" s="11">
        <v>11</v>
      </c>
      <c r="I5253" s="20" t="s">
        <v>259</v>
      </c>
      <c r="J5253" s="11" t="s">
        <v>261</v>
      </c>
      <c r="K5253" s="11" t="s">
        <v>11524</v>
      </c>
      <c r="L5253" s="11">
        <v>2</v>
      </c>
    </row>
    <row r="5254" spans="1:12">
      <c r="A5254" s="11" t="s">
        <v>9121</v>
      </c>
      <c r="D5254" s="11" t="s">
        <v>260</v>
      </c>
      <c r="E5254" s="19" t="s">
        <v>9371</v>
      </c>
      <c r="F5254" s="10">
        <v>42036</v>
      </c>
      <c r="G5254" s="10">
        <v>45689</v>
      </c>
      <c r="H5254" s="11">
        <v>11</v>
      </c>
      <c r="I5254" s="20" t="s">
        <v>259</v>
      </c>
      <c r="J5254" s="11" t="s">
        <v>261</v>
      </c>
      <c r="K5254" s="11" t="s">
        <v>11524</v>
      </c>
      <c r="L5254" s="11">
        <v>2</v>
      </c>
    </row>
    <row r="5255" spans="1:12">
      <c r="A5255" s="11" t="s">
        <v>9122</v>
      </c>
      <c r="D5255" s="11" t="s">
        <v>260</v>
      </c>
      <c r="E5255" s="19" t="s">
        <v>9372</v>
      </c>
      <c r="F5255" s="10">
        <v>42036</v>
      </c>
      <c r="G5255" s="10">
        <v>45689</v>
      </c>
      <c r="H5255" s="11">
        <v>11</v>
      </c>
      <c r="I5255" s="20" t="s">
        <v>259</v>
      </c>
      <c r="J5255" s="11" t="s">
        <v>261</v>
      </c>
      <c r="K5255" s="11" t="s">
        <v>11524</v>
      </c>
      <c r="L5255" s="11">
        <v>2</v>
      </c>
    </row>
    <row r="5256" spans="1:12">
      <c r="A5256" s="11" t="s">
        <v>9123</v>
      </c>
      <c r="D5256" s="11" t="s">
        <v>260</v>
      </c>
      <c r="E5256" s="19" t="s">
        <v>9373</v>
      </c>
      <c r="F5256" s="10">
        <v>42036</v>
      </c>
      <c r="G5256" s="10">
        <v>45689</v>
      </c>
      <c r="H5256" s="11">
        <v>11</v>
      </c>
      <c r="I5256" s="20" t="s">
        <v>259</v>
      </c>
      <c r="J5256" s="11" t="s">
        <v>261</v>
      </c>
      <c r="K5256" s="11" t="s">
        <v>11524</v>
      </c>
      <c r="L5256" s="11">
        <v>2</v>
      </c>
    </row>
    <row r="5257" spans="1:12">
      <c r="A5257" s="11" t="s">
        <v>9124</v>
      </c>
      <c r="D5257" s="11" t="s">
        <v>260</v>
      </c>
      <c r="E5257" s="19" t="s">
        <v>9374</v>
      </c>
      <c r="F5257" s="10">
        <v>42036</v>
      </c>
      <c r="G5257" s="10">
        <v>45689</v>
      </c>
      <c r="H5257" s="11">
        <v>11</v>
      </c>
      <c r="I5257" s="20" t="s">
        <v>259</v>
      </c>
      <c r="J5257" s="11" t="s">
        <v>261</v>
      </c>
      <c r="K5257" s="11" t="s">
        <v>11524</v>
      </c>
      <c r="L5257" s="11">
        <v>2</v>
      </c>
    </row>
    <row r="5258" spans="1:12">
      <c r="A5258" s="11" t="s">
        <v>9125</v>
      </c>
      <c r="D5258" s="11" t="s">
        <v>260</v>
      </c>
      <c r="E5258" s="19" t="s">
        <v>9375</v>
      </c>
      <c r="F5258" s="10">
        <v>42036</v>
      </c>
      <c r="G5258" s="10">
        <v>45689</v>
      </c>
      <c r="H5258" s="11">
        <v>11</v>
      </c>
      <c r="I5258" s="20" t="s">
        <v>259</v>
      </c>
      <c r="J5258" s="11" t="s">
        <v>261</v>
      </c>
      <c r="K5258" s="11" t="s">
        <v>11524</v>
      </c>
      <c r="L5258" s="11">
        <v>2</v>
      </c>
    </row>
    <row r="5259" spans="1:12">
      <c r="A5259" s="11" t="s">
        <v>9126</v>
      </c>
      <c r="D5259" s="11" t="s">
        <v>260</v>
      </c>
      <c r="E5259" s="19" t="s">
        <v>9376</v>
      </c>
      <c r="F5259" s="10">
        <v>42036</v>
      </c>
      <c r="G5259" s="10">
        <v>45689</v>
      </c>
      <c r="H5259" s="11">
        <v>11</v>
      </c>
      <c r="I5259" s="20" t="s">
        <v>259</v>
      </c>
      <c r="J5259" s="11" t="s">
        <v>261</v>
      </c>
      <c r="K5259" s="11" t="s">
        <v>11524</v>
      </c>
      <c r="L5259" s="11">
        <v>2</v>
      </c>
    </row>
    <row r="5260" spans="1:12">
      <c r="A5260" s="11" t="s">
        <v>9127</v>
      </c>
      <c r="D5260" s="11" t="s">
        <v>260</v>
      </c>
      <c r="E5260" s="19" t="s">
        <v>9377</v>
      </c>
      <c r="F5260" s="10">
        <v>42036</v>
      </c>
      <c r="G5260" s="10">
        <v>45689</v>
      </c>
      <c r="H5260" s="11">
        <v>11</v>
      </c>
      <c r="I5260" s="20" t="s">
        <v>259</v>
      </c>
      <c r="J5260" s="11" t="s">
        <v>261</v>
      </c>
      <c r="K5260" s="11" t="s">
        <v>11524</v>
      </c>
      <c r="L5260" s="11">
        <v>2</v>
      </c>
    </row>
    <row r="5261" spans="1:12">
      <c r="A5261" s="11" t="s">
        <v>9128</v>
      </c>
      <c r="D5261" s="11" t="s">
        <v>260</v>
      </c>
      <c r="E5261" s="19" t="s">
        <v>9378</v>
      </c>
      <c r="F5261" s="10">
        <v>42036</v>
      </c>
      <c r="G5261" s="10">
        <v>45689</v>
      </c>
      <c r="H5261" s="11">
        <v>11</v>
      </c>
      <c r="I5261" s="20" t="s">
        <v>259</v>
      </c>
      <c r="J5261" s="11" t="s">
        <v>261</v>
      </c>
      <c r="K5261" s="11" t="s">
        <v>11524</v>
      </c>
      <c r="L5261" s="11">
        <v>2</v>
      </c>
    </row>
    <row r="5262" spans="1:12">
      <c r="A5262" s="11" t="s">
        <v>9379</v>
      </c>
      <c r="D5262" s="11" t="s">
        <v>260</v>
      </c>
      <c r="E5262" s="19" t="s">
        <v>9629</v>
      </c>
      <c r="F5262" s="10">
        <v>42036</v>
      </c>
      <c r="G5262" s="10">
        <v>45689</v>
      </c>
      <c r="H5262" s="11">
        <v>11</v>
      </c>
      <c r="I5262" s="20" t="s">
        <v>259</v>
      </c>
      <c r="J5262" s="11" t="s">
        <v>261</v>
      </c>
      <c r="K5262" s="11" t="s">
        <v>11524</v>
      </c>
      <c r="L5262" s="11">
        <v>2</v>
      </c>
    </row>
    <row r="5263" spans="1:12">
      <c r="A5263" s="11" t="s">
        <v>9380</v>
      </c>
      <c r="D5263" s="11" t="s">
        <v>260</v>
      </c>
      <c r="E5263" s="19" t="s">
        <v>9630</v>
      </c>
      <c r="F5263" s="10">
        <v>42036</v>
      </c>
      <c r="G5263" s="10">
        <v>45689</v>
      </c>
      <c r="H5263" s="11">
        <v>11</v>
      </c>
      <c r="I5263" s="20" t="s">
        <v>259</v>
      </c>
      <c r="J5263" s="11" t="s">
        <v>261</v>
      </c>
      <c r="K5263" s="11" t="s">
        <v>11524</v>
      </c>
      <c r="L5263" s="11">
        <v>2</v>
      </c>
    </row>
    <row r="5264" spans="1:12">
      <c r="A5264" s="11" t="s">
        <v>9381</v>
      </c>
      <c r="D5264" s="11" t="s">
        <v>260</v>
      </c>
      <c r="E5264" s="19" t="s">
        <v>9631</v>
      </c>
      <c r="F5264" s="10">
        <v>42036</v>
      </c>
      <c r="G5264" s="10">
        <v>45689</v>
      </c>
      <c r="H5264" s="11">
        <v>11</v>
      </c>
      <c r="I5264" s="20" t="s">
        <v>259</v>
      </c>
      <c r="J5264" s="11" t="s">
        <v>261</v>
      </c>
      <c r="K5264" s="11" t="s">
        <v>11524</v>
      </c>
      <c r="L5264" s="11">
        <v>2</v>
      </c>
    </row>
    <row r="5265" spans="1:12">
      <c r="A5265" s="11" t="s">
        <v>9382</v>
      </c>
      <c r="D5265" s="11" t="s">
        <v>260</v>
      </c>
      <c r="E5265" s="19" t="s">
        <v>9632</v>
      </c>
      <c r="F5265" s="10">
        <v>42036</v>
      </c>
      <c r="G5265" s="10">
        <v>45689</v>
      </c>
      <c r="H5265" s="11">
        <v>11</v>
      </c>
      <c r="I5265" s="11" t="s">
        <v>277</v>
      </c>
      <c r="J5265" s="11" t="s">
        <v>261</v>
      </c>
      <c r="K5265" s="11" t="s">
        <v>11524</v>
      </c>
      <c r="L5265" s="11">
        <v>2</v>
      </c>
    </row>
    <row r="5266" spans="1:12">
      <c r="A5266" s="11" t="s">
        <v>9383</v>
      </c>
      <c r="D5266" s="11" t="s">
        <v>260</v>
      </c>
      <c r="E5266" s="19" t="s">
        <v>9633</v>
      </c>
      <c r="F5266" s="10">
        <v>42036</v>
      </c>
      <c r="G5266" s="10">
        <v>45689</v>
      </c>
      <c r="H5266" s="11">
        <v>11</v>
      </c>
      <c r="I5266" s="11" t="s">
        <v>277</v>
      </c>
      <c r="J5266" s="11" t="s">
        <v>261</v>
      </c>
      <c r="K5266" s="11" t="s">
        <v>11524</v>
      </c>
      <c r="L5266" s="11">
        <v>2</v>
      </c>
    </row>
    <row r="5267" spans="1:12">
      <c r="A5267" s="11" t="s">
        <v>9384</v>
      </c>
      <c r="D5267" s="11" t="s">
        <v>260</v>
      </c>
      <c r="E5267" s="19" t="s">
        <v>9634</v>
      </c>
      <c r="F5267" s="10">
        <v>42036</v>
      </c>
      <c r="G5267" s="10">
        <v>45689</v>
      </c>
      <c r="H5267" s="11">
        <v>11</v>
      </c>
      <c r="I5267" s="11" t="s">
        <v>277</v>
      </c>
      <c r="J5267" s="11" t="s">
        <v>261</v>
      </c>
      <c r="K5267" s="11" t="s">
        <v>11524</v>
      </c>
      <c r="L5267" s="11">
        <v>2</v>
      </c>
    </row>
    <row r="5268" spans="1:12">
      <c r="A5268" s="11" t="s">
        <v>9385</v>
      </c>
      <c r="D5268" s="11" t="s">
        <v>260</v>
      </c>
      <c r="E5268" s="19" t="s">
        <v>9635</v>
      </c>
      <c r="F5268" s="10">
        <v>42036</v>
      </c>
      <c r="G5268" s="10">
        <v>45689</v>
      </c>
      <c r="H5268" s="11">
        <v>11</v>
      </c>
      <c r="I5268" s="20" t="s">
        <v>259</v>
      </c>
      <c r="J5268" s="11" t="s">
        <v>261</v>
      </c>
      <c r="K5268" s="11" t="s">
        <v>11524</v>
      </c>
      <c r="L5268" s="11">
        <v>2</v>
      </c>
    </row>
    <row r="5269" spans="1:12">
      <c r="A5269" s="11" t="s">
        <v>9386</v>
      </c>
      <c r="D5269" s="11" t="s">
        <v>260</v>
      </c>
      <c r="E5269" s="19" t="s">
        <v>9636</v>
      </c>
      <c r="F5269" s="10">
        <v>42036</v>
      </c>
      <c r="G5269" s="10">
        <v>45689</v>
      </c>
      <c r="H5269" s="11">
        <v>11</v>
      </c>
      <c r="I5269" s="20" t="s">
        <v>259</v>
      </c>
      <c r="J5269" s="11" t="s">
        <v>261</v>
      </c>
      <c r="K5269" s="11" t="s">
        <v>11524</v>
      </c>
      <c r="L5269" s="11">
        <v>2</v>
      </c>
    </row>
    <row r="5270" spans="1:12">
      <c r="A5270" s="11" t="s">
        <v>9387</v>
      </c>
      <c r="D5270" s="11" t="s">
        <v>260</v>
      </c>
      <c r="E5270" s="19" t="s">
        <v>9637</v>
      </c>
      <c r="F5270" s="10">
        <v>42036</v>
      </c>
      <c r="G5270" s="10">
        <v>45689</v>
      </c>
      <c r="H5270" s="11">
        <v>11</v>
      </c>
      <c r="I5270" s="20" t="s">
        <v>259</v>
      </c>
      <c r="J5270" s="11" t="s">
        <v>261</v>
      </c>
      <c r="K5270" s="11" t="s">
        <v>11524</v>
      </c>
      <c r="L5270" s="11">
        <v>2</v>
      </c>
    </row>
    <row r="5271" spans="1:12">
      <c r="A5271" s="11" t="s">
        <v>9388</v>
      </c>
      <c r="D5271" s="11" t="s">
        <v>260</v>
      </c>
      <c r="E5271" s="19" t="s">
        <v>9638</v>
      </c>
      <c r="F5271" s="10">
        <v>42036</v>
      </c>
      <c r="G5271" s="10">
        <v>45689</v>
      </c>
      <c r="H5271" s="11">
        <v>11</v>
      </c>
      <c r="I5271" s="20" t="s">
        <v>259</v>
      </c>
      <c r="J5271" s="11" t="s">
        <v>261</v>
      </c>
      <c r="K5271" s="11" t="s">
        <v>11524</v>
      </c>
      <c r="L5271" s="11">
        <v>2</v>
      </c>
    </row>
    <row r="5272" spans="1:12">
      <c r="A5272" s="11" t="s">
        <v>9389</v>
      </c>
      <c r="D5272" s="11" t="s">
        <v>260</v>
      </c>
      <c r="E5272" s="19" t="s">
        <v>9639</v>
      </c>
      <c r="F5272" s="10">
        <v>42036</v>
      </c>
      <c r="G5272" s="10">
        <v>45689</v>
      </c>
      <c r="H5272" s="11">
        <v>11</v>
      </c>
      <c r="I5272" s="20" t="s">
        <v>259</v>
      </c>
      <c r="J5272" s="11" t="s">
        <v>261</v>
      </c>
      <c r="K5272" s="11" t="s">
        <v>11524</v>
      </c>
      <c r="L5272" s="11">
        <v>2</v>
      </c>
    </row>
    <row r="5273" spans="1:12">
      <c r="A5273" s="11" t="s">
        <v>9390</v>
      </c>
      <c r="D5273" s="11" t="s">
        <v>260</v>
      </c>
      <c r="E5273" s="19" t="s">
        <v>9640</v>
      </c>
      <c r="F5273" s="10">
        <v>42036</v>
      </c>
      <c r="G5273" s="10">
        <v>45689</v>
      </c>
      <c r="H5273" s="11">
        <v>11</v>
      </c>
      <c r="I5273" s="20" t="s">
        <v>259</v>
      </c>
      <c r="J5273" s="11" t="s">
        <v>261</v>
      </c>
      <c r="K5273" s="11" t="s">
        <v>11524</v>
      </c>
      <c r="L5273" s="11">
        <v>2</v>
      </c>
    </row>
    <row r="5274" spans="1:12">
      <c r="A5274" s="11" t="s">
        <v>9391</v>
      </c>
      <c r="D5274" s="11" t="s">
        <v>260</v>
      </c>
      <c r="E5274" s="19" t="s">
        <v>9641</v>
      </c>
      <c r="F5274" s="10">
        <v>42036</v>
      </c>
      <c r="G5274" s="10">
        <v>45689</v>
      </c>
      <c r="H5274" s="11">
        <v>11</v>
      </c>
      <c r="I5274" s="20" t="s">
        <v>259</v>
      </c>
      <c r="J5274" s="11" t="s">
        <v>261</v>
      </c>
      <c r="K5274" s="11" t="s">
        <v>11524</v>
      </c>
      <c r="L5274" s="11">
        <v>2</v>
      </c>
    </row>
    <row r="5275" spans="1:12">
      <c r="A5275" s="11" t="s">
        <v>9392</v>
      </c>
      <c r="D5275" s="11" t="s">
        <v>260</v>
      </c>
      <c r="E5275" s="19" t="s">
        <v>9642</v>
      </c>
      <c r="F5275" s="10">
        <v>42036</v>
      </c>
      <c r="G5275" s="10">
        <v>45689</v>
      </c>
      <c r="H5275" s="11">
        <v>11</v>
      </c>
      <c r="I5275" s="20" t="s">
        <v>259</v>
      </c>
      <c r="J5275" s="11" t="s">
        <v>261</v>
      </c>
      <c r="K5275" s="11" t="s">
        <v>11524</v>
      </c>
      <c r="L5275" s="11">
        <v>2</v>
      </c>
    </row>
    <row r="5276" spans="1:12">
      <c r="A5276" s="11" t="s">
        <v>9393</v>
      </c>
      <c r="D5276" s="11" t="s">
        <v>260</v>
      </c>
      <c r="E5276" s="19" t="s">
        <v>9643</v>
      </c>
      <c r="F5276" s="10">
        <v>42036</v>
      </c>
      <c r="G5276" s="10">
        <v>45689</v>
      </c>
      <c r="H5276" s="11">
        <v>11</v>
      </c>
      <c r="I5276" s="20" t="s">
        <v>259</v>
      </c>
      <c r="J5276" s="11" t="s">
        <v>261</v>
      </c>
      <c r="K5276" s="11" t="s">
        <v>11524</v>
      </c>
      <c r="L5276" s="11">
        <v>2</v>
      </c>
    </row>
    <row r="5277" spans="1:12">
      <c r="A5277" s="11" t="s">
        <v>9394</v>
      </c>
      <c r="D5277" s="11" t="s">
        <v>260</v>
      </c>
      <c r="E5277" s="19" t="s">
        <v>9644</v>
      </c>
      <c r="F5277" s="10">
        <v>42036</v>
      </c>
      <c r="G5277" s="10">
        <v>45689</v>
      </c>
      <c r="H5277" s="11">
        <v>11</v>
      </c>
      <c r="I5277" s="20" t="s">
        <v>259</v>
      </c>
      <c r="J5277" s="11" t="s">
        <v>261</v>
      </c>
      <c r="K5277" s="11" t="s">
        <v>11524</v>
      </c>
      <c r="L5277" s="11">
        <v>2</v>
      </c>
    </row>
    <row r="5278" spans="1:12">
      <c r="A5278" s="11" t="s">
        <v>9395</v>
      </c>
      <c r="D5278" s="11" t="s">
        <v>260</v>
      </c>
      <c r="E5278" s="19" t="s">
        <v>9645</v>
      </c>
      <c r="F5278" s="10">
        <v>42036</v>
      </c>
      <c r="G5278" s="10">
        <v>45689</v>
      </c>
      <c r="H5278" s="11">
        <v>11</v>
      </c>
      <c r="I5278" s="20" t="s">
        <v>259</v>
      </c>
      <c r="J5278" s="11" t="s">
        <v>261</v>
      </c>
      <c r="K5278" s="11" t="s">
        <v>11524</v>
      </c>
      <c r="L5278" s="11">
        <v>2</v>
      </c>
    </row>
    <row r="5279" spans="1:12">
      <c r="A5279" s="11" t="s">
        <v>9396</v>
      </c>
      <c r="D5279" s="11" t="s">
        <v>260</v>
      </c>
      <c r="E5279" s="19" t="s">
        <v>9646</v>
      </c>
      <c r="F5279" s="10">
        <v>42036</v>
      </c>
      <c r="G5279" s="10">
        <v>45689</v>
      </c>
      <c r="H5279" s="11">
        <v>11</v>
      </c>
      <c r="I5279" s="20" t="s">
        <v>259</v>
      </c>
      <c r="J5279" s="11" t="s">
        <v>261</v>
      </c>
      <c r="K5279" s="11" t="s">
        <v>11524</v>
      </c>
      <c r="L5279" s="11">
        <v>2</v>
      </c>
    </row>
    <row r="5280" spans="1:12">
      <c r="A5280" s="11" t="s">
        <v>9397</v>
      </c>
      <c r="D5280" s="11" t="s">
        <v>260</v>
      </c>
      <c r="E5280" s="19" t="s">
        <v>9647</v>
      </c>
      <c r="F5280" s="10">
        <v>42036</v>
      </c>
      <c r="G5280" s="10">
        <v>45689</v>
      </c>
      <c r="H5280" s="11">
        <v>11</v>
      </c>
      <c r="I5280" s="20" t="s">
        <v>259</v>
      </c>
      <c r="J5280" s="11" t="s">
        <v>261</v>
      </c>
      <c r="K5280" s="11" t="s">
        <v>11524</v>
      </c>
      <c r="L5280" s="11">
        <v>2</v>
      </c>
    </row>
    <row r="5281" spans="1:12">
      <c r="A5281" s="11" t="s">
        <v>9398</v>
      </c>
      <c r="D5281" s="11" t="s">
        <v>260</v>
      </c>
      <c r="E5281" s="19" t="s">
        <v>9648</v>
      </c>
      <c r="F5281" s="10">
        <v>42036</v>
      </c>
      <c r="G5281" s="10">
        <v>45689</v>
      </c>
      <c r="H5281" s="11">
        <v>11</v>
      </c>
      <c r="I5281" s="20" t="s">
        <v>259</v>
      </c>
      <c r="J5281" s="11" t="s">
        <v>261</v>
      </c>
      <c r="K5281" s="11" t="s">
        <v>11524</v>
      </c>
      <c r="L5281" s="11">
        <v>2</v>
      </c>
    </row>
    <row r="5282" spans="1:12">
      <c r="A5282" s="11" t="s">
        <v>9399</v>
      </c>
      <c r="D5282" s="11" t="s">
        <v>260</v>
      </c>
      <c r="E5282" s="19" t="s">
        <v>9649</v>
      </c>
      <c r="F5282" s="10">
        <v>42036</v>
      </c>
      <c r="G5282" s="10">
        <v>45689</v>
      </c>
      <c r="H5282" s="11">
        <v>11</v>
      </c>
      <c r="I5282" s="20" t="s">
        <v>259</v>
      </c>
      <c r="J5282" s="11" t="s">
        <v>261</v>
      </c>
      <c r="K5282" s="11" t="s">
        <v>11524</v>
      </c>
      <c r="L5282" s="11">
        <v>2</v>
      </c>
    </row>
    <row r="5283" spans="1:12">
      <c r="A5283" s="11" t="s">
        <v>9400</v>
      </c>
      <c r="D5283" s="11" t="s">
        <v>260</v>
      </c>
      <c r="E5283" s="19" t="s">
        <v>9650</v>
      </c>
      <c r="F5283" s="10">
        <v>42036</v>
      </c>
      <c r="G5283" s="10">
        <v>45689</v>
      </c>
      <c r="H5283" s="11">
        <v>11</v>
      </c>
      <c r="I5283" s="11" t="s">
        <v>277</v>
      </c>
      <c r="J5283" s="11" t="s">
        <v>261</v>
      </c>
      <c r="K5283" s="11" t="s">
        <v>11524</v>
      </c>
      <c r="L5283" s="11">
        <v>2</v>
      </c>
    </row>
    <row r="5284" spans="1:12">
      <c r="A5284" s="11" t="s">
        <v>9401</v>
      </c>
      <c r="D5284" s="11" t="s">
        <v>260</v>
      </c>
      <c r="E5284" s="19" t="s">
        <v>9651</v>
      </c>
      <c r="F5284" s="10">
        <v>42036</v>
      </c>
      <c r="G5284" s="10">
        <v>45689</v>
      </c>
      <c r="H5284" s="11">
        <v>11</v>
      </c>
      <c r="I5284" s="11" t="s">
        <v>277</v>
      </c>
      <c r="J5284" s="11" t="s">
        <v>261</v>
      </c>
      <c r="K5284" s="11" t="s">
        <v>11524</v>
      </c>
      <c r="L5284" s="11">
        <v>2</v>
      </c>
    </row>
    <row r="5285" spans="1:12">
      <c r="A5285" s="11" t="s">
        <v>9402</v>
      </c>
      <c r="D5285" s="11" t="s">
        <v>260</v>
      </c>
      <c r="E5285" s="19" t="s">
        <v>9652</v>
      </c>
      <c r="F5285" s="10">
        <v>42036</v>
      </c>
      <c r="G5285" s="10">
        <v>45689</v>
      </c>
      <c r="H5285" s="11">
        <v>11</v>
      </c>
      <c r="I5285" s="11" t="s">
        <v>277</v>
      </c>
      <c r="J5285" s="11" t="s">
        <v>261</v>
      </c>
      <c r="K5285" s="11" t="s">
        <v>11524</v>
      </c>
      <c r="L5285" s="11">
        <v>2</v>
      </c>
    </row>
    <row r="5286" spans="1:12">
      <c r="A5286" s="11" t="s">
        <v>9403</v>
      </c>
      <c r="D5286" s="11" t="s">
        <v>260</v>
      </c>
      <c r="E5286" s="19" t="s">
        <v>9653</v>
      </c>
      <c r="F5286" s="10">
        <v>42036</v>
      </c>
      <c r="G5286" s="10">
        <v>45689</v>
      </c>
      <c r="H5286" s="11">
        <v>11</v>
      </c>
      <c r="I5286" s="20" t="s">
        <v>259</v>
      </c>
      <c r="J5286" s="11" t="s">
        <v>261</v>
      </c>
      <c r="K5286" s="11" t="s">
        <v>11524</v>
      </c>
      <c r="L5286" s="11">
        <v>2</v>
      </c>
    </row>
    <row r="5287" spans="1:12">
      <c r="A5287" s="11" t="s">
        <v>9404</v>
      </c>
      <c r="D5287" s="11" t="s">
        <v>260</v>
      </c>
      <c r="E5287" s="19" t="s">
        <v>9654</v>
      </c>
      <c r="F5287" s="10">
        <v>42036</v>
      </c>
      <c r="G5287" s="10">
        <v>45689</v>
      </c>
      <c r="H5287" s="11">
        <v>11</v>
      </c>
      <c r="I5287" s="20" t="s">
        <v>259</v>
      </c>
      <c r="J5287" s="11" t="s">
        <v>261</v>
      </c>
      <c r="K5287" s="11" t="s">
        <v>11524</v>
      </c>
      <c r="L5287" s="11">
        <v>2</v>
      </c>
    </row>
    <row r="5288" spans="1:12">
      <c r="A5288" s="11" t="s">
        <v>9405</v>
      </c>
      <c r="D5288" s="11" t="s">
        <v>260</v>
      </c>
      <c r="E5288" s="19" t="s">
        <v>9655</v>
      </c>
      <c r="F5288" s="10">
        <v>42036</v>
      </c>
      <c r="G5288" s="10">
        <v>45689</v>
      </c>
      <c r="H5288" s="11">
        <v>11</v>
      </c>
      <c r="I5288" s="20" t="s">
        <v>259</v>
      </c>
      <c r="J5288" s="11" t="s">
        <v>261</v>
      </c>
      <c r="K5288" s="11" t="s">
        <v>11524</v>
      </c>
      <c r="L5288" s="11">
        <v>2</v>
      </c>
    </row>
    <row r="5289" spans="1:12">
      <c r="A5289" s="11" t="s">
        <v>9406</v>
      </c>
      <c r="D5289" s="11" t="s">
        <v>260</v>
      </c>
      <c r="E5289" s="19" t="s">
        <v>9656</v>
      </c>
      <c r="F5289" s="10">
        <v>42036</v>
      </c>
      <c r="G5289" s="10">
        <v>45689</v>
      </c>
      <c r="H5289" s="11">
        <v>11</v>
      </c>
      <c r="I5289" s="20" t="s">
        <v>259</v>
      </c>
      <c r="J5289" s="11" t="s">
        <v>261</v>
      </c>
      <c r="K5289" s="11" t="s">
        <v>11524</v>
      </c>
      <c r="L5289" s="11">
        <v>2</v>
      </c>
    </row>
    <row r="5290" spans="1:12">
      <c r="A5290" s="11" t="s">
        <v>9407</v>
      </c>
      <c r="D5290" s="11" t="s">
        <v>260</v>
      </c>
      <c r="E5290" s="19" t="s">
        <v>9657</v>
      </c>
      <c r="F5290" s="10">
        <v>42036</v>
      </c>
      <c r="G5290" s="10">
        <v>45689</v>
      </c>
      <c r="H5290" s="11">
        <v>11</v>
      </c>
      <c r="I5290" s="20" t="s">
        <v>259</v>
      </c>
      <c r="J5290" s="11" t="s">
        <v>261</v>
      </c>
      <c r="K5290" s="11" t="s">
        <v>11524</v>
      </c>
      <c r="L5290" s="11">
        <v>2</v>
      </c>
    </row>
    <row r="5291" spans="1:12">
      <c r="A5291" s="11" t="s">
        <v>9408</v>
      </c>
      <c r="D5291" s="11" t="s">
        <v>260</v>
      </c>
      <c r="E5291" s="19" t="s">
        <v>9658</v>
      </c>
      <c r="F5291" s="10">
        <v>42036</v>
      </c>
      <c r="G5291" s="10">
        <v>45689</v>
      </c>
      <c r="H5291" s="11">
        <v>11</v>
      </c>
      <c r="I5291" s="20" t="s">
        <v>259</v>
      </c>
      <c r="J5291" s="11" t="s">
        <v>261</v>
      </c>
      <c r="K5291" s="11" t="s">
        <v>11524</v>
      </c>
      <c r="L5291" s="11">
        <v>2</v>
      </c>
    </row>
    <row r="5292" spans="1:12">
      <c r="A5292" s="11" t="s">
        <v>9409</v>
      </c>
      <c r="D5292" s="11" t="s">
        <v>260</v>
      </c>
      <c r="E5292" s="19" t="s">
        <v>9659</v>
      </c>
      <c r="F5292" s="10">
        <v>42036</v>
      </c>
      <c r="G5292" s="10">
        <v>45689</v>
      </c>
      <c r="H5292" s="11">
        <v>11</v>
      </c>
      <c r="I5292" s="20" t="s">
        <v>259</v>
      </c>
      <c r="J5292" s="11" t="s">
        <v>261</v>
      </c>
      <c r="K5292" s="11" t="s">
        <v>11524</v>
      </c>
      <c r="L5292" s="11">
        <v>2</v>
      </c>
    </row>
    <row r="5293" spans="1:12">
      <c r="A5293" s="11" t="s">
        <v>9410</v>
      </c>
      <c r="D5293" s="11" t="s">
        <v>260</v>
      </c>
      <c r="E5293" s="19" t="s">
        <v>9660</v>
      </c>
      <c r="F5293" s="10">
        <v>42036</v>
      </c>
      <c r="G5293" s="10">
        <v>45689</v>
      </c>
      <c r="H5293" s="11">
        <v>11</v>
      </c>
      <c r="I5293" s="20" t="s">
        <v>259</v>
      </c>
      <c r="J5293" s="11" t="s">
        <v>261</v>
      </c>
      <c r="K5293" s="11" t="s">
        <v>11524</v>
      </c>
      <c r="L5293" s="11">
        <v>2</v>
      </c>
    </row>
    <row r="5294" spans="1:12">
      <c r="A5294" s="11" t="s">
        <v>9411</v>
      </c>
      <c r="D5294" s="11" t="s">
        <v>260</v>
      </c>
      <c r="E5294" s="19" t="s">
        <v>9661</v>
      </c>
      <c r="F5294" s="10">
        <v>42036</v>
      </c>
      <c r="G5294" s="10">
        <v>45689</v>
      </c>
      <c r="H5294" s="11">
        <v>11</v>
      </c>
      <c r="I5294" s="20" t="s">
        <v>259</v>
      </c>
      <c r="J5294" s="11" t="s">
        <v>261</v>
      </c>
      <c r="K5294" s="11" t="s">
        <v>11524</v>
      </c>
      <c r="L5294" s="11">
        <v>2</v>
      </c>
    </row>
    <row r="5295" spans="1:12">
      <c r="A5295" s="11" t="s">
        <v>9412</v>
      </c>
      <c r="D5295" s="11" t="s">
        <v>260</v>
      </c>
      <c r="E5295" s="19" t="s">
        <v>9662</v>
      </c>
      <c r="F5295" s="10">
        <v>42036</v>
      </c>
      <c r="G5295" s="10">
        <v>45689</v>
      </c>
      <c r="H5295" s="11">
        <v>11</v>
      </c>
      <c r="I5295" s="20" t="s">
        <v>259</v>
      </c>
      <c r="J5295" s="11" t="s">
        <v>261</v>
      </c>
      <c r="K5295" s="11" t="s">
        <v>11524</v>
      </c>
      <c r="L5295" s="11">
        <v>2</v>
      </c>
    </row>
    <row r="5296" spans="1:12">
      <c r="A5296" s="11" t="s">
        <v>9413</v>
      </c>
      <c r="D5296" s="11" t="s">
        <v>260</v>
      </c>
      <c r="E5296" s="19" t="s">
        <v>9663</v>
      </c>
      <c r="F5296" s="10">
        <v>42036</v>
      </c>
      <c r="G5296" s="10">
        <v>45689</v>
      </c>
      <c r="H5296" s="11">
        <v>11</v>
      </c>
      <c r="I5296" s="20" t="s">
        <v>259</v>
      </c>
      <c r="J5296" s="11" t="s">
        <v>261</v>
      </c>
      <c r="K5296" s="11" t="s">
        <v>11524</v>
      </c>
      <c r="L5296" s="11">
        <v>2</v>
      </c>
    </row>
    <row r="5297" spans="1:12">
      <c r="A5297" s="11" t="s">
        <v>9414</v>
      </c>
      <c r="D5297" s="11" t="s">
        <v>260</v>
      </c>
      <c r="E5297" s="19" t="s">
        <v>9664</v>
      </c>
      <c r="F5297" s="10">
        <v>42036</v>
      </c>
      <c r="G5297" s="10">
        <v>45689</v>
      </c>
      <c r="H5297" s="11">
        <v>11</v>
      </c>
      <c r="I5297" s="20" t="s">
        <v>259</v>
      </c>
      <c r="J5297" s="11" t="s">
        <v>261</v>
      </c>
      <c r="K5297" s="11" t="s">
        <v>11524</v>
      </c>
      <c r="L5297" s="11">
        <v>2</v>
      </c>
    </row>
    <row r="5298" spans="1:12">
      <c r="A5298" s="11" t="s">
        <v>9415</v>
      </c>
      <c r="D5298" s="11" t="s">
        <v>260</v>
      </c>
      <c r="E5298" s="19" t="s">
        <v>9665</v>
      </c>
      <c r="F5298" s="10">
        <v>42036</v>
      </c>
      <c r="G5298" s="10">
        <v>45689</v>
      </c>
      <c r="H5298" s="11">
        <v>11</v>
      </c>
      <c r="I5298" s="20" t="s">
        <v>259</v>
      </c>
      <c r="J5298" s="11" t="s">
        <v>261</v>
      </c>
      <c r="K5298" s="11" t="s">
        <v>11524</v>
      </c>
      <c r="L5298" s="11">
        <v>2</v>
      </c>
    </row>
    <row r="5299" spans="1:12">
      <c r="A5299" s="11" t="s">
        <v>9416</v>
      </c>
      <c r="D5299" s="11" t="s">
        <v>260</v>
      </c>
      <c r="E5299" s="19" t="s">
        <v>9666</v>
      </c>
      <c r="F5299" s="10">
        <v>42036</v>
      </c>
      <c r="G5299" s="10">
        <v>45689</v>
      </c>
      <c r="H5299" s="11">
        <v>11</v>
      </c>
      <c r="I5299" s="20" t="s">
        <v>259</v>
      </c>
      <c r="J5299" s="11" t="s">
        <v>261</v>
      </c>
      <c r="K5299" s="11" t="s">
        <v>11524</v>
      </c>
      <c r="L5299" s="11">
        <v>2</v>
      </c>
    </row>
    <row r="5300" spans="1:12">
      <c r="A5300" s="11" t="s">
        <v>9417</v>
      </c>
      <c r="D5300" s="11" t="s">
        <v>260</v>
      </c>
      <c r="E5300" s="19" t="s">
        <v>9667</v>
      </c>
      <c r="F5300" s="10">
        <v>42036</v>
      </c>
      <c r="G5300" s="10">
        <v>45689</v>
      </c>
      <c r="H5300" s="11">
        <v>11</v>
      </c>
      <c r="I5300" s="20" t="s">
        <v>259</v>
      </c>
      <c r="J5300" s="11" t="s">
        <v>261</v>
      </c>
      <c r="K5300" s="11" t="s">
        <v>11524</v>
      </c>
      <c r="L5300" s="11">
        <v>2</v>
      </c>
    </row>
    <row r="5301" spans="1:12">
      <c r="A5301" s="11" t="s">
        <v>9418</v>
      </c>
      <c r="D5301" s="11" t="s">
        <v>260</v>
      </c>
      <c r="E5301" s="19" t="s">
        <v>9668</v>
      </c>
      <c r="F5301" s="10">
        <v>42036</v>
      </c>
      <c r="G5301" s="10">
        <v>45689</v>
      </c>
      <c r="H5301" s="11">
        <v>11</v>
      </c>
      <c r="I5301" s="11" t="s">
        <v>277</v>
      </c>
      <c r="J5301" s="11" t="s">
        <v>261</v>
      </c>
      <c r="K5301" s="11" t="s">
        <v>11524</v>
      </c>
      <c r="L5301" s="11">
        <v>2</v>
      </c>
    </row>
    <row r="5302" spans="1:12">
      <c r="A5302" s="11" t="s">
        <v>9419</v>
      </c>
      <c r="D5302" s="11" t="s">
        <v>260</v>
      </c>
      <c r="E5302" s="19" t="s">
        <v>9669</v>
      </c>
      <c r="F5302" s="10">
        <v>42036</v>
      </c>
      <c r="G5302" s="10">
        <v>45689</v>
      </c>
      <c r="H5302" s="11">
        <v>11</v>
      </c>
      <c r="I5302" s="11" t="s">
        <v>277</v>
      </c>
      <c r="J5302" s="11" t="s">
        <v>261</v>
      </c>
      <c r="K5302" s="11" t="s">
        <v>11524</v>
      </c>
      <c r="L5302" s="11">
        <v>2</v>
      </c>
    </row>
    <row r="5303" spans="1:12">
      <c r="A5303" s="11" t="s">
        <v>9420</v>
      </c>
      <c r="D5303" s="11" t="s">
        <v>260</v>
      </c>
      <c r="E5303" s="19" t="s">
        <v>9670</v>
      </c>
      <c r="F5303" s="10">
        <v>42036</v>
      </c>
      <c r="G5303" s="10">
        <v>45689</v>
      </c>
      <c r="H5303" s="11">
        <v>11</v>
      </c>
      <c r="I5303" s="11" t="s">
        <v>277</v>
      </c>
      <c r="J5303" s="11" t="s">
        <v>261</v>
      </c>
      <c r="K5303" s="11" t="s">
        <v>11524</v>
      </c>
      <c r="L5303" s="11">
        <v>2</v>
      </c>
    </row>
    <row r="5304" spans="1:12">
      <c r="A5304" s="11" t="s">
        <v>9421</v>
      </c>
      <c r="D5304" s="11" t="s">
        <v>260</v>
      </c>
      <c r="E5304" s="19" t="s">
        <v>9671</v>
      </c>
      <c r="F5304" s="10">
        <v>42036</v>
      </c>
      <c r="G5304" s="10">
        <v>45689</v>
      </c>
      <c r="H5304" s="11">
        <v>11</v>
      </c>
      <c r="I5304" s="20" t="s">
        <v>259</v>
      </c>
      <c r="J5304" s="11" t="s">
        <v>261</v>
      </c>
      <c r="K5304" s="11" t="s">
        <v>11524</v>
      </c>
      <c r="L5304" s="11">
        <v>2</v>
      </c>
    </row>
    <row r="5305" spans="1:12">
      <c r="A5305" s="11" t="s">
        <v>9422</v>
      </c>
      <c r="D5305" s="11" t="s">
        <v>260</v>
      </c>
      <c r="E5305" s="19" t="s">
        <v>9672</v>
      </c>
      <c r="F5305" s="10">
        <v>42036</v>
      </c>
      <c r="G5305" s="10">
        <v>45689</v>
      </c>
      <c r="H5305" s="11">
        <v>11</v>
      </c>
      <c r="I5305" s="20" t="s">
        <v>259</v>
      </c>
      <c r="J5305" s="11" t="s">
        <v>261</v>
      </c>
      <c r="K5305" s="11" t="s">
        <v>11524</v>
      </c>
      <c r="L5305" s="11">
        <v>2</v>
      </c>
    </row>
    <row r="5306" spans="1:12">
      <c r="A5306" s="11" t="s">
        <v>9423</v>
      </c>
      <c r="D5306" s="11" t="s">
        <v>260</v>
      </c>
      <c r="E5306" s="19" t="s">
        <v>9673</v>
      </c>
      <c r="F5306" s="10">
        <v>42036</v>
      </c>
      <c r="G5306" s="10">
        <v>45689</v>
      </c>
      <c r="H5306" s="11">
        <v>11</v>
      </c>
      <c r="I5306" s="20" t="s">
        <v>259</v>
      </c>
      <c r="J5306" s="11" t="s">
        <v>261</v>
      </c>
      <c r="K5306" s="11" t="s">
        <v>11524</v>
      </c>
      <c r="L5306" s="11">
        <v>2</v>
      </c>
    </row>
    <row r="5307" spans="1:12">
      <c r="A5307" s="11" t="s">
        <v>9424</v>
      </c>
      <c r="D5307" s="11" t="s">
        <v>260</v>
      </c>
      <c r="E5307" s="19" t="s">
        <v>9674</v>
      </c>
      <c r="F5307" s="10">
        <v>42036</v>
      </c>
      <c r="G5307" s="10">
        <v>45689</v>
      </c>
      <c r="H5307" s="11">
        <v>11</v>
      </c>
      <c r="I5307" s="20" t="s">
        <v>259</v>
      </c>
      <c r="J5307" s="11" t="s">
        <v>261</v>
      </c>
      <c r="K5307" s="11" t="s">
        <v>11524</v>
      </c>
      <c r="L5307" s="11">
        <v>2</v>
      </c>
    </row>
    <row r="5308" spans="1:12">
      <c r="A5308" s="11" t="s">
        <v>9425</v>
      </c>
      <c r="D5308" s="11" t="s">
        <v>260</v>
      </c>
      <c r="E5308" s="19" t="s">
        <v>9675</v>
      </c>
      <c r="F5308" s="10">
        <v>42036</v>
      </c>
      <c r="G5308" s="10">
        <v>45689</v>
      </c>
      <c r="H5308" s="11">
        <v>11</v>
      </c>
      <c r="I5308" s="20" t="s">
        <v>259</v>
      </c>
      <c r="J5308" s="11" t="s">
        <v>261</v>
      </c>
      <c r="K5308" s="11" t="s">
        <v>11524</v>
      </c>
      <c r="L5308" s="11">
        <v>2</v>
      </c>
    </row>
    <row r="5309" spans="1:12">
      <c r="A5309" s="11" t="s">
        <v>9426</v>
      </c>
      <c r="D5309" s="11" t="s">
        <v>260</v>
      </c>
      <c r="E5309" s="19" t="s">
        <v>9676</v>
      </c>
      <c r="F5309" s="10">
        <v>42036</v>
      </c>
      <c r="G5309" s="10">
        <v>45689</v>
      </c>
      <c r="H5309" s="11">
        <v>11</v>
      </c>
      <c r="I5309" s="20" t="s">
        <v>259</v>
      </c>
      <c r="J5309" s="11" t="s">
        <v>261</v>
      </c>
      <c r="K5309" s="11" t="s">
        <v>11524</v>
      </c>
      <c r="L5309" s="11">
        <v>2</v>
      </c>
    </row>
    <row r="5310" spans="1:12">
      <c r="A5310" s="11" t="s">
        <v>9427</v>
      </c>
      <c r="D5310" s="11" t="s">
        <v>260</v>
      </c>
      <c r="E5310" s="19" t="s">
        <v>9677</v>
      </c>
      <c r="F5310" s="10">
        <v>42036</v>
      </c>
      <c r="G5310" s="10">
        <v>45689</v>
      </c>
      <c r="H5310" s="11">
        <v>11</v>
      </c>
      <c r="I5310" s="20" t="s">
        <v>259</v>
      </c>
      <c r="J5310" s="11" t="s">
        <v>261</v>
      </c>
      <c r="K5310" s="11" t="s">
        <v>11524</v>
      </c>
      <c r="L5310" s="11">
        <v>2</v>
      </c>
    </row>
    <row r="5311" spans="1:12">
      <c r="A5311" s="11" t="s">
        <v>9428</v>
      </c>
      <c r="D5311" s="11" t="s">
        <v>260</v>
      </c>
      <c r="E5311" s="19" t="s">
        <v>9678</v>
      </c>
      <c r="F5311" s="10">
        <v>42036</v>
      </c>
      <c r="G5311" s="10">
        <v>45689</v>
      </c>
      <c r="H5311" s="11">
        <v>11</v>
      </c>
      <c r="I5311" s="20" t="s">
        <v>259</v>
      </c>
      <c r="J5311" s="11" t="s">
        <v>261</v>
      </c>
      <c r="K5311" s="11" t="s">
        <v>11524</v>
      </c>
      <c r="L5311" s="11">
        <v>2</v>
      </c>
    </row>
    <row r="5312" spans="1:12">
      <c r="A5312" s="11" t="s">
        <v>9429</v>
      </c>
      <c r="D5312" s="11" t="s">
        <v>260</v>
      </c>
      <c r="E5312" s="19" t="s">
        <v>9679</v>
      </c>
      <c r="F5312" s="10">
        <v>42036</v>
      </c>
      <c r="G5312" s="10">
        <v>45689</v>
      </c>
      <c r="H5312" s="11">
        <v>11</v>
      </c>
      <c r="I5312" s="20" t="s">
        <v>259</v>
      </c>
      <c r="J5312" s="11" t="s">
        <v>261</v>
      </c>
      <c r="K5312" s="11" t="s">
        <v>11524</v>
      </c>
      <c r="L5312" s="11">
        <v>2</v>
      </c>
    </row>
    <row r="5313" spans="1:12">
      <c r="A5313" s="11" t="s">
        <v>9430</v>
      </c>
      <c r="D5313" s="11" t="s">
        <v>260</v>
      </c>
      <c r="E5313" s="19" t="s">
        <v>9680</v>
      </c>
      <c r="F5313" s="10">
        <v>42036</v>
      </c>
      <c r="G5313" s="10">
        <v>45689</v>
      </c>
      <c r="H5313" s="11">
        <v>11</v>
      </c>
      <c r="I5313" s="20" t="s">
        <v>259</v>
      </c>
      <c r="J5313" s="11" t="s">
        <v>261</v>
      </c>
      <c r="K5313" s="11" t="s">
        <v>11524</v>
      </c>
      <c r="L5313" s="11">
        <v>2</v>
      </c>
    </row>
    <row r="5314" spans="1:12">
      <c r="A5314" s="11" t="s">
        <v>9431</v>
      </c>
      <c r="D5314" s="11" t="s">
        <v>260</v>
      </c>
      <c r="E5314" s="19" t="s">
        <v>9681</v>
      </c>
      <c r="F5314" s="10">
        <v>42036</v>
      </c>
      <c r="G5314" s="10">
        <v>45689</v>
      </c>
      <c r="H5314" s="11">
        <v>11</v>
      </c>
      <c r="I5314" s="20" t="s">
        <v>259</v>
      </c>
      <c r="J5314" s="11" t="s">
        <v>261</v>
      </c>
      <c r="K5314" s="11" t="s">
        <v>11524</v>
      </c>
      <c r="L5314" s="11">
        <v>2</v>
      </c>
    </row>
    <row r="5315" spans="1:12">
      <c r="A5315" s="11" t="s">
        <v>9432</v>
      </c>
      <c r="D5315" s="11" t="s">
        <v>260</v>
      </c>
      <c r="E5315" s="19" t="s">
        <v>9682</v>
      </c>
      <c r="F5315" s="10">
        <v>42036</v>
      </c>
      <c r="G5315" s="10">
        <v>45689</v>
      </c>
      <c r="H5315" s="11">
        <v>11</v>
      </c>
      <c r="I5315" s="20" t="s">
        <v>259</v>
      </c>
      <c r="J5315" s="11" t="s">
        <v>261</v>
      </c>
      <c r="K5315" s="11" t="s">
        <v>11524</v>
      </c>
      <c r="L5315" s="11">
        <v>2</v>
      </c>
    </row>
    <row r="5316" spans="1:12">
      <c r="A5316" s="11" t="s">
        <v>9433</v>
      </c>
      <c r="D5316" s="11" t="s">
        <v>260</v>
      </c>
      <c r="E5316" s="19" t="s">
        <v>9683</v>
      </c>
      <c r="F5316" s="10">
        <v>42036</v>
      </c>
      <c r="G5316" s="10">
        <v>45689</v>
      </c>
      <c r="H5316" s="11">
        <v>11</v>
      </c>
      <c r="I5316" s="20" t="s">
        <v>259</v>
      </c>
      <c r="J5316" s="11" t="s">
        <v>261</v>
      </c>
      <c r="K5316" s="11" t="s">
        <v>11524</v>
      </c>
      <c r="L5316" s="11">
        <v>2</v>
      </c>
    </row>
    <row r="5317" spans="1:12">
      <c r="A5317" s="11" t="s">
        <v>9434</v>
      </c>
      <c r="D5317" s="11" t="s">
        <v>260</v>
      </c>
      <c r="E5317" s="19" t="s">
        <v>9684</v>
      </c>
      <c r="F5317" s="10">
        <v>42036</v>
      </c>
      <c r="G5317" s="10">
        <v>45689</v>
      </c>
      <c r="H5317" s="11">
        <v>11</v>
      </c>
      <c r="I5317" s="20" t="s">
        <v>259</v>
      </c>
      <c r="J5317" s="11" t="s">
        <v>261</v>
      </c>
      <c r="K5317" s="11" t="s">
        <v>11524</v>
      </c>
      <c r="L5317" s="11">
        <v>2</v>
      </c>
    </row>
    <row r="5318" spans="1:12">
      <c r="A5318" s="11" t="s">
        <v>9435</v>
      </c>
      <c r="D5318" s="11" t="s">
        <v>260</v>
      </c>
      <c r="E5318" s="19" t="s">
        <v>9685</v>
      </c>
      <c r="F5318" s="10">
        <v>42036</v>
      </c>
      <c r="G5318" s="10">
        <v>45689</v>
      </c>
      <c r="H5318" s="11">
        <v>11</v>
      </c>
      <c r="I5318" s="20" t="s">
        <v>259</v>
      </c>
      <c r="J5318" s="11" t="s">
        <v>261</v>
      </c>
      <c r="K5318" s="11" t="s">
        <v>11524</v>
      </c>
      <c r="L5318" s="11">
        <v>2</v>
      </c>
    </row>
    <row r="5319" spans="1:12">
      <c r="A5319" s="11" t="s">
        <v>9436</v>
      </c>
      <c r="D5319" s="11" t="s">
        <v>260</v>
      </c>
      <c r="E5319" s="19" t="s">
        <v>9686</v>
      </c>
      <c r="F5319" s="10">
        <v>42036</v>
      </c>
      <c r="G5319" s="10">
        <v>45689</v>
      </c>
      <c r="H5319" s="11">
        <v>11</v>
      </c>
      <c r="I5319" s="11" t="s">
        <v>277</v>
      </c>
      <c r="J5319" s="11" t="s">
        <v>261</v>
      </c>
      <c r="K5319" s="11" t="s">
        <v>11524</v>
      </c>
      <c r="L5319" s="11">
        <v>2</v>
      </c>
    </row>
    <row r="5320" spans="1:12">
      <c r="A5320" s="11" t="s">
        <v>9437</v>
      </c>
      <c r="D5320" s="11" t="s">
        <v>260</v>
      </c>
      <c r="E5320" s="19" t="s">
        <v>9687</v>
      </c>
      <c r="F5320" s="10">
        <v>42036</v>
      </c>
      <c r="G5320" s="10">
        <v>45689</v>
      </c>
      <c r="H5320" s="11">
        <v>11</v>
      </c>
      <c r="I5320" s="11" t="s">
        <v>277</v>
      </c>
      <c r="J5320" s="11" t="s">
        <v>261</v>
      </c>
      <c r="K5320" s="11" t="s">
        <v>11524</v>
      </c>
      <c r="L5320" s="11">
        <v>2</v>
      </c>
    </row>
    <row r="5321" spans="1:12">
      <c r="A5321" s="11" t="s">
        <v>9438</v>
      </c>
      <c r="D5321" s="11" t="s">
        <v>260</v>
      </c>
      <c r="E5321" s="19" t="s">
        <v>9688</v>
      </c>
      <c r="F5321" s="10">
        <v>42036</v>
      </c>
      <c r="G5321" s="10">
        <v>45689</v>
      </c>
      <c r="H5321" s="11">
        <v>11</v>
      </c>
      <c r="I5321" s="11" t="s">
        <v>277</v>
      </c>
      <c r="J5321" s="11" t="s">
        <v>261</v>
      </c>
      <c r="K5321" s="11" t="s">
        <v>11524</v>
      </c>
      <c r="L5321" s="11">
        <v>2</v>
      </c>
    </row>
    <row r="5322" spans="1:12">
      <c r="A5322" s="11" t="s">
        <v>9439</v>
      </c>
      <c r="D5322" s="11" t="s">
        <v>260</v>
      </c>
      <c r="E5322" s="19" t="s">
        <v>9689</v>
      </c>
      <c r="F5322" s="10">
        <v>42036</v>
      </c>
      <c r="G5322" s="10">
        <v>45689</v>
      </c>
      <c r="H5322" s="11">
        <v>11</v>
      </c>
      <c r="I5322" s="20" t="s">
        <v>259</v>
      </c>
      <c r="J5322" s="11" t="s">
        <v>261</v>
      </c>
      <c r="K5322" s="11" t="s">
        <v>11524</v>
      </c>
      <c r="L5322" s="11">
        <v>2</v>
      </c>
    </row>
    <row r="5323" spans="1:12">
      <c r="A5323" s="11" t="s">
        <v>9440</v>
      </c>
      <c r="D5323" s="11" t="s">
        <v>260</v>
      </c>
      <c r="E5323" s="19" t="s">
        <v>9690</v>
      </c>
      <c r="F5323" s="10">
        <v>42036</v>
      </c>
      <c r="G5323" s="10">
        <v>45689</v>
      </c>
      <c r="H5323" s="11">
        <v>11</v>
      </c>
      <c r="I5323" s="20" t="s">
        <v>259</v>
      </c>
      <c r="J5323" s="11" t="s">
        <v>261</v>
      </c>
      <c r="K5323" s="11" t="s">
        <v>11524</v>
      </c>
      <c r="L5323" s="11">
        <v>2</v>
      </c>
    </row>
    <row r="5324" spans="1:12">
      <c r="A5324" s="11" t="s">
        <v>9441</v>
      </c>
      <c r="D5324" s="11" t="s">
        <v>260</v>
      </c>
      <c r="E5324" s="19" t="s">
        <v>9691</v>
      </c>
      <c r="F5324" s="10">
        <v>42036</v>
      </c>
      <c r="G5324" s="10">
        <v>45689</v>
      </c>
      <c r="H5324" s="11">
        <v>11</v>
      </c>
      <c r="I5324" s="20" t="s">
        <v>259</v>
      </c>
      <c r="J5324" s="11" t="s">
        <v>261</v>
      </c>
      <c r="K5324" s="11" t="s">
        <v>11524</v>
      </c>
      <c r="L5324" s="11">
        <v>2</v>
      </c>
    </row>
    <row r="5325" spans="1:12">
      <c r="A5325" s="11" t="s">
        <v>9442</v>
      </c>
      <c r="D5325" s="11" t="s">
        <v>260</v>
      </c>
      <c r="E5325" s="19" t="s">
        <v>9692</v>
      </c>
      <c r="F5325" s="10">
        <v>42036</v>
      </c>
      <c r="G5325" s="10">
        <v>45689</v>
      </c>
      <c r="H5325" s="11">
        <v>11</v>
      </c>
      <c r="I5325" s="20" t="s">
        <v>259</v>
      </c>
      <c r="J5325" s="11" t="s">
        <v>261</v>
      </c>
      <c r="K5325" s="11" t="s">
        <v>11524</v>
      </c>
      <c r="L5325" s="11">
        <v>2</v>
      </c>
    </row>
    <row r="5326" spans="1:12">
      <c r="A5326" s="11" t="s">
        <v>9443</v>
      </c>
      <c r="D5326" s="11" t="s">
        <v>260</v>
      </c>
      <c r="E5326" s="19" t="s">
        <v>9693</v>
      </c>
      <c r="F5326" s="10">
        <v>42036</v>
      </c>
      <c r="G5326" s="10">
        <v>45689</v>
      </c>
      <c r="H5326" s="11">
        <v>11</v>
      </c>
      <c r="I5326" s="20" t="s">
        <v>259</v>
      </c>
      <c r="J5326" s="11" t="s">
        <v>261</v>
      </c>
      <c r="K5326" s="11" t="s">
        <v>11524</v>
      </c>
      <c r="L5326" s="11">
        <v>2</v>
      </c>
    </row>
    <row r="5327" spans="1:12">
      <c r="A5327" s="11" t="s">
        <v>9444</v>
      </c>
      <c r="D5327" s="11" t="s">
        <v>260</v>
      </c>
      <c r="E5327" s="19" t="s">
        <v>9694</v>
      </c>
      <c r="F5327" s="10">
        <v>42036</v>
      </c>
      <c r="G5327" s="10">
        <v>45689</v>
      </c>
      <c r="H5327" s="11">
        <v>11</v>
      </c>
      <c r="I5327" s="20" t="s">
        <v>259</v>
      </c>
      <c r="J5327" s="11" t="s">
        <v>261</v>
      </c>
      <c r="K5327" s="11" t="s">
        <v>11524</v>
      </c>
      <c r="L5327" s="11">
        <v>2</v>
      </c>
    </row>
    <row r="5328" spans="1:12">
      <c r="A5328" s="11" t="s">
        <v>9445</v>
      </c>
      <c r="D5328" s="11" t="s">
        <v>260</v>
      </c>
      <c r="E5328" s="19" t="s">
        <v>9695</v>
      </c>
      <c r="F5328" s="10">
        <v>42036</v>
      </c>
      <c r="G5328" s="10">
        <v>45689</v>
      </c>
      <c r="H5328" s="11">
        <v>11</v>
      </c>
      <c r="I5328" s="20" t="s">
        <v>259</v>
      </c>
      <c r="J5328" s="11" t="s">
        <v>261</v>
      </c>
      <c r="K5328" s="11" t="s">
        <v>11524</v>
      </c>
      <c r="L5328" s="11">
        <v>2</v>
      </c>
    </row>
    <row r="5329" spans="1:12">
      <c r="A5329" s="11" t="s">
        <v>9446</v>
      </c>
      <c r="D5329" s="11" t="s">
        <v>260</v>
      </c>
      <c r="E5329" s="19" t="s">
        <v>9696</v>
      </c>
      <c r="F5329" s="10">
        <v>42036</v>
      </c>
      <c r="G5329" s="10">
        <v>45689</v>
      </c>
      <c r="H5329" s="11">
        <v>11</v>
      </c>
      <c r="I5329" s="20" t="s">
        <v>259</v>
      </c>
      <c r="J5329" s="11" t="s">
        <v>261</v>
      </c>
      <c r="K5329" s="11" t="s">
        <v>11524</v>
      </c>
      <c r="L5329" s="11">
        <v>2</v>
      </c>
    </row>
    <row r="5330" spans="1:12">
      <c r="A5330" s="11" t="s">
        <v>9447</v>
      </c>
      <c r="D5330" s="11" t="s">
        <v>260</v>
      </c>
      <c r="E5330" s="19" t="s">
        <v>9697</v>
      </c>
      <c r="F5330" s="10">
        <v>42036</v>
      </c>
      <c r="G5330" s="10">
        <v>45689</v>
      </c>
      <c r="H5330" s="11">
        <v>11</v>
      </c>
      <c r="I5330" s="20" t="s">
        <v>259</v>
      </c>
      <c r="J5330" s="11" t="s">
        <v>261</v>
      </c>
      <c r="K5330" s="11" t="s">
        <v>11524</v>
      </c>
      <c r="L5330" s="11">
        <v>2</v>
      </c>
    </row>
    <row r="5331" spans="1:12">
      <c r="A5331" s="11" t="s">
        <v>9448</v>
      </c>
      <c r="D5331" s="11" t="s">
        <v>260</v>
      </c>
      <c r="E5331" s="19" t="s">
        <v>9698</v>
      </c>
      <c r="F5331" s="10">
        <v>42036</v>
      </c>
      <c r="G5331" s="10">
        <v>45689</v>
      </c>
      <c r="H5331" s="11">
        <v>11</v>
      </c>
      <c r="I5331" s="20" t="s">
        <v>259</v>
      </c>
      <c r="J5331" s="11" t="s">
        <v>261</v>
      </c>
      <c r="K5331" s="11" t="s">
        <v>11524</v>
      </c>
      <c r="L5331" s="11">
        <v>2</v>
      </c>
    </row>
    <row r="5332" spans="1:12">
      <c r="A5332" s="11" t="s">
        <v>9449</v>
      </c>
      <c r="D5332" s="11" t="s">
        <v>260</v>
      </c>
      <c r="E5332" s="19" t="s">
        <v>9699</v>
      </c>
      <c r="F5332" s="10">
        <v>42036</v>
      </c>
      <c r="G5332" s="10">
        <v>45689</v>
      </c>
      <c r="H5332" s="11">
        <v>11</v>
      </c>
      <c r="I5332" s="20" t="s">
        <v>259</v>
      </c>
      <c r="J5332" s="11" t="s">
        <v>261</v>
      </c>
      <c r="K5332" s="11" t="s">
        <v>11524</v>
      </c>
      <c r="L5332" s="11">
        <v>2</v>
      </c>
    </row>
    <row r="5333" spans="1:12">
      <c r="A5333" s="11" t="s">
        <v>9450</v>
      </c>
      <c r="D5333" s="11" t="s">
        <v>260</v>
      </c>
      <c r="E5333" s="19" t="s">
        <v>9700</v>
      </c>
      <c r="F5333" s="10">
        <v>42036</v>
      </c>
      <c r="G5333" s="10">
        <v>45689</v>
      </c>
      <c r="H5333" s="11">
        <v>11</v>
      </c>
      <c r="I5333" s="20" t="s">
        <v>259</v>
      </c>
      <c r="J5333" s="11" t="s">
        <v>261</v>
      </c>
      <c r="K5333" s="11" t="s">
        <v>11524</v>
      </c>
      <c r="L5333" s="11">
        <v>2</v>
      </c>
    </row>
    <row r="5334" spans="1:12">
      <c r="A5334" s="11" t="s">
        <v>9451</v>
      </c>
      <c r="D5334" s="11" t="s">
        <v>260</v>
      </c>
      <c r="E5334" s="19" t="s">
        <v>9701</v>
      </c>
      <c r="F5334" s="10">
        <v>42036</v>
      </c>
      <c r="G5334" s="10">
        <v>45689</v>
      </c>
      <c r="H5334" s="11">
        <v>11</v>
      </c>
      <c r="I5334" s="20" t="s">
        <v>259</v>
      </c>
      <c r="J5334" s="11" t="s">
        <v>261</v>
      </c>
      <c r="K5334" s="11" t="s">
        <v>11524</v>
      </c>
      <c r="L5334" s="11">
        <v>2</v>
      </c>
    </row>
    <row r="5335" spans="1:12">
      <c r="A5335" s="11" t="s">
        <v>9452</v>
      </c>
      <c r="D5335" s="11" t="s">
        <v>260</v>
      </c>
      <c r="E5335" s="19" t="s">
        <v>9702</v>
      </c>
      <c r="F5335" s="10">
        <v>42036</v>
      </c>
      <c r="G5335" s="10">
        <v>45689</v>
      </c>
      <c r="H5335" s="11">
        <v>11</v>
      </c>
      <c r="I5335" s="20" t="s">
        <v>259</v>
      </c>
      <c r="J5335" s="11" t="s">
        <v>261</v>
      </c>
      <c r="K5335" s="11" t="s">
        <v>11524</v>
      </c>
      <c r="L5335" s="11">
        <v>2</v>
      </c>
    </row>
    <row r="5336" spans="1:12">
      <c r="A5336" s="11" t="s">
        <v>9453</v>
      </c>
      <c r="D5336" s="11" t="s">
        <v>260</v>
      </c>
      <c r="E5336" s="19" t="s">
        <v>9703</v>
      </c>
      <c r="F5336" s="10">
        <v>42036</v>
      </c>
      <c r="G5336" s="10">
        <v>45689</v>
      </c>
      <c r="H5336" s="11">
        <v>11</v>
      </c>
      <c r="I5336" s="20" t="s">
        <v>259</v>
      </c>
      <c r="J5336" s="11" t="s">
        <v>261</v>
      </c>
      <c r="K5336" s="11" t="s">
        <v>11524</v>
      </c>
      <c r="L5336" s="11">
        <v>2</v>
      </c>
    </row>
    <row r="5337" spans="1:12">
      <c r="A5337" s="11" t="s">
        <v>9454</v>
      </c>
      <c r="D5337" s="11" t="s">
        <v>260</v>
      </c>
      <c r="E5337" s="19" t="s">
        <v>9704</v>
      </c>
      <c r="F5337" s="10">
        <v>42036</v>
      </c>
      <c r="G5337" s="10">
        <v>45689</v>
      </c>
      <c r="H5337" s="11">
        <v>11</v>
      </c>
      <c r="I5337" s="11" t="s">
        <v>277</v>
      </c>
      <c r="J5337" s="11" t="s">
        <v>261</v>
      </c>
      <c r="K5337" s="11" t="s">
        <v>11524</v>
      </c>
      <c r="L5337" s="11">
        <v>2</v>
      </c>
    </row>
    <row r="5338" spans="1:12">
      <c r="A5338" s="11" t="s">
        <v>9455</v>
      </c>
      <c r="D5338" s="11" t="s">
        <v>260</v>
      </c>
      <c r="E5338" s="19" t="s">
        <v>9705</v>
      </c>
      <c r="F5338" s="10">
        <v>42036</v>
      </c>
      <c r="G5338" s="10">
        <v>45689</v>
      </c>
      <c r="H5338" s="11">
        <v>11</v>
      </c>
      <c r="I5338" s="11" t="s">
        <v>277</v>
      </c>
      <c r="J5338" s="11" t="s">
        <v>261</v>
      </c>
      <c r="K5338" s="11" t="s">
        <v>11524</v>
      </c>
      <c r="L5338" s="11">
        <v>2</v>
      </c>
    </row>
    <row r="5339" spans="1:12">
      <c r="A5339" s="11" t="s">
        <v>9456</v>
      </c>
      <c r="D5339" s="11" t="s">
        <v>260</v>
      </c>
      <c r="E5339" s="19" t="s">
        <v>9706</v>
      </c>
      <c r="F5339" s="10">
        <v>42036</v>
      </c>
      <c r="G5339" s="10">
        <v>45689</v>
      </c>
      <c r="H5339" s="11">
        <v>11</v>
      </c>
      <c r="I5339" s="11" t="s">
        <v>277</v>
      </c>
      <c r="J5339" s="11" t="s">
        <v>261</v>
      </c>
      <c r="K5339" s="11" t="s">
        <v>11524</v>
      </c>
      <c r="L5339" s="11">
        <v>2</v>
      </c>
    </row>
    <row r="5340" spans="1:12">
      <c r="A5340" s="11" t="s">
        <v>9457</v>
      </c>
      <c r="D5340" s="11" t="s">
        <v>260</v>
      </c>
      <c r="E5340" s="19" t="s">
        <v>9707</v>
      </c>
      <c r="F5340" s="10">
        <v>42036</v>
      </c>
      <c r="G5340" s="10">
        <v>45689</v>
      </c>
      <c r="H5340" s="11">
        <v>11</v>
      </c>
      <c r="I5340" s="20" t="s">
        <v>259</v>
      </c>
      <c r="J5340" s="11" t="s">
        <v>261</v>
      </c>
      <c r="K5340" s="11" t="s">
        <v>11524</v>
      </c>
      <c r="L5340" s="11">
        <v>2</v>
      </c>
    </row>
    <row r="5341" spans="1:12">
      <c r="A5341" s="11" t="s">
        <v>9458</v>
      </c>
      <c r="D5341" s="11" t="s">
        <v>260</v>
      </c>
      <c r="E5341" s="19" t="s">
        <v>9708</v>
      </c>
      <c r="F5341" s="10">
        <v>42036</v>
      </c>
      <c r="G5341" s="10">
        <v>45689</v>
      </c>
      <c r="H5341" s="11">
        <v>11</v>
      </c>
      <c r="I5341" s="20" t="s">
        <v>259</v>
      </c>
      <c r="J5341" s="11" t="s">
        <v>261</v>
      </c>
      <c r="K5341" s="11" t="s">
        <v>11524</v>
      </c>
      <c r="L5341" s="11">
        <v>2</v>
      </c>
    </row>
    <row r="5342" spans="1:12">
      <c r="A5342" s="11" t="s">
        <v>9459</v>
      </c>
      <c r="D5342" s="11" t="s">
        <v>260</v>
      </c>
      <c r="E5342" s="19" t="s">
        <v>9709</v>
      </c>
      <c r="F5342" s="10">
        <v>42036</v>
      </c>
      <c r="G5342" s="10">
        <v>45689</v>
      </c>
      <c r="H5342" s="11">
        <v>11</v>
      </c>
      <c r="I5342" s="20" t="s">
        <v>259</v>
      </c>
      <c r="J5342" s="11" t="s">
        <v>261</v>
      </c>
      <c r="K5342" s="11" t="s">
        <v>11524</v>
      </c>
      <c r="L5342" s="11">
        <v>2</v>
      </c>
    </row>
    <row r="5343" spans="1:12">
      <c r="A5343" s="11" t="s">
        <v>9460</v>
      </c>
      <c r="D5343" s="11" t="s">
        <v>260</v>
      </c>
      <c r="E5343" s="19" t="s">
        <v>9710</v>
      </c>
      <c r="F5343" s="10">
        <v>42036</v>
      </c>
      <c r="G5343" s="10">
        <v>45689</v>
      </c>
      <c r="H5343" s="11">
        <v>11</v>
      </c>
      <c r="I5343" s="20" t="s">
        <v>259</v>
      </c>
      <c r="J5343" s="11" t="s">
        <v>261</v>
      </c>
      <c r="K5343" s="11" t="s">
        <v>11524</v>
      </c>
      <c r="L5343" s="11">
        <v>2</v>
      </c>
    </row>
    <row r="5344" spans="1:12">
      <c r="A5344" s="11" t="s">
        <v>9461</v>
      </c>
      <c r="D5344" s="11" t="s">
        <v>260</v>
      </c>
      <c r="E5344" s="19" t="s">
        <v>9711</v>
      </c>
      <c r="F5344" s="10">
        <v>42036</v>
      </c>
      <c r="G5344" s="10">
        <v>45689</v>
      </c>
      <c r="H5344" s="11">
        <v>11</v>
      </c>
      <c r="I5344" s="20" t="s">
        <v>259</v>
      </c>
      <c r="J5344" s="11" t="s">
        <v>261</v>
      </c>
      <c r="K5344" s="11" t="s">
        <v>11524</v>
      </c>
      <c r="L5344" s="11">
        <v>2</v>
      </c>
    </row>
    <row r="5345" spans="1:12">
      <c r="A5345" s="11" t="s">
        <v>9462</v>
      </c>
      <c r="D5345" s="11" t="s">
        <v>260</v>
      </c>
      <c r="E5345" s="19" t="s">
        <v>9712</v>
      </c>
      <c r="F5345" s="10">
        <v>42036</v>
      </c>
      <c r="G5345" s="10">
        <v>45689</v>
      </c>
      <c r="H5345" s="11">
        <v>11</v>
      </c>
      <c r="I5345" s="20" t="s">
        <v>259</v>
      </c>
      <c r="J5345" s="11" t="s">
        <v>261</v>
      </c>
      <c r="K5345" s="11" t="s">
        <v>11524</v>
      </c>
      <c r="L5345" s="11">
        <v>2</v>
      </c>
    </row>
    <row r="5346" spans="1:12">
      <c r="A5346" s="11" t="s">
        <v>9463</v>
      </c>
      <c r="D5346" s="11" t="s">
        <v>260</v>
      </c>
      <c r="E5346" s="19" t="s">
        <v>9713</v>
      </c>
      <c r="F5346" s="10">
        <v>42036</v>
      </c>
      <c r="G5346" s="10">
        <v>45689</v>
      </c>
      <c r="H5346" s="11">
        <v>11</v>
      </c>
      <c r="I5346" s="20" t="s">
        <v>259</v>
      </c>
      <c r="J5346" s="11" t="s">
        <v>261</v>
      </c>
      <c r="K5346" s="11" t="s">
        <v>11524</v>
      </c>
      <c r="L5346" s="11">
        <v>2</v>
      </c>
    </row>
    <row r="5347" spans="1:12">
      <c r="A5347" s="11" t="s">
        <v>9464</v>
      </c>
      <c r="D5347" s="11" t="s">
        <v>260</v>
      </c>
      <c r="E5347" s="19" t="s">
        <v>9714</v>
      </c>
      <c r="F5347" s="10">
        <v>42036</v>
      </c>
      <c r="G5347" s="10">
        <v>45689</v>
      </c>
      <c r="H5347" s="11">
        <v>11</v>
      </c>
      <c r="I5347" s="20" t="s">
        <v>259</v>
      </c>
      <c r="J5347" s="11" t="s">
        <v>261</v>
      </c>
      <c r="K5347" s="11" t="s">
        <v>11524</v>
      </c>
      <c r="L5347" s="11">
        <v>2</v>
      </c>
    </row>
    <row r="5348" spans="1:12">
      <c r="A5348" s="11" t="s">
        <v>9465</v>
      </c>
      <c r="D5348" s="11" t="s">
        <v>260</v>
      </c>
      <c r="E5348" s="19" t="s">
        <v>9715</v>
      </c>
      <c r="F5348" s="10">
        <v>42036</v>
      </c>
      <c r="G5348" s="10">
        <v>45689</v>
      </c>
      <c r="H5348" s="11">
        <v>11</v>
      </c>
      <c r="I5348" s="20" t="s">
        <v>259</v>
      </c>
      <c r="J5348" s="11" t="s">
        <v>261</v>
      </c>
      <c r="K5348" s="11" t="s">
        <v>11524</v>
      </c>
      <c r="L5348" s="11">
        <v>2</v>
      </c>
    </row>
    <row r="5349" spans="1:12">
      <c r="A5349" s="11" t="s">
        <v>9466</v>
      </c>
      <c r="D5349" s="11" t="s">
        <v>260</v>
      </c>
      <c r="E5349" s="19" t="s">
        <v>9716</v>
      </c>
      <c r="F5349" s="10">
        <v>42036</v>
      </c>
      <c r="G5349" s="10">
        <v>45689</v>
      </c>
      <c r="H5349" s="11">
        <v>11</v>
      </c>
      <c r="I5349" s="20" t="s">
        <v>259</v>
      </c>
      <c r="J5349" s="11" t="s">
        <v>261</v>
      </c>
      <c r="K5349" s="11" t="s">
        <v>11524</v>
      </c>
      <c r="L5349" s="11">
        <v>2</v>
      </c>
    </row>
    <row r="5350" spans="1:12">
      <c r="A5350" s="11" t="s">
        <v>9467</v>
      </c>
      <c r="D5350" s="11" t="s">
        <v>260</v>
      </c>
      <c r="E5350" s="19" t="s">
        <v>9717</v>
      </c>
      <c r="F5350" s="10">
        <v>42036</v>
      </c>
      <c r="G5350" s="10">
        <v>45689</v>
      </c>
      <c r="H5350" s="11">
        <v>11</v>
      </c>
      <c r="I5350" s="20" t="s">
        <v>259</v>
      </c>
      <c r="J5350" s="11" t="s">
        <v>261</v>
      </c>
      <c r="K5350" s="11" t="s">
        <v>11524</v>
      </c>
      <c r="L5350" s="11">
        <v>2</v>
      </c>
    </row>
    <row r="5351" spans="1:12">
      <c r="A5351" s="11" t="s">
        <v>9468</v>
      </c>
      <c r="D5351" s="11" t="s">
        <v>260</v>
      </c>
      <c r="E5351" s="19" t="s">
        <v>9718</v>
      </c>
      <c r="F5351" s="10">
        <v>42036</v>
      </c>
      <c r="G5351" s="10">
        <v>45689</v>
      </c>
      <c r="H5351" s="11">
        <v>11</v>
      </c>
      <c r="I5351" s="20" t="s">
        <v>259</v>
      </c>
      <c r="J5351" s="11" t="s">
        <v>261</v>
      </c>
      <c r="K5351" s="11" t="s">
        <v>11524</v>
      </c>
      <c r="L5351" s="11">
        <v>2</v>
      </c>
    </row>
    <row r="5352" spans="1:12">
      <c r="A5352" s="11" t="s">
        <v>9469</v>
      </c>
      <c r="D5352" s="11" t="s">
        <v>260</v>
      </c>
      <c r="E5352" s="19" t="s">
        <v>9719</v>
      </c>
      <c r="F5352" s="10">
        <v>42036</v>
      </c>
      <c r="G5352" s="10">
        <v>45689</v>
      </c>
      <c r="H5352" s="11">
        <v>11</v>
      </c>
      <c r="I5352" s="20" t="s">
        <v>259</v>
      </c>
      <c r="J5352" s="11" t="s">
        <v>261</v>
      </c>
      <c r="K5352" s="11" t="s">
        <v>11524</v>
      </c>
      <c r="L5352" s="11">
        <v>2</v>
      </c>
    </row>
    <row r="5353" spans="1:12">
      <c r="A5353" s="11" t="s">
        <v>9470</v>
      </c>
      <c r="D5353" s="11" t="s">
        <v>260</v>
      </c>
      <c r="E5353" s="19" t="s">
        <v>9720</v>
      </c>
      <c r="F5353" s="10">
        <v>42036</v>
      </c>
      <c r="G5353" s="10">
        <v>45689</v>
      </c>
      <c r="H5353" s="11">
        <v>11</v>
      </c>
      <c r="I5353" s="20" t="s">
        <v>259</v>
      </c>
      <c r="J5353" s="11" t="s">
        <v>261</v>
      </c>
      <c r="K5353" s="11" t="s">
        <v>11524</v>
      </c>
      <c r="L5353" s="11">
        <v>2</v>
      </c>
    </row>
    <row r="5354" spans="1:12">
      <c r="A5354" s="11" t="s">
        <v>9471</v>
      </c>
      <c r="D5354" s="11" t="s">
        <v>260</v>
      </c>
      <c r="E5354" s="19" t="s">
        <v>9721</v>
      </c>
      <c r="F5354" s="10">
        <v>42036</v>
      </c>
      <c r="G5354" s="10">
        <v>45689</v>
      </c>
      <c r="H5354" s="11">
        <v>11</v>
      </c>
      <c r="I5354" s="20" t="s">
        <v>259</v>
      </c>
      <c r="J5354" s="11" t="s">
        <v>261</v>
      </c>
      <c r="K5354" s="11" t="s">
        <v>11524</v>
      </c>
      <c r="L5354" s="11">
        <v>2</v>
      </c>
    </row>
    <row r="5355" spans="1:12">
      <c r="A5355" s="11" t="s">
        <v>9472</v>
      </c>
      <c r="D5355" s="11" t="s">
        <v>260</v>
      </c>
      <c r="E5355" s="19" t="s">
        <v>9722</v>
      </c>
      <c r="F5355" s="10">
        <v>42036</v>
      </c>
      <c r="G5355" s="10">
        <v>45689</v>
      </c>
      <c r="H5355" s="11">
        <v>11</v>
      </c>
      <c r="I5355" s="11" t="s">
        <v>277</v>
      </c>
      <c r="J5355" s="11" t="s">
        <v>261</v>
      </c>
      <c r="K5355" s="11" t="s">
        <v>11524</v>
      </c>
      <c r="L5355" s="11">
        <v>2</v>
      </c>
    </row>
    <row r="5356" spans="1:12">
      <c r="A5356" s="11" t="s">
        <v>9473</v>
      </c>
      <c r="D5356" s="11" t="s">
        <v>260</v>
      </c>
      <c r="E5356" s="19" t="s">
        <v>9723</v>
      </c>
      <c r="F5356" s="10">
        <v>42036</v>
      </c>
      <c r="G5356" s="10">
        <v>45689</v>
      </c>
      <c r="H5356" s="11">
        <v>11</v>
      </c>
      <c r="I5356" s="11" t="s">
        <v>277</v>
      </c>
      <c r="J5356" s="11" t="s">
        <v>261</v>
      </c>
      <c r="K5356" s="11" t="s">
        <v>11524</v>
      </c>
      <c r="L5356" s="11">
        <v>2</v>
      </c>
    </row>
    <row r="5357" spans="1:12">
      <c r="A5357" s="11" t="s">
        <v>9474</v>
      </c>
      <c r="D5357" s="11" t="s">
        <v>260</v>
      </c>
      <c r="E5357" s="19" t="s">
        <v>9724</v>
      </c>
      <c r="F5357" s="10">
        <v>42036</v>
      </c>
      <c r="G5357" s="10">
        <v>45689</v>
      </c>
      <c r="H5357" s="11">
        <v>11</v>
      </c>
      <c r="I5357" s="11" t="s">
        <v>277</v>
      </c>
      <c r="J5357" s="11" t="s">
        <v>261</v>
      </c>
      <c r="K5357" s="11" t="s">
        <v>11524</v>
      </c>
      <c r="L5357" s="11">
        <v>2</v>
      </c>
    </row>
    <row r="5358" spans="1:12">
      <c r="A5358" s="11" t="s">
        <v>9475</v>
      </c>
      <c r="D5358" s="11" t="s">
        <v>260</v>
      </c>
      <c r="E5358" s="19" t="s">
        <v>9725</v>
      </c>
      <c r="F5358" s="10">
        <v>42036</v>
      </c>
      <c r="G5358" s="10">
        <v>45689</v>
      </c>
      <c r="H5358" s="11">
        <v>11</v>
      </c>
      <c r="I5358" s="20" t="s">
        <v>259</v>
      </c>
      <c r="J5358" s="11" t="s">
        <v>261</v>
      </c>
      <c r="K5358" s="11" t="s">
        <v>11524</v>
      </c>
      <c r="L5358" s="11">
        <v>2</v>
      </c>
    </row>
    <row r="5359" spans="1:12">
      <c r="A5359" s="11" t="s">
        <v>9476</v>
      </c>
      <c r="D5359" s="11" t="s">
        <v>260</v>
      </c>
      <c r="E5359" s="19" t="s">
        <v>9726</v>
      </c>
      <c r="F5359" s="10">
        <v>42036</v>
      </c>
      <c r="G5359" s="10">
        <v>45689</v>
      </c>
      <c r="H5359" s="11">
        <v>11</v>
      </c>
      <c r="I5359" s="20" t="s">
        <v>259</v>
      </c>
      <c r="J5359" s="11" t="s">
        <v>261</v>
      </c>
      <c r="K5359" s="11" t="s">
        <v>11524</v>
      </c>
      <c r="L5359" s="11">
        <v>2</v>
      </c>
    </row>
    <row r="5360" spans="1:12">
      <c r="A5360" s="11" t="s">
        <v>9477</v>
      </c>
      <c r="D5360" s="11" t="s">
        <v>260</v>
      </c>
      <c r="E5360" s="19" t="s">
        <v>9727</v>
      </c>
      <c r="F5360" s="10">
        <v>42036</v>
      </c>
      <c r="G5360" s="10">
        <v>45689</v>
      </c>
      <c r="H5360" s="11">
        <v>11</v>
      </c>
      <c r="I5360" s="20" t="s">
        <v>259</v>
      </c>
      <c r="J5360" s="11" t="s">
        <v>261</v>
      </c>
      <c r="K5360" s="11" t="s">
        <v>11524</v>
      </c>
      <c r="L5360" s="11">
        <v>2</v>
      </c>
    </row>
    <row r="5361" spans="1:12">
      <c r="A5361" s="11" t="s">
        <v>9478</v>
      </c>
      <c r="D5361" s="11" t="s">
        <v>260</v>
      </c>
      <c r="E5361" s="19" t="s">
        <v>9728</v>
      </c>
      <c r="F5361" s="10">
        <v>42036</v>
      </c>
      <c r="G5361" s="10">
        <v>45689</v>
      </c>
      <c r="H5361" s="11">
        <v>11</v>
      </c>
      <c r="I5361" s="20" t="s">
        <v>259</v>
      </c>
      <c r="J5361" s="11" t="s">
        <v>261</v>
      </c>
      <c r="K5361" s="11" t="s">
        <v>11524</v>
      </c>
      <c r="L5361" s="11">
        <v>2</v>
      </c>
    </row>
    <row r="5362" spans="1:12">
      <c r="A5362" s="11" t="s">
        <v>9479</v>
      </c>
      <c r="D5362" s="11" t="s">
        <v>260</v>
      </c>
      <c r="E5362" s="19" t="s">
        <v>9729</v>
      </c>
      <c r="F5362" s="10">
        <v>42036</v>
      </c>
      <c r="G5362" s="10">
        <v>45689</v>
      </c>
      <c r="H5362" s="11">
        <v>11</v>
      </c>
      <c r="I5362" s="20" t="s">
        <v>259</v>
      </c>
      <c r="J5362" s="11" t="s">
        <v>261</v>
      </c>
      <c r="K5362" s="11" t="s">
        <v>11524</v>
      </c>
      <c r="L5362" s="11">
        <v>2</v>
      </c>
    </row>
    <row r="5363" spans="1:12">
      <c r="A5363" s="11" t="s">
        <v>9480</v>
      </c>
      <c r="D5363" s="11" t="s">
        <v>260</v>
      </c>
      <c r="E5363" s="19" t="s">
        <v>9730</v>
      </c>
      <c r="F5363" s="10">
        <v>42036</v>
      </c>
      <c r="G5363" s="10">
        <v>45689</v>
      </c>
      <c r="H5363" s="11">
        <v>11</v>
      </c>
      <c r="I5363" s="20" t="s">
        <v>259</v>
      </c>
      <c r="J5363" s="11" t="s">
        <v>261</v>
      </c>
      <c r="K5363" s="11" t="s">
        <v>11524</v>
      </c>
      <c r="L5363" s="11">
        <v>2</v>
      </c>
    </row>
    <row r="5364" spans="1:12">
      <c r="A5364" s="11" t="s">
        <v>9481</v>
      </c>
      <c r="D5364" s="11" t="s">
        <v>260</v>
      </c>
      <c r="E5364" s="19" t="s">
        <v>9731</v>
      </c>
      <c r="F5364" s="10">
        <v>42036</v>
      </c>
      <c r="G5364" s="10">
        <v>45689</v>
      </c>
      <c r="H5364" s="11">
        <v>11</v>
      </c>
      <c r="I5364" s="20" t="s">
        <v>259</v>
      </c>
      <c r="J5364" s="11" t="s">
        <v>261</v>
      </c>
      <c r="K5364" s="11" t="s">
        <v>11524</v>
      </c>
      <c r="L5364" s="11">
        <v>2</v>
      </c>
    </row>
    <row r="5365" spans="1:12">
      <c r="A5365" s="11" t="s">
        <v>9482</v>
      </c>
      <c r="D5365" s="11" t="s">
        <v>260</v>
      </c>
      <c r="E5365" s="19" t="s">
        <v>9732</v>
      </c>
      <c r="F5365" s="10">
        <v>42036</v>
      </c>
      <c r="G5365" s="10">
        <v>45689</v>
      </c>
      <c r="H5365" s="11">
        <v>11</v>
      </c>
      <c r="I5365" s="20" t="s">
        <v>259</v>
      </c>
      <c r="J5365" s="11" t="s">
        <v>261</v>
      </c>
      <c r="K5365" s="11" t="s">
        <v>11524</v>
      </c>
      <c r="L5365" s="11">
        <v>2</v>
      </c>
    </row>
    <row r="5366" spans="1:12">
      <c r="A5366" s="11" t="s">
        <v>9483</v>
      </c>
      <c r="D5366" s="11" t="s">
        <v>260</v>
      </c>
      <c r="E5366" s="19" t="s">
        <v>9733</v>
      </c>
      <c r="F5366" s="10">
        <v>42036</v>
      </c>
      <c r="G5366" s="10">
        <v>45689</v>
      </c>
      <c r="H5366" s="11">
        <v>11</v>
      </c>
      <c r="I5366" s="20" t="s">
        <v>259</v>
      </c>
      <c r="J5366" s="11" t="s">
        <v>261</v>
      </c>
      <c r="K5366" s="11" t="s">
        <v>11524</v>
      </c>
      <c r="L5366" s="11">
        <v>2</v>
      </c>
    </row>
    <row r="5367" spans="1:12">
      <c r="A5367" s="11" t="s">
        <v>9484</v>
      </c>
      <c r="D5367" s="11" t="s">
        <v>260</v>
      </c>
      <c r="E5367" s="19" t="s">
        <v>9734</v>
      </c>
      <c r="F5367" s="10">
        <v>42036</v>
      </c>
      <c r="G5367" s="10">
        <v>45689</v>
      </c>
      <c r="H5367" s="11">
        <v>11</v>
      </c>
      <c r="I5367" s="20" t="s">
        <v>259</v>
      </c>
      <c r="J5367" s="11" t="s">
        <v>261</v>
      </c>
      <c r="K5367" s="11" t="s">
        <v>11524</v>
      </c>
      <c r="L5367" s="11">
        <v>2</v>
      </c>
    </row>
    <row r="5368" spans="1:12">
      <c r="A5368" s="11" t="s">
        <v>9485</v>
      </c>
      <c r="D5368" s="11" t="s">
        <v>260</v>
      </c>
      <c r="E5368" s="19" t="s">
        <v>9735</v>
      </c>
      <c r="F5368" s="10">
        <v>42036</v>
      </c>
      <c r="G5368" s="10">
        <v>45689</v>
      </c>
      <c r="H5368" s="11">
        <v>11</v>
      </c>
      <c r="I5368" s="20" t="s">
        <v>259</v>
      </c>
      <c r="J5368" s="11" t="s">
        <v>261</v>
      </c>
      <c r="K5368" s="11" t="s">
        <v>11524</v>
      </c>
      <c r="L5368" s="11">
        <v>2</v>
      </c>
    </row>
    <row r="5369" spans="1:12">
      <c r="A5369" s="11" t="s">
        <v>9486</v>
      </c>
      <c r="D5369" s="11" t="s">
        <v>260</v>
      </c>
      <c r="E5369" s="19" t="s">
        <v>9736</v>
      </c>
      <c r="F5369" s="10">
        <v>42036</v>
      </c>
      <c r="G5369" s="10">
        <v>45689</v>
      </c>
      <c r="H5369" s="11">
        <v>11</v>
      </c>
      <c r="I5369" s="20" t="s">
        <v>259</v>
      </c>
      <c r="J5369" s="11" t="s">
        <v>261</v>
      </c>
      <c r="K5369" s="11" t="s">
        <v>11524</v>
      </c>
      <c r="L5369" s="11">
        <v>2</v>
      </c>
    </row>
    <row r="5370" spans="1:12">
      <c r="A5370" s="11" t="s">
        <v>9487</v>
      </c>
      <c r="D5370" s="11" t="s">
        <v>260</v>
      </c>
      <c r="E5370" s="19" t="s">
        <v>9737</v>
      </c>
      <c r="F5370" s="10">
        <v>42036</v>
      </c>
      <c r="G5370" s="10">
        <v>45689</v>
      </c>
      <c r="H5370" s="11">
        <v>11</v>
      </c>
      <c r="I5370" s="20" t="s">
        <v>259</v>
      </c>
      <c r="J5370" s="11" t="s">
        <v>261</v>
      </c>
      <c r="K5370" s="11" t="s">
        <v>11524</v>
      </c>
      <c r="L5370" s="11">
        <v>2</v>
      </c>
    </row>
    <row r="5371" spans="1:12">
      <c r="A5371" s="11" t="s">
        <v>9488</v>
      </c>
      <c r="D5371" s="11" t="s">
        <v>260</v>
      </c>
      <c r="E5371" s="19" t="s">
        <v>9738</v>
      </c>
      <c r="F5371" s="10">
        <v>42036</v>
      </c>
      <c r="G5371" s="10">
        <v>45689</v>
      </c>
      <c r="H5371" s="11">
        <v>11</v>
      </c>
      <c r="I5371" s="20" t="s">
        <v>259</v>
      </c>
      <c r="J5371" s="11" t="s">
        <v>261</v>
      </c>
      <c r="K5371" s="11" t="s">
        <v>11524</v>
      </c>
      <c r="L5371" s="11">
        <v>2</v>
      </c>
    </row>
    <row r="5372" spans="1:12">
      <c r="A5372" s="11" t="s">
        <v>9489</v>
      </c>
      <c r="D5372" s="11" t="s">
        <v>260</v>
      </c>
      <c r="E5372" s="19" t="s">
        <v>9739</v>
      </c>
      <c r="F5372" s="10">
        <v>42036</v>
      </c>
      <c r="G5372" s="10">
        <v>45689</v>
      </c>
      <c r="H5372" s="11">
        <v>11</v>
      </c>
      <c r="I5372" s="20" t="s">
        <v>259</v>
      </c>
      <c r="J5372" s="11" t="s">
        <v>261</v>
      </c>
      <c r="K5372" s="11" t="s">
        <v>11524</v>
      </c>
      <c r="L5372" s="11">
        <v>2</v>
      </c>
    </row>
    <row r="5373" spans="1:12">
      <c r="A5373" s="11" t="s">
        <v>9490</v>
      </c>
      <c r="D5373" s="11" t="s">
        <v>260</v>
      </c>
      <c r="E5373" s="19" t="s">
        <v>9740</v>
      </c>
      <c r="F5373" s="10">
        <v>42036</v>
      </c>
      <c r="G5373" s="10">
        <v>45689</v>
      </c>
      <c r="H5373" s="11">
        <v>11</v>
      </c>
      <c r="I5373" s="11" t="s">
        <v>277</v>
      </c>
      <c r="J5373" s="11" t="s">
        <v>261</v>
      </c>
      <c r="K5373" s="11" t="s">
        <v>11524</v>
      </c>
      <c r="L5373" s="11">
        <v>2</v>
      </c>
    </row>
    <row r="5374" spans="1:12">
      <c r="A5374" s="11" t="s">
        <v>9491</v>
      </c>
      <c r="D5374" s="11" t="s">
        <v>260</v>
      </c>
      <c r="E5374" s="19" t="s">
        <v>9741</v>
      </c>
      <c r="F5374" s="10">
        <v>42036</v>
      </c>
      <c r="G5374" s="10">
        <v>45689</v>
      </c>
      <c r="H5374" s="11">
        <v>11</v>
      </c>
      <c r="I5374" s="11" t="s">
        <v>277</v>
      </c>
      <c r="J5374" s="11" t="s">
        <v>261</v>
      </c>
      <c r="K5374" s="11" t="s">
        <v>11524</v>
      </c>
      <c r="L5374" s="11">
        <v>2</v>
      </c>
    </row>
    <row r="5375" spans="1:12">
      <c r="A5375" s="11" t="s">
        <v>9492</v>
      </c>
      <c r="D5375" s="11" t="s">
        <v>260</v>
      </c>
      <c r="E5375" s="19" t="s">
        <v>9742</v>
      </c>
      <c r="F5375" s="10">
        <v>42036</v>
      </c>
      <c r="G5375" s="10">
        <v>45689</v>
      </c>
      <c r="H5375" s="11">
        <v>11</v>
      </c>
      <c r="I5375" s="11" t="s">
        <v>277</v>
      </c>
      <c r="J5375" s="11" t="s">
        <v>261</v>
      </c>
      <c r="K5375" s="11" t="s">
        <v>11524</v>
      </c>
      <c r="L5375" s="11">
        <v>2</v>
      </c>
    </row>
    <row r="5376" spans="1:12">
      <c r="A5376" s="11" t="s">
        <v>9493</v>
      </c>
      <c r="D5376" s="11" t="s">
        <v>260</v>
      </c>
      <c r="E5376" s="19" t="s">
        <v>9743</v>
      </c>
      <c r="F5376" s="10">
        <v>42036</v>
      </c>
      <c r="G5376" s="10">
        <v>45689</v>
      </c>
      <c r="H5376" s="11">
        <v>11</v>
      </c>
      <c r="I5376" s="20" t="s">
        <v>259</v>
      </c>
      <c r="J5376" s="11" t="s">
        <v>261</v>
      </c>
      <c r="K5376" s="11" t="s">
        <v>11524</v>
      </c>
      <c r="L5376" s="11">
        <v>2</v>
      </c>
    </row>
    <row r="5377" spans="1:12">
      <c r="A5377" s="11" t="s">
        <v>9494</v>
      </c>
      <c r="D5377" s="11" t="s">
        <v>260</v>
      </c>
      <c r="E5377" s="19" t="s">
        <v>9744</v>
      </c>
      <c r="F5377" s="10">
        <v>42036</v>
      </c>
      <c r="G5377" s="10">
        <v>45689</v>
      </c>
      <c r="H5377" s="11">
        <v>11</v>
      </c>
      <c r="I5377" s="20" t="s">
        <v>259</v>
      </c>
      <c r="J5377" s="11" t="s">
        <v>261</v>
      </c>
      <c r="K5377" s="11" t="s">
        <v>11524</v>
      </c>
      <c r="L5377" s="11">
        <v>2</v>
      </c>
    </row>
    <row r="5378" spans="1:12">
      <c r="A5378" s="11" t="s">
        <v>9495</v>
      </c>
      <c r="D5378" s="11" t="s">
        <v>260</v>
      </c>
      <c r="E5378" s="19" t="s">
        <v>9745</v>
      </c>
      <c r="F5378" s="10">
        <v>42036</v>
      </c>
      <c r="G5378" s="10">
        <v>45689</v>
      </c>
      <c r="H5378" s="11">
        <v>11</v>
      </c>
      <c r="I5378" s="20" t="s">
        <v>259</v>
      </c>
      <c r="J5378" s="11" t="s">
        <v>261</v>
      </c>
      <c r="K5378" s="11" t="s">
        <v>11524</v>
      </c>
      <c r="L5378" s="11">
        <v>2</v>
      </c>
    </row>
    <row r="5379" spans="1:12">
      <c r="A5379" s="11" t="s">
        <v>9496</v>
      </c>
      <c r="D5379" s="11" t="s">
        <v>260</v>
      </c>
      <c r="E5379" s="19" t="s">
        <v>9746</v>
      </c>
      <c r="F5379" s="10">
        <v>42036</v>
      </c>
      <c r="G5379" s="10">
        <v>45689</v>
      </c>
      <c r="H5379" s="11">
        <v>11</v>
      </c>
      <c r="I5379" s="20" t="s">
        <v>259</v>
      </c>
      <c r="J5379" s="11" t="s">
        <v>261</v>
      </c>
      <c r="K5379" s="11" t="s">
        <v>11524</v>
      </c>
      <c r="L5379" s="11">
        <v>2</v>
      </c>
    </row>
    <row r="5380" spans="1:12">
      <c r="A5380" s="11" t="s">
        <v>9497</v>
      </c>
      <c r="D5380" s="11" t="s">
        <v>260</v>
      </c>
      <c r="E5380" s="19" t="s">
        <v>9747</v>
      </c>
      <c r="F5380" s="10">
        <v>42036</v>
      </c>
      <c r="G5380" s="10">
        <v>45689</v>
      </c>
      <c r="H5380" s="11">
        <v>11</v>
      </c>
      <c r="I5380" s="20" t="s">
        <v>259</v>
      </c>
      <c r="J5380" s="11" t="s">
        <v>261</v>
      </c>
      <c r="K5380" s="11" t="s">
        <v>11524</v>
      </c>
      <c r="L5380" s="11">
        <v>2</v>
      </c>
    </row>
    <row r="5381" spans="1:12">
      <c r="A5381" s="11" t="s">
        <v>9498</v>
      </c>
      <c r="D5381" s="11" t="s">
        <v>260</v>
      </c>
      <c r="E5381" s="19" t="s">
        <v>9748</v>
      </c>
      <c r="F5381" s="10">
        <v>42036</v>
      </c>
      <c r="G5381" s="10">
        <v>45689</v>
      </c>
      <c r="H5381" s="11">
        <v>11</v>
      </c>
      <c r="I5381" s="20" t="s">
        <v>259</v>
      </c>
      <c r="J5381" s="11" t="s">
        <v>261</v>
      </c>
      <c r="K5381" s="11" t="s">
        <v>11524</v>
      </c>
      <c r="L5381" s="11">
        <v>2</v>
      </c>
    </row>
    <row r="5382" spans="1:12">
      <c r="A5382" s="11" t="s">
        <v>9499</v>
      </c>
      <c r="D5382" s="11" t="s">
        <v>260</v>
      </c>
      <c r="E5382" s="19" t="s">
        <v>9749</v>
      </c>
      <c r="F5382" s="10">
        <v>42036</v>
      </c>
      <c r="G5382" s="10">
        <v>45689</v>
      </c>
      <c r="H5382" s="11">
        <v>11</v>
      </c>
      <c r="I5382" s="20" t="s">
        <v>259</v>
      </c>
      <c r="J5382" s="11" t="s">
        <v>261</v>
      </c>
      <c r="K5382" s="11" t="s">
        <v>11524</v>
      </c>
      <c r="L5382" s="11">
        <v>2</v>
      </c>
    </row>
    <row r="5383" spans="1:12">
      <c r="A5383" s="11" t="s">
        <v>9500</v>
      </c>
      <c r="D5383" s="11" t="s">
        <v>260</v>
      </c>
      <c r="E5383" s="19" t="s">
        <v>9750</v>
      </c>
      <c r="F5383" s="10">
        <v>42036</v>
      </c>
      <c r="G5383" s="10">
        <v>45689</v>
      </c>
      <c r="H5383" s="11">
        <v>11</v>
      </c>
      <c r="I5383" s="20" t="s">
        <v>259</v>
      </c>
      <c r="J5383" s="11" t="s">
        <v>261</v>
      </c>
      <c r="K5383" s="11" t="s">
        <v>11524</v>
      </c>
      <c r="L5383" s="11">
        <v>2</v>
      </c>
    </row>
    <row r="5384" spans="1:12">
      <c r="A5384" s="11" t="s">
        <v>9501</v>
      </c>
      <c r="D5384" s="11" t="s">
        <v>260</v>
      </c>
      <c r="E5384" s="19" t="s">
        <v>9751</v>
      </c>
      <c r="F5384" s="10">
        <v>42036</v>
      </c>
      <c r="G5384" s="10">
        <v>45689</v>
      </c>
      <c r="H5384" s="11">
        <v>11</v>
      </c>
      <c r="I5384" s="20" t="s">
        <v>259</v>
      </c>
      <c r="J5384" s="11" t="s">
        <v>261</v>
      </c>
      <c r="K5384" s="11" t="s">
        <v>11524</v>
      </c>
      <c r="L5384" s="11">
        <v>2</v>
      </c>
    </row>
    <row r="5385" spans="1:12">
      <c r="A5385" s="11" t="s">
        <v>9502</v>
      </c>
      <c r="D5385" s="11" t="s">
        <v>260</v>
      </c>
      <c r="E5385" s="19" t="s">
        <v>9752</v>
      </c>
      <c r="F5385" s="10">
        <v>42036</v>
      </c>
      <c r="G5385" s="10">
        <v>45689</v>
      </c>
      <c r="H5385" s="11">
        <v>11</v>
      </c>
      <c r="I5385" s="20" t="s">
        <v>259</v>
      </c>
      <c r="J5385" s="11" t="s">
        <v>261</v>
      </c>
      <c r="K5385" s="11" t="s">
        <v>11524</v>
      </c>
      <c r="L5385" s="11">
        <v>2</v>
      </c>
    </row>
    <row r="5386" spans="1:12">
      <c r="A5386" s="11" t="s">
        <v>9503</v>
      </c>
      <c r="D5386" s="11" t="s">
        <v>260</v>
      </c>
      <c r="E5386" s="19" t="s">
        <v>9753</v>
      </c>
      <c r="F5386" s="10">
        <v>42036</v>
      </c>
      <c r="G5386" s="10">
        <v>45689</v>
      </c>
      <c r="H5386" s="11">
        <v>11</v>
      </c>
      <c r="I5386" s="20" t="s">
        <v>259</v>
      </c>
      <c r="J5386" s="11" t="s">
        <v>261</v>
      </c>
      <c r="K5386" s="11" t="s">
        <v>11524</v>
      </c>
      <c r="L5386" s="11">
        <v>2</v>
      </c>
    </row>
    <row r="5387" spans="1:12">
      <c r="A5387" s="11" t="s">
        <v>9504</v>
      </c>
      <c r="D5387" s="11" t="s">
        <v>260</v>
      </c>
      <c r="E5387" s="19" t="s">
        <v>9754</v>
      </c>
      <c r="F5387" s="10">
        <v>42036</v>
      </c>
      <c r="G5387" s="10">
        <v>45689</v>
      </c>
      <c r="H5387" s="11">
        <v>11</v>
      </c>
      <c r="I5387" s="20" t="s">
        <v>259</v>
      </c>
      <c r="J5387" s="11" t="s">
        <v>261</v>
      </c>
      <c r="K5387" s="11" t="s">
        <v>11524</v>
      </c>
      <c r="L5387" s="11">
        <v>2</v>
      </c>
    </row>
    <row r="5388" spans="1:12">
      <c r="A5388" s="11" t="s">
        <v>9505</v>
      </c>
      <c r="D5388" s="11" t="s">
        <v>260</v>
      </c>
      <c r="E5388" s="19" t="s">
        <v>9755</v>
      </c>
      <c r="F5388" s="10">
        <v>42036</v>
      </c>
      <c r="G5388" s="10">
        <v>45689</v>
      </c>
      <c r="H5388" s="11">
        <v>11</v>
      </c>
      <c r="I5388" s="20" t="s">
        <v>259</v>
      </c>
      <c r="J5388" s="11" t="s">
        <v>261</v>
      </c>
      <c r="K5388" s="11" t="s">
        <v>11524</v>
      </c>
      <c r="L5388" s="11">
        <v>2</v>
      </c>
    </row>
    <row r="5389" spans="1:12">
      <c r="A5389" s="11" t="s">
        <v>9506</v>
      </c>
      <c r="D5389" s="11" t="s">
        <v>260</v>
      </c>
      <c r="E5389" s="19" t="s">
        <v>9756</v>
      </c>
      <c r="F5389" s="10">
        <v>42036</v>
      </c>
      <c r="G5389" s="10">
        <v>45689</v>
      </c>
      <c r="H5389" s="11">
        <v>11</v>
      </c>
      <c r="I5389" s="20" t="s">
        <v>259</v>
      </c>
      <c r="J5389" s="11" t="s">
        <v>261</v>
      </c>
      <c r="K5389" s="11" t="s">
        <v>11524</v>
      </c>
      <c r="L5389" s="11">
        <v>2</v>
      </c>
    </row>
    <row r="5390" spans="1:12">
      <c r="A5390" s="11" t="s">
        <v>9507</v>
      </c>
      <c r="D5390" s="11" t="s">
        <v>260</v>
      </c>
      <c r="E5390" s="19" t="s">
        <v>9757</v>
      </c>
      <c r="F5390" s="10">
        <v>42036</v>
      </c>
      <c r="G5390" s="10">
        <v>45689</v>
      </c>
      <c r="H5390" s="11">
        <v>11</v>
      </c>
      <c r="I5390" s="20" t="s">
        <v>259</v>
      </c>
      <c r="J5390" s="11" t="s">
        <v>261</v>
      </c>
      <c r="K5390" s="11" t="s">
        <v>11524</v>
      </c>
      <c r="L5390" s="11">
        <v>2</v>
      </c>
    </row>
    <row r="5391" spans="1:12">
      <c r="A5391" s="11" t="s">
        <v>9508</v>
      </c>
      <c r="D5391" s="11" t="s">
        <v>260</v>
      </c>
      <c r="E5391" s="19" t="s">
        <v>9758</v>
      </c>
      <c r="F5391" s="10">
        <v>42036</v>
      </c>
      <c r="G5391" s="10">
        <v>45689</v>
      </c>
      <c r="H5391" s="11">
        <v>11</v>
      </c>
      <c r="I5391" s="11" t="s">
        <v>277</v>
      </c>
      <c r="J5391" s="11" t="s">
        <v>261</v>
      </c>
      <c r="K5391" s="11" t="s">
        <v>11524</v>
      </c>
      <c r="L5391" s="11">
        <v>2</v>
      </c>
    </row>
    <row r="5392" spans="1:12">
      <c r="A5392" s="11" t="s">
        <v>9509</v>
      </c>
      <c r="D5392" s="11" t="s">
        <v>260</v>
      </c>
      <c r="E5392" s="19" t="s">
        <v>9759</v>
      </c>
      <c r="F5392" s="10">
        <v>42036</v>
      </c>
      <c r="G5392" s="10">
        <v>45689</v>
      </c>
      <c r="H5392" s="11">
        <v>11</v>
      </c>
      <c r="I5392" s="11" t="s">
        <v>277</v>
      </c>
      <c r="J5392" s="11" t="s">
        <v>261</v>
      </c>
      <c r="K5392" s="11" t="s">
        <v>11524</v>
      </c>
      <c r="L5392" s="11">
        <v>2</v>
      </c>
    </row>
    <row r="5393" spans="1:12">
      <c r="A5393" s="11" t="s">
        <v>9510</v>
      </c>
      <c r="D5393" s="11" t="s">
        <v>260</v>
      </c>
      <c r="E5393" s="19" t="s">
        <v>9760</v>
      </c>
      <c r="F5393" s="10">
        <v>42036</v>
      </c>
      <c r="G5393" s="10">
        <v>45689</v>
      </c>
      <c r="H5393" s="11">
        <v>11</v>
      </c>
      <c r="I5393" s="11" t="s">
        <v>277</v>
      </c>
      <c r="J5393" s="11" t="s">
        <v>261</v>
      </c>
      <c r="K5393" s="11" t="s">
        <v>11524</v>
      </c>
      <c r="L5393" s="11">
        <v>2</v>
      </c>
    </row>
    <row r="5394" spans="1:12">
      <c r="A5394" s="11" t="s">
        <v>9511</v>
      </c>
      <c r="D5394" s="11" t="s">
        <v>260</v>
      </c>
      <c r="E5394" s="19" t="s">
        <v>9761</v>
      </c>
      <c r="F5394" s="10">
        <v>42036</v>
      </c>
      <c r="G5394" s="10">
        <v>45689</v>
      </c>
      <c r="H5394" s="11">
        <v>11</v>
      </c>
      <c r="I5394" s="20" t="s">
        <v>259</v>
      </c>
      <c r="J5394" s="11" t="s">
        <v>261</v>
      </c>
      <c r="K5394" s="11" t="s">
        <v>11524</v>
      </c>
      <c r="L5394" s="11">
        <v>2</v>
      </c>
    </row>
    <row r="5395" spans="1:12">
      <c r="A5395" s="11" t="s">
        <v>9512</v>
      </c>
      <c r="D5395" s="11" t="s">
        <v>260</v>
      </c>
      <c r="E5395" s="19" t="s">
        <v>9762</v>
      </c>
      <c r="F5395" s="10">
        <v>42036</v>
      </c>
      <c r="G5395" s="10">
        <v>45689</v>
      </c>
      <c r="H5395" s="11">
        <v>11</v>
      </c>
      <c r="I5395" s="20" t="s">
        <v>259</v>
      </c>
      <c r="J5395" s="11" t="s">
        <v>261</v>
      </c>
      <c r="K5395" s="11" t="s">
        <v>11524</v>
      </c>
      <c r="L5395" s="11">
        <v>2</v>
      </c>
    </row>
    <row r="5396" spans="1:12">
      <c r="A5396" s="11" t="s">
        <v>9513</v>
      </c>
      <c r="D5396" s="11" t="s">
        <v>260</v>
      </c>
      <c r="E5396" s="19" t="s">
        <v>9763</v>
      </c>
      <c r="F5396" s="10">
        <v>42036</v>
      </c>
      <c r="G5396" s="10">
        <v>45689</v>
      </c>
      <c r="H5396" s="11">
        <v>11</v>
      </c>
      <c r="I5396" s="20" t="s">
        <v>259</v>
      </c>
      <c r="J5396" s="11" t="s">
        <v>261</v>
      </c>
      <c r="K5396" s="11" t="s">
        <v>11524</v>
      </c>
      <c r="L5396" s="11">
        <v>2</v>
      </c>
    </row>
    <row r="5397" spans="1:12">
      <c r="A5397" s="11" t="s">
        <v>9514</v>
      </c>
      <c r="D5397" s="11" t="s">
        <v>260</v>
      </c>
      <c r="E5397" s="19" t="s">
        <v>9764</v>
      </c>
      <c r="F5397" s="10">
        <v>42036</v>
      </c>
      <c r="G5397" s="10">
        <v>45689</v>
      </c>
      <c r="H5397" s="11">
        <v>11</v>
      </c>
      <c r="I5397" s="20" t="s">
        <v>259</v>
      </c>
      <c r="J5397" s="11" t="s">
        <v>261</v>
      </c>
      <c r="K5397" s="11" t="s">
        <v>11524</v>
      </c>
      <c r="L5397" s="11">
        <v>2</v>
      </c>
    </row>
    <row r="5398" spans="1:12">
      <c r="A5398" s="11" t="s">
        <v>9515</v>
      </c>
      <c r="D5398" s="11" t="s">
        <v>260</v>
      </c>
      <c r="E5398" s="19" t="s">
        <v>9765</v>
      </c>
      <c r="F5398" s="10">
        <v>42036</v>
      </c>
      <c r="G5398" s="10">
        <v>45689</v>
      </c>
      <c r="H5398" s="11">
        <v>11</v>
      </c>
      <c r="I5398" s="20" t="s">
        <v>259</v>
      </c>
      <c r="J5398" s="11" t="s">
        <v>261</v>
      </c>
      <c r="K5398" s="11" t="s">
        <v>11524</v>
      </c>
      <c r="L5398" s="11">
        <v>2</v>
      </c>
    </row>
    <row r="5399" spans="1:12">
      <c r="A5399" s="11" t="s">
        <v>9516</v>
      </c>
      <c r="D5399" s="11" t="s">
        <v>260</v>
      </c>
      <c r="E5399" s="19" t="s">
        <v>9766</v>
      </c>
      <c r="F5399" s="10">
        <v>42036</v>
      </c>
      <c r="G5399" s="10">
        <v>45689</v>
      </c>
      <c r="H5399" s="11">
        <v>11</v>
      </c>
      <c r="I5399" s="20" t="s">
        <v>259</v>
      </c>
      <c r="J5399" s="11" t="s">
        <v>261</v>
      </c>
      <c r="K5399" s="11" t="s">
        <v>11524</v>
      </c>
      <c r="L5399" s="11">
        <v>2</v>
      </c>
    </row>
    <row r="5400" spans="1:12">
      <c r="A5400" s="11" t="s">
        <v>9517</v>
      </c>
      <c r="D5400" s="11" t="s">
        <v>260</v>
      </c>
      <c r="E5400" s="19" t="s">
        <v>9767</v>
      </c>
      <c r="F5400" s="10">
        <v>42036</v>
      </c>
      <c r="G5400" s="10">
        <v>45689</v>
      </c>
      <c r="H5400" s="11">
        <v>11</v>
      </c>
      <c r="I5400" s="20" t="s">
        <v>259</v>
      </c>
      <c r="J5400" s="11" t="s">
        <v>261</v>
      </c>
      <c r="K5400" s="11" t="s">
        <v>11524</v>
      </c>
      <c r="L5400" s="11">
        <v>2</v>
      </c>
    </row>
    <row r="5401" spans="1:12">
      <c r="A5401" s="11" t="s">
        <v>9518</v>
      </c>
      <c r="D5401" s="11" t="s">
        <v>260</v>
      </c>
      <c r="E5401" s="19" t="s">
        <v>9768</v>
      </c>
      <c r="F5401" s="10">
        <v>42036</v>
      </c>
      <c r="G5401" s="10">
        <v>45689</v>
      </c>
      <c r="H5401" s="11">
        <v>11</v>
      </c>
      <c r="I5401" s="20" t="s">
        <v>259</v>
      </c>
      <c r="J5401" s="11" t="s">
        <v>261</v>
      </c>
      <c r="K5401" s="11" t="s">
        <v>11524</v>
      </c>
      <c r="L5401" s="11">
        <v>2</v>
      </c>
    </row>
    <row r="5402" spans="1:12">
      <c r="A5402" s="11" t="s">
        <v>9519</v>
      </c>
      <c r="D5402" s="11" t="s">
        <v>260</v>
      </c>
      <c r="E5402" s="19" t="s">
        <v>9769</v>
      </c>
      <c r="F5402" s="10">
        <v>42036</v>
      </c>
      <c r="G5402" s="10">
        <v>45689</v>
      </c>
      <c r="H5402" s="11">
        <v>11</v>
      </c>
      <c r="I5402" s="20" t="s">
        <v>259</v>
      </c>
      <c r="J5402" s="11" t="s">
        <v>261</v>
      </c>
      <c r="K5402" s="11" t="s">
        <v>11524</v>
      </c>
      <c r="L5402" s="11">
        <v>2</v>
      </c>
    </row>
    <row r="5403" spans="1:12">
      <c r="A5403" s="11" t="s">
        <v>9520</v>
      </c>
      <c r="D5403" s="11" t="s">
        <v>260</v>
      </c>
      <c r="E5403" s="19" t="s">
        <v>9770</v>
      </c>
      <c r="F5403" s="10">
        <v>42036</v>
      </c>
      <c r="G5403" s="10">
        <v>45689</v>
      </c>
      <c r="H5403" s="11">
        <v>11</v>
      </c>
      <c r="I5403" s="20" t="s">
        <v>259</v>
      </c>
      <c r="J5403" s="11" t="s">
        <v>261</v>
      </c>
      <c r="K5403" s="11" t="s">
        <v>11524</v>
      </c>
      <c r="L5403" s="11">
        <v>2</v>
      </c>
    </row>
    <row r="5404" spans="1:12">
      <c r="A5404" s="11" t="s">
        <v>9521</v>
      </c>
      <c r="D5404" s="11" t="s">
        <v>260</v>
      </c>
      <c r="E5404" s="19" t="s">
        <v>9771</v>
      </c>
      <c r="F5404" s="10">
        <v>42036</v>
      </c>
      <c r="G5404" s="10">
        <v>45689</v>
      </c>
      <c r="H5404" s="11">
        <v>11</v>
      </c>
      <c r="I5404" s="20" t="s">
        <v>259</v>
      </c>
      <c r="J5404" s="11" t="s">
        <v>261</v>
      </c>
      <c r="K5404" s="11" t="s">
        <v>11524</v>
      </c>
      <c r="L5404" s="11">
        <v>2</v>
      </c>
    </row>
    <row r="5405" spans="1:12">
      <c r="A5405" s="11" t="s">
        <v>9522</v>
      </c>
      <c r="D5405" s="11" t="s">
        <v>260</v>
      </c>
      <c r="E5405" s="19" t="s">
        <v>9772</v>
      </c>
      <c r="F5405" s="10">
        <v>42036</v>
      </c>
      <c r="G5405" s="10">
        <v>45689</v>
      </c>
      <c r="H5405" s="11">
        <v>11</v>
      </c>
      <c r="I5405" s="20" t="s">
        <v>259</v>
      </c>
      <c r="J5405" s="11" t="s">
        <v>261</v>
      </c>
      <c r="K5405" s="11" t="s">
        <v>11524</v>
      </c>
      <c r="L5405" s="11">
        <v>2</v>
      </c>
    </row>
    <row r="5406" spans="1:12">
      <c r="A5406" s="11" t="s">
        <v>9523</v>
      </c>
      <c r="D5406" s="11" t="s">
        <v>260</v>
      </c>
      <c r="E5406" s="19" t="s">
        <v>9773</v>
      </c>
      <c r="F5406" s="10">
        <v>42036</v>
      </c>
      <c r="G5406" s="10">
        <v>45689</v>
      </c>
      <c r="H5406" s="11">
        <v>11</v>
      </c>
      <c r="I5406" s="20" t="s">
        <v>259</v>
      </c>
      <c r="J5406" s="11" t="s">
        <v>261</v>
      </c>
      <c r="K5406" s="11" t="s">
        <v>11524</v>
      </c>
      <c r="L5406" s="11">
        <v>2</v>
      </c>
    </row>
    <row r="5407" spans="1:12">
      <c r="A5407" s="11" t="s">
        <v>9524</v>
      </c>
      <c r="D5407" s="11" t="s">
        <v>260</v>
      </c>
      <c r="E5407" s="19" t="s">
        <v>9774</v>
      </c>
      <c r="F5407" s="10">
        <v>42036</v>
      </c>
      <c r="G5407" s="10">
        <v>45689</v>
      </c>
      <c r="H5407" s="11">
        <v>11</v>
      </c>
      <c r="I5407" s="20" t="s">
        <v>259</v>
      </c>
      <c r="J5407" s="11" t="s">
        <v>261</v>
      </c>
      <c r="K5407" s="11" t="s">
        <v>11524</v>
      </c>
      <c r="L5407" s="11">
        <v>2</v>
      </c>
    </row>
    <row r="5408" spans="1:12">
      <c r="A5408" s="11" t="s">
        <v>9525</v>
      </c>
      <c r="D5408" s="11" t="s">
        <v>260</v>
      </c>
      <c r="E5408" s="19" t="s">
        <v>9775</v>
      </c>
      <c r="F5408" s="10">
        <v>42036</v>
      </c>
      <c r="G5408" s="10">
        <v>45689</v>
      </c>
      <c r="H5408" s="11">
        <v>11</v>
      </c>
      <c r="I5408" s="20" t="s">
        <v>259</v>
      </c>
      <c r="J5408" s="11" t="s">
        <v>261</v>
      </c>
      <c r="K5408" s="11" t="s">
        <v>11524</v>
      </c>
      <c r="L5408" s="11">
        <v>2</v>
      </c>
    </row>
    <row r="5409" spans="1:12">
      <c r="A5409" s="11" t="s">
        <v>9526</v>
      </c>
      <c r="D5409" s="11" t="s">
        <v>260</v>
      </c>
      <c r="E5409" s="19" t="s">
        <v>9776</v>
      </c>
      <c r="F5409" s="10">
        <v>42036</v>
      </c>
      <c r="G5409" s="10">
        <v>45689</v>
      </c>
      <c r="H5409" s="11">
        <v>11</v>
      </c>
      <c r="I5409" s="11" t="s">
        <v>277</v>
      </c>
      <c r="J5409" s="11" t="s">
        <v>261</v>
      </c>
      <c r="K5409" s="11" t="s">
        <v>11524</v>
      </c>
      <c r="L5409" s="11">
        <v>2</v>
      </c>
    </row>
    <row r="5410" spans="1:12">
      <c r="A5410" s="11" t="s">
        <v>9527</v>
      </c>
      <c r="D5410" s="11" t="s">
        <v>260</v>
      </c>
      <c r="E5410" s="19" t="s">
        <v>9777</v>
      </c>
      <c r="F5410" s="10">
        <v>42036</v>
      </c>
      <c r="G5410" s="10">
        <v>45689</v>
      </c>
      <c r="H5410" s="11">
        <v>11</v>
      </c>
      <c r="I5410" s="11" t="s">
        <v>277</v>
      </c>
      <c r="J5410" s="11" t="s">
        <v>261</v>
      </c>
      <c r="K5410" s="11" t="s">
        <v>11524</v>
      </c>
      <c r="L5410" s="11">
        <v>2</v>
      </c>
    </row>
    <row r="5411" spans="1:12">
      <c r="A5411" s="11" t="s">
        <v>9528</v>
      </c>
      <c r="D5411" s="11" t="s">
        <v>260</v>
      </c>
      <c r="E5411" s="19" t="s">
        <v>9778</v>
      </c>
      <c r="F5411" s="10">
        <v>42036</v>
      </c>
      <c r="G5411" s="10">
        <v>45689</v>
      </c>
      <c r="H5411" s="11">
        <v>11</v>
      </c>
      <c r="I5411" s="11" t="s">
        <v>277</v>
      </c>
      <c r="J5411" s="11" t="s">
        <v>261</v>
      </c>
      <c r="K5411" s="11" t="s">
        <v>11524</v>
      </c>
      <c r="L5411" s="11">
        <v>2</v>
      </c>
    </row>
    <row r="5412" spans="1:12">
      <c r="A5412" s="11" t="s">
        <v>9529</v>
      </c>
      <c r="D5412" s="11" t="s">
        <v>260</v>
      </c>
      <c r="E5412" s="19" t="s">
        <v>9779</v>
      </c>
      <c r="F5412" s="10">
        <v>42036</v>
      </c>
      <c r="G5412" s="10">
        <v>45689</v>
      </c>
      <c r="H5412" s="11">
        <v>11</v>
      </c>
      <c r="I5412" s="20" t="s">
        <v>259</v>
      </c>
      <c r="J5412" s="11" t="s">
        <v>261</v>
      </c>
      <c r="K5412" s="11" t="s">
        <v>11524</v>
      </c>
      <c r="L5412" s="11">
        <v>2</v>
      </c>
    </row>
    <row r="5413" spans="1:12">
      <c r="A5413" s="11" t="s">
        <v>9530</v>
      </c>
      <c r="D5413" s="11" t="s">
        <v>260</v>
      </c>
      <c r="E5413" s="19" t="s">
        <v>9780</v>
      </c>
      <c r="F5413" s="10">
        <v>42036</v>
      </c>
      <c r="G5413" s="10">
        <v>45689</v>
      </c>
      <c r="H5413" s="11">
        <v>11</v>
      </c>
      <c r="I5413" s="20" t="s">
        <v>259</v>
      </c>
      <c r="J5413" s="11" t="s">
        <v>261</v>
      </c>
      <c r="K5413" s="11" t="s">
        <v>11524</v>
      </c>
      <c r="L5413" s="11">
        <v>2</v>
      </c>
    </row>
    <row r="5414" spans="1:12">
      <c r="A5414" s="11" t="s">
        <v>9531</v>
      </c>
      <c r="D5414" s="11" t="s">
        <v>260</v>
      </c>
      <c r="E5414" s="19" t="s">
        <v>9781</v>
      </c>
      <c r="F5414" s="10">
        <v>42036</v>
      </c>
      <c r="G5414" s="10">
        <v>45689</v>
      </c>
      <c r="H5414" s="11">
        <v>11</v>
      </c>
      <c r="I5414" s="20" t="s">
        <v>259</v>
      </c>
      <c r="J5414" s="11" t="s">
        <v>261</v>
      </c>
      <c r="K5414" s="11" t="s">
        <v>11524</v>
      </c>
      <c r="L5414" s="11">
        <v>2</v>
      </c>
    </row>
    <row r="5415" spans="1:12">
      <c r="A5415" s="11" t="s">
        <v>9532</v>
      </c>
      <c r="D5415" s="11" t="s">
        <v>260</v>
      </c>
      <c r="E5415" s="19" t="s">
        <v>9782</v>
      </c>
      <c r="F5415" s="10">
        <v>42036</v>
      </c>
      <c r="G5415" s="10">
        <v>45689</v>
      </c>
      <c r="H5415" s="11">
        <v>11</v>
      </c>
      <c r="I5415" s="20" t="s">
        <v>259</v>
      </c>
      <c r="J5415" s="11" t="s">
        <v>261</v>
      </c>
      <c r="K5415" s="11" t="s">
        <v>11524</v>
      </c>
      <c r="L5415" s="11">
        <v>2</v>
      </c>
    </row>
    <row r="5416" spans="1:12">
      <c r="A5416" s="11" t="s">
        <v>9533</v>
      </c>
      <c r="D5416" s="11" t="s">
        <v>260</v>
      </c>
      <c r="E5416" s="19" t="s">
        <v>9783</v>
      </c>
      <c r="F5416" s="10">
        <v>42036</v>
      </c>
      <c r="G5416" s="10">
        <v>45689</v>
      </c>
      <c r="H5416" s="11">
        <v>11</v>
      </c>
      <c r="I5416" s="20" t="s">
        <v>259</v>
      </c>
      <c r="J5416" s="11" t="s">
        <v>261</v>
      </c>
      <c r="K5416" s="11" t="s">
        <v>11524</v>
      </c>
      <c r="L5416" s="11">
        <v>2</v>
      </c>
    </row>
    <row r="5417" spans="1:12">
      <c r="A5417" s="11" t="s">
        <v>9534</v>
      </c>
      <c r="D5417" s="11" t="s">
        <v>260</v>
      </c>
      <c r="E5417" s="19" t="s">
        <v>9784</v>
      </c>
      <c r="F5417" s="10">
        <v>42036</v>
      </c>
      <c r="G5417" s="10">
        <v>45689</v>
      </c>
      <c r="H5417" s="11">
        <v>11</v>
      </c>
      <c r="I5417" s="20" t="s">
        <v>259</v>
      </c>
      <c r="J5417" s="11" t="s">
        <v>261</v>
      </c>
      <c r="K5417" s="11" t="s">
        <v>11524</v>
      </c>
      <c r="L5417" s="11">
        <v>2</v>
      </c>
    </row>
    <row r="5418" spans="1:12">
      <c r="A5418" s="11" t="s">
        <v>9535</v>
      </c>
      <c r="D5418" s="11" t="s">
        <v>260</v>
      </c>
      <c r="E5418" s="19" t="s">
        <v>9785</v>
      </c>
      <c r="F5418" s="10">
        <v>42036</v>
      </c>
      <c r="G5418" s="10">
        <v>45689</v>
      </c>
      <c r="H5418" s="11">
        <v>11</v>
      </c>
      <c r="I5418" s="20" t="s">
        <v>259</v>
      </c>
      <c r="J5418" s="11" t="s">
        <v>261</v>
      </c>
      <c r="K5418" s="11" t="s">
        <v>11524</v>
      </c>
      <c r="L5418" s="11">
        <v>2</v>
      </c>
    </row>
    <row r="5419" spans="1:12">
      <c r="A5419" s="11" t="s">
        <v>9536</v>
      </c>
      <c r="D5419" s="11" t="s">
        <v>260</v>
      </c>
      <c r="E5419" s="19" t="s">
        <v>9786</v>
      </c>
      <c r="F5419" s="10">
        <v>42036</v>
      </c>
      <c r="G5419" s="10">
        <v>45689</v>
      </c>
      <c r="H5419" s="11">
        <v>11</v>
      </c>
      <c r="I5419" s="20" t="s">
        <v>259</v>
      </c>
      <c r="J5419" s="11" t="s">
        <v>261</v>
      </c>
      <c r="K5419" s="11" t="s">
        <v>11524</v>
      </c>
      <c r="L5419" s="11">
        <v>2</v>
      </c>
    </row>
    <row r="5420" spans="1:12">
      <c r="A5420" s="11" t="s">
        <v>9537</v>
      </c>
      <c r="D5420" s="11" t="s">
        <v>260</v>
      </c>
      <c r="E5420" s="19" t="s">
        <v>9787</v>
      </c>
      <c r="F5420" s="10">
        <v>42036</v>
      </c>
      <c r="G5420" s="10">
        <v>45689</v>
      </c>
      <c r="H5420" s="11">
        <v>11</v>
      </c>
      <c r="I5420" s="20" t="s">
        <v>259</v>
      </c>
      <c r="J5420" s="11" t="s">
        <v>261</v>
      </c>
      <c r="K5420" s="11" t="s">
        <v>11524</v>
      </c>
      <c r="L5420" s="11">
        <v>2</v>
      </c>
    </row>
    <row r="5421" spans="1:12">
      <c r="A5421" s="11" t="s">
        <v>9538</v>
      </c>
      <c r="D5421" s="11" t="s">
        <v>260</v>
      </c>
      <c r="E5421" s="19" t="s">
        <v>9788</v>
      </c>
      <c r="F5421" s="10">
        <v>42036</v>
      </c>
      <c r="G5421" s="10">
        <v>45689</v>
      </c>
      <c r="H5421" s="11">
        <v>11</v>
      </c>
      <c r="I5421" s="20" t="s">
        <v>259</v>
      </c>
      <c r="J5421" s="11" t="s">
        <v>261</v>
      </c>
      <c r="K5421" s="11" t="s">
        <v>11524</v>
      </c>
      <c r="L5421" s="11">
        <v>2</v>
      </c>
    </row>
    <row r="5422" spans="1:12">
      <c r="A5422" s="11" t="s">
        <v>9539</v>
      </c>
      <c r="D5422" s="11" t="s">
        <v>260</v>
      </c>
      <c r="E5422" s="19" t="s">
        <v>9789</v>
      </c>
      <c r="F5422" s="10">
        <v>42036</v>
      </c>
      <c r="G5422" s="10">
        <v>45689</v>
      </c>
      <c r="H5422" s="11">
        <v>11</v>
      </c>
      <c r="I5422" s="20" t="s">
        <v>259</v>
      </c>
      <c r="J5422" s="11" t="s">
        <v>261</v>
      </c>
      <c r="K5422" s="11" t="s">
        <v>11524</v>
      </c>
      <c r="L5422" s="11">
        <v>2</v>
      </c>
    </row>
    <row r="5423" spans="1:12">
      <c r="A5423" s="11" t="s">
        <v>9540</v>
      </c>
      <c r="D5423" s="11" t="s">
        <v>260</v>
      </c>
      <c r="E5423" s="19" t="s">
        <v>9790</v>
      </c>
      <c r="F5423" s="10">
        <v>42036</v>
      </c>
      <c r="G5423" s="10">
        <v>45689</v>
      </c>
      <c r="H5423" s="11">
        <v>11</v>
      </c>
      <c r="I5423" s="20" t="s">
        <v>259</v>
      </c>
      <c r="J5423" s="11" t="s">
        <v>261</v>
      </c>
      <c r="K5423" s="11" t="s">
        <v>11524</v>
      </c>
      <c r="L5423" s="11">
        <v>2</v>
      </c>
    </row>
    <row r="5424" spans="1:12">
      <c r="A5424" s="11" t="s">
        <v>9541</v>
      </c>
      <c r="D5424" s="11" t="s">
        <v>260</v>
      </c>
      <c r="E5424" s="19" t="s">
        <v>9791</v>
      </c>
      <c r="F5424" s="10">
        <v>42036</v>
      </c>
      <c r="G5424" s="10">
        <v>45689</v>
      </c>
      <c r="H5424" s="11">
        <v>11</v>
      </c>
      <c r="I5424" s="20" t="s">
        <v>259</v>
      </c>
      <c r="J5424" s="11" t="s">
        <v>261</v>
      </c>
      <c r="K5424" s="11" t="s">
        <v>11524</v>
      </c>
      <c r="L5424" s="11">
        <v>2</v>
      </c>
    </row>
    <row r="5425" spans="1:12">
      <c r="A5425" s="11" t="s">
        <v>9542</v>
      </c>
      <c r="D5425" s="11" t="s">
        <v>260</v>
      </c>
      <c r="E5425" s="19" t="s">
        <v>9792</v>
      </c>
      <c r="F5425" s="10">
        <v>42036</v>
      </c>
      <c r="G5425" s="10">
        <v>45689</v>
      </c>
      <c r="H5425" s="11">
        <v>11</v>
      </c>
      <c r="I5425" s="20" t="s">
        <v>259</v>
      </c>
      <c r="J5425" s="11" t="s">
        <v>261</v>
      </c>
      <c r="K5425" s="11" t="s">
        <v>11524</v>
      </c>
      <c r="L5425" s="11">
        <v>2</v>
      </c>
    </row>
    <row r="5426" spans="1:12">
      <c r="A5426" s="11" t="s">
        <v>9543</v>
      </c>
      <c r="D5426" s="11" t="s">
        <v>260</v>
      </c>
      <c r="E5426" s="19" t="s">
        <v>9793</v>
      </c>
      <c r="F5426" s="10">
        <v>42036</v>
      </c>
      <c r="G5426" s="10">
        <v>45689</v>
      </c>
      <c r="H5426" s="11">
        <v>11</v>
      </c>
      <c r="I5426" s="20" t="s">
        <v>259</v>
      </c>
      <c r="J5426" s="11" t="s">
        <v>261</v>
      </c>
      <c r="K5426" s="11" t="s">
        <v>11524</v>
      </c>
      <c r="L5426" s="11">
        <v>2</v>
      </c>
    </row>
    <row r="5427" spans="1:12">
      <c r="A5427" s="11" t="s">
        <v>9544</v>
      </c>
      <c r="D5427" s="11" t="s">
        <v>260</v>
      </c>
      <c r="E5427" s="19" t="s">
        <v>9794</v>
      </c>
      <c r="F5427" s="10">
        <v>42036</v>
      </c>
      <c r="G5427" s="10">
        <v>45689</v>
      </c>
      <c r="H5427" s="11">
        <v>11</v>
      </c>
      <c r="I5427" s="11" t="s">
        <v>277</v>
      </c>
      <c r="J5427" s="11" t="s">
        <v>261</v>
      </c>
      <c r="K5427" s="11" t="s">
        <v>11524</v>
      </c>
      <c r="L5427" s="11">
        <v>2</v>
      </c>
    </row>
    <row r="5428" spans="1:12">
      <c r="A5428" s="11" t="s">
        <v>9545</v>
      </c>
      <c r="D5428" s="11" t="s">
        <v>260</v>
      </c>
      <c r="E5428" s="19" t="s">
        <v>9795</v>
      </c>
      <c r="F5428" s="10">
        <v>42036</v>
      </c>
      <c r="G5428" s="10">
        <v>45689</v>
      </c>
      <c r="H5428" s="11">
        <v>11</v>
      </c>
      <c r="I5428" s="11" t="s">
        <v>277</v>
      </c>
      <c r="J5428" s="11" t="s">
        <v>261</v>
      </c>
      <c r="K5428" s="11" t="s">
        <v>11524</v>
      </c>
      <c r="L5428" s="11">
        <v>2</v>
      </c>
    </row>
    <row r="5429" spans="1:12">
      <c r="A5429" s="11" t="s">
        <v>9546</v>
      </c>
      <c r="D5429" s="11" t="s">
        <v>260</v>
      </c>
      <c r="E5429" s="19" t="s">
        <v>9796</v>
      </c>
      <c r="F5429" s="10">
        <v>42036</v>
      </c>
      <c r="G5429" s="10">
        <v>45689</v>
      </c>
      <c r="H5429" s="11">
        <v>11</v>
      </c>
      <c r="I5429" s="11" t="s">
        <v>277</v>
      </c>
      <c r="J5429" s="11" t="s">
        <v>261</v>
      </c>
      <c r="K5429" s="11" t="s">
        <v>11524</v>
      </c>
      <c r="L5429" s="11">
        <v>2</v>
      </c>
    </row>
    <row r="5430" spans="1:12">
      <c r="A5430" s="11" t="s">
        <v>9547</v>
      </c>
      <c r="D5430" s="11" t="s">
        <v>260</v>
      </c>
      <c r="E5430" s="19" t="s">
        <v>9797</v>
      </c>
      <c r="F5430" s="10">
        <v>42036</v>
      </c>
      <c r="G5430" s="10">
        <v>45689</v>
      </c>
      <c r="H5430" s="11">
        <v>11</v>
      </c>
      <c r="I5430" s="20" t="s">
        <v>259</v>
      </c>
      <c r="J5430" s="11" t="s">
        <v>261</v>
      </c>
      <c r="K5430" s="11" t="s">
        <v>11524</v>
      </c>
      <c r="L5430" s="11">
        <v>2</v>
      </c>
    </row>
    <row r="5431" spans="1:12">
      <c r="A5431" s="11" t="s">
        <v>9548</v>
      </c>
      <c r="D5431" s="11" t="s">
        <v>260</v>
      </c>
      <c r="E5431" s="19" t="s">
        <v>9798</v>
      </c>
      <c r="F5431" s="10">
        <v>42036</v>
      </c>
      <c r="G5431" s="10">
        <v>45689</v>
      </c>
      <c r="H5431" s="11">
        <v>11</v>
      </c>
      <c r="I5431" s="20" t="s">
        <v>259</v>
      </c>
      <c r="J5431" s="11" t="s">
        <v>261</v>
      </c>
      <c r="K5431" s="11" t="s">
        <v>11524</v>
      </c>
      <c r="L5431" s="11">
        <v>2</v>
      </c>
    </row>
    <row r="5432" spans="1:12">
      <c r="A5432" s="11" t="s">
        <v>9549</v>
      </c>
      <c r="D5432" s="11" t="s">
        <v>260</v>
      </c>
      <c r="E5432" s="19" t="s">
        <v>9799</v>
      </c>
      <c r="F5432" s="10">
        <v>42036</v>
      </c>
      <c r="G5432" s="10">
        <v>45689</v>
      </c>
      <c r="H5432" s="11">
        <v>11</v>
      </c>
      <c r="I5432" s="20" t="s">
        <v>259</v>
      </c>
      <c r="J5432" s="11" t="s">
        <v>261</v>
      </c>
      <c r="K5432" s="11" t="s">
        <v>11524</v>
      </c>
      <c r="L5432" s="11">
        <v>2</v>
      </c>
    </row>
    <row r="5433" spans="1:12">
      <c r="A5433" s="11" t="s">
        <v>9550</v>
      </c>
      <c r="D5433" s="11" t="s">
        <v>260</v>
      </c>
      <c r="E5433" s="19" t="s">
        <v>9800</v>
      </c>
      <c r="F5433" s="10">
        <v>42036</v>
      </c>
      <c r="G5433" s="10">
        <v>45689</v>
      </c>
      <c r="H5433" s="11">
        <v>11</v>
      </c>
      <c r="I5433" s="20" t="s">
        <v>259</v>
      </c>
      <c r="J5433" s="11" t="s">
        <v>261</v>
      </c>
      <c r="K5433" s="11" t="s">
        <v>11524</v>
      </c>
      <c r="L5433" s="11">
        <v>2</v>
      </c>
    </row>
    <row r="5434" spans="1:12">
      <c r="A5434" s="11" t="s">
        <v>9551</v>
      </c>
      <c r="D5434" s="11" t="s">
        <v>260</v>
      </c>
      <c r="E5434" s="19" t="s">
        <v>9801</v>
      </c>
      <c r="F5434" s="10">
        <v>42036</v>
      </c>
      <c r="G5434" s="10">
        <v>45689</v>
      </c>
      <c r="H5434" s="11">
        <v>11</v>
      </c>
      <c r="I5434" s="20" t="s">
        <v>259</v>
      </c>
      <c r="J5434" s="11" t="s">
        <v>261</v>
      </c>
      <c r="K5434" s="11" t="s">
        <v>11524</v>
      </c>
      <c r="L5434" s="11">
        <v>2</v>
      </c>
    </row>
    <row r="5435" spans="1:12">
      <c r="A5435" s="11" t="s">
        <v>9552</v>
      </c>
      <c r="D5435" s="11" t="s">
        <v>260</v>
      </c>
      <c r="E5435" s="19" t="s">
        <v>9802</v>
      </c>
      <c r="F5435" s="10">
        <v>42036</v>
      </c>
      <c r="G5435" s="10">
        <v>45689</v>
      </c>
      <c r="H5435" s="11">
        <v>11</v>
      </c>
      <c r="I5435" s="20" t="s">
        <v>259</v>
      </c>
      <c r="J5435" s="11" t="s">
        <v>261</v>
      </c>
      <c r="K5435" s="11" t="s">
        <v>11524</v>
      </c>
      <c r="L5435" s="11">
        <v>2</v>
      </c>
    </row>
    <row r="5436" spans="1:12">
      <c r="A5436" s="11" t="s">
        <v>9553</v>
      </c>
      <c r="D5436" s="11" t="s">
        <v>260</v>
      </c>
      <c r="E5436" s="19" t="s">
        <v>9803</v>
      </c>
      <c r="F5436" s="10">
        <v>42036</v>
      </c>
      <c r="G5436" s="10">
        <v>45689</v>
      </c>
      <c r="H5436" s="11">
        <v>11</v>
      </c>
      <c r="I5436" s="20" t="s">
        <v>259</v>
      </c>
      <c r="J5436" s="11" t="s">
        <v>261</v>
      </c>
      <c r="K5436" s="11" t="s">
        <v>11524</v>
      </c>
      <c r="L5436" s="11">
        <v>2</v>
      </c>
    </row>
    <row r="5437" spans="1:12">
      <c r="A5437" s="11" t="s">
        <v>9554</v>
      </c>
      <c r="D5437" s="11" t="s">
        <v>260</v>
      </c>
      <c r="E5437" s="19" t="s">
        <v>9804</v>
      </c>
      <c r="F5437" s="10">
        <v>42036</v>
      </c>
      <c r="G5437" s="10">
        <v>45689</v>
      </c>
      <c r="H5437" s="11">
        <v>11</v>
      </c>
      <c r="I5437" s="20" t="s">
        <v>259</v>
      </c>
      <c r="J5437" s="11" t="s">
        <v>261</v>
      </c>
      <c r="K5437" s="11" t="s">
        <v>11524</v>
      </c>
      <c r="L5437" s="11">
        <v>2</v>
      </c>
    </row>
    <row r="5438" spans="1:12">
      <c r="A5438" s="11" t="s">
        <v>9555</v>
      </c>
      <c r="D5438" s="11" t="s">
        <v>260</v>
      </c>
      <c r="E5438" s="19" t="s">
        <v>9805</v>
      </c>
      <c r="F5438" s="10">
        <v>42036</v>
      </c>
      <c r="G5438" s="10">
        <v>45689</v>
      </c>
      <c r="H5438" s="11">
        <v>11</v>
      </c>
      <c r="I5438" s="20" t="s">
        <v>259</v>
      </c>
      <c r="J5438" s="11" t="s">
        <v>261</v>
      </c>
      <c r="K5438" s="11" t="s">
        <v>11524</v>
      </c>
      <c r="L5438" s="11">
        <v>2</v>
      </c>
    </row>
    <row r="5439" spans="1:12">
      <c r="A5439" s="11" t="s">
        <v>9556</v>
      </c>
      <c r="D5439" s="11" t="s">
        <v>260</v>
      </c>
      <c r="E5439" s="19" t="s">
        <v>9806</v>
      </c>
      <c r="F5439" s="10">
        <v>42036</v>
      </c>
      <c r="G5439" s="10">
        <v>45689</v>
      </c>
      <c r="H5439" s="11">
        <v>11</v>
      </c>
      <c r="I5439" s="20" t="s">
        <v>259</v>
      </c>
      <c r="J5439" s="11" t="s">
        <v>261</v>
      </c>
      <c r="K5439" s="11" t="s">
        <v>11524</v>
      </c>
      <c r="L5439" s="11">
        <v>2</v>
      </c>
    </row>
    <row r="5440" spans="1:12">
      <c r="A5440" s="11" t="s">
        <v>9557</v>
      </c>
      <c r="D5440" s="11" t="s">
        <v>260</v>
      </c>
      <c r="E5440" s="19" t="s">
        <v>9807</v>
      </c>
      <c r="F5440" s="10">
        <v>42036</v>
      </c>
      <c r="G5440" s="10">
        <v>45689</v>
      </c>
      <c r="H5440" s="11">
        <v>11</v>
      </c>
      <c r="I5440" s="20" t="s">
        <v>259</v>
      </c>
      <c r="J5440" s="11" t="s">
        <v>261</v>
      </c>
      <c r="K5440" s="11" t="s">
        <v>11524</v>
      </c>
      <c r="L5440" s="11">
        <v>2</v>
      </c>
    </row>
    <row r="5441" spans="1:12">
      <c r="A5441" s="11" t="s">
        <v>9558</v>
      </c>
      <c r="D5441" s="11" t="s">
        <v>260</v>
      </c>
      <c r="E5441" s="19" t="s">
        <v>9808</v>
      </c>
      <c r="F5441" s="10">
        <v>42036</v>
      </c>
      <c r="G5441" s="10">
        <v>45689</v>
      </c>
      <c r="H5441" s="11">
        <v>11</v>
      </c>
      <c r="I5441" s="20" t="s">
        <v>259</v>
      </c>
      <c r="J5441" s="11" t="s">
        <v>261</v>
      </c>
      <c r="K5441" s="11" t="s">
        <v>11524</v>
      </c>
      <c r="L5441" s="11">
        <v>2</v>
      </c>
    </row>
    <row r="5442" spans="1:12">
      <c r="A5442" s="11" t="s">
        <v>9559</v>
      </c>
      <c r="D5442" s="11" t="s">
        <v>260</v>
      </c>
      <c r="E5442" s="19" t="s">
        <v>9809</v>
      </c>
      <c r="F5442" s="10">
        <v>42036</v>
      </c>
      <c r="G5442" s="10">
        <v>45689</v>
      </c>
      <c r="H5442" s="11">
        <v>11</v>
      </c>
      <c r="I5442" s="20" t="s">
        <v>259</v>
      </c>
      <c r="J5442" s="11" t="s">
        <v>261</v>
      </c>
      <c r="K5442" s="11" t="s">
        <v>11524</v>
      </c>
      <c r="L5442" s="11">
        <v>2</v>
      </c>
    </row>
    <row r="5443" spans="1:12">
      <c r="A5443" s="11" t="s">
        <v>9560</v>
      </c>
      <c r="D5443" s="11" t="s">
        <v>260</v>
      </c>
      <c r="E5443" s="19" t="s">
        <v>9810</v>
      </c>
      <c r="F5443" s="10">
        <v>42036</v>
      </c>
      <c r="G5443" s="10">
        <v>45689</v>
      </c>
      <c r="H5443" s="11">
        <v>11</v>
      </c>
      <c r="I5443" s="20" t="s">
        <v>259</v>
      </c>
      <c r="J5443" s="11" t="s">
        <v>261</v>
      </c>
      <c r="K5443" s="11" t="s">
        <v>11524</v>
      </c>
      <c r="L5443" s="11">
        <v>2</v>
      </c>
    </row>
    <row r="5444" spans="1:12">
      <c r="A5444" s="11" t="s">
        <v>9561</v>
      </c>
      <c r="D5444" s="11" t="s">
        <v>260</v>
      </c>
      <c r="E5444" s="19" t="s">
        <v>9811</v>
      </c>
      <c r="F5444" s="10">
        <v>42036</v>
      </c>
      <c r="G5444" s="10">
        <v>45689</v>
      </c>
      <c r="H5444" s="11">
        <v>11</v>
      </c>
      <c r="I5444" s="20" t="s">
        <v>259</v>
      </c>
      <c r="J5444" s="11" t="s">
        <v>261</v>
      </c>
      <c r="K5444" s="11" t="s">
        <v>11524</v>
      </c>
      <c r="L5444" s="11">
        <v>2</v>
      </c>
    </row>
    <row r="5445" spans="1:12">
      <c r="A5445" s="11" t="s">
        <v>9562</v>
      </c>
      <c r="D5445" s="11" t="s">
        <v>260</v>
      </c>
      <c r="E5445" s="19" t="s">
        <v>9812</v>
      </c>
      <c r="F5445" s="10">
        <v>42036</v>
      </c>
      <c r="G5445" s="10">
        <v>45689</v>
      </c>
      <c r="H5445" s="11">
        <v>11</v>
      </c>
      <c r="I5445" s="11" t="s">
        <v>277</v>
      </c>
      <c r="J5445" s="11" t="s">
        <v>261</v>
      </c>
      <c r="K5445" s="11" t="s">
        <v>11524</v>
      </c>
      <c r="L5445" s="11">
        <v>2</v>
      </c>
    </row>
    <row r="5446" spans="1:12">
      <c r="A5446" s="11" t="s">
        <v>9563</v>
      </c>
      <c r="D5446" s="11" t="s">
        <v>260</v>
      </c>
      <c r="E5446" s="19" t="s">
        <v>9813</v>
      </c>
      <c r="F5446" s="10">
        <v>42036</v>
      </c>
      <c r="G5446" s="10">
        <v>45689</v>
      </c>
      <c r="H5446" s="11">
        <v>11</v>
      </c>
      <c r="I5446" s="11" t="s">
        <v>277</v>
      </c>
      <c r="J5446" s="11" t="s">
        <v>261</v>
      </c>
      <c r="K5446" s="11" t="s">
        <v>11524</v>
      </c>
      <c r="L5446" s="11">
        <v>2</v>
      </c>
    </row>
    <row r="5447" spans="1:12">
      <c r="A5447" s="11" t="s">
        <v>9564</v>
      </c>
      <c r="D5447" s="11" t="s">
        <v>260</v>
      </c>
      <c r="E5447" s="19" t="s">
        <v>9814</v>
      </c>
      <c r="F5447" s="10">
        <v>42036</v>
      </c>
      <c r="G5447" s="10">
        <v>45689</v>
      </c>
      <c r="H5447" s="11">
        <v>11</v>
      </c>
      <c r="I5447" s="11" t="s">
        <v>277</v>
      </c>
      <c r="J5447" s="11" t="s">
        <v>261</v>
      </c>
      <c r="K5447" s="11" t="s">
        <v>11524</v>
      </c>
      <c r="L5447" s="11">
        <v>2</v>
      </c>
    </row>
    <row r="5448" spans="1:12">
      <c r="A5448" s="11" t="s">
        <v>9565</v>
      </c>
      <c r="D5448" s="11" t="s">
        <v>260</v>
      </c>
      <c r="E5448" s="19" t="s">
        <v>9815</v>
      </c>
      <c r="F5448" s="10">
        <v>42036</v>
      </c>
      <c r="G5448" s="10">
        <v>45689</v>
      </c>
      <c r="H5448" s="11">
        <v>11</v>
      </c>
      <c r="I5448" s="20" t="s">
        <v>259</v>
      </c>
      <c r="J5448" s="11" t="s">
        <v>261</v>
      </c>
      <c r="K5448" s="11" t="s">
        <v>11524</v>
      </c>
      <c r="L5448" s="11">
        <v>2</v>
      </c>
    </row>
    <row r="5449" spans="1:12">
      <c r="A5449" s="11" t="s">
        <v>9566</v>
      </c>
      <c r="D5449" s="11" t="s">
        <v>260</v>
      </c>
      <c r="E5449" s="19" t="s">
        <v>9816</v>
      </c>
      <c r="F5449" s="10">
        <v>42036</v>
      </c>
      <c r="G5449" s="10">
        <v>45689</v>
      </c>
      <c r="H5449" s="11">
        <v>11</v>
      </c>
      <c r="I5449" s="20" t="s">
        <v>259</v>
      </c>
      <c r="J5449" s="11" t="s">
        <v>261</v>
      </c>
      <c r="K5449" s="11" t="s">
        <v>11524</v>
      </c>
      <c r="L5449" s="11">
        <v>2</v>
      </c>
    </row>
    <row r="5450" spans="1:12">
      <c r="A5450" s="11" t="s">
        <v>9567</v>
      </c>
      <c r="D5450" s="11" t="s">
        <v>260</v>
      </c>
      <c r="E5450" s="19" t="s">
        <v>9817</v>
      </c>
      <c r="F5450" s="10">
        <v>42036</v>
      </c>
      <c r="G5450" s="10">
        <v>45689</v>
      </c>
      <c r="H5450" s="11">
        <v>11</v>
      </c>
      <c r="I5450" s="20" t="s">
        <v>259</v>
      </c>
      <c r="J5450" s="11" t="s">
        <v>261</v>
      </c>
      <c r="K5450" s="11" t="s">
        <v>11524</v>
      </c>
      <c r="L5450" s="11">
        <v>2</v>
      </c>
    </row>
    <row r="5451" spans="1:12">
      <c r="A5451" s="11" t="s">
        <v>9568</v>
      </c>
      <c r="D5451" s="11" t="s">
        <v>260</v>
      </c>
      <c r="E5451" s="19" t="s">
        <v>9818</v>
      </c>
      <c r="F5451" s="10">
        <v>42036</v>
      </c>
      <c r="G5451" s="10">
        <v>45689</v>
      </c>
      <c r="H5451" s="11">
        <v>11</v>
      </c>
      <c r="I5451" s="20" t="s">
        <v>259</v>
      </c>
      <c r="J5451" s="11" t="s">
        <v>261</v>
      </c>
      <c r="K5451" s="11" t="s">
        <v>11524</v>
      </c>
      <c r="L5451" s="11">
        <v>2</v>
      </c>
    </row>
    <row r="5452" spans="1:12">
      <c r="A5452" s="11" t="s">
        <v>9569</v>
      </c>
      <c r="D5452" s="11" t="s">
        <v>260</v>
      </c>
      <c r="E5452" s="19" t="s">
        <v>9819</v>
      </c>
      <c r="F5452" s="10">
        <v>42036</v>
      </c>
      <c r="G5452" s="10">
        <v>45689</v>
      </c>
      <c r="H5452" s="11">
        <v>11</v>
      </c>
      <c r="I5452" s="20" t="s">
        <v>259</v>
      </c>
      <c r="J5452" s="11" t="s">
        <v>261</v>
      </c>
      <c r="K5452" s="11" t="s">
        <v>11524</v>
      </c>
      <c r="L5452" s="11">
        <v>2</v>
      </c>
    </row>
    <row r="5453" spans="1:12">
      <c r="A5453" s="11" t="s">
        <v>9570</v>
      </c>
      <c r="D5453" s="11" t="s">
        <v>260</v>
      </c>
      <c r="E5453" s="19" t="s">
        <v>9820</v>
      </c>
      <c r="F5453" s="10">
        <v>42036</v>
      </c>
      <c r="G5453" s="10">
        <v>45689</v>
      </c>
      <c r="H5453" s="11">
        <v>11</v>
      </c>
      <c r="I5453" s="20" t="s">
        <v>259</v>
      </c>
      <c r="J5453" s="11" t="s">
        <v>261</v>
      </c>
      <c r="K5453" s="11" t="s">
        <v>11524</v>
      </c>
      <c r="L5453" s="11">
        <v>2</v>
      </c>
    </row>
    <row r="5454" spans="1:12">
      <c r="A5454" s="11" t="s">
        <v>9571</v>
      </c>
      <c r="D5454" s="11" t="s">
        <v>260</v>
      </c>
      <c r="E5454" s="19" t="s">
        <v>9821</v>
      </c>
      <c r="F5454" s="10">
        <v>42036</v>
      </c>
      <c r="G5454" s="10">
        <v>45689</v>
      </c>
      <c r="H5454" s="11">
        <v>11</v>
      </c>
      <c r="I5454" s="20" t="s">
        <v>259</v>
      </c>
      <c r="J5454" s="11" t="s">
        <v>261</v>
      </c>
      <c r="K5454" s="11" t="s">
        <v>11524</v>
      </c>
      <c r="L5454" s="11">
        <v>2</v>
      </c>
    </row>
    <row r="5455" spans="1:12">
      <c r="A5455" s="11" t="s">
        <v>9572</v>
      </c>
      <c r="D5455" s="11" t="s">
        <v>260</v>
      </c>
      <c r="E5455" s="19" t="s">
        <v>9822</v>
      </c>
      <c r="F5455" s="10">
        <v>42036</v>
      </c>
      <c r="G5455" s="10">
        <v>45689</v>
      </c>
      <c r="H5455" s="11">
        <v>11</v>
      </c>
      <c r="I5455" s="20" t="s">
        <v>259</v>
      </c>
      <c r="J5455" s="11" t="s">
        <v>261</v>
      </c>
      <c r="K5455" s="11" t="s">
        <v>11524</v>
      </c>
      <c r="L5455" s="11">
        <v>2</v>
      </c>
    </row>
    <row r="5456" spans="1:12">
      <c r="A5456" s="11" t="s">
        <v>9573</v>
      </c>
      <c r="D5456" s="11" t="s">
        <v>260</v>
      </c>
      <c r="E5456" s="19" t="s">
        <v>9823</v>
      </c>
      <c r="F5456" s="10">
        <v>42036</v>
      </c>
      <c r="G5456" s="10">
        <v>45689</v>
      </c>
      <c r="H5456" s="11">
        <v>11</v>
      </c>
      <c r="I5456" s="20" t="s">
        <v>259</v>
      </c>
      <c r="J5456" s="11" t="s">
        <v>261</v>
      </c>
      <c r="K5456" s="11" t="s">
        <v>11524</v>
      </c>
      <c r="L5456" s="11">
        <v>2</v>
      </c>
    </row>
    <row r="5457" spans="1:12">
      <c r="A5457" s="11" t="s">
        <v>9574</v>
      </c>
      <c r="D5457" s="11" t="s">
        <v>260</v>
      </c>
      <c r="E5457" s="19" t="s">
        <v>9824</v>
      </c>
      <c r="F5457" s="10">
        <v>42036</v>
      </c>
      <c r="G5457" s="10">
        <v>45689</v>
      </c>
      <c r="H5457" s="11">
        <v>11</v>
      </c>
      <c r="I5457" s="20" t="s">
        <v>259</v>
      </c>
      <c r="J5457" s="11" t="s">
        <v>261</v>
      </c>
      <c r="K5457" s="11" t="s">
        <v>11524</v>
      </c>
      <c r="L5457" s="11">
        <v>2</v>
      </c>
    </row>
    <row r="5458" spans="1:12">
      <c r="A5458" s="11" t="s">
        <v>9575</v>
      </c>
      <c r="D5458" s="11" t="s">
        <v>260</v>
      </c>
      <c r="E5458" s="19" t="s">
        <v>9825</v>
      </c>
      <c r="F5458" s="10">
        <v>42036</v>
      </c>
      <c r="G5458" s="10">
        <v>45689</v>
      </c>
      <c r="H5458" s="11">
        <v>11</v>
      </c>
      <c r="I5458" s="20" t="s">
        <v>259</v>
      </c>
      <c r="J5458" s="11" t="s">
        <v>261</v>
      </c>
      <c r="K5458" s="11" t="s">
        <v>11524</v>
      </c>
      <c r="L5458" s="11">
        <v>2</v>
      </c>
    </row>
    <row r="5459" spans="1:12">
      <c r="A5459" s="11" t="s">
        <v>9576</v>
      </c>
      <c r="D5459" s="11" t="s">
        <v>260</v>
      </c>
      <c r="E5459" s="19" t="s">
        <v>9826</v>
      </c>
      <c r="F5459" s="10">
        <v>42036</v>
      </c>
      <c r="G5459" s="10">
        <v>45689</v>
      </c>
      <c r="H5459" s="11">
        <v>11</v>
      </c>
      <c r="I5459" s="20" t="s">
        <v>259</v>
      </c>
      <c r="J5459" s="11" t="s">
        <v>261</v>
      </c>
      <c r="K5459" s="11" t="s">
        <v>11524</v>
      </c>
      <c r="L5459" s="11">
        <v>2</v>
      </c>
    </row>
    <row r="5460" spans="1:12">
      <c r="A5460" s="11" t="s">
        <v>9577</v>
      </c>
      <c r="D5460" s="11" t="s">
        <v>260</v>
      </c>
      <c r="E5460" s="19" t="s">
        <v>9827</v>
      </c>
      <c r="F5460" s="10">
        <v>42036</v>
      </c>
      <c r="G5460" s="10">
        <v>45689</v>
      </c>
      <c r="H5460" s="11">
        <v>11</v>
      </c>
      <c r="I5460" s="20" t="s">
        <v>259</v>
      </c>
      <c r="J5460" s="11" t="s">
        <v>261</v>
      </c>
      <c r="K5460" s="11" t="s">
        <v>11524</v>
      </c>
      <c r="L5460" s="11">
        <v>2</v>
      </c>
    </row>
    <row r="5461" spans="1:12">
      <c r="A5461" s="11" t="s">
        <v>9578</v>
      </c>
      <c r="D5461" s="11" t="s">
        <v>260</v>
      </c>
      <c r="E5461" s="19" t="s">
        <v>9828</v>
      </c>
      <c r="F5461" s="10">
        <v>42036</v>
      </c>
      <c r="G5461" s="10">
        <v>45689</v>
      </c>
      <c r="H5461" s="11">
        <v>11</v>
      </c>
      <c r="I5461" s="20" t="s">
        <v>259</v>
      </c>
      <c r="J5461" s="11" t="s">
        <v>261</v>
      </c>
      <c r="K5461" s="11" t="s">
        <v>11524</v>
      </c>
      <c r="L5461" s="11">
        <v>2</v>
      </c>
    </row>
    <row r="5462" spans="1:12">
      <c r="A5462" s="11" t="s">
        <v>9579</v>
      </c>
      <c r="D5462" s="11" t="s">
        <v>260</v>
      </c>
      <c r="E5462" s="19" t="s">
        <v>9829</v>
      </c>
      <c r="F5462" s="10">
        <v>42036</v>
      </c>
      <c r="G5462" s="10">
        <v>45689</v>
      </c>
      <c r="H5462" s="11">
        <v>11</v>
      </c>
      <c r="I5462" s="20" t="s">
        <v>259</v>
      </c>
      <c r="J5462" s="11" t="s">
        <v>261</v>
      </c>
      <c r="K5462" s="11" t="s">
        <v>11524</v>
      </c>
      <c r="L5462" s="11">
        <v>2</v>
      </c>
    </row>
    <row r="5463" spans="1:12">
      <c r="A5463" s="11" t="s">
        <v>9580</v>
      </c>
      <c r="D5463" s="11" t="s">
        <v>260</v>
      </c>
      <c r="E5463" s="19" t="s">
        <v>9830</v>
      </c>
      <c r="F5463" s="10">
        <v>42036</v>
      </c>
      <c r="G5463" s="10">
        <v>45689</v>
      </c>
      <c r="H5463" s="11">
        <v>11</v>
      </c>
      <c r="I5463" s="11" t="s">
        <v>277</v>
      </c>
      <c r="J5463" s="11" t="s">
        <v>261</v>
      </c>
      <c r="K5463" s="11" t="s">
        <v>11524</v>
      </c>
      <c r="L5463" s="11">
        <v>2</v>
      </c>
    </row>
    <row r="5464" spans="1:12">
      <c r="A5464" s="11" t="s">
        <v>9581</v>
      </c>
      <c r="D5464" s="11" t="s">
        <v>260</v>
      </c>
      <c r="E5464" s="19" t="s">
        <v>9831</v>
      </c>
      <c r="F5464" s="10">
        <v>42036</v>
      </c>
      <c r="G5464" s="10">
        <v>45689</v>
      </c>
      <c r="H5464" s="11">
        <v>11</v>
      </c>
      <c r="I5464" s="11" t="s">
        <v>277</v>
      </c>
      <c r="J5464" s="11" t="s">
        <v>261</v>
      </c>
      <c r="K5464" s="11" t="s">
        <v>11524</v>
      </c>
      <c r="L5464" s="11">
        <v>2</v>
      </c>
    </row>
    <row r="5465" spans="1:12">
      <c r="A5465" s="11" t="s">
        <v>9582</v>
      </c>
      <c r="D5465" s="11" t="s">
        <v>260</v>
      </c>
      <c r="E5465" s="19" t="s">
        <v>9832</v>
      </c>
      <c r="F5465" s="10">
        <v>42036</v>
      </c>
      <c r="G5465" s="10">
        <v>45689</v>
      </c>
      <c r="H5465" s="11">
        <v>11</v>
      </c>
      <c r="I5465" s="11" t="s">
        <v>277</v>
      </c>
      <c r="J5465" s="11" t="s">
        <v>261</v>
      </c>
      <c r="K5465" s="11" t="s">
        <v>11524</v>
      </c>
      <c r="L5465" s="11">
        <v>2</v>
      </c>
    </row>
    <row r="5466" spans="1:12">
      <c r="A5466" s="11" t="s">
        <v>9583</v>
      </c>
      <c r="D5466" s="11" t="s">
        <v>260</v>
      </c>
      <c r="E5466" s="19" t="s">
        <v>9833</v>
      </c>
      <c r="F5466" s="10">
        <v>42036</v>
      </c>
      <c r="G5466" s="10">
        <v>45689</v>
      </c>
      <c r="H5466" s="11">
        <v>11</v>
      </c>
      <c r="I5466" s="20" t="s">
        <v>259</v>
      </c>
      <c r="J5466" s="11" t="s">
        <v>261</v>
      </c>
      <c r="K5466" s="11" t="s">
        <v>11524</v>
      </c>
      <c r="L5466" s="11">
        <v>2</v>
      </c>
    </row>
    <row r="5467" spans="1:12">
      <c r="A5467" s="11" t="s">
        <v>9584</v>
      </c>
      <c r="D5467" s="11" t="s">
        <v>260</v>
      </c>
      <c r="E5467" s="19" t="s">
        <v>9834</v>
      </c>
      <c r="F5467" s="10">
        <v>42036</v>
      </c>
      <c r="G5467" s="10">
        <v>45689</v>
      </c>
      <c r="H5467" s="11">
        <v>11</v>
      </c>
      <c r="I5467" s="20" t="s">
        <v>259</v>
      </c>
      <c r="J5467" s="11" t="s">
        <v>261</v>
      </c>
      <c r="K5467" s="11" t="s">
        <v>11524</v>
      </c>
      <c r="L5467" s="11">
        <v>2</v>
      </c>
    </row>
    <row r="5468" spans="1:12">
      <c r="A5468" s="11" t="s">
        <v>9585</v>
      </c>
      <c r="D5468" s="11" t="s">
        <v>260</v>
      </c>
      <c r="E5468" s="19" t="s">
        <v>9835</v>
      </c>
      <c r="F5468" s="10">
        <v>42036</v>
      </c>
      <c r="G5468" s="10">
        <v>45689</v>
      </c>
      <c r="H5468" s="11">
        <v>11</v>
      </c>
      <c r="I5468" s="20" t="s">
        <v>259</v>
      </c>
      <c r="J5468" s="11" t="s">
        <v>261</v>
      </c>
      <c r="K5468" s="11" t="s">
        <v>11524</v>
      </c>
      <c r="L5468" s="11">
        <v>2</v>
      </c>
    </row>
    <row r="5469" spans="1:12">
      <c r="A5469" s="11" t="s">
        <v>9586</v>
      </c>
      <c r="D5469" s="11" t="s">
        <v>260</v>
      </c>
      <c r="E5469" s="19" t="s">
        <v>9836</v>
      </c>
      <c r="F5469" s="10">
        <v>42036</v>
      </c>
      <c r="G5469" s="10">
        <v>45689</v>
      </c>
      <c r="H5469" s="11">
        <v>11</v>
      </c>
      <c r="I5469" s="20" t="s">
        <v>259</v>
      </c>
      <c r="J5469" s="11" t="s">
        <v>261</v>
      </c>
      <c r="K5469" s="11" t="s">
        <v>11524</v>
      </c>
      <c r="L5469" s="11">
        <v>2</v>
      </c>
    </row>
    <row r="5470" spans="1:12">
      <c r="A5470" s="11" t="s">
        <v>9587</v>
      </c>
      <c r="D5470" s="11" t="s">
        <v>260</v>
      </c>
      <c r="E5470" s="19" t="s">
        <v>9837</v>
      </c>
      <c r="F5470" s="10">
        <v>42036</v>
      </c>
      <c r="G5470" s="10">
        <v>45689</v>
      </c>
      <c r="H5470" s="11">
        <v>11</v>
      </c>
      <c r="I5470" s="20" t="s">
        <v>259</v>
      </c>
      <c r="J5470" s="11" t="s">
        <v>261</v>
      </c>
      <c r="K5470" s="11" t="s">
        <v>11524</v>
      </c>
      <c r="L5470" s="11">
        <v>2</v>
      </c>
    </row>
    <row r="5471" spans="1:12">
      <c r="A5471" s="11" t="s">
        <v>9588</v>
      </c>
      <c r="D5471" s="11" t="s">
        <v>260</v>
      </c>
      <c r="E5471" s="19" t="s">
        <v>9838</v>
      </c>
      <c r="F5471" s="10">
        <v>42036</v>
      </c>
      <c r="G5471" s="10">
        <v>45689</v>
      </c>
      <c r="H5471" s="11">
        <v>11</v>
      </c>
      <c r="I5471" s="20" t="s">
        <v>259</v>
      </c>
      <c r="J5471" s="11" t="s">
        <v>261</v>
      </c>
      <c r="K5471" s="11" t="s">
        <v>11524</v>
      </c>
      <c r="L5471" s="11">
        <v>2</v>
      </c>
    </row>
    <row r="5472" spans="1:12">
      <c r="A5472" s="11" t="s">
        <v>9589</v>
      </c>
      <c r="D5472" s="11" t="s">
        <v>260</v>
      </c>
      <c r="E5472" s="19" t="s">
        <v>9839</v>
      </c>
      <c r="F5472" s="10">
        <v>42036</v>
      </c>
      <c r="G5472" s="10">
        <v>45689</v>
      </c>
      <c r="H5472" s="11">
        <v>11</v>
      </c>
      <c r="I5472" s="20" t="s">
        <v>259</v>
      </c>
      <c r="J5472" s="11" t="s">
        <v>261</v>
      </c>
      <c r="K5472" s="11" t="s">
        <v>11524</v>
      </c>
      <c r="L5472" s="11">
        <v>2</v>
      </c>
    </row>
    <row r="5473" spans="1:12">
      <c r="A5473" s="11" t="s">
        <v>9590</v>
      </c>
      <c r="D5473" s="11" t="s">
        <v>260</v>
      </c>
      <c r="E5473" s="19" t="s">
        <v>9840</v>
      </c>
      <c r="F5473" s="10">
        <v>42036</v>
      </c>
      <c r="G5473" s="10">
        <v>45689</v>
      </c>
      <c r="H5473" s="11">
        <v>11</v>
      </c>
      <c r="I5473" s="20" t="s">
        <v>259</v>
      </c>
      <c r="J5473" s="11" t="s">
        <v>261</v>
      </c>
      <c r="K5473" s="11" t="s">
        <v>11524</v>
      </c>
      <c r="L5473" s="11">
        <v>2</v>
      </c>
    </row>
    <row r="5474" spans="1:12">
      <c r="A5474" s="11" t="s">
        <v>9591</v>
      </c>
      <c r="D5474" s="11" t="s">
        <v>260</v>
      </c>
      <c r="E5474" s="19" t="s">
        <v>9841</v>
      </c>
      <c r="F5474" s="10">
        <v>42036</v>
      </c>
      <c r="G5474" s="10">
        <v>45689</v>
      </c>
      <c r="H5474" s="11">
        <v>11</v>
      </c>
      <c r="I5474" s="20" t="s">
        <v>259</v>
      </c>
      <c r="J5474" s="11" t="s">
        <v>261</v>
      </c>
      <c r="K5474" s="11" t="s">
        <v>11524</v>
      </c>
      <c r="L5474" s="11">
        <v>2</v>
      </c>
    </row>
    <row r="5475" spans="1:12">
      <c r="A5475" s="11" t="s">
        <v>9592</v>
      </c>
      <c r="D5475" s="11" t="s">
        <v>260</v>
      </c>
      <c r="E5475" s="19" t="s">
        <v>9842</v>
      </c>
      <c r="F5475" s="10">
        <v>42036</v>
      </c>
      <c r="G5475" s="10">
        <v>45689</v>
      </c>
      <c r="H5475" s="11">
        <v>11</v>
      </c>
      <c r="I5475" s="20" t="s">
        <v>259</v>
      </c>
      <c r="J5475" s="11" t="s">
        <v>261</v>
      </c>
      <c r="K5475" s="11" t="s">
        <v>11524</v>
      </c>
      <c r="L5475" s="11">
        <v>2</v>
      </c>
    </row>
    <row r="5476" spans="1:12">
      <c r="A5476" s="11" t="s">
        <v>9593</v>
      </c>
      <c r="D5476" s="11" t="s">
        <v>260</v>
      </c>
      <c r="E5476" s="19" t="s">
        <v>9843</v>
      </c>
      <c r="F5476" s="10">
        <v>42036</v>
      </c>
      <c r="G5476" s="10">
        <v>45689</v>
      </c>
      <c r="H5476" s="11">
        <v>11</v>
      </c>
      <c r="I5476" s="20" t="s">
        <v>259</v>
      </c>
      <c r="J5476" s="11" t="s">
        <v>261</v>
      </c>
      <c r="K5476" s="11" t="s">
        <v>11524</v>
      </c>
      <c r="L5476" s="11">
        <v>2</v>
      </c>
    </row>
    <row r="5477" spans="1:12">
      <c r="A5477" s="11" t="s">
        <v>9594</v>
      </c>
      <c r="D5477" s="11" t="s">
        <v>260</v>
      </c>
      <c r="E5477" s="19" t="s">
        <v>9844</v>
      </c>
      <c r="F5477" s="10">
        <v>42036</v>
      </c>
      <c r="G5477" s="10">
        <v>45689</v>
      </c>
      <c r="H5477" s="11">
        <v>11</v>
      </c>
      <c r="I5477" s="20" t="s">
        <v>259</v>
      </c>
      <c r="J5477" s="11" t="s">
        <v>261</v>
      </c>
      <c r="K5477" s="11" t="s">
        <v>11524</v>
      </c>
      <c r="L5477" s="11">
        <v>2</v>
      </c>
    </row>
    <row r="5478" spans="1:12">
      <c r="A5478" s="11" t="s">
        <v>9595</v>
      </c>
      <c r="D5478" s="11" t="s">
        <v>260</v>
      </c>
      <c r="E5478" s="19" t="s">
        <v>9845</v>
      </c>
      <c r="F5478" s="10">
        <v>42036</v>
      </c>
      <c r="G5478" s="10">
        <v>45689</v>
      </c>
      <c r="H5478" s="11">
        <v>11</v>
      </c>
      <c r="I5478" s="20" t="s">
        <v>259</v>
      </c>
      <c r="J5478" s="11" t="s">
        <v>261</v>
      </c>
      <c r="K5478" s="11" t="s">
        <v>11524</v>
      </c>
      <c r="L5478" s="11">
        <v>2</v>
      </c>
    </row>
    <row r="5479" spans="1:12">
      <c r="A5479" s="11" t="s">
        <v>9596</v>
      </c>
      <c r="D5479" s="11" t="s">
        <v>260</v>
      </c>
      <c r="E5479" s="19" t="s">
        <v>9846</v>
      </c>
      <c r="F5479" s="10">
        <v>42036</v>
      </c>
      <c r="G5479" s="10">
        <v>45689</v>
      </c>
      <c r="H5479" s="11">
        <v>11</v>
      </c>
      <c r="I5479" s="20" t="s">
        <v>259</v>
      </c>
      <c r="J5479" s="11" t="s">
        <v>261</v>
      </c>
      <c r="K5479" s="11" t="s">
        <v>11524</v>
      </c>
      <c r="L5479" s="11">
        <v>2</v>
      </c>
    </row>
    <row r="5480" spans="1:12">
      <c r="A5480" s="11" t="s">
        <v>9597</v>
      </c>
      <c r="D5480" s="11" t="s">
        <v>260</v>
      </c>
      <c r="E5480" s="19" t="s">
        <v>9847</v>
      </c>
      <c r="F5480" s="10">
        <v>42036</v>
      </c>
      <c r="G5480" s="10">
        <v>45689</v>
      </c>
      <c r="H5480" s="11">
        <v>11</v>
      </c>
      <c r="I5480" s="20" t="s">
        <v>259</v>
      </c>
      <c r="J5480" s="11" t="s">
        <v>261</v>
      </c>
      <c r="K5480" s="11" t="s">
        <v>11524</v>
      </c>
      <c r="L5480" s="11">
        <v>2</v>
      </c>
    </row>
    <row r="5481" spans="1:12">
      <c r="A5481" s="11" t="s">
        <v>9598</v>
      </c>
      <c r="D5481" s="11" t="s">
        <v>260</v>
      </c>
      <c r="E5481" s="19" t="s">
        <v>9848</v>
      </c>
      <c r="F5481" s="10">
        <v>42036</v>
      </c>
      <c r="G5481" s="10">
        <v>45689</v>
      </c>
      <c r="H5481" s="11">
        <v>11</v>
      </c>
      <c r="I5481" s="11" t="s">
        <v>277</v>
      </c>
      <c r="J5481" s="11" t="s">
        <v>261</v>
      </c>
      <c r="K5481" s="11" t="s">
        <v>11524</v>
      </c>
      <c r="L5481" s="11">
        <v>2</v>
      </c>
    </row>
    <row r="5482" spans="1:12">
      <c r="A5482" s="11" t="s">
        <v>9599</v>
      </c>
      <c r="D5482" s="11" t="s">
        <v>260</v>
      </c>
      <c r="E5482" s="19" t="s">
        <v>9849</v>
      </c>
      <c r="F5482" s="10">
        <v>42036</v>
      </c>
      <c r="G5482" s="10">
        <v>45689</v>
      </c>
      <c r="H5482" s="11">
        <v>11</v>
      </c>
      <c r="I5482" s="11" t="s">
        <v>277</v>
      </c>
      <c r="J5482" s="11" t="s">
        <v>261</v>
      </c>
      <c r="K5482" s="11" t="s">
        <v>11524</v>
      </c>
      <c r="L5482" s="11">
        <v>2</v>
      </c>
    </row>
    <row r="5483" spans="1:12">
      <c r="A5483" s="11" t="s">
        <v>9600</v>
      </c>
      <c r="D5483" s="11" t="s">
        <v>260</v>
      </c>
      <c r="E5483" s="19" t="s">
        <v>9850</v>
      </c>
      <c r="F5483" s="10">
        <v>42036</v>
      </c>
      <c r="G5483" s="10">
        <v>45689</v>
      </c>
      <c r="H5483" s="11">
        <v>11</v>
      </c>
      <c r="I5483" s="11" t="s">
        <v>277</v>
      </c>
      <c r="J5483" s="11" t="s">
        <v>261</v>
      </c>
      <c r="K5483" s="11" t="s">
        <v>11524</v>
      </c>
      <c r="L5483" s="11">
        <v>2</v>
      </c>
    </row>
    <row r="5484" spans="1:12">
      <c r="A5484" s="11" t="s">
        <v>9601</v>
      </c>
      <c r="D5484" s="11" t="s">
        <v>260</v>
      </c>
      <c r="E5484" s="19" t="s">
        <v>9851</v>
      </c>
      <c r="F5484" s="10">
        <v>42036</v>
      </c>
      <c r="G5484" s="10">
        <v>45689</v>
      </c>
      <c r="H5484" s="11">
        <v>11</v>
      </c>
      <c r="I5484" s="20" t="s">
        <v>259</v>
      </c>
      <c r="J5484" s="11" t="s">
        <v>261</v>
      </c>
      <c r="K5484" s="11" t="s">
        <v>11524</v>
      </c>
      <c r="L5484" s="11">
        <v>2</v>
      </c>
    </row>
    <row r="5485" spans="1:12">
      <c r="A5485" s="11" t="s">
        <v>9602</v>
      </c>
      <c r="D5485" s="11" t="s">
        <v>260</v>
      </c>
      <c r="E5485" s="19" t="s">
        <v>9852</v>
      </c>
      <c r="F5485" s="10">
        <v>42036</v>
      </c>
      <c r="G5485" s="10">
        <v>45689</v>
      </c>
      <c r="H5485" s="11">
        <v>11</v>
      </c>
      <c r="I5485" s="20" t="s">
        <v>259</v>
      </c>
      <c r="J5485" s="11" t="s">
        <v>261</v>
      </c>
      <c r="K5485" s="11" t="s">
        <v>11524</v>
      </c>
      <c r="L5485" s="11">
        <v>2</v>
      </c>
    </row>
    <row r="5486" spans="1:12">
      <c r="A5486" s="11" t="s">
        <v>9603</v>
      </c>
      <c r="D5486" s="11" t="s">
        <v>260</v>
      </c>
      <c r="E5486" s="19" t="s">
        <v>9853</v>
      </c>
      <c r="F5486" s="10">
        <v>42036</v>
      </c>
      <c r="G5486" s="10">
        <v>45689</v>
      </c>
      <c r="H5486" s="11">
        <v>11</v>
      </c>
      <c r="I5486" s="20" t="s">
        <v>259</v>
      </c>
      <c r="J5486" s="11" t="s">
        <v>261</v>
      </c>
      <c r="K5486" s="11" t="s">
        <v>11524</v>
      </c>
      <c r="L5486" s="11">
        <v>2</v>
      </c>
    </row>
    <row r="5487" spans="1:12">
      <c r="A5487" s="11" t="s">
        <v>9604</v>
      </c>
      <c r="D5487" s="11" t="s">
        <v>260</v>
      </c>
      <c r="E5487" s="19" t="s">
        <v>9854</v>
      </c>
      <c r="F5487" s="10">
        <v>42036</v>
      </c>
      <c r="G5487" s="10">
        <v>45689</v>
      </c>
      <c r="H5487" s="11">
        <v>11</v>
      </c>
      <c r="I5487" s="20" t="s">
        <v>259</v>
      </c>
      <c r="J5487" s="11" t="s">
        <v>261</v>
      </c>
      <c r="K5487" s="11" t="s">
        <v>11524</v>
      </c>
      <c r="L5487" s="11">
        <v>2</v>
      </c>
    </row>
    <row r="5488" spans="1:12">
      <c r="A5488" s="11" t="s">
        <v>9605</v>
      </c>
      <c r="D5488" s="11" t="s">
        <v>260</v>
      </c>
      <c r="E5488" s="19" t="s">
        <v>9855</v>
      </c>
      <c r="F5488" s="10">
        <v>42036</v>
      </c>
      <c r="G5488" s="10">
        <v>45689</v>
      </c>
      <c r="H5488" s="11">
        <v>11</v>
      </c>
      <c r="I5488" s="20" t="s">
        <v>259</v>
      </c>
      <c r="J5488" s="11" t="s">
        <v>261</v>
      </c>
      <c r="K5488" s="11" t="s">
        <v>11524</v>
      </c>
      <c r="L5488" s="11">
        <v>2</v>
      </c>
    </row>
    <row r="5489" spans="1:12">
      <c r="A5489" s="11" t="s">
        <v>9606</v>
      </c>
      <c r="D5489" s="11" t="s">
        <v>260</v>
      </c>
      <c r="E5489" s="19" t="s">
        <v>9856</v>
      </c>
      <c r="F5489" s="10">
        <v>42036</v>
      </c>
      <c r="G5489" s="10">
        <v>45689</v>
      </c>
      <c r="H5489" s="11">
        <v>11</v>
      </c>
      <c r="I5489" s="20" t="s">
        <v>259</v>
      </c>
      <c r="J5489" s="11" t="s">
        <v>261</v>
      </c>
      <c r="K5489" s="11" t="s">
        <v>11524</v>
      </c>
      <c r="L5489" s="11">
        <v>2</v>
      </c>
    </row>
    <row r="5490" spans="1:12">
      <c r="A5490" s="11" t="s">
        <v>9607</v>
      </c>
      <c r="D5490" s="11" t="s">
        <v>260</v>
      </c>
      <c r="E5490" s="19" t="s">
        <v>9857</v>
      </c>
      <c r="F5490" s="10">
        <v>42036</v>
      </c>
      <c r="G5490" s="10">
        <v>45689</v>
      </c>
      <c r="H5490" s="11">
        <v>11</v>
      </c>
      <c r="I5490" s="20" t="s">
        <v>259</v>
      </c>
      <c r="J5490" s="11" t="s">
        <v>261</v>
      </c>
      <c r="K5490" s="11" t="s">
        <v>11524</v>
      </c>
      <c r="L5490" s="11">
        <v>2</v>
      </c>
    </row>
    <row r="5491" spans="1:12">
      <c r="A5491" s="11" t="s">
        <v>9608</v>
      </c>
      <c r="D5491" s="11" t="s">
        <v>260</v>
      </c>
      <c r="E5491" s="19" t="s">
        <v>9858</v>
      </c>
      <c r="F5491" s="10">
        <v>42036</v>
      </c>
      <c r="G5491" s="10">
        <v>45689</v>
      </c>
      <c r="H5491" s="11">
        <v>11</v>
      </c>
      <c r="I5491" s="20" t="s">
        <v>259</v>
      </c>
      <c r="J5491" s="11" t="s">
        <v>261</v>
      </c>
      <c r="K5491" s="11" t="s">
        <v>11524</v>
      </c>
      <c r="L5491" s="11">
        <v>2</v>
      </c>
    </row>
    <row r="5492" spans="1:12">
      <c r="A5492" s="11" t="s">
        <v>9609</v>
      </c>
      <c r="D5492" s="11" t="s">
        <v>260</v>
      </c>
      <c r="E5492" s="19" t="s">
        <v>9859</v>
      </c>
      <c r="F5492" s="10">
        <v>42036</v>
      </c>
      <c r="G5492" s="10">
        <v>45689</v>
      </c>
      <c r="H5492" s="11">
        <v>11</v>
      </c>
      <c r="I5492" s="20" t="s">
        <v>259</v>
      </c>
      <c r="J5492" s="11" t="s">
        <v>261</v>
      </c>
      <c r="K5492" s="11" t="s">
        <v>11524</v>
      </c>
      <c r="L5492" s="11">
        <v>2</v>
      </c>
    </row>
    <row r="5493" spans="1:12">
      <c r="A5493" s="11" t="s">
        <v>9610</v>
      </c>
      <c r="D5493" s="11" t="s">
        <v>260</v>
      </c>
      <c r="E5493" s="19" t="s">
        <v>9860</v>
      </c>
      <c r="F5493" s="10">
        <v>42036</v>
      </c>
      <c r="G5493" s="10">
        <v>45689</v>
      </c>
      <c r="H5493" s="11">
        <v>11</v>
      </c>
      <c r="I5493" s="20" t="s">
        <v>259</v>
      </c>
      <c r="J5493" s="11" t="s">
        <v>261</v>
      </c>
      <c r="K5493" s="11" t="s">
        <v>11524</v>
      </c>
      <c r="L5493" s="11">
        <v>2</v>
      </c>
    </row>
    <row r="5494" spans="1:12">
      <c r="A5494" s="11" t="s">
        <v>9611</v>
      </c>
      <c r="D5494" s="11" t="s">
        <v>260</v>
      </c>
      <c r="E5494" s="19" t="s">
        <v>9861</v>
      </c>
      <c r="F5494" s="10">
        <v>42036</v>
      </c>
      <c r="G5494" s="10">
        <v>45689</v>
      </c>
      <c r="H5494" s="11">
        <v>11</v>
      </c>
      <c r="I5494" s="20" t="s">
        <v>259</v>
      </c>
      <c r="J5494" s="11" t="s">
        <v>261</v>
      </c>
      <c r="K5494" s="11" t="s">
        <v>11524</v>
      </c>
      <c r="L5494" s="11">
        <v>2</v>
      </c>
    </row>
    <row r="5495" spans="1:12">
      <c r="A5495" s="11" t="s">
        <v>9612</v>
      </c>
      <c r="D5495" s="11" t="s">
        <v>260</v>
      </c>
      <c r="E5495" s="19" t="s">
        <v>9862</v>
      </c>
      <c r="F5495" s="10">
        <v>42036</v>
      </c>
      <c r="G5495" s="10">
        <v>45689</v>
      </c>
      <c r="H5495" s="11">
        <v>11</v>
      </c>
      <c r="I5495" s="20" t="s">
        <v>259</v>
      </c>
      <c r="J5495" s="11" t="s">
        <v>261</v>
      </c>
      <c r="K5495" s="11" t="s">
        <v>11524</v>
      </c>
      <c r="L5495" s="11">
        <v>2</v>
      </c>
    </row>
    <row r="5496" spans="1:12">
      <c r="A5496" s="11" t="s">
        <v>9613</v>
      </c>
      <c r="D5496" s="11" t="s">
        <v>260</v>
      </c>
      <c r="E5496" s="19" t="s">
        <v>9863</v>
      </c>
      <c r="F5496" s="10">
        <v>42036</v>
      </c>
      <c r="G5496" s="10">
        <v>45689</v>
      </c>
      <c r="H5496" s="11">
        <v>11</v>
      </c>
      <c r="I5496" s="20" t="s">
        <v>259</v>
      </c>
      <c r="J5496" s="11" t="s">
        <v>261</v>
      </c>
      <c r="K5496" s="11" t="s">
        <v>11524</v>
      </c>
      <c r="L5496" s="11">
        <v>2</v>
      </c>
    </row>
    <row r="5497" spans="1:12">
      <c r="A5497" s="11" t="s">
        <v>9614</v>
      </c>
      <c r="D5497" s="11" t="s">
        <v>260</v>
      </c>
      <c r="E5497" s="19" t="s">
        <v>9864</v>
      </c>
      <c r="F5497" s="10">
        <v>42036</v>
      </c>
      <c r="G5497" s="10">
        <v>45689</v>
      </c>
      <c r="H5497" s="11">
        <v>11</v>
      </c>
      <c r="I5497" s="20" t="s">
        <v>259</v>
      </c>
      <c r="J5497" s="11" t="s">
        <v>261</v>
      </c>
      <c r="K5497" s="11" t="s">
        <v>11524</v>
      </c>
      <c r="L5497" s="11">
        <v>2</v>
      </c>
    </row>
    <row r="5498" spans="1:12">
      <c r="A5498" s="11" t="s">
        <v>9615</v>
      </c>
      <c r="D5498" s="11" t="s">
        <v>260</v>
      </c>
      <c r="E5498" s="19" t="s">
        <v>9865</v>
      </c>
      <c r="F5498" s="10">
        <v>42036</v>
      </c>
      <c r="G5498" s="10">
        <v>45689</v>
      </c>
      <c r="H5498" s="11">
        <v>11</v>
      </c>
      <c r="I5498" s="20" t="s">
        <v>259</v>
      </c>
      <c r="J5498" s="11" t="s">
        <v>261</v>
      </c>
      <c r="K5498" s="11" t="s">
        <v>11524</v>
      </c>
      <c r="L5498" s="11">
        <v>2</v>
      </c>
    </row>
    <row r="5499" spans="1:12">
      <c r="A5499" s="11" t="s">
        <v>9616</v>
      </c>
      <c r="D5499" s="11" t="s">
        <v>260</v>
      </c>
      <c r="E5499" s="19" t="s">
        <v>9866</v>
      </c>
      <c r="F5499" s="10">
        <v>42036</v>
      </c>
      <c r="G5499" s="10">
        <v>45689</v>
      </c>
      <c r="H5499" s="11">
        <v>11</v>
      </c>
      <c r="I5499" s="11" t="s">
        <v>277</v>
      </c>
      <c r="J5499" s="11" t="s">
        <v>261</v>
      </c>
      <c r="K5499" s="11" t="s">
        <v>11524</v>
      </c>
      <c r="L5499" s="11">
        <v>2</v>
      </c>
    </row>
    <row r="5500" spans="1:12">
      <c r="A5500" s="11" t="s">
        <v>9617</v>
      </c>
      <c r="D5500" s="11" t="s">
        <v>260</v>
      </c>
      <c r="E5500" s="19" t="s">
        <v>9867</v>
      </c>
      <c r="F5500" s="10">
        <v>42036</v>
      </c>
      <c r="G5500" s="10">
        <v>45689</v>
      </c>
      <c r="H5500" s="11">
        <v>11</v>
      </c>
      <c r="I5500" s="11" t="s">
        <v>277</v>
      </c>
      <c r="J5500" s="11" t="s">
        <v>261</v>
      </c>
      <c r="K5500" s="11" t="s">
        <v>11524</v>
      </c>
      <c r="L5500" s="11">
        <v>2</v>
      </c>
    </row>
    <row r="5501" spans="1:12">
      <c r="A5501" s="11" t="s">
        <v>9618</v>
      </c>
      <c r="D5501" s="11" t="s">
        <v>260</v>
      </c>
      <c r="E5501" s="19" t="s">
        <v>9868</v>
      </c>
      <c r="F5501" s="10">
        <v>42036</v>
      </c>
      <c r="G5501" s="10">
        <v>45689</v>
      </c>
      <c r="H5501" s="11">
        <v>11</v>
      </c>
      <c r="I5501" s="11" t="s">
        <v>277</v>
      </c>
      <c r="J5501" s="11" t="s">
        <v>261</v>
      </c>
      <c r="K5501" s="11" t="s">
        <v>11524</v>
      </c>
      <c r="L5501" s="11">
        <v>2</v>
      </c>
    </row>
    <row r="5502" spans="1:12">
      <c r="A5502" s="11" t="s">
        <v>9619</v>
      </c>
      <c r="D5502" s="11" t="s">
        <v>260</v>
      </c>
      <c r="E5502" s="19" t="s">
        <v>9869</v>
      </c>
      <c r="F5502" s="10">
        <v>42036</v>
      </c>
      <c r="G5502" s="10">
        <v>45689</v>
      </c>
      <c r="H5502" s="11">
        <v>11</v>
      </c>
      <c r="I5502" s="20" t="s">
        <v>259</v>
      </c>
      <c r="J5502" s="11" t="s">
        <v>261</v>
      </c>
      <c r="K5502" s="11" t="s">
        <v>11524</v>
      </c>
      <c r="L5502" s="11">
        <v>2</v>
      </c>
    </row>
    <row r="5503" spans="1:12">
      <c r="A5503" s="11" t="s">
        <v>9620</v>
      </c>
      <c r="D5503" s="11" t="s">
        <v>260</v>
      </c>
      <c r="E5503" s="19" t="s">
        <v>9870</v>
      </c>
      <c r="F5503" s="10">
        <v>42036</v>
      </c>
      <c r="G5503" s="10">
        <v>45689</v>
      </c>
      <c r="H5503" s="11">
        <v>11</v>
      </c>
      <c r="I5503" s="20" t="s">
        <v>259</v>
      </c>
      <c r="J5503" s="11" t="s">
        <v>261</v>
      </c>
      <c r="K5503" s="11" t="s">
        <v>11524</v>
      </c>
      <c r="L5503" s="11">
        <v>2</v>
      </c>
    </row>
    <row r="5504" spans="1:12">
      <c r="A5504" s="11" t="s">
        <v>9621</v>
      </c>
      <c r="D5504" s="11" t="s">
        <v>260</v>
      </c>
      <c r="E5504" s="19" t="s">
        <v>9871</v>
      </c>
      <c r="F5504" s="10">
        <v>42036</v>
      </c>
      <c r="G5504" s="10">
        <v>45689</v>
      </c>
      <c r="H5504" s="11">
        <v>11</v>
      </c>
      <c r="I5504" s="20" t="s">
        <v>259</v>
      </c>
      <c r="J5504" s="11" t="s">
        <v>261</v>
      </c>
      <c r="K5504" s="11" t="s">
        <v>11524</v>
      </c>
      <c r="L5504" s="11">
        <v>2</v>
      </c>
    </row>
    <row r="5505" spans="1:12">
      <c r="A5505" s="11" t="s">
        <v>9622</v>
      </c>
      <c r="D5505" s="11" t="s">
        <v>260</v>
      </c>
      <c r="E5505" s="19" t="s">
        <v>9872</v>
      </c>
      <c r="F5505" s="10">
        <v>42036</v>
      </c>
      <c r="G5505" s="10">
        <v>45689</v>
      </c>
      <c r="H5505" s="11">
        <v>11</v>
      </c>
      <c r="I5505" s="20" t="s">
        <v>259</v>
      </c>
      <c r="J5505" s="11" t="s">
        <v>261</v>
      </c>
      <c r="K5505" s="11" t="s">
        <v>11524</v>
      </c>
      <c r="L5505" s="11">
        <v>2</v>
      </c>
    </row>
    <row r="5506" spans="1:12">
      <c r="A5506" s="11" t="s">
        <v>9623</v>
      </c>
      <c r="D5506" s="11" t="s">
        <v>260</v>
      </c>
      <c r="E5506" s="19" t="s">
        <v>9873</v>
      </c>
      <c r="F5506" s="10">
        <v>42036</v>
      </c>
      <c r="G5506" s="10">
        <v>45689</v>
      </c>
      <c r="H5506" s="11">
        <v>11</v>
      </c>
      <c r="I5506" s="20" t="s">
        <v>259</v>
      </c>
      <c r="J5506" s="11" t="s">
        <v>261</v>
      </c>
      <c r="K5506" s="11" t="s">
        <v>11524</v>
      </c>
      <c r="L5506" s="11">
        <v>2</v>
      </c>
    </row>
    <row r="5507" spans="1:12">
      <c r="A5507" s="11" t="s">
        <v>9624</v>
      </c>
      <c r="D5507" s="11" t="s">
        <v>260</v>
      </c>
      <c r="E5507" s="19" t="s">
        <v>9874</v>
      </c>
      <c r="F5507" s="10">
        <v>42036</v>
      </c>
      <c r="G5507" s="10">
        <v>45689</v>
      </c>
      <c r="H5507" s="11">
        <v>11</v>
      </c>
      <c r="I5507" s="20" t="s">
        <v>259</v>
      </c>
      <c r="J5507" s="11" t="s">
        <v>261</v>
      </c>
      <c r="K5507" s="11" t="s">
        <v>11524</v>
      </c>
      <c r="L5507" s="11">
        <v>2</v>
      </c>
    </row>
    <row r="5508" spans="1:12">
      <c r="A5508" s="11" t="s">
        <v>9625</v>
      </c>
      <c r="D5508" s="11" t="s">
        <v>260</v>
      </c>
      <c r="E5508" s="19" t="s">
        <v>9875</v>
      </c>
      <c r="F5508" s="10">
        <v>42036</v>
      </c>
      <c r="G5508" s="10">
        <v>45689</v>
      </c>
      <c r="H5508" s="11">
        <v>11</v>
      </c>
      <c r="I5508" s="20" t="s">
        <v>259</v>
      </c>
      <c r="J5508" s="11" t="s">
        <v>261</v>
      </c>
      <c r="K5508" s="11" t="s">
        <v>11524</v>
      </c>
      <c r="L5508" s="11">
        <v>2</v>
      </c>
    </row>
    <row r="5509" spans="1:12">
      <c r="A5509" s="11" t="s">
        <v>9626</v>
      </c>
      <c r="D5509" s="11" t="s">
        <v>260</v>
      </c>
      <c r="E5509" s="19" t="s">
        <v>9876</v>
      </c>
      <c r="F5509" s="10">
        <v>42036</v>
      </c>
      <c r="G5509" s="10">
        <v>45689</v>
      </c>
      <c r="H5509" s="11">
        <v>11</v>
      </c>
      <c r="I5509" s="20" t="s">
        <v>259</v>
      </c>
      <c r="J5509" s="11" t="s">
        <v>261</v>
      </c>
      <c r="K5509" s="11" t="s">
        <v>11524</v>
      </c>
      <c r="L5509" s="11">
        <v>2</v>
      </c>
    </row>
    <row r="5510" spans="1:12">
      <c r="A5510" s="11" t="s">
        <v>9627</v>
      </c>
      <c r="D5510" s="11" t="s">
        <v>260</v>
      </c>
      <c r="E5510" s="19" t="s">
        <v>9877</v>
      </c>
      <c r="F5510" s="10">
        <v>42036</v>
      </c>
      <c r="G5510" s="10">
        <v>45689</v>
      </c>
      <c r="H5510" s="11">
        <v>11</v>
      </c>
      <c r="I5510" s="20" t="s">
        <v>259</v>
      </c>
      <c r="J5510" s="11" t="s">
        <v>261</v>
      </c>
      <c r="K5510" s="11" t="s">
        <v>11524</v>
      </c>
      <c r="L5510" s="11">
        <v>2</v>
      </c>
    </row>
    <row r="5511" spans="1:12">
      <c r="A5511" s="11" t="s">
        <v>9628</v>
      </c>
      <c r="D5511" s="11" t="s">
        <v>260</v>
      </c>
      <c r="E5511" s="19" t="s">
        <v>9878</v>
      </c>
      <c r="F5511" s="10">
        <v>42036</v>
      </c>
      <c r="G5511" s="10">
        <v>45689</v>
      </c>
      <c r="H5511" s="11">
        <v>11</v>
      </c>
      <c r="I5511" s="20" t="s">
        <v>259</v>
      </c>
      <c r="J5511" s="11" t="s">
        <v>261</v>
      </c>
      <c r="K5511" s="11" t="s">
        <v>11524</v>
      </c>
      <c r="L5511" s="11">
        <v>2</v>
      </c>
    </row>
    <row r="5512" spans="1:12">
      <c r="A5512" s="11" t="s">
        <v>9879</v>
      </c>
      <c r="D5512" s="11" t="s">
        <v>260</v>
      </c>
      <c r="E5512" s="19" t="s">
        <v>9977</v>
      </c>
      <c r="F5512" s="10">
        <v>42036</v>
      </c>
      <c r="G5512" s="10">
        <v>45689</v>
      </c>
      <c r="H5512" s="11">
        <v>11</v>
      </c>
      <c r="I5512" s="20" t="s">
        <v>259</v>
      </c>
      <c r="J5512" s="11" t="s">
        <v>261</v>
      </c>
      <c r="K5512" s="11" t="s">
        <v>11524</v>
      </c>
      <c r="L5512" s="11">
        <v>2</v>
      </c>
    </row>
    <row r="5513" spans="1:12">
      <c r="A5513" s="11" t="s">
        <v>9880</v>
      </c>
      <c r="D5513" s="11" t="s">
        <v>260</v>
      </c>
      <c r="E5513" s="19" t="s">
        <v>9978</v>
      </c>
      <c r="F5513" s="10">
        <v>42036</v>
      </c>
      <c r="G5513" s="10">
        <v>45689</v>
      </c>
      <c r="H5513" s="11">
        <v>11</v>
      </c>
      <c r="I5513" s="20" t="s">
        <v>259</v>
      </c>
      <c r="J5513" s="11" t="s">
        <v>261</v>
      </c>
      <c r="K5513" s="11" t="s">
        <v>11524</v>
      </c>
      <c r="L5513" s="11">
        <v>2</v>
      </c>
    </row>
    <row r="5514" spans="1:12">
      <c r="A5514" s="11" t="s">
        <v>9881</v>
      </c>
      <c r="D5514" s="11" t="s">
        <v>260</v>
      </c>
      <c r="E5514" s="19" t="s">
        <v>9979</v>
      </c>
      <c r="F5514" s="10">
        <v>42036</v>
      </c>
      <c r="G5514" s="10">
        <v>45689</v>
      </c>
      <c r="H5514" s="11">
        <v>11</v>
      </c>
      <c r="I5514" s="20" t="s">
        <v>259</v>
      </c>
      <c r="J5514" s="11" t="s">
        <v>261</v>
      </c>
      <c r="K5514" s="11" t="s">
        <v>11524</v>
      </c>
      <c r="L5514" s="11">
        <v>2</v>
      </c>
    </row>
    <row r="5515" spans="1:12">
      <c r="A5515" s="11" t="s">
        <v>9882</v>
      </c>
      <c r="D5515" s="11" t="s">
        <v>260</v>
      </c>
      <c r="E5515" s="19" t="s">
        <v>9980</v>
      </c>
      <c r="F5515" s="10">
        <v>42036</v>
      </c>
      <c r="G5515" s="10">
        <v>45689</v>
      </c>
      <c r="H5515" s="11">
        <v>11</v>
      </c>
      <c r="I5515" s="20" t="s">
        <v>259</v>
      </c>
      <c r="J5515" s="11" t="s">
        <v>261</v>
      </c>
      <c r="K5515" s="11" t="s">
        <v>11524</v>
      </c>
      <c r="L5515" s="11">
        <v>2</v>
      </c>
    </row>
    <row r="5516" spans="1:12">
      <c r="A5516" s="11" t="s">
        <v>9883</v>
      </c>
      <c r="D5516" s="11" t="s">
        <v>260</v>
      </c>
      <c r="E5516" s="19" t="s">
        <v>9981</v>
      </c>
      <c r="F5516" s="10">
        <v>42036</v>
      </c>
      <c r="G5516" s="10">
        <v>45689</v>
      </c>
      <c r="H5516" s="11">
        <v>11</v>
      </c>
      <c r="I5516" s="20" t="s">
        <v>259</v>
      </c>
      <c r="J5516" s="11" t="s">
        <v>261</v>
      </c>
      <c r="K5516" s="11" t="s">
        <v>11524</v>
      </c>
      <c r="L5516" s="11">
        <v>2</v>
      </c>
    </row>
    <row r="5517" spans="1:12">
      <c r="A5517" s="11" t="s">
        <v>9884</v>
      </c>
      <c r="D5517" s="11" t="s">
        <v>260</v>
      </c>
      <c r="E5517" s="19" t="s">
        <v>9982</v>
      </c>
      <c r="F5517" s="10">
        <v>42036</v>
      </c>
      <c r="G5517" s="10">
        <v>45689</v>
      </c>
      <c r="H5517" s="11">
        <v>11</v>
      </c>
      <c r="I5517" s="11" t="s">
        <v>277</v>
      </c>
      <c r="J5517" s="11" t="s">
        <v>261</v>
      </c>
      <c r="K5517" s="11" t="s">
        <v>11524</v>
      </c>
      <c r="L5517" s="11">
        <v>2</v>
      </c>
    </row>
    <row r="5518" spans="1:12">
      <c r="A5518" s="11" t="s">
        <v>9885</v>
      </c>
      <c r="D5518" s="11" t="s">
        <v>260</v>
      </c>
      <c r="E5518" s="19" t="s">
        <v>9983</v>
      </c>
      <c r="F5518" s="10">
        <v>42036</v>
      </c>
      <c r="G5518" s="10">
        <v>45689</v>
      </c>
      <c r="H5518" s="11">
        <v>11</v>
      </c>
      <c r="I5518" s="11" t="s">
        <v>277</v>
      </c>
      <c r="J5518" s="11" t="s">
        <v>261</v>
      </c>
      <c r="K5518" s="11" t="s">
        <v>11524</v>
      </c>
      <c r="L5518" s="11">
        <v>2</v>
      </c>
    </row>
    <row r="5519" spans="1:12">
      <c r="A5519" s="11" t="s">
        <v>9886</v>
      </c>
      <c r="D5519" s="11" t="s">
        <v>260</v>
      </c>
      <c r="E5519" s="19" t="s">
        <v>9984</v>
      </c>
      <c r="F5519" s="10">
        <v>42036</v>
      </c>
      <c r="G5519" s="10">
        <v>45689</v>
      </c>
      <c r="H5519" s="11">
        <v>11</v>
      </c>
      <c r="I5519" s="11" t="s">
        <v>277</v>
      </c>
      <c r="J5519" s="11" t="s">
        <v>261</v>
      </c>
      <c r="K5519" s="11" t="s">
        <v>11524</v>
      </c>
      <c r="L5519" s="11">
        <v>2</v>
      </c>
    </row>
    <row r="5520" spans="1:12">
      <c r="A5520" s="11" t="s">
        <v>9887</v>
      </c>
      <c r="D5520" s="11" t="s">
        <v>260</v>
      </c>
      <c r="E5520" s="19" t="s">
        <v>9985</v>
      </c>
      <c r="F5520" s="10">
        <v>42036</v>
      </c>
      <c r="G5520" s="10">
        <v>45689</v>
      </c>
      <c r="H5520" s="11">
        <v>11</v>
      </c>
      <c r="I5520" s="20" t="s">
        <v>259</v>
      </c>
      <c r="J5520" s="11" t="s">
        <v>261</v>
      </c>
      <c r="K5520" s="11" t="s">
        <v>11524</v>
      </c>
      <c r="L5520" s="11">
        <v>2</v>
      </c>
    </row>
    <row r="5521" spans="1:12">
      <c r="A5521" s="11" t="s">
        <v>9888</v>
      </c>
      <c r="D5521" s="11" t="s">
        <v>260</v>
      </c>
      <c r="E5521" s="19" t="s">
        <v>9986</v>
      </c>
      <c r="F5521" s="10">
        <v>42036</v>
      </c>
      <c r="G5521" s="10">
        <v>45689</v>
      </c>
      <c r="H5521" s="11">
        <v>11</v>
      </c>
      <c r="I5521" s="20" t="s">
        <v>259</v>
      </c>
      <c r="J5521" s="11" t="s">
        <v>261</v>
      </c>
      <c r="K5521" s="11" t="s">
        <v>11524</v>
      </c>
      <c r="L5521" s="11">
        <v>2</v>
      </c>
    </row>
    <row r="5522" spans="1:12">
      <c r="A5522" s="11" t="s">
        <v>9889</v>
      </c>
      <c r="D5522" s="11" t="s">
        <v>260</v>
      </c>
      <c r="E5522" s="19" t="s">
        <v>9987</v>
      </c>
      <c r="F5522" s="10">
        <v>42036</v>
      </c>
      <c r="G5522" s="10">
        <v>45689</v>
      </c>
      <c r="H5522" s="11">
        <v>11</v>
      </c>
      <c r="I5522" s="20" t="s">
        <v>259</v>
      </c>
      <c r="J5522" s="11" t="s">
        <v>261</v>
      </c>
      <c r="K5522" s="11" t="s">
        <v>11524</v>
      </c>
      <c r="L5522" s="11">
        <v>2</v>
      </c>
    </row>
    <row r="5523" spans="1:12">
      <c r="A5523" s="11" t="s">
        <v>9890</v>
      </c>
      <c r="D5523" s="11" t="s">
        <v>260</v>
      </c>
      <c r="E5523" s="19" t="s">
        <v>9988</v>
      </c>
      <c r="F5523" s="10">
        <v>42036</v>
      </c>
      <c r="G5523" s="10">
        <v>45689</v>
      </c>
      <c r="H5523" s="11">
        <v>11</v>
      </c>
      <c r="I5523" s="20" t="s">
        <v>259</v>
      </c>
      <c r="J5523" s="11" t="s">
        <v>261</v>
      </c>
      <c r="K5523" s="11" t="s">
        <v>11524</v>
      </c>
      <c r="L5523" s="11">
        <v>2</v>
      </c>
    </row>
    <row r="5524" spans="1:12">
      <c r="A5524" s="11" t="s">
        <v>9891</v>
      </c>
      <c r="D5524" s="11" t="s">
        <v>260</v>
      </c>
      <c r="E5524" s="19" t="s">
        <v>9989</v>
      </c>
      <c r="F5524" s="10">
        <v>42036</v>
      </c>
      <c r="G5524" s="10">
        <v>45689</v>
      </c>
      <c r="H5524" s="11">
        <v>11</v>
      </c>
      <c r="I5524" s="20" t="s">
        <v>259</v>
      </c>
      <c r="J5524" s="11" t="s">
        <v>261</v>
      </c>
      <c r="K5524" s="11" t="s">
        <v>11524</v>
      </c>
      <c r="L5524" s="11">
        <v>2</v>
      </c>
    </row>
    <row r="5525" spans="1:12">
      <c r="A5525" s="11" t="s">
        <v>9892</v>
      </c>
      <c r="D5525" s="11" t="s">
        <v>260</v>
      </c>
      <c r="E5525" s="19" t="s">
        <v>9990</v>
      </c>
      <c r="F5525" s="10">
        <v>42036</v>
      </c>
      <c r="G5525" s="10">
        <v>45689</v>
      </c>
      <c r="H5525" s="11">
        <v>11</v>
      </c>
      <c r="I5525" s="20" t="s">
        <v>259</v>
      </c>
      <c r="J5525" s="11" t="s">
        <v>261</v>
      </c>
      <c r="K5525" s="11" t="s">
        <v>11524</v>
      </c>
      <c r="L5525" s="11">
        <v>2</v>
      </c>
    </row>
    <row r="5526" spans="1:12">
      <c r="A5526" s="11" t="s">
        <v>9893</v>
      </c>
      <c r="D5526" s="11" t="s">
        <v>260</v>
      </c>
      <c r="E5526" s="19" t="s">
        <v>9991</v>
      </c>
      <c r="F5526" s="10">
        <v>42036</v>
      </c>
      <c r="G5526" s="10">
        <v>45689</v>
      </c>
      <c r="H5526" s="11">
        <v>11</v>
      </c>
      <c r="I5526" s="20" t="s">
        <v>259</v>
      </c>
      <c r="J5526" s="11" t="s">
        <v>261</v>
      </c>
      <c r="K5526" s="11" t="s">
        <v>11524</v>
      </c>
      <c r="L5526" s="11">
        <v>2</v>
      </c>
    </row>
    <row r="5527" spans="1:12">
      <c r="A5527" s="11" t="s">
        <v>9894</v>
      </c>
      <c r="D5527" s="11" t="s">
        <v>260</v>
      </c>
      <c r="E5527" s="19" t="s">
        <v>9992</v>
      </c>
      <c r="F5527" s="10">
        <v>42036</v>
      </c>
      <c r="G5527" s="10">
        <v>45689</v>
      </c>
      <c r="H5527" s="11">
        <v>11</v>
      </c>
      <c r="I5527" s="20" t="s">
        <v>259</v>
      </c>
      <c r="J5527" s="11" t="s">
        <v>261</v>
      </c>
      <c r="K5527" s="11" t="s">
        <v>11524</v>
      </c>
      <c r="L5527" s="11">
        <v>2</v>
      </c>
    </row>
    <row r="5528" spans="1:12">
      <c r="A5528" s="11" t="s">
        <v>9895</v>
      </c>
      <c r="D5528" s="11" t="s">
        <v>260</v>
      </c>
      <c r="E5528" s="19" t="s">
        <v>9993</v>
      </c>
      <c r="F5528" s="10">
        <v>42036</v>
      </c>
      <c r="G5528" s="10">
        <v>45689</v>
      </c>
      <c r="H5528" s="11">
        <v>11</v>
      </c>
      <c r="I5528" s="20" t="s">
        <v>259</v>
      </c>
      <c r="J5528" s="11" t="s">
        <v>261</v>
      </c>
      <c r="K5528" s="11" t="s">
        <v>11524</v>
      </c>
      <c r="L5528" s="11">
        <v>2</v>
      </c>
    </row>
    <row r="5529" spans="1:12">
      <c r="A5529" s="11" t="s">
        <v>9896</v>
      </c>
      <c r="D5529" s="11" t="s">
        <v>260</v>
      </c>
      <c r="E5529" s="19" t="s">
        <v>9994</v>
      </c>
      <c r="F5529" s="10">
        <v>42036</v>
      </c>
      <c r="G5529" s="10">
        <v>45689</v>
      </c>
      <c r="H5529" s="11">
        <v>11</v>
      </c>
      <c r="I5529" s="20" t="s">
        <v>259</v>
      </c>
      <c r="J5529" s="11" t="s">
        <v>261</v>
      </c>
      <c r="K5529" s="11" t="s">
        <v>11524</v>
      </c>
      <c r="L5529" s="11">
        <v>2</v>
      </c>
    </row>
    <row r="5530" spans="1:12">
      <c r="A5530" s="11" t="s">
        <v>9897</v>
      </c>
      <c r="D5530" s="11" t="s">
        <v>260</v>
      </c>
      <c r="E5530" s="19" t="s">
        <v>9995</v>
      </c>
      <c r="F5530" s="10">
        <v>42036</v>
      </c>
      <c r="G5530" s="10">
        <v>45689</v>
      </c>
      <c r="H5530" s="11">
        <v>11</v>
      </c>
      <c r="I5530" s="20" t="s">
        <v>259</v>
      </c>
      <c r="J5530" s="11" t="s">
        <v>261</v>
      </c>
      <c r="K5530" s="11" t="s">
        <v>11524</v>
      </c>
      <c r="L5530" s="11">
        <v>2</v>
      </c>
    </row>
    <row r="5531" spans="1:12">
      <c r="A5531" s="11" t="s">
        <v>9898</v>
      </c>
      <c r="D5531" s="11" t="s">
        <v>260</v>
      </c>
      <c r="E5531" s="19" t="s">
        <v>9996</v>
      </c>
      <c r="F5531" s="10">
        <v>42036</v>
      </c>
      <c r="G5531" s="10">
        <v>45689</v>
      </c>
      <c r="H5531" s="11">
        <v>11</v>
      </c>
      <c r="I5531" s="20" t="s">
        <v>259</v>
      </c>
      <c r="J5531" s="11" t="s">
        <v>261</v>
      </c>
      <c r="K5531" s="11" t="s">
        <v>11524</v>
      </c>
      <c r="L5531" s="11">
        <v>2</v>
      </c>
    </row>
    <row r="5532" spans="1:12">
      <c r="A5532" s="11" t="s">
        <v>9899</v>
      </c>
      <c r="D5532" s="11" t="s">
        <v>260</v>
      </c>
      <c r="E5532" s="19" t="s">
        <v>9997</v>
      </c>
      <c r="F5532" s="10">
        <v>42036</v>
      </c>
      <c r="G5532" s="10">
        <v>45689</v>
      </c>
      <c r="H5532" s="11">
        <v>11</v>
      </c>
      <c r="I5532" s="20" t="s">
        <v>259</v>
      </c>
      <c r="J5532" s="11" t="s">
        <v>261</v>
      </c>
      <c r="K5532" s="11" t="s">
        <v>11524</v>
      </c>
      <c r="L5532" s="11">
        <v>2</v>
      </c>
    </row>
    <row r="5533" spans="1:12">
      <c r="A5533" s="11" t="s">
        <v>9900</v>
      </c>
      <c r="D5533" s="11" t="s">
        <v>260</v>
      </c>
      <c r="E5533" s="19" t="s">
        <v>9998</v>
      </c>
      <c r="F5533" s="10">
        <v>42036</v>
      </c>
      <c r="G5533" s="10">
        <v>45689</v>
      </c>
      <c r="H5533" s="11">
        <v>11</v>
      </c>
      <c r="I5533" s="20" t="s">
        <v>259</v>
      </c>
      <c r="J5533" s="11" t="s">
        <v>261</v>
      </c>
      <c r="K5533" s="11" t="s">
        <v>11524</v>
      </c>
      <c r="L5533" s="11">
        <v>2</v>
      </c>
    </row>
    <row r="5534" spans="1:12">
      <c r="A5534" s="11" t="s">
        <v>9901</v>
      </c>
      <c r="D5534" s="11" t="s">
        <v>260</v>
      </c>
      <c r="E5534" s="19" t="s">
        <v>9999</v>
      </c>
      <c r="F5534" s="10">
        <v>42036</v>
      </c>
      <c r="G5534" s="10">
        <v>45689</v>
      </c>
      <c r="H5534" s="11">
        <v>11</v>
      </c>
      <c r="I5534" s="20" t="s">
        <v>259</v>
      </c>
      <c r="J5534" s="11" t="s">
        <v>261</v>
      </c>
      <c r="K5534" s="11" t="s">
        <v>11524</v>
      </c>
      <c r="L5534" s="11">
        <v>2</v>
      </c>
    </row>
    <row r="5535" spans="1:12">
      <c r="A5535" s="11" t="s">
        <v>9902</v>
      </c>
      <c r="D5535" s="11" t="s">
        <v>260</v>
      </c>
      <c r="E5535" s="19" t="s">
        <v>10000</v>
      </c>
      <c r="F5535" s="10">
        <v>42036</v>
      </c>
      <c r="G5535" s="10">
        <v>45689</v>
      </c>
      <c r="H5535" s="11">
        <v>11</v>
      </c>
      <c r="I5535" s="11" t="s">
        <v>277</v>
      </c>
      <c r="J5535" s="11" t="s">
        <v>261</v>
      </c>
      <c r="K5535" s="11" t="s">
        <v>11524</v>
      </c>
      <c r="L5535" s="11">
        <v>2</v>
      </c>
    </row>
    <row r="5536" spans="1:12">
      <c r="A5536" s="11" t="s">
        <v>9903</v>
      </c>
      <c r="D5536" s="11" t="s">
        <v>260</v>
      </c>
      <c r="E5536" s="19" t="s">
        <v>10001</v>
      </c>
      <c r="F5536" s="10">
        <v>42036</v>
      </c>
      <c r="G5536" s="10">
        <v>45689</v>
      </c>
      <c r="H5536" s="11">
        <v>11</v>
      </c>
      <c r="I5536" s="11" t="s">
        <v>277</v>
      </c>
      <c r="J5536" s="11" t="s">
        <v>261</v>
      </c>
      <c r="K5536" s="11" t="s">
        <v>11524</v>
      </c>
      <c r="L5536" s="11">
        <v>2</v>
      </c>
    </row>
    <row r="5537" spans="1:12">
      <c r="A5537" s="11" t="s">
        <v>9904</v>
      </c>
      <c r="D5537" s="11" t="s">
        <v>260</v>
      </c>
      <c r="E5537" s="19" t="s">
        <v>10002</v>
      </c>
      <c r="F5537" s="10">
        <v>42036</v>
      </c>
      <c r="G5537" s="10">
        <v>45689</v>
      </c>
      <c r="H5537" s="11">
        <v>11</v>
      </c>
      <c r="I5537" s="11" t="s">
        <v>277</v>
      </c>
      <c r="J5537" s="11" t="s">
        <v>261</v>
      </c>
      <c r="K5537" s="11" t="s">
        <v>11524</v>
      </c>
      <c r="L5537" s="11">
        <v>2</v>
      </c>
    </row>
    <row r="5538" spans="1:12">
      <c r="A5538" s="11" t="s">
        <v>11731</v>
      </c>
      <c r="D5538" s="11" t="s">
        <v>260</v>
      </c>
      <c r="E5538" s="19" t="s">
        <v>10003</v>
      </c>
      <c r="F5538" s="10">
        <v>42036</v>
      </c>
      <c r="G5538" s="10">
        <v>45689</v>
      </c>
      <c r="H5538" s="11">
        <v>11</v>
      </c>
      <c r="I5538" s="20" t="s">
        <v>259</v>
      </c>
      <c r="J5538" s="11" t="s">
        <v>261</v>
      </c>
      <c r="K5538" s="11" t="s">
        <v>11524</v>
      </c>
      <c r="L5538" s="11">
        <v>2</v>
      </c>
    </row>
    <row r="5539" spans="1:12">
      <c r="A5539" s="11" t="s">
        <v>11732</v>
      </c>
      <c r="D5539" s="11" t="s">
        <v>260</v>
      </c>
      <c r="E5539" s="19" t="s">
        <v>10004</v>
      </c>
      <c r="F5539" s="10">
        <v>42036</v>
      </c>
      <c r="G5539" s="10">
        <v>45689</v>
      </c>
      <c r="H5539" s="11">
        <v>11</v>
      </c>
      <c r="I5539" s="20" t="s">
        <v>259</v>
      </c>
      <c r="J5539" s="11" t="s">
        <v>261</v>
      </c>
      <c r="K5539" s="11" t="s">
        <v>11524</v>
      </c>
      <c r="L5539" s="11">
        <v>2</v>
      </c>
    </row>
    <row r="5540" spans="1:12">
      <c r="A5540" s="11" t="s">
        <v>11733</v>
      </c>
      <c r="D5540" s="11" t="s">
        <v>260</v>
      </c>
      <c r="E5540" s="19" t="s">
        <v>10005</v>
      </c>
      <c r="F5540" s="10">
        <v>42036</v>
      </c>
      <c r="G5540" s="10">
        <v>45689</v>
      </c>
      <c r="H5540" s="11">
        <v>11</v>
      </c>
      <c r="I5540" s="20" t="s">
        <v>259</v>
      </c>
      <c r="J5540" s="11" t="s">
        <v>261</v>
      </c>
      <c r="K5540" s="11" t="s">
        <v>11524</v>
      </c>
      <c r="L5540" s="11">
        <v>2</v>
      </c>
    </row>
    <row r="5541" spans="1:12">
      <c r="A5541" s="11" t="s">
        <v>11734</v>
      </c>
      <c r="D5541" s="11" t="s">
        <v>260</v>
      </c>
      <c r="E5541" s="19" t="s">
        <v>10006</v>
      </c>
      <c r="F5541" s="10">
        <v>42036</v>
      </c>
      <c r="G5541" s="10">
        <v>45689</v>
      </c>
      <c r="H5541" s="11">
        <v>11</v>
      </c>
      <c r="I5541" s="20" t="s">
        <v>259</v>
      </c>
      <c r="J5541" s="11" t="s">
        <v>261</v>
      </c>
      <c r="K5541" s="11" t="s">
        <v>11524</v>
      </c>
      <c r="L5541" s="11">
        <v>2</v>
      </c>
    </row>
    <row r="5542" spans="1:12">
      <c r="A5542" s="11" t="s">
        <v>11735</v>
      </c>
      <c r="D5542" s="11" t="s">
        <v>260</v>
      </c>
      <c r="E5542" s="19" t="s">
        <v>10007</v>
      </c>
      <c r="F5542" s="10">
        <v>42036</v>
      </c>
      <c r="G5542" s="10">
        <v>45689</v>
      </c>
      <c r="H5542" s="11">
        <v>11</v>
      </c>
      <c r="I5542" s="20" t="s">
        <v>259</v>
      </c>
      <c r="J5542" s="11" t="s">
        <v>261</v>
      </c>
      <c r="K5542" s="11" t="s">
        <v>11524</v>
      </c>
      <c r="L5542" s="11">
        <v>2</v>
      </c>
    </row>
    <row r="5543" spans="1:12">
      <c r="A5543" s="11" t="s">
        <v>11736</v>
      </c>
      <c r="D5543" s="11" t="s">
        <v>260</v>
      </c>
      <c r="E5543" s="19" t="s">
        <v>10008</v>
      </c>
      <c r="F5543" s="10">
        <v>42036</v>
      </c>
      <c r="G5543" s="10">
        <v>45689</v>
      </c>
      <c r="H5543" s="11">
        <v>11</v>
      </c>
      <c r="I5543" s="20" t="s">
        <v>259</v>
      </c>
      <c r="J5543" s="11" t="s">
        <v>261</v>
      </c>
      <c r="K5543" s="11" t="s">
        <v>11524</v>
      </c>
      <c r="L5543" s="11">
        <v>2</v>
      </c>
    </row>
    <row r="5544" spans="1:12">
      <c r="A5544" s="11" t="s">
        <v>11737</v>
      </c>
      <c r="D5544" s="11" t="s">
        <v>260</v>
      </c>
      <c r="E5544" s="19" t="s">
        <v>10009</v>
      </c>
      <c r="F5544" s="10">
        <v>42036</v>
      </c>
      <c r="G5544" s="10">
        <v>45689</v>
      </c>
      <c r="H5544" s="11">
        <v>11</v>
      </c>
      <c r="I5544" s="20" t="s">
        <v>259</v>
      </c>
      <c r="J5544" s="11" t="s">
        <v>261</v>
      </c>
      <c r="K5544" s="11" t="s">
        <v>11524</v>
      </c>
      <c r="L5544" s="11">
        <v>2</v>
      </c>
    </row>
    <row r="5545" spans="1:12">
      <c r="A5545" s="11" t="s">
        <v>11738</v>
      </c>
      <c r="D5545" s="11" t="s">
        <v>260</v>
      </c>
      <c r="E5545" s="19" t="s">
        <v>10010</v>
      </c>
      <c r="F5545" s="10">
        <v>42036</v>
      </c>
      <c r="G5545" s="10">
        <v>45689</v>
      </c>
      <c r="H5545" s="11">
        <v>11</v>
      </c>
      <c r="I5545" s="20" t="s">
        <v>259</v>
      </c>
      <c r="J5545" s="11" t="s">
        <v>261</v>
      </c>
      <c r="K5545" s="11" t="s">
        <v>11524</v>
      </c>
      <c r="L5545" s="11">
        <v>2</v>
      </c>
    </row>
    <row r="5546" spans="1:12">
      <c r="A5546" s="11" t="s">
        <v>11739</v>
      </c>
      <c r="D5546" s="11" t="s">
        <v>260</v>
      </c>
      <c r="E5546" s="19" t="s">
        <v>10011</v>
      </c>
      <c r="F5546" s="10">
        <v>42036</v>
      </c>
      <c r="G5546" s="10">
        <v>45689</v>
      </c>
      <c r="H5546" s="11">
        <v>11</v>
      </c>
      <c r="I5546" s="20" t="s">
        <v>259</v>
      </c>
      <c r="J5546" s="11" t="s">
        <v>261</v>
      </c>
      <c r="K5546" s="11" t="s">
        <v>11524</v>
      </c>
      <c r="L5546" s="11">
        <v>2</v>
      </c>
    </row>
    <row r="5547" spans="1:12">
      <c r="A5547" s="11" t="s">
        <v>11740</v>
      </c>
      <c r="D5547" s="11" t="s">
        <v>260</v>
      </c>
      <c r="E5547" s="19" t="s">
        <v>10012</v>
      </c>
      <c r="F5547" s="10">
        <v>42036</v>
      </c>
      <c r="G5547" s="10">
        <v>45689</v>
      </c>
      <c r="H5547" s="11">
        <v>11</v>
      </c>
      <c r="I5547" s="20" t="s">
        <v>259</v>
      </c>
      <c r="J5547" s="11" t="s">
        <v>261</v>
      </c>
      <c r="K5547" s="11" t="s">
        <v>11524</v>
      </c>
      <c r="L5547" s="11">
        <v>2</v>
      </c>
    </row>
    <row r="5548" spans="1:12">
      <c r="A5548" s="11" t="s">
        <v>11741</v>
      </c>
      <c r="D5548" s="11" t="s">
        <v>260</v>
      </c>
      <c r="E5548" s="19" t="s">
        <v>10013</v>
      </c>
      <c r="F5548" s="10">
        <v>42036</v>
      </c>
      <c r="G5548" s="10">
        <v>45689</v>
      </c>
      <c r="H5548" s="11">
        <v>11</v>
      </c>
      <c r="I5548" s="20" t="s">
        <v>259</v>
      </c>
      <c r="J5548" s="11" t="s">
        <v>261</v>
      </c>
      <c r="K5548" s="11" t="s">
        <v>11524</v>
      </c>
      <c r="L5548" s="11">
        <v>2</v>
      </c>
    </row>
    <row r="5549" spans="1:12">
      <c r="A5549" s="11" t="s">
        <v>11742</v>
      </c>
      <c r="D5549" s="11" t="s">
        <v>260</v>
      </c>
      <c r="E5549" s="19" t="s">
        <v>10014</v>
      </c>
      <c r="F5549" s="10">
        <v>42036</v>
      </c>
      <c r="G5549" s="10">
        <v>45689</v>
      </c>
      <c r="H5549" s="11">
        <v>11</v>
      </c>
      <c r="I5549" s="20" t="s">
        <v>259</v>
      </c>
      <c r="J5549" s="11" t="s">
        <v>261</v>
      </c>
      <c r="K5549" s="11" t="s">
        <v>11524</v>
      </c>
      <c r="L5549" s="11">
        <v>2</v>
      </c>
    </row>
    <row r="5550" spans="1:12">
      <c r="A5550" s="11" t="s">
        <v>11743</v>
      </c>
      <c r="D5550" s="11" t="s">
        <v>260</v>
      </c>
      <c r="E5550" s="19" t="s">
        <v>10015</v>
      </c>
      <c r="F5550" s="10">
        <v>42036</v>
      </c>
      <c r="G5550" s="10">
        <v>45689</v>
      </c>
      <c r="H5550" s="11">
        <v>11</v>
      </c>
      <c r="I5550" s="20" t="s">
        <v>259</v>
      </c>
      <c r="J5550" s="11" t="s">
        <v>261</v>
      </c>
      <c r="K5550" s="11" t="s">
        <v>11524</v>
      </c>
      <c r="L5550" s="11">
        <v>2</v>
      </c>
    </row>
    <row r="5551" spans="1:12">
      <c r="A5551" s="11" t="s">
        <v>11744</v>
      </c>
      <c r="D5551" s="11" t="s">
        <v>260</v>
      </c>
      <c r="E5551" s="19" t="s">
        <v>10016</v>
      </c>
      <c r="F5551" s="10">
        <v>42036</v>
      </c>
      <c r="G5551" s="10">
        <v>45689</v>
      </c>
      <c r="H5551" s="11">
        <v>11</v>
      </c>
      <c r="I5551" s="20" t="s">
        <v>259</v>
      </c>
      <c r="J5551" s="11" t="s">
        <v>261</v>
      </c>
      <c r="K5551" s="11" t="s">
        <v>11524</v>
      </c>
      <c r="L5551" s="11">
        <v>2</v>
      </c>
    </row>
    <row r="5552" spans="1:12">
      <c r="A5552" s="11" t="s">
        <v>11745</v>
      </c>
      <c r="D5552" s="11" t="s">
        <v>260</v>
      </c>
      <c r="E5552" s="19" t="s">
        <v>10017</v>
      </c>
      <c r="F5552" s="10">
        <v>42036</v>
      </c>
      <c r="G5552" s="10">
        <v>45689</v>
      </c>
      <c r="H5552" s="11">
        <v>11</v>
      </c>
      <c r="I5552" s="20" t="s">
        <v>259</v>
      </c>
      <c r="J5552" s="11" t="s">
        <v>261</v>
      </c>
      <c r="K5552" s="11" t="s">
        <v>11524</v>
      </c>
      <c r="L5552" s="11">
        <v>2</v>
      </c>
    </row>
    <row r="5553" spans="1:12">
      <c r="A5553" s="11" t="s">
        <v>11746</v>
      </c>
      <c r="D5553" s="11" t="s">
        <v>260</v>
      </c>
      <c r="E5553" s="19" t="s">
        <v>10018</v>
      </c>
      <c r="F5553" s="10">
        <v>42036</v>
      </c>
      <c r="G5553" s="10">
        <v>45689</v>
      </c>
      <c r="H5553" s="11">
        <v>11</v>
      </c>
      <c r="I5553" s="11" t="s">
        <v>277</v>
      </c>
      <c r="J5553" s="11" t="s">
        <v>261</v>
      </c>
      <c r="K5553" s="11" t="s">
        <v>11524</v>
      </c>
      <c r="L5553" s="11">
        <v>2</v>
      </c>
    </row>
    <row r="5554" spans="1:12">
      <c r="A5554" s="11" t="s">
        <v>11747</v>
      </c>
      <c r="D5554" s="11" t="s">
        <v>260</v>
      </c>
      <c r="E5554" s="19" t="s">
        <v>10019</v>
      </c>
      <c r="F5554" s="10">
        <v>42036</v>
      </c>
      <c r="G5554" s="10">
        <v>45689</v>
      </c>
      <c r="H5554" s="11">
        <v>11</v>
      </c>
      <c r="I5554" s="11" t="s">
        <v>277</v>
      </c>
      <c r="J5554" s="11" t="s">
        <v>261</v>
      </c>
      <c r="K5554" s="11" t="s">
        <v>11524</v>
      </c>
      <c r="L5554" s="11">
        <v>2</v>
      </c>
    </row>
    <row r="5555" spans="1:12">
      <c r="A5555" s="11" t="s">
        <v>11748</v>
      </c>
      <c r="D5555" s="11" t="s">
        <v>260</v>
      </c>
      <c r="E5555" s="19" t="s">
        <v>10020</v>
      </c>
      <c r="F5555" s="10">
        <v>42036</v>
      </c>
      <c r="G5555" s="10">
        <v>45689</v>
      </c>
      <c r="H5555" s="11">
        <v>11</v>
      </c>
      <c r="I5555" s="11" t="s">
        <v>277</v>
      </c>
      <c r="J5555" s="11" t="s">
        <v>261</v>
      </c>
      <c r="K5555" s="11" t="s">
        <v>11524</v>
      </c>
      <c r="L5555" s="11">
        <v>2</v>
      </c>
    </row>
    <row r="5556" spans="1:12">
      <c r="A5556" s="11" t="s">
        <v>9905</v>
      </c>
      <c r="D5556" s="11" t="s">
        <v>260</v>
      </c>
      <c r="E5556" s="19" t="s">
        <v>10021</v>
      </c>
      <c r="F5556" s="10">
        <v>42036</v>
      </c>
      <c r="G5556" s="10">
        <v>45689</v>
      </c>
      <c r="H5556" s="11">
        <v>11</v>
      </c>
      <c r="I5556" s="20" t="s">
        <v>259</v>
      </c>
      <c r="J5556" s="11" t="s">
        <v>261</v>
      </c>
      <c r="K5556" s="11" t="s">
        <v>11524</v>
      </c>
      <c r="L5556" s="11">
        <v>2</v>
      </c>
    </row>
    <row r="5557" spans="1:12">
      <c r="A5557" s="11" t="s">
        <v>9906</v>
      </c>
      <c r="D5557" s="11" t="s">
        <v>260</v>
      </c>
      <c r="E5557" s="19" t="s">
        <v>10022</v>
      </c>
      <c r="F5557" s="10">
        <v>42036</v>
      </c>
      <c r="G5557" s="10">
        <v>45689</v>
      </c>
      <c r="H5557" s="11">
        <v>11</v>
      </c>
      <c r="I5557" s="20" t="s">
        <v>259</v>
      </c>
      <c r="J5557" s="11" t="s">
        <v>261</v>
      </c>
      <c r="K5557" s="11" t="s">
        <v>11524</v>
      </c>
      <c r="L5557" s="11">
        <v>2</v>
      </c>
    </row>
    <row r="5558" spans="1:12">
      <c r="A5558" s="11" t="s">
        <v>9907</v>
      </c>
      <c r="D5558" s="11" t="s">
        <v>260</v>
      </c>
      <c r="E5558" s="19" t="s">
        <v>10023</v>
      </c>
      <c r="F5558" s="10">
        <v>42036</v>
      </c>
      <c r="G5558" s="10">
        <v>45689</v>
      </c>
      <c r="H5558" s="11">
        <v>11</v>
      </c>
      <c r="I5558" s="20" t="s">
        <v>259</v>
      </c>
      <c r="J5558" s="11" t="s">
        <v>261</v>
      </c>
      <c r="K5558" s="11" t="s">
        <v>11524</v>
      </c>
      <c r="L5558" s="11">
        <v>2</v>
      </c>
    </row>
    <row r="5559" spans="1:12">
      <c r="A5559" s="11" t="s">
        <v>9908</v>
      </c>
      <c r="D5559" s="11" t="s">
        <v>260</v>
      </c>
      <c r="E5559" s="19" t="s">
        <v>10024</v>
      </c>
      <c r="F5559" s="10">
        <v>42036</v>
      </c>
      <c r="G5559" s="10">
        <v>45689</v>
      </c>
      <c r="H5559" s="11">
        <v>11</v>
      </c>
      <c r="I5559" s="20" t="s">
        <v>259</v>
      </c>
      <c r="J5559" s="11" t="s">
        <v>261</v>
      </c>
      <c r="K5559" s="11" t="s">
        <v>11524</v>
      </c>
      <c r="L5559" s="11">
        <v>2</v>
      </c>
    </row>
    <row r="5560" spans="1:12">
      <c r="A5560" s="11" t="s">
        <v>9909</v>
      </c>
      <c r="D5560" s="11" t="s">
        <v>260</v>
      </c>
      <c r="E5560" s="19" t="s">
        <v>10025</v>
      </c>
      <c r="F5560" s="10">
        <v>42036</v>
      </c>
      <c r="G5560" s="10">
        <v>45689</v>
      </c>
      <c r="H5560" s="11">
        <v>11</v>
      </c>
      <c r="I5560" s="20" t="s">
        <v>259</v>
      </c>
      <c r="J5560" s="11" t="s">
        <v>261</v>
      </c>
      <c r="K5560" s="11" t="s">
        <v>11524</v>
      </c>
      <c r="L5560" s="11">
        <v>2</v>
      </c>
    </row>
    <row r="5561" spans="1:12">
      <c r="A5561" s="11" t="s">
        <v>9910</v>
      </c>
      <c r="D5561" s="11" t="s">
        <v>260</v>
      </c>
      <c r="E5561" s="19" t="s">
        <v>10026</v>
      </c>
      <c r="F5561" s="10">
        <v>42036</v>
      </c>
      <c r="G5561" s="10">
        <v>45689</v>
      </c>
      <c r="H5561" s="11">
        <v>11</v>
      </c>
      <c r="I5561" s="20" t="s">
        <v>259</v>
      </c>
      <c r="J5561" s="11" t="s">
        <v>261</v>
      </c>
      <c r="K5561" s="11" t="s">
        <v>11524</v>
      </c>
      <c r="L5561" s="11">
        <v>2</v>
      </c>
    </row>
    <row r="5562" spans="1:12">
      <c r="A5562" s="11" t="s">
        <v>9911</v>
      </c>
      <c r="D5562" s="11" t="s">
        <v>260</v>
      </c>
      <c r="E5562" s="19" t="s">
        <v>10027</v>
      </c>
      <c r="F5562" s="10">
        <v>42036</v>
      </c>
      <c r="G5562" s="10">
        <v>45689</v>
      </c>
      <c r="H5562" s="11">
        <v>11</v>
      </c>
      <c r="I5562" s="20" t="s">
        <v>259</v>
      </c>
      <c r="J5562" s="11" t="s">
        <v>261</v>
      </c>
      <c r="K5562" s="11" t="s">
        <v>11524</v>
      </c>
      <c r="L5562" s="11">
        <v>2</v>
      </c>
    </row>
    <row r="5563" spans="1:12">
      <c r="A5563" s="11" t="s">
        <v>9912</v>
      </c>
      <c r="D5563" s="11" t="s">
        <v>260</v>
      </c>
      <c r="E5563" s="19" t="s">
        <v>10028</v>
      </c>
      <c r="F5563" s="10">
        <v>42036</v>
      </c>
      <c r="G5563" s="10">
        <v>45689</v>
      </c>
      <c r="H5563" s="11">
        <v>11</v>
      </c>
      <c r="I5563" s="20" t="s">
        <v>259</v>
      </c>
      <c r="J5563" s="11" t="s">
        <v>261</v>
      </c>
      <c r="K5563" s="11" t="s">
        <v>11524</v>
      </c>
      <c r="L5563" s="11">
        <v>2</v>
      </c>
    </row>
    <row r="5564" spans="1:12">
      <c r="A5564" s="11" t="s">
        <v>9913</v>
      </c>
      <c r="D5564" s="11" t="s">
        <v>260</v>
      </c>
      <c r="E5564" s="19" t="s">
        <v>10029</v>
      </c>
      <c r="F5564" s="10">
        <v>42036</v>
      </c>
      <c r="G5564" s="10">
        <v>45689</v>
      </c>
      <c r="H5564" s="11">
        <v>11</v>
      </c>
      <c r="I5564" s="20" t="s">
        <v>259</v>
      </c>
      <c r="J5564" s="11" t="s">
        <v>261</v>
      </c>
      <c r="K5564" s="11" t="s">
        <v>11524</v>
      </c>
      <c r="L5564" s="11">
        <v>2</v>
      </c>
    </row>
    <row r="5565" spans="1:12">
      <c r="A5565" s="11" t="s">
        <v>9914</v>
      </c>
      <c r="D5565" s="11" t="s">
        <v>260</v>
      </c>
      <c r="E5565" s="19" t="s">
        <v>10030</v>
      </c>
      <c r="F5565" s="10">
        <v>42036</v>
      </c>
      <c r="G5565" s="10">
        <v>45689</v>
      </c>
      <c r="H5565" s="11">
        <v>11</v>
      </c>
      <c r="I5565" s="20" t="s">
        <v>259</v>
      </c>
      <c r="J5565" s="11" t="s">
        <v>261</v>
      </c>
      <c r="K5565" s="11" t="s">
        <v>11524</v>
      </c>
      <c r="L5565" s="11">
        <v>2</v>
      </c>
    </row>
    <row r="5566" spans="1:12">
      <c r="A5566" s="11" t="s">
        <v>9915</v>
      </c>
      <c r="D5566" s="11" t="s">
        <v>260</v>
      </c>
      <c r="E5566" s="19" t="s">
        <v>10031</v>
      </c>
      <c r="F5566" s="10">
        <v>42036</v>
      </c>
      <c r="G5566" s="10">
        <v>45689</v>
      </c>
      <c r="H5566" s="11">
        <v>11</v>
      </c>
      <c r="I5566" s="20" t="s">
        <v>259</v>
      </c>
      <c r="J5566" s="11" t="s">
        <v>261</v>
      </c>
      <c r="K5566" s="11" t="s">
        <v>11524</v>
      </c>
      <c r="L5566" s="11">
        <v>2</v>
      </c>
    </row>
    <row r="5567" spans="1:12">
      <c r="A5567" s="11" t="s">
        <v>9916</v>
      </c>
      <c r="D5567" s="11" t="s">
        <v>260</v>
      </c>
      <c r="E5567" s="19" t="s">
        <v>10032</v>
      </c>
      <c r="F5567" s="10">
        <v>42036</v>
      </c>
      <c r="G5567" s="10">
        <v>45689</v>
      </c>
      <c r="H5567" s="11">
        <v>11</v>
      </c>
      <c r="I5567" s="20" t="s">
        <v>259</v>
      </c>
      <c r="J5567" s="11" t="s">
        <v>261</v>
      </c>
      <c r="K5567" s="11" t="s">
        <v>11524</v>
      </c>
      <c r="L5567" s="11">
        <v>2</v>
      </c>
    </row>
    <row r="5568" spans="1:12">
      <c r="A5568" s="11" t="s">
        <v>9917</v>
      </c>
      <c r="D5568" s="11" t="s">
        <v>260</v>
      </c>
      <c r="E5568" s="19" t="s">
        <v>10033</v>
      </c>
      <c r="F5568" s="10">
        <v>42036</v>
      </c>
      <c r="G5568" s="10">
        <v>45689</v>
      </c>
      <c r="H5568" s="11">
        <v>11</v>
      </c>
      <c r="I5568" s="20" t="s">
        <v>259</v>
      </c>
      <c r="J5568" s="11" t="s">
        <v>261</v>
      </c>
      <c r="K5568" s="11" t="s">
        <v>11524</v>
      </c>
      <c r="L5568" s="11">
        <v>2</v>
      </c>
    </row>
    <row r="5569" spans="1:12">
      <c r="A5569" s="11" t="s">
        <v>9918</v>
      </c>
      <c r="D5569" s="11" t="s">
        <v>260</v>
      </c>
      <c r="E5569" s="19" t="s">
        <v>10034</v>
      </c>
      <c r="F5569" s="10">
        <v>42036</v>
      </c>
      <c r="G5569" s="10">
        <v>45689</v>
      </c>
      <c r="H5569" s="11">
        <v>11</v>
      </c>
      <c r="I5569" s="20" t="s">
        <v>259</v>
      </c>
      <c r="J5569" s="11" t="s">
        <v>261</v>
      </c>
      <c r="K5569" s="11" t="s">
        <v>11524</v>
      </c>
      <c r="L5569" s="11">
        <v>2</v>
      </c>
    </row>
    <row r="5570" spans="1:12">
      <c r="A5570" s="11" t="s">
        <v>9919</v>
      </c>
      <c r="D5570" s="11" t="s">
        <v>260</v>
      </c>
      <c r="E5570" s="19" t="s">
        <v>10035</v>
      </c>
      <c r="F5570" s="10">
        <v>42036</v>
      </c>
      <c r="G5570" s="10">
        <v>45689</v>
      </c>
      <c r="H5570" s="11">
        <v>11</v>
      </c>
      <c r="I5570" s="20" t="s">
        <v>259</v>
      </c>
      <c r="J5570" s="11" t="s">
        <v>261</v>
      </c>
      <c r="K5570" s="11" t="s">
        <v>11524</v>
      </c>
      <c r="L5570" s="11">
        <v>2</v>
      </c>
    </row>
    <row r="5571" spans="1:12">
      <c r="A5571" s="11" t="s">
        <v>9920</v>
      </c>
      <c r="D5571" s="11" t="s">
        <v>260</v>
      </c>
      <c r="E5571" s="19" t="s">
        <v>10036</v>
      </c>
      <c r="F5571" s="10">
        <v>42036</v>
      </c>
      <c r="G5571" s="10">
        <v>45689</v>
      </c>
      <c r="H5571" s="11">
        <v>11</v>
      </c>
      <c r="I5571" s="11" t="s">
        <v>277</v>
      </c>
      <c r="J5571" s="11" t="s">
        <v>261</v>
      </c>
      <c r="K5571" s="11" t="s">
        <v>11524</v>
      </c>
      <c r="L5571" s="11">
        <v>2</v>
      </c>
    </row>
    <row r="5572" spans="1:12">
      <c r="A5572" s="11" t="s">
        <v>9921</v>
      </c>
      <c r="D5572" s="11" t="s">
        <v>260</v>
      </c>
      <c r="E5572" s="19" t="s">
        <v>10037</v>
      </c>
      <c r="F5572" s="10">
        <v>42036</v>
      </c>
      <c r="G5572" s="10">
        <v>45689</v>
      </c>
      <c r="H5572" s="11">
        <v>11</v>
      </c>
      <c r="I5572" s="11" t="s">
        <v>277</v>
      </c>
      <c r="J5572" s="11" t="s">
        <v>261</v>
      </c>
      <c r="K5572" s="11" t="s">
        <v>11524</v>
      </c>
      <c r="L5572" s="11">
        <v>2</v>
      </c>
    </row>
    <row r="5573" spans="1:12">
      <c r="A5573" s="11" t="s">
        <v>9922</v>
      </c>
      <c r="D5573" s="11" t="s">
        <v>260</v>
      </c>
      <c r="E5573" s="19" t="s">
        <v>10038</v>
      </c>
      <c r="F5573" s="10">
        <v>42036</v>
      </c>
      <c r="G5573" s="10">
        <v>45689</v>
      </c>
      <c r="H5573" s="11">
        <v>11</v>
      </c>
      <c r="I5573" s="11" t="s">
        <v>277</v>
      </c>
      <c r="J5573" s="11" t="s">
        <v>261</v>
      </c>
      <c r="K5573" s="11" t="s">
        <v>11524</v>
      </c>
      <c r="L5573" s="11">
        <v>2</v>
      </c>
    </row>
    <row r="5574" spans="1:12">
      <c r="A5574" s="11" t="s">
        <v>12217</v>
      </c>
      <c r="D5574" s="11" t="s">
        <v>260</v>
      </c>
      <c r="E5574" s="19" t="s">
        <v>10039</v>
      </c>
      <c r="F5574" s="10">
        <v>42036</v>
      </c>
      <c r="G5574" s="10">
        <v>45689</v>
      </c>
      <c r="H5574" s="11">
        <v>11</v>
      </c>
      <c r="I5574" s="20" t="s">
        <v>259</v>
      </c>
      <c r="J5574" s="11" t="s">
        <v>261</v>
      </c>
      <c r="K5574" s="11" t="s">
        <v>11524</v>
      </c>
      <c r="L5574" s="11">
        <v>2</v>
      </c>
    </row>
    <row r="5575" spans="1:12">
      <c r="A5575" s="11" t="s">
        <v>12218</v>
      </c>
      <c r="D5575" s="11" t="s">
        <v>260</v>
      </c>
      <c r="E5575" s="19" t="s">
        <v>10040</v>
      </c>
      <c r="F5575" s="10">
        <v>42036</v>
      </c>
      <c r="G5575" s="10">
        <v>45689</v>
      </c>
      <c r="H5575" s="11">
        <v>11</v>
      </c>
      <c r="I5575" s="20" t="s">
        <v>259</v>
      </c>
      <c r="J5575" s="11" t="s">
        <v>261</v>
      </c>
      <c r="K5575" s="11" t="s">
        <v>11524</v>
      </c>
      <c r="L5575" s="11">
        <v>2</v>
      </c>
    </row>
    <row r="5576" spans="1:12">
      <c r="A5576" s="11" t="s">
        <v>12219</v>
      </c>
      <c r="D5576" s="11" t="s">
        <v>260</v>
      </c>
      <c r="E5576" s="19" t="s">
        <v>10041</v>
      </c>
      <c r="F5576" s="10">
        <v>42036</v>
      </c>
      <c r="G5576" s="10">
        <v>45689</v>
      </c>
      <c r="H5576" s="11">
        <v>11</v>
      </c>
      <c r="I5576" s="20" t="s">
        <v>259</v>
      </c>
      <c r="J5576" s="11" t="s">
        <v>261</v>
      </c>
      <c r="K5576" s="11" t="s">
        <v>11524</v>
      </c>
      <c r="L5576" s="11">
        <v>2</v>
      </c>
    </row>
    <row r="5577" spans="1:12">
      <c r="A5577" s="11" t="s">
        <v>12220</v>
      </c>
      <c r="D5577" s="11" t="s">
        <v>260</v>
      </c>
      <c r="E5577" s="19" t="s">
        <v>10042</v>
      </c>
      <c r="F5577" s="10">
        <v>42036</v>
      </c>
      <c r="G5577" s="10">
        <v>45689</v>
      </c>
      <c r="H5577" s="11">
        <v>11</v>
      </c>
      <c r="I5577" s="20" t="s">
        <v>259</v>
      </c>
      <c r="J5577" s="11" t="s">
        <v>261</v>
      </c>
      <c r="K5577" s="11" t="s">
        <v>11524</v>
      </c>
      <c r="L5577" s="11">
        <v>2</v>
      </c>
    </row>
    <row r="5578" spans="1:12">
      <c r="A5578" s="11" t="s">
        <v>12221</v>
      </c>
      <c r="D5578" s="11" t="s">
        <v>260</v>
      </c>
      <c r="E5578" s="19" t="s">
        <v>10043</v>
      </c>
      <c r="F5578" s="10">
        <v>42036</v>
      </c>
      <c r="G5578" s="10">
        <v>45689</v>
      </c>
      <c r="H5578" s="11">
        <v>11</v>
      </c>
      <c r="I5578" s="20" t="s">
        <v>259</v>
      </c>
      <c r="J5578" s="11" t="s">
        <v>261</v>
      </c>
      <c r="K5578" s="11" t="s">
        <v>11524</v>
      </c>
      <c r="L5578" s="11">
        <v>2</v>
      </c>
    </row>
    <row r="5579" spans="1:12">
      <c r="A5579" s="11" t="s">
        <v>12222</v>
      </c>
      <c r="D5579" s="11" t="s">
        <v>260</v>
      </c>
      <c r="E5579" s="19" t="s">
        <v>10044</v>
      </c>
      <c r="F5579" s="10">
        <v>42036</v>
      </c>
      <c r="G5579" s="10">
        <v>45689</v>
      </c>
      <c r="H5579" s="11">
        <v>11</v>
      </c>
      <c r="I5579" s="20" t="s">
        <v>259</v>
      </c>
      <c r="J5579" s="11" t="s">
        <v>261</v>
      </c>
      <c r="K5579" s="11" t="s">
        <v>11524</v>
      </c>
      <c r="L5579" s="11">
        <v>2</v>
      </c>
    </row>
    <row r="5580" spans="1:12">
      <c r="A5580" s="11" t="s">
        <v>12223</v>
      </c>
      <c r="D5580" s="11" t="s">
        <v>260</v>
      </c>
      <c r="E5580" s="19" t="s">
        <v>10045</v>
      </c>
      <c r="F5580" s="10">
        <v>42036</v>
      </c>
      <c r="G5580" s="10">
        <v>45689</v>
      </c>
      <c r="H5580" s="11">
        <v>11</v>
      </c>
      <c r="I5580" s="20" t="s">
        <v>259</v>
      </c>
      <c r="J5580" s="11" t="s">
        <v>261</v>
      </c>
      <c r="K5580" s="11" t="s">
        <v>11524</v>
      </c>
      <c r="L5580" s="11">
        <v>2</v>
      </c>
    </row>
    <row r="5581" spans="1:12">
      <c r="A5581" s="11" t="s">
        <v>12224</v>
      </c>
      <c r="D5581" s="11" t="s">
        <v>260</v>
      </c>
      <c r="E5581" s="19" t="s">
        <v>10046</v>
      </c>
      <c r="F5581" s="10">
        <v>42036</v>
      </c>
      <c r="G5581" s="10">
        <v>45689</v>
      </c>
      <c r="H5581" s="11">
        <v>11</v>
      </c>
      <c r="I5581" s="20" t="s">
        <v>259</v>
      </c>
      <c r="J5581" s="11" t="s">
        <v>261</v>
      </c>
      <c r="K5581" s="11" t="s">
        <v>11524</v>
      </c>
      <c r="L5581" s="11">
        <v>2</v>
      </c>
    </row>
    <row r="5582" spans="1:12">
      <c r="A5582" s="11" t="s">
        <v>12225</v>
      </c>
      <c r="D5582" s="11" t="s">
        <v>260</v>
      </c>
      <c r="E5582" s="19" t="s">
        <v>10047</v>
      </c>
      <c r="F5582" s="10">
        <v>42036</v>
      </c>
      <c r="G5582" s="10">
        <v>45689</v>
      </c>
      <c r="H5582" s="11">
        <v>11</v>
      </c>
      <c r="I5582" s="20" t="s">
        <v>259</v>
      </c>
      <c r="J5582" s="11" t="s">
        <v>261</v>
      </c>
      <c r="K5582" s="11" t="s">
        <v>11524</v>
      </c>
      <c r="L5582" s="11">
        <v>2</v>
      </c>
    </row>
    <row r="5583" spans="1:12">
      <c r="A5583" s="11" t="s">
        <v>12226</v>
      </c>
      <c r="D5583" s="11" t="s">
        <v>260</v>
      </c>
      <c r="E5583" s="19" t="s">
        <v>10048</v>
      </c>
      <c r="F5583" s="10">
        <v>42036</v>
      </c>
      <c r="G5583" s="10">
        <v>45689</v>
      </c>
      <c r="H5583" s="11">
        <v>11</v>
      </c>
      <c r="I5583" s="20" t="s">
        <v>259</v>
      </c>
      <c r="J5583" s="11" t="s">
        <v>261</v>
      </c>
      <c r="K5583" s="11" t="s">
        <v>11524</v>
      </c>
      <c r="L5583" s="11">
        <v>2</v>
      </c>
    </row>
    <row r="5584" spans="1:12">
      <c r="A5584" s="11" t="s">
        <v>12227</v>
      </c>
      <c r="D5584" s="11" t="s">
        <v>260</v>
      </c>
      <c r="E5584" s="19" t="s">
        <v>10049</v>
      </c>
      <c r="F5584" s="10">
        <v>42036</v>
      </c>
      <c r="G5584" s="10">
        <v>45689</v>
      </c>
      <c r="H5584" s="11">
        <v>11</v>
      </c>
      <c r="I5584" s="20" t="s">
        <v>259</v>
      </c>
      <c r="J5584" s="11" t="s">
        <v>261</v>
      </c>
      <c r="K5584" s="11" t="s">
        <v>11524</v>
      </c>
      <c r="L5584" s="11">
        <v>2</v>
      </c>
    </row>
    <row r="5585" spans="1:12">
      <c r="A5585" s="11" t="s">
        <v>12228</v>
      </c>
      <c r="D5585" s="11" t="s">
        <v>260</v>
      </c>
      <c r="E5585" s="19" t="s">
        <v>10050</v>
      </c>
      <c r="F5585" s="10">
        <v>42036</v>
      </c>
      <c r="G5585" s="10">
        <v>45689</v>
      </c>
      <c r="H5585" s="11">
        <v>11</v>
      </c>
      <c r="I5585" s="20" t="s">
        <v>259</v>
      </c>
      <c r="J5585" s="11" t="s">
        <v>261</v>
      </c>
      <c r="K5585" s="11" t="s">
        <v>11524</v>
      </c>
      <c r="L5585" s="11">
        <v>2</v>
      </c>
    </row>
    <row r="5586" spans="1:12">
      <c r="A5586" s="11" t="s">
        <v>12229</v>
      </c>
      <c r="D5586" s="11" t="s">
        <v>260</v>
      </c>
      <c r="E5586" s="19" t="s">
        <v>10051</v>
      </c>
      <c r="F5586" s="10">
        <v>42036</v>
      </c>
      <c r="G5586" s="10">
        <v>45689</v>
      </c>
      <c r="H5586" s="11">
        <v>11</v>
      </c>
      <c r="I5586" s="20" t="s">
        <v>259</v>
      </c>
      <c r="J5586" s="11" t="s">
        <v>261</v>
      </c>
      <c r="K5586" s="11" t="s">
        <v>11524</v>
      </c>
      <c r="L5586" s="11">
        <v>2</v>
      </c>
    </row>
    <row r="5587" spans="1:12">
      <c r="A5587" s="11" t="s">
        <v>12230</v>
      </c>
      <c r="D5587" s="11" t="s">
        <v>260</v>
      </c>
      <c r="E5587" s="19" t="s">
        <v>10052</v>
      </c>
      <c r="F5587" s="10">
        <v>42036</v>
      </c>
      <c r="G5587" s="10">
        <v>45689</v>
      </c>
      <c r="H5587" s="11">
        <v>11</v>
      </c>
      <c r="I5587" s="20" t="s">
        <v>259</v>
      </c>
      <c r="J5587" s="11" t="s">
        <v>261</v>
      </c>
      <c r="K5587" s="11" t="s">
        <v>11524</v>
      </c>
      <c r="L5587" s="11">
        <v>2</v>
      </c>
    </row>
    <row r="5588" spans="1:12">
      <c r="A5588" s="11" t="s">
        <v>12231</v>
      </c>
      <c r="D5588" s="11" t="s">
        <v>260</v>
      </c>
      <c r="E5588" s="19" t="s">
        <v>10053</v>
      </c>
      <c r="F5588" s="10">
        <v>42036</v>
      </c>
      <c r="G5588" s="10">
        <v>45689</v>
      </c>
      <c r="H5588" s="11">
        <v>11</v>
      </c>
      <c r="I5588" s="20" t="s">
        <v>259</v>
      </c>
      <c r="J5588" s="11" t="s">
        <v>261</v>
      </c>
      <c r="K5588" s="11" t="s">
        <v>11524</v>
      </c>
      <c r="L5588" s="11">
        <v>2</v>
      </c>
    </row>
    <row r="5589" spans="1:12">
      <c r="A5589" s="11" t="s">
        <v>12232</v>
      </c>
      <c r="D5589" s="11" t="s">
        <v>260</v>
      </c>
      <c r="E5589" s="19" t="s">
        <v>10054</v>
      </c>
      <c r="F5589" s="10">
        <v>42036</v>
      </c>
      <c r="G5589" s="10">
        <v>45689</v>
      </c>
      <c r="H5589" s="11">
        <v>11</v>
      </c>
      <c r="I5589" s="11" t="s">
        <v>277</v>
      </c>
      <c r="J5589" s="11" t="s">
        <v>261</v>
      </c>
      <c r="K5589" s="11" t="s">
        <v>11524</v>
      </c>
      <c r="L5589" s="11">
        <v>2</v>
      </c>
    </row>
    <row r="5590" spans="1:12">
      <c r="A5590" s="11" t="s">
        <v>12233</v>
      </c>
      <c r="D5590" s="11" t="s">
        <v>260</v>
      </c>
      <c r="E5590" s="19" t="s">
        <v>10055</v>
      </c>
      <c r="F5590" s="10">
        <v>42036</v>
      </c>
      <c r="G5590" s="10">
        <v>45689</v>
      </c>
      <c r="H5590" s="11">
        <v>11</v>
      </c>
      <c r="I5590" s="11" t="s">
        <v>277</v>
      </c>
      <c r="J5590" s="11" t="s">
        <v>261</v>
      </c>
      <c r="K5590" s="11" t="s">
        <v>11524</v>
      </c>
      <c r="L5590" s="11">
        <v>2</v>
      </c>
    </row>
    <row r="5591" spans="1:12">
      <c r="A5591" s="11" t="s">
        <v>12234</v>
      </c>
      <c r="D5591" s="11" t="s">
        <v>260</v>
      </c>
      <c r="E5591" s="19" t="s">
        <v>10056</v>
      </c>
      <c r="F5591" s="10">
        <v>42036</v>
      </c>
      <c r="G5591" s="10">
        <v>45689</v>
      </c>
      <c r="H5591" s="11">
        <v>11</v>
      </c>
      <c r="I5591" s="11" t="s">
        <v>277</v>
      </c>
      <c r="J5591" s="11" t="s">
        <v>261</v>
      </c>
      <c r="K5591" s="11" t="s">
        <v>11524</v>
      </c>
      <c r="L5591" s="11">
        <v>2</v>
      </c>
    </row>
    <row r="5592" spans="1:12">
      <c r="A5592" s="11" t="s">
        <v>12055</v>
      </c>
      <c r="D5592" s="11" t="s">
        <v>260</v>
      </c>
      <c r="E5592" s="19" t="s">
        <v>10057</v>
      </c>
      <c r="F5592" s="10">
        <v>42036</v>
      </c>
      <c r="G5592" s="10">
        <v>45689</v>
      </c>
      <c r="H5592" s="11">
        <v>11</v>
      </c>
      <c r="I5592" s="20" t="s">
        <v>259</v>
      </c>
      <c r="J5592" s="11" t="s">
        <v>261</v>
      </c>
      <c r="K5592" s="11" t="s">
        <v>11524</v>
      </c>
      <c r="L5592" s="11">
        <v>2</v>
      </c>
    </row>
    <row r="5593" spans="1:12">
      <c r="A5593" s="11" t="s">
        <v>12056</v>
      </c>
      <c r="D5593" s="11" t="s">
        <v>260</v>
      </c>
      <c r="E5593" s="19" t="s">
        <v>10058</v>
      </c>
      <c r="F5593" s="10">
        <v>42036</v>
      </c>
      <c r="G5593" s="10">
        <v>45689</v>
      </c>
      <c r="H5593" s="11">
        <v>11</v>
      </c>
      <c r="I5593" s="20" t="s">
        <v>259</v>
      </c>
      <c r="J5593" s="11" t="s">
        <v>261</v>
      </c>
      <c r="K5593" s="11" t="s">
        <v>11524</v>
      </c>
      <c r="L5593" s="11">
        <v>2</v>
      </c>
    </row>
    <row r="5594" spans="1:12">
      <c r="A5594" s="11" t="s">
        <v>12057</v>
      </c>
      <c r="D5594" s="11" t="s">
        <v>260</v>
      </c>
      <c r="E5594" s="19" t="s">
        <v>10059</v>
      </c>
      <c r="F5594" s="10">
        <v>42036</v>
      </c>
      <c r="G5594" s="10">
        <v>45689</v>
      </c>
      <c r="H5594" s="11">
        <v>11</v>
      </c>
      <c r="I5594" s="20" t="s">
        <v>259</v>
      </c>
      <c r="J5594" s="11" t="s">
        <v>261</v>
      </c>
      <c r="K5594" s="11" t="s">
        <v>11524</v>
      </c>
      <c r="L5594" s="11">
        <v>2</v>
      </c>
    </row>
    <row r="5595" spans="1:12">
      <c r="A5595" s="11" t="s">
        <v>12058</v>
      </c>
      <c r="D5595" s="11" t="s">
        <v>260</v>
      </c>
      <c r="E5595" s="19" t="s">
        <v>10060</v>
      </c>
      <c r="F5595" s="10">
        <v>42036</v>
      </c>
      <c r="G5595" s="10">
        <v>45689</v>
      </c>
      <c r="H5595" s="11">
        <v>11</v>
      </c>
      <c r="I5595" s="20" t="s">
        <v>259</v>
      </c>
      <c r="J5595" s="11" t="s">
        <v>261</v>
      </c>
      <c r="K5595" s="11" t="s">
        <v>11524</v>
      </c>
      <c r="L5595" s="11">
        <v>2</v>
      </c>
    </row>
    <row r="5596" spans="1:12">
      <c r="A5596" s="11" t="s">
        <v>12059</v>
      </c>
      <c r="D5596" s="11" t="s">
        <v>260</v>
      </c>
      <c r="E5596" s="19" t="s">
        <v>10061</v>
      </c>
      <c r="F5596" s="10">
        <v>42036</v>
      </c>
      <c r="G5596" s="10">
        <v>45689</v>
      </c>
      <c r="H5596" s="11">
        <v>11</v>
      </c>
      <c r="I5596" s="20" t="s">
        <v>259</v>
      </c>
      <c r="J5596" s="11" t="s">
        <v>261</v>
      </c>
      <c r="K5596" s="11" t="s">
        <v>11524</v>
      </c>
      <c r="L5596" s="11">
        <v>2</v>
      </c>
    </row>
    <row r="5597" spans="1:12">
      <c r="A5597" s="11" t="s">
        <v>12060</v>
      </c>
      <c r="D5597" s="11" t="s">
        <v>260</v>
      </c>
      <c r="E5597" s="19" t="s">
        <v>10062</v>
      </c>
      <c r="F5597" s="10">
        <v>42036</v>
      </c>
      <c r="G5597" s="10">
        <v>45689</v>
      </c>
      <c r="H5597" s="11">
        <v>11</v>
      </c>
      <c r="I5597" s="20" t="s">
        <v>259</v>
      </c>
      <c r="J5597" s="11" t="s">
        <v>261</v>
      </c>
      <c r="K5597" s="11" t="s">
        <v>11524</v>
      </c>
      <c r="L5597" s="11">
        <v>2</v>
      </c>
    </row>
    <row r="5598" spans="1:12">
      <c r="A5598" s="11" t="s">
        <v>12061</v>
      </c>
      <c r="D5598" s="11" t="s">
        <v>260</v>
      </c>
      <c r="E5598" s="19" t="s">
        <v>10063</v>
      </c>
      <c r="F5598" s="10">
        <v>42036</v>
      </c>
      <c r="G5598" s="10">
        <v>45689</v>
      </c>
      <c r="H5598" s="11">
        <v>11</v>
      </c>
      <c r="I5598" s="20" t="s">
        <v>259</v>
      </c>
      <c r="J5598" s="11" t="s">
        <v>261</v>
      </c>
      <c r="K5598" s="11" t="s">
        <v>11524</v>
      </c>
      <c r="L5598" s="11">
        <v>2</v>
      </c>
    </row>
    <row r="5599" spans="1:12">
      <c r="A5599" s="11" t="s">
        <v>12062</v>
      </c>
      <c r="D5599" s="11" t="s">
        <v>260</v>
      </c>
      <c r="E5599" s="19" t="s">
        <v>10064</v>
      </c>
      <c r="F5599" s="10">
        <v>42036</v>
      </c>
      <c r="G5599" s="10">
        <v>45689</v>
      </c>
      <c r="H5599" s="11">
        <v>11</v>
      </c>
      <c r="I5599" s="20" t="s">
        <v>259</v>
      </c>
      <c r="J5599" s="11" t="s">
        <v>261</v>
      </c>
      <c r="K5599" s="11" t="s">
        <v>11524</v>
      </c>
      <c r="L5599" s="11">
        <v>2</v>
      </c>
    </row>
    <row r="5600" spans="1:12">
      <c r="A5600" s="11" t="s">
        <v>12063</v>
      </c>
      <c r="D5600" s="11" t="s">
        <v>260</v>
      </c>
      <c r="E5600" s="19" t="s">
        <v>10065</v>
      </c>
      <c r="F5600" s="10">
        <v>42036</v>
      </c>
      <c r="G5600" s="10">
        <v>45689</v>
      </c>
      <c r="H5600" s="11">
        <v>11</v>
      </c>
      <c r="I5600" s="20" t="s">
        <v>259</v>
      </c>
      <c r="J5600" s="11" t="s">
        <v>261</v>
      </c>
      <c r="K5600" s="11" t="s">
        <v>11524</v>
      </c>
      <c r="L5600" s="11">
        <v>2</v>
      </c>
    </row>
    <row r="5601" spans="1:12">
      <c r="A5601" s="11" t="s">
        <v>12064</v>
      </c>
      <c r="D5601" s="11" t="s">
        <v>260</v>
      </c>
      <c r="E5601" s="19" t="s">
        <v>10066</v>
      </c>
      <c r="F5601" s="10">
        <v>42036</v>
      </c>
      <c r="G5601" s="10">
        <v>45689</v>
      </c>
      <c r="H5601" s="11">
        <v>11</v>
      </c>
      <c r="I5601" s="20" t="s">
        <v>259</v>
      </c>
      <c r="J5601" s="11" t="s">
        <v>261</v>
      </c>
      <c r="K5601" s="11" t="s">
        <v>11524</v>
      </c>
      <c r="L5601" s="11">
        <v>2</v>
      </c>
    </row>
    <row r="5602" spans="1:12">
      <c r="A5602" s="11" t="s">
        <v>12065</v>
      </c>
      <c r="D5602" s="11" t="s">
        <v>260</v>
      </c>
      <c r="E5602" s="19" t="s">
        <v>10067</v>
      </c>
      <c r="F5602" s="10">
        <v>42036</v>
      </c>
      <c r="G5602" s="10">
        <v>45689</v>
      </c>
      <c r="H5602" s="11">
        <v>11</v>
      </c>
      <c r="I5602" s="20" t="s">
        <v>259</v>
      </c>
      <c r="J5602" s="11" t="s">
        <v>261</v>
      </c>
      <c r="K5602" s="11" t="s">
        <v>11524</v>
      </c>
      <c r="L5602" s="11">
        <v>2</v>
      </c>
    </row>
    <row r="5603" spans="1:12">
      <c r="A5603" s="11" t="s">
        <v>12066</v>
      </c>
      <c r="D5603" s="11" t="s">
        <v>260</v>
      </c>
      <c r="E5603" s="19" t="s">
        <v>10068</v>
      </c>
      <c r="F5603" s="10">
        <v>42036</v>
      </c>
      <c r="G5603" s="10">
        <v>45689</v>
      </c>
      <c r="H5603" s="11">
        <v>11</v>
      </c>
      <c r="I5603" s="20" t="s">
        <v>259</v>
      </c>
      <c r="J5603" s="11" t="s">
        <v>261</v>
      </c>
      <c r="K5603" s="11" t="s">
        <v>11524</v>
      </c>
      <c r="L5603" s="11">
        <v>2</v>
      </c>
    </row>
    <row r="5604" spans="1:12">
      <c r="A5604" s="11" t="s">
        <v>12067</v>
      </c>
      <c r="D5604" s="11" t="s">
        <v>260</v>
      </c>
      <c r="E5604" s="19" t="s">
        <v>10069</v>
      </c>
      <c r="F5604" s="10">
        <v>42036</v>
      </c>
      <c r="G5604" s="10">
        <v>45689</v>
      </c>
      <c r="H5604" s="11">
        <v>11</v>
      </c>
      <c r="I5604" s="20" t="s">
        <v>259</v>
      </c>
      <c r="J5604" s="11" t="s">
        <v>261</v>
      </c>
      <c r="K5604" s="11" t="s">
        <v>11524</v>
      </c>
      <c r="L5604" s="11">
        <v>2</v>
      </c>
    </row>
    <row r="5605" spans="1:12">
      <c r="A5605" s="11" t="s">
        <v>12068</v>
      </c>
      <c r="D5605" s="11" t="s">
        <v>260</v>
      </c>
      <c r="E5605" s="19" t="s">
        <v>10070</v>
      </c>
      <c r="F5605" s="10">
        <v>42036</v>
      </c>
      <c r="G5605" s="10">
        <v>45689</v>
      </c>
      <c r="H5605" s="11">
        <v>11</v>
      </c>
      <c r="I5605" s="20" t="s">
        <v>259</v>
      </c>
      <c r="J5605" s="11" t="s">
        <v>261</v>
      </c>
      <c r="K5605" s="11" t="s">
        <v>11524</v>
      </c>
      <c r="L5605" s="11">
        <v>2</v>
      </c>
    </row>
    <row r="5606" spans="1:12">
      <c r="A5606" s="11" t="s">
        <v>12069</v>
      </c>
      <c r="D5606" s="11" t="s">
        <v>260</v>
      </c>
      <c r="E5606" s="19" t="s">
        <v>10071</v>
      </c>
      <c r="F5606" s="10">
        <v>42036</v>
      </c>
      <c r="G5606" s="10">
        <v>45689</v>
      </c>
      <c r="H5606" s="11">
        <v>11</v>
      </c>
      <c r="I5606" s="20" t="s">
        <v>259</v>
      </c>
      <c r="J5606" s="11" t="s">
        <v>261</v>
      </c>
      <c r="K5606" s="11" t="s">
        <v>11524</v>
      </c>
      <c r="L5606" s="11">
        <v>2</v>
      </c>
    </row>
    <row r="5607" spans="1:12">
      <c r="A5607" s="11" t="s">
        <v>12070</v>
      </c>
      <c r="D5607" s="11" t="s">
        <v>260</v>
      </c>
      <c r="E5607" s="19" t="s">
        <v>10072</v>
      </c>
      <c r="F5607" s="10">
        <v>42036</v>
      </c>
      <c r="G5607" s="10">
        <v>45689</v>
      </c>
      <c r="H5607" s="11">
        <v>11</v>
      </c>
      <c r="I5607" s="11" t="s">
        <v>277</v>
      </c>
      <c r="J5607" s="11" t="s">
        <v>261</v>
      </c>
      <c r="K5607" s="11" t="s">
        <v>11524</v>
      </c>
      <c r="L5607" s="11">
        <v>2</v>
      </c>
    </row>
    <row r="5608" spans="1:12">
      <c r="A5608" s="11" t="s">
        <v>12071</v>
      </c>
      <c r="D5608" s="11" t="s">
        <v>260</v>
      </c>
      <c r="E5608" s="19" t="s">
        <v>10073</v>
      </c>
      <c r="F5608" s="10">
        <v>42036</v>
      </c>
      <c r="G5608" s="10">
        <v>45689</v>
      </c>
      <c r="H5608" s="11">
        <v>11</v>
      </c>
      <c r="I5608" s="11" t="s">
        <v>277</v>
      </c>
      <c r="J5608" s="11" t="s">
        <v>261</v>
      </c>
      <c r="K5608" s="11" t="s">
        <v>11524</v>
      </c>
      <c r="L5608" s="11">
        <v>2</v>
      </c>
    </row>
    <row r="5609" spans="1:12">
      <c r="A5609" s="11" t="s">
        <v>12072</v>
      </c>
      <c r="D5609" s="11" t="s">
        <v>260</v>
      </c>
      <c r="E5609" s="19" t="s">
        <v>10074</v>
      </c>
      <c r="F5609" s="10">
        <v>42036</v>
      </c>
      <c r="G5609" s="10">
        <v>45689</v>
      </c>
      <c r="H5609" s="11">
        <v>11</v>
      </c>
      <c r="I5609" s="11" t="s">
        <v>277</v>
      </c>
      <c r="J5609" s="11" t="s">
        <v>261</v>
      </c>
      <c r="K5609" s="11" t="s">
        <v>11524</v>
      </c>
      <c r="L5609" s="11">
        <v>2</v>
      </c>
    </row>
    <row r="5610" spans="1:12">
      <c r="A5610" s="11" t="s">
        <v>11893</v>
      </c>
      <c r="D5610" s="11" t="s">
        <v>260</v>
      </c>
      <c r="E5610" s="19" t="s">
        <v>10075</v>
      </c>
      <c r="F5610" s="10">
        <v>42036</v>
      </c>
      <c r="G5610" s="10">
        <v>45689</v>
      </c>
      <c r="H5610" s="11">
        <v>11</v>
      </c>
      <c r="I5610" s="20" t="s">
        <v>259</v>
      </c>
      <c r="J5610" s="11" t="s">
        <v>261</v>
      </c>
      <c r="K5610" s="11" t="s">
        <v>11524</v>
      </c>
      <c r="L5610" s="11">
        <v>2</v>
      </c>
    </row>
    <row r="5611" spans="1:12">
      <c r="A5611" s="11" t="s">
        <v>11894</v>
      </c>
      <c r="D5611" s="11" t="s">
        <v>260</v>
      </c>
      <c r="E5611" s="19" t="s">
        <v>10076</v>
      </c>
      <c r="F5611" s="10">
        <v>42036</v>
      </c>
      <c r="G5611" s="10">
        <v>45689</v>
      </c>
      <c r="H5611" s="11">
        <v>11</v>
      </c>
      <c r="I5611" s="20" t="s">
        <v>259</v>
      </c>
      <c r="J5611" s="11" t="s">
        <v>261</v>
      </c>
      <c r="K5611" s="11" t="s">
        <v>11524</v>
      </c>
      <c r="L5611" s="11">
        <v>2</v>
      </c>
    </row>
    <row r="5612" spans="1:12">
      <c r="A5612" s="11" t="s">
        <v>11895</v>
      </c>
      <c r="D5612" s="11" t="s">
        <v>260</v>
      </c>
      <c r="E5612" s="19" t="s">
        <v>10077</v>
      </c>
      <c r="F5612" s="10">
        <v>42036</v>
      </c>
      <c r="G5612" s="10">
        <v>45689</v>
      </c>
      <c r="H5612" s="11">
        <v>11</v>
      </c>
      <c r="I5612" s="20" t="s">
        <v>259</v>
      </c>
      <c r="J5612" s="11" t="s">
        <v>261</v>
      </c>
      <c r="K5612" s="11" t="s">
        <v>11524</v>
      </c>
      <c r="L5612" s="11">
        <v>2</v>
      </c>
    </row>
    <row r="5613" spans="1:12">
      <c r="A5613" s="11" t="s">
        <v>11896</v>
      </c>
      <c r="D5613" s="11" t="s">
        <v>260</v>
      </c>
      <c r="E5613" s="19" t="s">
        <v>10078</v>
      </c>
      <c r="F5613" s="10">
        <v>42036</v>
      </c>
      <c r="G5613" s="10">
        <v>45689</v>
      </c>
      <c r="H5613" s="11">
        <v>11</v>
      </c>
      <c r="I5613" s="20" t="s">
        <v>259</v>
      </c>
      <c r="J5613" s="11" t="s">
        <v>261</v>
      </c>
      <c r="K5613" s="11" t="s">
        <v>11524</v>
      </c>
      <c r="L5613" s="11">
        <v>2</v>
      </c>
    </row>
    <row r="5614" spans="1:12">
      <c r="A5614" s="11" t="s">
        <v>11897</v>
      </c>
      <c r="D5614" s="11" t="s">
        <v>260</v>
      </c>
      <c r="E5614" s="19" t="s">
        <v>10079</v>
      </c>
      <c r="F5614" s="10">
        <v>42036</v>
      </c>
      <c r="G5614" s="10">
        <v>45689</v>
      </c>
      <c r="H5614" s="11">
        <v>11</v>
      </c>
      <c r="I5614" s="20" t="s">
        <v>259</v>
      </c>
      <c r="J5614" s="11" t="s">
        <v>261</v>
      </c>
      <c r="K5614" s="11" t="s">
        <v>11524</v>
      </c>
      <c r="L5614" s="11">
        <v>2</v>
      </c>
    </row>
    <row r="5615" spans="1:12">
      <c r="A5615" s="11" t="s">
        <v>11898</v>
      </c>
      <c r="D5615" s="11" t="s">
        <v>260</v>
      </c>
      <c r="E5615" s="19" t="s">
        <v>10080</v>
      </c>
      <c r="F5615" s="10">
        <v>42036</v>
      </c>
      <c r="G5615" s="10">
        <v>45689</v>
      </c>
      <c r="H5615" s="11">
        <v>11</v>
      </c>
      <c r="I5615" s="20" t="s">
        <v>259</v>
      </c>
      <c r="J5615" s="11" t="s">
        <v>261</v>
      </c>
      <c r="K5615" s="11" t="s">
        <v>11524</v>
      </c>
      <c r="L5615" s="11">
        <v>2</v>
      </c>
    </row>
    <row r="5616" spans="1:12">
      <c r="A5616" s="11" t="s">
        <v>11899</v>
      </c>
      <c r="D5616" s="11" t="s">
        <v>260</v>
      </c>
      <c r="E5616" s="19" t="s">
        <v>10081</v>
      </c>
      <c r="F5616" s="10">
        <v>42036</v>
      </c>
      <c r="G5616" s="10">
        <v>45689</v>
      </c>
      <c r="H5616" s="11">
        <v>11</v>
      </c>
      <c r="I5616" s="20" t="s">
        <v>259</v>
      </c>
      <c r="J5616" s="11" t="s">
        <v>261</v>
      </c>
      <c r="K5616" s="11" t="s">
        <v>11524</v>
      </c>
      <c r="L5616" s="11">
        <v>2</v>
      </c>
    </row>
    <row r="5617" spans="1:12">
      <c r="A5617" s="11" t="s">
        <v>11900</v>
      </c>
      <c r="D5617" s="11" t="s">
        <v>260</v>
      </c>
      <c r="E5617" s="19" t="s">
        <v>10082</v>
      </c>
      <c r="F5617" s="10">
        <v>42036</v>
      </c>
      <c r="G5617" s="10">
        <v>45689</v>
      </c>
      <c r="H5617" s="11">
        <v>11</v>
      </c>
      <c r="I5617" s="20" t="s">
        <v>259</v>
      </c>
      <c r="J5617" s="11" t="s">
        <v>261</v>
      </c>
      <c r="K5617" s="11" t="s">
        <v>11524</v>
      </c>
      <c r="L5617" s="11">
        <v>2</v>
      </c>
    </row>
    <row r="5618" spans="1:12">
      <c r="A5618" s="11" t="s">
        <v>11901</v>
      </c>
      <c r="D5618" s="11" t="s">
        <v>260</v>
      </c>
      <c r="E5618" s="19" t="s">
        <v>10083</v>
      </c>
      <c r="F5618" s="10">
        <v>42036</v>
      </c>
      <c r="G5618" s="10">
        <v>45689</v>
      </c>
      <c r="H5618" s="11">
        <v>11</v>
      </c>
      <c r="I5618" s="20" t="s">
        <v>259</v>
      </c>
      <c r="J5618" s="11" t="s">
        <v>261</v>
      </c>
      <c r="K5618" s="11" t="s">
        <v>11524</v>
      </c>
      <c r="L5618" s="11">
        <v>2</v>
      </c>
    </row>
    <row r="5619" spans="1:12">
      <c r="A5619" s="11" t="s">
        <v>11902</v>
      </c>
      <c r="D5619" s="11" t="s">
        <v>260</v>
      </c>
      <c r="E5619" s="19" t="s">
        <v>10084</v>
      </c>
      <c r="F5619" s="10">
        <v>42036</v>
      </c>
      <c r="G5619" s="10">
        <v>45689</v>
      </c>
      <c r="H5619" s="11">
        <v>11</v>
      </c>
      <c r="I5619" s="20" t="s">
        <v>259</v>
      </c>
      <c r="J5619" s="11" t="s">
        <v>261</v>
      </c>
      <c r="K5619" s="11" t="s">
        <v>11524</v>
      </c>
      <c r="L5619" s="11">
        <v>2</v>
      </c>
    </row>
    <row r="5620" spans="1:12">
      <c r="A5620" s="11" t="s">
        <v>11903</v>
      </c>
      <c r="D5620" s="11" t="s">
        <v>260</v>
      </c>
      <c r="E5620" s="19" t="s">
        <v>10085</v>
      </c>
      <c r="F5620" s="10">
        <v>42036</v>
      </c>
      <c r="G5620" s="10">
        <v>45689</v>
      </c>
      <c r="H5620" s="11">
        <v>11</v>
      </c>
      <c r="I5620" s="20" t="s">
        <v>259</v>
      </c>
      <c r="J5620" s="11" t="s">
        <v>261</v>
      </c>
      <c r="K5620" s="11" t="s">
        <v>11524</v>
      </c>
      <c r="L5620" s="11">
        <v>2</v>
      </c>
    </row>
    <row r="5621" spans="1:12">
      <c r="A5621" s="11" t="s">
        <v>11904</v>
      </c>
      <c r="D5621" s="11" t="s">
        <v>260</v>
      </c>
      <c r="E5621" s="19" t="s">
        <v>10086</v>
      </c>
      <c r="F5621" s="10">
        <v>42036</v>
      </c>
      <c r="G5621" s="10">
        <v>45689</v>
      </c>
      <c r="H5621" s="11">
        <v>11</v>
      </c>
      <c r="I5621" s="20" t="s">
        <v>259</v>
      </c>
      <c r="J5621" s="11" t="s">
        <v>261</v>
      </c>
      <c r="K5621" s="11" t="s">
        <v>11524</v>
      </c>
      <c r="L5621" s="11">
        <v>2</v>
      </c>
    </row>
    <row r="5622" spans="1:12">
      <c r="A5622" s="11" t="s">
        <v>11905</v>
      </c>
      <c r="D5622" s="11" t="s">
        <v>260</v>
      </c>
      <c r="E5622" s="19" t="s">
        <v>10087</v>
      </c>
      <c r="F5622" s="10">
        <v>42036</v>
      </c>
      <c r="G5622" s="10">
        <v>45689</v>
      </c>
      <c r="H5622" s="11">
        <v>11</v>
      </c>
      <c r="I5622" s="20" t="s">
        <v>259</v>
      </c>
      <c r="J5622" s="11" t="s">
        <v>261</v>
      </c>
      <c r="K5622" s="11" t="s">
        <v>11524</v>
      </c>
      <c r="L5622" s="11">
        <v>2</v>
      </c>
    </row>
    <row r="5623" spans="1:12">
      <c r="A5623" s="11" t="s">
        <v>11906</v>
      </c>
      <c r="D5623" s="11" t="s">
        <v>260</v>
      </c>
      <c r="E5623" s="19" t="s">
        <v>10088</v>
      </c>
      <c r="F5623" s="10">
        <v>42036</v>
      </c>
      <c r="G5623" s="10">
        <v>45689</v>
      </c>
      <c r="H5623" s="11">
        <v>11</v>
      </c>
      <c r="I5623" s="20" t="s">
        <v>259</v>
      </c>
      <c r="J5623" s="11" t="s">
        <v>261</v>
      </c>
      <c r="K5623" s="11" t="s">
        <v>11524</v>
      </c>
      <c r="L5623" s="11">
        <v>2</v>
      </c>
    </row>
    <row r="5624" spans="1:12">
      <c r="A5624" s="11" t="s">
        <v>11907</v>
      </c>
      <c r="D5624" s="11" t="s">
        <v>260</v>
      </c>
      <c r="E5624" s="19" t="s">
        <v>10089</v>
      </c>
      <c r="F5624" s="10">
        <v>42036</v>
      </c>
      <c r="G5624" s="10">
        <v>45689</v>
      </c>
      <c r="H5624" s="11">
        <v>11</v>
      </c>
      <c r="I5624" s="20" t="s">
        <v>259</v>
      </c>
      <c r="J5624" s="11" t="s">
        <v>261</v>
      </c>
      <c r="K5624" s="11" t="s">
        <v>11524</v>
      </c>
      <c r="L5624" s="11">
        <v>2</v>
      </c>
    </row>
    <row r="5625" spans="1:12">
      <c r="A5625" s="11" t="s">
        <v>11908</v>
      </c>
      <c r="D5625" s="11" t="s">
        <v>260</v>
      </c>
      <c r="E5625" s="19" t="s">
        <v>10090</v>
      </c>
      <c r="F5625" s="10">
        <v>42036</v>
      </c>
      <c r="G5625" s="10">
        <v>45689</v>
      </c>
      <c r="H5625" s="11">
        <v>11</v>
      </c>
      <c r="I5625" s="11" t="s">
        <v>277</v>
      </c>
      <c r="J5625" s="11" t="s">
        <v>261</v>
      </c>
      <c r="K5625" s="11" t="s">
        <v>11524</v>
      </c>
      <c r="L5625" s="11">
        <v>2</v>
      </c>
    </row>
    <row r="5626" spans="1:12">
      <c r="A5626" s="11" t="s">
        <v>11909</v>
      </c>
      <c r="D5626" s="11" t="s">
        <v>260</v>
      </c>
      <c r="E5626" s="19" t="s">
        <v>10091</v>
      </c>
      <c r="F5626" s="10">
        <v>42036</v>
      </c>
      <c r="G5626" s="10">
        <v>45689</v>
      </c>
      <c r="H5626" s="11">
        <v>11</v>
      </c>
      <c r="I5626" s="11" t="s">
        <v>277</v>
      </c>
      <c r="J5626" s="11" t="s">
        <v>261</v>
      </c>
      <c r="K5626" s="11" t="s">
        <v>11524</v>
      </c>
      <c r="L5626" s="11">
        <v>2</v>
      </c>
    </row>
    <row r="5627" spans="1:12">
      <c r="A5627" s="11" t="s">
        <v>11910</v>
      </c>
      <c r="D5627" s="11" t="s">
        <v>260</v>
      </c>
      <c r="E5627" s="19" t="s">
        <v>10092</v>
      </c>
      <c r="F5627" s="10">
        <v>42036</v>
      </c>
      <c r="G5627" s="10">
        <v>45689</v>
      </c>
      <c r="H5627" s="11">
        <v>11</v>
      </c>
      <c r="I5627" s="11" t="s">
        <v>277</v>
      </c>
      <c r="J5627" s="11" t="s">
        <v>261</v>
      </c>
      <c r="K5627" s="11" t="s">
        <v>11524</v>
      </c>
      <c r="L5627" s="11">
        <v>2</v>
      </c>
    </row>
    <row r="5628" spans="1:12">
      <c r="A5628" s="11" t="s">
        <v>12379</v>
      </c>
      <c r="D5628" s="11" t="s">
        <v>260</v>
      </c>
      <c r="E5628" s="19" t="s">
        <v>10093</v>
      </c>
      <c r="F5628" s="10">
        <v>42036</v>
      </c>
      <c r="G5628" s="10">
        <v>45689</v>
      </c>
      <c r="H5628" s="11">
        <v>11</v>
      </c>
      <c r="I5628" s="20" t="s">
        <v>259</v>
      </c>
      <c r="J5628" s="11" t="s">
        <v>261</v>
      </c>
      <c r="K5628" s="11" t="s">
        <v>11524</v>
      </c>
      <c r="L5628" s="11">
        <v>2</v>
      </c>
    </row>
    <row r="5629" spans="1:12">
      <c r="A5629" s="11" t="s">
        <v>12380</v>
      </c>
      <c r="D5629" s="11" t="s">
        <v>260</v>
      </c>
      <c r="E5629" s="19" t="s">
        <v>10094</v>
      </c>
      <c r="F5629" s="10">
        <v>42036</v>
      </c>
      <c r="G5629" s="10">
        <v>45689</v>
      </c>
      <c r="H5629" s="11">
        <v>11</v>
      </c>
      <c r="I5629" s="20" t="s">
        <v>259</v>
      </c>
      <c r="J5629" s="11" t="s">
        <v>261</v>
      </c>
      <c r="K5629" s="11" t="s">
        <v>11524</v>
      </c>
      <c r="L5629" s="11">
        <v>2</v>
      </c>
    </row>
    <row r="5630" spans="1:12">
      <c r="A5630" s="11" t="s">
        <v>12381</v>
      </c>
      <c r="D5630" s="11" t="s">
        <v>260</v>
      </c>
      <c r="E5630" s="19" t="s">
        <v>10095</v>
      </c>
      <c r="F5630" s="10">
        <v>42036</v>
      </c>
      <c r="G5630" s="10">
        <v>45689</v>
      </c>
      <c r="H5630" s="11">
        <v>11</v>
      </c>
      <c r="I5630" s="20" t="s">
        <v>259</v>
      </c>
      <c r="J5630" s="11" t="s">
        <v>261</v>
      </c>
      <c r="K5630" s="11" t="s">
        <v>11524</v>
      </c>
      <c r="L5630" s="11">
        <v>2</v>
      </c>
    </row>
    <row r="5631" spans="1:12">
      <c r="A5631" s="11" t="s">
        <v>12382</v>
      </c>
      <c r="D5631" s="11" t="s">
        <v>260</v>
      </c>
      <c r="E5631" s="19" t="s">
        <v>10096</v>
      </c>
      <c r="F5631" s="10">
        <v>42036</v>
      </c>
      <c r="G5631" s="10">
        <v>45689</v>
      </c>
      <c r="H5631" s="11">
        <v>11</v>
      </c>
      <c r="I5631" s="20" t="s">
        <v>259</v>
      </c>
      <c r="J5631" s="11" t="s">
        <v>261</v>
      </c>
      <c r="K5631" s="11" t="s">
        <v>11524</v>
      </c>
      <c r="L5631" s="11">
        <v>2</v>
      </c>
    </row>
    <row r="5632" spans="1:12">
      <c r="A5632" s="11" t="s">
        <v>12383</v>
      </c>
      <c r="D5632" s="11" t="s">
        <v>260</v>
      </c>
      <c r="E5632" s="19" t="s">
        <v>10097</v>
      </c>
      <c r="F5632" s="10">
        <v>42036</v>
      </c>
      <c r="G5632" s="10">
        <v>45689</v>
      </c>
      <c r="H5632" s="11">
        <v>11</v>
      </c>
      <c r="I5632" s="20" t="s">
        <v>259</v>
      </c>
      <c r="J5632" s="11" t="s">
        <v>261</v>
      </c>
      <c r="K5632" s="11" t="s">
        <v>11524</v>
      </c>
      <c r="L5632" s="11">
        <v>2</v>
      </c>
    </row>
    <row r="5633" spans="1:12">
      <c r="A5633" s="11" t="s">
        <v>12384</v>
      </c>
      <c r="D5633" s="11" t="s">
        <v>260</v>
      </c>
      <c r="E5633" s="19" t="s">
        <v>10098</v>
      </c>
      <c r="F5633" s="10">
        <v>42036</v>
      </c>
      <c r="G5633" s="10">
        <v>45689</v>
      </c>
      <c r="H5633" s="11">
        <v>11</v>
      </c>
      <c r="I5633" s="20" t="s">
        <v>259</v>
      </c>
      <c r="J5633" s="11" t="s">
        <v>261</v>
      </c>
      <c r="K5633" s="11" t="s">
        <v>11524</v>
      </c>
      <c r="L5633" s="11">
        <v>2</v>
      </c>
    </row>
    <row r="5634" spans="1:12">
      <c r="A5634" s="11" t="s">
        <v>12385</v>
      </c>
      <c r="D5634" s="11" t="s">
        <v>260</v>
      </c>
      <c r="E5634" s="19" t="s">
        <v>10099</v>
      </c>
      <c r="F5634" s="10">
        <v>42036</v>
      </c>
      <c r="G5634" s="10">
        <v>45689</v>
      </c>
      <c r="H5634" s="11">
        <v>11</v>
      </c>
      <c r="I5634" s="20" t="s">
        <v>259</v>
      </c>
      <c r="J5634" s="11" t="s">
        <v>261</v>
      </c>
      <c r="K5634" s="11" t="s">
        <v>11524</v>
      </c>
      <c r="L5634" s="11">
        <v>2</v>
      </c>
    </row>
    <row r="5635" spans="1:12">
      <c r="A5635" s="11" t="s">
        <v>12386</v>
      </c>
      <c r="D5635" s="11" t="s">
        <v>260</v>
      </c>
      <c r="E5635" s="19" t="s">
        <v>10100</v>
      </c>
      <c r="F5635" s="10">
        <v>42036</v>
      </c>
      <c r="G5635" s="10">
        <v>45689</v>
      </c>
      <c r="H5635" s="11">
        <v>11</v>
      </c>
      <c r="I5635" s="20" t="s">
        <v>259</v>
      </c>
      <c r="J5635" s="11" t="s">
        <v>261</v>
      </c>
      <c r="K5635" s="11" t="s">
        <v>11524</v>
      </c>
      <c r="L5635" s="11">
        <v>2</v>
      </c>
    </row>
    <row r="5636" spans="1:12">
      <c r="A5636" s="11" t="s">
        <v>12387</v>
      </c>
      <c r="D5636" s="11" t="s">
        <v>260</v>
      </c>
      <c r="E5636" s="19" t="s">
        <v>10101</v>
      </c>
      <c r="F5636" s="10">
        <v>42036</v>
      </c>
      <c r="G5636" s="10">
        <v>45689</v>
      </c>
      <c r="H5636" s="11">
        <v>11</v>
      </c>
      <c r="I5636" s="20" t="s">
        <v>259</v>
      </c>
      <c r="J5636" s="11" t="s">
        <v>261</v>
      </c>
      <c r="K5636" s="11" t="s">
        <v>11524</v>
      </c>
      <c r="L5636" s="11">
        <v>2</v>
      </c>
    </row>
    <row r="5637" spans="1:12">
      <c r="A5637" s="11" t="s">
        <v>12388</v>
      </c>
      <c r="D5637" s="11" t="s">
        <v>260</v>
      </c>
      <c r="E5637" s="19" t="s">
        <v>10102</v>
      </c>
      <c r="F5637" s="10">
        <v>42036</v>
      </c>
      <c r="G5637" s="10">
        <v>45689</v>
      </c>
      <c r="H5637" s="11">
        <v>11</v>
      </c>
      <c r="I5637" s="20" t="s">
        <v>259</v>
      </c>
      <c r="J5637" s="11" t="s">
        <v>261</v>
      </c>
      <c r="K5637" s="11" t="s">
        <v>11524</v>
      </c>
      <c r="L5637" s="11">
        <v>2</v>
      </c>
    </row>
    <row r="5638" spans="1:12">
      <c r="A5638" s="11" t="s">
        <v>12389</v>
      </c>
      <c r="D5638" s="11" t="s">
        <v>260</v>
      </c>
      <c r="E5638" s="19" t="s">
        <v>10103</v>
      </c>
      <c r="F5638" s="10">
        <v>42036</v>
      </c>
      <c r="G5638" s="10">
        <v>45689</v>
      </c>
      <c r="H5638" s="11">
        <v>11</v>
      </c>
      <c r="I5638" s="20" t="s">
        <v>259</v>
      </c>
      <c r="J5638" s="11" t="s">
        <v>261</v>
      </c>
      <c r="K5638" s="11" t="s">
        <v>11524</v>
      </c>
      <c r="L5638" s="11">
        <v>2</v>
      </c>
    </row>
    <row r="5639" spans="1:12">
      <c r="A5639" s="11" t="s">
        <v>12390</v>
      </c>
      <c r="D5639" s="11" t="s">
        <v>260</v>
      </c>
      <c r="E5639" s="19" t="s">
        <v>10104</v>
      </c>
      <c r="F5639" s="10">
        <v>42036</v>
      </c>
      <c r="G5639" s="10">
        <v>45689</v>
      </c>
      <c r="H5639" s="11">
        <v>11</v>
      </c>
      <c r="I5639" s="20" t="s">
        <v>259</v>
      </c>
      <c r="J5639" s="11" t="s">
        <v>261</v>
      </c>
      <c r="K5639" s="11" t="s">
        <v>11524</v>
      </c>
      <c r="L5639" s="11">
        <v>2</v>
      </c>
    </row>
    <row r="5640" spans="1:12">
      <c r="A5640" s="11" t="s">
        <v>12391</v>
      </c>
      <c r="D5640" s="11" t="s">
        <v>260</v>
      </c>
      <c r="E5640" s="19" t="s">
        <v>10105</v>
      </c>
      <c r="F5640" s="10">
        <v>42036</v>
      </c>
      <c r="G5640" s="10">
        <v>45689</v>
      </c>
      <c r="H5640" s="11">
        <v>11</v>
      </c>
      <c r="I5640" s="20" t="s">
        <v>259</v>
      </c>
      <c r="J5640" s="11" t="s">
        <v>261</v>
      </c>
      <c r="K5640" s="11" t="s">
        <v>11524</v>
      </c>
      <c r="L5640" s="11">
        <v>2</v>
      </c>
    </row>
    <row r="5641" spans="1:12">
      <c r="A5641" s="11" t="s">
        <v>12392</v>
      </c>
      <c r="D5641" s="11" t="s">
        <v>260</v>
      </c>
      <c r="E5641" s="19" t="s">
        <v>10106</v>
      </c>
      <c r="F5641" s="10">
        <v>42036</v>
      </c>
      <c r="G5641" s="10">
        <v>45689</v>
      </c>
      <c r="H5641" s="11">
        <v>11</v>
      </c>
      <c r="I5641" s="20" t="s">
        <v>259</v>
      </c>
      <c r="J5641" s="11" t="s">
        <v>261</v>
      </c>
      <c r="K5641" s="11" t="s">
        <v>11524</v>
      </c>
      <c r="L5641" s="11">
        <v>2</v>
      </c>
    </row>
    <row r="5642" spans="1:12">
      <c r="A5642" s="11" t="s">
        <v>12393</v>
      </c>
      <c r="D5642" s="11" t="s">
        <v>260</v>
      </c>
      <c r="E5642" s="19" t="s">
        <v>10107</v>
      </c>
      <c r="F5642" s="10">
        <v>42036</v>
      </c>
      <c r="G5642" s="10">
        <v>45689</v>
      </c>
      <c r="H5642" s="11">
        <v>11</v>
      </c>
      <c r="I5642" s="20" t="s">
        <v>259</v>
      </c>
      <c r="J5642" s="11" t="s">
        <v>261</v>
      </c>
      <c r="K5642" s="11" t="s">
        <v>11524</v>
      </c>
      <c r="L5642" s="11">
        <v>2</v>
      </c>
    </row>
    <row r="5643" spans="1:12">
      <c r="A5643" s="11" t="s">
        <v>12394</v>
      </c>
      <c r="D5643" s="11" t="s">
        <v>260</v>
      </c>
      <c r="E5643" s="19" t="s">
        <v>10108</v>
      </c>
      <c r="F5643" s="10">
        <v>42036</v>
      </c>
      <c r="G5643" s="10">
        <v>45689</v>
      </c>
      <c r="H5643" s="11">
        <v>11</v>
      </c>
      <c r="I5643" s="11" t="s">
        <v>277</v>
      </c>
      <c r="J5643" s="11" t="s">
        <v>261</v>
      </c>
      <c r="K5643" s="11" t="s">
        <v>11524</v>
      </c>
      <c r="L5643" s="11">
        <v>2</v>
      </c>
    </row>
    <row r="5644" spans="1:12">
      <c r="A5644" s="11" t="s">
        <v>12395</v>
      </c>
      <c r="D5644" s="11" t="s">
        <v>260</v>
      </c>
      <c r="E5644" s="19" t="s">
        <v>10109</v>
      </c>
      <c r="F5644" s="10">
        <v>42036</v>
      </c>
      <c r="G5644" s="10">
        <v>45689</v>
      </c>
      <c r="H5644" s="11">
        <v>11</v>
      </c>
      <c r="I5644" s="11" t="s">
        <v>277</v>
      </c>
      <c r="J5644" s="11" t="s">
        <v>261</v>
      </c>
      <c r="K5644" s="11" t="s">
        <v>11524</v>
      </c>
      <c r="L5644" s="11">
        <v>2</v>
      </c>
    </row>
    <row r="5645" spans="1:12">
      <c r="A5645" s="11" t="s">
        <v>12396</v>
      </c>
      <c r="D5645" s="11" t="s">
        <v>260</v>
      </c>
      <c r="E5645" s="19" t="s">
        <v>10110</v>
      </c>
      <c r="F5645" s="10">
        <v>42036</v>
      </c>
      <c r="G5645" s="10">
        <v>45689</v>
      </c>
      <c r="H5645" s="11">
        <v>11</v>
      </c>
      <c r="I5645" s="11" t="s">
        <v>277</v>
      </c>
      <c r="J5645" s="11" t="s">
        <v>261</v>
      </c>
      <c r="K5645" s="11" t="s">
        <v>11524</v>
      </c>
      <c r="L5645" s="11">
        <v>2</v>
      </c>
    </row>
    <row r="5646" spans="1:12">
      <c r="A5646" s="11" t="s">
        <v>12703</v>
      </c>
      <c r="D5646" s="11" t="s">
        <v>260</v>
      </c>
      <c r="E5646" s="19" t="s">
        <v>10111</v>
      </c>
      <c r="F5646" s="10">
        <v>42036</v>
      </c>
      <c r="G5646" s="10">
        <v>45689</v>
      </c>
      <c r="H5646" s="11">
        <v>11</v>
      </c>
      <c r="I5646" s="20" t="s">
        <v>259</v>
      </c>
      <c r="J5646" s="11" t="s">
        <v>261</v>
      </c>
      <c r="K5646" s="11" t="s">
        <v>11524</v>
      </c>
      <c r="L5646" s="11">
        <v>2</v>
      </c>
    </row>
    <row r="5647" spans="1:12">
      <c r="A5647" s="11" t="s">
        <v>12704</v>
      </c>
      <c r="D5647" s="11" t="s">
        <v>260</v>
      </c>
      <c r="E5647" s="19" t="s">
        <v>10112</v>
      </c>
      <c r="F5647" s="10">
        <v>42036</v>
      </c>
      <c r="G5647" s="10">
        <v>45689</v>
      </c>
      <c r="H5647" s="11">
        <v>11</v>
      </c>
      <c r="I5647" s="20" t="s">
        <v>259</v>
      </c>
      <c r="J5647" s="11" t="s">
        <v>261</v>
      </c>
      <c r="K5647" s="11" t="s">
        <v>11524</v>
      </c>
      <c r="L5647" s="11">
        <v>2</v>
      </c>
    </row>
    <row r="5648" spans="1:12">
      <c r="A5648" s="11" t="s">
        <v>12705</v>
      </c>
      <c r="D5648" s="11" t="s">
        <v>260</v>
      </c>
      <c r="E5648" s="19" t="s">
        <v>10113</v>
      </c>
      <c r="F5648" s="10">
        <v>42036</v>
      </c>
      <c r="G5648" s="10">
        <v>45689</v>
      </c>
      <c r="H5648" s="11">
        <v>11</v>
      </c>
      <c r="I5648" s="20" t="s">
        <v>259</v>
      </c>
      <c r="J5648" s="11" t="s">
        <v>261</v>
      </c>
      <c r="K5648" s="11" t="s">
        <v>11524</v>
      </c>
      <c r="L5648" s="11">
        <v>2</v>
      </c>
    </row>
    <row r="5649" spans="1:12">
      <c r="A5649" s="11" t="s">
        <v>12706</v>
      </c>
      <c r="D5649" s="11" t="s">
        <v>260</v>
      </c>
      <c r="E5649" s="19" t="s">
        <v>10114</v>
      </c>
      <c r="F5649" s="10">
        <v>42036</v>
      </c>
      <c r="G5649" s="10">
        <v>45689</v>
      </c>
      <c r="H5649" s="11">
        <v>11</v>
      </c>
      <c r="I5649" s="20" t="s">
        <v>259</v>
      </c>
      <c r="J5649" s="11" t="s">
        <v>261</v>
      </c>
      <c r="K5649" s="11" t="s">
        <v>11524</v>
      </c>
      <c r="L5649" s="11">
        <v>2</v>
      </c>
    </row>
    <row r="5650" spans="1:12">
      <c r="A5650" s="11" t="s">
        <v>12707</v>
      </c>
      <c r="D5650" s="11" t="s">
        <v>260</v>
      </c>
      <c r="E5650" s="19" t="s">
        <v>10115</v>
      </c>
      <c r="F5650" s="10">
        <v>42036</v>
      </c>
      <c r="G5650" s="10">
        <v>45689</v>
      </c>
      <c r="H5650" s="11">
        <v>11</v>
      </c>
      <c r="I5650" s="20" t="s">
        <v>259</v>
      </c>
      <c r="J5650" s="11" t="s">
        <v>261</v>
      </c>
      <c r="K5650" s="11" t="s">
        <v>11524</v>
      </c>
      <c r="L5650" s="11">
        <v>2</v>
      </c>
    </row>
    <row r="5651" spans="1:12">
      <c r="A5651" s="11" t="s">
        <v>12708</v>
      </c>
      <c r="D5651" s="11" t="s">
        <v>260</v>
      </c>
      <c r="E5651" s="19" t="s">
        <v>10116</v>
      </c>
      <c r="F5651" s="10">
        <v>42036</v>
      </c>
      <c r="G5651" s="10">
        <v>45689</v>
      </c>
      <c r="H5651" s="11">
        <v>11</v>
      </c>
      <c r="I5651" s="20" t="s">
        <v>259</v>
      </c>
      <c r="J5651" s="11" t="s">
        <v>261</v>
      </c>
      <c r="K5651" s="11" t="s">
        <v>11524</v>
      </c>
      <c r="L5651" s="11">
        <v>2</v>
      </c>
    </row>
    <row r="5652" spans="1:12">
      <c r="A5652" s="11" t="s">
        <v>12709</v>
      </c>
      <c r="D5652" s="11" t="s">
        <v>260</v>
      </c>
      <c r="E5652" s="19" t="s">
        <v>10117</v>
      </c>
      <c r="F5652" s="10">
        <v>42036</v>
      </c>
      <c r="G5652" s="10">
        <v>45689</v>
      </c>
      <c r="H5652" s="11">
        <v>11</v>
      </c>
      <c r="I5652" s="20" t="s">
        <v>259</v>
      </c>
      <c r="J5652" s="11" t="s">
        <v>261</v>
      </c>
      <c r="K5652" s="11" t="s">
        <v>11524</v>
      </c>
      <c r="L5652" s="11">
        <v>2</v>
      </c>
    </row>
    <row r="5653" spans="1:12">
      <c r="A5653" s="11" t="s">
        <v>12710</v>
      </c>
      <c r="D5653" s="11" t="s">
        <v>260</v>
      </c>
      <c r="E5653" s="19" t="s">
        <v>10118</v>
      </c>
      <c r="F5653" s="10">
        <v>42036</v>
      </c>
      <c r="G5653" s="10">
        <v>45689</v>
      </c>
      <c r="H5653" s="11">
        <v>11</v>
      </c>
      <c r="I5653" s="20" t="s">
        <v>259</v>
      </c>
      <c r="J5653" s="11" t="s">
        <v>261</v>
      </c>
      <c r="K5653" s="11" t="s">
        <v>11524</v>
      </c>
      <c r="L5653" s="11">
        <v>2</v>
      </c>
    </row>
    <row r="5654" spans="1:12">
      <c r="A5654" s="11" t="s">
        <v>12711</v>
      </c>
      <c r="D5654" s="11" t="s">
        <v>260</v>
      </c>
      <c r="E5654" s="19" t="s">
        <v>10119</v>
      </c>
      <c r="F5654" s="10">
        <v>42036</v>
      </c>
      <c r="G5654" s="10">
        <v>45689</v>
      </c>
      <c r="H5654" s="11">
        <v>11</v>
      </c>
      <c r="I5654" s="20" t="s">
        <v>259</v>
      </c>
      <c r="J5654" s="11" t="s">
        <v>261</v>
      </c>
      <c r="K5654" s="11" t="s">
        <v>11524</v>
      </c>
      <c r="L5654" s="11">
        <v>2</v>
      </c>
    </row>
    <row r="5655" spans="1:12">
      <c r="A5655" s="11" t="s">
        <v>12712</v>
      </c>
      <c r="D5655" s="11" t="s">
        <v>260</v>
      </c>
      <c r="E5655" s="19" t="s">
        <v>10120</v>
      </c>
      <c r="F5655" s="10">
        <v>42036</v>
      </c>
      <c r="G5655" s="10">
        <v>45689</v>
      </c>
      <c r="H5655" s="11">
        <v>11</v>
      </c>
      <c r="I5655" s="20" t="s">
        <v>259</v>
      </c>
      <c r="J5655" s="11" t="s">
        <v>261</v>
      </c>
      <c r="K5655" s="11" t="s">
        <v>11524</v>
      </c>
      <c r="L5655" s="11">
        <v>2</v>
      </c>
    </row>
    <row r="5656" spans="1:12">
      <c r="A5656" s="11" t="s">
        <v>12713</v>
      </c>
      <c r="D5656" s="11" t="s">
        <v>260</v>
      </c>
      <c r="E5656" s="19" t="s">
        <v>10121</v>
      </c>
      <c r="F5656" s="10">
        <v>42036</v>
      </c>
      <c r="G5656" s="10">
        <v>45689</v>
      </c>
      <c r="H5656" s="11">
        <v>11</v>
      </c>
      <c r="I5656" s="20" t="s">
        <v>259</v>
      </c>
      <c r="J5656" s="11" t="s">
        <v>261</v>
      </c>
      <c r="K5656" s="11" t="s">
        <v>11524</v>
      </c>
      <c r="L5656" s="11">
        <v>2</v>
      </c>
    </row>
    <row r="5657" spans="1:12">
      <c r="A5657" s="11" t="s">
        <v>12714</v>
      </c>
      <c r="D5657" s="11" t="s">
        <v>260</v>
      </c>
      <c r="E5657" s="19" t="s">
        <v>10122</v>
      </c>
      <c r="F5657" s="10">
        <v>42036</v>
      </c>
      <c r="G5657" s="10">
        <v>45689</v>
      </c>
      <c r="H5657" s="11">
        <v>11</v>
      </c>
      <c r="I5657" s="20" t="s">
        <v>259</v>
      </c>
      <c r="J5657" s="11" t="s">
        <v>261</v>
      </c>
      <c r="K5657" s="11" t="s">
        <v>11524</v>
      </c>
      <c r="L5657" s="11">
        <v>2</v>
      </c>
    </row>
    <row r="5658" spans="1:12">
      <c r="A5658" s="11" t="s">
        <v>12715</v>
      </c>
      <c r="D5658" s="11" t="s">
        <v>260</v>
      </c>
      <c r="E5658" s="19" t="s">
        <v>10123</v>
      </c>
      <c r="F5658" s="10">
        <v>42036</v>
      </c>
      <c r="G5658" s="10">
        <v>45689</v>
      </c>
      <c r="H5658" s="11">
        <v>11</v>
      </c>
      <c r="I5658" s="20" t="s">
        <v>259</v>
      </c>
      <c r="J5658" s="11" t="s">
        <v>261</v>
      </c>
      <c r="K5658" s="11" t="s">
        <v>11524</v>
      </c>
      <c r="L5658" s="11">
        <v>2</v>
      </c>
    </row>
    <row r="5659" spans="1:12">
      <c r="A5659" s="11" t="s">
        <v>12716</v>
      </c>
      <c r="D5659" s="11" t="s">
        <v>260</v>
      </c>
      <c r="E5659" s="19" t="s">
        <v>10124</v>
      </c>
      <c r="F5659" s="10">
        <v>42036</v>
      </c>
      <c r="G5659" s="10">
        <v>45689</v>
      </c>
      <c r="H5659" s="11">
        <v>11</v>
      </c>
      <c r="I5659" s="20" t="s">
        <v>259</v>
      </c>
      <c r="J5659" s="11" t="s">
        <v>261</v>
      </c>
      <c r="K5659" s="11" t="s">
        <v>11524</v>
      </c>
      <c r="L5659" s="11">
        <v>2</v>
      </c>
    </row>
    <row r="5660" spans="1:12">
      <c r="A5660" s="11" t="s">
        <v>12717</v>
      </c>
      <c r="D5660" s="11" t="s">
        <v>260</v>
      </c>
      <c r="E5660" s="19" t="s">
        <v>10125</v>
      </c>
      <c r="F5660" s="10">
        <v>42036</v>
      </c>
      <c r="G5660" s="10">
        <v>45689</v>
      </c>
      <c r="H5660" s="11">
        <v>11</v>
      </c>
      <c r="I5660" s="20" t="s">
        <v>259</v>
      </c>
      <c r="J5660" s="11" t="s">
        <v>261</v>
      </c>
      <c r="K5660" s="11" t="s">
        <v>11524</v>
      </c>
      <c r="L5660" s="11">
        <v>2</v>
      </c>
    </row>
    <row r="5661" spans="1:12">
      <c r="A5661" s="11" t="s">
        <v>12718</v>
      </c>
      <c r="D5661" s="11" t="s">
        <v>260</v>
      </c>
      <c r="E5661" s="19" t="s">
        <v>10126</v>
      </c>
      <c r="F5661" s="10">
        <v>42036</v>
      </c>
      <c r="G5661" s="10">
        <v>45689</v>
      </c>
      <c r="H5661" s="11">
        <v>11</v>
      </c>
      <c r="I5661" s="11" t="s">
        <v>277</v>
      </c>
      <c r="J5661" s="11" t="s">
        <v>261</v>
      </c>
      <c r="K5661" s="11" t="s">
        <v>11524</v>
      </c>
      <c r="L5661" s="11">
        <v>2</v>
      </c>
    </row>
    <row r="5662" spans="1:12">
      <c r="A5662" s="11" t="s">
        <v>12719</v>
      </c>
      <c r="D5662" s="11" t="s">
        <v>260</v>
      </c>
      <c r="E5662" s="19" t="s">
        <v>10127</v>
      </c>
      <c r="F5662" s="10">
        <v>42036</v>
      </c>
      <c r="G5662" s="10">
        <v>45689</v>
      </c>
      <c r="H5662" s="11">
        <v>11</v>
      </c>
      <c r="I5662" s="11" t="s">
        <v>277</v>
      </c>
      <c r="J5662" s="11" t="s">
        <v>261</v>
      </c>
      <c r="K5662" s="11" t="s">
        <v>11524</v>
      </c>
      <c r="L5662" s="11">
        <v>2</v>
      </c>
    </row>
    <row r="5663" spans="1:12">
      <c r="A5663" s="11" t="s">
        <v>12720</v>
      </c>
      <c r="D5663" s="11" t="s">
        <v>260</v>
      </c>
      <c r="E5663" s="19" t="s">
        <v>10128</v>
      </c>
      <c r="F5663" s="10">
        <v>42036</v>
      </c>
      <c r="G5663" s="10">
        <v>45689</v>
      </c>
      <c r="H5663" s="11">
        <v>11</v>
      </c>
      <c r="I5663" s="11" t="s">
        <v>277</v>
      </c>
      <c r="J5663" s="11" t="s">
        <v>261</v>
      </c>
      <c r="K5663" s="11" t="s">
        <v>11524</v>
      </c>
      <c r="L5663" s="11">
        <v>2</v>
      </c>
    </row>
    <row r="5664" spans="1:12">
      <c r="A5664" s="11" t="s">
        <v>12541</v>
      </c>
      <c r="D5664" s="11" t="s">
        <v>260</v>
      </c>
      <c r="E5664" s="19" t="s">
        <v>10129</v>
      </c>
      <c r="F5664" s="10">
        <v>42036</v>
      </c>
      <c r="G5664" s="10">
        <v>45689</v>
      </c>
      <c r="H5664" s="11">
        <v>11</v>
      </c>
      <c r="I5664" s="20" t="s">
        <v>259</v>
      </c>
      <c r="J5664" s="11" t="s">
        <v>261</v>
      </c>
      <c r="K5664" s="11" t="s">
        <v>11524</v>
      </c>
      <c r="L5664" s="11">
        <v>2</v>
      </c>
    </row>
    <row r="5665" spans="1:12">
      <c r="A5665" s="11" t="s">
        <v>12542</v>
      </c>
      <c r="D5665" s="11" t="s">
        <v>260</v>
      </c>
      <c r="E5665" s="19" t="s">
        <v>10130</v>
      </c>
      <c r="F5665" s="10">
        <v>42036</v>
      </c>
      <c r="G5665" s="10">
        <v>45689</v>
      </c>
      <c r="H5665" s="11">
        <v>11</v>
      </c>
      <c r="I5665" s="20" t="s">
        <v>259</v>
      </c>
      <c r="J5665" s="11" t="s">
        <v>261</v>
      </c>
      <c r="K5665" s="11" t="s">
        <v>11524</v>
      </c>
      <c r="L5665" s="11">
        <v>2</v>
      </c>
    </row>
    <row r="5666" spans="1:12">
      <c r="A5666" s="11" t="s">
        <v>12543</v>
      </c>
      <c r="D5666" s="11" t="s">
        <v>260</v>
      </c>
      <c r="E5666" s="19" t="s">
        <v>10131</v>
      </c>
      <c r="F5666" s="10">
        <v>42036</v>
      </c>
      <c r="G5666" s="10">
        <v>45689</v>
      </c>
      <c r="H5666" s="11">
        <v>11</v>
      </c>
      <c r="I5666" s="20" t="s">
        <v>259</v>
      </c>
      <c r="J5666" s="11" t="s">
        <v>261</v>
      </c>
      <c r="K5666" s="11" t="s">
        <v>11524</v>
      </c>
      <c r="L5666" s="11">
        <v>2</v>
      </c>
    </row>
    <row r="5667" spans="1:12">
      <c r="A5667" s="11" t="s">
        <v>12544</v>
      </c>
      <c r="D5667" s="11" t="s">
        <v>260</v>
      </c>
      <c r="E5667" s="19" t="s">
        <v>10132</v>
      </c>
      <c r="F5667" s="10">
        <v>42036</v>
      </c>
      <c r="G5667" s="10">
        <v>45689</v>
      </c>
      <c r="H5667" s="11">
        <v>11</v>
      </c>
      <c r="I5667" s="20" t="s">
        <v>259</v>
      </c>
      <c r="J5667" s="11" t="s">
        <v>261</v>
      </c>
      <c r="K5667" s="11" t="s">
        <v>11524</v>
      </c>
      <c r="L5667" s="11">
        <v>2</v>
      </c>
    </row>
    <row r="5668" spans="1:12">
      <c r="A5668" s="11" t="s">
        <v>12545</v>
      </c>
      <c r="D5668" s="11" t="s">
        <v>260</v>
      </c>
      <c r="E5668" s="19" t="s">
        <v>10133</v>
      </c>
      <c r="F5668" s="10">
        <v>42036</v>
      </c>
      <c r="G5668" s="10">
        <v>45689</v>
      </c>
      <c r="H5668" s="11">
        <v>11</v>
      </c>
      <c r="I5668" s="20" t="s">
        <v>259</v>
      </c>
      <c r="J5668" s="11" t="s">
        <v>261</v>
      </c>
      <c r="K5668" s="11" t="s">
        <v>11524</v>
      </c>
      <c r="L5668" s="11">
        <v>2</v>
      </c>
    </row>
    <row r="5669" spans="1:12">
      <c r="A5669" s="11" t="s">
        <v>12546</v>
      </c>
      <c r="D5669" s="11" t="s">
        <v>260</v>
      </c>
      <c r="E5669" s="19" t="s">
        <v>10134</v>
      </c>
      <c r="F5669" s="10">
        <v>42036</v>
      </c>
      <c r="G5669" s="10">
        <v>45689</v>
      </c>
      <c r="H5669" s="11">
        <v>11</v>
      </c>
      <c r="I5669" s="20" t="s">
        <v>259</v>
      </c>
      <c r="J5669" s="11" t="s">
        <v>261</v>
      </c>
      <c r="K5669" s="11" t="s">
        <v>11524</v>
      </c>
      <c r="L5669" s="11">
        <v>2</v>
      </c>
    </row>
    <row r="5670" spans="1:12">
      <c r="A5670" s="11" t="s">
        <v>12547</v>
      </c>
      <c r="D5670" s="11" t="s">
        <v>260</v>
      </c>
      <c r="E5670" s="19" t="s">
        <v>10135</v>
      </c>
      <c r="F5670" s="10">
        <v>42036</v>
      </c>
      <c r="G5670" s="10">
        <v>45689</v>
      </c>
      <c r="H5670" s="11">
        <v>11</v>
      </c>
      <c r="I5670" s="20" t="s">
        <v>259</v>
      </c>
      <c r="J5670" s="11" t="s">
        <v>261</v>
      </c>
      <c r="K5670" s="11" t="s">
        <v>11524</v>
      </c>
      <c r="L5670" s="11">
        <v>2</v>
      </c>
    </row>
    <row r="5671" spans="1:12">
      <c r="A5671" s="11" t="s">
        <v>12548</v>
      </c>
      <c r="D5671" s="11" t="s">
        <v>260</v>
      </c>
      <c r="E5671" s="19" t="s">
        <v>10136</v>
      </c>
      <c r="F5671" s="10">
        <v>42036</v>
      </c>
      <c r="G5671" s="10">
        <v>45689</v>
      </c>
      <c r="H5671" s="11">
        <v>11</v>
      </c>
      <c r="I5671" s="20" t="s">
        <v>259</v>
      </c>
      <c r="J5671" s="11" t="s">
        <v>261</v>
      </c>
      <c r="K5671" s="11" t="s">
        <v>11524</v>
      </c>
      <c r="L5671" s="11">
        <v>2</v>
      </c>
    </row>
    <row r="5672" spans="1:12">
      <c r="A5672" s="11" t="s">
        <v>12549</v>
      </c>
      <c r="D5672" s="11" t="s">
        <v>260</v>
      </c>
      <c r="E5672" s="19" t="s">
        <v>10137</v>
      </c>
      <c r="F5672" s="10">
        <v>42036</v>
      </c>
      <c r="G5672" s="10">
        <v>45689</v>
      </c>
      <c r="H5672" s="11">
        <v>11</v>
      </c>
      <c r="I5672" s="20" t="s">
        <v>259</v>
      </c>
      <c r="J5672" s="11" t="s">
        <v>261</v>
      </c>
      <c r="K5672" s="11" t="s">
        <v>11524</v>
      </c>
      <c r="L5672" s="11">
        <v>2</v>
      </c>
    </row>
    <row r="5673" spans="1:12">
      <c r="A5673" s="11" t="s">
        <v>12550</v>
      </c>
      <c r="D5673" s="11" t="s">
        <v>260</v>
      </c>
      <c r="E5673" s="19" t="s">
        <v>10138</v>
      </c>
      <c r="F5673" s="10">
        <v>42036</v>
      </c>
      <c r="G5673" s="10">
        <v>45689</v>
      </c>
      <c r="H5673" s="11">
        <v>11</v>
      </c>
      <c r="I5673" s="20" t="s">
        <v>259</v>
      </c>
      <c r="J5673" s="11" t="s">
        <v>261</v>
      </c>
      <c r="K5673" s="11" t="s">
        <v>11524</v>
      </c>
      <c r="L5673" s="11">
        <v>2</v>
      </c>
    </row>
    <row r="5674" spans="1:12">
      <c r="A5674" s="11" t="s">
        <v>12551</v>
      </c>
      <c r="D5674" s="11" t="s">
        <v>260</v>
      </c>
      <c r="E5674" s="19" t="s">
        <v>10139</v>
      </c>
      <c r="F5674" s="10">
        <v>42036</v>
      </c>
      <c r="G5674" s="10">
        <v>45689</v>
      </c>
      <c r="H5674" s="11">
        <v>11</v>
      </c>
      <c r="I5674" s="20" t="s">
        <v>259</v>
      </c>
      <c r="J5674" s="11" t="s">
        <v>261</v>
      </c>
      <c r="K5674" s="11" t="s">
        <v>11524</v>
      </c>
      <c r="L5674" s="11">
        <v>2</v>
      </c>
    </row>
    <row r="5675" spans="1:12">
      <c r="A5675" s="11" t="s">
        <v>12552</v>
      </c>
      <c r="D5675" s="11" t="s">
        <v>260</v>
      </c>
      <c r="E5675" s="19" t="s">
        <v>10140</v>
      </c>
      <c r="F5675" s="10">
        <v>42036</v>
      </c>
      <c r="G5675" s="10">
        <v>45689</v>
      </c>
      <c r="H5675" s="11">
        <v>11</v>
      </c>
      <c r="I5675" s="20" t="s">
        <v>259</v>
      </c>
      <c r="J5675" s="11" t="s">
        <v>261</v>
      </c>
      <c r="K5675" s="11" t="s">
        <v>11524</v>
      </c>
      <c r="L5675" s="11">
        <v>2</v>
      </c>
    </row>
    <row r="5676" spans="1:12">
      <c r="A5676" s="11" t="s">
        <v>12553</v>
      </c>
      <c r="D5676" s="11" t="s">
        <v>260</v>
      </c>
      <c r="E5676" s="19" t="s">
        <v>10141</v>
      </c>
      <c r="F5676" s="10">
        <v>42036</v>
      </c>
      <c r="G5676" s="10">
        <v>45689</v>
      </c>
      <c r="H5676" s="11">
        <v>11</v>
      </c>
      <c r="I5676" s="20" t="s">
        <v>259</v>
      </c>
      <c r="J5676" s="11" t="s">
        <v>261</v>
      </c>
      <c r="K5676" s="11" t="s">
        <v>11524</v>
      </c>
      <c r="L5676" s="11">
        <v>2</v>
      </c>
    </row>
    <row r="5677" spans="1:12">
      <c r="A5677" s="11" t="s">
        <v>12554</v>
      </c>
      <c r="D5677" s="11" t="s">
        <v>260</v>
      </c>
      <c r="E5677" s="19" t="s">
        <v>10142</v>
      </c>
      <c r="F5677" s="10">
        <v>42036</v>
      </c>
      <c r="G5677" s="10">
        <v>45689</v>
      </c>
      <c r="H5677" s="11">
        <v>11</v>
      </c>
      <c r="I5677" s="20" t="s">
        <v>259</v>
      </c>
      <c r="J5677" s="11" t="s">
        <v>261</v>
      </c>
      <c r="K5677" s="11" t="s">
        <v>11524</v>
      </c>
      <c r="L5677" s="11">
        <v>2</v>
      </c>
    </row>
    <row r="5678" spans="1:12">
      <c r="A5678" s="11" t="s">
        <v>12555</v>
      </c>
      <c r="D5678" s="11" t="s">
        <v>260</v>
      </c>
      <c r="E5678" s="19" t="s">
        <v>10143</v>
      </c>
      <c r="F5678" s="10">
        <v>42036</v>
      </c>
      <c r="G5678" s="10">
        <v>45689</v>
      </c>
      <c r="H5678" s="11">
        <v>11</v>
      </c>
      <c r="I5678" s="20" t="s">
        <v>259</v>
      </c>
      <c r="J5678" s="11" t="s">
        <v>261</v>
      </c>
      <c r="K5678" s="11" t="s">
        <v>11524</v>
      </c>
      <c r="L5678" s="11">
        <v>2</v>
      </c>
    </row>
    <row r="5679" spans="1:12">
      <c r="A5679" s="11" t="s">
        <v>12556</v>
      </c>
      <c r="D5679" s="11" t="s">
        <v>260</v>
      </c>
      <c r="E5679" s="19" t="s">
        <v>10144</v>
      </c>
      <c r="F5679" s="10">
        <v>42036</v>
      </c>
      <c r="G5679" s="10">
        <v>45689</v>
      </c>
      <c r="H5679" s="11">
        <v>11</v>
      </c>
      <c r="I5679" s="11" t="s">
        <v>277</v>
      </c>
      <c r="J5679" s="11" t="s">
        <v>261</v>
      </c>
      <c r="K5679" s="11" t="s">
        <v>11524</v>
      </c>
      <c r="L5679" s="11">
        <v>2</v>
      </c>
    </row>
    <row r="5680" spans="1:12">
      <c r="A5680" s="11" t="s">
        <v>12557</v>
      </c>
      <c r="D5680" s="11" t="s">
        <v>260</v>
      </c>
      <c r="E5680" s="19" t="s">
        <v>10145</v>
      </c>
      <c r="F5680" s="10">
        <v>42036</v>
      </c>
      <c r="G5680" s="10">
        <v>45689</v>
      </c>
      <c r="H5680" s="11">
        <v>11</v>
      </c>
      <c r="I5680" s="11" t="s">
        <v>277</v>
      </c>
      <c r="J5680" s="11" t="s">
        <v>261</v>
      </c>
      <c r="K5680" s="11" t="s">
        <v>11524</v>
      </c>
      <c r="L5680" s="11">
        <v>2</v>
      </c>
    </row>
    <row r="5681" spans="1:12">
      <c r="A5681" s="11" t="s">
        <v>12558</v>
      </c>
      <c r="D5681" s="11" t="s">
        <v>260</v>
      </c>
      <c r="E5681" s="19" t="s">
        <v>10146</v>
      </c>
      <c r="F5681" s="10">
        <v>42036</v>
      </c>
      <c r="G5681" s="10">
        <v>45689</v>
      </c>
      <c r="H5681" s="11">
        <v>11</v>
      </c>
      <c r="I5681" s="11" t="s">
        <v>277</v>
      </c>
      <c r="J5681" s="11" t="s">
        <v>261</v>
      </c>
      <c r="K5681" s="11" t="s">
        <v>11524</v>
      </c>
      <c r="L5681" s="11">
        <v>2</v>
      </c>
    </row>
    <row r="5682" spans="1:12">
      <c r="A5682" s="11" t="s">
        <v>9941</v>
      </c>
      <c r="D5682" s="11" t="s">
        <v>260</v>
      </c>
      <c r="E5682" s="19" t="s">
        <v>10147</v>
      </c>
      <c r="F5682" s="10">
        <v>42036</v>
      </c>
      <c r="G5682" s="10">
        <v>45689</v>
      </c>
      <c r="H5682" s="11">
        <v>11</v>
      </c>
      <c r="I5682" s="20" t="s">
        <v>259</v>
      </c>
      <c r="J5682" s="11" t="s">
        <v>261</v>
      </c>
      <c r="K5682" s="11" t="s">
        <v>11524</v>
      </c>
      <c r="L5682" s="11">
        <v>2</v>
      </c>
    </row>
    <row r="5683" spans="1:12">
      <c r="A5683" s="11" t="s">
        <v>9942</v>
      </c>
      <c r="D5683" s="11" t="s">
        <v>260</v>
      </c>
      <c r="E5683" s="19" t="s">
        <v>10148</v>
      </c>
      <c r="F5683" s="10">
        <v>42036</v>
      </c>
      <c r="G5683" s="10">
        <v>45689</v>
      </c>
      <c r="H5683" s="11">
        <v>11</v>
      </c>
      <c r="I5683" s="20" t="s">
        <v>259</v>
      </c>
      <c r="J5683" s="11" t="s">
        <v>261</v>
      </c>
      <c r="K5683" s="11" t="s">
        <v>11524</v>
      </c>
      <c r="L5683" s="11">
        <v>2</v>
      </c>
    </row>
    <row r="5684" spans="1:12">
      <c r="A5684" s="11" t="s">
        <v>9943</v>
      </c>
      <c r="D5684" s="11" t="s">
        <v>260</v>
      </c>
      <c r="E5684" s="19" t="s">
        <v>10149</v>
      </c>
      <c r="F5684" s="10">
        <v>42036</v>
      </c>
      <c r="G5684" s="10">
        <v>45689</v>
      </c>
      <c r="H5684" s="11">
        <v>11</v>
      </c>
      <c r="I5684" s="20" t="s">
        <v>259</v>
      </c>
      <c r="J5684" s="11" t="s">
        <v>261</v>
      </c>
      <c r="K5684" s="11" t="s">
        <v>11524</v>
      </c>
      <c r="L5684" s="11">
        <v>2</v>
      </c>
    </row>
    <row r="5685" spans="1:12">
      <c r="A5685" s="11" t="s">
        <v>9944</v>
      </c>
      <c r="D5685" s="11" t="s">
        <v>260</v>
      </c>
      <c r="E5685" s="19" t="s">
        <v>10150</v>
      </c>
      <c r="F5685" s="10">
        <v>42036</v>
      </c>
      <c r="G5685" s="10">
        <v>45689</v>
      </c>
      <c r="H5685" s="11">
        <v>11</v>
      </c>
      <c r="I5685" s="20" t="s">
        <v>259</v>
      </c>
      <c r="J5685" s="11" t="s">
        <v>261</v>
      </c>
      <c r="K5685" s="11" t="s">
        <v>11524</v>
      </c>
      <c r="L5685" s="11">
        <v>2</v>
      </c>
    </row>
    <row r="5686" spans="1:12">
      <c r="A5686" s="11" t="s">
        <v>9945</v>
      </c>
      <c r="D5686" s="11" t="s">
        <v>260</v>
      </c>
      <c r="E5686" s="19" t="s">
        <v>10151</v>
      </c>
      <c r="F5686" s="10">
        <v>42036</v>
      </c>
      <c r="G5686" s="10">
        <v>45689</v>
      </c>
      <c r="H5686" s="11">
        <v>11</v>
      </c>
      <c r="I5686" s="20" t="s">
        <v>259</v>
      </c>
      <c r="J5686" s="11" t="s">
        <v>261</v>
      </c>
      <c r="K5686" s="11" t="s">
        <v>11524</v>
      </c>
      <c r="L5686" s="11">
        <v>2</v>
      </c>
    </row>
    <row r="5687" spans="1:12">
      <c r="A5687" s="11" t="s">
        <v>9946</v>
      </c>
      <c r="D5687" s="11" t="s">
        <v>260</v>
      </c>
      <c r="E5687" s="19" t="s">
        <v>10152</v>
      </c>
      <c r="F5687" s="10">
        <v>42036</v>
      </c>
      <c r="G5687" s="10">
        <v>45689</v>
      </c>
      <c r="H5687" s="11">
        <v>11</v>
      </c>
      <c r="I5687" s="20" t="s">
        <v>259</v>
      </c>
      <c r="J5687" s="11" t="s">
        <v>261</v>
      </c>
      <c r="K5687" s="11" t="s">
        <v>11524</v>
      </c>
      <c r="L5687" s="11">
        <v>2</v>
      </c>
    </row>
    <row r="5688" spans="1:12">
      <c r="A5688" s="11" t="s">
        <v>9947</v>
      </c>
      <c r="D5688" s="11" t="s">
        <v>260</v>
      </c>
      <c r="E5688" s="19" t="s">
        <v>10153</v>
      </c>
      <c r="F5688" s="10">
        <v>42036</v>
      </c>
      <c r="G5688" s="10">
        <v>45689</v>
      </c>
      <c r="H5688" s="11">
        <v>11</v>
      </c>
      <c r="I5688" s="20" t="s">
        <v>259</v>
      </c>
      <c r="J5688" s="11" t="s">
        <v>261</v>
      </c>
      <c r="K5688" s="11" t="s">
        <v>11524</v>
      </c>
      <c r="L5688" s="11">
        <v>2</v>
      </c>
    </row>
    <row r="5689" spans="1:12">
      <c r="A5689" s="11" t="s">
        <v>9948</v>
      </c>
      <c r="D5689" s="11" t="s">
        <v>260</v>
      </c>
      <c r="E5689" s="19" t="s">
        <v>10154</v>
      </c>
      <c r="F5689" s="10">
        <v>42036</v>
      </c>
      <c r="G5689" s="10">
        <v>45689</v>
      </c>
      <c r="H5689" s="11">
        <v>11</v>
      </c>
      <c r="I5689" s="20" t="s">
        <v>259</v>
      </c>
      <c r="J5689" s="11" t="s">
        <v>261</v>
      </c>
      <c r="K5689" s="11" t="s">
        <v>11524</v>
      </c>
      <c r="L5689" s="11">
        <v>2</v>
      </c>
    </row>
    <row r="5690" spans="1:12">
      <c r="A5690" s="11" t="s">
        <v>9949</v>
      </c>
      <c r="D5690" s="11" t="s">
        <v>260</v>
      </c>
      <c r="E5690" s="19" t="s">
        <v>10155</v>
      </c>
      <c r="F5690" s="10">
        <v>42036</v>
      </c>
      <c r="G5690" s="10">
        <v>45689</v>
      </c>
      <c r="H5690" s="11">
        <v>11</v>
      </c>
      <c r="I5690" s="20" t="s">
        <v>259</v>
      </c>
      <c r="J5690" s="11" t="s">
        <v>261</v>
      </c>
      <c r="K5690" s="11" t="s">
        <v>11524</v>
      </c>
      <c r="L5690" s="11">
        <v>2</v>
      </c>
    </row>
    <row r="5691" spans="1:12">
      <c r="A5691" s="11" t="s">
        <v>9950</v>
      </c>
      <c r="D5691" s="11" t="s">
        <v>260</v>
      </c>
      <c r="E5691" s="19" t="s">
        <v>10156</v>
      </c>
      <c r="F5691" s="10">
        <v>42036</v>
      </c>
      <c r="G5691" s="10">
        <v>45689</v>
      </c>
      <c r="H5691" s="11">
        <v>11</v>
      </c>
      <c r="I5691" s="20" t="s">
        <v>259</v>
      </c>
      <c r="J5691" s="11" t="s">
        <v>261</v>
      </c>
      <c r="K5691" s="11" t="s">
        <v>11524</v>
      </c>
      <c r="L5691" s="11">
        <v>2</v>
      </c>
    </row>
    <row r="5692" spans="1:12">
      <c r="A5692" s="11" t="s">
        <v>9951</v>
      </c>
      <c r="D5692" s="11" t="s">
        <v>260</v>
      </c>
      <c r="E5692" s="19" t="s">
        <v>10157</v>
      </c>
      <c r="F5692" s="10">
        <v>42036</v>
      </c>
      <c r="G5692" s="10">
        <v>45689</v>
      </c>
      <c r="H5692" s="11">
        <v>11</v>
      </c>
      <c r="I5692" s="20" t="s">
        <v>259</v>
      </c>
      <c r="J5692" s="11" t="s">
        <v>261</v>
      </c>
      <c r="K5692" s="11" t="s">
        <v>11524</v>
      </c>
      <c r="L5692" s="11">
        <v>2</v>
      </c>
    </row>
    <row r="5693" spans="1:12">
      <c r="A5693" s="11" t="s">
        <v>9952</v>
      </c>
      <c r="D5693" s="11" t="s">
        <v>260</v>
      </c>
      <c r="E5693" s="19" t="s">
        <v>10158</v>
      </c>
      <c r="F5693" s="10">
        <v>42036</v>
      </c>
      <c r="G5693" s="10">
        <v>45689</v>
      </c>
      <c r="H5693" s="11">
        <v>11</v>
      </c>
      <c r="I5693" s="20" t="s">
        <v>259</v>
      </c>
      <c r="J5693" s="11" t="s">
        <v>261</v>
      </c>
      <c r="K5693" s="11" t="s">
        <v>11524</v>
      </c>
      <c r="L5693" s="11">
        <v>2</v>
      </c>
    </row>
    <row r="5694" spans="1:12">
      <c r="A5694" s="11" t="s">
        <v>9953</v>
      </c>
      <c r="D5694" s="11" t="s">
        <v>260</v>
      </c>
      <c r="E5694" s="19" t="s">
        <v>10159</v>
      </c>
      <c r="F5694" s="10">
        <v>42036</v>
      </c>
      <c r="G5694" s="10">
        <v>45689</v>
      </c>
      <c r="H5694" s="11">
        <v>11</v>
      </c>
      <c r="I5694" s="20" t="s">
        <v>259</v>
      </c>
      <c r="J5694" s="11" t="s">
        <v>261</v>
      </c>
      <c r="K5694" s="11" t="s">
        <v>11524</v>
      </c>
      <c r="L5694" s="11">
        <v>2</v>
      </c>
    </row>
    <row r="5695" spans="1:12">
      <c r="A5695" s="11" t="s">
        <v>9954</v>
      </c>
      <c r="D5695" s="11" t="s">
        <v>260</v>
      </c>
      <c r="E5695" s="19" t="s">
        <v>10160</v>
      </c>
      <c r="F5695" s="10">
        <v>42036</v>
      </c>
      <c r="G5695" s="10">
        <v>45689</v>
      </c>
      <c r="H5695" s="11">
        <v>11</v>
      </c>
      <c r="I5695" s="20" t="s">
        <v>259</v>
      </c>
      <c r="J5695" s="11" t="s">
        <v>261</v>
      </c>
      <c r="K5695" s="11" t="s">
        <v>11524</v>
      </c>
      <c r="L5695" s="11">
        <v>2</v>
      </c>
    </row>
    <row r="5696" spans="1:12">
      <c r="A5696" s="11" t="s">
        <v>9955</v>
      </c>
      <c r="D5696" s="11" t="s">
        <v>260</v>
      </c>
      <c r="E5696" s="19" t="s">
        <v>10161</v>
      </c>
      <c r="F5696" s="10">
        <v>42036</v>
      </c>
      <c r="G5696" s="10">
        <v>45689</v>
      </c>
      <c r="H5696" s="11">
        <v>11</v>
      </c>
      <c r="I5696" s="20" t="s">
        <v>259</v>
      </c>
      <c r="J5696" s="11" t="s">
        <v>261</v>
      </c>
      <c r="K5696" s="11" t="s">
        <v>11524</v>
      </c>
      <c r="L5696" s="11">
        <v>2</v>
      </c>
    </row>
    <row r="5697" spans="1:12">
      <c r="A5697" s="11" t="s">
        <v>9956</v>
      </c>
      <c r="D5697" s="11" t="s">
        <v>260</v>
      </c>
      <c r="E5697" s="19" t="s">
        <v>10162</v>
      </c>
      <c r="F5697" s="10">
        <v>42036</v>
      </c>
      <c r="G5697" s="10">
        <v>45689</v>
      </c>
      <c r="H5697" s="11">
        <v>11</v>
      </c>
      <c r="I5697" s="11" t="s">
        <v>277</v>
      </c>
      <c r="J5697" s="11" t="s">
        <v>261</v>
      </c>
      <c r="K5697" s="11" t="s">
        <v>11524</v>
      </c>
      <c r="L5697" s="11">
        <v>2</v>
      </c>
    </row>
    <row r="5698" spans="1:12">
      <c r="A5698" s="11" t="s">
        <v>9957</v>
      </c>
      <c r="D5698" s="11" t="s">
        <v>260</v>
      </c>
      <c r="E5698" s="19" t="s">
        <v>10163</v>
      </c>
      <c r="F5698" s="10">
        <v>42036</v>
      </c>
      <c r="G5698" s="10">
        <v>45689</v>
      </c>
      <c r="H5698" s="11">
        <v>11</v>
      </c>
      <c r="I5698" s="11" t="s">
        <v>277</v>
      </c>
      <c r="J5698" s="11" t="s">
        <v>261</v>
      </c>
      <c r="K5698" s="11" t="s">
        <v>11524</v>
      </c>
      <c r="L5698" s="11">
        <v>2</v>
      </c>
    </row>
    <row r="5699" spans="1:12">
      <c r="A5699" s="11" t="s">
        <v>9958</v>
      </c>
      <c r="D5699" s="11" t="s">
        <v>260</v>
      </c>
      <c r="E5699" s="19" t="s">
        <v>10164</v>
      </c>
      <c r="F5699" s="10">
        <v>42036</v>
      </c>
      <c r="G5699" s="10">
        <v>45689</v>
      </c>
      <c r="H5699" s="11">
        <v>11</v>
      </c>
      <c r="I5699" s="11" t="s">
        <v>277</v>
      </c>
      <c r="J5699" s="11" t="s">
        <v>261</v>
      </c>
      <c r="K5699" s="11" t="s">
        <v>11524</v>
      </c>
      <c r="L5699" s="11">
        <v>2</v>
      </c>
    </row>
    <row r="5700" spans="1:12">
      <c r="A5700" s="11" t="s">
        <v>9959</v>
      </c>
      <c r="D5700" s="11" t="s">
        <v>260</v>
      </c>
      <c r="E5700" s="19" t="s">
        <v>10165</v>
      </c>
      <c r="F5700" s="10">
        <v>42036</v>
      </c>
      <c r="G5700" s="10">
        <v>45689</v>
      </c>
      <c r="H5700" s="11">
        <v>11</v>
      </c>
      <c r="I5700" s="20" t="s">
        <v>259</v>
      </c>
      <c r="J5700" s="11" t="s">
        <v>261</v>
      </c>
      <c r="K5700" s="11" t="s">
        <v>11524</v>
      </c>
      <c r="L5700" s="11">
        <v>2</v>
      </c>
    </row>
    <row r="5701" spans="1:12">
      <c r="A5701" s="11" t="s">
        <v>9960</v>
      </c>
      <c r="D5701" s="11" t="s">
        <v>260</v>
      </c>
      <c r="E5701" s="19" t="s">
        <v>10166</v>
      </c>
      <c r="F5701" s="10">
        <v>42036</v>
      </c>
      <c r="G5701" s="10">
        <v>45689</v>
      </c>
      <c r="H5701" s="11">
        <v>11</v>
      </c>
      <c r="I5701" s="20" t="s">
        <v>259</v>
      </c>
      <c r="J5701" s="11" t="s">
        <v>261</v>
      </c>
      <c r="K5701" s="11" t="s">
        <v>11524</v>
      </c>
      <c r="L5701" s="11">
        <v>2</v>
      </c>
    </row>
    <row r="5702" spans="1:12">
      <c r="A5702" s="11" t="s">
        <v>9961</v>
      </c>
      <c r="D5702" s="11" t="s">
        <v>260</v>
      </c>
      <c r="E5702" s="19" t="s">
        <v>10167</v>
      </c>
      <c r="F5702" s="10">
        <v>42036</v>
      </c>
      <c r="G5702" s="10">
        <v>45689</v>
      </c>
      <c r="H5702" s="11">
        <v>11</v>
      </c>
      <c r="I5702" s="20" t="s">
        <v>259</v>
      </c>
      <c r="J5702" s="11" t="s">
        <v>261</v>
      </c>
      <c r="K5702" s="11" t="s">
        <v>11524</v>
      </c>
      <c r="L5702" s="11">
        <v>2</v>
      </c>
    </row>
    <row r="5703" spans="1:12">
      <c r="A5703" s="11" t="s">
        <v>9962</v>
      </c>
      <c r="D5703" s="11" t="s">
        <v>260</v>
      </c>
      <c r="E5703" s="19" t="s">
        <v>10168</v>
      </c>
      <c r="F5703" s="10">
        <v>42036</v>
      </c>
      <c r="G5703" s="10">
        <v>45689</v>
      </c>
      <c r="H5703" s="11">
        <v>11</v>
      </c>
      <c r="I5703" s="20" t="s">
        <v>259</v>
      </c>
      <c r="J5703" s="11" t="s">
        <v>261</v>
      </c>
      <c r="K5703" s="11" t="s">
        <v>11524</v>
      </c>
      <c r="L5703" s="11">
        <v>2</v>
      </c>
    </row>
    <row r="5704" spans="1:12">
      <c r="A5704" s="11" t="s">
        <v>9963</v>
      </c>
      <c r="D5704" s="11" t="s">
        <v>260</v>
      </c>
      <c r="E5704" s="19" t="s">
        <v>10169</v>
      </c>
      <c r="F5704" s="10">
        <v>42036</v>
      </c>
      <c r="G5704" s="10">
        <v>45689</v>
      </c>
      <c r="H5704" s="11">
        <v>11</v>
      </c>
      <c r="I5704" s="20" t="s">
        <v>259</v>
      </c>
      <c r="J5704" s="11" t="s">
        <v>261</v>
      </c>
      <c r="K5704" s="11" t="s">
        <v>11524</v>
      </c>
      <c r="L5704" s="11">
        <v>2</v>
      </c>
    </row>
    <row r="5705" spans="1:12">
      <c r="A5705" s="11" t="s">
        <v>9964</v>
      </c>
      <c r="D5705" s="11" t="s">
        <v>260</v>
      </c>
      <c r="E5705" s="19" t="s">
        <v>10170</v>
      </c>
      <c r="F5705" s="10">
        <v>42036</v>
      </c>
      <c r="G5705" s="10">
        <v>45689</v>
      </c>
      <c r="H5705" s="11">
        <v>11</v>
      </c>
      <c r="I5705" s="20" t="s">
        <v>259</v>
      </c>
      <c r="J5705" s="11" t="s">
        <v>261</v>
      </c>
      <c r="K5705" s="11" t="s">
        <v>11524</v>
      </c>
      <c r="L5705" s="11">
        <v>2</v>
      </c>
    </row>
    <row r="5706" spans="1:12">
      <c r="A5706" s="11" t="s">
        <v>9965</v>
      </c>
      <c r="D5706" s="11" t="s">
        <v>260</v>
      </c>
      <c r="E5706" s="19" t="s">
        <v>10171</v>
      </c>
      <c r="F5706" s="10">
        <v>42036</v>
      </c>
      <c r="G5706" s="10">
        <v>45689</v>
      </c>
      <c r="H5706" s="11">
        <v>11</v>
      </c>
      <c r="I5706" s="20" t="s">
        <v>259</v>
      </c>
      <c r="J5706" s="11" t="s">
        <v>261</v>
      </c>
      <c r="K5706" s="11" t="s">
        <v>11524</v>
      </c>
      <c r="L5706" s="11">
        <v>2</v>
      </c>
    </row>
    <row r="5707" spans="1:12">
      <c r="A5707" s="11" t="s">
        <v>9966</v>
      </c>
      <c r="D5707" s="11" t="s">
        <v>260</v>
      </c>
      <c r="E5707" s="19" t="s">
        <v>10172</v>
      </c>
      <c r="F5707" s="10">
        <v>42036</v>
      </c>
      <c r="G5707" s="10">
        <v>45689</v>
      </c>
      <c r="H5707" s="11">
        <v>11</v>
      </c>
      <c r="I5707" s="20" t="s">
        <v>259</v>
      </c>
      <c r="J5707" s="11" t="s">
        <v>261</v>
      </c>
      <c r="K5707" s="11" t="s">
        <v>11524</v>
      </c>
      <c r="L5707" s="11">
        <v>2</v>
      </c>
    </row>
    <row r="5708" spans="1:12">
      <c r="A5708" s="11" t="s">
        <v>9967</v>
      </c>
      <c r="D5708" s="11" t="s">
        <v>260</v>
      </c>
      <c r="E5708" s="19" t="s">
        <v>10173</v>
      </c>
      <c r="F5708" s="10">
        <v>42036</v>
      </c>
      <c r="G5708" s="10">
        <v>45689</v>
      </c>
      <c r="H5708" s="11">
        <v>11</v>
      </c>
      <c r="I5708" s="20" t="s">
        <v>259</v>
      </c>
      <c r="J5708" s="11" t="s">
        <v>261</v>
      </c>
      <c r="K5708" s="11" t="s">
        <v>11524</v>
      </c>
      <c r="L5708" s="11">
        <v>2</v>
      </c>
    </row>
    <row r="5709" spans="1:12">
      <c r="A5709" s="11" t="s">
        <v>9968</v>
      </c>
      <c r="D5709" s="11" t="s">
        <v>260</v>
      </c>
      <c r="E5709" s="19" t="s">
        <v>10174</v>
      </c>
      <c r="F5709" s="10">
        <v>42036</v>
      </c>
      <c r="G5709" s="10">
        <v>45689</v>
      </c>
      <c r="H5709" s="11">
        <v>11</v>
      </c>
      <c r="I5709" s="20" t="s">
        <v>259</v>
      </c>
      <c r="J5709" s="11" t="s">
        <v>261</v>
      </c>
      <c r="K5709" s="11" t="s">
        <v>11524</v>
      </c>
      <c r="L5709" s="11">
        <v>2</v>
      </c>
    </row>
    <row r="5710" spans="1:12">
      <c r="A5710" s="11" t="s">
        <v>9969</v>
      </c>
      <c r="D5710" s="11" t="s">
        <v>260</v>
      </c>
      <c r="E5710" s="19" t="s">
        <v>10175</v>
      </c>
      <c r="F5710" s="10">
        <v>42036</v>
      </c>
      <c r="G5710" s="10">
        <v>45689</v>
      </c>
      <c r="H5710" s="11">
        <v>11</v>
      </c>
      <c r="I5710" s="20" t="s">
        <v>259</v>
      </c>
      <c r="J5710" s="11" t="s">
        <v>261</v>
      </c>
      <c r="K5710" s="11" t="s">
        <v>11524</v>
      </c>
      <c r="L5710" s="11">
        <v>2</v>
      </c>
    </row>
    <row r="5711" spans="1:12">
      <c r="A5711" s="11" t="s">
        <v>9970</v>
      </c>
      <c r="D5711" s="11" t="s">
        <v>260</v>
      </c>
      <c r="E5711" s="19" t="s">
        <v>10176</v>
      </c>
      <c r="F5711" s="10">
        <v>42036</v>
      </c>
      <c r="G5711" s="10">
        <v>45689</v>
      </c>
      <c r="H5711" s="11">
        <v>11</v>
      </c>
      <c r="I5711" s="20" t="s">
        <v>259</v>
      </c>
      <c r="J5711" s="11" t="s">
        <v>261</v>
      </c>
      <c r="K5711" s="11" t="s">
        <v>11524</v>
      </c>
      <c r="L5711" s="11">
        <v>2</v>
      </c>
    </row>
    <row r="5712" spans="1:12">
      <c r="A5712" s="11" t="s">
        <v>9971</v>
      </c>
      <c r="D5712" s="11" t="s">
        <v>260</v>
      </c>
      <c r="E5712" s="19" t="s">
        <v>10177</v>
      </c>
      <c r="F5712" s="10">
        <v>42036</v>
      </c>
      <c r="G5712" s="10">
        <v>45689</v>
      </c>
      <c r="H5712" s="11">
        <v>11</v>
      </c>
      <c r="I5712" s="20" t="s">
        <v>259</v>
      </c>
      <c r="J5712" s="11" t="s">
        <v>261</v>
      </c>
      <c r="K5712" s="11" t="s">
        <v>11524</v>
      </c>
      <c r="L5712" s="11">
        <v>2</v>
      </c>
    </row>
    <row r="5713" spans="1:12">
      <c r="A5713" s="11" t="s">
        <v>9972</v>
      </c>
      <c r="D5713" s="11" t="s">
        <v>260</v>
      </c>
      <c r="E5713" s="19" t="s">
        <v>10178</v>
      </c>
      <c r="F5713" s="10">
        <v>42036</v>
      </c>
      <c r="G5713" s="10">
        <v>45689</v>
      </c>
      <c r="H5713" s="11">
        <v>11</v>
      </c>
      <c r="I5713" s="20" t="s">
        <v>259</v>
      </c>
      <c r="J5713" s="11" t="s">
        <v>261</v>
      </c>
      <c r="K5713" s="11" t="s">
        <v>11524</v>
      </c>
      <c r="L5713" s="11">
        <v>2</v>
      </c>
    </row>
    <row r="5714" spans="1:12">
      <c r="A5714" s="11" t="s">
        <v>9973</v>
      </c>
      <c r="D5714" s="11" t="s">
        <v>260</v>
      </c>
      <c r="E5714" s="19" t="s">
        <v>10179</v>
      </c>
      <c r="F5714" s="10">
        <v>42036</v>
      </c>
      <c r="G5714" s="10">
        <v>45689</v>
      </c>
      <c r="H5714" s="11">
        <v>11</v>
      </c>
      <c r="I5714" s="20" t="s">
        <v>259</v>
      </c>
      <c r="J5714" s="11" t="s">
        <v>261</v>
      </c>
      <c r="K5714" s="11" t="s">
        <v>11524</v>
      </c>
      <c r="L5714" s="11">
        <v>2</v>
      </c>
    </row>
    <row r="5715" spans="1:12">
      <c r="A5715" s="11" t="s">
        <v>9974</v>
      </c>
      <c r="D5715" s="11" t="s">
        <v>260</v>
      </c>
      <c r="E5715" s="19" t="s">
        <v>10180</v>
      </c>
      <c r="F5715" s="10">
        <v>42036</v>
      </c>
      <c r="G5715" s="10">
        <v>45689</v>
      </c>
      <c r="H5715" s="11">
        <v>11</v>
      </c>
      <c r="I5715" s="11" t="s">
        <v>277</v>
      </c>
      <c r="J5715" s="11" t="s">
        <v>261</v>
      </c>
      <c r="K5715" s="11" t="s">
        <v>11524</v>
      </c>
      <c r="L5715" s="11">
        <v>2</v>
      </c>
    </row>
    <row r="5716" spans="1:12">
      <c r="A5716" s="11" t="s">
        <v>9975</v>
      </c>
      <c r="D5716" s="11" t="s">
        <v>260</v>
      </c>
      <c r="E5716" s="19" t="s">
        <v>10181</v>
      </c>
      <c r="F5716" s="10">
        <v>42036</v>
      </c>
      <c r="G5716" s="10">
        <v>45689</v>
      </c>
      <c r="H5716" s="11">
        <v>11</v>
      </c>
      <c r="I5716" s="11" t="s">
        <v>277</v>
      </c>
      <c r="J5716" s="11" t="s">
        <v>261</v>
      </c>
      <c r="K5716" s="11" t="s">
        <v>11524</v>
      </c>
      <c r="L5716" s="11">
        <v>2</v>
      </c>
    </row>
    <row r="5717" spans="1:12">
      <c r="A5717" s="11" t="s">
        <v>9976</v>
      </c>
      <c r="D5717" s="11" t="s">
        <v>260</v>
      </c>
      <c r="E5717" s="19" t="s">
        <v>10182</v>
      </c>
      <c r="F5717" s="10">
        <v>42036</v>
      </c>
      <c r="G5717" s="10">
        <v>45689</v>
      </c>
      <c r="H5717" s="11">
        <v>11</v>
      </c>
      <c r="I5717" s="11" t="s">
        <v>277</v>
      </c>
      <c r="J5717" s="11" t="s">
        <v>261</v>
      </c>
      <c r="K5717" s="11" t="s">
        <v>11524</v>
      </c>
      <c r="L5717" s="11">
        <v>2</v>
      </c>
    </row>
    <row r="5718" spans="1:12">
      <c r="A5718" s="11" t="s">
        <v>12865</v>
      </c>
      <c r="D5718" s="11" t="s">
        <v>260</v>
      </c>
      <c r="E5718" s="19" t="s">
        <v>10183</v>
      </c>
      <c r="F5718" s="10">
        <v>42036</v>
      </c>
      <c r="G5718" s="10">
        <v>45689</v>
      </c>
      <c r="H5718" s="11">
        <v>11</v>
      </c>
      <c r="I5718" s="20" t="s">
        <v>259</v>
      </c>
      <c r="J5718" s="11" t="s">
        <v>261</v>
      </c>
      <c r="K5718" s="11" t="s">
        <v>11524</v>
      </c>
      <c r="L5718" s="11">
        <v>2</v>
      </c>
    </row>
    <row r="5719" spans="1:12">
      <c r="A5719" s="11" t="s">
        <v>12866</v>
      </c>
      <c r="D5719" s="11" t="s">
        <v>260</v>
      </c>
      <c r="E5719" s="19" t="s">
        <v>10184</v>
      </c>
      <c r="F5719" s="10">
        <v>42036</v>
      </c>
      <c r="G5719" s="10">
        <v>45689</v>
      </c>
      <c r="H5719" s="11">
        <v>11</v>
      </c>
      <c r="I5719" s="20" t="s">
        <v>259</v>
      </c>
      <c r="J5719" s="11" t="s">
        <v>261</v>
      </c>
      <c r="K5719" s="11" t="s">
        <v>11524</v>
      </c>
      <c r="L5719" s="11">
        <v>2</v>
      </c>
    </row>
    <row r="5720" spans="1:12">
      <c r="A5720" s="11" t="s">
        <v>12867</v>
      </c>
      <c r="D5720" s="11" t="s">
        <v>260</v>
      </c>
      <c r="E5720" s="19" t="s">
        <v>10185</v>
      </c>
      <c r="F5720" s="10">
        <v>42036</v>
      </c>
      <c r="G5720" s="10">
        <v>45689</v>
      </c>
      <c r="H5720" s="11">
        <v>11</v>
      </c>
      <c r="I5720" s="20" t="s">
        <v>259</v>
      </c>
      <c r="J5720" s="11" t="s">
        <v>261</v>
      </c>
      <c r="K5720" s="11" t="s">
        <v>11524</v>
      </c>
      <c r="L5720" s="11">
        <v>2</v>
      </c>
    </row>
    <row r="5721" spans="1:12">
      <c r="A5721" s="11" t="s">
        <v>12868</v>
      </c>
      <c r="D5721" s="11" t="s">
        <v>260</v>
      </c>
      <c r="E5721" s="19" t="s">
        <v>10186</v>
      </c>
      <c r="F5721" s="10">
        <v>42036</v>
      </c>
      <c r="G5721" s="10">
        <v>45689</v>
      </c>
      <c r="H5721" s="11">
        <v>11</v>
      </c>
      <c r="I5721" s="20" t="s">
        <v>259</v>
      </c>
      <c r="J5721" s="11" t="s">
        <v>261</v>
      </c>
      <c r="K5721" s="11" t="s">
        <v>11524</v>
      </c>
      <c r="L5721" s="11">
        <v>2</v>
      </c>
    </row>
    <row r="5722" spans="1:12">
      <c r="A5722" s="11" t="s">
        <v>12869</v>
      </c>
      <c r="D5722" s="11" t="s">
        <v>260</v>
      </c>
      <c r="E5722" s="19" t="s">
        <v>10187</v>
      </c>
      <c r="F5722" s="10">
        <v>42036</v>
      </c>
      <c r="G5722" s="10">
        <v>45689</v>
      </c>
      <c r="H5722" s="11">
        <v>11</v>
      </c>
      <c r="I5722" s="20" t="s">
        <v>259</v>
      </c>
      <c r="J5722" s="11" t="s">
        <v>261</v>
      </c>
      <c r="K5722" s="11" t="s">
        <v>11524</v>
      </c>
      <c r="L5722" s="11">
        <v>2</v>
      </c>
    </row>
    <row r="5723" spans="1:12">
      <c r="A5723" s="11" t="s">
        <v>12870</v>
      </c>
      <c r="D5723" s="11" t="s">
        <v>260</v>
      </c>
      <c r="E5723" s="19" t="s">
        <v>10188</v>
      </c>
      <c r="F5723" s="10">
        <v>42036</v>
      </c>
      <c r="G5723" s="10">
        <v>45689</v>
      </c>
      <c r="H5723" s="11">
        <v>11</v>
      </c>
      <c r="I5723" s="20" t="s">
        <v>259</v>
      </c>
      <c r="J5723" s="11" t="s">
        <v>261</v>
      </c>
      <c r="K5723" s="11" t="s">
        <v>11524</v>
      </c>
      <c r="L5723" s="11">
        <v>2</v>
      </c>
    </row>
    <row r="5724" spans="1:12">
      <c r="A5724" s="11" t="s">
        <v>12871</v>
      </c>
      <c r="D5724" s="11" t="s">
        <v>260</v>
      </c>
      <c r="E5724" s="19" t="s">
        <v>10189</v>
      </c>
      <c r="F5724" s="10">
        <v>42036</v>
      </c>
      <c r="G5724" s="10">
        <v>45689</v>
      </c>
      <c r="H5724" s="11">
        <v>11</v>
      </c>
      <c r="I5724" s="20" t="s">
        <v>259</v>
      </c>
      <c r="J5724" s="11" t="s">
        <v>261</v>
      </c>
      <c r="K5724" s="11" t="s">
        <v>11524</v>
      </c>
      <c r="L5724" s="11">
        <v>2</v>
      </c>
    </row>
    <row r="5725" spans="1:12">
      <c r="A5725" s="11" t="s">
        <v>12872</v>
      </c>
      <c r="D5725" s="11" t="s">
        <v>260</v>
      </c>
      <c r="E5725" s="19" t="s">
        <v>10190</v>
      </c>
      <c r="F5725" s="10">
        <v>42036</v>
      </c>
      <c r="G5725" s="10">
        <v>45689</v>
      </c>
      <c r="H5725" s="11">
        <v>11</v>
      </c>
      <c r="I5725" s="20" t="s">
        <v>259</v>
      </c>
      <c r="J5725" s="11" t="s">
        <v>261</v>
      </c>
      <c r="K5725" s="11" t="s">
        <v>11524</v>
      </c>
      <c r="L5725" s="11">
        <v>2</v>
      </c>
    </row>
    <row r="5726" spans="1:12">
      <c r="A5726" s="11" t="s">
        <v>12873</v>
      </c>
      <c r="D5726" s="11" t="s">
        <v>260</v>
      </c>
      <c r="E5726" s="19" t="s">
        <v>10191</v>
      </c>
      <c r="F5726" s="10">
        <v>42036</v>
      </c>
      <c r="G5726" s="10">
        <v>45689</v>
      </c>
      <c r="H5726" s="11">
        <v>11</v>
      </c>
      <c r="I5726" s="20" t="s">
        <v>259</v>
      </c>
      <c r="J5726" s="11" t="s">
        <v>261</v>
      </c>
      <c r="K5726" s="11" t="s">
        <v>11524</v>
      </c>
      <c r="L5726" s="11">
        <v>2</v>
      </c>
    </row>
    <row r="5727" spans="1:12">
      <c r="A5727" s="11" t="s">
        <v>12874</v>
      </c>
      <c r="D5727" s="11" t="s">
        <v>260</v>
      </c>
      <c r="E5727" s="19" t="s">
        <v>10192</v>
      </c>
      <c r="F5727" s="10">
        <v>42036</v>
      </c>
      <c r="G5727" s="10">
        <v>45689</v>
      </c>
      <c r="H5727" s="11">
        <v>11</v>
      </c>
      <c r="I5727" s="20" t="s">
        <v>259</v>
      </c>
      <c r="J5727" s="11" t="s">
        <v>261</v>
      </c>
      <c r="K5727" s="11" t="s">
        <v>11524</v>
      </c>
      <c r="L5727" s="11">
        <v>2</v>
      </c>
    </row>
    <row r="5728" spans="1:12">
      <c r="A5728" s="11" t="s">
        <v>12875</v>
      </c>
      <c r="D5728" s="11" t="s">
        <v>260</v>
      </c>
      <c r="E5728" s="19" t="s">
        <v>10193</v>
      </c>
      <c r="F5728" s="10">
        <v>42036</v>
      </c>
      <c r="G5728" s="10">
        <v>45689</v>
      </c>
      <c r="H5728" s="11">
        <v>11</v>
      </c>
      <c r="I5728" s="20" t="s">
        <v>259</v>
      </c>
      <c r="J5728" s="11" t="s">
        <v>261</v>
      </c>
      <c r="K5728" s="11" t="s">
        <v>11524</v>
      </c>
      <c r="L5728" s="11">
        <v>2</v>
      </c>
    </row>
    <row r="5729" spans="1:12">
      <c r="A5729" s="11" t="s">
        <v>12876</v>
      </c>
      <c r="D5729" s="11" t="s">
        <v>260</v>
      </c>
      <c r="E5729" s="19" t="s">
        <v>10194</v>
      </c>
      <c r="F5729" s="10">
        <v>42036</v>
      </c>
      <c r="G5729" s="10">
        <v>45689</v>
      </c>
      <c r="H5729" s="11">
        <v>11</v>
      </c>
      <c r="I5729" s="20" t="s">
        <v>259</v>
      </c>
      <c r="J5729" s="11" t="s">
        <v>261</v>
      </c>
      <c r="K5729" s="11" t="s">
        <v>11524</v>
      </c>
      <c r="L5729" s="11">
        <v>2</v>
      </c>
    </row>
    <row r="5730" spans="1:12">
      <c r="A5730" s="11" t="s">
        <v>12877</v>
      </c>
      <c r="D5730" s="11" t="s">
        <v>260</v>
      </c>
      <c r="E5730" s="19" t="s">
        <v>10195</v>
      </c>
      <c r="F5730" s="10">
        <v>42036</v>
      </c>
      <c r="G5730" s="10">
        <v>45689</v>
      </c>
      <c r="H5730" s="11">
        <v>11</v>
      </c>
      <c r="I5730" s="20" t="s">
        <v>259</v>
      </c>
      <c r="J5730" s="11" t="s">
        <v>261</v>
      </c>
      <c r="K5730" s="11" t="s">
        <v>11524</v>
      </c>
      <c r="L5730" s="11">
        <v>2</v>
      </c>
    </row>
    <row r="5731" spans="1:12">
      <c r="A5731" s="11" t="s">
        <v>12878</v>
      </c>
      <c r="D5731" s="11" t="s">
        <v>260</v>
      </c>
      <c r="E5731" s="19" t="s">
        <v>10196</v>
      </c>
      <c r="F5731" s="10">
        <v>42036</v>
      </c>
      <c r="G5731" s="10">
        <v>45689</v>
      </c>
      <c r="H5731" s="11">
        <v>11</v>
      </c>
      <c r="I5731" s="20" t="s">
        <v>259</v>
      </c>
      <c r="J5731" s="11" t="s">
        <v>261</v>
      </c>
      <c r="K5731" s="11" t="s">
        <v>11524</v>
      </c>
      <c r="L5731" s="11">
        <v>2</v>
      </c>
    </row>
    <row r="5732" spans="1:12">
      <c r="A5732" s="11" t="s">
        <v>12879</v>
      </c>
      <c r="D5732" s="11" t="s">
        <v>260</v>
      </c>
      <c r="E5732" s="19" t="s">
        <v>10197</v>
      </c>
      <c r="F5732" s="10">
        <v>42036</v>
      </c>
      <c r="G5732" s="10">
        <v>45689</v>
      </c>
      <c r="H5732" s="11">
        <v>11</v>
      </c>
      <c r="I5732" s="20" t="s">
        <v>259</v>
      </c>
      <c r="J5732" s="11" t="s">
        <v>261</v>
      </c>
      <c r="K5732" s="11" t="s">
        <v>11524</v>
      </c>
      <c r="L5732" s="11">
        <v>2</v>
      </c>
    </row>
    <row r="5733" spans="1:12">
      <c r="A5733" s="11" t="s">
        <v>12880</v>
      </c>
      <c r="D5733" s="11" t="s">
        <v>260</v>
      </c>
      <c r="E5733" s="19" t="s">
        <v>10198</v>
      </c>
      <c r="F5733" s="10">
        <v>42036</v>
      </c>
      <c r="G5733" s="10">
        <v>45689</v>
      </c>
      <c r="H5733" s="11">
        <v>11</v>
      </c>
      <c r="I5733" s="11" t="s">
        <v>277</v>
      </c>
      <c r="J5733" s="11" t="s">
        <v>261</v>
      </c>
      <c r="K5733" s="11" t="s">
        <v>11524</v>
      </c>
      <c r="L5733" s="11">
        <v>2</v>
      </c>
    </row>
    <row r="5734" spans="1:12">
      <c r="A5734" s="11" t="s">
        <v>12881</v>
      </c>
      <c r="D5734" s="11" t="s">
        <v>260</v>
      </c>
      <c r="E5734" s="19" t="s">
        <v>10199</v>
      </c>
      <c r="F5734" s="10">
        <v>42036</v>
      </c>
      <c r="G5734" s="10">
        <v>45689</v>
      </c>
      <c r="H5734" s="11">
        <v>11</v>
      </c>
      <c r="I5734" s="11" t="s">
        <v>277</v>
      </c>
      <c r="J5734" s="11" t="s">
        <v>261</v>
      </c>
      <c r="K5734" s="11" t="s">
        <v>11524</v>
      </c>
      <c r="L5734" s="11">
        <v>2</v>
      </c>
    </row>
    <row r="5735" spans="1:12">
      <c r="A5735" s="11" t="s">
        <v>12882</v>
      </c>
      <c r="D5735" s="11" t="s">
        <v>260</v>
      </c>
      <c r="E5735" s="19" t="s">
        <v>10200</v>
      </c>
      <c r="F5735" s="10">
        <v>42036</v>
      </c>
      <c r="G5735" s="10">
        <v>45689</v>
      </c>
      <c r="H5735" s="11">
        <v>11</v>
      </c>
      <c r="I5735" s="11" t="s">
        <v>277</v>
      </c>
      <c r="J5735" s="11" t="s">
        <v>261</v>
      </c>
      <c r="K5735" s="11" t="s">
        <v>11524</v>
      </c>
      <c r="L5735" s="11">
        <v>2</v>
      </c>
    </row>
    <row r="5736" spans="1:12">
      <c r="A5736" s="11" t="s">
        <v>9923</v>
      </c>
      <c r="D5736" s="11" t="s">
        <v>260</v>
      </c>
      <c r="E5736" s="19" t="s">
        <v>10201</v>
      </c>
      <c r="F5736" s="10">
        <v>42036</v>
      </c>
      <c r="G5736" s="10">
        <v>45689</v>
      </c>
      <c r="H5736" s="11">
        <v>11</v>
      </c>
      <c r="I5736" s="20" t="s">
        <v>259</v>
      </c>
      <c r="J5736" s="11" t="s">
        <v>261</v>
      </c>
      <c r="K5736" s="11" t="s">
        <v>11524</v>
      </c>
      <c r="L5736" s="11">
        <v>2</v>
      </c>
    </row>
    <row r="5737" spans="1:12">
      <c r="A5737" s="11" t="s">
        <v>9924</v>
      </c>
      <c r="D5737" s="11" t="s">
        <v>260</v>
      </c>
      <c r="E5737" s="19" t="s">
        <v>10202</v>
      </c>
      <c r="F5737" s="10">
        <v>42036</v>
      </c>
      <c r="G5737" s="10">
        <v>45689</v>
      </c>
      <c r="H5737" s="11">
        <v>11</v>
      </c>
      <c r="I5737" s="20" t="s">
        <v>259</v>
      </c>
      <c r="J5737" s="11" t="s">
        <v>261</v>
      </c>
      <c r="K5737" s="11" t="s">
        <v>11524</v>
      </c>
      <c r="L5737" s="11">
        <v>2</v>
      </c>
    </row>
    <row r="5738" spans="1:12">
      <c r="A5738" s="11" t="s">
        <v>9925</v>
      </c>
      <c r="D5738" s="11" t="s">
        <v>260</v>
      </c>
      <c r="E5738" s="19" t="s">
        <v>10203</v>
      </c>
      <c r="F5738" s="10">
        <v>42036</v>
      </c>
      <c r="G5738" s="10">
        <v>45689</v>
      </c>
      <c r="H5738" s="11">
        <v>11</v>
      </c>
      <c r="I5738" s="20" t="s">
        <v>259</v>
      </c>
      <c r="J5738" s="11" t="s">
        <v>261</v>
      </c>
      <c r="K5738" s="11" t="s">
        <v>11524</v>
      </c>
      <c r="L5738" s="11">
        <v>2</v>
      </c>
    </row>
    <row r="5739" spans="1:12">
      <c r="A5739" s="11" t="s">
        <v>9926</v>
      </c>
      <c r="D5739" s="11" t="s">
        <v>260</v>
      </c>
      <c r="E5739" s="19" t="s">
        <v>10204</v>
      </c>
      <c r="F5739" s="10">
        <v>42036</v>
      </c>
      <c r="G5739" s="10">
        <v>45689</v>
      </c>
      <c r="H5739" s="11">
        <v>11</v>
      </c>
      <c r="I5739" s="20" t="s">
        <v>259</v>
      </c>
      <c r="J5739" s="11" t="s">
        <v>261</v>
      </c>
      <c r="K5739" s="11" t="s">
        <v>11524</v>
      </c>
      <c r="L5739" s="11">
        <v>2</v>
      </c>
    </row>
    <row r="5740" spans="1:12">
      <c r="A5740" s="11" t="s">
        <v>9927</v>
      </c>
      <c r="D5740" s="11" t="s">
        <v>260</v>
      </c>
      <c r="E5740" s="19" t="s">
        <v>10205</v>
      </c>
      <c r="F5740" s="10">
        <v>42036</v>
      </c>
      <c r="G5740" s="10">
        <v>45689</v>
      </c>
      <c r="H5740" s="11">
        <v>11</v>
      </c>
      <c r="I5740" s="20" t="s">
        <v>259</v>
      </c>
      <c r="J5740" s="11" t="s">
        <v>261</v>
      </c>
      <c r="K5740" s="11" t="s">
        <v>11524</v>
      </c>
      <c r="L5740" s="11">
        <v>2</v>
      </c>
    </row>
    <row r="5741" spans="1:12">
      <c r="A5741" s="11" t="s">
        <v>9928</v>
      </c>
      <c r="D5741" s="11" t="s">
        <v>260</v>
      </c>
      <c r="E5741" s="19" t="s">
        <v>10206</v>
      </c>
      <c r="F5741" s="10">
        <v>42036</v>
      </c>
      <c r="G5741" s="10">
        <v>45689</v>
      </c>
      <c r="H5741" s="11">
        <v>11</v>
      </c>
      <c r="I5741" s="20" t="s">
        <v>259</v>
      </c>
      <c r="J5741" s="11" t="s">
        <v>261</v>
      </c>
      <c r="K5741" s="11" t="s">
        <v>11524</v>
      </c>
      <c r="L5741" s="11">
        <v>2</v>
      </c>
    </row>
    <row r="5742" spans="1:12">
      <c r="A5742" s="11" t="s">
        <v>9929</v>
      </c>
      <c r="D5742" s="11" t="s">
        <v>260</v>
      </c>
      <c r="E5742" s="19" t="s">
        <v>10207</v>
      </c>
      <c r="F5742" s="10">
        <v>42036</v>
      </c>
      <c r="G5742" s="10">
        <v>45689</v>
      </c>
      <c r="H5742" s="11">
        <v>11</v>
      </c>
      <c r="I5742" s="20" t="s">
        <v>259</v>
      </c>
      <c r="J5742" s="11" t="s">
        <v>261</v>
      </c>
      <c r="K5742" s="11" t="s">
        <v>11524</v>
      </c>
      <c r="L5742" s="11">
        <v>2</v>
      </c>
    </row>
    <row r="5743" spans="1:12">
      <c r="A5743" s="11" t="s">
        <v>9930</v>
      </c>
      <c r="D5743" s="11" t="s">
        <v>260</v>
      </c>
      <c r="E5743" s="19" t="s">
        <v>10208</v>
      </c>
      <c r="F5743" s="10">
        <v>42036</v>
      </c>
      <c r="G5743" s="10">
        <v>45689</v>
      </c>
      <c r="H5743" s="11">
        <v>11</v>
      </c>
      <c r="I5743" s="20" t="s">
        <v>259</v>
      </c>
      <c r="J5743" s="11" t="s">
        <v>261</v>
      </c>
      <c r="K5743" s="11" t="s">
        <v>11524</v>
      </c>
      <c r="L5743" s="11">
        <v>2</v>
      </c>
    </row>
    <row r="5744" spans="1:12">
      <c r="A5744" s="11" t="s">
        <v>9931</v>
      </c>
      <c r="D5744" s="11" t="s">
        <v>260</v>
      </c>
      <c r="E5744" s="19" t="s">
        <v>10209</v>
      </c>
      <c r="F5744" s="10">
        <v>42036</v>
      </c>
      <c r="G5744" s="10">
        <v>45689</v>
      </c>
      <c r="H5744" s="11">
        <v>11</v>
      </c>
      <c r="I5744" s="20" t="s">
        <v>259</v>
      </c>
      <c r="J5744" s="11" t="s">
        <v>261</v>
      </c>
      <c r="K5744" s="11" t="s">
        <v>11524</v>
      </c>
      <c r="L5744" s="11">
        <v>2</v>
      </c>
    </row>
    <row r="5745" spans="1:12">
      <c r="A5745" s="11" t="s">
        <v>9932</v>
      </c>
      <c r="D5745" s="11" t="s">
        <v>260</v>
      </c>
      <c r="E5745" s="19" t="s">
        <v>10210</v>
      </c>
      <c r="F5745" s="10">
        <v>42036</v>
      </c>
      <c r="G5745" s="10">
        <v>45689</v>
      </c>
      <c r="H5745" s="11">
        <v>11</v>
      </c>
      <c r="I5745" s="20" t="s">
        <v>259</v>
      </c>
      <c r="J5745" s="11" t="s">
        <v>261</v>
      </c>
      <c r="K5745" s="11" t="s">
        <v>11524</v>
      </c>
      <c r="L5745" s="11">
        <v>2</v>
      </c>
    </row>
    <row r="5746" spans="1:12">
      <c r="A5746" s="11" t="s">
        <v>9933</v>
      </c>
      <c r="D5746" s="11" t="s">
        <v>260</v>
      </c>
      <c r="E5746" s="19" t="s">
        <v>10211</v>
      </c>
      <c r="F5746" s="10">
        <v>42036</v>
      </c>
      <c r="G5746" s="10">
        <v>45689</v>
      </c>
      <c r="H5746" s="11">
        <v>11</v>
      </c>
      <c r="I5746" s="20" t="s">
        <v>259</v>
      </c>
      <c r="J5746" s="11" t="s">
        <v>261</v>
      </c>
      <c r="K5746" s="11" t="s">
        <v>11524</v>
      </c>
      <c r="L5746" s="11">
        <v>2</v>
      </c>
    </row>
    <row r="5747" spans="1:12">
      <c r="A5747" s="11" t="s">
        <v>9934</v>
      </c>
      <c r="D5747" s="11" t="s">
        <v>260</v>
      </c>
      <c r="E5747" s="19" t="s">
        <v>10212</v>
      </c>
      <c r="F5747" s="10">
        <v>42036</v>
      </c>
      <c r="G5747" s="10">
        <v>45689</v>
      </c>
      <c r="H5747" s="11">
        <v>11</v>
      </c>
      <c r="I5747" s="20" t="s">
        <v>259</v>
      </c>
      <c r="J5747" s="11" t="s">
        <v>261</v>
      </c>
      <c r="K5747" s="11" t="s">
        <v>11524</v>
      </c>
      <c r="L5747" s="11">
        <v>2</v>
      </c>
    </row>
    <row r="5748" spans="1:12">
      <c r="A5748" s="11" t="s">
        <v>9935</v>
      </c>
      <c r="D5748" s="11" t="s">
        <v>260</v>
      </c>
      <c r="E5748" s="19" t="s">
        <v>10213</v>
      </c>
      <c r="F5748" s="10">
        <v>42036</v>
      </c>
      <c r="G5748" s="10">
        <v>45689</v>
      </c>
      <c r="H5748" s="11">
        <v>11</v>
      </c>
      <c r="I5748" s="20" t="s">
        <v>259</v>
      </c>
      <c r="J5748" s="11" t="s">
        <v>261</v>
      </c>
      <c r="K5748" s="11" t="s">
        <v>11524</v>
      </c>
      <c r="L5748" s="11">
        <v>2</v>
      </c>
    </row>
    <row r="5749" spans="1:12">
      <c r="A5749" s="11" t="s">
        <v>9936</v>
      </c>
      <c r="D5749" s="11" t="s">
        <v>260</v>
      </c>
      <c r="E5749" s="19" t="s">
        <v>10214</v>
      </c>
      <c r="F5749" s="10">
        <v>42036</v>
      </c>
      <c r="G5749" s="10">
        <v>45689</v>
      </c>
      <c r="H5749" s="11">
        <v>11</v>
      </c>
      <c r="I5749" s="20" t="s">
        <v>259</v>
      </c>
      <c r="J5749" s="11" t="s">
        <v>261</v>
      </c>
      <c r="K5749" s="11" t="s">
        <v>11524</v>
      </c>
      <c r="L5749" s="11">
        <v>2</v>
      </c>
    </row>
    <row r="5750" spans="1:12">
      <c r="A5750" s="11" t="s">
        <v>9937</v>
      </c>
      <c r="D5750" s="11" t="s">
        <v>260</v>
      </c>
      <c r="E5750" s="19" t="s">
        <v>10215</v>
      </c>
      <c r="F5750" s="10">
        <v>42036</v>
      </c>
      <c r="G5750" s="10">
        <v>45689</v>
      </c>
      <c r="H5750" s="11">
        <v>11</v>
      </c>
      <c r="I5750" s="20" t="s">
        <v>259</v>
      </c>
      <c r="J5750" s="11" t="s">
        <v>261</v>
      </c>
      <c r="K5750" s="11" t="s">
        <v>11524</v>
      </c>
      <c r="L5750" s="11">
        <v>2</v>
      </c>
    </row>
    <row r="5751" spans="1:12">
      <c r="A5751" s="11" t="s">
        <v>9938</v>
      </c>
      <c r="D5751" s="11" t="s">
        <v>260</v>
      </c>
      <c r="E5751" s="19" t="s">
        <v>10216</v>
      </c>
      <c r="F5751" s="10">
        <v>42036</v>
      </c>
      <c r="G5751" s="10">
        <v>45689</v>
      </c>
      <c r="H5751" s="11">
        <v>11</v>
      </c>
      <c r="I5751" s="11" t="s">
        <v>277</v>
      </c>
      <c r="J5751" s="11" t="s">
        <v>261</v>
      </c>
      <c r="K5751" s="11" t="s">
        <v>11524</v>
      </c>
      <c r="L5751" s="11">
        <v>2</v>
      </c>
    </row>
    <row r="5752" spans="1:12">
      <c r="A5752" s="11" t="s">
        <v>9939</v>
      </c>
      <c r="D5752" s="11" t="s">
        <v>260</v>
      </c>
      <c r="E5752" s="19" t="s">
        <v>10217</v>
      </c>
      <c r="F5752" s="10">
        <v>42036</v>
      </c>
      <c r="G5752" s="10">
        <v>45689</v>
      </c>
      <c r="H5752" s="11">
        <v>11</v>
      </c>
      <c r="I5752" s="11" t="s">
        <v>277</v>
      </c>
      <c r="J5752" s="11" t="s">
        <v>261</v>
      </c>
      <c r="K5752" s="11" t="s">
        <v>11524</v>
      </c>
      <c r="L5752" s="11">
        <v>2</v>
      </c>
    </row>
    <row r="5753" spans="1:12">
      <c r="A5753" s="11" t="s">
        <v>9940</v>
      </c>
      <c r="D5753" s="11" t="s">
        <v>260</v>
      </c>
      <c r="E5753" s="19" t="s">
        <v>10218</v>
      </c>
      <c r="F5753" s="10">
        <v>42036</v>
      </c>
      <c r="G5753" s="10">
        <v>45689</v>
      </c>
      <c r="H5753" s="11">
        <v>11</v>
      </c>
      <c r="I5753" s="11" t="s">
        <v>277</v>
      </c>
      <c r="J5753" s="11" t="s">
        <v>261</v>
      </c>
      <c r="K5753" s="11" t="s">
        <v>11524</v>
      </c>
      <c r="L5753" s="11">
        <v>2</v>
      </c>
    </row>
    <row r="5754" spans="1:12">
      <c r="A5754" s="11" t="s">
        <v>13027</v>
      </c>
      <c r="D5754" s="11" t="s">
        <v>260</v>
      </c>
      <c r="E5754" s="19" t="s">
        <v>10219</v>
      </c>
      <c r="F5754" s="10">
        <v>42036</v>
      </c>
      <c r="G5754" s="10">
        <v>45689</v>
      </c>
      <c r="H5754" s="11">
        <v>11</v>
      </c>
      <c r="I5754" s="20" t="s">
        <v>259</v>
      </c>
      <c r="J5754" s="11" t="s">
        <v>261</v>
      </c>
      <c r="K5754" s="11" t="s">
        <v>11524</v>
      </c>
      <c r="L5754" s="11">
        <v>2</v>
      </c>
    </row>
    <row r="5755" spans="1:12">
      <c r="A5755" s="11" t="s">
        <v>13028</v>
      </c>
      <c r="D5755" s="11" t="s">
        <v>260</v>
      </c>
      <c r="E5755" s="19" t="s">
        <v>10220</v>
      </c>
      <c r="F5755" s="10">
        <v>42036</v>
      </c>
      <c r="G5755" s="10">
        <v>45689</v>
      </c>
      <c r="H5755" s="11">
        <v>11</v>
      </c>
      <c r="I5755" s="20" t="s">
        <v>259</v>
      </c>
      <c r="J5755" s="11" t="s">
        <v>261</v>
      </c>
      <c r="K5755" s="11" t="s">
        <v>11524</v>
      </c>
      <c r="L5755" s="11">
        <v>2</v>
      </c>
    </row>
    <row r="5756" spans="1:12">
      <c r="A5756" s="11" t="s">
        <v>13029</v>
      </c>
      <c r="D5756" s="11" t="s">
        <v>260</v>
      </c>
      <c r="E5756" s="19" t="s">
        <v>10221</v>
      </c>
      <c r="F5756" s="10">
        <v>42036</v>
      </c>
      <c r="G5756" s="10">
        <v>45689</v>
      </c>
      <c r="H5756" s="11">
        <v>11</v>
      </c>
      <c r="I5756" s="20" t="s">
        <v>259</v>
      </c>
      <c r="J5756" s="11" t="s">
        <v>261</v>
      </c>
      <c r="K5756" s="11" t="s">
        <v>11524</v>
      </c>
      <c r="L5756" s="11">
        <v>2</v>
      </c>
    </row>
    <row r="5757" spans="1:12">
      <c r="A5757" s="11" t="s">
        <v>13030</v>
      </c>
      <c r="D5757" s="11" t="s">
        <v>260</v>
      </c>
      <c r="E5757" s="19" t="s">
        <v>10222</v>
      </c>
      <c r="F5757" s="10">
        <v>42036</v>
      </c>
      <c r="G5757" s="10">
        <v>45689</v>
      </c>
      <c r="H5757" s="11">
        <v>11</v>
      </c>
      <c r="I5757" s="20" t="s">
        <v>259</v>
      </c>
      <c r="J5757" s="11" t="s">
        <v>261</v>
      </c>
      <c r="K5757" s="11" t="s">
        <v>11524</v>
      </c>
      <c r="L5757" s="11">
        <v>2</v>
      </c>
    </row>
    <row r="5758" spans="1:12">
      <c r="A5758" s="11" t="s">
        <v>13031</v>
      </c>
      <c r="D5758" s="11" t="s">
        <v>260</v>
      </c>
      <c r="E5758" s="19" t="s">
        <v>10223</v>
      </c>
      <c r="F5758" s="10">
        <v>42036</v>
      </c>
      <c r="G5758" s="10">
        <v>45689</v>
      </c>
      <c r="H5758" s="11">
        <v>11</v>
      </c>
      <c r="I5758" s="20" t="s">
        <v>259</v>
      </c>
      <c r="J5758" s="11" t="s">
        <v>261</v>
      </c>
      <c r="K5758" s="11" t="s">
        <v>11524</v>
      </c>
      <c r="L5758" s="11">
        <v>2</v>
      </c>
    </row>
    <row r="5759" spans="1:12">
      <c r="A5759" s="11" t="s">
        <v>13032</v>
      </c>
      <c r="D5759" s="11" t="s">
        <v>260</v>
      </c>
      <c r="E5759" s="19" t="s">
        <v>10224</v>
      </c>
      <c r="F5759" s="10">
        <v>42036</v>
      </c>
      <c r="G5759" s="10">
        <v>45689</v>
      </c>
      <c r="H5759" s="11">
        <v>11</v>
      </c>
      <c r="I5759" s="20" t="s">
        <v>259</v>
      </c>
      <c r="J5759" s="11" t="s">
        <v>261</v>
      </c>
      <c r="K5759" s="11" t="s">
        <v>11524</v>
      </c>
      <c r="L5759" s="11">
        <v>2</v>
      </c>
    </row>
    <row r="5760" spans="1:12">
      <c r="A5760" s="11" t="s">
        <v>13033</v>
      </c>
      <c r="D5760" s="11" t="s">
        <v>260</v>
      </c>
      <c r="E5760" s="19" t="s">
        <v>10225</v>
      </c>
      <c r="F5760" s="10">
        <v>42036</v>
      </c>
      <c r="G5760" s="10">
        <v>45689</v>
      </c>
      <c r="H5760" s="11">
        <v>11</v>
      </c>
      <c r="I5760" s="20" t="s">
        <v>259</v>
      </c>
      <c r="J5760" s="11" t="s">
        <v>261</v>
      </c>
      <c r="K5760" s="11" t="s">
        <v>11524</v>
      </c>
      <c r="L5760" s="11">
        <v>2</v>
      </c>
    </row>
    <row r="5761" spans="1:12">
      <c r="A5761" s="11" t="s">
        <v>13034</v>
      </c>
      <c r="D5761" s="11" t="s">
        <v>260</v>
      </c>
      <c r="E5761" s="19" t="s">
        <v>10226</v>
      </c>
      <c r="F5761" s="10">
        <v>42036</v>
      </c>
      <c r="G5761" s="10">
        <v>45689</v>
      </c>
      <c r="H5761" s="11">
        <v>11</v>
      </c>
      <c r="I5761" s="20" t="s">
        <v>259</v>
      </c>
      <c r="J5761" s="11" t="s">
        <v>261</v>
      </c>
      <c r="K5761" s="11" t="s">
        <v>11524</v>
      </c>
      <c r="L5761" s="11">
        <v>2</v>
      </c>
    </row>
    <row r="5762" spans="1:12">
      <c r="A5762" s="11" t="s">
        <v>13035</v>
      </c>
      <c r="D5762" s="11" t="s">
        <v>260</v>
      </c>
      <c r="E5762" s="19" t="s">
        <v>10467</v>
      </c>
      <c r="F5762" s="10">
        <v>42036</v>
      </c>
      <c r="G5762" s="10">
        <v>45689</v>
      </c>
      <c r="H5762" s="11">
        <v>11</v>
      </c>
      <c r="I5762" s="20" t="s">
        <v>259</v>
      </c>
      <c r="J5762" s="11" t="s">
        <v>261</v>
      </c>
      <c r="K5762" s="11" t="s">
        <v>11524</v>
      </c>
      <c r="L5762" s="11">
        <v>2</v>
      </c>
    </row>
    <row r="5763" spans="1:12">
      <c r="A5763" s="11" t="s">
        <v>13036</v>
      </c>
      <c r="D5763" s="11" t="s">
        <v>260</v>
      </c>
      <c r="E5763" s="19" t="s">
        <v>10468</v>
      </c>
      <c r="F5763" s="10">
        <v>42036</v>
      </c>
      <c r="G5763" s="10">
        <v>45689</v>
      </c>
      <c r="H5763" s="11">
        <v>11</v>
      </c>
      <c r="I5763" s="20" t="s">
        <v>259</v>
      </c>
      <c r="J5763" s="11" t="s">
        <v>261</v>
      </c>
      <c r="K5763" s="11" t="s">
        <v>11524</v>
      </c>
      <c r="L5763" s="11">
        <v>2</v>
      </c>
    </row>
    <row r="5764" spans="1:12">
      <c r="A5764" s="11" t="s">
        <v>13037</v>
      </c>
      <c r="D5764" s="11" t="s">
        <v>260</v>
      </c>
      <c r="E5764" s="19" t="s">
        <v>10469</v>
      </c>
      <c r="F5764" s="10">
        <v>42036</v>
      </c>
      <c r="G5764" s="10">
        <v>45689</v>
      </c>
      <c r="H5764" s="11">
        <v>11</v>
      </c>
      <c r="I5764" s="20" t="s">
        <v>259</v>
      </c>
      <c r="J5764" s="11" t="s">
        <v>261</v>
      </c>
      <c r="K5764" s="11" t="s">
        <v>11524</v>
      </c>
      <c r="L5764" s="11">
        <v>2</v>
      </c>
    </row>
    <row r="5765" spans="1:12">
      <c r="A5765" s="11" t="s">
        <v>13038</v>
      </c>
      <c r="D5765" s="11" t="s">
        <v>260</v>
      </c>
      <c r="E5765" s="19" t="s">
        <v>10470</v>
      </c>
      <c r="F5765" s="10">
        <v>42036</v>
      </c>
      <c r="G5765" s="10">
        <v>45689</v>
      </c>
      <c r="H5765" s="11">
        <v>11</v>
      </c>
      <c r="I5765" s="20" t="s">
        <v>259</v>
      </c>
      <c r="J5765" s="11" t="s">
        <v>261</v>
      </c>
      <c r="K5765" s="11" t="s">
        <v>11524</v>
      </c>
      <c r="L5765" s="11">
        <v>2</v>
      </c>
    </row>
    <row r="5766" spans="1:12">
      <c r="A5766" s="11" t="s">
        <v>13039</v>
      </c>
      <c r="D5766" s="11" t="s">
        <v>260</v>
      </c>
      <c r="E5766" s="19" t="s">
        <v>10471</v>
      </c>
      <c r="F5766" s="10">
        <v>42036</v>
      </c>
      <c r="G5766" s="10">
        <v>45689</v>
      </c>
      <c r="H5766" s="11">
        <v>11</v>
      </c>
      <c r="I5766" s="20" t="s">
        <v>259</v>
      </c>
      <c r="J5766" s="11" t="s">
        <v>261</v>
      </c>
      <c r="K5766" s="11" t="s">
        <v>11524</v>
      </c>
      <c r="L5766" s="11">
        <v>2</v>
      </c>
    </row>
    <row r="5767" spans="1:12">
      <c r="A5767" s="11" t="s">
        <v>13040</v>
      </c>
      <c r="D5767" s="11" t="s">
        <v>260</v>
      </c>
      <c r="E5767" s="19" t="s">
        <v>10472</v>
      </c>
      <c r="F5767" s="10">
        <v>42036</v>
      </c>
      <c r="G5767" s="10">
        <v>45689</v>
      </c>
      <c r="H5767" s="11">
        <v>11</v>
      </c>
      <c r="I5767" s="20" t="s">
        <v>259</v>
      </c>
      <c r="J5767" s="11" t="s">
        <v>261</v>
      </c>
      <c r="K5767" s="11" t="s">
        <v>11524</v>
      </c>
      <c r="L5767" s="11">
        <v>2</v>
      </c>
    </row>
    <row r="5768" spans="1:12">
      <c r="A5768" s="11" t="s">
        <v>13041</v>
      </c>
      <c r="D5768" s="11" t="s">
        <v>260</v>
      </c>
      <c r="E5768" s="19" t="s">
        <v>10473</v>
      </c>
      <c r="F5768" s="10">
        <v>42036</v>
      </c>
      <c r="G5768" s="10">
        <v>45689</v>
      </c>
      <c r="H5768" s="11">
        <v>11</v>
      </c>
      <c r="I5768" s="20" t="s">
        <v>259</v>
      </c>
      <c r="J5768" s="11" t="s">
        <v>261</v>
      </c>
      <c r="K5768" s="11" t="s">
        <v>11524</v>
      </c>
      <c r="L5768" s="11">
        <v>2</v>
      </c>
    </row>
    <row r="5769" spans="1:12">
      <c r="A5769" s="11" t="s">
        <v>13042</v>
      </c>
      <c r="D5769" s="11" t="s">
        <v>260</v>
      </c>
      <c r="E5769" s="19" t="s">
        <v>10474</v>
      </c>
      <c r="F5769" s="10">
        <v>42036</v>
      </c>
      <c r="G5769" s="10">
        <v>45689</v>
      </c>
      <c r="H5769" s="11">
        <v>11</v>
      </c>
      <c r="I5769" s="11" t="s">
        <v>277</v>
      </c>
      <c r="J5769" s="11" t="s">
        <v>261</v>
      </c>
      <c r="K5769" s="11" t="s">
        <v>11524</v>
      </c>
      <c r="L5769" s="11">
        <v>2</v>
      </c>
    </row>
    <row r="5770" spans="1:12">
      <c r="A5770" s="11" t="s">
        <v>13043</v>
      </c>
      <c r="D5770" s="11" t="s">
        <v>260</v>
      </c>
      <c r="E5770" s="19" t="s">
        <v>10475</v>
      </c>
      <c r="F5770" s="10">
        <v>42036</v>
      </c>
      <c r="G5770" s="10">
        <v>45689</v>
      </c>
      <c r="H5770" s="11">
        <v>11</v>
      </c>
      <c r="I5770" s="11" t="s">
        <v>277</v>
      </c>
      <c r="J5770" s="11" t="s">
        <v>261</v>
      </c>
      <c r="K5770" s="11" t="s">
        <v>11524</v>
      </c>
      <c r="L5770" s="11">
        <v>2</v>
      </c>
    </row>
    <row r="5771" spans="1:12">
      <c r="A5771" s="11" t="s">
        <v>13044</v>
      </c>
      <c r="D5771" s="11" t="s">
        <v>260</v>
      </c>
      <c r="E5771" s="19" t="s">
        <v>10476</v>
      </c>
      <c r="F5771" s="10">
        <v>42036</v>
      </c>
      <c r="G5771" s="10">
        <v>45689</v>
      </c>
      <c r="H5771" s="11">
        <v>11</v>
      </c>
      <c r="I5771" s="11" t="s">
        <v>277</v>
      </c>
      <c r="J5771" s="11" t="s">
        <v>261</v>
      </c>
      <c r="K5771" s="11" t="s">
        <v>11524</v>
      </c>
      <c r="L5771" s="11">
        <v>2</v>
      </c>
    </row>
    <row r="5772" spans="1:12">
      <c r="A5772" s="11" t="s">
        <v>10227</v>
      </c>
      <c r="D5772" s="11" t="s">
        <v>260</v>
      </c>
      <c r="E5772" s="19" t="s">
        <v>10477</v>
      </c>
      <c r="F5772" s="10">
        <v>42036</v>
      </c>
      <c r="G5772" s="10">
        <v>45689</v>
      </c>
      <c r="H5772" s="11">
        <v>11</v>
      </c>
      <c r="I5772" s="20" t="s">
        <v>259</v>
      </c>
      <c r="J5772" s="11" t="s">
        <v>261</v>
      </c>
      <c r="K5772" s="11" t="s">
        <v>11524</v>
      </c>
      <c r="L5772" s="11">
        <v>2</v>
      </c>
    </row>
    <row r="5773" spans="1:12">
      <c r="A5773" s="11" t="s">
        <v>10228</v>
      </c>
      <c r="D5773" s="11" t="s">
        <v>260</v>
      </c>
      <c r="E5773" s="19" t="s">
        <v>10478</v>
      </c>
      <c r="F5773" s="10">
        <v>42036</v>
      </c>
      <c r="G5773" s="10">
        <v>45689</v>
      </c>
      <c r="H5773" s="11">
        <v>11</v>
      </c>
      <c r="I5773" s="20" t="s">
        <v>259</v>
      </c>
      <c r="J5773" s="11" t="s">
        <v>261</v>
      </c>
      <c r="K5773" s="11" t="s">
        <v>11524</v>
      </c>
      <c r="L5773" s="11">
        <v>2</v>
      </c>
    </row>
    <row r="5774" spans="1:12">
      <c r="A5774" s="11" t="s">
        <v>10229</v>
      </c>
      <c r="D5774" s="11" t="s">
        <v>260</v>
      </c>
      <c r="E5774" s="19" t="s">
        <v>10479</v>
      </c>
      <c r="F5774" s="10">
        <v>42036</v>
      </c>
      <c r="G5774" s="10">
        <v>45689</v>
      </c>
      <c r="H5774" s="11">
        <v>11</v>
      </c>
      <c r="I5774" s="20" t="s">
        <v>259</v>
      </c>
      <c r="J5774" s="11" t="s">
        <v>261</v>
      </c>
      <c r="K5774" s="11" t="s">
        <v>11524</v>
      </c>
      <c r="L5774" s="11">
        <v>2</v>
      </c>
    </row>
    <row r="5775" spans="1:12">
      <c r="A5775" s="11" t="s">
        <v>10230</v>
      </c>
      <c r="D5775" s="11" t="s">
        <v>260</v>
      </c>
      <c r="E5775" s="19" t="s">
        <v>10480</v>
      </c>
      <c r="F5775" s="10">
        <v>42036</v>
      </c>
      <c r="G5775" s="10">
        <v>45689</v>
      </c>
      <c r="H5775" s="11">
        <v>11</v>
      </c>
      <c r="I5775" s="20" t="s">
        <v>259</v>
      </c>
      <c r="J5775" s="11" t="s">
        <v>261</v>
      </c>
      <c r="K5775" s="11" t="s">
        <v>11524</v>
      </c>
      <c r="L5775" s="11">
        <v>2</v>
      </c>
    </row>
    <row r="5776" spans="1:12">
      <c r="A5776" s="11" t="s">
        <v>10231</v>
      </c>
      <c r="D5776" s="11" t="s">
        <v>260</v>
      </c>
      <c r="E5776" s="19" t="s">
        <v>10481</v>
      </c>
      <c r="F5776" s="10">
        <v>42036</v>
      </c>
      <c r="G5776" s="10">
        <v>45689</v>
      </c>
      <c r="H5776" s="11">
        <v>11</v>
      </c>
      <c r="I5776" s="20" t="s">
        <v>259</v>
      </c>
      <c r="J5776" s="11" t="s">
        <v>261</v>
      </c>
      <c r="K5776" s="11" t="s">
        <v>11524</v>
      </c>
      <c r="L5776" s="11">
        <v>2</v>
      </c>
    </row>
    <row r="5777" spans="1:12">
      <c r="A5777" s="11" t="s">
        <v>10232</v>
      </c>
      <c r="D5777" s="11" t="s">
        <v>260</v>
      </c>
      <c r="E5777" s="19" t="s">
        <v>10482</v>
      </c>
      <c r="F5777" s="10">
        <v>42036</v>
      </c>
      <c r="G5777" s="10">
        <v>45689</v>
      </c>
      <c r="H5777" s="11">
        <v>11</v>
      </c>
      <c r="I5777" s="20" t="s">
        <v>259</v>
      </c>
      <c r="J5777" s="11" t="s">
        <v>261</v>
      </c>
      <c r="K5777" s="11" t="s">
        <v>11524</v>
      </c>
      <c r="L5777" s="11">
        <v>2</v>
      </c>
    </row>
    <row r="5778" spans="1:12">
      <c r="A5778" s="11" t="s">
        <v>10233</v>
      </c>
      <c r="D5778" s="11" t="s">
        <v>260</v>
      </c>
      <c r="E5778" s="19" t="s">
        <v>10483</v>
      </c>
      <c r="F5778" s="10">
        <v>42036</v>
      </c>
      <c r="G5778" s="10">
        <v>45689</v>
      </c>
      <c r="H5778" s="11">
        <v>11</v>
      </c>
      <c r="I5778" s="20" t="s">
        <v>259</v>
      </c>
      <c r="J5778" s="11" t="s">
        <v>261</v>
      </c>
      <c r="K5778" s="11" t="s">
        <v>11524</v>
      </c>
      <c r="L5778" s="11">
        <v>2</v>
      </c>
    </row>
    <row r="5779" spans="1:12">
      <c r="A5779" s="11" t="s">
        <v>10234</v>
      </c>
      <c r="D5779" s="11" t="s">
        <v>260</v>
      </c>
      <c r="E5779" s="19" t="s">
        <v>10484</v>
      </c>
      <c r="F5779" s="10">
        <v>42036</v>
      </c>
      <c r="G5779" s="10">
        <v>45689</v>
      </c>
      <c r="H5779" s="11">
        <v>11</v>
      </c>
      <c r="I5779" s="20" t="s">
        <v>259</v>
      </c>
      <c r="J5779" s="11" t="s">
        <v>261</v>
      </c>
      <c r="K5779" s="11" t="s">
        <v>11524</v>
      </c>
      <c r="L5779" s="11">
        <v>2</v>
      </c>
    </row>
    <row r="5780" spans="1:12">
      <c r="A5780" s="11" t="s">
        <v>10235</v>
      </c>
      <c r="D5780" s="11" t="s">
        <v>260</v>
      </c>
      <c r="E5780" s="19" t="s">
        <v>10485</v>
      </c>
      <c r="F5780" s="10">
        <v>42036</v>
      </c>
      <c r="G5780" s="10">
        <v>45689</v>
      </c>
      <c r="H5780" s="11">
        <v>11</v>
      </c>
      <c r="I5780" s="20" t="s">
        <v>259</v>
      </c>
      <c r="J5780" s="11" t="s">
        <v>261</v>
      </c>
      <c r="K5780" s="11" t="s">
        <v>11524</v>
      </c>
      <c r="L5780" s="11">
        <v>2</v>
      </c>
    </row>
    <row r="5781" spans="1:12">
      <c r="A5781" s="11" t="s">
        <v>10236</v>
      </c>
      <c r="D5781" s="11" t="s">
        <v>260</v>
      </c>
      <c r="E5781" s="19" t="s">
        <v>10486</v>
      </c>
      <c r="F5781" s="10">
        <v>42036</v>
      </c>
      <c r="G5781" s="10">
        <v>45689</v>
      </c>
      <c r="H5781" s="11">
        <v>11</v>
      </c>
      <c r="I5781" s="20" t="s">
        <v>259</v>
      </c>
      <c r="J5781" s="11" t="s">
        <v>261</v>
      </c>
      <c r="K5781" s="11" t="s">
        <v>11524</v>
      </c>
      <c r="L5781" s="11">
        <v>2</v>
      </c>
    </row>
    <row r="5782" spans="1:12">
      <c r="A5782" s="11" t="s">
        <v>10237</v>
      </c>
      <c r="D5782" s="11" t="s">
        <v>260</v>
      </c>
      <c r="E5782" s="19" t="s">
        <v>10487</v>
      </c>
      <c r="F5782" s="10">
        <v>42036</v>
      </c>
      <c r="G5782" s="10">
        <v>45689</v>
      </c>
      <c r="H5782" s="11">
        <v>11</v>
      </c>
      <c r="I5782" s="20" t="s">
        <v>259</v>
      </c>
      <c r="J5782" s="11" t="s">
        <v>261</v>
      </c>
      <c r="K5782" s="11" t="s">
        <v>11524</v>
      </c>
      <c r="L5782" s="11">
        <v>2</v>
      </c>
    </row>
    <row r="5783" spans="1:12">
      <c r="A5783" s="11" t="s">
        <v>10238</v>
      </c>
      <c r="D5783" s="11" t="s">
        <v>260</v>
      </c>
      <c r="E5783" s="19" t="s">
        <v>10488</v>
      </c>
      <c r="F5783" s="10">
        <v>42036</v>
      </c>
      <c r="G5783" s="10">
        <v>45689</v>
      </c>
      <c r="H5783" s="11">
        <v>11</v>
      </c>
      <c r="I5783" s="20" t="s">
        <v>259</v>
      </c>
      <c r="J5783" s="11" t="s">
        <v>261</v>
      </c>
      <c r="K5783" s="11" t="s">
        <v>11524</v>
      </c>
      <c r="L5783" s="11">
        <v>2</v>
      </c>
    </row>
    <row r="5784" spans="1:12">
      <c r="A5784" s="11" t="s">
        <v>10239</v>
      </c>
      <c r="D5784" s="11" t="s">
        <v>260</v>
      </c>
      <c r="E5784" s="19" t="s">
        <v>10489</v>
      </c>
      <c r="F5784" s="10">
        <v>42036</v>
      </c>
      <c r="G5784" s="10">
        <v>45689</v>
      </c>
      <c r="H5784" s="11">
        <v>11</v>
      </c>
      <c r="I5784" s="20" t="s">
        <v>259</v>
      </c>
      <c r="J5784" s="11" t="s">
        <v>261</v>
      </c>
      <c r="K5784" s="11" t="s">
        <v>11524</v>
      </c>
      <c r="L5784" s="11">
        <v>2</v>
      </c>
    </row>
    <row r="5785" spans="1:12">
      <c r="A5785" s="11" t="s">
        <v>10240</v>
      </c>
      <c r="D5785" s="11" t="s">
        <v>260</v>
      </c>
      <c r="E5785" s="19" t="s">
        <v>10490</v>
      </c>
      <c r="F5785" s="10">
        <v>42036</v>
      </c>
      <c r="G5785" s="10">
        <v>45689</v>
      </c>
      <c r="H5785" s="11">
        <v>11</v>
      </c>
      <c r="I5785" s="20" t="s">
        <v>259</v>
      </c>
      <c r="J5785" s="11" t="s">
        <v>261</v>
      </c>
      <c r="K5785" s="11" t="s">
        <v>11524</v>
      </c>
      <c r="L5785" s="11">
        <v>2</v>
      </c>
    </row>
    <row r="5786" spans="1:12">
      <c r="A5786" s="11" t="s">
        <v>10241</v>
      </c>
      <c r="D5786" s="11" t="s">
        <v>260</v>
      </c>
      <c r="E5786" s="19" t="s">
        <v>10491</v>
      </c>
      <c r="F5786" s="10">
        <v>42036</v>
      </c>
      <c r="G5786" s="10">
        <v>45689</v>
      </c>
      <c r="H5786" s="11">
        <v>11</v>
      </c>
      <c r="I5786" s="20" t="s">
        <v>259</v>
      </c>
      <c r="J5786" s="11" t="s">
        <v>261</v>
      </c>
      <c r="K5786" s="11" t="s">
        <v>11524</v>
      </c>
      <c r="L5786" s="11">
        <v>2</v>
      </c>
    </row>
    <row r="5787" spans="1:12">
      <c r="A5787" s="11" t="s">
        <v>10242</v>
      </c>
      <c r="D5787" s="11" t="s">
        <v>260</v>
      </c>
      <c r="E5787" s="19" t="s">
        <v>10492</v>
      </c>
      <c r="F5787" s="10">
        <v>42036</v>
      </c>
      <c r="G5787" s="10">
        <v>45689</v>
      </c>
      <c r="H5787" s="11">
        <v>11</v>
      </c>
      <c r="I5787" s="11" t="s">
        <v>277</v>
      </c>
      <c r="J5787" s="11" t="s">
        <v>261</v>
      </c>
      <c r="K5787" s="11" t="s">
        <v>11524</v>
      </c>
      <c r="L5787" s="11">
        <v>2</v>
      </c>
    </row>
    <row r="5788" spans="1:12">
      <c r="A5788" s="11" t="s">
        <v>10243</v>
      </c>
      <c r="D5788" s="11" t="s">
        <v>260</v>
      </c>
      <c r="E5788" s="19" t="s">
        <v>10493</v>
      </c>
      <c r="F5788" s="10">
        <v>42036</v>
      </c>
      <c r="G5788" s="10">
        <v>45689</v>
      </c>
      <c r="H5788" s="11">
        <v>11</v>
      </c>
      <c r="I5788" s="11" t="s">
        <v>277</v>
      </c>
      <c r="J5788" s="11" t="s">
        <v>261</v>
      </c>
      <c r="K5788" s="11" t="s">
        <v>11524</v>
      </c>
      <c r="L5788" s="11">
        <v>2</v>
      </c>
    </row>
    <row r="5789" spans="1:12">
      <c r="A5789" s="11" t="s">
        <v>10244</v>
      </c>
      <c r="D5789" s="11" t="s">
        <v>260</v>
      </c>
      <c r="E5789" s="19" t="s">
        <v>10494</v>
      </c>
      <c r="F5789" s="10">
        <v>42036</v>
      </c>
      <c r="G5789" s="10">
        <v>45689</v>
      </c>
      <c r="H5789" s="11">
        <v>11</v>
      </c>
      <c r="I5789" s="11" t="s">
        <v>277</v>
      </c>
      <c r="J5789" s="11" t="s">
        <v>261</v>
      </c>
      <c r="K5789" s="11" t="s">
        <v>11524</v>
      </c>
      <c r="L5789" s="11">
        <v>2</v>
      </c>
    </row>
    <row r="5790" spans="1:12">
      <c r="A5790" s="11" t="s">
        <v>10245</v>
      </c>
      <c r="D5790" s="11" t="s">
        <v>260</v>
      </c>
      <c r="E5790" s="19" t="s">
        <v>10495</v>
      </c>
      <c r="F5790" s="10">
        <v>42036</v>
      </c>
      <c r="G5790" s="10">
        <v>45689</v>
      </c>
      <c r="H5790" s="11">
        <v>11</v>
      </c>
      <c r="I5790" s="20" t="s">
        <v>259</v>
      </c>
      <c r="J5790" s="11" t="s">
        <v>261</v>
      </c>
      <c r="K5790" s="11" t="s">
        <v>11524</v>
      </c>
      <c r="L5790" s="11">
        <v>2</v>
      </c>
    </row>
    <row r="5791" spans="1:12">
      <c r="A5791" s="11" t="s">
        <v>10246</v>
      </c>
      <c r="D5791" s="11" t="s">
        <v>260</v>
      </c>
      <c r="E5791" s="19" t="s">
        <v>10496</v>
      </c>
      <c r="F5791" s="10">
        <v>42036</v>
      </c>
      <c r="G5791" s="10">
        <v>45689</v>
      </c>
      <c r="H5791" s="11">
        <v>11</v>
      </c>
      <c r="I5791" s="20" t="s">
        <v>259</v>
      </c>
      <c r="J5791" s="11" t="s">
        <v>261</v>
      </c>
      <c r="K5791" s="11" t="s">
        <v>11524</v>
      </c>
      <c r="L5791" s="11">
        <v>2</v>
      </c>
    </row>
    <row r="5792" spans="1:12">
      <c r="A5792" s="11" t="s">
        <v>10247</v>
      </c>
      <c r="D5792" s="11" t="s">
        <v>260</v>
      </c>
      <c r="E5792" s="19" t="s">
        <v>10497</v>
      </c>
      <c r="F5792" s="10">
        <v>42036</v>
      </c>
      <c r="G5792" s="10">
        <v>45689</v>
      </c>
      <c r="H5792" s="11">
        <v>11</v>
      </c>
      <c r="I5792" s="20" t="s">
        <v>259</v>
      </c>
      <c r="J5792" s="11" t="s">
        <v>261</v>
      </c>
      <c r="K5792" s="11" t="s">
        <v>11524</v>
      </c>
      <c r="L5792" s="11">
        <v>2</v>
      </c>
    </row>
    <row r="5793" spans="1:12">
      <c r="A5793" s="11" t="s">
        <v>10248</v>
      </c>
      <c r="D5793" s="11" t="s">
        <v>260</v>
      </c>
      <c r="E5793" s="19" t="s">
        <v>10498</v>
      </c>
      <c r="F5793" s="10">
        <v>42036</v>
      </c>
      <c r="G5793" s="10">
        <v>45689</v>
      </c>
      <c r="H5793" s="11">
        <v>11</v>
      </c>
      <c r="I5793" s="20" t="s">
        <v>259</v>
      </c>
      <c r="J5793" s="11" t="s">
        <v>261</v>
      </c>
      <c r="K5793" s="11" t="s">
        <v>11524</v>
      </c>
      <c r="L5793" s="11">
        <v>2</v>
      </c>
    </row>
    <row r="5794" spans="1:12">
      <c r="A5794" s="11" t="s">
        <v>10249</v>
      </c>
      <c r="D5794" s="11" t="s">
        <v>260</v>
      </c>
      <c r="E5794" s="19" t="s">
        <v>10499</v>
      </c>
      <c r="F5794" s="10">
        <v>42036</v>
      </c>
      <c r="G5794" s="10">
        <v>45689</v>
      </c>
      <c r="H5794" s="11">
        <v>11</v>
      </c>
      <c r="I5794" s="20" t="s">
        <v>259</v>
      </c>
      <c r="J5794" s="11" t="s">
        <v>261</v>
      </c>
      <c r="K5794" s="11" t="s">
        <v>11524</v>
      </c>
      <c r="L5794" s="11">
        <v>2</v>
      </c>
    </row>
    <row r="5795" spans="1:12">
      <c r="A5795" s="11" t="s">
        <v>10250</v>
      </c>
      <c r="D5795" s="11" t="s">
        <v>260</v>
      </c>
      <c r="E5795" s="19" t="s">
        <v>10500</v>
      </c>
      <c r="F5795" s="10">
        <v>42036</v>
      </c>
      <c r="G5795" s="10">
        <v>45689</v>
      </c>
      <c r="H5795" s="11">
        <v>11</v>
      </c>
      <c r="I5795" s="20" t="s">
        <v>259</v>
      </c>
      <c r="J5795" s="11" t="s">
        <v>261</v>
      </c>
      <c r="K5795" s="11" t="s">
        <v>11524</v>
      </c>
      <c r="L5795" s="11">
        <v>2</v>
      </c>
    </row>
    <row r="5796" spans="1:12">
      <c r="A5796" s="11" t="s">
        <v>10251</v>
      </c>
      <c r="D5796" s="11" t="s">
        <v>260</v>
      </c>
      <c r="E5796" s="19" t="s">
        <v>10501</v>
      </c>
      <c r="F5796" s="10">
        <v>42036</v>
      </c>
      <c r="G5796" s="10">
        <v>45689</v>
      </c>
      <c r="H5796" s="11">
        <v>11</v>
      </c>
      <c r="I5796" s="20" t="s">
        <v>259</v>
      </c>
      <c r="J5796" s="11" t="s">
        <v>261</v>
      </c>
      <c r="K5796" s="11" t="s">
        <v>11524</v>
      </c>
      <c r="L5796" s="11">
        <v>2</v>
      </c>
    </row>
    <row r="5797" spans="1:12">
      <c r="A5797" s="11" t="s">
        <v>10252</v>
      </c>
      <c r="D5797" s="11" t="s">
        <v>260</v>
      </c>
      <c r="E5797" s="19" t="s">
        <v>10502</v>
      </c>
      <c r="F5797" s="10">
        <v>42036</v>
      </c>
      <c r="G5797" s="10">
        <v>45689</v>
      </c>
      <c r="H5797" s="11">
        <v>11</v>
      </c>
      <c r="I5797" s="20" t="s">
        <v>259</v>
      </c>
      <c r="J5797" s="11" t="s">
        <v>261</v>
      </c>
      <c r="K5797" s="11" t="s">
        <v>11524</v>
      </c>
      <c r="L5797" s="11">
        <v>2</v>
      </c>
    </row>
    <row r="5798" spans="1:12">
      <c r="A5798" s="11" t="s">
        <v>10253</v>
      </c>
      <c r="D5798" s="11" t="s">
        <v>260</v>
      </c>
      <c r="E5798" s="19" t="s">
        <v>10503</v>
      </c>
      <c r="F5798" s="10">
        <v>42036</v>
      </c>
      <c r="G5798" s="10">
        <v>45689</v>
      </c>
      <c r="H5798" s="11">
        <v>11</v>
      </c>
      <c r="I5798" s="20" t="s">
        <v>259</v>
      </c>
      <c r="J5798" s="11" t="s">
        <v>261</v>
      </c>
      <c r="K5798" s="11" t="s">
        <v>11524</v>
      </c>
      <c r="L5798" s="11">
        <v>2</v>
      </c>
    </row>
    <row r="5799" spans="1:12">
      <c r="A5799" s="11" t="s">
        <v>10254</v>
      </c>
      <c r="D5799" s="11" t="s">
        <v>260</v>
      </c>
      <c r="E5799" s="19" t="s">
        <v>10504</v>
      </c>
      <c r="F5799" s="10">
        <v>42036</v>
      </c>
      <c r="G5799" s="10">
        <v>45689</v>
      </c>
      <c r="H5799" s="11">
        <v>11</v>
      </c>
      <c r="I5799" s="20" t="s">
        <v>259</v>
      </c>
      <c r="J5799" s="11" t="s">
        <v>261</v>
      </c>
      <c r="K5799" s="11" t="s">
        <v>11524</v>
      </c>
      <c r="L5799" s="11">
        <v>2</v>
      </c>
    </row>
    <row r="5800" spans="1:12">
      <c r="A5800" s="11" t="s">
        <v>10255</v>
      </c>
      <c r="D5800" s="11" t="s">
        <v>260</v>
      </c>
      <c r="E5800" s="19" t="s">
        <v>10505</v>
      </c>
      <c r="F5800" s="10">
        <v>42036</v>
      </c>
      <c r="G5800" s="10">
        <v>45689</v>
      </c>
      <c r="H5800" s="11">
        <v>11</v>
      </c>
      <c r="I5800" s="20" t="s">
        <v>259</v>
      </c>
      <c r="J5800" s="11" t="s">
        <v>261</v>
      </c>
      <c r="K5800" s="11" t="s">
        <v>11524</v>
      </c>
      <c r="L5800" s="11">
        <v>2</v>
      </c>
    </row>
    <row r="5801" spans="1:12">
      <c r="A5801" s="11" t="s">
        <v>10256</v>
      </c>
      <c r="D5801" s="11" t="s">
        <v>260</v>
      </c>
      <c r="E5801" s="19" t="s">
        <v>10506</v>
      </c>
      <c r="F5801" s="10">
        <v>42036</v>
      </c>
      <c r="G5801" s="10">
        <v>45689</v>
      </c>
      <c r="H5801" s="11">
        <v>11</v>
      </c>
      <c r="I5801" s="20" t="s">
        <v>259</v>
      </c>
      <c r="J5801" s="11" t="s">
        <v>261</v>
      </c>
      <c r="K5801" s="11" t="s">
        <v>11524</v>
      </c>
      <c r="L5801" s="11">
        <v>2</v>
      </c>
    </row>
    <row r="5802" spans="1:12">
      <c r="A5802" s="11" t="s">
        <v>10257</v>
      </c>
      <c r="D5802" s="11" t="s">
        <v>260</v>
      </c>
      <c r="E5802" s="19" t="s">
        <v>10507</v>
      </c>
      <c r="F5802" s="10">
        <v>42036</v>
      </c>
      <c r="G5802" s="10">
        <v>45689</v>
      </c>
      <c r="H5802" s="11">
        <v>11</v>
      </c>
      <c r="I5802" s="20" t="s">
        <v>259</v>
      </c>
      <c r="J5802" s="11" t="s">
        <v>261</v>
      </c>
      <c r="K5802" s="11" t="s">
        <v>11524</v>
      </c>
      <c r="L5802" s="11">
        <v>2</v>
      </c>
    </row>
    <row r="5803" spans="1:12">
      <c r="A5803" s="11" t="s">
        <v>10258</v>
      </c>
      <c r="D5803" s="11" t="s">
        <v>260</v>
      </c>
      <c r="E5803" s="19" t="s">
        <v>10508</v>
      </c>
      <c r="F5803" s="10">
        <v>42036</v>
      </c>
      <c r="G5803" s="10">
        <v>45689</v>
      </c>
      <c r="H5803" s="11">
        <v>11</v>
      </c>
      <c r="I5803" s="20" t="s">
        <v>259</v>
      </c>
      <c r="J5803" s="11" t="s">
        <v>261</v>
      </c>
      <c r="K5803" s="11" t="s">
        <v>11524</v>
      </c>
      <c r="L5803" s="11">
        <v>2</v>
      </c>
    </row>
    <row r="5804" spans="1:12">
      <c r="A5804" s="11" t="s">
        <v>10259</v>
      </c>
      <c r="D5804" s="11" t="s">
        <v>260</v>
      </c>
      <c r="E5804" s="19" t="s">
        <v>10509</v>
      </c>
      <c r="F5804" s="10">
        <v>42036</v>
      </c>
      <c r="G5804" s="10">
        <v>45689</v>
      </c>
      <c r="H5804" s="11">
        <v>11</v>
      </c>
      <c r="I5804" s="20" t="s">
        <v>259</v>
      </c>
      <c r="J5804" s="11" t="s">
        <v>261</v>
      </c>
      <c r="K5804" s="11" t="s">
        <v>11524</v>
      </c>
      <c r="L5804" s="11">
        <v>2</v>
      </c>
    </row>
    <row r="5805" spans="1:12">
      <c r="A5805" s="11" t="s">
        <v>10260</v>
      </c>
      <c r="D5805" s="11" t="s">
        <v>260</v>
      </c>
      <c r="E5805" s="19" t="s">
        <v>10510</v>
      </c>
      <c r="F5805" s="10">
        <v>42036</v>
      </c>
      <c r="G5805" s="10">
        <v>45689</v>
      </c>
      <c r="H5805" s="11">
        <v>11</v>
      </c>
      <c r="I5805" s="11" t="s">
        <v>277</v>
      </c>
      <c r="J5805" s="11" t="s">
        <v>261</v>
      </c>
      <c r="K5805" s="11" t="s">
        <v>11524</v>
      </c>
      <c r="L5805" s="11">
        <v>2</v>
      </c>
    </row>
    <row r="5806" spans="1:12">
      <c r="A5806" s="11" t="s">
        <v>10261</v>
      </c>
      <c r="D5806" s="11" t="s">
        <v>260</v>
      </c>
      <c r="E5806" s="19" t="s">
        <v>10511</v>
      </c>
      <c r="F5806" s="10">
        <v>42036</v>
      </c>
      <c r="G5806" s="10">
        <v>45689</v>
      </c>
      <c r="H5806" s="11">
        <v>11</v>
      </c>
      <c r="I5806" s="11" t="s">
        <v>277</v>
      </c>
      <c r="J5806" s="11" t="s">
        <v>261</v>
      </c>
      <c r="K5806" s="11" t="s">
        <v>11524</v>
      </c>
      <c r="L5806" s="11">
        <v>2</v>
      </c>
    </row>
    <row r="5807" spans="1:12">
      <c r="A5807" s="11" t="s">
        <v>10262</v>
      </c>
      <c r="D5807" s="11" t="s">
        <v>260</v>
      </c>
      <c r="E5807" s="19" t="s">
        <v>10512</v>
      </c>
      <c r="F5807" s="10">
        <v>42036</v>
      </c>
      <c r="G5807" s="10">
        <v>45689</v>
      </c>
      <c r="H5807" s="11">
        <v>11</v>
      </c>
      <c r="I5807" s="11" t="s">
        <v>277</v>
      </c>
      <c r="J5807" s="11" t="s">
        <v>261</v>
      </c>
      <c r="K5807" s="11" t="s">
        <v>11524</v>
      </c>
      <c r="L5807" s="11">
        <v>2</v>
      </c>
    </row>
    <row r="5808" spans="1:12">
      <c r="A5808" s="11" t="s">
        <v>10263</v>
      </c>
      <c r="D5808" s="11" t="s">
        <v>260</v>
      </c>
      <c r="E5808" s="19" t="s">
        <v>10513</v>
      </c>
      <c r="F5808" s="10">
        <v>42036</v>
      </c>
      <c r="G5808" s="10">
        <v>45689</v>
      </c>
      <c r="H5808" s="11">
        <v>11</v>
      </c>
      <c r="I5808" s="20" t="s">
        <v>259</v>
      </c>
      <c r="J5808" s="11" t="s">
        <v>261</v>
      </c>
      <c r="K5808" s="11" t="s">
        <v>11524</v>
      </c>
      <c r="L5808" s="11">
        <v>2</v>
      </c>
    </row>
    <row r="5809" spans="1:12">
      <c r="A5809" s="11" t="s">
        <v>10264</v>
      </c>
      <c r="D5809" s="11" t="s">
        <v>260</v>
      </c>
      <c r="E5809" s="19" t="s">
        <v>10514</v>
      </c>
      <c r="F5809" s="10">
        <v>42036</v>
      </c>
      <c r="G5809" s="10">
        <v>45689</v>
      </c>
      <c r="H5809" s="11">
        <v>11</v>
      </c>
      <c r="I5809" s="20" t="s">
        <v>259</v>
      </c>
      <c r="J5809" s="11" t="s">
        <v>261</v>
      </c>
      <c r="K5809" s="11" t="s">
        <v>11524</v>
      </c>
      <c r="L5809" s="11">
        <v>2</v>
      </c>
    </row>
    <row r="5810" spans="1:12">
      <c r="A5810" s="11" t="s">
        <v>10265</v>
      </c>
      <c r="D5810" s="11" t="s">
        <v>260</v>
      </c>
      <c r="E5810" s="19" t="s">
        <v>10515</v>
      </c>
      <c r="F5810" s="10">
        <v>42036</v>
      </c>
      <c r="G5810" s="10">
        <v>45689</v>
      </c>
      <c r="H5810" s="11">
        <v>11</v>
      </c>
      <c r="I5810" s="20" t="s">
        <v>259</v>
      </c>
      <c r="J5810" s="11" t="s">
        <v>261</v>
      </c>
      <c r="K5810" s="11" t="s">
        <v>11524</v>
      </c>
      <c r="L5810" s="11">
        <v>2</v>
      </c>
    </row>
    <row r="5811" spans="1:12">
      <c r="A5811" s="11" t="s">
        <v>10266</v>
      </c>
      <c r="D5811" s="11" t="s">
        <v>260</v>
      </c>
      <c r="E5811" s="19" t="s">
        <v>10516</v>
      </c>
      <c r="F5811" s="10">
        <v>42036</v>
      </c>
      <c r="G5811" s="10">
        <v>45689</v>
      </c>
      <c r="H5811" s="11">
        <v>11</v>
      </c>
      <c r="I5811" s="20" t="s">
        <v>259</v>
      </c>
      <c r="J5811" s="11" t="s">
        <v>261</v>
      </c>
      <c r="K5811" s="11" t="s">
        <v>11524</v>
      </c>
      <c r="L5811" s="11">
        <v>2</v>
      </c>
    </row>
    <row r="5812" spans="1:12">
      <c r="A5812" s="11" t="s">
        <v>10267</v>
      </c>
      <c r="D5812" s="11" t="s">
        <v>260</v>
      </c>
      <c r="E5812" s="19" t="s">
        <v>10517</v>
      </c>
      <c r="F5812" s="10">
        <v>42036</v>
      </c>
      <c r="G5812" s="10">
        <v>45689</v>
      </c>
      <c r="H5812" s="11">
        <v>11</v>
      </c>
      <c r="I5812" s="20" t="s">
        <v>259</v>
      </c>
      <c r="J5812" s="11" t="s">
        <v>261</v>
      </c>
      <c r="K5812" s="11" t="s">
        <v>11524</v>
      </c>
      <c r="L5812" s="11">
        <v>2</v>
      </c>
    </row>
    <row r="5813" spans="1:12">
      <c r="A5813" s="11" t="s">
        <v>10268</v>
      </c>
      <c r="D5813" s="11" t="s">
        <v>260</v>
      </c>
      <c r="E5813" s="19" t="s">
        <v>10518</v>
      </c>
      <c r="F5813" s="10">
        <v>42036</v>
      </c>
      <c r="G5813" s="10">
        <v>45689</v>
      </c>
      <c r="H5813" s="11">
        <v>11</v>
      </c>
      <c r="I5813" s="20" t="s">
        <v>259</v>
      </c>
      <c r="J5813" s="11" t="s">
        <v>261</v>
      </c>
      <c r="K5813" s="11" t="s">
        <v>11524</v>
      </c>
      <c r="L5813" s="11">
        <v>2</v>
      </c>
    </row>
    <row r="5814" spans="1:12">
      <c r="A5814" s="11" t="s">
        <v>10269</v>
      </c>
      <c r="D5814" s="11" t="s">
        <v>260</v>
      </c>
      <c r="E5814" s="19" t="s">
        <v>10519</v>
      </c>
      <c r="F5814" s="10">
        <v>42036</v>
      </c>
      <c r="G5814" s="10">
        <v>45689</v>
      </c>
      <c r="H5814" s="11">
        <v>11</v>
      </c>
      <c r="I5814" s="20" t="s">
        <v>259</v>
      </c>
      <c r="J5814" s="11" t="s">
        <v>261</v>
      </c>
      <c r="K5814" s="11" t="s">
        <v>11524</v>
      </c>
      <c r="L5814" s="11">
        <v>2</v>
      </c>
    </row>
    <row r="5815" spans="1:12">
      <c r="A5815" s="11" t="s">
        <v>10270</v>
      </c>
      <c r="D5815" s="11" t="s">
        <v>260</v>
      </c>
      <c r="E5815" s="19" t="s">
        <v>10520</v>
      </c>
      <c r="F5815" s="10">
        <v>42036</v>
      </c>
      <c r="G5815" s="10">
        <v>45689</v>
      </c>
      <c r="H5815" s="11">
        <v>11</v>
      </c>
      <c r="I5815" s="20" t="s">
        <v>259</v>
      </c>
      <c r="J5815" s="11" t="s">
        <v>261</v>
      </c>
      <c r="K5815" s="11" t="s">
        <v>11524</v>
      </c>
      <c r="L5815" s="11">
        <v>2</v>
      </c>
    </row>
    <row r="5816" spans="1:12">
      <c r="A5816" s="11" t="s">
        <v>10271</v>
      </c>
      <c r="D5816" s="11" t="s">
        <v>260</v>
      </c>
      <c r="E5816" s="19" t="s">
        <v>10521</v>
      </c>
      <c r="F5816" s="10">
        <v>42036</v>
      </c>
      <c r="G5816" s="10">
        <v>45689</v>
      </c>
      <c r="H5816" s="11">
        <v>11</v>
      </c>
      <c r="I5816" s="20" t="s">
        <v>259</v>
      </c>
      <c r="J5816" s="11" t="s">
        <v>261</v>
      </c>
      <c r="K5816" s="11" t="s">
        <v>11524</v>
      </c>
      <c r="L5816" s="11">
        <v>2</v>
      </c>
    </row>
    <row r="5817" spans="1:12">
      <c r="A5817" s="11" t="s">
        <v>10272</v>
      </c>
      <c r="D5817" s="11" t="s">
        <v>260</v>
      </c>
      <c r="E5817" s="19" t="s">
        <v>10522</v>
      </c>
      <c r="F5817" s="10">
        <v>42036</v>
      </c>
      <c r="G5817" s="10">
        <v>45689</v>
      </c>
      <c r="H5817" s="11">
        <v>11</v>
      </c>
      <c r="I5817" s="20" t="s">
        <v>259</v>
      </c>
      <c r="J5817" s="11" t="s">
        <v>261</v>
      </c>
      <c r="K5817" s="11" t="s">
        <v>11524</v>
      </c>
      <c r="L5817" s="11">
        <v>2</v>
      </c>
    </row>
    <row r="5818" spans="1:12">
      <c r="A5818" s="11" t="s">
        <v>10273</v>
      </c>
      <c r="D5818" s="11" t="s">
        <v>260</v>
      </c>
      <c r="E5818" s="19" t="s">
        <v>10523</v>
      </c>
      <c r="F5818" s="10">
        <v>42036</v>
      </c>
      <c r="G5818" s="10">
        <v>45689</v>
      </c>
      <c r="H5818" s="11">
        <v>11</v>
      </c>
      <c r="I5818" s="20" t="s">
        <v>259</v>
      </c>
      <c r="J5818" s="11" t="s">
        <v>261</v>
      </c>
      <c r="K5818" s="11" t="s">
        <v>11524</v>
      </c>
      <c r="L5818" s="11">
        <v>2</v>
      </c>
    </row>
    <row r="5819" spans="1:12">
      <c r="A5819" s="11" t="s">
        <v>10274</v>
      </c>
      <c r="D5819" s="11" t="s">
        <v>260</v>
      </c>
      <c r="E5819" s="19" t="s">
        <v>10524</v>
      </c>
      <c r="F5819" s="10">
        <v>42036</v>
      </c>
      <c r="G5819" s="10">
        <v>45689</v>
      </c>
      <c r="H5819" s="11">
        <v>11</v>
      </c>
      <c r="I5819" s="20" t="s">
        <v>259</v>
      </c>
      <c r="J5819" s="11" t="s">
        <v>261</v>
      </c>
      <c r="K5819" s="11" t="s">
        <v>11524</v>
      </c>
      <c r="L5819" s="11">
        <v>2</v>
      </c>
    </row>
    <row r="5820" spans="1:12">
      <c r="A5820" s="11" t="s">
        <v>10275</v>
      </c>
      <c r="D5820" s="11" t="s">
        <v>260</v>
      </c>
      <c r="E5820" s="19" t="s">
        <v>10525</v>
      </c>
      <c r="F5820" s="10">
        <v>42036</v>
      </c>
      <c r="G5820" s="10">
        <v>45689</v>
      </c>
      <c r="H5820" s="11">
        <v>11</v>
      </c>
      <c r="I5820" s="20" t="s">
        <v>259</v>
      </c>
      <c r="J5820" s="11" t="s">
        <v>261</v>
      </c>
      <c r="K5820" s="11" t="s">
        <v>11524</v>
      </c>
      <c r="L5820" s="11">
        <v>2</v>
      </c>
    </row>
    <row r="5821" spans="1:12">
      <c r="A5821" s="11" t="s">
        <v>10276</v>
      </c>
      <c r="D5821" s="11" t="s">
        <v>260</v>
      </c>
      <c r="E5821" s="19" t="s">
        <v>10526</v>
      </c>
      <c r="F5821" s="10">
        <v>42036</v>
      </c>
      <c r="G5821" s="10">
        <v>45689</v>
      </c>
      <c r="H5821" s="11">
        <v>11</v>
      </c>
      <c r="I5821" s="20" t="s">
        <v>259</v>
      </c>
      <c r="J5821" s="11" t="s">
        <v>261</v>
      </c>
      <c r="K5821" s="11" t="s">
        <v>11524</v>
      </c>
      <c r="L5821" s="11">
        <v>2</v>
      </c>
    </row>
    <row r="5822" spans="1:12">
      <c r="A5822" s="11" t="s">
        <v>10277</v>
      </c>
      <c r="D5822" s="11" t="s">
        <v>260</v>
      </c>
      <c r="E5822" s="19" t="s">
        <v>10527</v>
      </c>
      <c r="F5822" s="10">
        <v>42036</v>
      </c>
      <c r="G5822" s="10">
        <v>45689</v>
      </c>
      <c r="H5822" s="11">
        <v>11</v>
      </c>
      <c r="I5822" s="20" t="s">
        <v>259</v>
      </c>
      <c r="J5822" s="11" t="s">
        <v>261</v>
      </c>
      <c r="K5822" s="11" t="s">
        <v>11524</v>
      </c>
      <c r="L5822" s="11">
        <v>2</v>
      </c>
    </row>
    <row r="5823" spans="1:12">
      <c r="A5823" s="11" t="s">
        <v>10278</v>
      </c>
      <c r="D5823" s="11" t="s">
        <v>260</v>
      </c>
      <c r="E5823" s="19" t="s">
        <v>10528</v>
      </c>
      <c r="F5823" s="10">
        <v>42036</v>
      </c>
      <c r="G5823" s="10">
        <v>45689</v>
      </c>
      <c r="H5823" s="11">
        <v>11</v>
      </c>
      <c r="I5823" s="11" t="s">
        <v>277</v>
      </c>
      <c r="J5823" s="11" t="s">
        <v>261</v>
      </c>
      <c r="K5823" s="11" t="s">
        <v>11524</v>
      </c>
      <c r="L5823" s="11">
        <v>2</v>
      </c>
    </row>
    <row r="5824" spans="1:12">
      <c r="A5824" s="11" t="s">
        <v>10279</v>
      </c>
      <c r="D5824" s="11" t="s">
        <v>260</v>
      </c>
      <c r="E5824" s="19" t="s">
        <v>10529</v>
      </c>
      <c r="F5824" s="10">
        <v>42036</v>
      </c>
      <c r="G5824" s="10">
        <v>45689</v>
      </c>
      <c r="H5824" s="11">
        <v>11</v>
      </c>
      <c r="I5824" s="11" t="s">
        <v>277</v>
      </c>
      <c r="J5824" s="11" t="s">
        <v>261</v>
      </c>
      <c r="K5824" s="11" t="s">
        <v>11524</v>
      </c>
      <c r="L5824" s="11">
        <v>2</v>
      </c>
    </row>
    <row r="5825" spans="1:12">
      <c r="A5825" s="11" t="s">
        <v>10280</v>
      </c>
      <c r="D5825" s="11" t="s">
        <v>260</v>
      </c>
      <c r="E5825" s="19" t="s">
        <v>10530</v>
      </c>
      <c r="F5825" s="10">
        <v>42036</v>
      </c>
      <c r="G5825" s="10">
        <v>45689</v>
      </c>
      <c r="H5825" s="11">
        <v>11</v>
      </c>
      <c r="I5825" s="11" t="s">
        <v>277</v>
      </c>
      <c r="J5825" s="11" t="s">
        <v>261</v>
      </c>
      <c r="K5825" s="11" t="s">
        <v>11524</v>
      </c>
      <c r="L5825" s="11">
        <v>2</v>
      </c>
    </row>
    <row r="5826" spans="1:12">
      <c r="A5826" s="11" t="s">
        <v>10281</v>
      </c>
      <c r="D5826" s="11" t="s">
        <v>260</v>
      </c>
      <c r="E5826" s="19" t="s">
        <v>10531</v>
      </c>
      <c r="F5826" s="10">
        <v>42036</v>
      </c>
      <c r="G5826" s="10">
        <v>45689</v>
      </c>
      <c r="H5826" s="11">
        <v>11</v>
      </c>
      <c r="I5826" s="20" t="s">
        <v>259</v>
      </c>
      <c r="J5826" s="11" t="s">
        <v>261</v>
      </c>
      <c r="K5826" s="11" t="s">
        <v>11524</v>
      </c>
      <c r="L5826" s="11">
        <v>2</v>
      </c>
    </row>
    <row r="5827" spans="1:12">
      <c r="A5827" s="11" t="s">
        <v>10282</v>
      </c>
      <c r="D5827" s="11" t="s">
        <v>260</v>
      </c>
      <c r="E5827" s="19" t="s">
        <v>10532</v>
      </c>
      <c r="F5827" s="10">
        <v>42036</v>
      </c>
      <c r="G5827" s="10">
        <v>45689</v>
      </c>
      <c r="H5827" s="11">
        <v>11</v>
      </c>
      <c r="I5827" s="20" t="s">
        <v>259</v>
      </c>
      <c r="J5827" s="11" t="s">
        <v>261</v>
      </c>
      <c r="K5827" s="11" t="s">
        <v>11524</v>
      </c>
      <c r="L5827" s="11">
        <v>2</v>
      </c>
    </row>
    <row r="5828" spans="1:12">
      <c r="A5828" s="11" t="s">
        <v>10283</v>
      </c>
      <c r="D5828" s="11" t="s">
        <v>260</v>
      </c>
      <c r="E5828" s="19" t="s">
        <v>10533</v>
      </c>
      <c r="F5828" s="10">
        <v>42036</v>
      </c>
      <c r="G5828" s="10">
        <v>45689</v>
      </c>
      <c r="H5828" s="11">
        <v>11</v>
      </c>
      <c r="I5828" s="20" t="s">
        <v>259</v>
      </c>
      <c r="J5828" s="11" t="s">
        <v>261</v>
      </c>
      <c r="K5828" s="11" t="s">
        <v>11524</v>
      </c>
      <c r="L5828" s="11">
        <v>2</v>
      </c>
    </row>
    <row r="5829" spans="1:12">
      <c r="A5829" s="11" t="s">
        <v>10284</v>
      </c>
      <c r="D5829" s="11" t="s">
        <v>260</v>
      </c>
      <c r="E5829" s="19" t="s">
        <v>10534</v>
      </c>
      <c r="F5829" s="10">
        <v>42036</v>
      </c>
      <c r="G5829" s="10">
        <v>45689</v>
      </c>
      <c r="H5829" s="11">
        <v>11</v>
      </c>
      <c r="I5829" s="20" t="s">
        <v>259</v>
      </c>
      <c r="J5829" s="11" t="s">
        <v>261</v>
      </c>
      <c r="K5829" s="11" t="s">
        <v>11524</v>
      </c>
      <c r="L5829" s="11">
        <v>2</v>
      </c>
    </row>
    <row r="5830" spans="1:12">
      <c r="A5830" s="11" t="s">
        <v>10285</v>
      </c>
      <c r="D5830" s="11" t="s">
        <v>260</v>
      </c>
      <c r="E5830" s="19" t="s">
        <v>10535</v>
      </c>
      <c r="F5830" s="10">
        <v>42036</v>
      </c>
      <c r="G5830" s="10">
        <v>45689</v>
      </c>
      <c r="H5830" s="11">
        <v>11</v>
      </c>
      <c r="I5830" s="20" t="s">
        <v>259</v>
      </c>
      <c r="J5830" s="11" t="s">
        <v>261</v>
      </c>
      <c r="K5830" s="11" t="s">
        <v>11524</v>
      </c>
      <c r="L5830" s="11">
        <v>2</v>
      </c>
    </row>
    <row r="5831" spans="1:12">
      <c r="A5831" s="11" t="s">
        <v>10286</v>
      </c>
      <c r="D5831" s="11" t="s">
        <v>260</v>
      </c>
      <c r="E5831" s="19" t="s">
        <v>10536</v>
      </c>
      <c r="F5831" s="10">
        <v>42036</v>
      </c>
      <c r="G5831" s="10">
        <v>45689</v>
      </c>
      <c r="H5831" s="11">
        <v>11</v>
      </c>
      <c r="I5831" s="20" t="s">
        <v>259</v>
      </c>
      <c r="J5831" s="11" t="s">
        <v>261</v>
      </c>
      <c r="K5831" s="11" t="s">
        <v>11524</v>
      </c>
      <c r="L5831" s="11">
        <v>2</v>
      </c>
    </row>
    <row r="5832" spans="1:12">
      <c r="A5832" s="11" t="s">
        <v>10287</v>
      </c>
      <c r="D5832" s="11" t="s">
        <v>260</v>
      </c>
      <c r="E5832" s="19" t="s">
        <v>10537</v>
      </c>
      <c r="F5832" s="10">
        <v>42036</v>
      </c>
      <c r="G5832" s="10">
        <v>45689</v>
      </c>
      <c r="H5832" s="11">
        <v>11</v>
      </c>
      <c r="I5832" s="20" t="s">
        <v>259</v>
      </c>
      <c r="J5832" s="11" t="s">
        <v>261</v>
      </c>
      <c r="K5832" s="11" t="s">
        <v>11524</v>
      </c>
      <c r="L5832" s="11">
        <v>2</v>
      </c>
    </row>
    <row r="5833" spans="1:12">
      <c r="A5833" s="11" t="s">
        <v>10288</v>
      </c>
      <c r="D5833" s="11" t="s">
        <v>260</v>
      </c>
      <c r="E5833" s="19" t="s">
        <v>10538</v>
      </c>
      <c r="F5833" s="10">
        <v>42036</v>
      </c>
      <c r="G5833" s="10">
        <v>45689</v>
      </c>
      <c r="H5833" s="11">
        <v>11</v>
      </c>
      <c r="I5833" s="20" t="s">
        <v>259</v>
      </c>
      <c r="J5833" s="11" t="s">
        <v>261</v>
      </c>
      <c r="K5833" s="11" t="s">
        <v>11524</v>
      </c>
      <c r="L5833" s="11">
        <v>2</v>
      </c>
    </row>
    <row r="5834" spans="1:12">
      <c r="A5834" s="11" t="s">
        <v>10289</v>
      </c>
      <c r="D5834" s="11" t="s">
        <v>260</v>
      </c>
      <c r="E5834" s="19" t="s">
        <v>10539</v>
      </c>
      <c r="F5834" s="10">
        <v>42036</v>
      </c>
      <c r="G5834" s="10">
        <v>45689</v>
      </c>
      <c r="H5834" s="11">
        <v>11</v>
      </c>
      <c r="I5834" s="20" t="s">
        <v>259</v>
      </c>
      <c r="J5834" s="11" t="s">
        <v>261</v>
      </c>
      <c r="K5834" s="11" t="s">
        <v>11524</v>
      </c>
      <c r="L5834" s="11">
        <v>2</v>
      </c>
    </row>
    <row r="5835" spans="1:12">
      <c r="A5835" s="11" t="s">
        <v>10290</v>
      </c>
      <c r="D5835" s="11" t="s">
        <v>260</v>
      </c>
      <c r="E5835" s="19" t="s">
        <v>10540</v>
      </c>
      <c r="F5835" s="10">
        <v>42036</v>
      </c>
      <c r="G5835" s="10">
        <v>45689</v>
      </c>
      <c r="H5835" s="11">
        <v>11</v>
      </c>
      <c r="I5835" s="20" t="s">
        <v>259</v>
      </c>
      <c r="J5835" s="11" t="s">
        <v>261</v>
      </c>
      <c r="K5835" s="11" t="s">
        <v>11524</v>
      </c>
      <c r="L5835" s="11">
        <v>2</v>
      </c>
    </row>
    <row r="5836" spans="1:12">
      <c r="A5836" s="11" t="s">
        <v>10291</v>
      </c>
      <c r="D5836" s="11" t="s">
        <v>260</v>
      </c>
      <c r="E5836" s="19" t="s">
        <v>10541</v>
      </c>
      <c r="F5836" s="10">
        <v>42036</v>
      </c>
      <c r="G5836" s="10">
        <v>45689</v>
      </c>
      <c r="H5836" s="11">
        <v>11</v>
      </c>
      <c r="I5836" s="20" t="s">
        <v>259</v>
      </c>
      <c r="J5836" s="11" t="s">
        <v>261</v>
      </c>
      <c r="K5836" s="11" t="s">
        <v>11524</v>
      </c>
      <c r="L5836" s="11">
        <v>2</v>
      </c>
    </row>
    <row r="5837" spans="1:12">
      <c r="A5837" s="11" t="s">
        <v>10292</v>
      </c>
      <c r="D5837" s="11" t="s">
        <v>260</v>
      </c>
      <c r="E5837" s="19" t="s">
        <v>10542</v>
      </c>
      <c r="F5837" s="10">
        <v>42036</v>
      </c>
      <c r="G5837" s="10">
        <v>45689</v>
      </c>
      <c r="H5837" s="11">
        <v>11</v>
      </c>
      <c r="I5837" s="20" t="s">
        <v>259</v>
      </c>
      <c r="J5837" s="11" t="s">
        <v>261</v>
      </c>
      <c r="K5837" s="11" t="s">
        <v>11524</v>
      </c>
      <c r="L5837" s="11">
        <v>2</v>
      </c>
    </row>
    <row r="5838" spans="1:12">
      <c r="A5838" s="11" t="s">
        <v>10293</v>
      </c>
      <c r="D5838" s="11" t="s">
        <v>260</v>
      </c>
      <c r="E5838" s="19" t="s">
        <v>10543</v>
      </c>
      <c r="F5838" s="10">
        <v>42036</v>
      </c>
      <c r="G5838" s="10">
        <v>45689</v>
      </c>
      <c r="H5838" s="11">
        <v>11</v>
      </c>
      <c r="I5838" s="20" t="s">
        <v>259</v>
      </c>
      <c r="J5838" s="11" t="s">
        <v>261</v>
      </c>
      <c r="K5838" s="11" t="s">
        <v>11524</v>
      </c>
      <c r="L5838" s="11">
        <v>2</v>
      </c>
    </row>
    <row r="5839" spans="1:12">
      <c r="A5839" s="11" t="s">
        <v>10294</v>
      </c>
      <c r="D5839" s="11" t="s">
        <v>260</v>
      </c>
      <c r="E5839" s="19" t="s">
        <v>10544</v>
      </c>
      <c r="F5839" s="10">
        <v>42036</v>
      </c>
      <c r="G5839" s="10">
        <v>45689</v>
      </c>
      <c r="H5839" s="11">
        <v>11</v>
      </c>
      <c r="I5839" s="20" t="s">
        <v>259</v>
      </c>
      <c r="J5839" s="11" t="s">
        <v>261</v>
      </c>
      <c r="K5839" s="11" t="s">
        <v>11524</v>
      </c>
      <c r="L5839" s="11">
        <v>2</v>
      </c>
    </row>
    <row r="5840" spans="1:12">
      <c r="A5840" s="11" t="s">
        <v>10295</v>
      </c>
      <c r="D5840" s="11" t="s">
        <v>260</v>
      </c>
      <c r="E5840" s="19" t="s">
        <v>10545</v>
      </c>
      <c r="F5840" s="10">
        <v>42036</v>
      </c>
      <c r="G5840" s="10">
        <v>45689</v>
      </c>
      <c r="H5840" s="11">
        <v>11</v>
      </c>
      <c r="I5840" s="20" t="s">
        <v>259</v>
      </c>
      <c r="J5840" s="11" t="s">
        <v>261</v>
      </c>
      <c r="K5840" s="11" t="s">
        <v>11524</v>
      </c>
      <c r="L5840" s="11">
        <v>2</v>
      </c>
    </row>
    <row r="5841" spans="1:12">
      <c r="A5841" s="11" t="s">
        <v>10296</v>
      </c>
      <c r="D5841" s="11" t="s">
        <v>260</v>
      </c>
      <c r="E5841" s="19" t="s">
        <v>10546</v>
      </c>
      <c r="F5841" s="10">
        <v>42036</v>
      </c>
      <c r="G5841" s="10">
        <v>45689</v>
      </c>
      <c r="H5841" s="11">
        <v>11</v>
      </c>
      <c r="I5841" s="11" t="s">
        <v>277</v>
      </c>
      <c r="J5841" s="11" t="s">
        <v>261</v>
      </c>
      <c r="K5841" s="11" t="s">
        <v>11524</v>
      </c>
      <c r="L5841" s="11">
        <v>2</v>
      </c>
    </row>
    <row r="5842" spans="1:12">
      <c r="A5842" s="11" t="s">
        <v>10297</v>
      </c>
      <c r="D5842" s="11" t="s">
        <v>260</v>
      </c>
      <c r="E5842" s="19" t="s">
        <v>10547</v>
      </c>
      <c r="F5842" s="10">
        <v>42036</v>
      </c>
      <c r="G5842" s="10">
        <v>45689</v>
      </c>
      <c r="H5842" s="11">
        <v>11</v>
      </c>
      <c r="I5842" s="11" t="s">
        <v>277</v>
      </c>
      <c r="J5842" s="11" t="s">
        <v>261</v>
      </c>
      <c r="K5842" s="11" t="s">
        <v>11524</v>
      </c>
      <c r="L5842" s="11">
        <v>2</v>
      </c>
    </row>
    <row r="5843" spans="1:12">
      <c r="A5843" s="11" t="s">
        <v>10298</v>
      </c>
      <c r="D5843" s="11" t="s">
        <v>260</v>
      </c>
      <c r="E5843" s="19" t="s">
        <v>10548</v>
      </c>
      <c r="F5843" s="10">
        <v>42036</v>
      </c>
      <c r="G5843" s="10">
        <v>45689</v>
      </c>
      <c r="H5843" s="11">
        <v>11</v>
      </c>
      <c r="I5843" s="11" t="s">
        <v>277</v>
      </c>
      <c r="J5843" s="11" t="s">
        <v>261</v>
      </c>
      <c r="K5843" s="11" t="s">
        <v>11524</v>
      </c>
      <c r="L5843" s="11">
        <v>2</v>
      </c>
    </row>
    <row r="5844" spans="1:12">
      <c r="A5844" s="11" t="s">
        <v>10299</v>
      </c>
      <c r="D5844" s="11" t="s">
        <v>260</v>
      </c>
      <c r="E5844" s="19" t="s">
        <v>10549</v>
      </c>
      <c r="F5844" s="10">
        <v>42036</v>
      </c>
      <c r="G5844" s="10">
        <v>45689</v>
      </c>
      <c r="H5844" s="11">
        <v>11</v>
      </c>
      <c r="I5844" s="20" t="s">
        <v>259</v>
      </c>
      <c r="J5844" s="11" t="s">
        <v>261</v>
      </c>
      <c r="K5844" s="11" t="s">
        <v>11524</v>
      </c>
      <c r="L5844" s="11">
        <v>2</v>
      </c>
    </row>
    <row r="5845" spans="1:12">
      <c r="A5845" s="11" t="s">
        <v>10300</v>
      </c>
      <c r="D5845" s="11" t="s">
        <v>260</v>
      </c>
      <c r="E5845" s="19" t="s">
        <v>10550</v>
      </c>
      <c r="F5845" s="10">
        <v>42036</v>
      </c>
      <c r="G5845" s="10">
        <v>45689</v>
      </c>
      <c r="H5845" s="11">
        <v>11</v>
      </c>
      <c r="I5845" s="20" t="s">
        <v>259</v>
      </c>
      <c r="J5845" s="11" t="s">
        <v>261</v>
      </c>
      <c r="K5845" s="11" t="s">
        <v>11524</v>
      </c>
      <c r="L5845" s="11">
        <v>2</v>
      </c>
    </row>
    <row r="5846" spans="1:12">
      <c r="A5846" s="11" t="s">
        <v>10301</v>
      </c>
      <c r="D5846" s="11" t="s">
        <v>260</v>
      </c>
      <c r="E5846" s="19" t="s">
        <v>10551</v>
      </c>
      <c r="F5846" s="10">
        <v>42036</v>
      </c>
      <c r="G5846" s="10">
        <v>45689</v>
      </c>
      <c r="H5846" s="11">
        <v>11</v>
      </c>
      <c r="I5846" s="20" t="s">
        <v>259</v>
      </c>
      <c r="J5846" s="11" t="s">
        <v>261</v>
      </c>
      <c r="K5846" s="11" t="s">
        <v>11524</v>
      </c>
      <c r="L5846" s="11">
        <v>2</v>
      </c>
    </row>
    <row r="5847" spans="1:12">
      <c r="A5847" s="11" t="s">
        <v>10302</v>
      </c>
      <c r="D5847" s="11" t="s">
        <v>260</v>
      </c>
      <c r="E5847" s="19" t="s">
        <v>10552</v>
      </c>
      <c r="F5847" s="10">
        <v>42036</v>
      </c>
      <c r="G5847" s="10">
        <v>45689</v>
      </c>
      <c r="H5847" s="11">
        <v>11</v>
      </c>
      <c r="I5847" s="20" t="s">
        <v>259</v>
      </c>
      <c r="J5847" s="11" t="s">
        <v>261</v>
      </c>
      <c r="K5847" s="11" t="s">
        <v>11524</v>
      </c>
      <c r="L5847" s="11">
        <v>2</v>
      </c>
    </row>
    <row r="5848" spans="1:12">
      <c r="A5848" s="11" t="s">
        <v>10303</v>
      </c>
      <c r="D5848" s="11" t="s">
        <v>260</v>
      </c>
      <c r="E5848" s="19" t="s">
        <v>10553</v>
      </c>
      <c r="F5848" s="10">
        <v>42036</v>
      </c>
      <c r="G5848" s="10">
        <v>45689</v>
      </c>
      <c r="H5848" s="11">
        <v>11</v>
      </c>
      <c r="I5848" s="20" t="s">
        <v>259</v>
      </c>
      <c r="J5848" s="11" t="s">
        <v>261</v>
      </c>
      <c r="K5848" s="11" t="s">
        <v>11524</v>
      </c>
      <c r="L5848" s="11">
        <v>2</v>
      </c>
    </row>
    <row r="5849" spans="1:12">
      <c r="A5849" s="11" t="s">
        <v>10304</v>
      </c>
      <c r="D5849" s="11" t="s">
        <v>260</v>
      </c>
      <c r="E5849" s="19" t="s">
        <v>10554</v>
      </c>
      <c r="F5849" s="10">
        <v>42036</v>
      </c>
      <c r="G5849" s="10">
        <v>45689</v>
      </c>
      <c r="H5849" s="11">
        <v>11</v>
      </c>
      <c r="I5849" s="20" t="s">
        <v>259</v>
      </c>
      <c r="J5849" s="11" t="s">
        <v>261</v>
      </c>
      <c r="K5849" s="11" t="s">
        <v>11524</v>
      </c>
      <c r="L5849" s="11">
        <v>2</v>
      </c>
    </row>
    <row r="5850" spans="1:12">
      <c r="A5850" s="11" t="s">
        <v>10305</v>
      </c>
      <c r="D5850" s="11" t="s">
        <v>260</v>
      </c>
      <c r="E5850" s="19" t="s">
        <v>10555</v>
      </c>
      <c r="F5850" s="10">
        <v>42036</v>
      </c>
      <c r="G5850" s="10">
        <v>45689</v>
      </c>
      <c r="H5850" s="11">
        <v>11</v>
      </c>
      <c r="I5850" s="20" t="s">
        <v>259</v>
      </c>
      <c r="J5850" s="11" t="s">
        <v>261</v>
      </c>
      <c r="K5850" s="11" t="s">
        <v>11524</v>
      </c>
      <c r="L5850" s="11">
        <v>2</v>
      </c>
    </row>
    <row r="5851" spans="1:12">
      <c r="A5851" s="11" t="s">
        <v>10306</v>
      </c>
      <c r="D5851" s="11" t="s">
        <v>260</v>
      </c>
      <c r="E5851" s="19" t="s">
        <v>10556</v>
      </c>
      <c r="F5851" s="10">
        <v>42036</v>
      </c>
      <c r="G5851" s="10">
        <v>45689</v>
      </c>
      <c r="H5851" s="11">
        <v>11</v>
      </c>
      <c r="I5851" s="20" t="s">
        <v>259</v>
      </c>
      <c r="J5851" s="11" t="s">
        <v>261</v>
      </c>
      <c r="K5851" s="11" t="s">
        <v>11524</v>
      </c>
      <c r="L5851" s="11">
        <v>2</v>
      </c>
    </row>
    <row r="5852" spans="1:12">
      <c r="A5852" s="11" t="s">
        <v>10307</v>
      </c>
      <c r="D5852" s="11" t="s">
        <v>260</v>
      </c>
      <c r="E5852" s="19" t="s">
        <v>10557</v>
      </c>
      <c r="F5852" s="10">
        <v>42036</v>
      </c>
      <c r="G5852" s="10">
        <v>45689</v>
      </c>
      <c r="H5852" s="11">
        <v>11</v>
      </c>
      <c r="I5852" s="20" t="s">
        <v>259</v>
      </c>
      <c r="J5852" s="11" t="s">
        <v>261</v>
      </c>
      <c r="K5852" s="11" t="s">
        <v>11524</v>
      </c>
      <c r="L5852" s="11">
        <v>2</v>
      </c>
    </row>
    <row r="5853" spans="1:12">
      <c r="A5853" s="11" t="s">
        <v>10308</v>
      </c>
      <c r="D5853" s="11" t="s">
        <v>260</v>
      </c>
      <c r="E5853" s="19" t="s">
        <v>10558</v>
      </c>
      <c r="F5853" s="10">
        <v>42036</v>
      </c>
      <c r="G5853" s="10">
        <v>45689</v>
      </c>
      <c r="H5853" s="11">
        <v>11</v>
      </c>
      <c r="I5853" s="20" t="s">
        <v>259</v>
      </c>
      <c r="J5853" s="11" t="s">
        <v>261</v>
      </c>
      <c r="K5853" s="11" t="s">
        <v>11524</v>
      </c>
      <c r="L5853" s="11">
        <v>2</v>
      </c>
    </row>
    <row r="5854" spans="1:12">
      <c r="A5854" s="11" t="s">
        <v>10309</v>
      </c>
      <c r="D5854" s="11" t="s">
        <v>260</v>
      </c>
      <c r="E5854" s="19" t="s">
        <v>10559</v>
      </c>
      <c r="F5854" s="10">
        <v>42036</v>
      </c>
      <c r="G5854" s="10">
        <v>45689</v>
      </c>
      <c r="H5854" s="11">
        <v>11</v>
      </c>
      <c r="I5854" s="20" t="s">
        <v>259</v>
      </c>
      <c r="J5854" s="11" t="s">
        <v>261</v>
      </c>
      <c r="K5854" s="11" t="s">
        <v>11524</v>
      </c>
      <c r="L5854" s="11">
        <v>2</v>
      </c>
    </row>
    <row r="5855" spans="1:12">
      <c r="A5855" s="11" t="s">
        <v>10310</v>
      </c>
      <c r="D5855" s="11" t="s">
        <v>260</v>
      </c>
      <c r="E5855" s="19" t="s">
        <v>10560</v>
      </c>
      <c r="F5855" s="10">
        <v>42036</v>
      </c>
      <c r="G5855" s="10">
        <v>45689</v>
      </c>
      <c r="H5855" s="11">
        <v>11</v>
      </c>
      <c r="I5855" s="20" t="s">
        <v>259</v>
      </c>
      <c r="J5855" s="11" t="s">
        <v>261</v>
      </c>
      <c r="K5855" s="11" t="s">
        <v>11524</v>
      </c>
      <c r="L5855" s="11">
        <v>2</v>
      </c>
    </row>
    <row r="5856" spans="1:12">
      <c r="A5856" s="11" t="s">
        <v>10311</v>
      </c>
      <c r="D5856" s="11" t="s">
        <v>260</v>
      </c>
      <c r="E5856" s="19" t="s">
        <v>10561</v>
      </c>
      <c r="F5856" s="10">
        <v>42036</v>
      </c>
      <c r="G5856" s="10">
        <v>45689</v>
      </c>
      <c r="H5856" s="11">
        <v>11</v>
      </c>
      <c r="I5856" s="20" t="s">
        <v>259</v>
      </c>
      <c r="J5856" s="11" t="s">
        <v>261</v>
      </c>
      <c r="K5856" s="11" t="s">
        <v>11524</v>
      </c>
      <c r="L5856" s="11">
        <v>2</v>
      </c>
    </row>
    <row r="5857" spans="1:12">
      <c r="A5857" s="11" t="s">
        <v>10312</v>
      </c>
      <c r="D5857" s="11" t="s">
        <v>260</v>
      </c>
      <c r="E5857" s="19" t="s">
        <v>10562</v>
      </c>
      <c r="F5857" s="10">
        <v>42036</v>
      </c>
      <c r="G5857" s="10">
        <v>45689</v>
      </c>
      <c r="H5857" s="11">
        <v>11</v>
      </c>
      <c r="I5857" s="20" t="s">
        <v>259</v>
      </c>
      <c r="J5857" s="11" t="s">
        <v>261</v>
      </c>
      <c r="K5857" s="11" t="s">
        <v>11524</v>
      </c>
      <c r="L5857" s="11">
        <v>2</v>
      </c>
    </row>
    <row r="5858" spans="1:12">
      <c r="A5858" s="11" t="s">
        <v>10313</v>
      </c>
      <c r="D5858" s="11" t="s">
        <v>260</v>
      </c>
      <c r="E5858" s="19" t="s">
        <v>10563</v>
      </c>
      <c r="F5858" s="10">
        <v>42036</v>
      </c>
      <c r="G5858" s="10">
        <v>45689</v>
      </c>
      <c r="H5858" s="11">
        <v>11</v>
      </c>
      <c r="I5858" s="20" t="s">
        <v>259</v>
      </c>
      <c r="J5858" s="11" t="s">
        <v>261</v>
      </c>
      <c r="K5858" s="11" t="s">
        <v>11524</v>
      </c>
      <c r="L5858" s="11">
        <v>2</v>
      </c>
    </row>
    <row r="5859" spans="1:12">
      <c r="A5859" s="11" t="s">
        <v>10314</v>
      </c>
      <c r="D5859" s="11" t="s">
        <v>260</v>
      </c>
      <c r="E5859" s="19" t="s">
        <v>10564</v>
      </c>
      <c r="F5859" s="10">
        <v>42036</v>
      </c>
      <c r="G5859" s="10">
        <v>45689</v>
      </c>
      <c r="H5859" s="11">
        <v>11</v>
      </c>
      <c r="I5859" s="11" t="s">
        <v>277</v>
      </c>
      <c r="J5859" s="11" t="s">
        <v>261</v>
      </c>
      <c r="K5859" s="11" t="s">
        <v>11524</v>
      </c>
      <c r="L5859" s="11">
        <v>2</v>
      </c>
    </row>
    <row r="5860" spans="1:12">
      <c r="A5860" s="11" t="s">
        <v>10315</v>
      </c>
      <c r="D5860" s="11" t="s">
        <v>260</v>
      </c>
      <c r="E5860" s="19" t="s">
        <v>10565</v>
      </c>
      <c r="F5860" s="10">
        <v>42036</v>
      </c>
      <c r="G5860" s="10">
        <v>45689</v>
      </c>
      <c r="H5860" s="11">
        <v>11</v>
      </c>
      <c r="I5860" s="11" t="s">
        <v>277</v>
      </c>
      <c r="J5860" s="11" t="s">
        <v>261</v>
      </c>
      <c r="K5860" s="11" t="s">
        <v>11524</v>
      </c>
      <c r="L5860" s="11">
        <v>2</v>
      </c>
    </row>
    <row r="5861" spans="1:12">
      <c r="A5861" s="11" t="s">
        <v>10316</v>
      </c>
      <c r="D5861" s="11" t="s">
        <v>260</v>
      </c>
      <c r="E5861" s="19" t="s">
        <v>10566</v>
      </c>
      <c r="F5861" s="10">
        <v>42036</v>
      </c>
      <c r="G5861" s="10">
        <v>45689</v>
      </c>
      <c r="H5861" s="11">
        <v>11</v>
      </c>
      <c r="I5861" s="11" t="s">
        <v>277</v>
      </c>
      <c r="J5861" s="11" t="s">
        <v>261</v>
      </c>
      <c r="K5861" s="11" t="s">
        <v>11524</v>
      </c>
      <c r="L5861" s="11">
        <v>2</v>
      </c>
    </row>
    <row r="5862" spans="1:12">
      <c r="A5862" s="11" t="s">
        <v>10317</v>
      </c>
      <c r="D5862" s="11" t="s">
        <v>260</v>
      </c>
      <c r="E5862" s="19" t="s">
        <v>10567</v>
      </c>
      <c r="F5862" s="10">
        <v>42036</v>
      </c>
      <c r="G5862" s="10">
        <v>45689</v>
      </c>
      <c r="H5862" s="11">
        <v>11</v>
      </c>
      <c r="I5862" s="20" t="s">
        <v>259</v>
      </c>
      <c r="J5862" s="11" t="s">
        <v>261</v>
      </c>
      <c r="K5862" s="11" t="s">
        <v>11524</v>
      </c>
      <c r="L5862" s="11">
        <v>2</v>
      </c>
    </row>
    <row r="5863" spans="1:12">
      <c r="A5863" s="11" t="s">
        <v>10318</v>
      </c>
      <c r="D5863" s="11" t="s">
        <v>260</v>
      </c>
      <c r="E5863" s="19" t="s">
        <v>10568</v>
      </c>
      <c r="F5863" s="10">
        <v>42036</v>
      </c>
      <c r="G5863" s="10">
        <v>45689</v>
      </c>
      <c r="H5863" s="11">
        <v>11</v>
      </c>
      <c r="I5863" s="20" t="s">
        <v>259</v>
      </c>
      <c r="J5863" s="11" t="s">
        <v>261</v>
      </c>
      <c r="K5863" s="11" t="s">
        <v>11524</v>
      </c>
      <c r="L5863" s="11">
        <v>2</v>
      </c>
    </row>
    <row r="5864" spans="1:12">
      <c r="A5864" s="11" t="s">
        <v>10319</v>
      </c>
      <c r="D5864" s="11" t="s">
        <v>260</v>
      </c>
      <c r="E5864" s="19" t="s">
        <v>10569</v>
      </c>
      <c r="F5864" s="10">
        <v>42036</v>
      </c>
      <c r="G5864" s="10">
        <v>45689</v>
      </c>
      <c r="H5864" s="11">
        <v>11</v>
      </c>
      <c r="I5864" s="20" t="s">
        <v>259</v>
      </c>
      <c r="J5864" s="11" t="s">
        <v>261</v>
      </c>
      <c r="K5864" s="11" t="s">
        <v>11524</v>
      </c>
      <c r="L5864" s="11">
        <v>2</v>
      </c>
    </row>
    <row r="5865" spans="1:12">
      <c r="A5865" s="11" t="s">
        <v>10320</v>
      </c>
      <c r="D5865" s="11" t="s">
        <v>260</v>
      </c>
      <c r="E5865" s="19" t="s">
        <v>10570</v>
      </c>
      <c r="F5865" s="10">
        <v>42036</v>
      </c>
      <c r="G5865" s="10">
        <v>45689</v>
      </c>
      <c r="H5865" s="11">
        <v>11</v>
      </c>
      <c r="I5865" s="20" t="s">
        <v>259</v>
      </c>
      <c r="J5865" s="11" t="s">
        <v>261</v>
      </c>
      <c r="K5865" s="11" t="s">
        <v>11524</v>
      </c>
      <c r="L5865" s="11">
        <v>2</v>
      </c>
    </row>
    <row r="5866" spans="1:12">
      <c r="A5866" s="11" t="s">
        <v>10321</v>
      </c>
      <c r="D5866" s="11" t="s">
        <v>260</v>
      </c>
      <c r="E5866" s="19" t="s">
        <v>10571</v>
      </c>
      <c r="F5866" s="10">
        <v>42036</v>
      </c>
      <c r="G5866" s="10">
        <v>45689</v>
      </c>
      <c r="H5866" s="11">
        <v>11</v>
      </c>
      <c r="I5866" s="20" t="s">
        <v>259</v>
      </c>
      <c r="J5866" s="11" t="s">
        <v>261</v>
      </c>
      <c r="K5866" s="11" t="s">
        <v>11524</v>
      </c>
      <c r="L5866" s="11">
        <v>2</v>
      </c>
    </row>
    <row r="5867" spans="1:12">
      <c r="A5867" s="11" t="s">
        <v>10322</v>
      </c>
      <c r="D5867" s="11" t="s">
        <v>260</v>
      </c>
      <c r="E5867" s="19" t="s">
        <v>10572</v>
      </c>
      <c r="F5867" s="10">
        <v>42036</v>
      </c>
      <c r="G5867" s="10">
        <v>45689</v>
      </c>
      <c r="H5867" s="11">
        <v>11</v>
      </c>
      <c r="I5867" s="20" t="s">
        <v>259</v>
      </c>
      <c r="J5867" s="11" t="s">
        <v>261</v>
      </c>
      <c r="K5867" s="11" t="s">
        <v>11524</v>
      </c>
      <c r="L5867" s="11">
        <v>2</v>
      </c>
    </row>
    <row r="5868" spans="1:12">
      <c r="A5868" s="11" t="s">
        <v>10323</v>
      </c>
      <c r="D5868" s="11" t="s">
        <v>260</v>
      </c>
      <c r="E5868" s="19" t="s">
        <v>10573</v>
      </c>
      <c r="F5868" s="10">
        <v>42036</v>
      </c>
      <c r="G5868" s="10">
        <v>45689</v>
      </c>
      <c r="H5868" s="11">
        <v>11</v>
      </c>
      <c r="I5868" s="20" t="s">
        <v>259</v>
      </c>
      <c r="J5868" s="11" t="s">
        <v>261</v>
      </c>
      <c r="K5868" s="11" t="s">
        <v>11524</v>
      </c>
      <c r="L5868" s="11">
        <v>2</v>
      </c>
    </row>
    <row r="5869" spans="1:12">
      <c r="A5869" s="11" t="s">
        <v>10324</v>
      </c>
      <c r="D5869" s="11" t="s">
        <v>260</v>
      </c>
      <c r="E5869" s="19" t="s">
        <v>10574</v>
      </c>
      <c r="F5869" s="10">
        <v>42036</v>
      </c>
      <c r="G5869" s="10">
        <v>45689</v>
      </c>
      <c r="H5869" s="11">
        <v>11</v>
      </c>
      <c r="I5869" s="20" t="s">
        <v>259</v>
      </c>
      <c r="J5869" s="11" t="s">
        <v>261</v>
      </c>
      <c r="K5869" s="11" t="s">
        <v>11524</v>
      </c>
      <c r="L5869" s="11">
        <v>2</v>
      </c>
    </row>
    <row r="5870" spans="1:12">
      <c r="A5870" s="11" t="s">
        <v>10325</v>
      </c>
      <c r="D5870" s="11" t="s">
        <v>260</v>
      </c>
      <c r="E5870" s="19" t="s">
        <v>10575</v>
      </c>
      <c r="F5870" s="10">
        <v>42036</v>
      </c>
      <c r="G5870" s="10">
        <v>45689</v>
      </c>
      <c r="H5870" s="11">
        <v>11</v>
      </c>
      <c r="I5870" s="20" t="s">
        <v>259</v>
      </c>
      <c r="J5870" s="11" t="s">
        <v>261</v>
      </c>
      <c r="K5870" s="11" t="s">
        <v>11524</v>
      </c>
      <c r="L5870" s="11">
        <v>2</v>
      </c>
    </row>
    <row r="5871" spans="1:12">
      <c r="A5871" s="11" t="s">
        <v>10326</v>
      </c>
      <c r="D5871" s="11" t="s">
        <v>260</v>
      </c>
      <c r="E5871" s="19" t="s">
        <v>10576</v>
      </c>
      <c r="F5871" s="10">
        <v>42036</v>
      </c>
      <c r="G5871" s="10">
        <v>45689</v>
      </c>
      <c r="H5871" s="11">
        <v>11</v>
      </c>
      <c r="I5871" s="20" t="s">
        <v>259</v>
      </c>
      <c r="J5871" s="11" t="s">
        <v>261</v>
      </c>
      <c r="K5871" s="11" t="s">
        <v>11524</v>
      </c>
      <c r="L5871" s="11">
        <v>2</v>
      </c>
    </row>
    <row r="5872" spans="1:12">
      <c r="A5872" s="11" t="s">
        <v>10327</v>
      </c>
      <c r="D5872" s="11" t="s">
        <v>260</v>
      </c>
      <c r="E5872" s="19" t="s">
        <v>10577</v>
      </c>
      <c r="F5872" s="10">
        <v>42036</v>
      </c>
      <c r="G5872" s="10">
        <v>45689</v>
      </c>
      <c r="H5872" s="11">
        <v>11</v>
      </c>
      <c r="I5872" s="20" t="s">
        <v>259</v>
      </c>
      <c r="J5872" s="11" t="s">
        <v>261</v>
      </c>
      <c r="K5872" s="11" t="s">
        <v>11524</v>
      </c>
      <c r="L5872" s="11">
        <v>2</v>
      </c>
    </row>
    <row r="5873" spans="1:12">
      <c r="A5873" s="11" t="s">
        <v>10328</v>
      </c>
      <c r="D5873" s="11" t="s">
        <v>260</v>
      </c>
      <c r="E5873" s="19" t="s">
        <v>10578</v>
      </c>
      <c r="F5873" s="10">
        <v>42036</v>
      </c>
      <c r="G5873" s="10">
        <v>45689</v>
      </c>
      <c r="H5873" s="11">
        <v>11</v>
      </c>
      <c r="I5873" s="20" t="s">
        <v>259</v>
      </c>
      <c r="J5873" s="11" t="s">
        <v>261</v>
      </c>
      <c r="K5873" s="11" t="s">
        <v>11524</v>
      </c>
      <c r="L5873" s="11">
        <v>2</v>
      </c>
    </row>
    <row r="5874" spans="1:12">
      <c r="A5874" s="11" t="s">
        <v>10329</v>
      </c>
      <c r="D5874" s="11" t="s">
        <v>260</v>
      </c>
      <c r="E5874" s="19" t="s">
        <v>10579</v>
      </c>
      <c r="F5874" s="10">
        <v>42036</v>
      </c>
      <c r="G5874" s="10">
        <v>45689</v>
      </c>
      <c r="H5874" s="11">
        <v>11</v>
      </c>
      <c r="I5874" s="20" t="s">
        <v>259</v>
      </c>
      <c r="J5874" s="11" t="s">
        <v>261</v>
      </c>
      <c r="K5874" s="11" t="s">
        <v>11524</v>
      </c>
      <c r="L5874" s="11">
        <v>2</v>
      </c>
    </row>
    <row r="5875" spans="1:12">
      <c r="A5875" s="11" t="s">
        <v>10330</v>
      </c>
      <c r="D5875" s="11" t="s">
        <v>260</v>
      </c>
      <c r="E5875" s="19" t="s">
        <v>10580</v>
      </c>
      <c r="F5875" s="10">
        <v>42036</v>
      </c>
      <c r="G5875" s="10">
        <v>45689</v>
      </c>
      <c r="H5875" s="11">
        <v>11</v>
      </c>
      <c r="I5875" s="20" t="s">
        <v>259</v>
      </c>
      <c r="J5875" s="11" t="s">
        <v>261</v>
      </c>
      <c r="K5875" s="11" t="s">
        <v>11524</v>
      </c>
      <c r="L5875" s="11">
        <v>2</v>
      </c>
    </row>
    <row r="5876" spans="1:12">
      <c r="A5876" s="11" t="s">
        <v>10331</v>
      </c>
      <c r="D5876" s="11" t="s">
        <v>260</v>
      </c>
      <c r="E5876" s="19" t="s">
        <v>10581</v>
      </c>
      <c r="F5876" s="10">
        <v>42036</v>
      </c>
      <c r="G5876" s="10">
        <v>45689</v>
      </c>
      <c r="H5876" s="11">
        <v>11</v>
      </c>
      <c r="I5876" s="20" t="s">
        <v>259</v>
      </c>
      <c r="J5876" s="11" t="s">
        <v>261</v>
      </c>
      <c r="K5876" s="11" t="s">
        <v>11524</v>
      </c>
      <c r="L5876" s="11">
        <v>2</v>
      </c>
    </row>
    <row r="5877" spans="1:12">
      <c r="A5877" s="11" t="s">
        <v>10332</v>
      </c>
      <c r="D5877" s="11" t="s">
        <v>260</v>
      </c>
      <c r="E5877" s="19" t="s">
        <v>10582</v>
      </c>
      <c r="F5877" s="10">
        <v>42036</v>
      </c>
      <c r="G5877" s="10">
        <v>45689</v>
      </c>
      <c r="H5877" s="11">
        <v>11</v>
      </c>
      <c r="I5877" s="11" t="s">
        <v>277</v>
      </c>
      <c r="J5877" s="11" t="s">
        <v>261</v>
      </c>
      <c r="K5877" s="11" t="s">
        <v>11524</v>
      </c>
      <c r="L5877" s="11">
        <v>2</v>
      </c>
    </row>
    <row r="5878" spans="1:12">
      <c r="A5878" s="11" t="s">
        <v>10333</v>
      </c>
      <c r="D5878" s="11" t="s">
        <v>260</v>
      </c>
      <c r="E5878" s="19" t="s">
        <v>10583</v>
      </c>
      <c r="F5878" s="10">
        <v>42036</v>
      </c>
      <c r="G5878" s="10">
        <v>45689</v>
      </c>
      <c r="H5878" s="11">
        <v>11</v>
      </c>
      <c r="I5878" s="11" t="s">
        <v>277</v>
      </c>
      <c r="J5878" s="11" t="s">
        <v>261</v>
      </c>
      <c r="K5878" s="11" t="s">
        <v>11524</v>
      </c>
      <c r="L5878" s="11">
        <v>2</v>
      </c>
    </row>
    <row r="5879" spans="1:12">
      <c r="A5879" s="11" t="s">
        <v>10334</v>
      </c>
      <c r="D5879" s="11" t="s">
        <v>260</v>
      </c>
      <c r="E5879" s="19" t="s">
        <v>10584</v>
      </c>
      <c r="F5879" s="10">
        <v>42036</v>
      </c>
      <c r="G5879" s="10">
        <v>45689</v>
      </c>
      <c r="H5879" s="11">
        <v>11</v>
      </c>
      <c r="I5879" s="11" t="s">
        <v>277</v>
      </c>
      <c r="J5879" s="11" t="s">
        <v>261</v>
      </c>
      <c r="K5879" s="11" t="s">
        <v>11524</v>
      </c>
      <c r="L5879" s="11">
        <v>2</v>
      </c>
    </row>
    <row r="5880" spans="1:12">
      <c r="A5880" s="11" t="s">
        <v>10335</v>
      </c>
      <c r="D5880" s="11" t="s">
        <v>260</v>
      </c>
      <c r="E5880" s="19" t="s">
        <v>10585</v>
      </c>
      <c r="F5880" s="10">
        <v>42036</v>
      </c>
      <c r="G5880" s="10">
        <v>45689</v>
      </c>
      <c r="H5880" s="11">
        <v>11</v>
      </c>
      <c r="I5880" s="20" t="s">
        <v>259</v>
      </c>
      <c r="J5880" s="11" t="s">
        <v>261</v>
      </c>
      <c r="K5880" s="11" t="s">
        <v>11524</v>
      </c>
      <c r="L5880" s="11">
        <v>2</v>
      </c>
    </row>
    <row r="5881" spans="1:12">
      <c r="A5881" s="11" t="s">
        <v>10336</v>
      </c>
      <c r="D5881" s="11" t="s">
        <v>260</v>
      </c>
      <c r="E5881" s="19" t="s">
        <v>10586</v>
      </c>
      <c r="F5881" s="10">
        <v>42036</v>
      </c>
      <c r="G5881" s="10">
        <v>45689</v>
      </c>
      <c r="H5881" s="11">
        <v>11</v>
      </c>
      <c r="I5881" s="20" t="s">
        <v>259</v>
      </c>
      <c r="J5881" s="11" t="s">
        <v>261</v>
      </c>
      <c r="K5881" s="11" t="s">
        <v>11524</v>
      </c>
      <c r="L5881" s="11">
        <v>2</v>
      </c>
    </row>
    <row r="5882" spans="1:12">
      <c r="A5882" s="11" t="s">
        <v>10337</v>
      </c>
      <c r="D5882" s="11" t="s">
        <v>260</v>
      </c>
      <c r="E5882" s="19" t="s">
        <v>10587</v>
      </c>
      <c r="F5882" s="10">
        <v>42036</v>
      </c>
      <c r="G5882" s="10">
        <v>45689</v>
      </c>
      <c r="H5882" s="11">
        <v>11</v>
      </c>
      <c r="I5882" s="20" t="s">
        <v>259</v>
      </c>
      <c r="J5882" s="11" t="s">
        <v>261</v>
      </c>
      <c r="K5882" s="11" t="s">
        <v>11524</v>
      </c>
      <c r="L5882" s="11">
        <v>2</v>
      </c>
    </row>
    <row r="5883" spans="1:12">
      <c r="A5883" s="11" t="s">
        <v>10338</v>
      </c>
      <c r="D5883" s="11" t="s">
        <v>260</v>
      </c>
      <c r="E5883" s="19" t="s">
        <v>10588</v>
      </c>
      <c r="F5883" s="10">
        <v>42036</v>
      </c>
      <c r="G5883" s="10">
        <v>45689</v>
      </c>
      <c r="H5883" s="11">
        <v>11</v>
      </c>
      <c r="I5883" s="20" t="s">
        <v>259</v>
      </c>
      <c r="J5883" s="11" t="s">
        <v>261</v>
      </c>
      <c r="K5883" s="11" t="s">
        <v>11524</v>
      </c>
      <c r="L5883" s="11">
        <v>2</v>
      </c>
    </row>
    <row r="5884" spans="1:12">
      <c r="A5884" s="11" t="s">
        <v>10339</v>
      </c>
      <c r="D5884" s="11" t="s">
        <v>260</v>
      </c>
      <c r="E5884" s="19" t="s">
        <v>10589</v>
      </c>
      <c r="F5884" s="10">
        <v>42036</v>
      </c>
      <c r="G5884" s="10">
        <v>45689</v>
      </c>
      <c r="H5884" s="11">
        <v>11</v>
      </c>
      <c r="I5884" s="20" t="s">
        <v>259</v>
      </c>
      <c r="J5884" s="11" t="s">
        <v>261</v>
      </c>
      <c r="K5884" s="11" t="s">
        <v>11524</v>
      </c>
      <c r="L5884" s="11">
        <v>2</v>
      </c>
    </row>
    <row r="5885" spans="1:12">
      <c r="A5885" s="11" t="s">
        <v>10340</v>
      </c>
      <c r="D5885" s="11" t="s">
        <v>260</v>
      </c>
      <c r="E5885" s="19" t="s">
        <v>10590</v>
      </c>
      <c r="F5885" s="10">
        <v>42036</v>
      </c>
      <c r="G5885" s="10">
        <v>45689</v>
      </c>
      <c r="H5885" s="11">
        <v>11</v>
      </c>
      <c r="I5885" s="20" t="s">
        <v>259</v>
      </c>
      <c r="J5885" s="11" t="s">
        <v>261</v>
      </c>
      <c r="K5885" s="11" t="s">
        <v>11524</v>
      </c>
      <c r="L5885" s="11">
        <v>2</v>
      </c>
    </row>
    <row r="5886" spans="1:12">
      <c r="A5886" s="11" t="s">
        <v>10341</v>
      </c>
      <c r="D5886" s="11" t="s">
        <v>260</v>
      </c>
      <c r="E5886" s="19" t="s">
        <v>10591</v>
      </c>
      <c r="F5886" s="10">
        <v>42036</v>
      </c>
      <c r="G5886" s="10">
        <v>45689</v>
      </c>
      <c r="H5886" s="11">
        <v>11</v>
      </c>
      <c r="I5886" s="20" t="s">
        <v>259</v>
      </c>
      <c r="J5886" s="11" t="s">
        <v>261</v>
      </c>
      <c r="K5886" s="11" t="s">
        <v>11524</v>
      </c>
      <c r="L5886" s="11">
        <v>2</v>
      </c>
    </row>
    <row r="5887" spans="1:12">
      <c r="A5887" s="11" t="s">
        <v>10342</v>
      </c>
      <c r="D5887" s="11" t="s">
        <v>260</v>
      </c>
      <c r="E5887" s="19" t="s">
        <v>10592</v>
      </c>
      <c r="F5887" s="10">
        <v>42036</v>
      </c>
      <c r="G5887" s="10">
        <v>45689</v>
      </c>
      <c r="H5887" s="11">
        <v>11</v>
      </c>
      <c r="I5887" s="20" t="s">
        <v>259</v>
      </c>
      <c r="J5887" s="11" t="s">
        <v>261</v>
      </c>
      <c r="K5887" s="11" t="s">
        <v>11524</v>
      </c>
      <c r="L5887" s="11">
        <v>2</v>
      </c>
    </row>
    <row r="5888" spans="1:12">
      <c r="A5888" s="11" t="s">
        <v>10343</v>
      </c>
      <c r="D5888" s="11" t="s">
        <v>260</v>
      </c>
      <c r="E5888" s="19" t="s">
        <v>10593</v>
      </c>
      <c r="F5888" s="10">
        <v>42036</v>
      </c>
      <c r="G5888" s="10">
        <v>45689</v>
      </c>
      <c r="H5888" s="11">
        <v>11</v>
      </c>
      <c r="I5888" s="20" t="s">
        <v>259</v>
      </c>
      <c r="J5888" s="11" t="s">
        <v>261</v>
      </c>
      <c r="K5888" s="11" t="s">
        <v>11524</v>
      </c>
      <c r="L5888" s="11">
        <v>2</v>
      </c>
    </row>
    <row r="5889" spans="1:12">
      <c r="A5889" s="11" t="s">
        <v>10344</v>
      </c>
      <c r="D5889" s="11" t="s">
        <v>260</v>
      </c>
      <c r="E5889" s="19" t="s">
        <v>10594</v>
      </c>
      <c r="F5889" s="10">
        <v>42036</v>
      </c>
      <c r="G5889" s="10">
        <v>45689</v>
      </c>
      <c r="H5889" s="11">
        <v>11</v>
      </c>
      <c r="I5889" s="20" t="s">
        <v>259</v>
      </c>
      <c r="J5889" s="11" t="s">
        <v>261</v>
      </c>
      <c r="K5889" s="11" t="s">
        <v>11524</v>
      </c>
      <c r="L5889" s="11">
        <v>2</v>
      </c>
    </row>
    <row r="5890" spans="1:12">
      <c r="A5890" s="11" t="s">
        <v>10345</v>
      </c>
      <c r="D5890" s="11" t="s">
        <v>260</v>
      </c>
      <c r="E5890" s="19" t="s">
        <v>10595</v>
      </c>
      <c r="F5890" s="10">
        <v>42036</v>
      </c>
      <c r="G5890" s="10">
        <v>45689</v>
      </c>
      <c r="H5890" s="11">
        <v>11</v>
      </c>
      <c r="I5890" s="20" t="s">
        <v>259</v>
      </c>
      <c r="J5890" s="11" t="s">
        <v>261</v>
      </c>
      <c r="K5890" s="11" t="s">
        <v>11524</v>
      </c>
      <c r="L5890" s="11">
        <v>2</v>
      </c>
    </row>
    <row r="5891" spans="1:12">
      <c r="A5891" s="11" t="s">
        <v>10346</v>
      </c>
      <c r="D5891" s="11" t="s">
        <v>260</v>
      </c>
      <c r="E5891" s="19" t="s">
        <v>10596</v>
      </c>
      <c r="F5891" s="10">
        <v>42036</v>
      </c>
      <c r="G5891" s="10">
        <v>45689</v>
      </c>
      <c r="H5891" s="11">
        <v>11</v>
      </c>
      <c r="I5891" s="20" t="s">
        <v>259</v>
      </c>
      <c r="J5891" s="11" t="s">
        <v>261</v>
      </c>
      <c r="K5891" s="11" t="s">
        <v>11524</v>
      </c>
      <c r="L5891" s="11">
        <v>2</v>
      </c>
    </row>
    <row r="5892" spans="1:12">
      <c r="A5892" s="11" t="s">
        <v>10347</v>
      </c>
      <c r="D5892" s="11" t="s">
        <v>260</v>
      </c>
      <c r="E5892" s="19" t="s">
        <v>10597</v>
      </c>
      <c r="F5892" s="10">
        <v>42036</v>
      </c>
      <c r="G5892" s="10">
        <v>45689</v>
      </c>
      <c r="H5892" s="11">
        <v>11</v>
      </c>
      <c r="I5892" s="20" t="s">
        <v>259</v>
      </c>
      <c r="J5892" s="11" t="s">
        <v>261</v>
      </c>
      <c r="K5892" s="11" t="s">
        <v>11524</v>
      </c>
      <c r="L5892" s="11">
        <v>2</v>
      </c>
    </row>
    <row r="5893" spans="1:12">
      <c r="A5893" s="11" t="s">
        <v>10348</v>
      </c>
      <c r="D5893" s="11" t="s">
        <v>260</v>
      </c>
      <c r="E5893" s="19" t="s">
        <v>10598</v>
      </c>
      <c r="F5893" s="10">
        <v>42036</v>
      </c>
      <c r="G5893" s="10">
        <v>45689</v>
      </c>
      <c r="H5893" s="11">
        <v>11</v>
      </c>
      <c r="I5893" s="20" t="s">
        <v>259</v>
      </c>
      <c r="J5893" s="11" t="s">
        <v>261</v>
      </c>
      <c r="K5893" s="11" t="s">
        <v>11524</v>
      </c>
      <c r="L5893" s="11">
        <v>2</v>
      </c>
    </row>
    <row r="5894" spans="1:12">
      <c r="A5894" s="11" t="s">
        <v>10349</v>
      </c>
      <c r="D5894" s="11" t="s">
        <v>260</v>
      </c>
      <c r="E5894" s="19" t="s">
        <v>10599</v>
      </c>
      <c r="F5894" s="10">
        <v>42036</v>
      </c>
      <c r="G5894" s="10">
        <v>45689</v>
      </c>
      <c r="H5894" s="11">
        <v>11</v>
      </c>
      <c r="I5894" s="20" t="s">
        <v>259</v>
      </c>
      <c r="J5894" s="11" t="s">
        <v>261</v>
      </c>
      <c r="K5894" s="11" t="s">
        <v>11524</v>
      </c>
      <c r="L5894" s="11">
        <v>2</v>
      </c>
    </row>
    <row r="5895" spans="1:12">
      <c r="A5895" s="11" t="s">
        <v>10350</v>
      </c>
      <c r="D5895" s="11" t="s">
        <v>260</v>
      </c>
      <c r="E5895" s="19" t="s">
        <v>10600</v>
      </c>
      <c r="F5895" s="10">
        <v>42036</v>
      </c>
      <c r="G5895" s="10">
        <v>45689</v>
      </c>
      <c r="H5895" s="11">
        <v>11</v>
      </c>
      <c r="I5895" s="11" t="s">
        <v>277</v>
      </c>
      <c r="J5895" s="11" t="s">
        <v>261</v>
      </c>
      <c r="K5895" s="11" t="s">
        <v>11524</v>
      </c>
      <c r="L5895" s="11">
        <v>2</v>
      </c>
    </row>
    <row r="5896" spans="1:12">
      <c r="A5896" s="11" t="s">
        <v>10351</v>
      </c>
      <c r="D5896" s="11" t="s">
        <v>260</v>
      </c>
      <c r="E5896" s="19" t="s">
        <v>10601</v>
      </c>
      <c r="F5896" s="10">
        <v>42036</v>
      </c>
      <c r="G5896" s="10">
        <v>45689</v>
      </c>
      <c r="H5896" s="11">
        <v>11</v>
      </c>
      <c r="I5896" s="11" t="s">
        <v>277</v>
      </c>
      <c r="J5896" s="11" t="s">
        <v>261</v>
      </c>
      <c r="K5896" s="11" t="s">
        <v>11524</v>
      </c>
      <c r="L5896" s="11">
        <v>2</v>
      </c>
    </row>
    <row r="5897" spans="1:12">
      <c r="A5897" s="11" t="s">
        <v>10352</v>
      </c>
      <c r="D5897" s="11" t="s">
        <v>260</v>
      </c>
      <c r="E5897" s="19" t="s">
        <v>10602</v>
      </c>
      <c r="F5897" s="10">
        <v>42036</v>
      </c>
      <c r="G5897" s="10">
        <v>45689</v>
      </c>
      <c r="H5897" s="11">
        <v>11</v>
      </c>
      <c r="I5897" s="11" t="s">
        <v>277</v>
      </c>
      <c r="J5897" s="11" t="s">
        <v>261</v>
      </c>
      <c r="K5897" s="11" t="s">
        <v>11524</v>
      </c>
      <c r="L5897" s="11">
        <v>2</v>
      </c>
    </row>
    <row r="5898" spans="1:12">
      <c r="A5898" s="11" t="s">
        <v>10353</v>
      </c>
      <c r="D5898" s="11" t="s">
        <v>260</v>
      </c>
      <c r="E5898" s="19" t="s">
        <v>10603</v>
      </c>
      <c r="F5898" s="10">
        <v>42036</v>
      </c>
      <c r="G5898" s="10">
        <v>45689</v>
      </c>
      <c r="H5898" s="11">
        <v>11</v>
      </c>
      <c r="I5898" s="20" t="s">
        <v>259</v>
      </c>
      <c r="J5898" s="11" t="s">
        <v>261</v>
      </c>
      <c r="K5898" s="11" t="s">
        <v>11524</v>
      </c>
      <c r="L5898" s="11">
        <v>2</v>
      </c>
    </row>
    <row r="5899" spans="1:12">
      <c r="A5899" s="11" t="s">
        <v>10354</v>
      </c>
      <c r="D5899" s="11" t="s">
        <v>260</v>
      </c>
      <c r="E5899" s="19" t="s">
        <v>10604</v>
      </c>
      <c r="F5899" s="10">
        <v>42036</v>
      </c>
      <c r="G5899" s="10">
        <v>45689</v>
      </c>
      <c r="H5899" s="11">
        <v>11</v>
      </c>
      <c r="I5899" s="20" t="s">
        <v>259</v>
      </c>
      <c r="J5899" s="11" t="s">
        <v>261</v>
      </c>
      <c r="K5899" s="11" t="s">
        <v>11524</v>
      </c>
      <c r="L5899" s="11">
        <v>2</v>
      </c>
    </row>
    <row r="5900" spans="1:12">
      <c r="A5900" s="11" t="s">
        <v>10355</v>
      </c>
      <c r="D5900" s="11" t="s">
        <v>260</v>
      </c>
      <c r="E5900" s="19" t="s">
        <v>10605</v>
      </c>
      <c r="F5900" s="10">
        <v>42036</v>
      </c>
      <c r="G5900" s="10">
        <v>45689</v>
      </c>
      <c r="H5900" s="11">
        <v>11</v>
      </c>
      <c r="I5900" s="20" t="s">
        <v>259</v>
      </c>
      <c r="J5900" s="11" t="s">
        <v>261</v>
      </c>
      <c r="K5900" s="11" t="s">
        <v>11524</v>
      </c>
      <c r="L5900" s="11">
        <v>2</v>
      </c>
    </row>
    <row r="5901" spans="1:12">
      <c r="A5901" s="11" t="s">
        <v>10356</v>
      </c>
      <c r="D5901" s="11" t="s">
        <v>260</v>
      </c>
      <c r="E5901" s="19" t="s">
        <v>10606</v>
      </c>
      <c r="F5901" s="10">
        <v>42036</v>
      </c>
      <c r="G5901" s="10">
        <v>45689</v>
      </c>
      <c r="H5901" s="11">
        <v>11</v>
      </c>
      <c r="I5901" s="20" t="s">
        <v>259</v>
      </c>
      <c r="J5901" s="11" t="s">
        <v>261</v>
      </c>
      <c r="K5901" s="11" t="s">
        <v>11524</v>
      </c>
      <c r="L5901" s="11">
        <v>2</v>
      </c>
    </row>
    <row r="5902" spans="1:12">
      <c r="A5902" s="11" t="s">
        <v>10357</v>
      </c>
      <c r="D5902" s="11" t="s">
        <v>260</v>
      </c>
      <c r="E5902" s="19" t="s">
        <v>10607</v>
      </c>
      <c r="F5902" s="10">
        <v>42036</v>
      </c>
      <c r="G5902" s="10">
        <v>45689</v>
      </c>
      <c r="H5902" s="11">
        <v>11</v>
      </c>
      <c r="I5902" s="20" t="s">
        <v>259</v>
      </c>
      <c r="J5902" s="11" t="s">
        <v>261</v>
      </c>
      <c r="K5902" s="11" t="s">
        <v>11524</v>
      </c>
      <c r="L5902" s="11">
        <v>2</v>
      </c>
    </row>
    <row r="5903" spans="1:12">
      <c r="A5903" s="11" t="s">
        <v>10358</v>
      </c>
      <c r="D5903" s="11" t="s">
        <v>260</v>
      </c>
      <c r="E5903" s="19" t="s">
        <v>10608</v>
      </c>
      <c r="F5903" s="10">
        <v>42036</v>
      </c>
      <c r="G5903" s="10">
        <v>45689</v>
      </c>
      <c r="H5903" s="11">
        <v>11</v>
      </c>
      <c r="I5903" s="20" t="s">
        <v>259</v>
      </c>
      <c r="J5903" s="11" t="s">
        <v>261</v>
      </c>
      <c r="K5903" s="11" t="s">
        <v>11524</v>
      </c>
      <c r="L5903" s="11">
        <v>2</v>
      </c>
    </row>
    <row r="5904" spans="1:12">
      <c r="A5904" s="11" t="s">
        <v>10359</v>
      </c>
      <c r="D5904" s="11" t="s">
        <v>260</v>
      </c>
      <c r="E5904" s="19" t="s">
        <v>10609</v>
      </c>
      <c r="F5904" s="10">
        <v>42036</v>
      </c>
      <c r="G5904" s="10">
        <v>45689</v>
      </c>
      <c r="H5904" s="11">
        <v>11</v>
      </c>
      <c r="I5904" s="20" t="s">
        <v>259</v>
      </c>
      <c r="J5904" s="11" t="s">
        <v>261</v>
      </c>
      <c r="K5904" s="11" t="s">
        <v>11524</v>
      </c>
      <c r="L5904" s="11">
        <v>2</v>
      </c>
    </row>
    <row r="5905" spans="1:12">
      <c r="A5905" s="11" t="s">
        <v>10360</v>
      </c>
      <c r="D5905" s="11" t="s">
        <v>260</v>
      </c>
      <c r="E5905" s="19" t="s">
        <v>10610</v>
      </c>
      <c r="F5905" s="10">
        <v>42036</v>
      </c>
      <c r="G5905" s="10">
        <v>45689</v>
      </c>
      <c r="H5905" s="11">
        <v>11</v>
      </c>
      <c r="I5905" s="20" t="s">
        <v>259</v>
      </c>
      <c r="J5905" s="11" t="s">
        <v>261</v>
      </c>
      <c r="K5905" s="11" t="s">
        <v>11524</v>
      </c>
      <c r="L5905" s="11">
        <v>2</v>
      </c>
    </row>
    <row r="5906" spans="1:12">
      <c r="A5906" s="11" t="s">
        <v>10361</v>
      </c>
      <c r="D5906" s="11" t="s">
        <v>260</v>
      </c>
      <c r="E5906" s="19" t="s">
        <v>10611</v>
      </c>
      <c r="F5906" s="10">
        <v>42036</v>
      </c>
      <c r="G5906" s="10">
        <v>45689</v>
      </c>
      <c r="H5906" s="11">
        <v>11</v>
      </c>
      <c r="I5906" s="20" t="s">
        <v>259</v>
      </c>
      <c r="J5906" s="11" t="s">
        <v>261</v>
      </c>
      <c r="K5906" s="11" t="s">
        <v>11524</v>
      </c>
      <c r="L5906" s="11">
        <v>2</v>
      </c>
    </row>
    <row r="5907" spans="1:12">
      <c r="A5907" s="11" t="s">
        <v>10362</v>
      </c>
      <c r="D5907" s="11" t="s">
        <v>260</v>
      </c>
      <c r="E5907" s="19" t="s">
        <v>10612</v>
      </c>
      <c r="F5907" s="10">
        <v>42036</v>
      </c>
      <c r="G5907" s="10">
        <v>45689</v>
      </c>
      <c r="H5907" s="11">
        <v>11</v>
      </c>
      <c r="I5907" s="20" t="s">
        <v>259</v>
      </c>
      <c r="J5907" s="11" t="s">
        <v>261</v>
      </c>
      <c r="K5907" s="11" t="s">
        <v>11524</v>
      </c>
      <c r="L5907" s="11">
        <v>2</v>
      </c>
    </row>
    <row r="5908" spans="1:12">
      <c r="A5908" s="11" t="s">
        <v>10363</v>
      </c>
      <c r="D5908" s="11" t="s">
        <v>260</v>
      </c>
      <c r="E5908" s="19" t="s">
        <v>10613</v>
      </c>
      <c r="F5908" s="10">
        <v>42036</v>
      </c>
      <c r="G5908" s="10">
        <v>45689</v>
      </c>
      <c r="H5908" s="11">
        <v>11</v>
      </c>
      <c r="I5908" s="20" t="s">
        <v>259</v>
      </c>
      <c r="J5908" s="11" t="s">
        <v>261</v>
      </c>
      <c r="K5908" s="11" t="s">
        <v>11524</v>
      </c>
      <c r="L5908" s="11">
        <v>2</v>
      </c>
    </row>
    <row r="5909" spans="1:12">
      <c r="A5909" s="11" t="s">
        <v>10364</v>
      </c>
      <c r="D5909" s="11" t="s">
        <v>260</v>
      </c>
      <c r="E5909" s="19" t="s">
        <v>10614</v>
      </c>
      <c r="F5909" s="10">
        <v>42036</v>
      </c>
      <c r="G5909" s="10">
        <v>45689</v>
      </c>
      <c r="H5909" s="11">
        <v>11</v>
      </c>
      <c r="I5909" s="20" t="s">
        <v>259</v>
      </c>
      <c r="J5909" s="11" t="s">
        <v>261</v>
      </c>
      <c r="K5909" s="11" t="s">
        <v>11524</v>
      </c>
      <c r="L5909" s="11">
        <v>2</v>
      </c>
    </row>
    <row r="5910" spans="1:12">
      <c r="A5910" s="11" t="s">
        <v>10365</v>
      </c>
      <c r="D5910" s="11" t="s">
        <v>260</v>
      </c>
      <c r="E5910" s="19" t="s">
        <v>10615</v>
      </c>
      <c r="F5910" s="10">
        <v>42036</v>
      </c>
      <c r="G5910" s="10">
        <v>45689</v>
      </c>
      <c r="H5910" s="11">
        <v>11</v>
      </c>
      <c r="I5910" s="20" t="s">
        <v>259</v>
      </c>
      <c r="J5910" s="11" t="s">
        <v>261</v>
      </c>
      <c r="K5910" s="11" t="s">
        <v>11524</v>
      </c>
      <c r="L5910" s="11">
        <v>2</v>
      </c>
    </row>
    <row r="5911" spans="1:12">
      <c r="A5911" s="11" t="s">
        <v>10366</v>
      </c>
      <c r="D5911" s="11" t="s">
        <v>260</v>
      </c>
      <c r="E5911" s="19" t="s">
        <v>10616</v>
      </c>
      <c r="F5911" s="10">
        <v>42036</v>
      </c>
      <c r="G5911" s="10">
        <v>45689</v>
      </c>
      <c r="H5911" s="11">
        <v>11</v>
      </c>
      <c r="I5911" s="20" t="s">
        <v>259</v>
      </c>
      <c r="J5911" s="11" t="s">
        <v>261</v>
      </c>
      <c r="K5911" s="11" t="s">
        <v>11524</v>
      </c>
      <c r="L5911" s="11">
        <v>2</v>
      </c>
    </row>
    <row r="5912" spans="1:12">
      <c r="A5912" s="11" t="s">
        <v>10367</v>
      </c>
      <c r="D5912" s="11" t="s">
        <v>260</v>
      </c>
      <c r="E5912" s="19" t="s">
        <v>10617</v>
      </c>
      <c r="F5912" s="10">
        <v>42036</v>
      </c>
      <c r="G5912" s="10">
        <v>45689</v>
      </c>
      <c r="H5912" s="11">
        <v>11</v>
      </c>
      <c r="I5912" s="20" t="s">
        <v>259</v>
      </c>
      <c r="J5912" s="11" t="s">
        <v>261</v>
      </c>
      <c r="K5912" s="11" t="s">
        <v>11524</v>
      </c>
      <c r="L5912" s="11">
        <v>2</v>
      </c>
    </row>
    <row r="5913" spans="1:12">
      <c r="A5913" s="11" t="s">
        <v>10368</v>
      </c>
      <c r="D5913" s="11" t="s">
        <v>260</v>
      </c>
      <c r="E5913" s="19" t="s">
        <v>10618</v>
      </c>
      <c r="F5913" s="10">
        <v>42036</v>
      </c>
      <c r="G5913" s="10">
        <v>45689</v>
      </c>
      <c r="H5913" s="11">
        <v>11</v>
      </c>
      <c r="I5913" s="11" t="s">
        <v>277</v>
      </c>
      <c r="J5913" s="11" t="s">
        <v>261</v>
      </c>
      <c r="K5913" s="11" t="s">
        <v>11524</v>
      </c>
      <c r="L5913" s="11">
        <v>2</v>
      </c>
    </row>
    <row r="5914" spans="1:12">
      <c r="A5914" s="11" t="s">
        <v>10369</v>
      </c>
      <c r="D5914" s="11" t="s">
        <v>260</v>
      </c>
      <c r="E5914" s="19" t="s">
        <v>10619</v>
      </c>
      <c r="F5914" s="10">
        <v>42036</v>
      </c>
      <c r="G5914" s="10">
        <v>45689</v>
      </c>
      <c r="H5914" s="11">
        <v>11</v>
      </c>
      <c r="I5914" s="11" t="s">
        <v>277</v>
      </c>
      <c r="J5914" s="11" t="s">
        <v>261</v>
      </c>
      <c r="K5914" s="11" t="s">
        <v>11524</v>
      </c>
      <c r="L5914" s="11">
        <v>2</v>
      </c>
    </row>
    <row r="5915" spans="1:12">
      <c r="A5915" s="11" t="s">
        <v>10370</v>
      </c>
      <c r="D5915" s="11" t="s">
        <v>260</v>
      </c>
      <c r="E5915" s="19" t="s">
        <v>10620</v>
      </c>
      <c r="F5915" s="10">
        <v>42036</v>
      </c>
      <c r="G5915" s="10">
        <v>45689</v>
      </c>
      <c r="H5915" s="11">
        <v>11</v>
      </c>
      <c r="I5915" s="11" t="s">
        <v>277</v>
      </c>
      <c r="J5915" s="11" t="s">
        <v>261</v>
      </c>
      <c r="K5915" s="11" t="s">
        <v>11524</v>
      </c>
      <c r="L5915" s="11">
        <v>2</v>
      </c>
    </row>
    <row r="5916" spans="1:12">
      <c r="A5916" s="11" t="s">
        <v>10371</v>
      </c>
      <c r="D5916" s="11" t="s">
        <v>260</v>
      </c>
      <c r="E5916" s="19" t="s">
        <v>10621</v>
      </c>
      <c r="F5916" s="10">
        <v>42036</v>
      </c>
      <c r="G5916" s="10">
        <v>45689</v>
      </c>
      <c r="H5916" s="11">
        <v>11</v>
      </c>
      <c r="I5916" s="20" t="s">
        <v>259</v>
      </c>
      <c r="J5916" s="11" t="s">
        <v>261</v>
      </c>
      <c r="K5916" s="11" t="s">
        <v>11524</v>
      </c>
      <c r="L5916" s="11">
        <v>2</v>
      </c>
    </row>
    <row r="5917" spans="1:12">
      <c r="A5917" s="11" t="s">
        <v>10372</v>
      </c>
      <c r="D5917" s="11" t="s">
        <v>260</v>
      </c>
      <c r="E5917" s="19" t="s">
        <v>10622</v>
      </c>
      <c r="F5917" s="10">
        <v>42036</v>
      </c>
      <c r="G5917" s="10">
        <v>45689</v>
      </c>
      <c r="H5917" s="11">
        <v>11</v>
      </c>
      <c r="I5917" s="20" t="s">
        <v>259</v>
      </c>
      <c r="J5917" s="11" t="s">
        <v>261</v>
      </c>
      <c r="K5917" s="11" t="s">
        <v>11524</v>
      </c>
      <c r="L5917" s="11">
        <v>2</v>
      </c>
    </row>
    <row r="5918" spans="1:12">
      <c r="A5918" s="11" t="s">
        <v>10373</v>
      </c>
      <c r="D5918" s="11" t="s">
        <v>260</v>
      </c>
      <c r="E5918" s="19" t="s">
        <v>10623</v>
      </c>
      <c r="F5918" s="10">
        <v>42036</v>
      </c>
      <c r="G5918" s="10">
        <v>45689</v>
      </c>
      <c r="H5918" s="11">
        <v>11</v>
      </c>
      <c r="I5918" s="20" t="s">
        <v>259</v>
      </c>
      <c r="J5918" s="11" t="s">
        <v>261</v>
      </c>
      <c r="K5918" s="11" t="s">
        <v>11524</v>
      </c>
      <c r="L5918" s="11">
        <v>2</v>
      </c>
    </row>
    <row r="5919" spans="1:12">
      <c r="A5919" s="11" t="s">
        <v>10374</v>
      </c>
      <c r="D5919" s="11" t="s">
        <v>260</v>
      </c>
      <c r="E5919" s="19" t="s">
        <v>10624</v>
      </c>
      <c r="F5919" s="10">
        <v>42036</v>
      </c>
      <c r="G5919" s="10">
        <v>45689</v>
      </c>
      <c r="H5919" s="11">
        <v>11</v>
      </c>
      <c r="I5919" s="20" t="s">
        <v>259</v>
      </c>
      <c r="J5919" s="11" t="s">
        <v>261</v>
      </c>
      <c r="K5919" s="11" t="s">
        <v>11524</v>
      </c>
      <c r="L5919" s="11">
        <v>2</v>
      </c>
    </row>
    <row r="5920" spans="1:12">
      <c r="A5920" s="11" t="s">
        <v>10375</v>
      </c>
      <c r="D5920" s="11" t="s">
        <v>260</v>
      </c>
      <c r="E5920" s="19" t="s">
        <v>10625</v>
      </c>
      <c r="F5920" s="10">
        <v>42036</v>
      </c>
      <c r="G5920" s="10">
        <v>45689</v>
      </c>
      <c r="H5920" s="11">
        <v>11</v>
      </c>
      <c r="I5920" s="20" t="s">
        <v>259</v>
      </c>
      <c r="J5920" s="11" t="s">
        <v>261</v>
      </c>
      <c r="K5920" s="11" t="s">
        <v>11524</v>
      </c>
      <c r="L5920" s="11">
        <v>2</v>
      </c>
    </row>
    <row r="5921" spans="1:12">
      <c r="A5921" s="11" t="s">
        <v>10376</v>
      </c>
      <c r="D5921" s="11" t="s">
        <v>260</v>
      </c>
      <c r="E5921" s="19" t="s">
        <v>10626</v>
      </c>
      <c r="F5921" s="10">
        <v>42036</v>
      </c>
      <c r="G5921" s="10">
        <v>45689</v>
      </c>
      <c r="H5921" s="11">
        <v>11</v>
      </c>
      <c r="I5921" s="20" t="s">
        <v>259</v>
      </c>
      <c r="J5921" s="11" t="s">
        <v>261</v>
      </c>
      <c r="K5921" s="11" t="s">
        <v>11524</v>
      </c>
      <c r="L5921" s="11">
        <v>2</v>
      </c>
    </row>
    <row r="5922" spans="1:12">
      <c r="A5922" s="11" t="s">
        <v>10377</v>
      </c>
      <c r="D5922" s="11" t="s">
        <v>260</v>
      </c>
      <c r="E5922" s="19" t="s">
        <v>10627</v>
      </c>
      <c r="F5922" s="10">
        <v>42036</v>
      </c>
      <c r="G5922" s="10">
        <v>45689</v>
      </c>
      <c r="H5922" s="11">
        <v>11</v>
      </c>
      <c r="I5922" s="20" t="s">
        <v>259</v>
      </c>
      <c r="J5922" s="11" t="s">
        <v>261</v>
      </c>
      <c r="K5922" s="11" t="s">
        <v>11524</v>
      </c>
      <c r="L5922" s="11">
        <v>2</v>
      </c>
    </row>
    <row r="5923" spans="1:12">
      <c r="A5923" s="11" t="s">
        <v>10378</v>
      </c>
      <c r="D5923" s="11" t="s">
        <v>260</v>
      </c>
      <c r="E5923" s="19" t="s">
        <v>10628</v>
      </c>
      <c r="F5923" s="10">
        <v>42036</v>
      </c>
      <c r="G5923" s="10">
        <v>45689</v>
      </c>
      <c r="H5923" s="11">
        <v>11</v>
      </c>
      <c r="I5923" s="20" t="s">
        <v>259</v>
      </c>
      <c r="J5923" s="11" t="s">
        <v>261</v>
      </c>
      <c r="K5923" s="11" t="s">
        <v>11524</v>
      </c>
      <c r="L5923" s="11">
        <v>2</v>
      </c>
    </row>
    <row r="5924" spans="1:12">
      <c r="A5924" s="11" t="s">
        <v>10379</v>
      </c>
      <c r="D5924" s="11" t="s">
        <v>260</v>
      </c>
      <c r="E5924" s="19" t="s">
        <v>10629</v>
      </c>
      <c r="F5924" s="10">
        <v>42036</v>
      </c>
      <c r="G5924" s="10">
        <v>45689</v>
      </c>
      <c r="H5924" s="11">
        <v>11</v>
      </c>
      <c r="I5924" s="20" t="s">
        <v>259</v>
      </c>
      <c r="J5924" s="11" t="s">
        <v>261</v>
      </c>
      <c r="K5924" s="11" t="s">
        <v>11524</v>
      </c>
      <c r="L5924" s="11">
        <v>2</v>
      </c>
    </row>
    <row r="5925" spans="1:12">
      <c r="A5925" s="11" t="s">
        <v>10380</v>
      </c>
      <c r="D5925" s="11" t="s">
        <v>260</v>
      </c>
      <c r="E5925" s="19" t="s">
        <v>10630</v>
      </c>
      <c r="F5925" s="10">
        <v>42036</v>
      </c>
      <c r="G5925" s="10">
        <v>45689</v>
      </c>
      <c r="H5925" s="11">
        <v>11</v>
      </c>
      <c r="I5925" s="20" t="s">
        <v>259</v>
      </c>
      <c r="J5925" s="11" t="s">
        <v>261</v>
      </c>
      <c r="K5925" s="11" t="s">
        <v>11524</v>
      </c>
      <c r="L5925" s="11">
        <v>2</v>
      </c>
    </row>
    <row r="5926" spans="1:12">
      <c r="A5926" s="11" t="s">
        <v>10381</v>
      </c>
      <c r="D5926" s="11" t="s">
        <v>260</v>
      </c>
      <c r="E5926" s="19" t="s">
        <v>10631</v>
      </c>
      <c r="F5926" s="10">
        <v>42036</v>
      </c>
      <c r="G5926" s="10">
        <v>45689</v>
      </c>
      <c r="H5926" s="11">
        <v>11</v>
      </c>
      <c r="I5926" s="20" t="s">
        <v>259</v>
      </c>
      <c r="J5926" s="11" t="s">
        <v>261</v>
      </c>
      <c r="K5926" s="11" t="s">
        <v>11524</v>
      </c>
      <c r="L5926" s="11">
        <v>2</v>
      </c>
    </row>
    <row r="5927" spans="1:12">
      <c r="A5927" s="11" t="s">
        <v>10382</v>
      </c>
      <c r="D5927" s="11" t="s">
        <v>260</v>
      </c>
      <c r="E5927" s="19" t="s">
        <v>10632</v>
      </c>
      <c r="F5927" s="10">
        <v>42036</v>
      </c>
      <c r="G5927" s="10">
        <v>45689</v>
      </c>
      <c r="H5927" s="11">
        <v>11</v>
      </c>
      <c r="I5927" s="20" t="s">
        <v>259</v>
      </c>
      <c r="J5927" s="11" t="s">
        <v>261</v>
      </c>
      <c r="K5927" s="11" t="s">
        <v>11524</v>
      </c>
      <c r="L5927" s="11">
        <v>2</v>
      </c>
    </row>
    <row r="5928" spans="1:12">
      <c r="A5928" s="11" t="s">
        <v>10383</v>
      </c>
      <c r="D5928" s="11" t="s">
        <v>260</v>
      </c>
      <c r="E5928" s="19" t="s">
        <v>10633</v>
      </c>
      <c r="F5928" s="10">
        <v>42036</v>
      </c>
      <c r="G5928" s="10">
        <v>45689</v>
      </c>
      <c r="H5928" s="11">
        <v>11</v>
      </c>
      <c r="I5928" s="20" t="s">
        <v>259</v>
      </c>
      <c r="J5928" s="11" t="s">
        <v>261</v>
      </c>
      <c r="K5928" s="11" t="s">
        <v>11524</v>
      </c>
      <c r="L5928" s="11">
        <v>2</v>
      </c>
    </row>
    <row r="5929" spans="1:12">
      <c r="A5929" s="11" t="s">
        <v>10384</v>
      </c>
      <c r="D5929" s="11" t="s">
        <v>260</v>
      </c>
      <c r="E5929" s="19" t="s">
        <v>10634</v>
      </c>
      <c r="F5929" s="10">
        <v>42036</v>
      </c>
      <c r="G5929" s="10">
        <v>45689</v>
      </c>
      <c r="H5929" s="11">
        <v>11</v>
      </c>
      <c r="I5929" s="20" t="s">
        <v>259</v>
      </c>
      <c r="J5929" s="11" t="s">
        <v>261</v>
      </c>
      <c r="K5929" s="11" t="s">
        <v>11524</v>
      </c>
      <c r="L5929" s="11">
        <v>2</v>
      </c>
    </row>
    <row r="5930" spans="1:12">
      <c r="A5930" s="11" t="s">
        <v>10385</v>
      </c>
      <c r="D5930" s="11" t="s">
        <v>260</v>
      </c>
      <c r="E5930" s="19" t="s">
        <v>10635</v>
      </c>
      <c r="F5930" s="10">
        <v>42036</v>
      </c>
      <c r="G5930" s="10">
        <v>45689</v>
      </c>
      <c r="H5930" s="11">
        <v>11</v>
      </c>
      <c r="I5930" s="20" t="s">
        <v>259</v>
      </c>
      <c r="J5930" s="11" t="s">
        <v>261</v>
      </c>
      <c r="K5930" s="11" t="s">
        <v>11524</v>
      </c>
      <c r="L5930" s="11">
        <v>2</v>
      </c>
    </row>
    <row r="5931" spans="1:12">
      <c r="A5931" s="11" t="s">
        <v>10386</v>
      </c>
      <c r="D5931" s="11" t="s">
        <v>260</v>
      </c>
      <c r="E5931" s="19" t="s">
        <v>10636</v>
      </c>
      <c r="F5931" s="10">
        <v>42036</v>
      </c>
      <c r="G5931" s="10">
        <v>45689</v>
      </c>
      <c r="H5931" s="11">
        <v>11</v>
      </c>
      <c r="I5931" s="11" t="s">
        <v>277</v>
      </c>
      <c r="J5931" s="11" t="s">
        <v>261</v>
      </c>
      <c r="K5931" s="11" t="s">
        <v>11524</v>
      </c>
      <c r="L5931" s="11">
        <v>2</v>
      </c>
    </row>
    <row r="5932" spans="1:12">
      <c r="A5932" s="11" t="s">
        <v>10387</v>
      </c>
      <c r="D5932" s="11" t="s">
        <v>260</v>
      </c>
      <c r="E5932" s="19" t="s">
        <v>10637</v>
      </c>
      <c r="F5932" s="10">
        <v>42036</v>
      </c>
      <c r="G5932" s="10">
        <v>45689</v>
      </c>
      <c r="H5932" s="11">
        <v>11</v>
      </c>
      <c r="I5932" s="11" t="s">
        <v>277</v>
      </c>
      <c r="J5932" s="11" t="s">
        <v>261</v>
      </c>
      <c r="K5932" s="11" t="s">
        <v>11524</v>
      </c>
      <c r="L5932" s="11">
        <v>2</v>
      </c>
    </row>
    <row r="5933" spans="1:12">
      <c r="A5933" s="11" t="s">
        <v>10388</v>
      </c>
      <c r="D5933" s="11" t="s">
        <v>260</v>
      </c>
      <c r="E5933" s="19" t="s">
        <v>10638</v>
      </c>
      <c r="F5933" s="10">
        <v>42036</v>
      </c>
      <c r="G5933" s="10">
        <v>45689</v>
      </c>
      <c r="H5933" s="11">
        <v>11</v>
      </c>
      <c r="I5933" s="11" t="s">
        <v>277</v>
      </c>
      <c r="J5933" s="11" t="s">
        <v>261</v>
      </c>
      <c r="K5933" s="11" t="s">
        <v>11524</v>
      </c>
      <c r="L5933" s="11">
        <v>2</v>
      </c>
    </row>
    <row r="5934" spans="1:12">
      <c r="A5934" s="11" t="s">
        <v>10389</v>
      </c>
      <c r="D5934" s="11" t="s">
        <v>260</v>
      </c>
      <c r="E5934" s="19" t="s">
        <v>10639</v>
      </c>
      <c r="F5934" s="10">
        <v>42036</v>
      </c>
      <c r="G5934" s="10">
        <v>45689</v>
      </c>
      <c r="H5934" s="11">
        <v>11</v>
      </c>
      <c r="I5934" s="20" t="s">
        <v>259</v>
      </c>
      <c r="J5934" s="11" t="s">
        <v>261</v>
      </c>
      <c r="K5934" s="11" t="s">
        <v>11524</v>
      </c>
      <c r="L5934" s="11">
        <v>2</v>
      </c>
    </row>
    <row r="5935" spans="1:12">
      <c r="A5935" s="11" t="s">
        <v>10390</v>
      </c>
      <c r="D5935" s="11" t="s">
        <v>260</v>
      </c>
      <c r="E5935" s="19" t="s">
        <v>10640</v>
      </c>
      <c r="F5935" s="10">
        <v>42036</v>
      </c>
      <c r="G5935" s="10">
        <v>45689</v>
      </c>
      <c r="H5935" s="11">
        <v>11</v>
      </c>
      <c r="I5935" s="20" t="s">
        <v>259</v>
      </c>
      <c r="J5935" s="11" t="s">
        <v>261</v>
      </c>
      <c r="K5935" s="11" t="s">
        <v>11524</v>
      </c>
      <c r="L5935" s="11">
        <v>2</v>
      </c>
    </row>
    <row r="5936" spans="1:12">
      <c r="A5936" s="11" t="s">
        <v>10391</v>
      </c>
      <c r="D5936" s="11" t="s">
        <v>260</v>
      </c>
      <c r="E5936" s="19" t="s">
        <v>10641</v>
      </c>
      <c r="F5936" s="10">
        <v>42036</v>
      </c>
      <c r="G5936" s="10">
        <v>45689</v>
      </c>
      <c r="H5936" s="11">
        <v>11</v>
      </c>
      <c r="I5936" s="20" t="s">
        <v>259</v>
      </c>
      <c r="J5936" s="11" t="s">
        <v>261</v>
      </c>
      <c r="K5936" s="11" t="s">
        <v>11524</v>
      </c>
      <c r="L5936" s="11">
        <v>2</v>
      </c>
    </row>
    <row r="5937" spans="1:12">
      <c r="A5937" s="11" t="s">
        <v>10392</v>
      </c>
      <c r="D5937" s="11" t="s">
        <v>260</v>
      </c>
      <c r="E5937" s="19" t="s">
        <v>10642</v>
      </c>
      <c r="F5937" s="10">
        <v>42036</v>
      </c>
      <c r="G5937" s="10">
        <v>45689</v>
      </c>
      <c r="H5937" s="11">
        <v>11</v>
      </c>
      <c r="I5937" s="20" t="s">
        <v>259</v>
      </c>
      <c r="J5937" s="11" t="s">
        <v>261</v>
      </c>
      <c r="K5937" s="11" t="s">
        <v>11524</v>
      </c>
      <c r="L5937" s="11">
        <v>2</v>
      </c>
    </row>
    <row r="5938" spans="1:12">
      <c r="A5938" s="11" t="s">
        <v>10393</v>
      </c>
      <c r="D5938" s="11" t="s">
        <v>260</v>
      </c>
      <c r="E5938" s="19" t="s">
        <v>10643</v>
      </c>
      <c r="F5938" s="10">
        <v>42036</v>
      </c>
      <c r="G5938" s="10">
        <v>45689</v>
      </c>
      <c r="H5938" s="11">
        <v>11</v>
      </c>
      <c r="I5938" s="20" t="s">
        <v>259</v>
      </c>
      <c r="J5938" s="11" t="s">
        <v>261</v>
      </c>
      <c r="K5938" s="11" t="s">
        <v>11524</v>
      </c>
      <c r="L5938" s="11">
        <v>2</v>
      </c>
    </row>
    <row r="5939" spans="1:12">
      <c r="A5939" s="11" t="s">
        <v>10394</v>
      </c>
      <c r="D5939" s="11" t="s">
        <v>260</v>
      </c>
      <c r="E5939" s="19" t="s">
        <v>10644</v>
      </c>
      <c r="F5939" s="10">
        <v>42036</v>
      </c>
      <c r="G5939" s="10">
        <v>45689</v>
      </c>
      <c r="H5939" s="11">
        <v>11</v>
      </c>
      <c r="I5939" s="20" t="s">
        <v>259</v>
      </c>
      <c r="J5939" s="11" t="s">
        <v>261</v>
      </c>
      <c r="K5939" s="11" t="s">
        <v>11524</v>
      </c>
      <c r="L5939" s="11">
        <v>2</v>
      </c>
    </row>
    <row r="5940" spans="1:12">
      <c r="A5940" s="11" t="s">
        <v>10395</v>
      </c>
      <c r="D5940" s="11" t="s">
        <v>260</v>
      </c>
      <c r="E5940" s="19" t="s">
        <v>10645</v>
      </c>
      <c r="F5940" s="10">
        <v>42036</v>
      </c>
      <c r="G5940" s="10">
        <v>45689</v>
      </c>
      <c r="H5940" s="11">
        <v>11</v>
      </c>
      <c r="I5940" s="20" t="s">
        <v>259</v>
      </c>
      <c r="J5940" s="11" t="s">
        <v>261</v>
      </c>
      <c r="K5940" s="11" t="s">
        <v>11524</v>
      </c>
      <c r="L5940" s="11">
        <v>2</v>
      </c>
    </row>
    <row r="5941" spans="1:12">
      <c r="A5941" s="11" t="s">
        <v>10396</v>
      </c>
      <c r="D5941" s="11" t="s">
        <v>260</v>
      </c>
      <c r="E5941" s="19" t="s">
        <v>10646</v>
      </c>
      <c r="F5941" s="10">
        <v>42036</v>
      </c>
      <c r="G5941" s="10">
        <v>45689</v>
      </c>
      <c r="H5941" s="11">
        <v>11</v>
      </c>
      <c r="I5941" s="20" t="s">
        <v>259</v>
      </c>
      <c r="J5941" s="11" t="s">
        <v>261</v>
      </c>
      <c r="K5941" s="11" t="s">
        <v>11524</v>
      </c>
      <c r="L5941" s="11">
        <v>2</v>
      </c>
    </row>
    <row r="5942" spans="1:12">
      <c r="A5942" s="11" t="s">
        <v>10397</v>
      </c>
      <c r="D5942" s="11" t="s">
        <v>260</v>
      </c>
      <c r="E5942" s="19" t="s">
        <v>10647</v>
      </c>
      <c r="F5942" s="10">
        <v>42036</v>
      </c>
      <c r="G5942" s="10">
        <v>45689</v>
      </c>
      <c r="H5942" s="11">
        <v>11</v>
      </c>
      <c r="I5942" s="20" t="s">
        <v>259</v>
      </c>
      <c r="J5942" s="11" t="s">
        <v>261</v>
      </c>
      <c r="K5942" s="11" t="s">
        <v>11524</v>
      </c>
      <c r="L5942" s="11">
        <v>2</v>
      </c>
    </row>
    <row r="5943" spans="1:12">
      <c r="A5943" s="11" t="s">
        <v>10398</v>
      </c>
      <c r="D5943" s="11" t="s">
        <v>260</v>
      </c>
      <c r="E5943" s="19" t="s">
        <v>10648</v>
      </c>
      <c r="F5943" s="10">
        <v>42036</v>
      </c>
      <c r="G5943" s="10">
        <v>45689</v>
      </c>
      <c r="H5943" s="11">
        <v>11</v>
      </c>
      <c r="I5943" s="20" t="s">
        <v>259</v>
      </c>
      <c r="J5943" s="11" t="s">
        <v>261</v>
      </c>
      <c r="K5943" s="11" t="s">
        <v>11524</v>
      </c>
      <c r="L5943" s="11">
        <v>2</v>
      </c>
    </row>
    <row r="5944" spans="1:12">
      <c r="A5944" s="11" t="s">
        <v>10399</v>
      </c>
      <c r="D5944" s="11" t="s">
        <v>260</v>
      </c>
      <c r="E5944" s="19" t="s">
        <v>10649</v>
      </c>
      <c r="F5944" s="10">
        <v>42036</v>
      </c>
      <c r="G5944" s="10">
        <v>45689</v>
      </c>
      <c r="H5944" s="11">
        <v>11</v>
      </c>
      <c r="I5944" s="20" t="s">
        <v>259</v>
      </c>
      <c r="J5944" s="11" t="s">
        <v>261</v>
      </c>
      <c r="K5944" s="11" t="s">
        <v>11524</v>
      </c>
      <c r="L5944" s="11">
        <v>2</v>
      </c>
    </row>
    <row r="5945" spans="1:12">
      <c r="A5945" s="11" t="s">
        <v>10400</v>
      </c>
      <c r="D5945" s="11" t="s">
        <v>260</v>
      </c>
      <c r="E5945" s="19" t="s">
        <v>10650</v>
      </c>
      <c r="F5945" s="10">
        <v>42036</v>
      </c>
      <c r="G5945" s="10">
        <v>45689</v>
      </c>
      <c r="H5945" s="11">
        <v>11</v>
      </c>
      <c r="I5945" s="20" t="s">
        <v>259</v>
      </c>
      <c r="J5945" s="11" t="s">
        <v>261</v>
      </c>
      <c r="K5945" s="11" t="s">
        <v>11524</v>
      </c>
      <c r="L5945" s="11">
        <v>2</v>
      </c>
    </row>
    <row r="5946" spans="1:12">
      <c r="A5946" s="11" t="s">
        <v>10401</v>
      </c>
      <c r="D5946" s="11" t="s">
        <v>260</v>
      </c>
      <c r="E5946" s="19" t="s">
        <v>10651</v>
      </c>
      <c r="F5946" s="10">
        <v>42036</v>
      </c>
      <c r="G5946" s="10">
        <v>45689</v>
      </c>
      <c r="H5946" s="11">
        <v>11</v>
      </c>
      <c r="I5946" s="20" t="s">
        <v>259</v>
      </c>
      <c r="J5946" s="11" t="s">
        <v>261</v>
      </c>
      <c r="K5946" s="11" t="s">
        <v>11524</v>
      </c>
      <c r="L5946" s="11">
        <v>2</v>
      </c>
    </row>
    <row r="5947" spans="1:12">
      <c r="A5947" s="11" t="s">
        <v>10402</v>
      </c>
      <c r="D5947" s="11" t="s">
        <v>260</v>
      </c>
      <c r="E5947" s="19" t="s">
        <v>10652</v>
      </c>
      <c r="F5947" s="10">
        <v>42036</v>
      </c>
      <c r="G5947" s="10">
        <v>45689</v>
      </c>
      <c r="H5947" s="11">
        <v>11</v>
      </c>
      <c r="I5947" s="20" t="s">
        <v>259</v>
      </c>
      <c r="J5947" s="11" t="s">
        <v>261</v>
      </c>
      <c r="K5947" s="11" t="s">
        <v>11524</v>
      </c>
      <c r="L5947" s="11">
        <v>2</v>
      </c>
    </row>
    <row r="5948" spans="1:12">
      <c r="A5948" s="11" t="s">
        <v>10403</v>
      </c>
      <c r="D5948" s="11" t="s">
        <v>260</v>
      </c>
      <c r="E5948" s="19" t="s">
        <v>10653</v>
      </c>
      <c r="F5948" s="10">
        <v>42036</v>
      </c>
      <c r="G5948" s="10">
        <v>45689</v>
      </c>
      <c r="H5948" s="11">
        <v>11</v>
      </c>
      <c r="I5948" s="20" t="s">
        <v>259</v>
      </c>
      <c r="J5948" s="11" t="s">
        <v>261</v>
      </c>
      <c r="K5948" s="11" t="s">
        <v>11524</v>
      </c>
      <c r="L5948" s="11">
        <v>2</v>
      </c>
    </row>
    <row r="5949" spans="1:12">
      <c r="A5949" s="11" t="s">
        <v>10404</v>
      </c>
      <c r="D5949" s="11" t="s">
        <v>260</v>
      </c>
      <c r="E5949" s="19" t="s">
        <v>10654</v>
      </c>
      <c r="F5949" s="10">
        <v>42036</v>
      </c>
      <c r="G5949" s="10">
        <v>45689</v>
      </c>
      <c r="H5949" s="11">
        <v>11</v>
      </c>
      <c r="I5949" s="11" t="s">
        <v>277</v>
      </c>
      <c r="J5949" s="11" t="s">
        <v>261</v>
      </c>
      <c r="K5949" s="11" t="s">
        <v>11524</v>
      </c>
      <c r="L5949" s="11">
        <v>2</v>
      </c>
    </row>
    <row r="5950" spans="1:12">
      <c r="A5950" s="11" t="s">
        <v>10405</v>
      </c>
      <c r="D5950" s="11" t="s">
        <v>260</v>
      </c>
      <c r="E5950" s="19" t="s">
        <v>10655</v>
      </c>
      <c r="F5950" s="10">
        <v>42036</v>
      </c>
      <c r="G5950" s="10">
        <v>45689</v>
      </c>
      <c r="H5950" s="11">
        <v>11</v>
      </c>
      <c r="I5950" s="11" t="s">
        <v>277</v>
      </c>
      <c r="J5950" s="11" t="s">
        <v>261</v>
      </c>
      <c r="K5950" s="11" t="s">
        <v>11524</v>
      </c>
      <c r="L5950" s="11">
        <v>2</v>
      </c>
    </row>
    <row r="5951" spans="1:12">
      <c r="A5951" s="11" t="s">
        <v>10406</v>
      </c>
      <c r="D5951" s="11" t="s">
        <v>260</v>
      </c>
      <c r="E5951" s="19" t="s">
        <v>10656</v>
      </c>
      <c r="F5951" s="10">
        <v>42036</v>
      </c>
      <c r="G5951" s="10">
        <v>45689</v>
      </c>
      <c r="H5951" s="11">
        <v>11</v>
      </c>
      <c r="I5951" s="11" t="s">
        <v>277</v>
      </c>
      <c r="J5951" s="11" t="s">
        <v>261</v>
      </c>
      <c r="K5951" s="11" t="s">
        <v>11524</v>
      </c>
      <c r="L5951" s="11">
        <v>2</v>
      </c>
    </row>
    <row r="5952" spans="1:12">
      <c r="A5952" s="11" t="s">
        <v>10407</v>
      </c>
      <c r="D5952" s="11" t="s">
        <v>260</v>
      </c>
      <c r="E5952" s="19" t="s">
        <v>10657</v>
      </c>
      <c r="F5952" s="10">
        <v>42036</v>
      </c>
      <c r="G5952" s="10">
        <v>45689</v>
      </c>
      <c r="H5952" s="11">
        <v>11</v>
      </c>
      <c r="I5952" s="20" t="s">
        <v>259</v>
      </c>
      <c r="J5952" s="11" t="s">
        <v>261</v>
      </c>
      <c r="K5952" s="11" t="s">
        <v>11524</v>
      </c>
      <c r="L5952" s="11">
        <v>2</v>
      </c>
    </row>
    <row r="5953" spans="1:12">
      <c r="A5953" s="11" t="s">
        <v>10408</v>
      </c>
      <c r="D5953" s="11" t="s">
        <v>260</v>
      </c>
      <c r="E5953" s="19" t="s">
        <v>10658</v>
      </c>
      <c r="F5953" s="10">
        <v>42036</v>
      </c>
      <c r="G5953" s="10">
        <v>45689</v>
      </c>
      <c r="H5953" s="11">
        <v>11</v>
      </c>
      <c r="I5953" s="20" t="s">
        <v>259</v>
      </c>
      <c r="J5953" s="11" t="s">
        <v>261</v>
      </c>
      <c r="K5953" s="11" t="s">
        <v>11524</v>
      </c>
      <c r="L5953" s="11">
        <v>2</v>
      </c>
    </row>
    <row r="5954" spans="1:12">
      <c r="A5954" s="11" t="s">
        <v>10409</v>
      </c>
      <c r="D5954" s="11" t="s">
        <v>260</v>
      </c>
      <c r="E5954" s="19" t="s">
        <v>10659</v>
      </c>
      <c r="F5954" s="10">
        <v>42036</v>
      </c>
      <c r="G5954" s="10">
        <v>45689</v>
      </c>
      <c r="H5954" s="11">
        <v>11</v>
      </c>
      <c r="I5954" s="20" t="s">
        <v>259</v>
      </c>
      <c r="J5954" s="11" t="s">
        <v>261</v>
      </c>
      <c r="K5954" s="11" t="s">
        <v>11524</v>
      </c>
      <c r="L5954" s="11">
        <v>2</v>
      </c>
    </row>
    <row r="5955" spans="1:12">
      <c r="A5955" s="11" t="s">
        <v>10410</v>
      </c>
      <c r="D5955" s="11" t="s">
        <v>260</v>
      </c>
      <c r="E5955" s="19" t="s">
        <v>10660</v>
      </c>
      <c r="F5955" s="10">
        <v>42036</v>
      </c>
      <c r="G5955" s="10">
        <v>45689</v>
      </c>
      <c r="H5955" s="11">
        <v>11</v>
      </c>
      <c r="I5955" s="20" t="s">
        <v>259</v>
      </c>
      <c r="J5955" s="11" t="s">
        <v>261</v>
      </c>
      <c r="K5955" s="11" t="s">
        <v>11524</v>
      </c>
      <c r="L5955" s="11">
        <v>2</v>
      </c>
    </row>
    <row r="5956" spans="1:12">
      <c r="A5956" s="11" t="s">
        <v>10411</v>
      </c>
      <c r="D5956" s="11" t="s">
        <v>260</v>
      </c>
      <c r="E5956" s="19" t="s">
        <v>10661</v>
      </c>
      <c r="F5956" s="10">
        <v>42036</v>
      </c>
      <c r="G5956" s="10">
        <v>45689</v>
      </c>
      <c r="H5956" s="11">
        <v>11</v>
      </c>
      <c r="I5956" s="20" t="s">
        <v>259</v>
      </c>
      <c r="J5956" s="11" t="s">
        <v>261</v>
      </c>
      <c r="K5956" s="11" t="s">
        <v>11524</v>
      </c>
      <c r="L5956" s="11">
        <v>2</v>
      </c>
    </row>
    <row r="5957" spans="1:12">
      <c r="A5957" s="11" t="s">
        <v>10412</v>
      </c>
      <c r="D5957" s="11" t="s">
        <v>260</v>
      </c>
      <c r="E5957" s="19" t="s">
        <v>10662</v>
      </c>
      <c r="F5957" s="10">
        <v>42036</v>
      </c>
      <c r="G5957" s="10">
        <v>45689</v>
      </c>
      <c r="H5957" s="11">
        <v>11</v>
      </c>
      <c r="I5957" s="20" t="s">
        <v>259</v>
      </c>
      <c r="J5957" s="11" t="s">
        <v>261</v>
      </c>
      <c r="K5957" s="11" t="s">
        <v>11524</v>
      </c>
      <c r="L5957" s="11">
        <v>2</v>
      </c>
    </row>
    <row r="5958" spans="1:12">
      <c r="A5958" s="11" t="s">
        <v>10413</v>
      </c>
      <c r="D5958" s="11" t="s">
        <v>260</v>
      </c>
      <c r="E5958" s="19" t="s">
        <v>10663</v>
      </c>
      <c r="F5958" s="10">
        <v>42036</v>
      </c>
      <c r="G5958" s="10">
        <v>45689</v>
      </c>
      <c r="H5958" s="11">
        <v>11</v>
      </c>
      <c r="I5958" s="20" t="s">
        <v>259</v>
      </c>
      <c r="J5958" s="11" t="s">
        <v>261</v>
      </c>
      <c r="K5958" s="11" t="s">
        <v>11524</v>
      </c>
      <c r="L5958" s="11">
        <v>2</v>
      </c>
    </row>
    <row r="5959" spans="1:12">
      <c r="A5959" s="11" t="s">
        <v>10414</v>
      </c>
      <c r="D5959" s="11" t="s">
        <v>260</v>
      </c>
      <c r="E5959" s="19" t="s">
        <v>10664</v>
      </c>
      <c r="F5959" s="10">
        <v>42036</v>
      </c>
      <c r="G5959" s="10">
        <v>45689</v>
      </c>
      <c r="H5959" s="11">
        <v>11</v>
      </c>
      <c r="I5959" s="20" t="s">
        <v>259</v>
      </c>
      <c r="J5959" s="11" t="s">
        <v>261</v>
      </c>
      <c r="K5959" s="11" t="s">
        <v>11524</v>
      </c>
      <c r="L5959" s="11">
        <v>2</v>
      </c>
    </row>
    <row r="5960" spans="1:12">
      <c r="A5960" s="11" t="s">
        <v>10415</v>
      </c>
      <c r="D5960" s="11" t="s">
        <v>260</v>
      </c>
      <c r="E5960" s="19" t="s">
        <v>10665</v>
      </c>
      <c r="F5960" s="10">
        <v>42036</v>
      </c>
      <c r="G5960" s="10">
        <v>45689</v>
      </c>
      <c r="H5960" s="11">
        <v>11</v>
      </c>
      <c r="I5960" s="20" t="s">
        <v>259</v>
      </c>
      <c r="J5960" s="11" t="s">
        <v>261</v>
      </c>
      <c r="K5960" s="11" t="s">
        <v>11524</v>
      </c>
      <c r="L5960" s="11">
        <v>2</v>
      </c>
    </row>
    <row r="5961" spans="1:12">
      <c r="A5961" s="11" t="s">
        <v>10416</v>
      </c>
      <c r="D5961" s="11" t="s">
        <v>260</v>
      </c>
      <c r="E5961" s="19" t="s">
        <v>10666</v>
      </c>
      <c r="F5961" s="10">
        <v>42036</v>
      </c>
      <c r="G5961" s="10">
        <v>45689</v>
      </c>
      <c r="H5961" s="11">
        <v>11</v>
      </c>
      <c r="I5961" s="20" t="s">
        <v>259</v>
      </c>
      <c r="J5961" s="11" t="s">
        <v>261</v>
      </c>
      <c r="K5961" s="11" t="s">
        <v>11524</v>
      </c>
      <c r="L5961" s="11">
        <v>2</v>
      </c>
    </row>
    <row r="5962" spans="1:12">
      <c r="A5962" s="11" t="s">
        <v>10417</v>
      </c>
      <c r="D5962" s="11" t="s">
        <v>260</v>
      </c>
      <c r="E5962" s="19" t="s">
        <v>10667</v>
      </c>
      <c r="F5962" s="10">
        <v>42036</v>
      </c>
      <c r="G5962" s="10">
        <v>45689</v>
      </c>
      <c r="H5962" s="11">
        <v>11</v>
      </c>
      <c r="I5962" s="20" t="s">
        <v>259</v>
      </c>
      <c r="J5962" s="11" t="s">
        <v>261</v>
      </c>
      <c r="K5962" s="11" t="s">
        <v>11524</v>
      </c>
      <c r="L5962" s="11">
        <v>2</v>
      </c>
    </row>
    <row r="5963" spans="1:12">
      <c r="A5963" s="11" t="s">
        <v>10418</v>
      </c>
      <c r="D5963" s="11" t="s">
        <v>260</v>
      </c>
      <c r="E5963" s="19" t="s">
        <v>10668</v>
      </c>
      <c r="F5963" s="10">
        <v>42036</v>
      </c>
      <c r="G5963" s="10">
        <v>45689</v>
      </c>
      <c r="H5963" s="11">
        <v>11</v>
      </c>
      <c r="I5963" s="20" t="s">
        <v>259</v>
      </c>
      <c r="J5963" s="11" t="s">
        <v>261</v>
      </c>
      <c r="K5963" s="11" t="s">
        <v>11524</v>
      </c>
      <c r="L5963" s="11">
        <v>2</v>
      </c>
    </row>
    <row r="5964" spans="1:12">
      <c r="A5964" s="11" t="s">
        <v>10419</v>
      </c>
      <c r="D5964" s="11" t="s">
        <v>260</v>
      </c>
      <c r="E5964" s="19" t="s">
        <v>10669</v>
      </c>
      <c r="F5964" s="10">
        <v>42036</v>
      </c>
      <c r="G5964" s="10">
        <v>45689</v>
      </c>
      <c r="H5964" s="11">
        <v>11</v>
      </c>
      <c r="I5964" s="20" t="s">
        <v>259</v>
      </c>
      <c r="J5964" s="11" t="s">
        <v>261</v>
      </c>
      <c r="K5964" s="11" t="s">
        <v>11524</v>
      </c>
      <c r="L5964" s="11">
        <v>2</v>
      </c>
    </row>
    <row r="5965" spans="1:12">
      <c r="A5965" s="11" t="s">
        <v>10420</v>
      </c>
      <c r="D5965" s="11" t="s">
        <v>260</v>
      </c>
      <c r="E5965" s="19" t="s">
        <v>10670</v>
      </c>
      <c r="F5965" s="10">
        <v>42036</v>
      </c>
      <c r="G5965" s="10">
        <v>45689</v>
      </c>
      <c r="H5965" s="11">
        <v>11</v>
      </c>
      <c r="I5965" s="20" t="s">
        <v>259</v>
      </c>
      <c r="J5965" s="11" t="s">
        <v>261</v>
      </c>
      <c r="K5965" s="11" t="s">
        <v>11524</v>
      </c>
      <c r="L5965" s="11">
        <v>2</v>
      </c>
    </row>
    <row r="5966" spans="1:12">
      <c r="A5966" s="11" t="s">
        <v>10421</v>
      </c>
      <c r="D5966" s="11" t="s">
        <v>260</v>
      </c>
      <c r="E5966" s="19" t="s">
        <v>10671</v>
      </c>
      <c r="F5966" s="10">
        <v>42036</v>
      </c>
      <c r="G5966" s="10">
        <v>45689</v>
      </c>
      <c r="H5966" s="11">
        <v>11</v>
      </c>
      <c r="I5966" s="20" t="s">
        <v>259</v>
      </c>
      <c r="J5966" s="11" t="s">
        <v>261</v>
      </c>
      <c r="K5966" s="11" t="s">
        <v>11524</v>
      </c>
      <c r="L5966" s="11">
        <v>2</v>
      </c>
    </row>
    <row r="5967" spans="1:12">
      <c r="A5967" s="11" t="s">
        <v>10422</v>
      </c>
      <c r="D5967" s="11" t="s">
        <v>260</v>
      </c>
      <c r="E5967" s="19" t="s">
        <v>10672</v>
      </c>
      <c r="F5967" s="10">
        <v>42036</v>
      </c>
      <c r="G5967" s="10">
        <v>45689</v>
      </c>
      <c r="H5967" s="11">
        <v>11</v>
      </c>
      <c r="I5967" s="11" t="s">
        <v>277</v>
      </c>
      <c r="J5967" s="11" t="s">
        <v>261</v>
      </c>
      <c r="K5967" s="11" t="s">
        <v>11524</v>
      </c>
      <c r="L5967" s="11">
        <v>2</v>
      </c>
    </row>
    <row r="5968" spans="1:12">
      <c r="A5968" s="11" t="s">
        <v>10423</v>
      </c>
      <c r="D5968" s="11" t="s">
        <v>260</v>
      </c>
      <c r="E5968" s="19" t="s">
        <v>10673</v>
      </c>
      <c r="F5968" s="10">
        <v>42036</v>
      </c>
      <c r="G5968" s="10">
        <v>45689</v>
      </c>
      <c r="H5968" s="11">
        <v>11</v>
      </c>
      <c r="I5968" s="11" t="s">
        <v>277</v>
      </c>
      <c r="J5968" s="11" t="s">
        <v>261</v>
      </c>
      <c r="K5968" s="11" t="s">
        <v>11524</v>
      </c>
      <c r="L5968" s="11">
        <v>2</v>
      </c>
    </row>
    <row r="5969" spans="1:12">
      <c r="A5969" s="11" t="s">
        <v>10424</v>
      </c>
      <c r="D5969" s="11" t="s">
        <v>260</v>
      </c>
      <c r="E5969" s="19" t="s">
        <v>10674</v>
      </c>
      <c r="F5969" s="10">
        <v>42036</v>
      </c>
      <c r="G5969" s="10">
        <v>45689</v>
      </c>
      <c r="H5969" s="11">
        <v>11</v>
      </c>
      <c r="I5969" s="11" t="s">
        <v>277</v>
      </c>
      <c r="J5969" s="11" t="s">
        <v>261</v>
      </c>
      <c r="K5969" s="11" t="s">
        <v>11524</v>
      </c>
      <c r="L5969" s="11">
        <v>2</v>
      </c>
    </row>
    <row r="5970" spans="1:12">
      <c r="A5970" s="11" t="s">
        <v>10425</v>
      </c>
      <c r="D5970" s="11" t="s">
        <v>260</v>
      </c>
      <c r="E5970" s="19" t="s">
        <v>10675</v>
      </c>
      <c r="F5970" s="10">
        <v>42036</v>
      </c>
      <c r="G5970" s="10">
        <v>45689</v>
      </c>
      <c r="H5970" s="11">
        <v>11</v>
      </c>
      <c r="I5970" s="20" t="s">
        <v>259</v>
      </c>
      <c r="J5970" s="11" t="s">
        <v>261</v>
      </c>
      <c r="K5970" s="11" t="s">
        <v>11524</v>
      </c>
      <c r="L5970" s="11">
        <v>2</v>
      </c>
    </row>
    <row r="5971" spans="1:12">
      <c r="A5971" s="11" t="s">
        <v>10426</v>
      </c>
      <c r="D5971" s="11" t="s">
        <v>260</v>
      </c>
      <c r="E5971" s="19" t="s">
        <v>10676</v>
      </c>
      <c r="F5971" s="10">
        <v>42036</v>
      </c>
      <c r="G5971" s="10">
        <v>45689</v>
      </c>
      <c r="H5971" s="11">
        <v>11</v>
      </c>
      <c r="I5971" s="20" t="s">
        <v>259</v>
      </c>
      <c r="J5971" s="11" t="s">
        <v>261</v>
      </c>
      <c r="K5971" s="11" t="s">
        <v>11524</v>
      </c>
      <c r="L5971" s="11">
        <v>2</v>
      </c>
    </row>
    <row r="5972" spans="1:12">
      <c r="A5972" s="11" t="s">
        <v>10427</v>
      </c>
      <c r="D5972" s="11" t="s">
        <v>260</v>
      </c>
      <c r="E5972" s="19" t="s">
        <v>10677</v>
      </c>
      <c r="F5972" s="10">
        <v>42036</v>
      </c>
      <c r="G5972" s="10">
        <v>45689</v>
      </c>
      <c r="H5972" s="11">
        <v>11</v>
      </c>
      <c r="I5972" s="20" t="s">
        <v>259</v>
      </c>
      <c r="J5972" s="11" t="s">
        <v>261</v>
      </c>
      <c r="K5972" s="11" t="s">
        <v>11524</v>
      </c>
      <c r="L5972" s="11">
        <v>2</v>
      </c>
    </row>
    <row r="5973" spans="1:12">
      <c r="A5973" s="11" t="s">
        <v>10428</v>
      </c>
      <c r="D5973" s="11" t="s">
        <v>260</v>
      </c>
      <c r="E5973" s="19" t="s">
        <v>10678</v>
      </c>
      <c r="F5973" s="10">
        <v>42036</v>
      </c>
      <c r="G5973" s="10">
        <v>45689</v>
      </c>
      <c r="H5973" s="11">
        <v>11</v>
      </c>
      <c r="I5973" s="20" t="s">
        <v>259</v>
      </c>
      <c r="J5973" s="11" t="s">
        <v>261</v>
      </c>
      <c r="K5973" s="11" t="s">
        <v>11524</v>
      </c>
      <c r="L5973" s="11">
        <v>2</v>
      </c>
    </row>
    <row r="5974" spans="1:12">
      <c r="A5974" s="11" t="s">
        <v>10429</v>
      </c>
      <c r="D5974" s="11" t="s">
        <v>260</v>
      </c>
      <c r="E5974" s="19" t="s">
        <v>10679</v>
      </c>
      <c r="F5974" s="10">
        <v>42036</v>
      </c>
      <c r="G5974" s="10">
        <v>45689</v>
      </c>
      <c r="H5974" s="11">
        <v>11</v>
      </c>
      <c r="I5974" s="20" t="s">
        <v>259</v>
      </c>
      <c r="J5974" s="11" t="s">
        <v>261</v>
      </c>
      <c r="K5974" s="11" t="s">
        <v>11524</v>
      </c>
      <c r="L5974" s="11">
        <v>2</v>
      </c>
    </row>
    <row r="5975" spans="1:12">
      <c r="A5975" s="11" t="s">
        <v>10430</v>
      </c>
      <c r="D5975" s="11" t="s">
        <v>260</v>
      </c>
      <c r="E5975" s="19" t="s">
        <v>10680</v>
      </c>
      <c r="F5975" s="10">
        <v>42036</v>
      </c>
      <c r="G5975" s="10">
        <v>45689</v>
      </c>
      <c r="H5975" s="11">
        <v>11</v>
      </c>
      <c r="I5975" s="20" t="s">
        <v>259</v>
      </c>
      <c r="J5975" s="11" t="s">
        <v>261</v>
      </c>
      <c r="K5975" s="11" t="s">
        <v>11524</v>
      </c>
      <c r="L5975" s="11">
        <v>2</v>
      </c>
    </row>
    <row r="5976" spans="1:12">
      <c r="A5976" s="11" t="s">
        <v>10431</v>
      </c>
      <c r="D5976" s="11" t="s">
        <v>260</v>
      </c>
      <c r="E5976" s="19" t="s">
        <v>10681</v>
      </c>
      <c r="F5976" s="10">
        <v>42036</v>
      </c>
      <c r="G5976" s="10">
        <v>45689</v>
      </c>
      <c r="H5976" s="11">
        <v>11</v>
      </c>
      <c r="I5976" s="20" t="s">
        <v>259</v>
      </c>
      <c r="J5976" s="11" t="s">
        <v>261</v>
      </c>
      <c r="K5976" s="11" t="s">
        <v>11524</v>
      </c>
      <c r="L5976" s="11">
        <v>2</v>
      </c>
    </row>
    <row r="5977" spans="1:12">
      <c r="A5977" s="11" t="s">
        <v>10432</v>
      </c>
      <c r="D5977" s="11" t="s">
        <v>260</v>
      </c>
      <c r="E5977" s="19" t="s">
        <v>10682</v>
      </c>
      <c r="F5977" s="10">
        <v>42036</v>
      </c>
      <c r="G5977" s="10">
        <v>45689</v>
      </c>
      <c r="H5977" s="11">
        <v>11</v>
      </c>
      <c r="I5977" s="20" t="s">
        <v>259</v>
      </c>
      <c r="J5977" s="11" t="s">
        <v>261</v>
      </c>
      <c r="K5977" s="11" t="s">
        <v>11524</v>
      </c>
      <c r="L5977" s="11">
        <v>2</v>
      </c>
    </row>
    <row r="5978" spans="1:12">
      <c r="A5978" s="11" t="s">
        <v>10433</v>
      </c>
      <c r="D5978" s="11" t="s">
        <v>260</v>
      </c>
      <c r="E5978" s="19" t="s">
        <v>10683</v>
      </c>
      <c r="F5978" s="10">
        <v>42036</v>
      </c>
      <c r="G5978" s="10">
        <v>45689</v>
      </c>
      <c r="H5978" s="11">
        <v>11</v>
      </c>
      <c r="I5978" s="20" t="s">
        <v>259</v>
      </c>
      <c r="J5978" s="11" t="s">
        <v>261</v>
      </c>
      <c r="K5978" s="11" t="s">
        <v>11524</v>
      </c>
      <c r="L5978" s="11">
        <v>2</v>
      </c>
    </row>
    <row r="5979" spans="1:12">
      <c r="A5979" s="11" t="s">
        <v>10434</v>
      </c>
      <c r="D5979" s="11" t="s">
        <v>260</v>
      </c>
      <c r="E5979" s="19" t="s">
        <v>10684</v>
      </c>
      <c r="F5979" s="10">
        <v>42036</v>
      </c>
      <c r="G5979" s="10">
        <v>45689</v>
      </c>
      <c r="H5979" s="11">
        <v>11</v>
      </c>
      <c r="I5979" s="20" t="s">
        <v>259</v>
      </c>
      <c r="J5979" s="11" t="s">
        <v>261</v>
      </c>
      <c r="K5979" s="11" t="s">
        <v>11524</v>
      </c>
      <c r="L5979" s="11">
        <v>2</v>
      </c>
    </row>
    <row r="5980" spans="1:12">
      <c r="A5980" s="11" t="s">
        <v>10435</v>
      </c>
      <c r="D5980" s="11" t="s">
        <v>260</v>
      </c>
      <c r="E5980" s="19" t="s">
        <v>10685</v>
      </c>
      <c r="F5980" s="10">
        <v>42036</v>
      </c>
      <c r="G5980" s="10">
        <v>45689</v>
      </c>
      <c r="H5980" s="11">
        <v>11</v>
      </c>
      <c r="I5980" s="20" t="s">
        <v>259</v>
      </c>
      <c r="J5980" s="11" t="s">
        <v>261</v>
      </c>
      <c r="K5980" s="11" t="s">
        <v>11524</v>
      </c>
      <c r="L5980" s="11">
        <v>2</v>
      </c>
    </row>
    <row r="5981" spans="1:12">
      <c r="A5981" s="11" t="s">
        <v>10436</v>
      </c>
      <c r="D5981" s="11" t="s">
        <v>260</v>
      </c>
      <c r="E5981" s="19" t="s">
        <v>10686</v>
      </c>
      <c r="F5981" s="10">
        <v>42036</v>
      </c>
      <c r="G5981" s="10">
        <v>45689</v>
      </c>
      <c r="H5981" s="11">
        <v>11</v>
      </c>
      <c r="I5981" s="20" t="s">
        <v>259</v>
      </c>
      <c r="J5981" s="11" t="s">
        <v>261</v>
      </c>
      <c r="K5981" s="11" t="s">
        <v>11524</v>
      </c>
      <c r="L5981" s="11">
        <v>2</v>
      </c>
    </row>
    <row r="5982" spans="1:12">
      <c r="A5982" s="11" t="s">
        <v>10437</v>
      </c>
      <c r="D5982" s="11" t="s">
        <v>260</v>
      </c>
      <c r="E5982" s="19" t="s">
        <v>10687</v>
      </c>
      <c r="F5982" s="10">
        <v>42036</v>
      </c>
      <c r="G5982" s="10">
        <v>45689</v>
      </c>
      <c r="H5982" s="11">
        <v>11</v>
      </c>
      <c r="I5982" s="20" t="s">
        <v>259</v>
      </c>
      <c r="J5982" s="11" t="s">
        <v>261</v>
      </c>
      <c r="K5982" s="11" t="s">
        <v>11524</v>
      </c>
      <c r="L5982" s="11">
        <v>2</v>
      </c>
    </row>
    <row r="5983" spans="1:12">
      <c r="A5983" s="11" t="s">
        <v>10438</v>
      </c>
      <c r="D5983" s="11" t="s">
        <v>260</v>
      </c>
      <c r="E5983" s="19" t="s">
        <v>10688</v>
      </c>
      <c r="F5983" s="10">
        <v>42036</v>
      </c>
      <c r="G5983" s="10">
        <v>45689</v>
      </c>
      <c r="H5983" s="11">
        <v>11</v>
      </c>
      <c r="I5983" s="20" t="s">
        <v>259</v>
      </c>
      <c r="J5983" s="11" t="s">
        <v>261</v>
      </c>
      <c r="K5983" s="11" t="s">
        <v>11524</v>
      </c>
      <c r="L5983" s="11">
        <v>2</v>
      </c>
    </row>
    <row r="5984" spans="1:12">
      <c r="A5984" s="11" t="s">
        <v>10439</v>
      </c>
      <c r="D5984" s="11" t="s">
        <v>260</v>
      </c>
      <c r="E5984" s="19" t="s">
        <v>10689</v>
      </c>
      <c r="F5984" s="10">
        <v>42036</v>
      </c>
      <c r="G5984" s="10">
        <v>45689</v>
      </c>
      <c r="H5984" s="11">
        <v>11</v>
      </c>
      <c r="I5984" s="20" t="s">
        <v>259</v>
      </c>
      <c r="J5984" s="11" t="s">
        <v>261</v>
      </c>
      <c r="K5984" s="11" t="s">
        <v>11524</v>
      </c>
      <c r="L5984" s="11">
        <v>2</v>
      </c>
    </row>
    <row r="5985" spans="1:12">
      <c r="A5985" s="11" t="s">
        <v>10440</v>
      </c>
      <c r="D5985" s="11" t="s">
        <v>260</v>
      </c>
      <c r="E5985" s="19" t="s">
        <v>10690</v>
      </c>
      <c r="F5985" s="10">
        <v>42036</v>
      </c>
      <c r="G5985" s="10">
        <v>45689</v>
      </c>
      <c r="H5985" s="11">
        <v>11</v>
      </c>
      <c r="I5985" s="11" t="s">
        <v>277</v>
      </c>
      <c r="J5985" s="11" t="s">
        <v>261</v>
      </c>
      <c r="K5985" s="11" t="s">
        <v>11524</v>
      </c>
      <c r="L5985" s="11">
        <v>2</v>
      </c>
    </row>
    <row r="5986" spans="1:12">
      <c r="A5986" s="11" t="s">
        <v>10441</v>
      </c>
      <c r="D5986" s="11" t="s">
        <v>260</v>
      </c>
      <c r="E5986" s="19" t="s">
        <v>10691</v>
      </c>
      <c r="F5986" s="10">
        <v>42036</v>
      </c>
      <c r="G5986" s="10">
        <v>45689</v>
      </c>
      <c r="H5986" s="11">
        <v>11</v>
      </c>
      <c r="I5986" s="11" t="s">
        <v>277</v>
      </c>
      <c r="J5986" s="11" t="s">
        <v>261</v>
      </c>
      <c r="K5986" s="11" t="s">
        <v>11524</v>
      </c>
      <c r="L5986" s="11">
        <v>2</v>
      </c>
    </row>
    <row r="5987" spans="1:12">
      <c r="A5987" s="11" t="s">
        <v>10442</v>
      </c>
      <c r="D5987" s="11" t="s">
        <v>260</v>
      </c>
      <c r="E5987" s="19" t="s">
        <v>10692</v>
      </c>
      <c r="F5987" s="10">
        <v>42036</v>
      </c>
      <c r="G5987" s="10">
        <v>45689</v>
      </c>
      <c r="H5987" s="11">
        <v>11</v>
      </c>
      <c r="I5987" s="11" t="s">
        <v>277</v>
      </c>
      <c r="J5987" s="11" t="s">
        <v>261</v>
      </c>
      <c r="K5987" s="11" t="s">
        <v>11524</v>
      </c>
      <c r="L5987" s="11">
        <v>2</v>
      </c>
    </row>
    <row r="5988" spans="1:12">
      <c r="A5988" s="11" t="s">
        <v>10443</v>
      </c>
      <c r="D5988" s="11" t="s">
        <v>260</v>
      </c>
      <c r="E5988" s="19" t="s">
        <v>10693</v>
      </c>
      <c r="F5988" s="10">
        <v>42036</v>
      </c>
      <c r="G5988" s="10">
        <v>45689</v>
      </c>
      <c r="H5988" s="11">
        <v>11</v>
      </c>
      <c r="I5988" s="20" t="s">
        <v>259</v>
      </c>
      <c r="J5988" s="11" t="s">
        <v>261</v>
      </c>
      <c r="K5988" s="11" t="s">
        <v>11524</v>
      </c>
      <c r="L5988" s="11">
        <v>2</v>
      </c>
    </row>
    <row r="5989" spans="1:12">
      <c r="A5989" s="11" t="s">
        <v>10444</v>
      </c>
      <c r="D5989" s="11" t="s">
        <v>260</v>
      </c>
      <c r="E5989" s="19" t="s">
        <v>10694</v>
      </c>
      <c r="F5989" s="10">
        <v>42036</v>
      </c>
      <c r="G5989" s="10">
        <v>45689</v>
      </c>
      <c r="H5989" s="11">
        <v>11</v>
      </c>
      <c r="I5989" s="20" t="s">
        <v>259</v>
      </c>
      <c r="J5989" s="11" t="s">
        <v>261</v>
      </c>
      <c r="K5989" s="11" t="s">
        <v>11524</v>
      </c>
      <c r="L5989" s="11">
        <v>2</v>
      </c>
    </row>
    <row r="5990" spans="1:12">
      <c r="A5990" s="11" t="s">
        <v>10445</v>
      </c>
      <c r="D5990" s="11" t="s">
        <v>260</v>
      </c>
      <c r="E5990" s="19" t="s">
        <v>10695</v>
      </c>
      <c r="F5990" s="10">
        <v>42036</v>
      </c>
      <c r="G5990" s="10">
        <v>45689</v>
      </c>
      <c r="H5990" s="11">
        <v>11</v>
      </c>
      <c r="I5990" s="20" t="s">
        <v>259</v>
      </c>
      <c r="J5990" s="11" t="s">
        <v>261</v>
      </c>
      <c r="K5990" s="11" t="s">
        <v>11524</v>
      </c>
      <c r="L5990" s="11">
        <v>2</v>
      </c>
    </row>
    <row r="5991" spans="1:12">
      <c r="A5991" s="11" t="s">
        <v>10446</v>
      </c>
      <c r="D5991" s="11" t="s">
        <v>260</v>
      </c>
      <c r="E5991" s="19" t="s">
        <v>10696</v>
      </c>
      <c r="F5991" s="10">
        <v>42036</v>
      </c>
      <c r="G5991" s="10">
        <v>45689</v>
      </c>
      <c r="H5991" s="11">
        <v>11</v>
      </c>
      <c r="I5991" s="20" t="s">
        <v>259</v>
      </c>
      <c r="J5991" s="11" t="s">
        <v>261</v>
      </c>
      <c r="K5991" s="11" t="s">
        <v>11524</v>
      </c>
      <c r="L5991" s="11">
        <v>2</v>
      </c>
    </row>
    <row r="5992" spans="1:12">
      <c r="A5992" s="11" t="s">
        <v>10447</v>
      </c>
      <c r="D5992" s="11" t="s">
        <v>260</v>
      </c>
      <c r="E5992" s="19" t="s">
        <v>10697</v>
      </c>
      <c r="F5992" s="10">
        <v>42036</v>
      </c>
      <c r="G5992" s="10">
        <v>45689</v>
      </c>
      <c r="H5992" s="11">
        <v>11</v>
      </c>
      <c r="I5992" s="20" t="s">
        <v>259</v>
      </c>
      <c r="J5992" s="11" t="s">
        <v>261</v>
      </c>
      <c r="K5992" s="11" t="s">
        <v>11524</v>
      </c>
      <c r="L5992" s="11">
        <v>2</v>
      </c>
    </row>
    <row r="5993" spans="1:12">
      <c r="A5993" s="11" t="s">
        <v>10448</v>
      </c>
      <c r="D5993" s="11" t="s">
        <v>260</v>
      </c>
      <c r="E5993" s="19" t="s">
        <v>10698</v>
      </c>
      <c r="F5993" s="10">
        <v>42036</v>
      </c>
      <c r="G5993" s="10">
        <v>45689</v>
      </c>
      <c r="H5993" s="11">
        <v>11</v>
      </c>
      <c r="I5993" s="20" t="s">
        <v>259</v>
      </c>
      <c r="J5993" s="11" t="s">
        <v>261</v>
      </c>
      <c r="K5993" s="11" t="s">
        <v>11524</v>
      </c>
      <c r="L5993" s="11">
        <v>2</v>
      </c>
    </row>
    <row r="5994" spans="1:12">
      <c r="A5994" s="11" t="s">
        <v>10449</v>
      </c>
      <c r="D5994" s="11" t="s">
        <v>260</v>
      </c>
      <c r="E5994" s="19" t="s">
        <v>10699</v>
      </c>
      <c r="F5994" s="10">
        <v>42036</v>
      </c>
      <c r="G5994" s="10">
        <v>45689</v>
      </c>
      <c r="H5994" s="11">
        <v>11</v>
      </c>
      <c r="I5994" s="20" t="s">
        <v>259</v>
      </c>
      <c r="J5994" s="11" t="s">
        <v>261</v>
      </c>
      <c r="K5994" s="11" t="s">
        <v>11524</v>
      </c>
      <c r="L5994" s="11">
        <v>2</v>
      </c>
    </row>
    <row r="5995" spans="1:12">
      <c r="A5995" s="11" t="s">
        <v>10450</v>
      </c>
      <c r="D5995" s="11" t="s">
        <v>260</v>
      </c>
      <c r="E5995" s="19" t="s">
        <v>10700</v>
      </c>
      <c r="F5995" s="10">
        <v>42036</v>
      </c>
      <c r="G5995" s="10">
        <v>45689</v>
      </c>
      <c r="H5995" s="11">
        <v>11</v>
      </c>
      <c r="I5995" s="20" t="s">
        <v>259</v>
      </c>
      <c r="J5995" s="11" t="s">
        <v>261</v>
      </c>
      <c r="K5995" s="11" t="s">
        <v>11524</v>
      </c>
      <c r="L5995" s="11">
        <v>2</v>
      </c>
    </row>
    <row r="5996" spans="1:12">
      <c r="A5996" s="11" t="s">
        <v>10451</v>
      </c>
      <c r="D5996" s="11" t="s">
        <v>260</v>
      </c>
      <c r="E5996" s="19" t="s">
        <v>10701</v>
      </c>
      <c r="F5996" s="10">
        <v>42036</v>
      </c>
      <c r="G5996" s="10">
        <v>45689</v>
      </c>
      <c r="H5996" s="11">
        <v>11</v>
      </c>
      <c r="I5996" s="20" t="s">
        <v>259</v>
      </c>
      <c r="J5996" s="11" t="s">
        <v>261</v>
      </c>
      <c r="K5996" s="11" t="s">
        <v>11524</v>
      </c>
      <c r="L5996" s="11">
        <v>2</v>
      </c>
    </row>
    <row r="5997" spans="1:12">
      <c r="A5997" s="11" t="s">
        <v>10452</v>
      </c>
      <c r="D5997" s="11" t="s">
        <v>260</v>
      </c>
      <c r="E5997" s="19" t="s">
        <v>10702</v>
      </c>
      <c r="F5997" s="10">
        <v>42036</v>
      </c>
      <c r="G5997" s="10">
        <v>45689</v>
      </c>
      <c r="H5997" s="11">
        <v>11</v>
      </c>
      <c r="I5997" s="20" t="s">
        <v>259</v>
      </c>
      <c r="J5997" s="11" t="s">
        <v>261</v>
      </c>
      <c r="K5997" s="11" t="s">
        <v>11524</v>
      </c>
      <c r="L5997" s="11">
        <v>2</v>
      </c>
    </row>
    <row r="5998" spans="1:12">
      <c r="A5998" s="11" t="s">
        <v>10453</v>
      </c>
      <c r="D5998" s="11" t="s">
        <v>260</v>
      </c>
      <c r="E5998" s="19" t="s">
        <v>10703</v>
      </c>
      <c r="F5998" s="10">
        <v>42036</v>
      </c>
      <c r="G5998" s="10">
        <v>45689</v>
      </c>
      <c r="H5998" s="11">
        <v>11</v>
      </c>
      <c r="I5998" s="20" t="s">
        <v>259</v>
      </c>
      <c r="J5998" s="11" t="s">
        <v>261</v>
      </c>
      <c r="K5998" s="11" t="s">
        <v>11524</v>
      </c>
      <c r="L5998" s="11">
        <v>2</v>
      </c>
    </row>
    <row r="5999" spans="1:12">
      <c r="A5999" s="11" t="s">
        <v>10454</v>
      </c>
      <c r="D5999" s="11" t="s">
        <v>260</v>
      </c>
      <c r="E5999" s="19" t="s">
        <v>10704</v>
      </c>
      <c r="F5999" s="10">
        <v>42036</v>
      </c>
      <c r="G5999" s="10">
        <v>45689</v>
      </c>
      <c r="H5999" s="11">
        <v>11</v>
      </c>
      <c r="I5999" s="20" t="s">
        <v>259</v>
      </c>
      <c r="J5999" s="11" t="s">
        <v>261</v>
      </c>
      <c r="K5999" s="11" t="s">
        <v>11524</v>
      </c>
      <c r="L5999" s="11">
        <v>2</v>
      </c>
    </row>
    <row r="6000" spans="1:12">
      <c r="A6000" s="11" t="s">
        <v>10455</v>
      </c>
      <c r="D6000" s="11" t="s">
        <v>260</v>
      </c>
      <c r="E6000" s="19" t="s">
        <v>10705</v>
      </c>
      <c r="F6000" s="10">
        <v>42036</v>
      </c>
      <c r="G6000" s="10">
        <v>45689</v>
      </c>
      <c r="H6000" s="11">
        <v>11</v>
      </c>
      <c r="I6000" s="20" t="s">
        <v>259</v>
      </c>
      <c r="J6000" s="11" t="s">
        <v>261</v>
      </c>
      <c r="K6000" s="11" t="s">
        <v>11524</v>
      </c>
      <c r="L6000" s="11">
        <v>2</v>
      </c>
    </row>
    <row r="6001" spans="1:12">
      <c r="A6001" s="11" t="s">
        <v>10456</v>
      </c>
      <c r="D6001" s="11" t="s">
        <v>260</v>
      </c>
      <c r="E6001" s="19" t="s">
        <v>10706</v>
      </c>
      <c r="F6001" s="10">
        <v>42036</v>
      </c>
      <c r="G6001" s="10">
        <v>45689</v>
      </c>
      <c r="H6001" s="11">
        <v>11</v>
      </c>
      <c r="I6001" s="20" t="s">
        <v>259</v>
      </c>
      <c r="J6001" s="11" t="s">
        <v>261</v>
      </c>
      <c r="K6001" s="11" t="s">
        <v>11524</v>
      </c>
      <c r="L6001" s="11">
        <v>2</v>
      </c>
    </row>
    <row r="6002" spans="1:12">
      <c r="A6002" s="11" t="s">
        <v>10457</v>
      </c>
      <c r="D6002" s="11" t="s">
        <v>260</v>
      </c>
      <c r="E6002" s="19" t="s">
        <v>10707</v>
      </c>
      <c r="F6002" s="10">
        <v>42036</v>
      </c>
      <c r="G6002" s="10">
        <v>45689</v>
      </c>
      <c r="H6002" s="11">
        <v>11</v>
      </c>
      <c r="I6002" s="20" t="s">
        <v>259</v>
      </c>
      <c r="J6002" s="11" t="s">
        <v>261</v>
      </c>
      <c r="K6002" s="11" t="s">
        <v>11524</v>
      </c>
      <c r="L6002" s="11">
        <v>2</v>
      </c>
    </row>
    <row r="6003" spans="1:12">
      <c r="A6003" s="11" t="s">
        <v>10458</v>
      </c>
      <c r="D6003" s="11" t="s">
        <v>260</v>
      </c>
      <c r="E6003" s="19" t="s">
        <v>10708</v>
      </c>
      <c r="F6003" s="10">
        <v>42036</v>
      </c>
      <c r="G6003" s="10">
        <v>45689</v>
      </c>
      <c r="H6003" s="11">
        <v>11</v>
      </c>
      <c r="I6003" s="11" t="s">
        <v>277</v>
      </c>
      <c r="J6003" s="11" t="s">
        <v>261</v>
      </c>
      <c r="K6003" s="11" t="s">
        <v>11524</v>
      </c>
      <c r="L6003" s="11">
        <v>2</v>
      </c>
    </row>
    <row r="6004" spans="1:12">
      <c r="A6004" s="11" t="s">
        <v>10459</v>
      </c>
      <c r="D6004" s="11" t="s">
        <v>260</v>
      </c>
      <c r="E6004" s="19" t="s">
        <v>10709</v>
      </c>
      <c r="F6004" s="10">
        <v>42036</v>
      </c>
      <c r="G6004" s="10">
        <v>45689</v>
      </c>
      <c r="H6004" s="11">
        <v>11</v>
      </c>
      <c r="I6004" s="11" t="s">
        <v>277</v>
      </c>
      <c r="J6004" s="11" t="s">
        <v>261</v>
      </c>
      <c r="K6004" s="11" t="s">
        <v>11524</v>
      </c>
      <c r="L6004" s="11">
        <v>2</v>
      </c>
    </row>
    <row r="6005" spans="1:12">
      <c r="A6005" s="11" t="s">
        <v>10460</v>
      </c>
      <c r="D6005" s="11" t="s">
        <v>260</v>
      </c>
      <c r="E6005" s="19" t="s">
        <v>10710</v>
      </c>
      <c r="F6005" s="10">
        <v>42036</v>
      </c>
      <c r="G6005" s="10">
        <v>45689</v>
      </c>
      <c r="H6005" s="11">
        <v>11</v>
      </c>
      <c r="I6005" s="11" t="s">
        <v>277</v>
      </c>
      <c r="J6005" s="11" t="s">
        <v>261</v>
      </c>
      <c r="K6005" s="11" t="s">
        <v>11524</v>
      </c>
      <c r="L6005" s="11">
        <v>2</v>
      </c>
    </row>
    <row r="6006" spans="1:12">
      <c r="A6006" s="11" t="s">
        <v>10461</v>
      </c>
      <c r="D6006" s="11" t="s">
        <v>260</v>
      </c>
      <c r="E6006" s="19" t="s">
        <v>10711</v>
      </c>
      <c r="F6006" s="10">
        <v>42036</v>
      </c>
      <c r="G6006" s="10">
        <v>45689</v>
      </c>
      <c r="H6006" s="11">
        <v>11</v>
      </c>
      <c r="I6006" s="20" t="s">
        <v>259</v>
      </c>
      <c r="J6006" s="11" t="s">
        <v>261</v>
      </c>
      <c r="K6006" s="11" t="s">
        <v>11524</v>
      </c>
      <c r="L6006" s="11">
        <v>2</v>
      </c>
    </row>
    <row r="6007" spans="1:12">
      <c r="A6007" s="11" t="s">
        <v>10462</v>
      </c>
      <c r="D6007" s="11" t="s">
        <v>260</v>
      </c>
      <c r="E6007" s="19" t="s">
        <v>10712</v>
      </c>
      <c r="F6007" s="10">
        <v>42036</v>
      </c>
      <c r="G6007" s="10">
        <v>45689</v>
      </c>
      <c r="H6007" s="11">
        <v>11</v>
      </c>
      <c r="I6007" s="20" t="s">
        <v>259</v>
      </c>
      <c r="J6007" s="11" t="s">
        <v>261</v>
      </c>
      <c r="K6007" s="11" t="s">
        <v>11524</v>
      </c>
      <c r="L6007" s="11">
        <v>2</v>
      </c>
    </row>
    <row r="6008" spans="1:12">
      <c r="A6008" s="11" t="s">
        <v>10463</v>
      </c>
      <c r="D6008" s="11" t="s">
        <v>260</v>
      </c>
      <c r="E6008" s="19" t="s">
        <v>10713</v>
      </c>
      <c r="F6008" s="10">
        <v>42036</v>
      </c>
      <c r="G6008" s="10">
        <v>45689</v>
      </c>
      <c r="H6008" s="11">
        <v>11</v>
      </c>
      <c r="I6008" s="20" t="s">
        <v>259</v>
      </c>
      <c r="J6008" s="11" t="s">
        <v>261</v>
      </c>
      <c r="K6008" s="11" t="s">
        <v>11524</v>
      </c>
      <c r="L6008" s="11">
        <v>2</v>
      </c>
    </row>
    <row r="6009" spans="1:12">
      <c r="A6009" s="11" t="s">
        <v>10464</v>
      </c>
      <c r="D6009" s="11" t="s">
        <v>260</v>
      </c>
      <c r="E6009" s="19" t="s">
        <v>10714</v>
      </c>
      <c r="F6009" s="10">
        <v>42036</v>
      </c>
      <c r="G6009" s="10">
        <v>45689</v>
      </c>
      <c r="H6009" s="11">
        <v>11</v>
      </c>
      <c r="I6009" s="20" t="s">
        <v>259</v>
      </c>
      <c r="J6009" s="11" t="s">
        <v>261</v>
      </c>
      <c r="K6009" s="11" t="s">
        <v>11524</v>
      </c>
      <c r="L6009" s="11">
        <v>2</v>
      </c>
    </row>
    <row r="6010" spans="1:12">
      <c r="A6010" s="11" t="s">
        <v>10465</v>
      </c>
      <c r="D6010" s="11" t="s">
        <v>260</v>
      </c>
      <c r="E6010" s="19" t="s">
        <v>10715</v>
      </c>
      <c r="F6010" s="10">
        <v>42036</v>
      </c>
      <c r="G6010" s="10">
        <v>45689</v>
      </c>
      <c r="H6010" s="11">
        <v>11</v>
      </c>
      <c r="I6010" s="20" t="s">
        <v>259</v>
      </c>
      <c r="J6010" s="11" t="s">
        <v>261</v>
      </c>
      <c r="K6010" s="11" t="s">
        <v>11524</v>
      </c>
      <c r="L6010" s="11">
        <v>2</v>
      </c>
    </row>
    <row r="6011" spans="1:12">
      <c r="A6011" s="11" t="s">
        <v>10466</v>
      </c>
      <c r="D6011" s="11" t="s">
        <v>260</v>
      </c>
      <c r="E6011" s="19" t="s">
        <v>10716</v>
      </c>
      <c r="F6011" s="10">
        <v>42036</v>
      </c>
      <c r="G6011" s="10">
        <v>45689</v>
      </c>
      <c r="H6011" s="11">
        <v>11</v>
      </c>
      <c r="I6011" s="20" t="s">
        <v>259</v>
      </c>
      <c r="J6011" s="11" t="s">
        <v>261</v>
      </c>
      <c r="K6011" s="11" t="s">
        <v>11524</v>
      </c>
      <c r="L6011" s="11">
        <v>2</v>
      </c>
    </row>
    <row r="6012" spans="1:12">
      <c r="A6012" s="11" t="s">
        <v>10717</v>
      </c>
      <c r="D6012" s="11" t="s">
        <v>260</v>
      </c>
      <c r="E6012" s="19" t="s">
        <v>10963</v>
      </c>
      <c r="F6012" s="10">
        <v>42036</v>
      </c>
      <c r="G6012" s="10">
        <v>45689</v>
      </c>
      <c r="H6012" s="11">
        <v>11</v>
      </c>
      <c r="I6012" s="20" t="s">
        <v>259</v>
      </c>
      <c r="J6012" s="11" t="s">
        <v>261</v>
      </c>
      <c r="K6012" s="11" t="s">
        <v>11524</v>
      </c>
      <c r="L6012" s="11">
        <v>2</v>
      </c>
    </row>
    <row r="6013" spans="1:12">
      <c r="A6013" s="11" t="s">
        <v>10718</v>
      </c>
      <c r="D6013" s="11" t="s">
        <v>260</v>
      </c>
      <c r="E6013" s="19" t="s">
        <v>10964</v>
      </c>
      <c r="F6013" s="10">
        <v>42036</v>
      </c>
      <c r="G6013" s="10">
        <v>45689</v>
      </c>
      <c r="H6013" s="11">
        <v>11</v>
      </c>
      <c r="I6013" s="20" t="s">
        <v>259</v>
      </c>
      <c r="J6013" s="11" t="s">
        <v>261</v>
      </c>
      <c r="K6013" s="11" t="s">
        <v>11524</v>
      </c>
      <c r="L6013" s="11">
        <v>2</v>
      </c>
    </row>
    <row r="6014" spans="1:12">
      <c r="A6014" s="11" t="s">
        <v>10719</v>
      </c>
      <c r="D6014" s="11" t="s">
        <v>260</v>
      </c>
      <c r="E6014" s="19" t="s">
        <v>10965</v>
      </c>
      <c r="F6014" s="10">
        <v>42036</v>
      </c>
      <c r="G6014" s="10">
        <v>45689</v>
      </c>
      <c r="H6014" s="11">
        <v>11</v>
      </c>
      <c r="I6014" s="20" t="s">
        <v>259</v>
      </c>
      <c r="J6014" s="11" t="s">
        <v>261</v>
      </c>
      <c r="K6014" s="11" t="s">
        <v>11524</v>
      </c>
      <c r="L6014" s="11">
        <v>2</v>
      </c>
    </row>
    <row r="6015" spans="1:12">
      <c r="A6015" s="11" t="s">
        <v>10720</v>
      </c>
      <c r="D6015" s="11" t="s">
        <v>260</v>
      </c>
      <c r="E6015" s="19" t="s">
        <v>10966</v>
      </c>
      <c r="F6015" s="10">
        <v>42036</v>
      </c>
      <c r="G6015" s="10">
        <v>45689</v>
      </c>
      <c r="H6015" s="11">
        <v>11</v>
      </c>
      <c r="I6015" s="20" t="s">
        <v>259</v>
      </c>
      <c r="J6015" s="11" t="s">
        <v>261</v>
      </c>
      <c r="K6015" s="11" t="s">
        <v>11524</v>
      </c>
      <c r="L6015" s="11">
        <v>2</v>
      </c>
    </row>
    <row r="6016" spans="1:12">
      <c r="A6016" s="11" t="s">
        <v>10721</v>
      </c>
      <c r="D6016" s="11" t="s">
        <v>260</v>
      </c>
      <c r="E6016" s="19" t="s">
        <v>10967</v>
      </c>
      <c r="F6016" s="10">
        <v>42036</v>
      </c>
      <c r="G6016" s="10">
        <v>45689</v>
      </c>
      <c r="H6016" s="11">
        <v>11</v>
      </c>
      <c r="I6016" s="20" t="s">
        <v>259</v>
      </c>
      <c r="J6016" s="11" t="s">
        <v>261</v>
      </c>
      <c r="K6016" s="11" t="s">
        <v>11524</v>
      </c>
      <c r="L6016" s="11">
        <v>2</v>
      </c>
    </row>
    <row r="6017" spans="1:12">
      <c r="A6017" s="11" t="s">
        <v>10722</v>
      </c>
      <c r="D6017" s="11" t="s">
        <v>260</v>
      </c>
      <c r="E6017" s="19" t="s">
        <v>10968</v>
      </c>
      <c r="F6017" s="10">
        <v>42036</v>
      </c>
      <c r="G6017" s="10">
        <v>45689</v>
      </c>
      <c r="H6017" s="11">
        <v>11</v>
      </c>
      <c r="I6017" s="20" t="s">
        <v>259</v>
      </c>
      <c r="J6017" s="11" t="s">
        <v>261</v>
      </c>
      <c r="K6017" s="11" t="s">
        <v>11524</v>
      </c>
      <c r="L6017" s="11">
        <v>2</v>
      </c>
    </row>
    <row r="6018" spans="1:12">
      <c r="A6018" s="11" t="s">
        <v>10723</v>
      </c>
      <c r="D6018" s="11" t="s">
        <v>260</v>
      </c>
      <c r="E6018" s="19" t="s">
        <v>10969</v>
      </c>
      <c r="F6018" s="10">
        <v>42036</v>
      </c>
      <c r="G6018" s="10">
        <v>45689</v>
      </c>
      <c r="H6018" s="11">
        <v>11</v>
      </c>
      <c r="I6018" s="20" t="s">
        <v>259</v>
      </c>
      <c r="J6018" s="11" t="s">
        <v>261</v>
      </c>
      <c r="K6018" s="11" t="s">
        <v>11524</v>
      </c>
      <c r="L6018" s="11">
        <v>2</v>
      </c>
    </row>
    <row r="6019" spans="1:12">
      <c r="A6019" s="11" t="s">
        <v>10724</v>
      </c>
      <c r="D6019" s="11" t="s">
        <v>260</v>
      </c>
      <c r="E6019" s="19" t="s">
        <v>10970</v>
      </c>
      <c r="F6019" s="10">
        <v>42036</v>
      </c>
      <c r="G6019" s="10">
        <v>45689</v>
      </c>
      <c r="H6019" s="11">
        <v>11</v>
      </c>
      <c r="I6019" s="20" t="s">
        <v>259</v>
      </c>
      <c r="J6019" s="11" t="s">
        <v>261</v>
      </c>
      <c r="K6019" s="11" t="s">
        <v>11524</v>
      </c>
      <c r="L6019" s="11">
        <v>2</v>
      </c>
    </row>
    <row r="6020" spans="1:12">
      <c r="A6020" s="11" t="s">
        <v>10725</v>
      </c>
      <c r="D6020" s="11" t="s">
        <v>260</v>
      </c>
      <c r="E6020" s="19" t="s">
        <v>10971</v>
      </c>
      <c r="F6020" s="10">
        <v>42036</v>
      </c>
      <c r="G6020" s="10">
        <v>45689</v>
      </c>
      <c r="H6020" s="11">
        <v>11</v>
      </c>
      <c r="I6020" s="20" t="s">
        <v>259</v>
      </c>
      <c r="J6020" s="11" t="s">
        <v>261</v>
      </c>
      <c r="K6020" s="11" t="s">
        <v>11524</v>
      </c>
      <c r="L6020" s="11">
        <v>2</v>
      </c>
    </row>
    <row r="6021" spans="1:12">
      <c r="A6021" s="11" t="s">
        <v>10726</v>
      </c>
      <c r="D6021" s="11" t="s">
        <v>260</v>
      </c>
      <c r="E6021" s="19" t="s">
        <v>10972</v>
      </c>
      <c r="F6021" s="10">
        <v>42036</v>
      </c>
      <c r="G6021" s="10">
        <v>45689</v>
      </c>
      <c r="H6021" s="11">
        <v>11</v>
      </c>
      <c r="I6021" s="11" t="s">
        <v>277</v>
      </c>
      <c r="J6021" s="11" t="s">
        <v>261</v>
      </c>
      <c r="K6021" s="11" t="s">
        <v>11524</v>
      </c>
      <c r="L6021" s="11">
        <v>2</v>
      </c>
    </row>
    <row r="6022" spans="1:12">
      <c r="A6022" s="11" t="s">
        <v>10727</v>
      </c>
      <c r="D6022" s="11" t="s">
        <v>260</v>
      </c>
      <c r="E6022" s="19" t="s">
        <v>10973</v>
      </c>
      <c r="F6022" s="10">
        <v>42036</v>
      </c>
      <c r="G6022" s="10">
        <v>45689</v>
      </c>
      <c r="H6022" s="11">
        <v>11</v>
      </c>
      <c r="I6022" s="11" t="s">
        <v>277</v>
      </c>
      <c r="J6022" s="11" t="s">
        <v>261</v>
      </c>
      <c r="K6022" s="11" t="s">
        <v>11524</v>
      </c>
      <c r="L6022" s="11">
        <v>2</v>
      </c>
    </row>
    <row r="6023" spans="1:12">
      <c r="A6023" s="11" t="s">
        <v>10728</v>
      </c>
      <c r="D6023" s="11" t="s">
        <v>260</v>
      </c>
      <c r="E6023" s="19" t="s">
        <v>10974</v>
      </c>
      <c r="F6023" s="10">
        <v>42036</v>
      </c>
      <c r="G6023" s="10">
        <v>45689</v>
      </c>
      <c r="H6023" s="11">
        <v>11</v>
      </c>
      <c r="I6023" s="11" t="s">
        <v>277</v>
      </c>
      <c r="J6023" s="11" t="s">
        <v>261</v>
      </c>
      <c r="K6023" s="11" t="s">
        <v>11524</v>
      </c>
      <c r="L6023" s="11">
        <v>2</v>
      </c>
    </row>
    <row r="6024" spans="1:12">
      <c r="A6024" s="11" t="s">
        <v>10729</v>
      </c>
      <c r="D6024" s="11" t="s">
        <v>260</v>
      </c>
      <c r="E6024" s="19" t="s">
        <v>10975</v>
      </c>
      <c r="F6024" s="10">
        <v>42036</v>
      </c>
      <c r="G6024" s="10">
        <v>45689</v>
      </c>
      <c r="H6024" s="11">
        <v>11</v>
      </c>
      <c r="I6024" s="20" t="s">
        <v>259</v>
      </c>
      <c r="J6024" s="11" t="s">
        <v>261</v>
      </c>
      <c r="K6024" s="11" t="s">
        <v>11524</v>
      </c>
      <c r="L6024" s="11">
        <v>2</v>
      </c>
    </row>
    <row r="6025" spans="1:12">
      <c r="A6025" s="11" t="s">
        <v>10730</v>
      </c>
      <c r="D6025" s="11" t="s">
        <v>260</v>
      </c>
      <c r="E6025" s="19" t="s">
        <v>10976</v>
      </c>
      <c r="F6025" s="10">
        <v>42036</v>
      </c>
      <c r="G6025" s="10">
        <v>45689</v>
      </c>
      <c r="H6025" s="11">
        <v>11</v>
      </c>
      <c r="I6025" s="20" t="s">
        <v>259</v>
      </c>
      <c r="J6025" s="11" t="s">
        <v>261</v>
      </c>
      <c r="K6025" s="11" t="s">
        <v>11524</v>
      </c>
      <c r="L6025" s="11">
        <v>2</v>
      </c>
    </row>
    <row r="6026" spans="1:12">
      <c r="A6026" s="11" t="s">
        <v>10731</v>
      </c>
      <c r="D6026" s="11" t="s">
        <v>260</v>
      </c>
      <c r="E6026" s="19" t="s">
        <v>10977</v>
      </c>
      <c r="F6026" s="10">
        <v>42036</v>
      </c>
      <c r="G6026" s="10">
        <v>45689</v>
      </c>
      <c r="H6026" s="11">
        <v>11</v>
      </c>
      <c r="I6026" s="20" t="s">
        <v>259</v>
      </c>
      <c r="J6026" s="11" t="s">
        <v>261</v>
      </c>
      <c r="K6026" s="11" t="s">
        <v>11524</v>
      </c>
      <c r="L6026" s="11">
        <v>2</v>
      </c>
    </row>
    <row r="6027" spans="1:12">
      <c r="A6027" s="11" t="s">
        <v>10732</v>
      </c>
      <c r="D6027" s="11" t="s">
        <v>260</v>
      </c>
      <c r="E6027" s="19" t="s">
        <v>10978</v>
      </c>
      <c r="F6027" s="10">
        <v>42036</v>
      </c>
      <c r="G6027" s="10">
        <v>45689</v>
      </c>
      <c r="H6027" s="11">
        <v>11</v>
      </c>
      <c r="I6027" s="20" t="s">
        <v>259</v>
      </c>
      <c r="J6027" s="11" t="s">
        <v>261</v>
      </c>
      <c r="K6027" s="11" t="s">
        <v>11524</v>
      </c>
      <c r="L6027" s="11">
        <v>2</v>
      </c>
    </row>
    <row r="6028" spans="1:12">
      <c r="A6028" s="11" t="s">
        <v>10733</v>
      </c>
      <c r="D6028" s="11" t="s">
        <v>260</v>
      </c>
      <c r="E6028" s="19" t="s">
        <v>10979</v>
      </c>
      <c r="F6028" s="10">
        <v>42036</v>
      </c>
      <c r="G6028" s="10">
        <v>45689</v>
      </c>
      <c r="H6028" s="11">
        <v>11</v>
      </c>
      <c r="I6028" s="20" t="s">
        <v>259</v>
      </c>
      <c r="J6028" s="11" t="s">
        <v>261</v>
      </c>
      <c r="K6028" s="11" t="s">
        <v>11524</v>
      </c>
      <c r="L6028" s="11">
        <v>2</v>
      </c>
    </row>
    <row r="6029" spans="1:12">
      <c r="A6029" s="11" t="s">
        <v>10734</v>
      </c>
      <c r="D6029" s="11" t="s">
        <v>260</v>
      </c>
      <c r="E6029" s="19" t="s">
        <v>10980</v>
      </c>
      <c r="F6029" s="10">
        <v>42036</v>
      </c>
      <c r="G6029" s="10">
        <v>45689</v>
      </c>
      <c r="H6029" s="11">
        <v>11</v>
      </c>
      <c r="I6029" s="20" t="s">
        <v>259</v>
      </c>
      <c r="J6029" s="11" t="s">
        <v>261</v>
      </c>
      <c r="K6029" s="11" t="s">
        <v>11524</v>
      </c>
      <c r="L6029" s="11">
        <v>2</v>
      </c>
    </row>
    <row r="6030" spans="1:12">
      <c r="A6030" s="11" t="s">
        <v>10735</v>
      </c>
      <c r="D6030" s="11" t="s">
        <v>260</v>
      </c>
      <c r="E6030" s="19" t="s">
        <v>10981</v>
      </c>
      <c r="F6030" s="10">
        <v>42036</v>
      </c>
      <c r="G6030" s="10">
        <v>45689</v>
      </c>
      <c r="H6030" s="11">
        <v>11</v>
      </c>
      <c r="I6030" s="20" t="s">
        <v>259</v>
      </c>
      <c r="J6030" s="11" t="s">
        <v>261</v>
      </c>
      <c r="K6030" s="11" t="s">
        <v>11524</v>
      </c>
      <c r="L6030" s="11">
        <v>2</v>
      </c>
    </row>
    <row r="6031" spans="1:12">
      <c r="A6031" s="11" t="s">
        <v>10736</v>
      </c>
      <c r="D6031" s="11" t="s">
        <v>260</v>
      </c>
      <c r="E6031" s="19" t="s">
        <v>10982</v>
      </c>
      <c r="F6031" s="10">
        <v>42036</v>
      </c>
      <c r="G6031" s="10">
        <v>45689</v>
      </c>
      <c r="H6031" s="11">
        <v>11</v>
      </c>
      <c r="I6031" s="20" t="s">
        <v>259</v>
      </c>
      <c r="J6031" s="11" t="s">
        <v>261</v>
      </c>
      <c r="K6031" s="11" t="s">
        <v>11524</v>
      </c>
      <c r="L6031" s="11">
        <v>2</v>
      </c>
    </row>
    <row r="6032" spans="1:12">
      <c r="A6032" s="11" t="s">
        <v>10737</v>
      </c>
      <c r="D6032" s="11" t="s">
        <v>260</v>
      </c>
      <c r="E6032" s="19" t="s">
        <v>10983</v>
      </c>
      <c r="F6032" s="10">
        <v>42036</v>
      </c>
      <c r="G6032" s="10">
        <v>45689</v>
      </c>
      <c r="H6032" s="11">
        <v>11</v>
      </c>
      <c r="I6032" s="20" t="s">
        <v>259</v>
      </c>
      <c r="J6032" s="11" t="s">
        <v>261</v>
      </c>
      <c r="K6032" s="11" t="s">
        <v>11524</v>
      </c>
      <c r="L6032" s="11">
        <v>2</v>
      </c>
    </row>
    <row r="6033" spans="1:12">
      <c r="A6033" s="11" t="s">
        <v>10738</v>
      </c>
      <c r="D6033" s="11" t="s">
        <v>260</v>
      </c>
      <c r="E6033" s="19" t="s">
        <v>10984</v>
      </c>
      <c r="F6033" s="10">
        <v>42036</v>
      </c>
      <c r="G6033" s="10">
        <v>45689</v>
      </c>
      <c r="H6033" s="11">
        <v>11</v>
      </c>
      <c r="I6033" s="20" t="s">
        <v>259</v>
      </c>
      <c r="J6033" s="11" t="s">
        <v>261</v>
      </c>
      <c r="K6033" s="11" t="s">
        <v>11524</v>
      </c>
      <c r="L6033" s="11">
        <v>2</v>
      </c>
    </row>
    <row r="6034" spans="1:12">
      <c r="A6034" s="11" t="s">
        <v>10739</v>
      </c>
      <c r="D6034" s="11" t="s">
        <v>260</v>
      </c>
      <c r="E6034" s="19" t="s">
        <v>10985</v>
      </c>
      <c r="F6034" s="10">
        <v>42036</v>
      </c>
      <c r="G6034" s="10">
        <v>45689</v>
      </c>
      <c r="H6034" s="11">
        <v>11</v>
      </c>
      <c r="I6034" s="20" t="s">
        <v>259</v>
      </c>
      <c r="J6034" s="11" t="s">
        <v>261</v>
      </c>
      <c r="K6034" s="11" t="s">
        <v>11524</v>
      </c>
      <c r="L6034" s="11">
        <v>2</v>
      </c>
    </row>
    <row r="6035" spans="1:12">
      <c r="A6035" s="11" t="s">
        <v>10740</v>
      </c>
      <c r="D6035" s="11" t="s">
        <v>260</v>
      </c>
      <c r="E6035" s="19" t="s">
        <v>10986</v>
      </c>
      <c r="F6035" s="10">
        <v>42036</v>
      </c>
      <c r="G6035" s="10">
        <v>45689</v>
      </c>
      <c r="H6035" s="11">
        <v>11</v>
      </c>
      <c r="I6035" s="20" t="s">
        <v>259</v>
      </c>
      <c r="J6035" s="11" t="s">
        <v>261</v>
      </c>
      <c r="K6035" s="11" t="s">
        <v>11524</v>
      </c>
      <c r="L6035" s="11">
        <v>2</v>
      </c>
    </row>
    <row r="6036" spans="1:12">
      <c r="A6036" s="11" t="s">
        <v>10741</v>
      </c>
      <c r="D6036" s="11" t="s">
        <v>260</v>
      </c>
      <c r="E6036" s="19" t="s">
        <v>10987</v>
      </c>
      <c r="F6036" s="10">
        <v>42036</v>
      </c>
      <c r="G6036" s="10">
        <v>45689</v>
      </c>
      <c r="H6036" s="11">
        <v>11</v>
      </c>
      <c r="I6036" s="20" t="s">
        <v>259</v>
      </c>
      <c r="J6036" s="11" t="s">
        <v>261</v>
      </c>
      <c r="K6036" s="11" t="s">
        <v>11524</v>
      </c>
      <c r="L6036" s="11">
        <v>2</v>
      </c>
    </row>
    <row r="6037" spans="1:12">
      <c r="A6037" s="11" t="s">
        <v>10742</v>
      </c>
      <c r="D6037" s="11" t="s">
        <v>260</v>
      </c>
      <c r="E6037" s="19" t="s">
        <v>10988</v>
      </c>
      <c r="F6037" s="10">
        <v>42036</v>
      </c>
      <c r="G6037" s="10">
        <v>45689</v>
      </c>
      <c r="H6037" s="11">
        <v>11</v>
      </c>
      <c r="I6037" s="20" t="s">
        <v>259</v>
      </c>
      <c r="J6037" s="11" t="s">
        <v>261</v>
      </c>
      <c r="K6037" s="11" t="s">
        <v>11524</v>
      </c>
      <c r="L6037" s="11">
        <v>2</v>
      </c>
    </row>
    <row r="6038" spans="1:12">
      <c r="A6038" s="11" t="s">
        <v>10743</v>
      </c>
      <c r="D6038" s="11" t="s">
        <v>260</v>
      </c>
      <c r="E6038" s="19" t="s">
        <v>10989</v>
      </c>
      <c r="F6038" s="10">
        <v>42036</v>
      </c>
      <c r="G6038" s="10">
        <v>45689</v>
      </c>
      <c r="H6038" s="11">
        <v>11</v>
      </c>
      <c r="I6038" s="20" t="s">
        <v>259</v>
      </c>
      <c r="J6038" s="11" t="s">
        <v>261</v>
      </c>
      <c r="K6038" s="11" t="s">
        <v>11524</v>
      </c>
      <c r="L6038" s="11">
        <v>2</v>
      </c>
    </row>
    <row r="6039" spans="1:12">
      <c r="A6039" s="11" t="s">
        <v>10744</v>
      </c>
      <c r="D6039" s="11" t="s">
        <v>260</v>
      </c>
      <c r="E6039" s="19" t="s">
        <v>10990</v>
      </c>
      <c r="F6039" s="10">
        <v>42036</v>
      </c>
      <c r="G6039" s="10">
        <v>45689</v>
      </c>
      <c r="H6039" s="11">
        <v>11</v>
      </c>
      <c r="I6039" s="11" t="s">
        <v>277</v>
      </c>
      <c r="J6039" s="11" t="s">
        <v>261</v>
      </c>
      <c r="K6039" s="11" t="s">
        <v>11524</v>
      </c>
      <c r="L6039" s="11">
        <v>2</v>
      </c>
    </row>
    <row r="6040" spans="1:12">
      <c r="A6040" s="11" t="s">
        <v>10745</v>
      </c>
      <c r="D6040" s="11" t="s">
        <v>260</v>
      </c>
      <c r="E6040" s="19" t="s">
        <v>10991</v>
      </c>
      <c r="F6040" s="10">
        <v>42036</v>
      </c>
      <c r="G6040" s="10">
        <v>45689</v>
      </c>
      <c r="H6040" s="11">
        <v>11</v>
      </c>
      <c r="I6040" s="11" t="s">
        <v>277</v>
      </c>
      <c r="J6040" s="11" t="s">
        <v>261</v>
      </c>
      <c r="K6040" s="11" t="s">
        <v>11524</v>
      </c>
      <c r="L6040" s="11">
        <v>2</v>
      </c>
    </row>
    <row r="6041" spans="1:12">
      <c r="A6041" s="11" t="s">
        <v>10746</v>
      </c>
      <c r="D6041" s="11" t="s">
        <v>260</v>
      </c>
      <c r="E6041" s="19" t="s">
        <v>10992</v>
      </c>
      <c r="F6041" s="10">
        <v>42036</v>
      </c>
      <c r="G6041" s="10">
        <v>45689</v>
      </c>
      <c r="H6041" s="11">
        <v>11</v>
      </c>
      <c r="I6041" s="11" t="s">
        <v>277</v>
      </c>
      <c r="J6041" s="11" t="s">
        <v>261</v>
      </c>
      <c r="K6041" s="11" t="s">
        <v>11524</v>
      </c>
      <c r="L6041" s="11">
        <v>2</v>
      </c>
    </row>
    <row r="6042" spans="1:12">
      <c r="A6042" s="11" t="s">
        <v>10747</v>
      </c>
      <c r="D6042" s="11" t="s">
        <v>260</v>
      </c>
      <c r="E6042" s="19" t="s">
        <v>10993</v>
      </c>
      <c r="F6042" s="10">
        <v>42036</v>
      </c>
      <c r="G6042" s="10">
        <v>45689</v>
      </c>
      <c r="H6042" s="11">
        <v>11</v>
      </c>
      <c r="I6042" s="20" t="s">
        <v>259</v>
      </c>
      <c r="J6042" s="11" t="s">
        <v>261</v>
      </c>
      <c r="K6042" s="11" t="s">
        <v>11524</v>
      </c>
      <c r="L6042" s="11">
        <v>2</v>
      </c>
    </row>
    <row r="6043" spans="1:12">
      <c r="A6043" s="11" t="s">
        <v>10748</v>
      </c>
      <c r="D6043" s="11" t="s">
        <v>260</v>
      </c>
      <c r="E6043" s="19" t="s">
        <v>10994</v>
      </c>
      <c r="F6043" s="10">
        <v>42036</v>
      </c>
      <c r="G6043" s="10">
        <v>45689</v>
      </c>
      <c r="H6043" s="11">
        <v>11</v>
      </c>
      <c r="I6043" s="20" t="s">
        <v>259</v>
      </c>
      <c r="J6043" s="11" t="s">
        <v>261</v>
      </c>
      <c r="K6043" s="11" t="s">
        <v>11524</v>
      </c>
      <c r="L6043" s="11">
        <v>2</v>
      </c>
    </row>
    <row r="6044" spans="1:12">
      <c r="A6044" s="11" t="s">
        <v>10749</v>
      </c>
      <c r="D6044" s="11" t="s">
        <v>260</v>
      </c>
      <c r="E6044" s="19" t="s">
        <v>10995</v>
      </c>
      <c r="F6044" s="10">
        <v>42036</v>
      </c>
      <c r="G6044" s="10">
        <v>45689</v>
      </c>
      <c r="H6044" s="11">
        <v>11</v>
      </c>
      <c r="I6044" s="20" t="s">
        <v>259</v>
      </c>
      <c r="J6044" s="11" t="s">
        <v>261</v>
      </c>
      <c r="K6044" s="11" t="s">
        <v>11524</v>
      </c>
      <c r="L6044" s="11">
        <v>2</v>
      </c>
    </row>
    <row r="6045" spans="1:12">
      <c r="A6045" s="11" t="s">
        <v>10750</v>
      </c>
      <c r="D6045" s="11" t="s">
        <v>260</v>
      </c>
      <c r="E6045" s="19" t="s">
        <v>10996</v>
      </c>
      <c r="F6045" s="10">
        <v>42036</v>
      </c>
      <c r="G6045" s="10">
        <v>45689</v>
      </c>
      <c r="H6045" s="11">
        <v>11</v>
      </c>
      <c r="I6045" s="20" t="s">
        <v>259</v>
      </c>
      <c r="J6045" s="11" t="s">
        <v>261</v>
      </c>
      <c r="K6045" s="11" t="s">
        <v>11524</v>
      </c>
      <c r="L6045" s="11">
        <v>2</v>
      </c>
    </row>
    <row r="6046" spans="1:12">
      <c r="A6046" s="11" t="s">
        <v>10751</v>
      </c>
      <c r="D6046" s="11" t="s">
        <v>260</v>
      </c>
      <c r="E6046" s="19" t="s">
        <v>10997</v>
      </c>
      <c r="F6046" s="10">
        <v>42036</v>
      </c>
      <c r="G6046" s="10">
        <v>45689</v>
      </c>
      <c r="H6046" s="11">
        <v>11</v>
      </c>
      <c r="I6046" s="20" t="s">
        <v>259</v>
      </c>
      <c r="J6046" s="11" t="s">
        <v>261</v>
      </c>
      <c r="K6046" s="11" t="s">
        <v>11524</v>
      </c>
      <c r="L6046" s="11">
        <v>2</v>
      </c>
    </row>
    <row r="6047" spans="1:12">
      <c r="A6047" s="11" t="s">
        <v>10752</v>
      </c>
      <c r="D6047" s="11" t="s">
        <v>260</v>
      </c>
      <c r="E6047" s="19" t="s">
        <v>10998</v>
      </c>
      <c r="F6047" s="10">
        <v>42036</v>
      </c>
      <c r="G6047" s="10">
        <v>45689</v>
      </c>
      <c r="H6047" s="11">
        <v>11</v>
      </c>
      <c r="I6047" s="20" t="s">
        <v>259</v>
      </c>
      <c r="J6047" s="11" t="s">
        <v>261</v>
      </c>
      <c r="K6047" s="11" t="s">
        <v>11524</v>
      </c>
      <c r="L6047" s="11">
        <v>2</v>
      </c>
    </row>
    <row r="6048" spans="1:12">
      <c r="A6048" s="11" t="s">
        <v>10753</v>
      </c>
      <c r="D6048" s="11" t="s">
        <v>260</v>
      </c>
      <c r="E6048" s="19" t="s">
        <v>10999</v>
      </c>
      <c r="F6048" s="10">
        <v>42036</v>
      </c>
      <c r="G6048" s="10">
        <v>45689</v>
      </c>
      <c r="H6048" s="11">
        <v>11</v>
      </c>
      <c r="I6048" s="20" t="s">
        <v>259</v>
      </c>
      <c r="J6048" s="11" t="s">
        <v>261</v>
      </c>
      <c r="K6048" s="11" t="s">
        <v>11524</v>
      </c>
      <c r="L6048" s="11">
        <v>2</v>
      </c>
    </row>
    <row r="6049" spans="1:12">
      <c r="A6049" s="11" t="s">
        <v>10754</v>
      </c>
      <c r="D6049" s="11" t="s">
        <v>260</v>
      </c>
      <c r="E6049" s="19" t="s">
        <v>11000</v>
      </c>
      <c r="F6049" s="10">
        <v>42036</v>
      </c>
      <c r="G6049" s="10">
        <v>45689</v>
      </c>
      <c r="H6049" s="11">
        <v>11</v>
      </c>
      <c r="I6049" s="20" t="s">
        <v>259</v>
      </c>
      <c r="J6049" s="11" t="s">
        <v>261</v>
      </c>
      <c r="K6049" s="11" t="s">
        <v>11524</v>
      </c>
      <c r="L6049" s="11">
        <v>2</v>
      </c>
    </row>
    <row r="6050" spans="1:12">
      <c r="A6050" s="11" t="s">
        <v>10755</v>
      </c>
      <c r="D6050" s="11" t="s">
        <v>260</v>
      </c>
      <c r="E6050" s="19" t="s">
        <v>11001</v>
      </c>
      <c r="F6050" s="10">
        <v>42036</v>
      </c>
      <c r="G6050" s="10">
        <v>45689</v>
      </c>
      <c r="H6050" s="11">
        <v>11</v>
      </c>
      <c r="I6050" s="20" t="s">
        <v>259</v>
      </c>
      <c r="J6050" s="11" t="s">
        <v>261</v>
      </c>
      <c r="K6050" s="11" t="s">
        <v>11524</v>
      </c>
      <c r="L6050" s="11">
        <v>2</v>
      </c>
    </row>
    <row r="6051" spans="1:12">
      <c r="A6051" s="11" t="s">
        <v>10756</v>
      </c>
      <c r="D6051" s="11" t="s">
        <v>260</v>
      </c>
      <c r="E6051" s="19" t="s">
        <v>11002</v>
      </c>
      <c r="F6051" s="10">
        <v>42036</v>
      </c>
      <c r="G6051" s="10">
        <v>45689</v>
      </c>
      <c r="H6051" s="11">
        <v>11</v>
      </c>
      <c r="I6051" s="20" t="s">
        <v>259</v>
      </c>
      <c r="J6051" s="11" t="s">
        <v>261</v>
      </c>
      <c r="K6051" s="11" t="s">
        <v>11524</v>
      </c>
      <c r="L6051" s="11">
        <v>2</v>
      </c>
    </row>
    <row r="6052" spans="1:12">
      <c r="A6052" s="11" t="s">
        <v>10757</v>
      </c>
      <c r="D6052" s="11" t="s">
        <v>260</v>
      </c>
      <c r="E6052" s="19" t="s">
        <v>11003</v>
      </c>
      <c r="F6052" s="10">
        <v>42036</v>
      </c>
      <c r="G6052" s="10">
        <v>45689</v>
      </c>
      <c r="H6052" s="11">
        <v>11</v>
      </c>
      <c r="I6052" s="20" t="s">
        <v>259</v>
      </c>
      <c r="J6052" s="11" t="s">
        <v>261</v>
      </c>
      <c r="K6052" s="11" t="s">
        <v>11524</v>
      </c>
      <c r="L6052" s="11">
        <v>2</v>
      </c>
    </row>
    <row r="6053" spans="1:12">
      <c r="A6053" s="11" t="s">
        <v>10758</v>
      </c>
      <c r="D6053" s="11" t="s">
        <v>260</v>
      </c>
      <c r="E6053" s="19" t="s">
        <v>11004</v>
      </c>
      <c r="F6053" s="10">
        <v>42036</v>
      </c>
      <c r="G6053" s="10">
        <v>45689</v>
      </c>
      <c r="H6053" s="11">
        <v>11</v>
      </c>
      <c r="I6053" s="20" t="s">
        <v>259</v>
      </c>
      <c r="J6053" s="11" t="s">
        <v>261</v>
      </c>
      <c r="K6053" s="11" t="s">
        <v>11524</v>
      </c>
      <c r="L6053" s="11">
        <v>2</v>
      </c>
    </row>
    <row r="6054" spans="1:12">
      <c r="A6054" s="11" t="s">
        <v>10759</v>
      </c>
      <c r="D6054" s="11" t="s">
        <v>260</v>
      </c>
      <c r="E6054" s="19" t="s">
        <v>11005</v>
      </c>
      <c r="F6054" s="10">
        <v>42036</v>
      </c>
      <c r="G6054" s="10">
        <v>45689</v>
      </c>
      <c r="H6054" s="11">
        <v>11</v>
      </c>
      <c r="I6054" s="20" t="s">
        <v>259</v>
      </c>
      <c r="J6054" s="11" t="s">
        <v>261</v>
      </c>
      <c r="K6054" s="11" t="s">
        <v>11524</v>
      </c>
      <c r="L6054" s="11">
        <v>2</v>
      </c>
    </row>
    <row r="6055" spans="1:12">
      <c r="A6055" s="11" t="s">
        <v>10760</v>
      </c>
      <c r="D6055" s="11" t="s">
        <v>260</v>
      </c>
      <c r="E6055" s="19" t="s">
        <v>11006</v>
      </c>
      <c r="F6055" s="10">
        <v>42036</v>
      </c>
      <c r="G6055" s="10">
        <v>45689</v>
      </c>
      <c r="H6055" s="11">
        <v>11</v>
      </c>
      <c r="I6055" s="20" t="s">
        <v>259</v>
      </c>
      <c r="J6055" s="11" t="s">
        <v>261</v>
      </c>
      <c r="K6055" s="11" t="s">
        <v>11524</v>
      </c>
      <c r="L6055" s="11">
        <v>2</v>
      </c>
    </row>
    <row r="6056" spans="1:12">
      <c r="A6056" s="11" t="s">
        <v>10761</v>
      </c>
      <c r="D6056" s="11" t="s">
        <v>260</v>
      </c>
      <c r="E6056" s="19" t="s">
        <v>11007</v>
      </c>
      <c r="F6056" s="10">
        <v>42036</v>
      </c>
      <c r="G6056" s="10">
        <v>45689</v>
      </c>
      <c r="H6056" s="11">
        <v>11</v>
      </c>
      <c r="I6056" s="20" t="s">
        <v>259</v>
      </c>
      <c r="J6056" s="11" t="s">
        <v>261</v>
      </c>
      <c r="K6056" s="11" t="s">
        <v>11524</v>
      </c>
      <c r="L6056" s="11">
        <v>2</v>
      </c>
    </row>
    <row r="6057" spans="1:12">
      <c r="A6057" s="11" t="s">
        <v>10762</v>
      </c>
      <c r="D6057" s="11" t="s">
        <v>260</v>
      </c>
      <c r="E6057" s="19" t="s">
        <v>11008</v>
      </c>
      <c r="F6057" s="10">
        <v>42036</v>
      </c>
      <c r="G6057" s="10">
        <v>45689</v>
      </c>
      <c r="H6057" s="11">
        <v>11</v>
      </c>
      <c r="I6057" s="11" t="s">
        <v>277</v>
      </c>
      <c r="J6057" s="11" t="s">
        <v>261</v>
      </c>
      <c r="K6057" s="11" t="s">
        <v>11524</v>
      </c>
      <c r="L6057" s="11">
        <v>2</v>
      </c>
    </row>
    <row r="6058" spans="1:12">
      <c r="A6058" s="11" t="s">
        <v>10763</v>
      </c>
      <c r="D6058" s="11" t="s">
        <v>260</v>
      </c>
      <c r="E6058" s="19" t="s">
        <v>11009</v>
      </c>
      <c r="F6058" s="10">
        <v>42036</v>
      </c>
      <c r="G6058" s="10">
        <v>45689</v>
      </c>
      <c r="H6058" s="11">
        <v>11</v>
      </c>
      <c r="I6058" s="11" t="s">
        <v>277</v>
      </c>
      <c r="J6058" s="11" t="s">
        <v>261</v>
      </c>
      <c r="K6058" s="11" t="s">
        <v>11524</v>
      </c>
      <c r="L6058" s="11">
        <v>2</v>
      </c>
    </row>
    <row r="6059" spans="1:12">
      <c r="A6059" s="11" t="s">
        <v>10764</v>
      </c>
      <c r="D6059" s="11" t="s">
        <v>260</v>
      </c>
      <c r="E6059" s="19" t="s">
        <v>11010</v>
      </c>
      <c r="F6059" s="10">
        <v>42036</v>
      </c>
      <c r="G6059" s="10">
        <v>45689</v>
      </c>
      <c r="H6059" s="11">
        <v>11</v>
      </c>
      <c r="I6059" s="11" t="s">
        <v>277</v>
      </c>
      <c r="J6059" s="11" t="s">
        <v>261</v>
      </c>
      <c r="K6059" s="11" t="s">
        <v>11524</v>
      </c>
      <c r="L6059" s="11">
        <v>2</v>
      </c>
    </row>
    <row r="6060" spans="1:12">
      <c r="A6060" s="11" t="s">
        <v>10765</v>
      </c>
      <c r="D6060" s="11" t="s">
        <v>260</v>
      </c>
      <c r="E6060" s="19" t="s">
        <v>11011</v>
      </c>
      <c r="F6060" s="10">
        <v>42036</v>
      </c>
      <c r="G6060" s="10">
        <v>45689</v>
      </c>
      <c r="H6060" s="11">
        <v>11</v>
      </c>
      <c r="I6060" s="20" t="s">
        <v>259</v>
      </c>
      <c r="J6060" s="11" t="s">
        <v>261</v>
      </c>
      <c r="K6060" s="11" t="s">
        <v>11524</v>
      </c>
      <c r="L6060" s="11">
        <v>2</v>
      </c>
    </row>
    <row r="6061" spans="1:12">
      <c r="A6061" s="11" t="s">
        <v>10766</v>
      </c>
      <c r="D6061" s="11" t="s">
        <v>260</v>
      </c>
      <c r="E6061" s="19" t="s">
        <v>11012</v>
      </c>
      <c r="F6061" s="10">
        <v>42036</v>
      </c>
      <c r="G6061" s="10">
        <v>45689</v>
      </c>
      <c r="H6061" s="11">
        <v>11</v>
      </c>
      <c r="I6061" s="20" t="s">
        <v>259</v>
      </c>
      <c r="J6061" s="11" t="s">
        <v>261</v>
      </c>
      <c r="K6061" s="11" t="s">
        <v>11524</v>
      </c>
      <c r="L6061" s="11">
        <v>2</v>
      </c>
    </row>
    <row r="6062" spans="1:12">
      <c r="A6062" s="11" t="s">
        <v>10767</v>
      </c>
      <c r="D6062" s="11" t="s">
        <v>260</v>
      </c>
      <c r="E6062" s="19" t="s">
        <v>11013</v>
      </c>
      <c r="F6062" s="10">
        <v>42036</v>
      </c>
      <c r="G6062" s="10">
        <v>45689</v>
      </c>
      <c r="H6062" s="11">
        <v>11</v>
      </c>
      <c r="I6062" s="20" t="s">
        <v>259</v>
      </c>
      <c r="J6062" s="11" t="s">
        <v>261</v>
      </c>
      <c r="K6062" s="11" t="s">
        <v>11524</v>
      </c>
      <c r="L6062" s="11">
        <v>2</v>
      </c>
    </row>
    <row r="6063" spans="1:12">
      <c r="A6063" s="11" t="s">
        <v>10768</v>
      </c>
      <c r="D6063" s="11" t="s">
        <v>260</v>
      </c>
      <c r="E6063" s="19" t="s">
        <v>11014</v>
      </c>
      <c r="F6063" s="10">
        <v>42036</v>
      </c>
      <c r="G6063" s="10">
        <v>45689</v>
      </c>
      <c r="H6063" s="11">
        <v>11</v>
      </c>
      <c r="I6063" s="20" t="s">
        <v>259</v>
      </c>
      <c r="J6063" s="11" t="s">
        <v>261</v>
      </c>
      <c r="K6063" s="11" t="s">
        <v>11524</v>
      </c>
      <c r="L6063" s="11">
        <v>2</v>
      </c>
    </row>
    <row r="6064" spans="1:12">
      <c r="A6064" s="11" t="s">
        <v>10769</v>
      </c>
      <c r="D6064" s="11" t="s">
        <v>260</v>
      </c>
      <c r="E6064" s="19" t="s">
        <v>11015</v>
      </c>
      <c r="F6064" s="10">
        <v>42036</v>
      </c>
      <c r="G6064" s="10">
        <v>45689</v>
      </c>
      <c r="H6064" s="11">
        <v>11</v>
      </c>
      <c r="I6064" s="20" t="s">
        <v>259</v>
      </c>
      <c r="J6064" s="11" t="s">
        <v>261</v>
      </c>
      <c r="K6064" s="11" t="s">
        <v>11524</v>
      </c>
      <c r="L6064" s="11">
        <v>2</v>
      </c>
    </row>
    <row r="6065" spans="1:12">
      <c r="A6065" s="11" t="s">
        <v>10770</v>
      </c>
      <c r="D6065" s="11" t="s">
        <v>260</v>
      </c>
      <c r="E6065" s="19" t="s">
        <v>11016</v>
      </c>
      <c r="F6065" s="10">
        <v>42036</v>
      </c>
      <c r="G6065" s="10">
        <v>45689</v>
      </c>
      <c r="H6065" s="11">
        <v>11</v>
      </c>
      <c r="I6065" s="20" t="s">
        <v>259</v>
      </c>
      <c r="J6065" s="11" t="s">
        <v>261</v>
      </c>
      <c r="K6065" s="11" t="s">
        <v>11524</v>
      </c>
      <c r="L6065" s="11">
        <v>2</v>
      </c>
    </row>
    <row r="6066" spans="1:12">
      <c r="A6066" s="11" t="s">
        <v>10771</v>
      </c>
      <c r="D6066" s="11" t="s">
        <v>260</v>
      </c>
      <c r="E6066" s="19" t="s">
        <v>11017</v>
      </c>
      <c r="F6066" s="10">
        <v>42036</v>
      </c>
      <c r="G6066" s="10">
        <v>45689</v>
      </c>
      <c r="H6066" s="11">
        <v>11</v>
      </c>
      <c r="I6066" s="20" t="s">
        <v>259</v>
      </c>
      <c r="J6066" s="11" t="s">
        <v>261</v>
      </c>
      <c r="K6066" s="11" t="s">
        <v>11524</v>
      </c>
      <c r="L6066" s="11">
        <v>2</v>
      </c>
    </row>
    <row r="6067" spans="1:12">
      <c r="A6067" s="11" t="s">
        <v>10772</v>
      </c>
      <c r="D6067" s="11" t="s">
        <v>260</v>
      </c>
      <c r="E6067" s="19" t="s">
        <v>11018</v>
      </c>
      <c r="F6067" s="10">
        <v>42036</v>
      </c>
      <c r="G6067" s="10">
        <v>45689</v>
      </c>
      <c r="H6067" s="11">
        <v>11</v>
      </c>
      <c r="I6067" s="20" t="s">
        <v>259</v>
      </c>
      <c r="J6067" s="11" t="s">
        <v>261</v>
      </c>
      <c r="K6067" s="11" t="s">
        <v>11524</v>
      </c>
      <c r="L6067" s="11">
        <v>2</v>
      </c>
    </row>
    <row r="6068" spans="1:12">
      <c r="A6068" s="11" t="s">
        <v>10773</v>
      </c>
      <c r="D6068" s="11" t="s">
        <v>260</v>
      </c>
      <c r="E6068" s="19" t="s">
        <v>11019</v>
      </c>
      <c r="F6068" s="10">
        <v>42036</v>
      </c>
      <c r="G6068" s="10">
        <v>45689</v>
      </c>
      <c r="H6068" s="11">
        <v>11</v>
      </c>
      <c r="I6068" s="20" t="s">
        <v>259</v>
      </c>
      <c r="J6068" s="11" t="s">
        <v>261</v>
      </c>
      <c r="K6068" s="11" t="s">
        <v>11524</v>
      </c>
      <c r="L6068" s="11">
        <v>2</v>
      </c>
    </row>
    <row r="6069" spans="1:12">
      <c r="A6069" s="11" t="s">
        <v>10774</v>
      </c>
      <c r="D6069" s="11" t="s">
        <v>260</v>
      </c>
      <c r="E6069" s="19" t="s">
        <v>11020</v>
      </c>
      <c r="F6069" s="10">
        <v>42036</v>
      </c>
      <c r="G6069" s="10">
        <v>45689</v>
      </c>
      <c r="H6069" s="11">
        <v>11</v>
      </c>
      <c r="I6069" s="20" t="s">
        <v>259</v>
      </c>
      <c r="J6069" s="11" t="s">
        <v>261</v>
      </c>
      <c r="K6069" s="11" t="s">
        <v>11524</v>
      </c>
      <c r="L6069" s="11">
        <v>2</v>
      </c>
    </row>
    <row r="6070" spans="1:12">
      <c r="A6070" s="11" t="s">
        <v>10775</v>
      </c>
      <c r="D6070" s="11" t="s">
        <v>260</v>
      </c>
      <c r="E6070" s="19" t="s">
        <v>11021</v>
      </c>
      <c r="F6070" s="10">
        <v>42036</v>
      </c>
      <c r="G6070" s="10">
        <v>45689</v>
      </c>
      <c r="H6070" s="11">
        <v>11</v>
      </c>
      <c r="I6070" s="20" t="s">
        <v>259</v>
      </c>
      <c r="J6070" s="11" t="s">
        <v>261</v>
      </c>
      <c r="K6070" s="11" t="s">
        <v>11524</v>
      </c>
      <c r="L6070" s="11">
        <v>2</v>
      </c>
    </row>
    <row r="6071" spans="1:12">
      <c r="A6071" s="11" t="s">
        <v>10776</v>
      </c>
      <c r="D6071" s="11" t="s">
        <v>260</v>
      </c>
      <c r="E6071" s="19" t="s">
        <v>11022</v>
      </c>
      <c r="F6071" s="10">
        <v>42036</v>
      </c>
      <c r="G6071" s="10">
        <v>45689</v>
      </c>
      <c r="H6071" s="11">
        <v>11</v>
      </c>
      <c r="I6071" s="20" t="s">
        <v>259</v>
      </c>
      <c r="J6071" s="11" t="s">
        <v>261</v>
      </c>
      <c r="K6071" s="11" t="s">
        <v>11524</v>
      </c>
      <c r="L6071" s="11">
        <v>2</v>
      </c>
    </row>
    <row r="6072" spans="1:12">
      <c r="A6072" s="11" t="s">
        <v>10777</v>
      </c>
      <c r="D6072" s="11" t="s">
        <v>260</v>
      </c>
      <c r="E6072" s="19" t="s">
        <v>11023</v>
      </c>
      <c r="F6072" s="10">
        <v>42036</v>
      </c>
      <c r="G6072" s="10">
        <v>45689</v>
      </c>
      <c r="H6072" s="11">
        <v>11</v>
      </c>
      <c r="I6072" s="20" t="s">
        <v>259</v>
      </c>
      <c r="J6072" s="11" t="s">
        <v>261</v>
      </c>
      <c r="K6072" s="11" t="s">
        <v>11524</v>
      </c>
      <c r="L6072" s="11">
        <v>2</v>
      </c>
    </row>
    <row r="6073" spans="1:12">
      <c r="A6073" s="11" t="s">
        <v>10778</v>
      </c>
      <c r="D6073" s="11" t="s">
        <v>260</v>
      </c>
      <c r="E6073" s="19" t="s">
        <v>11024</v>
      </c>
      <c r="F6073" s="10">
        <v>42036</v>
      </c>
      <c r="G6073" s="10">
        <v>45689</v>
      </c>
      <c r="H6073" s="11">
        <v>11</v>
      </c>
      <c r="I6073" s="20" t="s">
        <v>259</v>
      </c>
      <c r="J6073" s="11" t="s">
        <v>261</v>
      </c>
      <c r="K6073" s="11" t="s">
        <v>11524</v>
      </c>
      <c r="L6073" s="11">
        <v>2</v>
      </c>
    </row>
    <row r="6074" spans="1:12">
      <c r="A6074" s="11" t="s">
        <v>10779</v>
      </c>
      <c r="D6074" s="11" t="s">
        <v>260</v>
      </c>
      <c r="E6074" s="19" t="s">
        <v>11025</v>
      </c>
      <c r="F6074" s="10">
        <v>42036</v>
      </c>
      <c r="G6074" s="10">
        <v>45689</v>
      </c>
      <c r="H6074" s="11">
        <v>11</v>
      </c>
      <c r="I6074" s="20" t="s">
        <v>259</v>
      </c>
      <c r="J6074" s="11" t="s">
        <v>261</v>
      </c>
      <c r="K6074" s="11" t="s">
        <v>11524</v>
      </c>
      <c r="L6074" s="11">
        <v>2</v>
      </c>
    </row>
    <row r="6075" spans="1:12">
      <c r="A6075" s="11" t="s">
        <v>10780</v>
      </c>
      <c r="D6075" s="11" t="s">
        <v>260</v>
      </c>
      <c r="E6075" s="19" t="s">
        <v>11026</v>
      </c>
      <c r="F6075" s="10">
        <v>42036</v>
      </c>
      <c r="G6075" s="10">
        <v>45689</v>
      </c>
      <c r="H6075" s="11">
        <v>11</v>
      </c>
      <c r="I6075" s="11" t="s">
        <v>277</v>
      </c>
      <c r="J6075" s="11" t="s">
        <v>261</v>
      </c>
      <c r="K6075" s="11" t="s">
        <v>11524</v>
      </c>
      <c r="L6075" s="11">
        <v>2</v>
      </c>
    </row>
    <row r="6076" spans="1:12">
      <c r="A6076" s="11" t="s">
        <v>10781</v>
      </c>
      <c r="D6076" s="11" t="s">
        <v>260</v>
      </c>
      <c r="E6076" s="19" t="s">
        <v>11027</v>
      </c>
      <c r="F6076" s="10">
        <v>42036</v>
      </c>
      <c r="G6076" s="10">
        <v>45689</v>
      </c>
      <c r="H6076" s="11">
        <v>11</v>
      </c>
      <c r="I6076" s="11" t="s">
        <v>277</v>
      </c>
      <c r="J6076" s="11" t="s">
        <v>261</v>
      </c>
      <c r="K6076" s="11" t="s">
        <v>11524</v>
      </c>
      <c r="L6076" s="11">
        <v>2</v>
      </c>
    </row>
    <row r="6077" spans="1:12">
      <c r="A6077" s="11" t="s">
        <v>10782</v>
      </c>
      <c r="D6077" s="11" t="s">
        <v>260</v>
      </c>
      <c r="E6077" s="19" t="s">
        <v>11028</v>
      </c>
      <c r="F6077" s="10">
        <v>42036</v>
      </c>
      <c r="G6077" s="10">
        <v>45689</v>
      </c>
      <c r="H6077" s="11">
        <v>11</v>
      </c>
      <c r="I6077" s="11" t="s">
        <v>277</v>
      </c>
      <c r="J6077" s="11" t="s">
        <v>261</v>
      </c>
      <c r="K6077" s="11" t="s">
        <v>11524</v>
      </c>
      <c r="L6077" s="11">
        <v>2</v>
      </c>
    </row>
    <row r="6078" spans="1:12">
      <c r="A6078" s="11" t="s">
        <v>10783</v>
      </c>
      <c r="D6078" s="11" t="s">
        <v>260</v>
      </c>
      <c r="E6078" s="19" t="s">
        <v>11029</v>
      </c>
      <c r="F6078" s="10">
        <v>42036</v>
      </c>
      <c r="G6078" s="10">
        <v>45689</v>
      </c>
      <c r="H6078" s="11">
        <v>11</v>
      </c>
      <c r="I6078" s="20" t="s">
        <v>259</v>
      </c>
      <c r="J6078" s="11" t="s">
        <v>261</v>
      </c>
      <c r="K6078" s="11" t="s">
        <v>11524</v>
      </c>
      <c r="L6078" s="11">
        <v>2</v>
      </c>
    </row>
    <row r="6079" spans="1:12">
      <c r="A6079" s="11" t="s">
        <v>10784</v>
      </c>
      <c r="D6079" s="11" t="s">
        <v>260</v>
      </c>
      <c r="E6079" s="19" t="s">
        <v>11030</v>
      </c>
      <c r="F6079" s="10">
        <v>42036</v>
      </c>
      <c r="G6079" s="10">
        <v>45689</v>
      </c>
      <c r="H6079" s="11">
        <v>11</v>
      </c>
      <c r="I6079" s="20" t="s">
        <v>259</v>
      </c>
      <c r="J6079" s="11" t="s">
        <v>261</v>
      </c>
      <c r="K6079" s="11" t="s">
        <v>11524</v>
      </c>
      <c r="L6079" s="11">
        <v>2</v>
      </c>
    </row>
    <row r="6080" spans="1:12">
      <c r="A6080" s="11" t="s">
        <v>10785</v>
      </c>
      <c r="D6080" s="11" t="s">
        <v>260</v>
      </c>
      <c r="E6080" s="19" t="s">
        <v>11031</v>
      </c>
      <c r="F6080" s="10">
        <v>42036</v>
      </c>
      <c r="G6080" s="10">
        <v>45689</v>
      </c>
      <c r="H6080" s="11">
        <v>11</v>
      </c>
      <c r="I6080" s="20" t="s">
        <v>259</v>
      </c>
      <c r="J6080" s="11" t="s">
        <v>261</v>
      </c>
      <c r="K6080" s="11" t="s">
        <v>11524</v>
      </c>
      <c r="L6080" s="11">
        <v>2</v>
      </c>
    </row>
    <row r="6081" spans="1:12">
      <c r="A6081" s="11" t="s">
        <v>10786</v>
      </c>
      <c r="D6081" s="11" t="s">
        <v>260</v>
      </c>
      <c r="E6081" s="19" t="s">
        <v>11032</v>
      </c>
      <c r="F6081" s="10">
        <v>42036</v>
      </c>
      <c r="G6081" s="10">
        <v>45689</v>
      </c>
      <c r="H6081" s="11">
        <v>11</v>
      </c>
      <c r="I6081" s="20" t="s">
        <v>259</v>
      </c>
      <c r="J6081" s="11" t="s">
        <v>261</v>
      </c>
      <c r="K6081" s="11" t="s">
        <v>11524</v>
      </c>
      <c r="L6081" s="11">
        <v>2</v>
      </c>
    </row>
    <row r="6082" spans="1:12">
      <c r="A6082" s="11" t="s">
        <v>10787</v>
      </c>
      <c r="D6082" s="11" t="s">
        <v>260</v>
      </c>
      <c r="E6082" s="19" t="s">
        <v>11033</v>
      </c>
      <c r="F6082" s="10">
        <v>42036</v>
      </c>
      <c r="G6082" s="10">
        <v>45689</v>
      </c>
      <c r="H6082" s="11">
        <v>11</v>
      </c>
      <c r="I6082" s="20" t="s">
        <v>259</v>
      </c>
      <c r="J6082" s="11" t="s">
        <v>261</v>
      </c>
      <c r="K6082" s="11" t="s">
        <v>11524</v>
      </c>
      <c r="L6082" s="11">
        <v>2</v>
      </c>
    </row>
    <row r="6083" spans="1:12">
      <c r="A6083" s="11" t="s">
        <v>10788</v>
      </c>
      <c r="D6083" s="11" t="s">
        <v>260</v>
      </c>
      <c r="E6083" s="19" t="s">
        <v>11034</v>
      </c>
      <c r="F6083" s="10">
        <v>42036</v>
      </c>
      <c r="G6083" s="10">
        <v>45689</v>
      </c>
      <c r="H6083" s="11">
        <v>11</v>
      </c>
      <c r="I6083" s="20" t="s">
        <v>259</v>
      </c>
      <c r="J6083" s="11" t="s">
        <v>261</v>
      </c>
      <c r="K6083" s="11" t="s">
        <v>11524</v>
      </c>
      <c r="L6083" s="11">
        <v>2</v>
      </c>
    </row>
    <row r="6084" spans="1:12">
      <c r="A6084" s="11" t="s">
        <v>10789</v>
      </c>
      <c r="D6084" s="11" t="s">
        <v>260</v>
      </c>
      <c r="E6084" s="19" t="s">
        <v>11035</v>
      </c>
      <c r="F6084" s="10">
        <v>42036</v>
      </c>
      <c r="G6084" s="10">
        <v>45689</v>
      </c>
      <c r="H6084" s="11">
        <v>11</v>
      </c>
      <c r="I6084" s="20" t="s">
        <v>259</v>
      </c>
      <c r="J6084" s="11" t="s">
        <v>261</v>
      </c>
      <c r="K6084" s="11" t="s">
        <v>11524</v>
      </c>
      <c r="L6084" s="11">
        <v>2</v>
      </c>
    </row>
    <row r="6085" spans="1:12">
      <c r="A6085" s="11" t="s">
        <v>10790</v>
      </c>
      <c r="D6085" s="11" t="s">
        <v>260</v>
      </c>
      <c r="E6085" s="19" t="s">
        <v>11036</v>
      </c>
      <c r="F6085" s="10">
        <v>42036</v>
      </c>
      <c r="G6085" s="10">
        <v>45689</v>
      </c>
      <c r="H6085" s="11">
        <v>11</v>
      </c>
      <c r="I6085" s="20" t="s">
        <v>259</v>
      </c>
      <c r="J6085" s="11" t="s">
        <v>261</v>
      </c>
      <c r="K6085" s="11" t="s">
        <v>11524</v>
      </c>
      <c r="L6085" s="11">
        <v>2</v>
      </c>
    </row>
    <row r="6086" spans="1:12">
      <c r="A6086" s="11" t="s">
        <v>10791</v>
      </c>
      <c r="D6086" s="11" t="s">
        <v>260</v>
      </c>
      <c r="E6086" s="19" t="s">
        <v>11037</v>
      </c>
      <c r="F6086" s="10">
        <v>42036</v>
      </c>
      <c r="G6086" s="10">
        <v>45689</v>
      </c>
      <c r="H6086" s="11">
        <v>11</v>
      </c>
      <c r="I6086" s="20" t="s">
        <v>259</v>
      </c>
      <c r="J6086" s="11" t="s">
        <v>261</v>
      </c>
      <c r="K6086" s="11" t="s">
        <v>11524</v>
      </c>
      <c r="L6086" s="11">
        <v>2</v>
      </c>
    </row>
    <row r="6087" spans="1:12">
      <c r="A6087" s="11" t="s">
        <v>10792</v>
      </c>
      <c r="D6087" s="11" t="s">
        <v>260</v>
      </c>
      <c r="E6087" s="19" t="s">
        <v>11038</v>
      </c>
      <c r="F6087" s="10">
        <v>42036</v>
      </c>
      <c r="G6087" s="10">
        <v>45689</v>
      </c>
      <c r="H6087" s="11">
        <v>11</v>
      </c>
      <c r="I6087" s="20" t="s">
        <v>259</v>
      </c>
      <c r="J6087" s="11" t="s">
        <v>261</v>
      </c>
      <c r="K6087" s="11" t="s">
        <v>11524</v>
      </c>
      <c r="L6087" s="11">
        <v>2</v>
      </c>
    </row>
    <row r="6088" spans="1:12">
      <c r="A6088" s="11" t="s">
        <v>10793</v>
      </c>
      <c r="D6088" s="11" t="s">
        <v>260</v>
      </c>
      <c r="E6088" s="19" t="s">
        <v>11039</v>
      </c>
      <c r="F6088" s="10">
        <v>42036</v>
      </c>
      <c r="G6088" s="10">
        <v>45689</v>
      </c>
      <c r="H6088" s="11">
        <v>11</v>
      </c>
      <c r="I6088" s="20" t="s">
        <v>259</v>
      </c>
      <c r="J6088" s="11" t="s">
        <v>261</v>
      </c>
      <c r="K6088" s="11" t="s">
        <v>11524</v>
      </c>
      <c r="L6088" s="11">
        <v>2</v>
      </c>
    </row>
    <row r="6089" spans="1:12">
      <c r="A6089" s="11" t="s">
        <v>10794</v>
      </c>
      <c r="D6089" s="11" t="s">
        <v>260</v>
      </c>
      <c r="E6089" s="19" t="s">
        <v>11040</v>
      </c>
      <c r="F6089" s="10">
        <v>42036</v>
      </c>
      <c r="G6089" s="10">
        <v>45689</v>
      </c>
      <c r="H6089" s="11">
        <v>11</v>
      </c>
      <c r="I6089" s="20" t="s">
        <v>259</v>
      </c>
      <c r="J6089" s="11" t="s">
        <v>261</v>
      </c>
      <c r="K6089" s="11" t="s">
        <v>11524</v>
      </c>
      <c r="L6089" s="11">
        <v>2</v>
      </c>
    </row>
    <row r="6090" spans="1:12">
      <c r="A6090" s="11" t="s">
        <v>10795</v>
      </c>
      <c r="D6090" s="11" t="s">
        <v>260</v>
      </c>
      <c r="E6090" s="19" t="s">
        <v>11041</v>
      </c>
      <c r="F6090" s="10">
        <v>42036</v>
      </c>
      <c r="G6090" s="10">
        <v>45689</v>
      </c>
      <c r="H6090" s="11">
        <v>11</v>
      </c>
      <c r="I6090" s="20" t="s">
        <v>259</v>
      </c>
      <c r="J6090" s="11" t="s">
        <v>261</v>
      </c>
      <c r="K6090" s="11" t="s">
        <v>11524</v>
      </c>
      <c r="L6090" s="11">
        <v>2</v>
      </c>
    </row>
    <row r="6091" spans="1:12">
      <c r="A6091" s="11" t="s">
        <v>10796</v>
      </c>
      <c r="D6091" s="11" t="s">
        <v>260</v>
      </c>
      <c r="E6091" s="19" t="s">
        <v>11042</v>
      </c>
      <c r="F6091" s="10">
        <v>42036</v>
      </c>
      <c r="G6091" s="10">
        <v>45689</v>
      </c>
      <c r="H6091" s="11">
        <v>11</v>
      </c>
      <c r="I6091" s="20" t="s">
        <v>259</v>
      </c>
      <c r="J6091" s="11" t="s">
        <v>261</v>
      </c>
      <c r="K6091" s="11" t="s">
        <v>11524</v>
      </c>
      <c r="L6091" s="11">
        <v>2</v>
      </c>
    </row>
    <row r="6092" spans="1:12">
      <c r="A6092" s="11" t="s">
        <v>10797</v>
      </c>
      <c r="D6092" s="11" t="s">
        <v>260</v>
      </c>
      <c r="E6092" s="19" t="s">
        <v>11043</v>
      </c>
      <c r="F6092" s="10">
        <v>42036</v>
      </c>
      <c r="G6092" s="10">
        <v>45689</v>
      </c>
      <c r="H6092" s="11">
        <v>11</v>
      </c>
      <c r="I6092" s="20" t="s">
        <v>259</v>
      </c>
      <c r="J6092" s="11" t="s">
        <v>261</v>
      </c>
      <c r="K6092" s="11" t="s">
        <v>11524</v>
      </c>
      <c r="L6092" s="11">
        <v>2</v>
      </c>
    </row>
    <row r="6093" spans="1:12">
      <c r="A6093" s="11" t="s">
        <v>10798</v>
      </c>
      <c r="D6093" s="11" t="s">
        <v>260</v>
      </c>
      <c r="E6093" s="19" t="s">
        <v>11044</v>
      </c>
      <c r="F6093" s="10">
        <v>42036</v>
      </c>
      <c r="G6093" s="10">
        <v>45689</v>
      </c>
      <c r="H6093" s="11">
        <v>11</v>
      </c>
      <c r="I6093" s="11" t="s">
        <v>277</v>
      </c>
      <c r="J6093" s="11" t="s">
        <v>261</v>
      </c>
      <c r="K6093" s="11" t="s">
        <v>11524</v>
      </c>
      <c r="L6093" s="11">
        <v>2</v>
      </c>
    </row>
    <row r="6094" spans="1:12">
      <c r="A6094" s="11" t="s">
        <v>10799</v>
      </c>
      <c r="D6094" s="11" t="s">
        <v>260</v>
      </c>
      <c r="E6094" s="19" t="s">
        <v>11045</v>
      </c>
      <c r="F6094" s="10">
        <v>42036</v>
      </c>
      <c r="G6094" s="10">
        <v>45689</v>
      </c>
      <c r="H6094" s="11">
        <v>11</v>
      </c>
      <c r="I6094" s="11" t="s">
        <v>277</v>
      </c>
      <c r="J6094" s="11" t="s">
        <v>261</v>
      </c>
      <c r="K6094" s="11" t="s">
        <v>11524</v>
      </c>
      <c r="L6094" s="11">
        <v>2</v>
      </c>
    </row>
    <row r="6095" spans="1:12">
      <c r="A6095" s="11" t="s">
        <v>10800</v>
      </c>
      <c r="D6095" s="11" t="s">
        <v>260</v>
      </c>
      <c r="E6095" s="19" t="s">
        <v>11046</v>
      </c>
      <c r="F6095" s="10">
        <v>42036</v>
      </c>
      <c r="G6095" s="10">
        <v>45689</v>
      </c>
      <c r="H6095" s="11">
        <v>11</v>
      </c>
      <c r="I6095" s="11" t="s">
        <v>277</v>
      </c>
      <c r="J6095" s="11" t="s">
        <v>261</v>
      </c>
      <c r="K6095" s="11" t="s">
        <v>11524</v>
      </c>
      <c r="L6095" s="11">
        <v>2</v>
      </c>
    </row>
    <row r="6096" spans="1:12">
      <c r="A6096" s="11" t="s">
        <v>10801</v>
      </c>
      <c r="D6096" s="11" t="s">
        <v>260</v>
      </c>
      <c r="E6096" s="19" t="s">
        <v>11047</v>
      </c>
      <c r="F6096" s="10">
        <v>42036</v>
      </c>
      <c r="G6096" s="10">
        <v>45689</v>
      </c>
      <c r="H6096" s="11">
        <v>11</v>
      </c>
      <c r="I6096" s="20" t="s">
        <v>259</v>
      </c>
      <c r="J6096" s="11" t="s">
        <v>261</v>
      </c>
      <c r="K6096" s="11" t="s">
        <v>11524</v>
      </c>
      <c r="L6096" s="11">
        <v>2</v>
      </c>
    </row>
    <row r="6097" spans="1:12">
      <c r="A6097" s="11" t="s">
        <v>10802</v>
      </c>
      <c r="D6097" s="11" t="s">
        <v>260</v>
      </c>
      <c r="E6097" s="19" t="s">
        <v>11048</v>
      </c>
      <c r="F6097" s="10">
        <v>42036</v>
      </c>
      <c r="G6097" s="10">
        <v>45689</v>
      </c>
      <c r="H6097" s="11">
        <v>11</v>
      </c>
      <c r="I6097" s="20" t="s">
        <v>259</v>
      </c>
      <c r="J6097" s="11" t="s">
        <v>261</v>
      </c>
      <c r="K6097" s="11" t="s">
        <v>11524</v>
      </c>
      <c r="L6097" s="11">
        <v>2</v>
      </c>
    </row>
    <row r="6098" spans="1:12">
      <c r="A6098" s="11" t="s">
        <v>10803</v>
      </c>
      <c r="D6098" s="11" t="s">
        <v>260</v>
      </c>
      <c r="E6098" s="19" t="s">
        <v>11049</v>
      </c>
      <c r="F6098" s="10">
        <v>42036</v>
      </c>
      <c r="G6098" s="10">
        <v>45689</v>
      </c>
      <c r="H6098" s="11">
        <v>11</v>
      </c>
      <c r="I6098" s="20" t="s">
        <v>259</v>
      </c>
      <c r="J6098" s="11" t="s">
        <v>261</v>
      </c>
      <c r="K6098" s="11" t="s">
        <v>11524</v>
      </c>
      <c r="L6098" s="11">
        <v>2</v>
      </c>
    </row>
    <row r="6099" spans="1:12">
      <c r="A6099" s="11" t="s">
        <v>10804</v>
      </c>
      <c r="D6099" s="11" t="s">
        <v>260</v>
      </c>
      <c r="E6099" s="19" t="s">
        <v>11050</v>
      </c>
      <c r="F6099" s="10">
        <v>42036</v>
      </c>
      <c r="G6099" s="10">
        <v>45689</v>
      </c>
      <c r="H6099" s="11">
        <v>11</v>
      </c>
      <c r="I6099" s="20" t="s">
        <v>259</v>
      </c>
      <c r="J6099" s="11" t="s">
        <v>261</v>
      </c>
      <c r="K6099" s="11" t="s">
        <v>11524</v>
      </c>
      <c r="L6099" s="11">
        <v>2</v>
      </c>
    </row>
    <row r="6100" spans="1:12">
      <c r="A6100" s="11" t="s">
        <v>10805</v>
      </c>
      <c r="D6100" s="11" t="s">
        <v>260</v>
      </c>
      <c r="E6100" s="19" t="s">
        <v>11051</v>
      </c>
      <c r="F6100" s="10">
        <v>42036</v>
      </c>
      <c r="G6100" s="10">
        <v>45689</v>
      </c>
      <c r="H6100" s="11">
        <v>11</v>
      </c>
      <c r="I6100" s="20" t="s">
        <v>259</v>
      </c>
      <c r="J6100" s="11" t="s">
        <v>261</v>
      </c>
      <c r="K6100" s="11" t="s">
        <v>11524</v>
      </c>
      <c r="L6100" s="11">
        <v>2</v>
      </c>
    </row>
    <row r="6101" spans="1:12">
      <c r="A6101" s="11" t="s">
        <v>10806</v>
      </c>
      <c r="D6101" s="11" t="s">
        <v>260</v>
      </c>
      <c r="E6101" s="19" t="s">
        <v>11052</v>
      </c>
      <c r="F6101" s="10">
        <v>42036</v>
      </c>
      <c r="G6101" s="10">
        <v>45689</v>
      </c>
      <c r="H6101" s="11">
        <v>11</v>
      </c>
      <c r="I6101" s="20" t="s">
        <v>259</v>
      </c>
      <c r="J6101" s="11" t="s">
        <v>261</v>
      </c>
      <c r="K6101" s="11" t="s">
        <v>11524</v>
      </c>
      <c r="L6101" s="11">
        <v>2</v>
      </c>
    </row>
    <row r="6102" spans="1:12">
      <c r="A6102" s="11" t="s">
        <v>10807</v>
      </c>
      <c r="D6102" s="11" t="s">
        <v>260</v>
      </c>
      <c r="E6102" s="19" t="s">
        <v>11053</v>
      </c>
      <c r="F6102" s="10">
        <v>42036</v>
      </c>
      <c r="G6102" s="10">
        <v>45689</v>
      </c>
      <c r="H6102" s="11">
        <v>11</v>
      </c>
      <c r="I6102" s="20" t="s">
        <v>259</v>
      </c>
      <c r="J6102" s="11" t="s">
        <v>261</v>
      </c>
      <c r="K6102" s="11" t="s">
        <v>11524</v>
      </c>
      <c r="L6102" s="11">
        <v>2</v>
      </c>
    </row>
    <row r="6103" spans="1:12">
      <c r="A6103" s="11" t="s">
        <v>10808</v>
      </c>
      <c r="D6103" s="11" t="s">
        <v>260</v>
      </c>
      <c r="E6103" s="19" t="s">
        <v>11054</v>
      </c>
      <c r="F6103" s="10">
        <v>42036</v>
      </c>
      <c r="G6103" s="10">
        <v>45689</v>
      </c>
      <c r="H6103" s="11">
        <v>11</v>
      </c>
      <c r="I6103" s="20" t="s">
        <v>259</v>
      </c>
      <c r="J6103" s="11" t="s">
        <v>261</v>
      </c>
      <c r="K6103" s="11" t="s">
        <v>11524</v>
      </c>
      <c r="L6103" s="11">
        <v>2</v>
      </c>
    </row>
    <row r="6104" spans="1:12">
      <c r="A6104" s="11" t="s">
        <v>10809</v>
      </c>
      <c r="D6104" s="11" t="s">
        <v>260</v>
      </c>
      <c r="E6104" s="19" t="s">
        <v>11055</v>
      </c>
      <c r="F6104" s="10">
        <v>42036</v>
      </c>
      <c r="G6104" s="10">
        <v>45689</v>
      </c>
      <c r="H6104" s="11">
        <v>11</v>
      </c>
      <c r="I6104" s="20" t="s">
        <v>259</v>
      </c>
      <c r="J6104" s="11" t="s">
        <v>261</v>
      </c>
      <c r="K6104" s="11" t="s">
        <v>11524</v>
      </c>
      <c r="L6104" s="11">
        <v>2</v>
      </c>
    </row>
    <row r="6105" spans="1:12">
      <c r="A6105" s="11" t="s">
        <v>10810</v>
      </c>
      <c r="D6105" s="11" t="s">
        <v>260</v>
      </c>
      <c r="E6105" s="19" t="s">
        <v>11056</v>
      </c>
      <c r="F6105" s="10">
        <v>42036</v>
      </c>
      <c r="G6105" s="10">
        <v>45689</v>
      </c>
      <c r="H6105" s="11">
        <v>11</v>
      </c>
      <c r="I6105" s="20" t="s">
        <v>259</v>
      </c>
      <c r="J6105" s="11" t="s">
        <v>261</v>
      </c>
      <c r="K6105" s="11" t="s">
        <v>11524</v>
      </c>
      <c r="L6105" s="11">
        <v>2</v>
      </c>
    </row>
    <row r="6106" spans="1:12">
      <c r="A6106" s="11" t="s">
        <v>10811</v>
      </c>
      <c r="D6106" s="11" t="s">
        <v>260</v>
      </c>
      <c r="E6106" s="19" t="s">
        <v>11057</v>
      </c>
      <c r="F6106" s="10">
        <v>42036</v>
      </c>
      <c r="G6106" s="10">
        <v>45689</v>
      </c>
      <c r="H6106" s="11">
        <v>11</v>
      </c>
      <c r="I6106" s="20" t="s">
        <v>259</v>
      </c>
      <c r="J6106" s="11" t="s">
        <v>261</v>
      </c>
      <c r="K6106" s="11" t="s">
        <v>11524</v>
      </c>
      <c r="L6106" s="11">
        <v>2</v>
      </c>
    </row>
    <row r="6107" spans="1:12">
      <c r="A6107" s="11" t="s">
        <v>10812</v>
      </c>
      <c r="D6107" s="11" t="s">
        <v>260</v>
      </c>
      <c r="E6107" s="19" t="s">
        <v>11058</v>
      </c>
      <c r="F6107" s="10">
        <v>42036</v>
      </c>
      <c r="G6107" s="10">
        <v>45689</v>
      </c>
      <c r="H6107" s="11">
        <v>11</v>
      </c>
      <c r="I6107" s="20" t="s">
        <v>259</v>
      </c>
      <c r="J6107" s="11" t="s">
        <v>261</v>
      </c>
      <c r="K6107" s="11" t="s">
        <v>11524</v>
      </c>
      <c r="L6107" s="11">
        <v>2</v>
      </c>
    </row>
    <row r="6108" spans="1:12">
      <c r="A6108" s="11" t="s">
        <v>10813</v>
      </c>
      <c r="D6108" s="11" t="s">
        <v>260</v>
      </c>
      <c r="E6108" s="19" t="s">
        <v>11059</v>
      </c>
      <c r="F6108" s="10">
        <v>42036</v>
      </c>
      <c r="G6108" s="10">
        <v>45689</v>
      </c>
      <c r="H6108" s="11">
        <v>11</v>
      </c>
      <c r="I6108" s="20" t="s">
        <v>259</v>
      </c>
      <c r="J6108" s="11" t="s">
        <v>261</v>
      </c>
      <c r="K6108" s="11" t="s">
        <v>11524</v>
      </c>
      <c r="L6108" s="11">
        <v>2</v>
      </c>
    </row>
    <row r="6109" spans="1:12">
      <c r="A6109" s="11" t="s">
        <v>10814</v>
      </c>
      <c r="D6109" s="11" t="s">
        <v>260</v>
      </c>
      <c r="E6109" s="19" t="s">
        <v>11060</v>
      </c>
      <c r="F6109" s="10">
        <v>42036</v>
      </c>
      <c r="G6109" s="10">
        <v>45689</v>
      </c>
      <c r="H6109" s="11">
        <v>11</v>
      </c>
      <c r="I6109" s="20" t="s">
        <v>259</v>
      </c>
      <c r="J6109" s="11" t="s">
        <v>261</v>
      </c>
      <c r="K6109" s="11" t="s">
        <v>11524</v>
      </c>
      <c r="L6109" s="11">
        <v>2</v>
      </c>
    </row>
    <row r="6110" spans="1:12">
      <c r="A6110" s="11" t="s">
        <v>10815</v>
      </c>
      <c r="D6110" s="11" t="s">
        <v>260</v>
      </c>
      <c r="E6110" s="19" t="s">
        <v>11061</v>
      </c>
      <c r="F6110" s="10">
        <v>42036</v>
      </c>
      <c r="G6110" s="10">
        <v>45689</v>
      </c>
      <c r="H6110" s="11">
        <v>11</v>
      </c>
      <c r="I6110" s="20" t="s">
        <v>259</v>
      </c>
      <c r="J6110" s="11" t="s">
        <v>261</v>
      </c>
      <c r="K6110" s="11" t="s">
        <v>11524</v>
      </c>
      <c r="L6110" s="11">
        <v>2</v>
      </c>
    </row>
    <row r="6111" spans="1:12">
      <c r="A6111" s="11" t="s">
        <v>10816</v>
      </c>
      <c r="D6111" s="11" t="s">
        <v>260</v>
      </c>
      <c r="E6111" s="19" t="s">
        <v>11062</v>
      </c>
      <c r="F6111" s="10">
        <v>42036</v>
      </c>
      <c r="G6111" s="10">
        <v>45689</v>
      </c>
      <c r="H6111" s="11">
        <v>11</v>
      </c>
      <c r="I6111" s="11" t="s">
        <v>277</v>
      </c>
      <c r="J6111" s="11" t="s">
        <v>261</v>
      </c>
      <c r="K6111" s="11" t="s">
        <v>11524</v>
      </c>
      <c r="L6111" s="11">
        <v>2</v>
      </c>
    </row>
    <row r="6112" spans="1:12">
      <c r="A6112" s="11" t="s">
        <v>10817</v>
      </c>
      <c r="D6112" s="11" t="s">
        <v>260</v>
      </c>
      <c r="E6112" s="19" t="s">
        <v>11063</v>
      </c>
      <c r="F6112" s="10">
        <v>42036</v>
      </c>
      <c r="G6112" s="10">
        <v>45689</v>
      </c>
      <c r="H6112" s="11">
        <v>11</v>
      </c>
      <c r="I6112" s="11" t="s">
        <v>277</v>
      </c>
      <c r="J6112" s="11" t="s">
        <v>261</v>
      </c>
      <c r="K6112" s="11" t="s">
        <v>11524</v>
      </c>
      <c r="L6112" s="11">
        <v>2</v>
      </c>
    </row>
    <row r="6113" spans="1:12">
      <c r="A6113" s="11" t="s">
        <v>10818</v>
      </c>
      <c r="D6113" s="11" t="s">
        <v>260</v>
      </c>
      <c r="E6113" s="19" t="s">
        <v>11064</v>
      </c>
      <c r="F6113" s="10">
        <v>42036</v>
      </c>
      <c r="G6113" s="10">
        <v>45689</v>
      </c>
      <c r="H6113" s="11">
        <v>11</v>
      </c>
      <c r="I6113" s="11" t="s">
        <v>277</v>
      </c>
      <c r="J6113" s="11" t="s">
        <v>261</v>
      </c>
      <c r="K6113" s="11" t="s">
        <v>11524</v>
      </c>
      <c r="L6113" s="11">
        <v>2</v>
      </c>
    </row>
    <row r="6114" spans="1:12">
      <c r="A6114" s="11" t="s">
        <v>10819</v>
      </c>
      <c r="D6114" s="11" t="s">
        <v>260</v>
      </c>
      <c r="E6114" s="19" t="s">
        <v>11065</v>
      </c>
      <c r="F6114" s="10">
        <v>42036</v>
      </c>
      <c r="G6114" s="10">
        <v>45689</v>
      </c>
      <c r="H6114" s="11">
        <v>11</v>
      </c>
      <c r="I6114" s="20" t="s">
        <v>259</v>
      </c>
      <c r="J6114" s="11" t="s">
        <v>261</v>
      </c>
      <c r="K6114" s="11" t="s">
        <v>11524</v>
      </c>
      <c r="L6114" s="11">
        <v>2</v>
      </c>
    </row>
    <row r="6115" spans="1:12">
      <c r="A6115" s="11" t="s">
        <v>10820</v>
      </c>
      <c r="D6115" s="11" t="s">
        <v>260</v>
      </c>
      <c r="E6115" s="19" t="s">
        <v>11066</v>
      </c>
      <c r="F6115" s="10">
        <v>42036</v>
      </c>
      <c r="G6115" s="10">
        <v>45689</v>
      </c>
      <c r="H6115" s="11">
        <v>11</v>
      </c>
      <c r="I6115" s="20" t="s">
        <v>259</v>
      </c>
      <c r="J6115" s="11" t="s">
        <v>261</v>
      </c>
      <c r="K6115" s="11" t="s">
        <v>11524</v>
      </c>
      <c r="L6115" s="11">
        <v>2</v>
      </c>
    </row>
    <row r="6116" spans="1:12">
      <c r="A6116" s="11" t="s">
        <v>10821</v>
      </c>
      <c r="D6116" s="11" t="s">
        <v>260</v>
      </c>
      <c r="E6116" s="19" t="s">
        <v>11067</v>
      </c>
      <c r="F6116" s="10">
        <v>42036</v>
      </c>
      <c r="G6116" s="10">
        <v>45689</v>
      </c>
      <c r="H6116" s="11">
        <v>11</v>
      </c>
      <c r="I6116" s="20" t="s">
        <v>259</v>
      </c>
      <c r="J6116" s="11" t="s">
        <v>261</v>
      </c>
      <c r="K6116" s="11" t="s">
        <v>11524</v>
      </c>
      <c r="L6116" s="11">
        <v>2</v>
      </c>
    </row>
    <row r="6117" spans="1:12">
      <c r="A6117" s="11" t="s">
        <v>10822</v>
      </c>
      <c r="D6117" s="11" t="s">
        <v>260</v>
      </c>
      <c r="E6117" s="19" t="s">
        <v>11068</v>
      </c>
      <c r="F6117" s="10">
        <v>42036</v>
      </c>
      <c r="G6117" s="10">
        <v>45689</v>
      </c>
      <c r="H6117" s="11">
        <v>11</v>
      </c>
      <c r="I6117" s="20" t="s">
        <v>259</v>
      </c>
      <c r="J6117" s="11" t="s">
        <v>261</v>
      </c>
      <c r="K6117" s="11" t="s">
        <v>11524</v>
      </c>
      <c r="L6117" s="11">
        <v>2</v>
      </c>
    </row>
    <row r="6118" spans="1:12">
      <c r="A6118" s="11" t="s">
        <v>10823</v>
      </c>
      <c r="D6118" s="11" t="s">
        <v>260</v>
      </c>
      <c r="E6118" s="19" t="s">
        <v>11069</v>
      </c>
      <c r="F6118" s="10">
        <v>42036</v>
      </c>
      <c r="G6118" s="10">
        <v>45689</v>
      </c>
      <c r="H6118" s="11">
        <v>11</v>
      </c>
      <c r="I6118" s="20" t="s">
        <v>259</v>
      </c>
      <c r="J6118" s="11" t="s">
        <v>261</v>
      </c>
      <c r="K6118" s="11" t="s">
        <v>11524</v>
      </c>
      <c r="L6118" s="11">
        <v>2</v>
      </c>
    </row>
    <row r="6119" spans="1:12">
      <c r="A6119" s="11" t="s">
        <v>10824</v>
      </c>
      <c r="D6119" s="11" t="s">
        <v>260</v>
      </c>
      <c r="E6119" s="19" t="s">
        <v>11070</v>
      </c>
      <c r="F6119" s="10">
        <v>42036</v>
      </c>
      <c r="G6119" s="10">
        <v>45689</v>
      </c>
      <c r="H6119" s="11">
        <v>11</v>
      </c>
      <c r="I6119" s="20" t="s">
        <v>259</v>
      </c>
      <c r="J6119" s="11" t="s">
        <v>261</v>
      </c>
      <c r="K6119" s="11" t="s">
        <v>11524</v>
      </c>
      <c r="L6119" s="11">
        <v>2</v>
      </c>
    </row>
    <row r="6120" spans="1:12">
      <c r="A6120" s="11" t="s">
        <v>10825</v>
      </c>
      <c r="D6120" s="11" t="s">
        <v>260</v>
      </c>
      <c r="E6120" s="19" t="s">
        <v>11071</v>
      </c>
      <c r="F6120" s="10">
        <v>42036</v>
      </c>
      <c r="G6120" s="10">
        <v>45689</v>
      </c>
      <c r="H6120" s="11">
        <v>11</v>
      </c>
      <c r="I6120" s="20" t="s">
        <v>259</v>
      </c>
      <c r="J6120" s="11" t="s">
        <v>261</v>
      </c>
      <c r="K6120" s="11" t="s">
        <v>11524</v>
      </c>
      <c r="L6120" s="11">
        <v>2</v>
      </c>
    </row>
    <row r="6121" spans="1:12">
      <c r="A6121" s="11" t="s">
        <v>10826</v>
      </c>
      <c r="D6121" s="11" t="s">
        <v>260</v>
      </c>
      <c r="E6121" s="19" t="s">
        <v>11072</v>
      </c>
      <c r="F6121" s="10">
        <v>42036</v>
      </c>
      <c r="G6121" s="10">
        <v>45689</v>
      </c>
      <c r="H6121" s="11">
        <v>11</v>
      </c>
      <c r="I6121" s="20" t="s">
        <v>259</v>
      </c>
      <c r="J6121" s="11" t="s">
        <v>261</v>
      </c>
      <c r="K6121" s="11" t="s">
        <v>11524</v>
      </c>
      <c r="L6121" s="11">
        <v>2</v>
      </c>
    </row>
    <row r="6122" spans="1:12">
      <c r="A6122" s="11" t="s">
        <v>10827</v>
      </c>
      <c r="D6122" s="11" t="s">
        <v>260</v>
      </c>
      <c r="E6122" s="19" t="s">
        <v>11073</v>
      </c>
      <c r="F6122" s="10">
        <v>42036</v>
      </c>
      <c r="G6122" s="10">
        <v>45689</v>
      </c>
      <c r="H6122" s="11">
        <v>11</v>
      </c>
      <c r="I6122" s="20" t="s">
        <v>259</v>
      </c>
      <c r="J6122" s="11" t="s">
        <v>261</v>
      </c>
      <c r="K6122" s="11" t="s">
        <v>11524</v>
      </c>
      <c r="L6122" s="11">
        <v>2</v>
      </c>
    </row>
    <row r="6123" spans="1:12">
      <c r="A6123" s="11" t="s">
        <v>10828</v>
      </c>
      <c r="D6123" s="11" t="s">
        <v>260</v>
      </c>
      <c r="E6123" s="19" t="s">
        <v>11074</v>
      </c>
      <c r="F6123" s="10">
        <v>42036</v>
      </c>
      <c r="G6123" s="10">
        <v>45689</v>
      </c>
      <c r="H6123" s="11">
        <v>11</v>
      </c>
      <c r="I6123" s="20" t="s">
        <v>259</v>
      </c>
      <c r="J6123" s="11" t="s">
        <v>261</v>
      </c>
      <c r="K6123" s="11" t="s">
        <v>11524</v>
      </c>
      <c r="L6123" s="11">
        <v>2</v>
      </c>
    </row>
    <row r="6124" spans="1:12">
      <c r="A6124" s="11" t="s">
        <v>10829</v>
      </c>
      <c r="D6124" s="11" t="s">
        <v>260</v>
      </c>
      <c r="E6124" s="19" t="s">
        <v>11075</v>
      </c>
      <c r="F6124" s="10">
        <v>42036</v>
      </c>
      <c r="G6124" s="10">
        <v>45689</v>
      </c>
      <c r="H6124" s="11">
        <v>11</v>
      </c>
      <c r="I6124" s="20" t="s">
        <v>259</v>
      </c>
      <c r="J6124" s="11" t="s">
        <v>261</v>
      </c>
      <c r="K6124" s="11" t="s">
        <v>11524</v>
      </c>
      <c r="L6124" s="11">
        <v>2</v>
      </c>
    </row>
    <row r="6125" spans="1:12">
      <c r="A6125" s="11" t="s">
        <v>10830</v>
      </c>
      <c r="D6125" s="11" t="s">
        <v>260</v>
      </c>
      <c r="E6125" s="19" t="s">
        <v>11076</v>
      </c>
      <c r="F6125" s="10">
        <v>42036</v>
      </c>
      <c r="G6125" s="10">
        <v>45689</v>
      </c>
      <c r="H6125" s="11">
        <v>11</v>
      </c>
      <c r="I6125" s="20" t="s">
        <v>259</v>
      </c>
      <c r="J6125" s="11" t="s">
        <v>261</v>
      </c>
      <c r="K6125" s="11" t="s">
        <v>11524</v>
      </c>
      <c r="L6125" s="11">
        <v>2</v>
      </c>
    </row>
    <row r="6126" spans="1:12">
      <c r="A6126" s="11" t="s">
        <v>10831</v>
      </c>
      <c r="D6126" s="11" t="s">
        <v>260</v>
      </c>
      <c r="E6126" s="19" t="s">
        <v>11077</v>
      </c>
      <c r="F6126" s="10">
        <v>42036</v>
      </c>
      <c r="G6126" s="10">
        <v>45689</v>
      </c>
      <c r="H6126" s="11">
        <v>11</v>
      </c>
      <c r="I6126" s="20" t="s">
        <v>259</v>
      </c>
      <c r="J6126" s="11" t="s">
        <v>261</v>
      </c>
      <c r="K6126" s="11" t="s">
        <v>11524</v>
      </c>
      <c r="L6126" s="11">
        <v>2</v>
      </c>
    </row>
    <row r="6127" spans="1:12">
      <c r="A6127" s="11" t="s">
        <v>10832</v>
      </c>
      <c r="D6127" s="11" t="s">
        <v>260</v>
      </c>
      <c r="E6127" s="19" t="s">
        <v>11078</v>
      </c>
      <c r="F6127" s="10">
        <v>42036</v>
      </c>
      <c r="G6127" s="10">
        <v>45689</v>
      </c>
      <c r="H6127" s="11">
        <v>11</v>
      </c>
      <c r="I6127" s="20" t="s">
        <v>259</v>
      </c>
      <c r="J6127" s="11" t="s">
        <v>261</v>
      </c>
      <c r="K6127" s="11" t="s">
        <v>11524</v>
      </c>
      <c r="L6127" s="11">
        <v>2</v>
      </c>
    </row>
    <row r="6128" spans="1:12">
      <c r="A6128" s="11" t="s">
        <v>10833</v>
      </c>
      <c r="D6128" s="11" t="s">
        <v>260</v>
      </c>
      <c r="E6128" s="19" t="s">
        <v>11079</v>
      </c>
      <c r="F6128" s="10">
        <v>42036</v>
      </c>
      <c r="G6128" s="10">
        <v>45689</v>
      </c>
      <c r="H6128" s="11">
        <v>11</v>
      </c>
      <c r="I6128" s="20" t="s">
        <v>259</v>
      </c>
      <c r="J6128" s="11" t="s">
        <v>261</v>
      </c>
      <c r="K6128" s="11" t="s">
        <v>11524</v>
      </c>
      <c r="L6128" s="11">
        <v>2</v>
      </c>
    </row>
    <row r="6129" spans="1:12">
      <c r="A6129" s="11" t="s">
        <v>10834</v>
      </c>
      <c r="D6129" s="11" t="s">
        <v>260</v>
      </c>
      <c r="E6129" s="19" t="s">
        <v>11080</v>
      </c>
      <c r="F6129" s="10">
        <v>42036</v>
      </c>
      <c r="G6129" s="10">
        <v>45689</v>
      </c>
      <c r="H6129" s="11">
        <v>11</v>
      </c>
      <c r="I6129" s="11" t="s">
        <v>277</v>
      </c>
      <c r="J6129" s="11" t="s">
        <v>261</v>
      </c>
      <c r="K6129" s="11" t="s">
        <v>11524</v>
      </c>
      <c r="L6129" s="11">
        <v>2</v>
      </c>
    </row>
    <row r="6130" spans="1:12">
      <c r="A6130" s="11" t="s">
        <v>10835</v>
      </c>
      <c r="D6130" s="11" t="s">
        <v>260</v>
      </c>
      <c r="E6130" s="19" t="s">
        <v>11081</v>
      </c>
      <c r="F6130" s="10">
        <v>42036</v>
      </c>
      <c r="G6130" s="10">
        <v>45689</v>
      </c>
      <c r="H6130" s="11">
        <v>11</v>
      </c>
      <c r="I6130" s="11" t="s">
        <v>277</v>
      </c>
      <c r="J6130" s="11" t="s">
        <v>261</v>
      </c>
      <c r="K6130" s="11" t="s">
        <v>11524</v>
      </c>
      <c r="L6130" s="11">
        <v>2</v>
      </c>
    </row>
    <row r="6131" spans="1:12">
      <c r="A6131" s="11" t="s">
        <v>10836</v>
      </c>
      <c r="D6131" s="11" t="s">
        <v>260</v>
      </c>
      <c r="E6131" s="19" t="s">
        <v>11082</v>
      </c>
      <c r="F6131" s="10">
        <v>42036</v>
      </c>
      <c r="G6131" s="10">
        <v>45689</v>
      </c>
      <c r="H6131" s="11">
        <v>11</v>
      </c>
      <c r="I6131" s="11" t="s">
        <v>277</v>
      </c>
      <c r="J6131" s="11" t="s">
        <v>261</v>
      </c>
      <c r="K6131" s="11" t="s">
        <v>11524</v>
      </c>
      <c r="L6131" s="11">
        <v>2</v>
      </c>
    </row>
    <row r="6132" spans="1:12">
      <c r="A6132" s="11" t="s">
        <v>10837</v>
      </c>
      <c r="D6132" s="11" t="s">
        <v>260</v>
      </c>
      <c r="E6132" s="19" t="s">
        <v>11083</v>
      </c>
      <c r="F6132" s="10">
        <v>42036</v>
      </c>
      <c r="G6132" s="10">
        <v>45689</v>
      </c>
      <c r="H6132" s="11">
        <v>11</v>
      </c>
      <c r="I6132" s="20" t="s">
        <v>259</v>
      </c>
      <c r="J6132" s="11" t="s">
        <v>261</v>
      </c>
      <c r="K6132" s="11" t="s">
        <v>11524</v>
      </c>
      <c r="L6132" s="11">
        <v>2</v>
      </c>
    </row>
    <row r="6133" spans="1:12">
      <c r="A6133" s="11" t="s">
        <v>10838</v>
      </c>
      <c r="D6133" s="11" t="s">
        <v>260</v>
      </c>
      <c r="E6133" s="19" t="s">
        <v>11084</v>
      </c>
      <c r="F6133" s="10">
        <v>42036</v>
      </c>
      <c r="G6133" s="10">
        <v>45689</v>
      </c>
      <c r="H6133" s="11">
        <v>11</v>
      </c>
      <c r="I6133" s="20" t="s">
        <v>259</v>
      </c>
      <c r="J6133" s="11" t="s">
        <v>261</v>
      </c>
      <c r="K6133" s="11" t="s">
        <v>11524</v>
      </c>
      <c r="L6133" s="11">
        <v>2</v>
      </c>
    </row>
    <row r="6134" spans="1:12">
      <c r="A6134" s="11" t="s">
        <v>10839</v>
      </c>
      <c r="D6134" s="11" t="s">
        <v>260</v>
      </c>
      <c r="E6134" s="19" t="s">
        <v>11085</v>
      </c>
      <c r="F6134" s="10">
        <v>42036</v>
      </c>
      <c r="G6134" s="10">
        <v>45689</v>
      </c>
      <c r="H6134" s="11">
        <v>11</v>
      </c>
      <c r="I6134" s="20" t="s">
        <v>259</v>
      </c>
      <c r="J6134" s="11" t="s">
        <v>261</v>
      </c>
      <c r="K6134" s="11" t="s">
        <v>11524</v>
      </c>
      <c r="L6134" s="11">
        <v>2</v>
      </c>
    </row>
    <row r="6135" spans="1:12">
      <c r="A6135" s="11" t="s">
        <v>10840</v>
      </c>
      <c r="D6135" s="11" t="s">
        <v>260</v>
      </c>
      <c r="E6135" s="19" t="s">
        <v>11086</v>
      </c>
      <c r="F6135" s="10">
        <v>42036</v>
      </c>
      <c r="G6135" s="10">
        <v>45689</v>
      </c>
      <c r="H6135" s="11">
        <v>11</v>
      </c>
      <c r="I6135" s="20" t="s">
        <v>259</v>
      </c>
      <c r="J6135" s="11" t="s">
        <v>261</v>
      </c>
      <c r="K6135" s="11" t="s">
        <v>11524</v>
      </c>
      <c r="L6135" s="11">
        <v>2</v>
      </c>
    </row>
    <row r="6136" spans="1:12">
      <c r="A6136" s="11" t="s">
        <v>10841</v>
      </c>
      <c r="D6136" s="11" t="s">
        <v>260</v>
      </c>
      <c r="E6136" s="19" t="s">
        <v>11087</v>
      </c>
      <c r="F6136" s="10">
        <v>42036</v>
      </c>
      <c r="G6136" s="10">
        <v>45689</v>
      </c>
      <c r="H6136" s="11">
        <v>11</v>
      </c>
      <c r="I6136" s="20" t="s">
        <v>259</v>
      </c>
      <c r="J6136" s="11" t="s">
        <v>261</v>
      </c>
      <c r="K6136" s="11" t="s">
        <v>11524</v>
      </c>
      <c r="L6136" s="11">
        <v>2</v>
      </c>
    </row>
    <row r="6137" spans="1:12">
      <c r="A6137" s="11" t="s">
        <v>10842</v>
      </c>
      <c r="D6137" s="11" t="s">
        <v>260</v>
      </c>
      <c r="E6137" s="19" t="s">
        <v>11088</v>
      </c>
      <c r="F6137" s="10">
        <v>42036</v>
      </c>
      <c r="G6137" s="10">
        <v>45689</v>
      </c>
      <c r="H6137" s="11">
        <v>11</v>
      </c>
      <c r="I6137" s="20" t="s">
        <v>259</v>
      </c>
      <c r="J6137" s="11" t="s">
        <v>261</v>
      </c>
      <c r="K6137" s="11" t="s">
        <v>11524</v>
      </c>
      <c r="L6137" s="11">
        <v>2</v>
      </c>
    </row>
    <row r="6138" spans="1:12">
      <c r="A6138" s="11" t="s">
        <v>10843</v>
      </c>
      <c r="D6138" s="11" t="s">
        <v>260</v>
      </c>
      <c r="E6138" s="19" t="s">
        <v>11089</v>
      </c>
      <c r="F6138" s="10">
        <v>42036</v>
      </c>
      <c r="G6138" s="10">
        <v>45689</v>
      </c>
      <c r="H6138" s="11">
        <v>11</v>
      </c>
      <c r="I6138" s="20" t="s">
        <v>259</v>
      </c>
      <c r="J6138" s="11" t="s">
        <v>261</v>
      </c>
      <c r="K6138" s="11" t="s">
        <v>11524</v>
      </c>
      <c r="L6138" s="11">
        <v>2</v>
      </c>
    </row>
    <row r="6139" spans="1:12">
      <c r="A6139" s="11" t="s">
        <v>10844</v>
      </c>
      <c r="D6139" s="11" t="s">
        <v>260</v>
      </c>
      <c r="E6139" s="19" t="s">
        <v>11090</v>
      </c>
      <c r="F6139" s="10">
        <v>42036</v>
      </c>
      <c r="G6139" s="10">
        <v>45689</v>
      </c>
      <c r="H6139" s="11">
        <v>11</v>
      </c>
      <c r="I6139" s="20" t="s">
        <v>259</v>
      </c>
      <c r="J6139" s="11" t="s">
        <v>261</v>
      </c>
      <c r="K6139" s="11" t="s">
        <v>11524</v>
      </c>
      <c r="L6139" s="11">
        <v>2</v>
      </c>
    </row>
    <row r="6140" spans="1:12">
      <c r="A6140" s="11" t="s">
        <v>10845</v>
      </c>
      <c r="D6140" s="11" t="s">
        <v>260</v>
      </c>
      <c r="E6140" s="19" t="s">
        <v>11091</v>
      </c>
      <c r="F6140" s="10">
        <v>42036</v>
      </c>
      <c r="G6140" s="10">
        <v>45689</v>
      </c>
      <c r="H6140" s="11">
        <v>11</v>
      </c>
      <c r="I6140" s="20" t="s">
        <v>259</v>
      </c>
      <c r="J6140" s="11" t="s">
        <v>261</v>
      </c>
      <c r="K6140" s="11" t="s">
        <v>11524</v>
      </c>
      <c r="L6140" s="11">
        <v>2</v>
      </c>
    </row>
    <row r="6141" spans="1:12">
      <c r="A6141" s="11" t="s">
        <v>10846</v>
      </c>
      <c r="D6141" s="11" t="s">
        <v>260</v>
      </c>
      <c r="E6141" s="19" t="s">
        <v>11092</v>
      </c>
      <c r="F6141" s="10">
        <v>42036</v>
      </c>
      <c r="G6141" s="10">
        <v>45689</v>
      </c>
      <c r="H6141" s="11">
        <v>11</v>
      </c>
      <c r="I6141" s="20" t="s">
        <v>259</v>
      </c>
      <c r="J6141" s="11" t="s">
        <v>261</v>
      </c>
      <c r="K6141" s="11" t="s">
        <v>11524</v>
      </c>
      <c r="L6141" s="11">
        <v>2</v>
      </c>
    </row>
    <row r="6142" spans="1:12">
      <c r="A6142" s="11" t="s">
        <v>10847</v>
      </c>
      <c r="D6142" s="11" t="s">
        <v>260</v>
      </c>
      <c r="E6142" s="19" t="s">
        <v>11093</v>
      </c>
      <c r="F6142" s="10">
        <v>42036</v>
      </c>
      <c r="G6142" s="10">
        <v>45689</v>
      </c>
      <c r="H6142" s="11">
        <v>11</v>
      </c>
      <c r="I6142" s="20" t="s">
        <v>259</v>
      </c>
      <c r="J6142" s="11" t="s">
        <v>261</v>
      </c>
      <c r="K6142" s="11" t="s">
        <v>11524</v>
      </c>
      <c r="L6142" s="11">
        <v>2</v>
      </c>
    </row>
    <row r="6143" spans="1:12">
      <c r="A6143" s="11" t="s">
        <v>10848</v>
      </c>
      <c r="D6143" s="11" t="s">
        <v>260</v>
      </c>
      <c r="E6143" s="19" t="s">
        <v>11094</v>
      </c>
      <c r="F6143" s="10">
        <v>42036</v>
      </c>
      <c r="G6143" s="10">
        <v>45689</v>
      </c>
      <c r="H6143" s="11">
        <v>11</v>
      </c>
      <c r="I6143" s="20" t="s">
        <v>259</v>
      </c>
      <c r="J6143" s="11" t="s">
        <v>261</v>
      </c>
      <c r="K6143" s="11" t="s">
        <v>11524</v>
      </c>
      <c r="L6143" s="11">
        <v>2</v>
      </c>
    </row>
    <row r="6144" spans="1:12">
      <c r="A6144" s="11" t="s">
        <v>10849</v>
      </c>
      <c r="D6144" s="11" t="s">
        <v>260</v>
      </c>
      <c r="E6144" s="19" t="s">
        <v>11095</v>
      </c>
      <c r="F6144" s="10">
        <v>42036</v>
      </c>
      <c r="G6144" s="10">
        <v>45689</v>
      </c>
      <c r="H6144" s="11">
        <v>11</v>
      </c>
      <c r="I6144" s="20" t="s">
        <v>259</v>
      </c>
      <c r="J6144" s="11" t="s">
        <v>261</v>
      </c>
      <c r="K6144" s="11" t="s">
        <v>11524</v>
      </c>
      <c r="L6144" s="11">
        <v>2</v>
      </c>
    </row>
    <row r="6145" spans="1:12">
      <c r="A6145" s="11" t="s">
        <v>10850</v>
      </c>
      <c r="D6145" s="11" t="s">
        <v>260</v>
      </c>
      <c r="E6145" s="19" t="s">
        <v>11096</v>
      </c>
      <c r="F6145" s="10">
        <v>42036</v>
      </c>
      <c r="G6145" s="10">
        <v>45689</v>
      </c>
      <c r="H6145" s="11">
        <v>11</v>
      </c>
      <c r="I6145" s="20" t="s">
        <v>259</v>
      </c>
      <c r="J6145" s="11" t="s">
        <v>261</v>
      </c>
      <c r="K6145" s="11" t="s">
        <v>11524</v>
      </c>
      <c r="L6145" s="11">
        <v>2</v>
      </c>
    </row>
    <row r="6146" spans="1:12">
      <c r="A6146" s="11" t="s">
        <v>10851</v>
      </c>
      <c r="D6146" s="11" t="s">
        <v>260</v>
      </c>
      <c r="E6146" s="19" t="s">
        <v>11097</v>
      </c>
      <c r="F6146" s="10">
        <v>42036</v>
      </c>
      <c r="G6146" s="10">
        <v>45689</v>
      </c>
      <c r="H6146" s="11">
        <v>11</v>
      </c>
      <c r="I6146" s="20" t="s">
        <v>259</v>
      </c>
      <c r="J6146" s="11" t="s">
        <v>261</v>
      </c>
      <c r="K6146" s="11" t="s">
        <v>11524</v>
      </c>
      <c r="L6146" s="11">
        <v>2</v>
      </c>
    </row>
    <row r="6147" spans="1:12">
      <c r="A6147" s="11" t="s">
        <v>10852</v>
      </c>
      <c r="D6147" s="11" t="s">
        <v>260</v>
      </c>
      <c r="E6147" s="19" t="s">
        <v>11098</v>
      </c>
      <c r="F6147" s="10">
        <v>42036</v>
      </c>
      <c r="G6147" s="10">
        <v>45689</v>
      </c>
      <c r="H6147" s="11">
        <v>11</v>
      </c>
      <c r="I6147" s="11" t="s">
        <v>277</v>
      </c>
      <c r="J6147" s="11" t="s">
        <v>261</v>
      </c>
      <c r="K6147" s="11" t="s">
        <v>11524</v>
      </c>
      <c r="L6147" s="11">
        <v>2</v>
      </c>
    </row>
    <row r="6148" spans="1:12">
      <c r="A6148" s="11" t="s">
        <v>10853</v>
      </c>
      <c r="D6148" s="11" t="s">
        <v>260</v>
      </c>
      <c r="E6148" s="19" t="s">
        <v>11099</v>
      </c>
      <c r="F6148" s="10">
        <v>42036</v>
      </c>
      <c r="G6148" s="10">
        <v>45689</v>
      </c>
      <c r="H6148" s="11">
        <v>11</v>
      </c>
      <c r="I6148" s="11" t="s">
        <v>277</v>
      </c>
      <c r="J6148" s="11" t="s">
        <v>261</v>
      </c>
      <c r="K6148" s="11" t="s">
        <v>11524</v>
      </c>
      <c r="L6148" s="11">
        <v>2</v>
      </c>
    </row>
    <row r="6149" spans="1:12">
      <c r="A6149" s="11" t="s">
        <v>10854</v>
      </c>
      <c r="D6149" s="11" t="s">
        <v>260</v>
      </c>
      <c r="E6149" s="19" t="s">
        <v>11100</v>
      </c>
      <c r="F6149" s="10">
        <v>42036</v>
      </c>
      <c r="G6149" s="10">
        <v>45689</v>
      </c>
      <c r="H6149" s="11">
        <v>11</v>
      </c>
      <c r="I6149" s="11" t="s">
        <v>277</v>
      </c>
      <c r="J6149" s="11" t="s">
        <v>261</v>
      </c>
      <c r="K6149" s="11" t="s">
        <v>11524</v>
      </c>
      <c r="L6149" s="11">
        <v>2</v>
      </c>
    </row>
    <row r="6150" spans="1:12">
      <c r="A6150" s="11" t="s">
        <v>10855</v>
      </c>
      <c r="D6150" s="11" t="s">
        <v>260</v>
      </c>
      <c r="E6150" s="19" t="s">
        <v>11101</v>
      </c>
      <c r="F6150" s="10">
        <v>42036</v>
      </c>
      <c r="G6150" s="10">
        <v>45689</v>
      </c>
      <c r="H6150" s="11">
        <v>11</v>
      </c>
      <c r="I6150" s="20" t="s">
        <v>259</v>
      </c>
      <c r="J6150" s="11" t="s">
        <v>261</v>
      </c>
      <c r="K6150" s="11" t="s">
        <v>11524</v>
      </c>
      <c r="L6150" s="11">
        <v>2</v>
      </c>
    </row>
    <row r="6151" spans="1:12">
      <c r="A6151" s="11" t="s">
        <v>10856</v>
      </c>
      <c r="D6151" s="11" t="s">
        <v>260</v>
      </c>
      <c r="E6151" s="19" t="s">
        <v>11102</v>
      </c>
      <c r="F6151" s="10">
        <v>42036</v>
      </c>
      <c r="G6151" s="10">
        <v>45689</v>
      </c>
      <c r="H6151" s="11">
        <v>11</v>
      </c>
      <c r="I6151" s="20" t="s">
        <v>259</v>
      </c>
      <c r="J6151" s="11" t="s">
        <v>261</v>
      </c>
      <c r="K6151" s="11" t="s">
        <v>11524</v>
      </c>
      <c r="L6151" s="11">
        <v>2</v>
      </c>
    </row>
    <row r="6152" spans="1:12">
      <c r="A6152" s="11" t="s">
        <v>10857</v>
      </c>
      <c r="D6152" s="11" t="s">
        <v>260</v>
      </c>
      <c r="E6152" s="19" t="s">
        <v>11103</v>
      </c>
      <c r="F6152" s="10">
        <v>42036</v>
      </c>
      <c r="G6152" s="10">
        <v>45689</v>
      </c>
      <c r="H6152" s="11">
        <v>11</v>
      </c>
      <c r="I6152" s="20" t="s">
        <v>259</v>
      </c>
      <c r="J6152" s="11" t="s">
        <v>261</v>
      </c>
      <c r="K6152" s="11" t="s">
        <v>11524</v>
      </c>
      <c r="L6152" s="11">
        <v>2</v>
      </c>
    </row>
    <row r="6153" spans="1:12">
      <c r="A6153" s="11" t="s">
        <v>10858</v>
      </c>
      <c r="D6153" s="11" t="s">
        <v>260</v>
      </c>
      <c r="E6153" s="19" t="s">
        <v>11104</v>
      </c>
      <c r="F6153" s="10">
        <v>42036</v>
      </c>
      <c r="G6153" s="10">
        <v>45689</v>
      </c>
      <c r="H6153" s="11">
        <v>11</v>
      </c>
      <c r="I6153" s="20" t="s">
        <v>259</v>
      </c>
      <c r="J6153" s="11" t="s">
        <v>261</v>
      </c>
      <c r="K6153" s="11" t="s">
        <v>11524</v>
      </c>
      <c r="L6153" s="11">
        <v>2</v>
      </c>
    </row>
    <row r="6154" spans="1:12">
      <c r="A6154" s="11" t="s">
        <v>10859</v>
      </c>
      <c r="D6154" s="11" t="s">
        <v>260</v>
      </c>
      <c r="E6154" s="19" t="s">
        <v>11105</v>
      </c>
      <c r="F6154" s="10">
        <v>42036</v>
      </c>
      <c r="G6154" s="10">
        <v>45689</v>
      </c>
      <c r="H6154" s="11">
        <v>11</v>
      </c>
      <c r="I6154" s="20" t="s">
        <v>259</v>
      </c>
      <c r="J6154" s="11" t="s">
        <v>261</v>
      </c>
      <c r="K6154" s="11" t="s">
        <v>11524</v>
      </c>
      <c r="L6154" s="11">
        <v>2</v>
      </c>
    </row>
    <row r="6155" spans="1:12">
      <c r="A6155" s="11" t="s">
        <v>10860</v>
      </c>
      <c r="D6155" s="11" t="s">
        <v>260</v>
      </c>
      <c r="E6155" s="19" t="s">
        <v>11106</v>
      </c>
      <c r="F6155" s="10">
        <v>42036</v>
      </c>
      <c r="G6155" s="10">
        <v>45689</v>
      </c>
      <c r="H6155" s="11">
        <v>11</v>
      </c>
      <c r="I6155" s="20" t="s">
        <v>259</v>
      </c>
      <c r="J6155" s="11" t="s">
        <v>261</v>
      </c>
      <c r="K6155" s="11" t="s">
        <v>11524</v>
      </c>
      <c r="L6155" s="11">
        <v>2</v>
      </c>
    </row>
    <row r="6156" spans="1:12">
      <c r="A6156" s="11" t="s">
        <v>10861</v>
      </c>
      <c r="D6156" s="11" t="s">
        <v>260</v>
      </c>
      <c r="E6156" s="19" t="s">
        <v>11107</v>
      </c>
      <c r="F6156" s="10">
        <v>42036</v>
      </c>
      <c r="G6156" s="10">
        <v>45689</v>
      </c>
      <c r="H6156" s="11">
        <v>11</v>
      </c>
      <c r="I6156" s="20" t="s">
        <v>259</v>
      </c>
      <c r="J6156" s="11" t="s">
        <v>261</v>
      </c>
      <c r="K6156" s="11" t="s">
        <v>11524</v>
      </c>
      <c r="L6156" s="11">
        <v>2</v>
      </c>
    </row>
    <row r="6157" spans="1:12">
      <c r="A6157" s="11" t="s">
        <v>10862</v>
      </c>
      <c r="D6157" s="11" t="s">
        <v>260</v>
      </c>
      <c r="E6157" s="19" t="s">
        <v>11108</v>
      </c>
      <c r="F6157" s="10">
        <v>42036</v>
      </c>
      <c r="G6157" s="10">
        <v>45689</v>
      </c>
      <c r="H6157" s="11">
        <v>11</v>
      </c>
      <c r="I6157" s="20" t="s">
        <v>259</v>
      </c>
      <c r="J6157" s="11" t="s">
        <v>261</v>
      </c>
      <c r="K6157" s="11" t="s">
        <v>11524</v>
      </c>
      <c r="L6157" s="11">
        <v>2</v>
      </c>
    </row>
    <row r="6158" spans="1:12">
      <c r="A6158" s="11" t="s">
        <v>10863</v>
      </c>
      <c r="D6158" s="11" t="s">
        <v>260</v>
      </c>
      <c r="E6158" s="19" t="s">
        <v>11109</v>
      </c>
      <c r="F6158" s="10">
        <v>42036</v>
      </c>
      <c r="G6158" s="10">
        <v>45689</v>
      </c>
      <c r="H6158" s="11">
        <v>11</v>
      </c>
      <c r="I6158" s="20" t="s">
        <v>259</v>
      </c>
      <c r="J6158" s="11" t="s">
        <v>261</v>
      </c>
      <c r="K6158" s="11" t="s">
        <v>11524</v>
      </c>
      <c r="L6158" s="11">
        <v>2</v>
      </c>
    </row>
    <row r="6159" spans="1:12">
      <c r="A6159" s="11" t="s">
        <v>10864</v>
      </c>
      <c r="D6159" s="11" t="s">
        <v>260</v>
      </c>
      <c r="E6159" s="19" t="s">
        <v>11110</v>
      </c>
      <c r="F6159" s="10">
        <v>42036</v>
      </c>
      <c r="G6159" s="10">
        <v>45689</v>
      </c>
      <c r="H6159" s="11">
        <v>11</v>
      </c>
      <c r="I6159" s="20" t="s">
        <v>259</v>
      </c>
      <c r="J6159" s="11" t="s">
        <v>261</v>
      </c>
      <c r="K6159" s="11" t="s">
        <v>11524</v>
      </c>
      <c r="L6159" s="11">
        <v>2</v>
      </c>
    </row>
    <row r="6160" spans="1:12">
      <c r="A6160" s="11" t="s">
        <v>10865</v>
      </c>
      <c r="D6160" s="11" t="s">
        <v>260</v>
      </c>
      <c r="E6160" s="19" t="s">
        <v>11111</v>
      </c>
      <c r="F6160" s="10">
        <v>42036</v>
      </c>
      <c r="G6160" s="10">
        <v>45689</v>
      </c>
      <c r="H6160" s="11">
        <v>11</v>
      </c>
      <c r="I6160" s="20" t="s">
        <v>259</v>
      </c>
      <c r="J6160" s="11" t="s">
        <v>261</v>
      </c>
      <c r="K6160" s="11" t="s">
        <v>11524</v>
      </c>
      <c r="L6160" s="11">
        <v>2</v>
      </c>
    </row>
    <row r="6161" spans="1:12">
      <c r="A6161" s="11" t="s">
        <v>10866</v>
      </c>
      <c r="D6161" s="11" t="s">
        <v>260</v>
      </c>
      <c r="E6161" s="19" t="s">
        <v>11112</v>
      </c>
      <c r="F6161" s="10">
        <v>42036</v>
      </c>
      <c r="G6161" s="10">
        <v>45689</v>
      </c>
      <c r="H6161" s="11">
        <v>11</v>
      </c>
      <c r="I6161" s="20" t="s">
        <v>259</v>
      </c>
      <c r="J6161" s="11" t="s">
        <v>261</v>
      </c>
      <c r="K6161" s="11" t="s">
        <v>11524</v>
      </c>
      <c r="L6161" s="11">
        <v>2</v>
      </c>
    </row>
    <row r="6162" spans="1:12">
      <c r="A6162" s="11" t="s">
        <v>10867</v>
      </c>
      <c r="D6162" s="11" t="s">
        <v>260</v>
      </c>
      <c r="E6162" s="19" t="s">
        <v>11113</v>
      </c>
      <c r="F6162" s="10">
        <v>42036</v>
      </c>
      <c r="G6162" s="10">
        <v>45689</v>
      </c>
      <c r="H6162" s="11">
        <v>11</v>
      </c>
      <c r="I6162" s="20" t="s">
        <v>259</v>
      </c>
      <c r="J6162" s="11" t="s">
        <v>261</v>
      </c>
      <c r="K6162" s="11" t="s">
        <v>11524</v>
      </c>
      <c r="L6162" s="11">
        <v>2</v>
      </c>
    </row>
    <row r="6163" spans="1:12">
      <c r="A6163" s="11" t="s">
        <v>10868</v>
      </c>
      <c r="D6163" s="11" t="s">
        <v>260</v>
      </c>
      <c r="E6163" s="19" t="s">
        <v>11114</v>
      </c>
      <c r="F6163" s="10">
        <v>42036</v>
      </c>
      <c r="G6163" s="10">
        <v>45689</v>
      </c>
      <c r="H6163" s="11">
        <v>11</v>
      </c>
      <c r="I6163" s="20" t="s">
        <v>259</v>
      </c>
      <c r="J6163" s="11" t="s">
        <v>261</v>
      </c>
      <c r="K6163" s="11" t="s">
        <v>11524</v>
      </c>
      <c r="L6163" s="11">
        <v>2</v>
      </c>
    </row>
    <row r="6164" spans="1:12">
      <c r="A6164" s="11" t="s">
        <v>10869</v>
      </c>
      <c r="D6164" s="11" t="s">
        <v>260</v>
      </c>
      <c r="E6164" s="19" t="s">
        <v>11115</v>
      </c>
      <c r="F6164" s="10">
        <v>42036</v>
      </c>
      <c r="G6164" s="10">
        <v>45689</v>
      </c>
      <c r="H6164" s="11">
        <v>11</v>
      </c>
      <c r="I6164" s="20" t="s">
        <v>259</v>
      </c>
      <c r="J6164" s="11" t="s">
        <v>261</v>
      </c>
      <c r="K6164" s="11" t="s">
        <v>11524</v>
      </c>
      <c r="L6164" s="11">
        <v>2</v>
      </c>
    </row>
    <row r="6165" spans="1:12">
      <c r="A6165" s="11" t="s">
        <v>10870</v>
      </c>
      <c r="D6165" s="11" t="s">
        <v>260</v>
      </c>
      <c r="E6165" s="19" t="s">
        <v>11116</v>
      </c>
      <c r="F6165" s="10">
        <v>42036</v>
      </c>
      <c r="G6165" s="10">
        <v>45689</v>
      </c>
      <c r="H6165" s="11">
        <v>11</v>
      </c>
      <c r="I6165" s="11" t="s">
        <v>277</v>
      </c>
      <c r="J6165" s="11" t="s">
        <v>261</v>
      </c>
      <c r="K6165" s="11" t="s">
        <v>11524</v>
      </c>
      <c r="L6165" s="11">
        <v>2</v>
      </c>
    </row>
    <row r="6166" spans="1:12">
      <c r="A6166" s="11" t="s">
        <v>10871</v>
      </c>
      <c r="D6166" s="11" t="s">
        <v>260</v>
      </c>
      <c r="E6166" s="19" t="s">
        <v>11117</v>
      </c>
      <c r="F6166" s="10">
        <v>42036</v>
      </c>
      <c r="G6166" s="10">
        <v>45689</v>
      </c>
      <c r="H6166" s="11">
        <v>11</v>
      </c>
      <c r="I6166" s="11" t="s">
        <v>277</v>
      </c>
      <c r="J6166" s="11" t="s">
        <v>261</v>
      </c>
      <c r="K6166" s="11" t="s">
        <v>11524</v>
      </c>
      <c r="L6166" s="11">
        <v>2</v>
      </c>
    </row>
    <row r="6167" spans="1:12">
      <c r="A6167" s="11" t="s">
        <v>10872</v>
      </c>
      <c r="D6167" s="11" t="s">
        <v>260</v>
      </c>
      <c r="E6167" s="19" t="s">
        <v>11118</v>
      </c>
      <c r="F6167" s="10">
        <v>42036</v>
      </c>
      <c r="G6167" s="10">
        <v>45689</v>
      </c>
      <c r="H6167" s="11">
        <v>11</v>
      </c>
      <c r="I6167" s="11" t="s">
        <v>277</v>
      </c>
      <c r="J6167" s="11" t="s">
        <v>261</v>
      </c>
      <c r="K6167" s="11" t="s">
        <v>11524</v>
      </c>
      <c r="L6167" s="11">
        <v>2</v>
      </c>
    </row>
    <row r="6168" spans="1:12">
      <c r="A6168" s="11" t="s">
        <v>10873</v>
      </c>
      <c r="D6168" s="11" t="s">
        <v>260</v>
      </c>
      <c r="E6168" s="19" t="s">
        <v>11119</v>
      </c>
      <c r="F6168" s="10">
        <v>42036</v>
      </c>
      <c r="G6168" s="10">
        <v>45689</v>
      </c>
      <c r="H6168" s="11">
        <v>11</v>
      </c>
      <c r="I6168" s="20" t="s">
        <v>259</v>
      </c>
      <c r="J6168" s="11" t="s">
        <v>261</v>
      </c>
      <c r="K6168" s="11" t="s">
        <v>11524</v>
      </c>
      <c r="L6168" s="11">
        <v>2</v>
      </c>
    </row>
    <row r="6169" spans="1:12">
      <c r="A6169" s="11" t="s">
        <v>10874</v>
      </c>
      <c r="D6169" s="11" t="s">
        <v>260</v>
      </c>
      <c r="E6169" s="19" t="s">
        <v>11120</v>
      </c>
      <c r="F6169" s="10">
        <v>42036</v>
      </c>
      <c r="G6169" s="10">
        <v>45689</v>
      </c>
      <c r="H6169" s="11">
        <v>11</v>
      </c>
      <c r="I6169" s="20" t="s">
        <v>259</v>
      </c>
      <c r="J6169" s="11" t="s">
        <v>261</v>
      </c>
      <c r="K6169" s="11" t="s">
        <v>11524</v>
      </c>
      <c r="L6169" s="11">
        <v>2</v>
      </c>
    </row>
    <row r="6170" spans="1:12">
      <c r="A6170" s="11" t="s">
        <v>10875</v>
      </c>
      <c r="D6170" s="11" t="s">
        <v>260</v>
      </c>
      <c r="E6170" s="19" t="s">
        <v>11121</v>
      </c>
      <c r="F6170" s="10">
        <v>42036</v>
      </c>
      <c r="G6170" s="10">
        <v>45689</v>
      </c>
      <c r="H6170" s="11">
        <v>11</v>
      </c>
      <c r="I6170" s="20" t="s">
        <v>259</v>
      </c>
      <c r="J6170" s="11" t="s">
        <v>261</v>
      </c>
      <c r="K6170" s="11" t="s">
        <v>11524</v>
      </c>
      <c r="L6170" s="11">
        <v>2</v>
      </c>
    </row>
    <row r="6171" spans="1:12">
      <c r="A6171" s="11" t="s">
        <v>10876</v>
      </c>
      <c r="D6171" s="11" t="s">
        <v>260</v>
      </c>
      <c r="E6171" s="19" t="s">
        <v>11122</v>
      </c>
      <c r="F6171" s="10">
        <v>42036</v>
      </c>
      <c r="G6171" s="10">
        <v>45689</v>
      </c>
      <c r="H6171" s="11">
        <v>11</v>
      </c>
      <c r="I6171" s="20" t="s">
        <v>259</v>
      </c>
      <c r="J6171" s="11" t="s">
        <v>261</v>
      </c>
      <c r="K6171" s="11" t="s">
        <v>11524</v>
      </c>
      <c r="L6171" s="11">
        <v>2</v>
      </c>
    </row>
    <row r="6172" spans="1:12">
      <c r="A6172" s="11" t="s">
        <v>10877</v>
      </c>
      <c r="D6172" s="11" t="s">
        <v>260</v>
      </c>
      <c r="E6172" s="19" t="s">
        <v>11123</v>
      </c>
      <c r="F6172" s="10">
        <v>42036</v>
      </c>
      <c r="G6172" s="10">
        <v>45689</v>
      </c>
      <c r="H6172" s="11">
        <v>11</v>
      </c>
      <c r="I6172" s="20" t="s">
        <v>259</v>
      </c>
      <c r="J6172" s="11" t="s">
        <v>261</v>
      </c>
      <c r="K6172" s="11" t="s">
        <v>11524</v>
      </c>
      <c r="L6172" s="11">
        <v>2</v>
      </c>
    </row>
    <row r="6173" spans="1:12">
      <c r="A6173" s="11" t="s">
        <v>10878</v>
      </c>
      <c r="D6173" s="11" t="s">
        <v>260</v>
      </c>
      <c r="E6173" s="19" t="s">
        <v>11124</v>
      </c>
      <c r="F6173" s="10">
        <v>42036</v>
      </c>
      <c r="G6173" s="10">
        <v>45689</v>
      </c>
      <c r="H6173" s="11">
        <v>11</v>
      </c>
      <c r="I6173" s="20" t="s">
        <v>259</v>
      </c>
      <c r="J6173" s="11" t="s">
        <v>261</v>
      </c>
      <c r="K6173" s="11" t="s">
        <v>11524</v>
      </c>
      <c r="L6173" s="11">
        <v>2</v>
      </c>
    </row>
    <row r="6174" spans="1:12">
      <c r="A6174" s="11" t="s">
        <v>10879</v>
      </c>
      <c r="D6174" s="11" t="s">
        <v>260</v>
      </c>
      <c r="E6174" s="19" t="s">
        <v>11125</v>
      </c>
      <c r="F6174" s="10">
        <v>42036</v>
      </c>
      <c r="G6174" s="10">
        <v>45689</v>
      </c>
      <c r="H6174" s="11">
        <v>11</v>
      </c>
      <c r="I6174" s="20" t="s">
        <v>259</v>
      </c>
      <c r="J6174" s="11" t="s">
        <v>261</v>
      </c>
      <c r="K6174" s="11" t="s">
        <v>11524</v>
      </c>
      <c r="L6174" s="11">
        <v>2</v>
      </c>
    </row>
    <row r="6175" spans="1:12">
      <c r="A6175" s="11" t="s">
        <v>10880</v>
      </c>
      <c r="D6175" s="11" t="s">
        <v>260</v>
      </c>
      <c r="E6175" s="19" t="s">
        <v>11126</v>
      </c>
      <c r="F6175" s="10">
        <v>42036</v>
      </c>
      <c r="G6175" s="10">
        <v>45689</v>
      </c>
      <c r="H6175" s="11">
        <v>11</v>
      </c>
      <c r="I6175" s="20" t="s">
        <v>259</v>
      </c>
      <c r="J6175" s="11" t="s">
        <v>261</v>
      </c>
      <c r="K6175" s="11" t="s">
        <v>11524</v>
      </c>
      <c r="L6175" s="11">
        <v>2</v>
      </c>
    </row>
    <row r="6176" spans="1:12">
      <c r="A6176" s="11" t="s">
        <v>10881</v>
      </c>
      <c r="D6176" s="11" t="s">
        <v>260</v>
      </c>
      <c r="E6176" s="19" t="s">
        <v>11127</v>
      </c>
      <c r="F6176" s="10">
        <v>42036</v>
      </c>
      <c r="G6176" s="10">
        <v>45689</v>
      </c>
      <c r="H6176" s="11">
        <v>11</v>
      </c>
      <c r="I6176" s="20" t="s">
        <v>259</v>
      </c>
      <c r="J6176" s="11" t="s">
        <v>261</v>
      </c>
      <c r="K6176" s="11" t="s">
        <v>11524</v>
      </c>
      <c r="L6176" s="11">
        <v>2</v>
      </c>
    </row>
    <row r="6177" spans="1:12">
      <c r="A6177" s="11" t="s">
        <v>10882</v>
      </c>
      <c r="D6177" s="11" t="s">
        <v>260</v>
      </c>
      <c r="E6177" s="19" t="s">
        <v>11128</v>
      </c>
      <c r="F6177" s="10">
        <v>42036</v>
      </c>
      <c r="G6177" s="10">
        <v>45689</v>
      </c>
      <c r="H6177" s="11">
        <v>11</v>
      </c>
      <c r="I6177" s="20" t="s">
        <v>259</v>
      </c>
      <c r="J6177" s="11" t="s">
        <v>261</v>
      </c>
      <c r="K6177" s="11" t="s">
        <v>11524</v>
      </c>
      <c r="L6177" s="11">
        <v>2</v>
      </c>
    </row>
    <row r="6178" spans="1:12">
      <c r="A6178" s="11" t="s">
        <v>10883</v>
      </c>
      <c r="D6178" s="11" t="s">
        <v>260</v>
      </c>
      <c r="E6178" s="19" t="s">
        <v>11129</v>
      </c>
      <c r="F6178" s="10">
        <v>42036</v>
      </c>
      <c r="G6178" s="10">
        <v>45689</v>
      </c>
      <c r="H6178" s="11">
        <v>11</v>
      </c>
      <c r="I6178" s="20" t="s">
        <v>259</v>
      </c>
      <c r="J6178" s="11" t="s">
        <v>261</v>
      </c>
      <c r="K6178" s="11" t="s">
        <v>11524</v>
      </c>
      <c r="L6178" s="11">
        <v>2</v>
      </c>
    </row>
    <row r="6179" spans="1:12">
      <c r="A6179" s="11" t="s">
        <v>10884</v>
      </c>
      <c r="D6179" s="11" t="s">
        <v>260</v>
      </c>
      <c r="E6179" s="19" t="s">
        <v>11130</v>
      </c>
      <c r="F6179" s="10">
        <v>42036</v>
      </c>
      <c r="G6179" s="10">
        <v>45689</v>
      </c>
      <c r="H6179" s="11">
        <v>11</v>
      </c>
      <c r="I6179" s="20" t="s">
        <v>259</v>
      </c>
      <c r="J6179" s="11" t="s">
        <v>261</v>
      </c>
      <c r="K6179" s="11" t="s">
        <v>11524</v>
      </c>
      <c r="L6179" s="11">
        <v>2</v>
      </c>
    </row>
    <row r="6180" spans="1:12">
      <c r="A6180" s="11" t="s">
        <v>10885</v>
      </c>
      <c r="D6180" s="11" t="s">
        <v>260</v>
      </c>
      <c r="E6180" s="19" t="s">
        <v>11131</v>
      </c>
      <c r="F6180" s="10">
        <v>42036</v>
      </c>
      <c r="G6180" s="10">
        <v>45689</v>
      </c>
      <c r="H6180" s="11">
        <v>11</v>
      </c>
      <c r="I6180" s="20" t="s">
        <v>259</v>
      </c>
      <c r="J6180" s="11" t="s">
        <v>261</v>
      </c>
      <c r="K6180" s="11" t="s">
        <v>11524</v>
      </c>
      <c r="L6180" s="11">
        <v>2</v>
      </c>
    </row>
    <row r="6181" spans="1:12">
      <c r="A6181" s="11" t="s">
        <v>10886</v>
      </c>
      <c r="D6181" s="11" t="s">
        <v>260</v>
      </c>
      <c r="E6181" s="19" t="s">
        <v>11132</v>
      </c>
      <c r="F6181" s="10">
        <v>42036</v>
      </c>
      <c r="G6181" s="10">
        <v>45689</v>
      </c>
      <c r="H6181" s="11">
        <v>11</v>
      </c>
      <c r="I6181" s="20" t="s">
        <v>259</v>
      </c>
      <c r="J6181" s="11" t="s">
        <v>261</v>
      </c>
      <c r="K6181" s="11" t="s">
        <v>11524</v>
      </c>
      <c r="L6181" s="11">
        <v>2</v>
      </c>
    </row>
    <row r="6182" spans="1:12">
      <c r="A6182" s="11" t="s">
        <v>10887</v>
      </c>
      <c r="D6182" s="11" t="s">
        <v>260</v>
      </c>
      <c r="E6182" s="19" t="s">
        <v>11133</v>
      </c>
      <c r="F6182" s="10">
        <v>42036</v>
      </c>
      <c r="G6182" s="10">
        <v>45689</v>
      </c>
      <c r="H6182" s="11">
        <v>11</v>
      </c>
      <c r="I6182" s="20" t="s">
        <v>259</v>
      </c>
      <c r="J6182" s="11" t="s">
        <v>261</v>
      </c>
      <c r="K6182" s="11" t="s">
        <v>11524</v>
      </c>
      <c r="L6182" s="11">
        <v>2</v>
      </c>
    </row>
    <row r="6183" spans="1:12">
      <c r="A6183" s="11" t="s">
        <v>10888</v>
      </c>
      <c r="D6183" s="11" t="s">
        <v>260</v>
      </c>
      <c r="E6183" s="19" t="s">
        <v>11134</v>
      </c>
      <c r="F6183" s="10">
        <v>42036</v>
      </c>
      <c r="G6183" s="10">
        <v>45689</v>
      </c>
      <c r="H6183" s="11">
        <v>11</v>
      </c>
      <c r="I6183" s="11" t="s">
        <v>277</v>
      </c>
      <c r="J6183" s="11" t="s">
        <v>261</v>
      </c>
      <c r="K6183" s="11" t="s">
        <v>11524</v>
      </c>
      <c r="L6183" s="11">
        <v>2</v>
      </c>
    </row>
    <row r="6184" spans="1:12">
      <c r="A6184" s="11" t="s">
        <v>10889</v>
      </c>
      <c r="D6184" s="11" t="s">
        <v>260</v>
      </c>
      <c r="E6184" s="19" t="s">
        <v>11135</v>
      </c>
      <c r="F6184" s="10">
        <v>42036</v>
      </c>
      <c r="G6184" s="10">
        <v>45689</v>
      </c>
      <c r="H6184" s="11">
        <v>11</v>
      </c>
      <c r="I6184" s="11" t="s">
        <v>277</v>
      </c>
      <c r="J6184" s="11" t="s">
        <v>261</v>
      </c>
      <c r="K6184" s="11" t="s">
        <v>11524</v>
      </c>
      <c r="L6184" s="11">
        <v>2</v>
      </c>
    </row>
    <row r="6185" spans="1:12">
      <c r="A6185" s="11" t="s">
        <v>10890</v>
      </c>
      <c r="D6185" s="11" t="s">
        <v>260</v>
      </c>
      <c r="E6185" s="19" t="s">
        <v>11136</v>
      </c>
      <c r="F6185" s="10">
        <v>42036</v>
      </c>
      <c r="G6185" s="10">
        <v>45689</v>
      </c>
      <c r="H6185" s="11">
        <v>11</v>
      </c>
      <c r="I6185" s="11" t="s">
        <v>277</v>
      </c>
      <c r="J6185" s="11" t="s">
        <v>261</v>
      </c>
      <c r="K6185" s="11" t="s">
        <v>11524</v>
      </c>
      <c r="L6185" s="11">
        <v>2</v>
      </c>
    </row>
    <row r="6186" spans="1:12">
      <c r="A6186" s="11" t="s">
        <v>10891</v>
      </c>
      <c r="D6186" s="11" t="s">
        <v>260</v>
      </c>
      <c r="E6186" s="19" t="s">
        <v>11137</v>
      </c>
      <c r="F6186" s="10">
        <v>42036</v>
      </c>
      <c r="G6186" s="10">
        <v>45689</v>
      </c>
      <c r="H6186" s="11">
        <v>11</v>
      </c>
      <c r="I6186" s="20" t="s">
        <v>259</v>
      </c>
      <c r="J6186" s="11" t="s">
        <v>261</v>
      </c>
      <c r="K6186" s="11" t="s">
        <v>11524</v>
      </c>
      <c r="L6186" s="11">
        <v>2</v>
      </c>
    </row>
    <row r="6187" spans="1:12">
      <c r="A6187" s="11" t="s">
        <v>10892</v>
      </c>
      <c r="D6187" s="11" t="s">
        <v>260</v>
      </c>
      <c r="E6187" s="19" t="s">
        <v>11138</v>
      </c>
      <c r="F6187" s="10">
        <v>42036</v>
      </c>
      <c r="G6187" s="10">
        <v>45689</v>
      </c>
      <c r="H6187" s="11">
        <v>11</v>
      </c>
      <c r="I6187" s="20" t="s">
        <v>259</v>
      </c>
      <c r="J6187" s="11" t="s">
        <v>261</v>
      </c>
      <c r="K6187" s="11" t="s">
        <v>11524</v>
      </c>
      <c r="L6187" s="11">
        <v>2</v>
      </c>
    </row>
    <row r="6188" spans="1:12">
      <c r="A6188" s="11" t="s">
        <v>10893</v>
      </c>
      <c r="D6188" s="11" t="s">
        <v>260</v>
      </c>
      <c r="E6188" s="19" t="s">
        <v>11139</v>
      </c>
      <c r="F6188" s="10">
        <v>42036</v>
      </c>
      <c r="G6188" s="10">
        <v>45689</v>
      </c>
      <c r="H6188" s="11">
        <v>11</v>
      </c>
      <c r="I6188" s="20" t="s">
        <v>259</v>
      </c>
      <c r="J6188" s="11" t="s">
        <v>261</v>
      </c>
      <c r="K6188" s="11" t="s">
        <v>11524</v>
      </c>
      <c r="L6188" s="11">
        <v>2</v>
      </c>
    </row>
    <row r="6189" spans="1:12">
      <c r="A6189" s="11" t="s">
        <v>10894</v>
      </c>
      <c r="D6189" s="11" t="s">
        <v>260</v>
      </c>
      <c r="E6189" s="19" t="s">
        <v>11140</v>
      </c>
      <c r="F6189" s="10">
        <v>42036</v>
      </c>
      <c r="G6189" s="10">
        <v>45689</v>
      </c>
      <c r="H6189" s="11">
        <v>11</v>
      </c>
      <c r="I6189" s="20" t="s">
        <v>259</v>
      </c>
      <c r="J6189" s="11" t="s">
        <v>261</v>
      </c>
      <c r="K6189" s="11" t="s">
        <v>11524</v>
      </c>
      <c r="L6189" s="11">
        <v>2</v>
      </c>
    </row>
    <row r="6190" spans="1:12">
      <c r="A6190" s="11" t="s">
        <v>10895</v>
      </c>
      <c r="D6190" s="11" t="s">
        <v>260</v>
      </c>
      <c r="E6190" s="19" t="s">
        <v>11141</v>
      </c>
      <c r="F6190" s="10">
        <v>42036</v>
      </c>
      <c r="G6190" s="10">
        <v>45689</v>
      </c>
      <c r="H6190" s="11">
        <v>11</v>
      </c>
      <c r="I6190" s="20" t="s">
        <v>259</v>
      </c>
      <c r="J6190" s="11" t="s">
        <v>261</v>
      </c>
      <c r="K6190" s="11" t="s">
        <v>11524</v>
      </c>
      <c r="L6190" s="11">
        <v>2</v>
      </c>
    </row>
    <row r="6191" spans="1:12">
      <c r="A6191" s="11" t="s">
        <v>10896</v>
      </c>
      <c r="D6191" s="11" t="s">
        <v>260</v>
      </c>
      <c r="E6191" s="19" t="s">
        <v>11142</v>
      </c>
      <c r="F6191" s="10">
        <v>42036</v>
      </c>
      <c r="G6191" s="10">
        <v>45689</v>
      </c>
      <c r="H6191" s="11">
        <v>11</v>
      </c>
      <c r="I6191" s="20" t="s">
        <v>259</v>
      </c>
      <c r="J6191" s="11" t="s">
        <v>261</v>
      </c>
      <c r="K6191" s="11" t="s">
        <v>11524</v>
      </c>
      <c r="L6191" s="11">
        <v>2</v>
      </c>
    </row>
    <row r="6192" spans="1:12">
      <c r="A6192" s="11" t="s">
        <v>10897</v>
      </c>
      <c r="D6192" s="11" t="s">
        <v>260</v>
      </c>
      <c r="E6192" s="19" t="s">
        <v>11143</v>
      </c>
      <c r="F6192" s="10">
        <v>42036</v>
      </c>
      <c r="G6192" s="10">
        <v>45689</v>
      </c>
      <c r="H6192" s="11">
        <v>11</v>
      </c>
      <c r="I6192" s="20" t="s">
        <v>259</v>
      </c>
      <c r="J6192" s="11" t="s">
        <v>261</v>
      </c>
      <c r="K6192" s="11" t="s">
        <v>11524</v>
      </c>
      <c r="L6192" s="11">
        <v>2</v>
      </c>
    </row>
    <row r="6193" spans="1:12">
      <c r="A6193" s="11" t="s">
        <v>10898</v>
      </c>
      <c r="D6193" s="11" t="s">
        <v>260</v>
      </c>
      <c r="E6193" s="19" t="s">
        <v>11144</v>
      </c>
      <c r="F6193" s="10">
        <v>42036</v>
      </c>
      <c r="G6193" s="10">
        <v>45689</v>
      </c>
      <c r="H6193" s="11">
        <v>11</v>
      </c>
      <c r="I6193" s="20" t="s">
        <v>259</v>
      </c>
      <c r="J6193" s="11" t="s">
        <v>261</v>
      </c>
      <c r="K6193" s="11" t="s">
        <v>11524</v>
      </c>
      <c r="L6193" s="11">
        <v>2</v>
      </c>
    </row>
    <row r="6194" spans="1:12">
      <c r="A6194" s="11" t="s">
        <v>10899</v>
      </c>
      <c r="D6194" s="11" t="s">
        <v>260</v>
      </c>
      <c r="E6194" s="19" t="s">
        <v>11145</v>
      </c>
      <c r="F6194" s="10">
        <v>42036</v>
      </c>
      <c r="G6194" s="10">
        <v>45689</v>
      </c>
      <c r="H6194" s="11">
        <v>11</v>
      </c>
      <c r="I6194" s="20" t="s">
        <v>259</v>
      </c>
      <c r="J6194" s="11" t="s">
        <v>261</v>
      </c>
      <c r="K6194" s="11" t="s">
        <v>11524</v>
      </c>
      <c r="L6194" s="11">
        <v>2</v>
      </c>
    </row>
    <row r="6195" spans="1:12">
      <c r="A6195" s="11" t="s">
        <v>10900</v>
      </c>
      <c r="D6195" s="11" t="s">
        <v>260</v>
      </c>
      <c r="E6195" s="19" t="s">
        <v>11146</v>
      </c>
      <c r="F6195" s="10">
        <v>42036</v>
      </c>
      <c r="G6195" s="10">
        <v>45689</v>
      </c>
      <c r="H6195" s="11">
        <v>11</v>
      </c>
      <c r="I6195" s="20" t="s">
        <v>259</v>
      </c>
      <c r="J6195" s="11" t="s">
        <v>261</v>
      </c>
      <c r="K6195" s="11" t="s">
        <v>11524</v>
      </c>
      <c r="L6195" s="11">
        <v>2</v>
      </c>
    </row>
    <row r="6196" spans="1:12">
      <c r="A6196" s="11" t="s">
        <v>10901</v>
      </c>
      <c r="D6196" s="11" t="s">
        <v>260</v>
      </c>
      <c r="E6196" s="19" t="s">
        <v>11147</v>
      </c>
      <c r="F6196" s="10">
        <v>42036</v>
      </c>
      <c r="G6196" s="10">
        <v>45689</v>
      </c>
      <c r="H6196" s="11">
        <v>11</v>
      </c>
      <c r="I6196" s="20" t="s">
        <v>259</v>
      </c>
      <c r="J6196" s="11" t="s">
        <v>261</v>
      </c>
      <c r="K6196" s="11" t="s">
        <v>11524</v>
      </c>
      <c r="L6196" s="11">
        <v>2</v>
      </c>
    </row>
    <row r="6197" spans="1:12">
      <c r="A6197" s="11" t="s">
        <v>10902</v>
      </c>
      <c r="D6197" s="11" t="s">
        <v>260</v>
      </c>
      <c r="E6197" s="19" t="s">
        <v>11148</v>
      </c>
      <c r="F6197" s="10">
        <v>42036</v>
      </c>
      <c r="G6197" s="10">
        <v>45689</v>
      </c>
      <c r="H6197" s="11">
        <v>11</v>
      </c>
      <c r="I6197" s="20" t="s">
        <v>259</v>
      </c>
      <c r="J6197" s="11" t="s">
        <v>261</v>
      </c>
      <c r="K6197" s="11" t="s">
        <v>11524</v>
      </c>
      <c r="L6197" s="11">
        <v>2</v>
      </c>
    </row>
    <row r="6198" spans="1:12">
      <c r="A6198" s="11" t="s">
        <v>10903</v>
      </c>
      <c r="D6198" s="11" t="s">
        <v>260</v>
      </c>
      <c r="E6198" s="19" t="s">
        <v>11149</v>
      </c>
      <c r="F6198" s="10">
        <v>42036</v>
      </c>
      <c r="G6198" s="10">
        <v>45689</v>
      </c>
      <c r="H6198" s="11">
        <v>11</v>
      </c>
      <c r="I6198" s="20" t="s">
        <v>259</v>
      </c>
      <c r="J6198" s="11" t="s">
        <v>261</v>
      </c>
      <c r="K6198" s="11" t="s">
        <v>11524</v>
      </c>
      <c r="L6198" s="11">
        <v>2</v>
      </c>
    </row>
    <row r="6199" spans="1:12">
      <c r="A6199" s="11" t="s">
        <v>10904</v>
      </c>
      <c r="D6199" s="11" t="s">
        <v>260</v>
      </c>
      <c r="E6199" s="19" t="s">
        <v>11150</v>
      </c>
      <c r="F6199" s="10">
        <v>42036</v>
      </c>
      <c r="G6199" s="10">
        <v>45689</v>
      </c>
      <c r="H6199" s="11">
        <v>11</v>
      </c>
      <c r="I6199" s="20" t="s">
        <v>259</v>
      </c>
      <c r="J6199" s="11" t="s">
        <v>261</v>
      </c>
      <c r="K6199" s="11" t="s">
        <v>11524</v>
      </c>
      <c r="L6199" s="11">
        <v>2</v>
      </c>
    </row>
    <row r="6200" spans="1:12">
      <c r="A6200" s="11" t="s">
        <v>10905</v>
      </c>
      <c r="D6200" s="11" t="s">
        <v>260</v>
      </c>
      <c r="E6200" s="19" t="s">
        <v>11151</v>
      </c>
      <c r="F6200" s="10">
        <v>42036</v>
      </c>
      <c r="G6200" s="10">
        <v>45689</v>
      </c>
      <c r="H6200" s="11">
        <v>11</v>
      </c>
      <c r="I6200" s="20" t="s">
        <v>259</v>
      </c>
      <c r="J6200" s="11" t="s">
        <v>261</v>
      </c>
      <c r="K6200" s="11" t="s">
        <v>11524</v>
      </c>
      <c r="L6200" s="11">
        <v>2</v>
      </c>
    </row>
    <row r="6201" spans="1:12">
      <c r="A6201" s="11" t="s">
        <v>10906</v>
      </c>
      <c r="D6201" s="11" t="s">
        <v>260</v>
      </c>
      <c r="E6201" s="19" t="s">
        <v>11152</v>
      </c>
      <c r="F6201" s="10">
        <v>42036</v>
      </c>
      <c r="G6201" s="10">
        <v>45689</v>
      </c>
      <c r="H6201" s="11">
        <v>11</v>
      </c>
      <c r="I6201" s="11" t="s">
        <v>277</v>
      </c>
      <c r="J6201" s="11" t="s">
        <v>261</v>
      </c>
      <c r="K6201" s="11" t="s">
        <v>11524</v>
      </c>
      <c r="L6201" s="11">
        <v>2</v>
      </c>
    </row>
    <row r="6202" spans="1:12">
      <c r="A6202" s="11" t="s">
        <v>10907</v>
      </c>
      <c r="D6202" s="11" t="s">
        <v>260</v>
      </c>
      <c r="E6202" s="19" t="s">
        <v>11153</v>
      </c>
      <c r="F6202" s="10">
        <v>42036</v>
      </c>
      <c r="G6202" s="10">
        <v>45689</v>
      </c>
      <c r="H6202" s="11">
        <v>11</v>
      </c>
      <c r="I6202" s="11" t="s">
        <v>277</v>
      </c>
      <c r="J6202" s="11" t="s">
        <v>261</v>
      </c>
      <c r="K6202" s="11" t="s">
        <v>11524</v>
      </c>
      <c r="L6202" s="11">
        <v>2</v>
      </c>
    </row>
    <row r="6203" spans="1:12">
      <c r="A6203" s="11" t="s">
        <v>10908</v>
      </c>
      <c r="D6203" s="11" t="s">
        <v>260</v>
      </c>
      <c r="E6203" s="19" t="s">
        <v>11154</v>
      </c>
      <c r="F6203" s="10">
        <v>42036</v>
      </c>
      <c r="G6203" s="10">
        <v>45689</v>
      </c>
      <c r="H6203" s="11">
        <v>11</v>
      </c>
      <c r="I6203" s="11" t="s">
        <v>277</v>
      </c>
      <c r="J6203" s="11" t="s">
        <v>261</v>
      </c>
      <c r="K6203" s="11" t="s">
        <v>11524</v>
      </c>
      <c r="L6203" s="11">
        <v>2</v>
      </c>
    </row>
    <row r="6204" spans="1:12">
      <c r="A6204" s="11" t="s">
        <v>10909</v>
      </c>
      <c r="D6204" s="11" t="s">
        <v>260</v>
      </c>
      <c r="E6204" s="19" t="s">
        <v>11155</v>
      </c>
      <c r="F6204" s="10">
        <v>42036</v>
      </c>
      <c r="G6204" s="10">
        <v>45689</v>
      </c>
      <c r="H6204" s="11">
        <v>11</v>
      </c>
      <c r="I6204" s="20" t="s">
        <v>259</v>
      </c>
      <c r="J6204" s="11" t="s">
        <v>261</v>
      </c>
      <c r="K6204" s="11" t="s">
        <v>11524</v>
      </c>
      <c r="L6204" s="11">
        <v>2</v>
      </c>
    </row>
    <row r="6205" spans="1:12">
      <c r="A6205" s="11" t="s">
        <v>10910</v>
      </c>
      <c r="D6205" s="11" t="s">
        <v>260</v>
      </c>
      <c r="E6205" s="19" t="s">
        <v>11156</v>
      </c>
      <c r="F6205" s="10">
        <v>42036</v>
      </c>
      <c r="G6205" s="10">
        <v>45689</v>
      </c>
      <c r="H6205" s="11">
        <v>11</v>
      </c>
      <c r="I6205" s="20" t="s">
        <v>259</v>
      </c>
      <c r="J6205" s="11" t="s">
        <v>261</v>
      </c>
      <c r="K6205" s="11" t="s">
        <v>11524</v>
      </c>
      <c r="L6205" s="11">
        <v>2</v>
      </c>
    </row>
    <row r="6206" spans="1:12">
      <c r="A6206" s="11" t="s">
        <v>10911</v>
      </c>
      <c r="D6206" s="11" t="s">
        <v>260</v>
      </c>
      <c r="E6206" s="19" t="s">
        <v>11157</v>
      </c>
      <c r="F6206" s="10">
        <v>42036</v>
      </c>
      <c r="G6206" s="10">
        <v>45689</v>
      </c>
      <c r="H6206" s="11">
        <v>11</v>
      </c>
      <c r="I6206" s="20" t="s">
        <v>259</v>
      </c>
      <c r="J6206" s="11" t="s">
        <v>261</v>
      </c>
      <c r="K6206" s="11" t="s">
        <v>11524</v>
      </c>
      <c r="L6206" s="11">
        <v>2</v>
      </c>
    </row>
    <row r="6207" spans="1:12">
      <c r="A6207" s="11" t="s">
        <v>10912</v>
      </c>
      <c r="D6207" s="11" t="s">
        <v>260</v>
      </c>
      <c r="E6207" s="19" t="s">
        <v>11158</v>
      </c>
      <c r="F6207" s="10">
        <v>42036</v>
      </c>
      <c r="G6207" s="10">
        <v>45689</v>
      </c>
      <c r="H6207" s="11">
        <v>11</v>
      </c>
      <c r="I6207" s="20" t="s">
        <v>259</v>
      </c>
      <c r="J6207" s="11" t="s">
        <v>261</v>
      </c>
      <c r="K6207" s="11" t="s">
        <v>11524</v>
      </c>
      <c r="L6207" s="11">
        <v>2</v>
      </c>
    </row>
    <row r="6208" spans="1:12">
      <c r="A6208" s="11" t="s">
        <v>10913</v>
      </c>
      <c r="D6208" s="11" t="s">
        <v>260</v>
      </c>
      <c r="E6208" s="19" t="s">
        <v>11159</v>
      </c>
      <c r="F6208" s="10">
        <v>42036</v>
      </c>
      <c r="G6208" s="10">
        <v>45689</v>
      </c>
      <c r="H6208" s="11">
        <v>11</v>
      </c>
      <c r="I6208" s="20" t="s">
        <v>259</v>
      </c>
      <c r="J6208" s="11" t="s">
        <v>261</v>
      </c>
      <c r="K6208" s="11" t="s">
        <v>11524</v>
      </c>
      <c r="L6208" s="11">
        <v>2</v>
      </c>
    </row>
    <row r="6209" spans="1:12">
      <c r="A6209" s="11" t="s">
        <v>10914</v>
      </c>
      <c r="D6209" s="11" t="s">
        <v>260</v>
      </c>
      <c r="E6209" s="19" t="s">
        <v>11160</v>
      </c>
      <c r="F6209" s="10">
        <v>42036</v>
      </c>
      <c r="G6209" s="10">
        <v>45689</v>
      </c>
      <c r="H6209" s="11">
        <v>11</v>
      </c>
      <c r="I6209" s="20" t="s">
        <v>259</v>
      </c>
      <c r="J6209" s="11" t="s">
        <v>261</v>
      </c>
      <c r="K6209" s="11" t="s">
        <v>11524</v>
      </c>
      <c r="L6209" s="11">
        <v>2</v>
      </c>
    </row>
    <row r="6210" spans="1:12">
      <c r="A6210" s="11" t="s">
        <v>10915</v>
      </c>
      <c r="D6210" s="11" t="s">
        <v>260</v>
      </c>
      <c r="E6210" s="19" t="s">
        <v>11161</v>
      </c>
      <c r="F6210" s="10">
        <v>42036</v>
      </c>
      <c r="G6210" s="10">
        <v>45689</v>
      </c>
      <c r="H6210" s="11">
        <v>11</v>
      </c>
      <c r="I6210" s="20" t="s">
        <v>259</v>
      </c>
      <c r="J6210" s="11" t="s">
        <v>261</v>
      </c>
      <c r="K6210" s="11" t="s">
        <v>11524</v>
      </c>
      <c r="L6210" s="11">
        <v>2</v>
      </c>
    </row>
    <row r="6211" spans="1:12">
      <c r="A6211" s="11" t="s">
        <v>10916</v>
      </c>
      <c r="D6211" s="11" t="s">
        <v>260</v>
      </c>
      <c r="E6211" s="19" t="s">
        <v>11162</v>
      </c>
      <c r="F6211" s="10">
        <v>42036</v>
      </c>
      <c r="G6211" s="10">
        <v>45689</v>
      </c>
      <c r="H6211" s="11">
        <v>11</v>
      </c>
      <c r="I6211" s="20" t="s">
        <v>259</v>
      </c>
      <c r="J6211" s="11" t="s">
        <v>261</v>
      </c>
      <c r="K6211" s="11" t="s">
        <v>11524</v>
      </c>
      <c r="L6211" s="11">
        <v>2</v>
      </c>
    </row>
    <row r="6212" spans="1:12">
      <c r="A6212" s="11" t="s">
        <v>10917</v>
      </c>
      <c r="D6212" s="11" t="s">
        <v>260</v>
      </c>
      <c r="E6212" s="19" t="s">
        <v>11163</v>
      </c>
      <c r="F6212" s="10">
        <v>42036</v>
      </c>
      <c r="G6212" s="10">
        <v>45689</v>
      </c>
      <c r="H6212" s="11">
        <v>11</v>
      </c>
      <c r="I6212" s="20" t="s">
        <v>259</v>
      </c>
      <c r="J6212" s="11" t="s">
        <v>261</v>
      </c>
      <c r="K6212" s="11" t="s">
        <v>11524</v>
      </c>
      <c r="L6212" s="11">
        <v>2</v>
      </c>
    </row>
    <row r="6213" spans="1:12">
      <c r="A6213" s="11" t="s">
        <v>10918</v>
      </c>
      <c r="D6213" s="11" t="s">
        <v>260</v>
      </c>
      <c r="E6213" s="19" t="s">
        <v>11164</v>
      </c>
      <c r="F6213" s="10">
        <v>42036</v>
      </c>
      <c r="G6213" s="10">
        <v>45689</v>
      </c>
      <c r="H6213" s="11">
        <v>11</v>
      </c>
      <c r="I6213" s="20" t="s">
        <v>259</v>
      </c>
      <c r="J6213" s="11" t="s">
        <v>261</v>
      </c>
      <c r="K6213" s="11" t="s">
        <v>11524</v>
      </c>
      <c r="L6213" s="11">
        <v>2</v>
      </c>
    </row>
    <row r="6214" spans="1:12">
      <c r="A6214" s="11" t="s">
        <v>10919</v>
      </c>
      <c r="D6214" s="11" t="s">
        <v>260</v>
      </c>
      <c r="E6214" s="19" t="s">
        <v>11165</v>
      </c>
      <c r="F6214" s="10">
        <v>42036</v>
      </c>
      <c r="G6214" s="10">
        <v>45689</v>
      </c>
      <c r="H6214" s="11">
        <v>11</v>
      </c>
      <c r="I6214" s="20" t="s">
        <v>259</v>
      </c>
      <c r="J6214" s="11" t="s">
        <v>261</v>
      </c>
      <c r="K6214" s="11" t="s">
        <v>11524</v>
      </c>
      <c r="L6214" s="11">
        <v>2</v>
      </c>
    </row>
    <row r="6215" spans="1:12">
      <c r="A6215" s="11" t="s">
        <v>10920</v>
      </c>
      <c r="D6215" s="11" t="s">
        <v>260</v>
      </c>
      <c r="E6215" s="19" t="s">
        <v>11166</v>
      </c>
      <c r="F6215" s="10">
        <v>42036</v>
      </c>
      <c r="G6215" s="10">
        <v>45689</v>
      </c>
      <c r="H6215" s="11">
        <v>11</v>
      </c>
      <c r="I6215" s="20" t="s">
        <v>259</v>
      </c>
      <c r="J6215" s="11" t="s">
        <v>261</v>
      </c>
      <c r="K6215" s="11" t="s">
        <v>11524</v>
      </c>
      <c r="L6215" s="11">
        <v>2</v>
      </c>
    </row>
    <row r="6216" spans="1:12">
      <c r="A6216" s="11" t="s">
        <v>10921</v>
      </c>
      <c r="D6216" s="11" t="s">
        <v>260</v>
      </c>
      <c r="E6216" s="19" t="s">
        <v>11167</v>
      </c>
      <c r="F6216" s="10">
        <v>42036</v>
      </c>
      <c r="G6216" s="10">
        <v>45689</v>
      </c>
      <c r="H6216" s="11">
        <v>11</v>
      </c>
      <c r="I6216" s="20" t="s">
        <v>259</v>
      </c>
      <c r="J6216" s="11" t="s">
        <v>261</v>
      </c>
      <c r="K6216" s="11" t="s">
        <v>11524</v>
      </c>
      <c r="L6216" s="11">
        <v>2</v>
      </c>
    </row>
    <row r="6217" spans="1:12">
      <c r="A6217" s="11" t="s">
        <v>10922</v>
      </c>
      <c r="D6217" s="11" t="s">
        <v>260</v>
      </c>
      <c r="E6217" s="19" t="s">
        <v>11168</v>
      </c>
      <c r="F6217" s="10">
        <v>42036</v>
      </c>
      <c r="G6217" s="10">
        <v>45689</v>
      </c>
      <c r="H6217" s="11">
        <v>11</v>
      </c>
      <c r="I6217" s="20" t="s">
        <v>259</v>
      </c>
      <c r="J6217" s="11" t="s">
        <v>261</v>
      </c>
      <c r="K6217" s="11" t="s">
        <v>11524</v>
      </c>
      <c r="L6217" s="11">
        <v>2</v>
      </c>
    </row>
    <row r="6218" spans="1:12">
      <c r="A6218" s="11" t="s">
        <v>10923</v>
      </c>
      <c r="D6218" s="11" t="s">
        <v>260</v>
      </c>
      <c r="E6218" s="19" t="s">
        <v>11169</v>
      </c>
      <c r="F6218" s="10">
        <v>42036</v>
      </c>
      <c r="G6218" s="10">
        <v>45689</v>
      </c>
      <c r="H6218" s="11">
        <v>11</v>
      </c>
      <c r="I6218" s="20" t="s">
        <v>259</v>
      </c>
      <c r="J6218" s="11" t="s">
        <v>261</v>
      </c>
      <c r="K6218" s="11" t="s">
        <v>11524</v>
      </c>
      <c r="L6218" s="11">
        <v>2</v>
      </c>
    </row>
    <row r="6219" spans="1:12">
      <c r="A6219" s="11" t="s">
        <v>10924</v>
      </c>
      <c r="D6219" s="11" t="s">
        <v>260</v>
      </c>
      <c r="E6219" s="19" t="s">
        <v>11170</v>
      </c>
      <c r="F6219" s="10">
        <v>42036</v>
      </c>
      <c r="G6219" s="10">
        <v>45689</v>
      </c>
      <c r="H6219" s="11">
        <v>11</v>
      </c>
      <c r="I6219" s="11" t="s">
        <v>277</v>
      </c>
      <c r="J6219" s="11" t="s">
        <v>261</v>
      </c>
      <c r="K6219" s="11" t="s">
        <v>11524</v>
      </c>
      <c r="L6219" s="11">
        <v>2</v>
      </c>
    </row>
    <row r="6220" spans="1:12">
      <c r="A6220" s="11" t="s">
        <v>10925</v>
      </c>
      <c r="D6220" s="11" t="s">
        <v>260</v>
      </c>
      <c r="E6220" s="19" t="s">
        <v>11171</v>
      </c>
      <c r="F6220" s="10">
        <v>42036</v>
      </c>
      <c r="G6220" s="10">
        <v>45689</v>
      </c>
      <c r="H6220" s="11">
        <v>11</v>
      </c>
      <c r="I6220" s="11" t="s">
        <v>277</v>
      </c>
      <c r="J6220" s="11" t="s">
        <v>261</v>
      </c>
      <c r="K6220" s="11" t="s">
        <v>11524</v>
      </c>
      <c r="L6220" s="11">
        <v>2</v>
      </c>
    </row>
    <row r="6221" spans="1:12">
      <c r="A6221" s="11" t="s">
        <v>10926</v>
      </c>
      <c r="D6221" s="11" t="s">
        <v>260</v>
      </c>
      <c r="E6221" s="19" t="s">
        <v>11172</v>
      </c>
      <c r="F6221" s="10">
        <v>42036</v>
      </c>
      <c r="G6221" s="10">
        <v>45689</v>
      </c>
      <c r="H6221" s="11">
        <v>11</v>
      </c>
      <c r="I6221" s="11" t="s">
        <v>277</v>
      </c>
      <c r="J6221" s="11" t="s">
        <v>261</v>
      </c>
      <c r="K6221" s="11" t="s">
        <v>11524</v>
      </c>
      <c r="L6221" s="11">
        <v>2</v>
      </c>
    </row>
    <row r="6222" spans="1:12">
      <c r="A6222" s="11" t="s">
        <v>10927</v>
      </c>
      <c r="D6222" s="11" t="s">
        <v>260</v>
      </c>
      <c r="E6222" s="19" t="s">
        <v>11173</v>
      </c>
      <c r="F6222" s="10">
        <v>42036</v>
      </c>
      <c r="G6222" s="10">
        <v>45689</v>
      </c>
      <c r="H6222" s="11">
        <v>11</v>
      </c>
      <c r="I6222" s="20" t="s">
        <v>259</v>
      </c>
      <c r="J6222" s="11" t="s">
        <v>261</v>
      </c>
      <c r="K6222" s="11" t="s">
        <v>11524</v>
      </c>
      <c r="L6222" s="11">
        <v>2</v>
      </c>
    </row>
    <row r="6223" spans="1:12">
      <c r="A6223" s="11" t="s">
        <v>10928</v>
      </c>
      <c r="D6223" s="11" t="s">
        <v>260</v>
      </c>
      <c r="E6223" s="19" t="s">
        <v>11174</v>
      </c>
      <c r="F6223" s="10">
        <v>42036</v>
      </c>
      <c r="G6223" s="10">
        <v>45689</v>
      </c>
      <c r="H6223" s="11">
        <v>11</v>
      </c>
      <c r="I6223" s="20" t="s">
        <v>259</v>
      </c>
      <c r="J6223" s="11" t="s">
        <v>261</v>
      </c>
      <c r="K6223" s="11" t="s">
        <v>11524</v>
      </c>
      <c r="L6223" s="11">
        <v>2</v>
      </c>
    </row>
    <row r="6224" spans="1:12">
      <c r="A6224" s="11" t="s">
        <v>10929</v>
      </c>
      <c r="D6224" s="11" t="s">
        <v>260</v>
      </c>
      <c r="E6224" s="19" t="s">
        <v>11175</v>
      </c>
      <c r="F6224" s="10">
        <v>42036</v>
      </c>
      <c r="G6224" s="10">
        <v>45689</v>
      </c>
      <c r="H6224" s="11">
        <v>11</v>
      </c>
      <c r="I6224" s="20" t="s">
        <v>259</v>
      </c>
      <c r="J6224" s="11" t="s">
        <v>261</v>
      </c>
      <c r="K6224" s="11" t="s">
        <v>11524</v>
      </c>
      <c r="L6224" s="11">
        <v>2</v>
      </c>
    </row>
    <row r="6225" spans="1:12">
      <c r="A6225" s="11" t="s">
        <v>10930</v>
      </c>
      <c r="D6225" s="11" t="s">
        <v>260</v>
      </c>
      <c r="E6225" s="19" t="s">
        <v>11176</v>
      </c>
      <c r="F6225" s="10">
        <v>42036</v>
      </c>
      <c r="G6225" s="10">
        <v>45689</v>
      </c>
      <c r="H6225" s="11">
        <v>11</v>
      </c>
      <c r="I6225" s="20" t="s">
        <v>259</v>
      </c>
      <c r="J6225" s="11" t="s">
        <v>261</v>
      </c>
      <c r="K6225" s="11" t="s">
        <v>11524</v>
      </c>
      <c r="L6225" s="11">
        <v>2</v>
      </c>
    </row>
    <row r="6226" spans="1:12">
      <c r="A6226" s="11" t="s">
        <v>10931</v>
      </c>
      <c r="D6226" s="11" t="s">
        <v>260</v>
      </c>
      <c r="E6226" s="19" t="s">
        <v>11177</v>
      </c>
      <c r="F6226" s="10">
        <v>42036</v>
      </c>
      <c r="G6226" s="10">
        <v>45689</v>
      </c>
      <c r="H6226" s="11">
        <v>11</v>
      </c>
      <c r="I6226" s="20" t="s">
        <v>259</v>
      </c>
      <c r="J6226" s="11" t="s">
        <v>261</v>
      </c>
      <c r="K6226" s="11" t="s">
        <v>11524</v>
      </c>
      <c r="L6226" s="11">
        <v>2</v>
      </c>
    </row>
    <row r="6227" spans="1:12">
      <c r="A6227" s="11" t="s">
        <v>10932</v>
      </c>
      <c r="D6227" s="11" t="s">
        <v>260</v>
      </c>
      <c r="E6227" s="19" t="s">
        <v>11178</v>
      </c>
      <c r="F6227" s="10">
        <v>42036</v>
      </c>
      <c r="G6227" s="10">
        <v>45689</v>
      </c>
      <c r="H6227" s="11">
        <v>11</v>
      </c>
      <c r="I6227" s="20" t="s">
        <v>259</v>
      </c>
      <c r="J6227" s="11" t="s">
        <v>261</v>
      </c>
      <c r="K6227" s="11" t="s">
        <v>11524</v>
      </c>
      <c r="L6227" s="11">
        <v>2</v>
      </c>
    </row>
    <row r="6228" spans="1:12">
      <c r="A6228" s="11" t="s">
        <v>10933</v>
      </c>
      <c r="D6228" s="11" t="s">
        <v>260</v>
      </c>
      <c r="E6228" s="19" t="s">
        <v>11179</v>
      </c>
      <c r="F6228" s="10">
        <v>42036</v>
      </c>
      <c r="G6228" s="10">
        <v>45689</v>
      </c>
      <c r="H6228" s="11">
        <v>11</v>
      </c>
      <c r="I6228" s="20" t="s">
        <v>259</v>
      </c>
      <c r="J6228" s="11" t="s">
        <v>261</v>
      </c>
      <c r="K6228" s="11" t="s">
        <v>11524</v>
      </c>
      <c r="L6228" s="11">
        <v>2</v>
      </c>
    </row>
    <row r="6229" spans="1:12">
      <c r="A6229" s="11" t="s">
        <v>10934</v>
      </c>
      <c r="D6229" s="11" t="s">
        <v>260</v>
      </c>
      <c r="E6229" s="19" t="s">
        <v>11180</v>
      </c>
      <c r="F6229" s="10">
        <v>42036</v>
      </c>
      <c r="G6229" s="10">
        <v>45689</v>
      </c>
      <c r="H6229" s="11">
        <v>11</v>
      </c>
      <c r="I6229" s="20" t="s">
        <v>259</v>
      </c>
      <c r="J6229" s="11" t="s">
        <v>261</v>
      </c>
      <c r="K6229" s="11" t="s">
        <v>11524</v>
      </c>
      <c r="L6229" s="11">
        <v>2</v>
      </c>
    </row>
    <row r="6230" spans="1:12">
      <c r="A6230" s="11" t="s">
        <v>10935</v>
      </c>
      <c r="D6230" s="11" t="s">
        <v>260</v>
      </c>
      <c r="E6230" s="19" t="s">
        <v>11181</v>
      </c>
      <c r="F6230" s="10">
        <v>42036</v>
      </c>
      <c r="G6230" s="10">
        <v>45689</v>
      </c>
      <c r="H6230" s="11">
        <v>11</v>
      </c>
      <c r="I6230" s="20" t="s">
        <v>259</v>
      </c>
      <c r="J6230" s="11" t="s">
        <v>261</v>
      </c>
      <c r="K6230" s="11" t="s">
        <v>11524</v>
      </c>
      <c r="L6230" s="11">
        <v>2</v>
      </c>
    </row>
    <row r="6231" spans="1:12">
      <c r="A6231" s="11" t="s">
        <v>10936</v>
      </c>
      <c r="D6231" s="11" t="s">
        <v>260</v>
      </c>
      <c r="E6231" s="19" t="s">
        <v>11182</v>
      </c>
      <c r="F6231" s="10">
        <v>42036</v>
      </c>
      <c r="G6231" s="10">
        <v>45689</v>
      </c>
      <c r="H6231" s="11">
        <v>11</v>
      </c>
      <c r="I6231" s="20" t="s">
        <v>259</v>
      </c>
      <c r="J6231" s="11" t="s">
        <v>261</v>
      </c>
      <c r="K6231" s="11" t="s">
        <v>11524</v>
      </c>
      <c r="L6231" s="11">
        <v>2</v>
      </c>
    </row>
    <row r="6232" spans="1:12">
      <c r="A6232" s="11" t="s">
        <v>10937</v>
      </c>
      <c r="D6232" s="11" t="s">
        <v>260</v>
      </c>
      <c r="E6232" s="19" t="s">
        <v>11183</v>
      </c>
      <c r="F6232" s="10">
        <v>42036</v>
      </c>
      <c r="G6232" s="10">
        <v>45689</v>
      </c>
      <c r="H6232" s="11">
        <v>11</v>
      </c>
      <c r="I6232" s="20" t="s">
        <v>259</v>
      </c>
      <c r="J6232" s="11" t="s">
        <v>261</v>
      </c>
      <c r="K6232" s="11" t="s">
        <v>11524</v>
      </c>
      <c r="L6232" s="11">
        <v>2</v>
      </c>
    </row>
    <row r="6233" spans="1:12">
      <c r="A6233" s="11" t="s">
        <v>10938</v>
      </c>
      <c r="D6233" s="11" t="s">
        <v>260</v>
      </c>
      <c r="E6233" s="19" t="s">
        <v>11184</v>
      </c>
      <c r="F6233" s="10">
        <v>42036</v>
      </c>
      <c r="G6233" s="10">
        <v>45689</v>
      </c>
      <c r="H6233" s="11">
        <v>11</v>
      </c>
      <c r="I6233" s="20" t="s">
        <v>259</v>
      </c>
      <c r="J6233" s="11" t="s">
        <v>261</v>
      </c>
      <c r="K6233" s="11" t="s">
        <v>11524</v>
      </c>
      <c r="L6233" s="11">
        <v>2</v>
      </c>
    </row>
    <row r="6234" spans="1:12">
      <c r="A6234" s="11" t="s">
        <v>10939</v>
      </c>
      <c r="D6234" s="11" t="s">
        <v>260</v>
      </c>
      <c r="E6234" s="19" t="s">
        <v>11185</v>
      </c>
      <c r="F6234" s="10">
        <v>42036</v>
      </c>
      <c r="G6234" s="10">
        <v>45689</v>
      </c>
      <c r="H6234" s="11">
        <v>11</v>
      </c>
      <c r="I6234" s="20" t="s">
        <v>259</v>
      </c>
      <c r="J6234" s="11" t="s">
        <v>261</v>
      </c>
      <c r="K6234" s="11" t="s">
        <v>11524</v>
      </c>
      <c r="L6234" s="11">
        <v>2</v>
      </c>
    </row>
    <row r="6235" spans="1:12">
      <c r="A6235" s="11" t="s">
        <v>10940</v>
      </c>
      <c r="D6235" s="11" t="s">
        <v>260</v>
      </c>
      <c r="E6235" s="19" t="s">
        <v>11186</v>
      </c>
      <c r="F6235" s="10">
        <v>42036</v>
      </c>
      <c r="G6235" s="10">
        <v>45689</v>
      </c>
      <c r="H6235" s="11">
        <v>11</v>
      </c>
      <c r="I6235" s="20" t="s">
        <v>259</v>
      </c>
      <c r="J6235" s="11" t="s">
        <v>261</v>
      </c>
      <c r="K6235" s="11" t="s">
        <v>11524</v>
      </c>
      <c r="L6235" s="11">
        <v>2</v>
      </c>
    </row>
    <row r="6236" spans="1:12">
      <c r="A6236" s="11" t="s">
        <v>10941</v>
      </c>
      <c r="D6236" s="11" t="s">
        <v>260</v>
      </c>
      <c r="E6236" s="19" t="s">
        <v>11187</v>
      </c>
      <c r="F6236" s="10">
        <v>42036</v>
      </c>
      <c r="G6236" s="10">
        <v>45689</v>
      </c>
      <c r="H6236" s="11">
        <v>11</v>
      </c>
      <c r="I6236" s="20" t="s">
        <v>259</v>
      </c>
      <c r="J6236" s="11" t="s">
        <v>261</v>
      </c>
      <c r="K6236" s="11" t="s">
        <v>11524</v>
      </c>
      <c r="L6236" s="11">
        <v>2</v>
      </c>
    </row>
    <row r="6237" spans="1:12">
      <c r="A6237" s="11" t="s">
        <v>10942</v>
      </c>
      <c r="D6237" s="11" t="s">
        <v>260</v>
      </c>
      <c r="E6237" s="19" t="s">
        <v>11188</v>
      </c>
      <c r="F6237" s="10">
        <v>42036</v>
      </c>
      <c r="G6237" s="10">
        <v>45689</v>
      </c>
      <c r="H6237" s="11">
        <v>11</v>
      </c>
      <c r="I6237" s="11" t="s">
        <v>277</v>
      </c>
      <c r="J6237" s="11" t="s">
        <v>261</v>
      </c>
      <c r="K6237" s="11" t="s">
        <v>11524</v>
      </c>
      <c r="L6237" s="11">
        <v>2</v>
      </c>
    </row>
    <row r="6238" spans="1:12">
      <c r="A6238" s="11" t="s">
        <v>10943</v>
      </c>
      <c r="D6238" s="11" t="s">
        <v>260</v>
      </c>
      <c r="E6238" s="19" t="s">
        <v>11189</v>
      </c>
      <c r="F6238" s="10">
        <v>42036</v>
      </c>
      <c r="G6238" s="10">
        <v>45689</v>
      </c>
      <c r="H6238" s="11">
        <v>11</v>
      </c>
      <c r="I6238" s="11" t="s">
        <v>277</v>
      </c>
      <c r="J6238" s="11" t="s">
        <v>261</v>
      </c>
      <c r="K6238" s="11" t="s">
        <v>11524</v>
      </c>
      <c r="L6238" s="11">
        <v>2</v>
      </c>
    </row>
    <row r="6239" spans="1:12">
      <c r="A6239" s="11" t="s">
        <v>10944</v>
      </c>
      <c r="D6239" s="11" t="s">
        <v>260</v>
      </c>
      <c r="E6239" s="19" t="s">
        <v>11190</v>
      </c>
      <c r="F6239" s="10">
        <v>42036</v>
      </c>
      <c r="G6239" s="10">
        <v>45689</v>
      </c>
      <c r="H6239" s="11">
        <v>11</v>
      </c>
      <c r="I6239" s="11" t="s">
        <v>277</v>
      </c>
      <c r="J6239" s="11" t="s">
        <v>261</v>
      </c>
      <c r="K6239" s="11" t="s">
        <v>11524</v>
      </c>
      <c r="L6239" s="11">
        <v>2</v>
      </c>
    </row>
    <row r="6240" spans="1:12">
      <c r="A6240" s="11" t="s">
        <v>10945</v>
      </c>
      <c r="D6240" s="11" t="s">
        <v>260</v>
      </c>
      <c r="E6240" s="19" t="s">
        <v>11191</v>
      </c>
      <c r="F6240" s="10">
        <v>42036</v>
      </c>
      <c r="G6240" s="10">
        <v>45689</v>
      </c>
      <c r="H6240" s="11">
        <v>11</v>
      </c>
      <c r="I6240" s="20" t="s">
        <v>259</v>
      </c>
      <c r="J6240" s="11" t="s">
        <v>261</v>
      </c>
      <c r="K6240" s="11" t="s">
        <v>11524</v>
      </c>
      <c r="L6240" s="11">
        <v>2</v>
      </c>
    </row>
    <row r="6241" spans="1:12">
      <c r="A6241" s="11" t="s">
        <v>10946</v>
      </c>
      <c r="D6241" s="11" t="s">
        <v>260</v>
      </c>
      <c r="E6241" s="19" t="s">
        <v>11192</v>
      </c>
      <c r="F6241" s="10">
        <v>42036</v>
      </c>
      <c r="G6241" s="10">
        <v>45689</v>
      </c>
      <c r="H6241" s="11">
        <v>11</v>
      </c>
      <c r="I6241" s="20" t="s">
        <v>259</v>
      </c>
      <c r="J6241" s="11" t="s">
        <v>261</v>
      </c>
      <c r="K6241" s="11" t="s">
        <v>11524</v>
      </c>
      <c r="L6241" s="11">
        <v>2</v>
      </c>
    </row>
    <row r="6242" spans="1:12">
      <c r="A6242" s="11" t="s">
        <v>10947</v>
      </c>
      <c r="D6242" s="11" t="s">
        <v>260</v>
      </c>
      <c r="E6242" s="19" t="s">
        <v>11193</v>
      </c>
      <c r="F6242" s="10">
        <v>42036</v>
      </c>
      <c r="G6242" s="10">
        <v>45689</v>
      </c>
      <c r="H6242" s="11">
        <v>11</v>
      </c>
      <c r="I6242" s="20" t="s">
        <v>259</v>
      </c>
      <c r="J6242" s="11" t="s">
        <v>261</v>
      </c>
      <c r="K6242" s="11" t="s">
        <v>11524</v>
      </c>
      <c r="L6242" s="11">
        <v>2</v>
      </c>
    </row>
    <row r="6243" spans="1:12">
      <c r="A6243" s="11" t="s">
        <v>10948</v>
      </c>
      <c r="D6243" s="11" t="s">
        <v>260</v>
      </c>
      <c r="E6243" s="19" t="s">
        <v>11194</v>
      </c>
      <c r="F6243" s="10">
        <v>42036</v>
      </c>
      <c r="G6243" s="10">
        <v>45689</v>
      </c>
      <c r="H6243" s="11">
        <v>11</v>
      </c>
      <c r="I6243" s="20" t="s">
        <v>259</v>
      </c>
      <c r="J6243" s="11" t="s">
        <v>261</v>
      </c>
      <c r="K6243" s="11" t="s">
        <v>11524</v>
      </c>
      <c r="L6243" s="11">
        <v>2</v>
      </c>
    </row>
    <row r="6244" spans="1:12">
      <c r="A6244" s="11" t="s">
        <v>10949</v>
      </c>
      <c r="D6244" s="11" t="s">
        <v>260</v>
      </c>
      <c r="E6244" s="19" t="s">
        <v>11195</v>
      </c>
      <c r="F6244" s="10">
        <v>42036</v>
      </c>
      <c r="G6244" s="10">
        <v>45689</v>
      </c>
      <c r="H6244" s="11">
        <v>11</v>
      </c>
      <c r="I6244" s="20" t="s">
        <v>259</v>
      </c>
      <c r="J6244" s="11" t="s">
        <v>261</v>
      </c>
      <c r="K6244" s="11" t="s">
        <v>11524</v>
      </c>
      <c r="L6244" s="11">
        <v>2</v>
      </c>
    </row>
    <row r="6245" spans="1:12">
      <c r="A6245" s="11" t="s">
        <v>10950</v>
      </c>
      <c r="D6245" s="11" t="s">
        <v>260</v>
      </c>
      <c r="E6245" s="19" t="s">
        <v>11196</v>
      </c>
      <c r="F6245" s="10">
        <v>42036</v>
      </c>
      <c r="G6245" s="10">
        <v>45689</v>
      </c>
      <c r="H6245" s="11">
        <v>11</v>
      </c>
      <c r="I6245" s="20" t="s">
        <v>259</v>
      </c>
      <c r="J6245" s="11" t="s">
        <v>261</v>
      </c>
      <c r="K6245" s="11" t="s">
        <v>11524</v>
      </c>
      <c r="L6245" s="11">
        <v>2</v>
      </c>
    </row>
    <row r="6246" spans="1:12">
      <c r="A6246" s="11" t="s">
        <v>10951</v>
      </c>
      <c r="D6246" s="11" t="s">
        <v>260</v>
      </c>
      <c r="E6246" s="19" t="s">
        <v>11197</v>
      </c>
      <c r="F6246" s="10">
        <v>42036</v>
      </c>
      <c r="G6246" s="10">
        <v>45689</v>
      </c>
      <c r="H6246" s="11">
        <v>11</v>
      </c>
      <c r="I6246" s="20" t="s">
        <v>259</v>
      </c>
      <c r="J6246" s="11" t="s">
        <v>261</v>
      </c>
      <c r="K6246" s="11" t="s">
        <v>11524</v>
      </c>
      <c r="L6246" s="11">
        <v>2</v>
      </c>
    </row>
    <row r="6247" spans="1:12">
      <c r="A6247" s="11" t="s">
        <v>10952</v>
      </c>
      <c r="D6247" s="11" t="s">
        <v>260</v>
      </c>
      <c r="E6247" s="19" t="s">
        <v>11198</v>
      </c>
      <c r="F6247" s="10">
        <v>42036</v>
      </c>
      <c r="G6247" s="10">
        <v>45689</v>
      </c>
      <c r="H6247" s="11">
        <v>11</v>
      </c>
      <c r="I6247" s="20" t="s">
        <v>259</v>
      </c>
      <c r="J6247" s="11" t="s">
        <v>261</v>
      </c>
      <c r="K6247" s="11" t="s">
        <v>11524</v>
      </c>
      <c r="L6247" s="11">
        <v>2</v>
      </c>
    </row>
    <row r="6248" spans="1:12">
      <c r="A6248" s="11" t="s">
        <v>10953</v>
      </c>
      <c r="D6248" s="11" t="s">
        <v>260</v>
      </c>
      <c r="E6248" s="19" t="s">
        <v>11199</v>
      </c>
      <c r="F6248" s="10">
        <v>42036</v>
      </c>
      <c r="G6248" s="10">
        <v>45689</v>
      </c>
      <c r="H6248" s="11">
        <v>11</v>
      </c>
      <c r="I6248" s="20" t="s">
        <v>259</v>
      </c>
      <c r="J6248" s="11" t="s">
        <v>261</v>
      </c>
      <c r="K6248" s="11" t="s">
        <v>11524</v>
      </c>
      <c r="L6248" s="11">
        <v>2</v>
      </c>
    </row>
    <row r="6249" spans="1:12">
      <c r="A6249" s="11" t="s">
        <v>10954</v>
      </c>
      <c r="D6249" s="11" t="s">
        <v>260</v>
      </c>
      <c r="E6249" s="19" t="s">
        <v>11200</v>
      </c>
      <c r="F6249" s="10">
        <v>42036</v>
      </c>
      <c r="G6249" s="10">
        <v>45689</v>
      </c>
      <c r="H6249" s="11">
        <v>11</v>
      </c>
      <c r="I6249" s="20" t="s">
        <v>259</v>
      </c>
      <c r="J6249" s="11" t="s">
        <v>261</v>
      </c>
      <c r="K6249" s="11" t="s">
        <v>11524</v>
      </c>
      <c r="L6249" s="11">
        <v>2</v>
      </c>
    </row>
    <row r="6250" spans="1:12">
      <c r="A6250" s="11" t="s">
        <v>10955</v>
      </c>
      <c r="D6250" s="11" t="s">
        <v>260</v>
      </c>
      <c r="E6250" s="19" t="s">
        <v>11201</v>
      </c>
      <c r="F6250" s="10">
        <v>42036</v>
      </c>
      <c r="G6250" s="10">
        <v>45689</v>
      </c>
      <c r="H6250" s="11">
        <v>11</v>
      </c>
      <c r="I6250" s="20" t="s">
        <v>259</v>
      </c>
      <c r="J6250" s="11" t="s">
        <v>261</v>
      </c>
      <c r="K6250" s="11" t="s">
        <v>11524</v>
      </c>
      <c r="L6250" s="11">
        <v>2</v>
      </c>
    </row>
    <row r="6251" spans="1:12">
      <c r="A6251" s="11" t="s">
        <v>10956</v>
      </c>
      <c r="D6251" s="11" t="s">
        <v>260</v>
      </c>
      <c r="E6251" s="19" t="s">
        <v>11202</v>
      </c>
      <c r="F6251" s="10">
        <v>42036</v>
      </c>
      <c r="G6251" s="10">
        <v>45689</v>
      </c>
      <c r="H6251" s="11">
        <v>11</v>
      </c>
      <c r="I6251" s="20" t="s">
        <v>259</v>
      </c>
      <c r="J6251" s="11" t="s">
        <v>261</v>
      </c>
      <c r="K6251" s="11" t="s">
        <v>11524</v>
      </c>
      <c r="L6251" s="11">
        <v>2</v>
      </c>
    </row>
    <row r="6252" spans="1:12">
      <c r="A6252" s="11" t="s">
        <v>10957</v>
      </c>
      <c r="D6252" s="11" t="s">
        <v>260</v>
      </c>
      <c r="E6252" s="19" t="s">
        <v>11203</v>
      </c>
      <c r="F6252" s="10">
        <v>42036</v>
      </c>
      <c r="G6252" s="10">
        <v>45689</v>
      </c>
      <c r="H6252" s="11">
        <v>11</v>
      </c>
      <c r="I6252" s="20" t="s">
        <v>259</v>
      </c>
      <c r="J6252" s="11" t="s">
        <v>261</v>
      </c>
      <c r="K6252" s="11" t="s">
        <v>11524</v>
      </c>
      <c r="L6252" s="11">
        <v>2</v>
      </c>
    </row>
    <row r="6253" spans="1:12">
      <c r="A6253" s="11" t="s">
        <v>10958</v>
      </c>
      <c r="D6253" s="11" t="s">
        <v>260</v>
      </c>
      <c r="E6253" s="19" t="s">
        <v>11204</v>
      </c>
      <c r="F6253" s="10">
        <v>42036</v>
      </c>
      <c r="G6253" s="10">
        <v>45689</v>
      </c>
      <c r="H6253" s="11">
        <v>11</v>
      </c>
      <c r="I6253" s="20" t="s">
        <v>259</v>
      </c>
      <c r="J6253" s="11" t="s">
        <v>261</v>
      </c>
      <c r="K6253" s="11" t="s">
        <v>11524</v>
      </c>
      <c r="L6253" s="11">
        <v>2</v>
      </c>
    </row>
    <row r="6254" spans="1:12">
      <c r="A6254" s="11" t="s">
        <v>10959</v>
      </c>
      <c r="D6254" s="11" t="s">
        <v>260</v>
      </c>
      <c r="E6254" s="19" t="s">
        <v>11205</v>
      </c>
      <c r="F6254" s="10">
        <v>42036</v>
      </c>
      <c r="G6254" s="10">
        <v>45689</v>
      </c>
      <c r="H6254" s="11">
        <v>11</v>
      </c>
      <c r="I6254" s="20" t="s">
        <v>259</v>
      </c>
      <c r="J6254" s="11" t="s">
        <v>261</v>
      </c>
      <c r="K6254" s="11" t="s">
        <v>11524</v>
      </c>
      <c r="L6254" s="11">
        <v>2</v>
      </c>
    </row>
    <row r="6255" spans="1:12">
      <c r="A6255" s="11" t="s">
        <v>10960</v>
      </c>
      <c r="D6255" s="11" t="s">
        <v>260</v>
      </c>
      <c r="E6255" s="19" t="s">
        <v>11206</v>
      </c>
      <c r="F6255" s="10">
        <v>42036</v>
      </c>
      <c r="G6255" s="10">
        <v>45689</v>
      </c>
      <c r="H6255" s="11">
        <v>11</v>
      </c>
      <c r="I6255" s="11" t="s">
        <v>277</v>
      </c>
      <c r="J6255" s="11" t="s">
        <v>261</v>
      </c>
      <c r="K6255" s="11" t="s">
        <v>11524</v>
      </c>
      <c r="L6255" s="11">
        <v>2</v>
      </c>
    </row>
    <row r="6256" spans="1:12">
      <c r="A6256" s="11" t="s">
        <v>10961</v>
      </c>
      <c r="D6256" s="11" t="s">
        <v>260</v>
      </c>
      <c r="E6256" s="19" t="s">
        <v>11207</v>
      </c>
      <c r="F6256" s="10">
        <v>42036</v>
      </c>
      <c r="G6256" s="10">
        <v>45689</v>
      </c>
      <c r="H6256" s="11">
        <v>11</v>
      </c>
      <c r="I6256" s="11" t="s">
        <v>277</v>
      </c>
      <c r="J6256" s="11" t="s">
        <v>261</v>
      </c>
      <c r="K6256" s="11" t="s">
        <v>11524</v>
      </c>
      <c r="L6256" s="11">
        <v>2</v>
      </c>
    </row>
    <row r="6257" spans="1:12">
      <c r="A6257" s="11" t="s">
        <v>10962</v>
      </c>
      <c r="D6257" s="11" t="s">
        <v>260</v>
      </c>
      <c r="E6257" s="19" t="s">
        <v>11208</v>
      </c>
      <c r="F6257" s="10">
        <v>42036</v>
      </c>
      <c r="G6257" s="10">
        <v>45689</v>
      </c>
      <c r="H6257" s="11">
        <v>11</v>
      </c>
      <c r="I6257" s="11" t="s">
        <v>277</v>
      </c>
      <c r="J6257" s="11" t="s">
        <v>261</v>
      </c>
      <c r="K6257" s="11" t="s">
        <v>11524</v>
      </c>
      <c r="L6257" s="11">
        <v>2</v>
      </c>
    </row>
    <row r="6258" spans="1:12">
      <c r="A6258" s="11" t="s">
        <v>11749</v>
      </c>
      <c r="D6258" s="11" t="s">
        <v>260</v>
      </c>
      <c r="E6258" s="19" t="s">
        <v>11209</v>
      </c>
      <c r="F6258" s="10">
        <v>42036</v>
      </c>
      <c r="G6258" s="10">
        <v>45689</v>
      </c>
      <c r="H6258" s="11">
        <v>11</v>
      </c>
      <c r="I6258" s="20" t="s">
        <v>259</v>
      </c>
      <c r="J6258" s="11" t="s">
        <v>261</v>
      </c>
      <c r="K6258" s="11" t="s">
        <v>11524</v>
      </c>
      <c r="L6258" s="11">
        <v>2</v>
      </c>
    </row>
    <row r="6259" spans="1:12">
      <c r="A6259" s="11" t="s">
        <v>11750</v>
      </c>
      <c r="D6259" s="11" t="s">
        <v>260</v>
      </c>
      <c r="E6259" s="19" t="s">
        <v>11210</v>
      </c>
      <c r="F6259" s="10">
        <v>42036</v>
      </c>
      <c r="G6259" s="10">
        <v>45689</v>
      </c>
      <c r="H6259" s="11">
        <v>11</v>
      </c>
      <c r="I6259" s="20" t="s">
        <v>259</v>
      </c>
      <c r="J6259" s="11" t="s">
        <v>261</v>
      </c>
      <c r="K6259" s="11" t="s">
        <v>11524</v>
      </c>
      <c r="L6259" s="11">
        <v>2</v>
      </c>
    </row>
    <row r="6260" spans="1:12">
      <c r="A6260" s="11" t="s">
        <v>11751</v>
      </c>
      <c r="D6260" s="11" t="s">
        <v>260</v>
      </c>
      <c r="E6260" s="19" t="s">
        <v>11211</v>
      </c>
      <c r="F6260" s="10">
        <v>42036</v>
      </c>
      <c r="G6260" s="10">
        <v>45689</v>
      </c>
      <c r="H6260" s="11">
        <v>11</v>
      </c>
      <c r="I6260" s="20" t="s">
        <v>259</v>
      </c>
      <c r="J6260" s="11" t="s">
        <v>261</v>
      </c>
      <c r="K6260" s="11" t="s">
        <v>11524</v>
      </c>
      <c r="L6260" s="11">
        <v>2</v>
      </c>
    </row>
    <row r="6261" spans="1:12">
      <c r="A6261" s="11" t="s">
        <v>11752</v>
      </c>
      <c r="D6261" s="11" t="s">
        <v>260</v>
      </c>
      <c r="E6261" s="19" t="s">
        <v>11212</v>
      </c>
      <c r="F6261" s="10">
        <v>42036</v>
      </c>
      <c r="G6261" s="10">
        <v>45689</v>
      </c>
      <c r="H6261" s="11">
        <v>11</v>
      </c>
      <c r="I6261" s="20" t="s">
        <v>259</v>
      </c>
      <c r="J6261" s="11" t="s">
        <v>261</v>
      </c>
      <c r="K6261" s="11" t="s">
        <v>11524</v>
      </c>
      <c r="L6261" s="11">
        <v>2</v>
      </c>
    </row>
    <row r="6262" spans="1:12">
      <c r="A6262" s="11" t="s">
        <v>11753</v>
      </c>
      <c r="D6262" s="11" t="s">
        <v>260</v>
      </c>
      <c r="E6262" s="19" t="s">
        <v>11285</v>
      </c>
      <c r="F6262" s="10">
        <v>42036</v>
      </c>
      <c r="G6262" s="10">
        <v>45689</v>
      </c>
      <c r="H6262" s="11">
        <v>11</v>
      </c>
      <c r="I6262" s="20" t="s">
        <v>259</v>
      </c>
      <c r="J6262" s="11" t="s">
        <v>261</v>
      </c>
      <c r="K6262" s="11" t="s">
        <v>11524</v>
      </c>
      <c r="L6262" s="11">
        <v>2</v>
      </c>
    </row>
    <row r="6263" spans="1:12">
      <c r="A6263" s="11" t="s">
        <v>11754</v>
      </c>
      <c r="D6263" s="11" t="s">
        <v>260</v>
      </c>
      <c r="E6263" s="19" t="s">
        <v>11286</v>
      </c>
      <c r="F6263" s="10">
        <v>42036</v>
      </c>
      <c r="G6263" s="10">
        <v>45689</v>
      </c>
      <c r="H6263" s="11">
        <v>11</v>
      </c>
      <c r="I6263" s="20" t="s">
        <v>259</v>
      </c>
      <c r="J6263" s="11" t="s">
        <v>261</v>
      </c>
      <c r="K6263" s="11" t="s">
        <v>11524</v>
      </c>
      <c r="L6263" s="11">
        <v>2</v>
      </c>
    </row>
    <row r="6264" spans="1:12">
      <c r="A6264" s="11" t="s">
        <v>11755</v>
      </c>
      <c r="D6264" s="11" t="s">
        <v>260</v>
      </c>
      <c r="E6264" s="19" t="s">
        <v>11287</v>
      </c>
      <c r="F6264" s="10">
        <v>42036</v>
      </c>
      <c r="G6264" s="10">
        <v>45689</v>
      </c>
      <c r="H6264" s="11">
        <v>11</v>
      </c>
      <c r="I6264" s="20" t="s">
        <v>259</v>
      </c>
      <c r="J6264" s="11" t="s">
        <v>261</v>
      </c>
      <c r="K6264" s="11" t="s">
        <v>11524</v>
      </c>
      <c r="L6264" s="11">
        <v>2</v>
      </c>
    </row>
    <row r="6265" spans="1:12">
      <c r="A6265" s="11" t="s">
        <v>11756</v>
      </c>
      <c r="D6265" s="11" t="s">
        <v>260</v>
      </c>
      <c r="E6265" s="19" t="s">
        <v>11288</v>
      </c>
      <c r="F6265" s="10">
        <v>42036</v>
      </c>
      <c r="G6265" s="10">
        <v>45689</v>
      </c>
      <c r="H6265" s="11">
        <v>11</v>
      </c>
      <c r="I6265" s="20" t="s">
        <v>259</v>
      </c>
      <c r="J6265" s="11" t="s">
        <v>261</v>
      </c>
      <c r="K6265" s="11" t="s">
        <v>11524</v>
      </c>
      <c r="L6265" s="11">
        <v>2</v>
      </c>
    </row>
    <row r="6266" spans="1:12">
      <c r="A6266" s="11" t="s">
        <v>11757</v>
      </c>
      <c r="D6266" s="11" t="s">
        <v>260</v>
      </c>
      <c r="E6266" s="19" t="s">
        <v>11289</v>
      </c>
      <c r="F6266" s="10">
        <v>42036</v>
      </c>
      <c r="G6266" s="10">
        <v>45689</v>
      </c>
      <c r="H6266" s="11">
        <v>11</v>
      </c>
      <c r="I6266" s="20" t="s">
        <v>259</v>
      </c>
      <c r="J6266" s="11" t="s">
        <v>261</v>
      </c>
      <c r="K6266" s="11" t="s">
        <v>11524</v>
      </c>
      <c r="L6266" s="11">
        <v>2</v>
      </c>
    </row>
    <row r="6267" spans="1:12">
      <c r="A6267" s="11" t="s">
        <v>11758</v>
      </c>
      <c r="D6267" s="11" t="s">
        <v>260</v>
      </c>
      <c r="E6267" s="19" t="s">
        <v>11290</v>
      </c>
      <c r="F6267" s="10">
        <v>42036</v>
      </c>
      <c r="G6267" s="10">
        <v>45689</v>
      </c>
      <c r="H6267" s="11">
        <v>11</v>
      </c>
      <c r="I6267" s="20" t="s">
        <v>259</v>
      </c>
      <c r="J6267" s="11" t="s">
        <v>261</v>
      </c>
      <c r="K6267" s="11" t="s">
        <v>11524</v>
      </c>
      <c r="L6267" s="11">
        <v>2</v>
      </c>
    </row>
    <row r="6268" spans="1:12">
      <c r="A6268" s="11" t="s">
        <v>11759</v>
      </c>
      <c r="D6268" s="11" t="s">
        <v>260</v>
      </c>
      <c r="E6268" s="19" t="s">
        <v>11291</v>
      </c>
      <c r="F6268" s="10">
        <v>42036</v>
      </c>
      <c r="G6268" s="10">
        <v>45689</v>
      </c>
      <c r="H6268" s="11">
        <v>11</v>
      </c>
      <c r="I6268" s="20" t="s">
        <v>259</v>
      </c>
      <c r="J6268" s="11" t="s">
        <v>261</v>
      </c>
      <c r="K6268" s="11" t="s">
        <v>11524</v>
      </c>
      <c r="L6268" s="11">
        <v>2</v>
      </c>
    </row>
    <row r="6269" spans="1:12">
      <c r="A6269" s="11" t="s">
        <v>11760</v>
      </c>
      <c r="D6269" s="11" t="s">
        <v>260</v>
      </c>
      <c r="E6269" s="19" t="s">
        <v>11292</v>
      </c>
      <c r="F6269" s="10">
        <v>42036</v>
      </c>
      <c r="G6269" s="10">
        <v>45689</v>
      </c>
      <c r="H6269" s="11">
        <v>11</v>
      </c>
      <c r="I6269" s="20" t="s">
        <v>259</v>
      </c>
      <c r="J6269" s="11" t="s">
        <v>261</v>
      </c>
      <c r="K6269" s="11" t="s">
        <v>11524</v>
      </c>
      <c r="L6269" s="11">
        <v>2</v>
      </c>
    </row>
    <row r="6270" spans="1:12">
      <c r="A6270" s="11" t="s">
        <v>11761</v>
      </c>
      <c r="D6270" s="11" t="s">
        <v>260</v>
      </c>
      <c r="E6270" s="19" t="s">
        <v>11293</v>
      </c>
      <c r="F6270" s="10">
        <v>42036</v>
      </c>
      <c r="G6270" s="10">
        <v>45689</v>
      </c>
      <c r="H6270" s="11">
        <v>11</v>
      </c>
      <c r="I6270" s="20" t="s">
        <v>259</v>
      </c>
      <c r="J6270" s="11" t="s">
        <v>261</v>
      </c>
      <c r="K6270" s="11" t="s">
        <v>11524</v>
      </c>
      <c r="L6270" s="11">
        <v>2</v>
      </c>
    </row>
    <row r="6271" spans="1:12">
      <c r="A6271" s="11" t="s">
        <v>11762</v>
      </c>
      <c r="D6271" s="11" t="s">
        <v>260</v>
      </c>
      <c r="E6271" s="19" t="s">
        <v>11294</v>
      </c>
      <c r="F6271" s="10">
        <v>42036</v>
      </c>
      <c r="G6271" s="10">
        <v>45689</v>
      </c>
      <c r="H6271" s="11">
        <v>11</v>
      </c>
      <c r="I6271" s="20" t="s">
        <v>259</v>
      </c>
      <c r="J6271" s="11" t="s">
        <v>261</v>
      </c>
      <c r="K6271" s="11" t="s">
        <v>11524</v>
      </c>
      <c r="L6271" s="11">
        <v>2</v>
      </c>
    </row>
    <row r="6272" spans="1:12">
      <c r="A6272" s="11" t="s">
        <v>11763</v>
      </c>
      <c r="D6272" s="11" t="s">
        <v>260</v>
      </c>
      <c r="E6272" s="19" t="s">
        <v>11295</v>
      </c>
      <c r="F6272" s="10">
        <v>42036</v>
      </c>
      <c r="G6272" s="10">
        <v>45689</v>
      </c>
      <c r="H6272" s="11">
        <v>11</v>
      </c>
      <c r="I6272" s="20" t="s">
        <v>259</v>
      </c>
      <c r="J6272" s="11" t="s">
        <v>261</v>
      </c>
      <c r="K6272" s="11" t="s">
        <v>11524</v>
      </c>
      <c r="L6272" s="11">
        <v>2</v>
      </c>
    </row>
    <row r="6273" spans="1:12">
      <c r="A6273" s="11" t="s">
        <v>11764</v>
      </c>
      <c r="D6273" s="11" t="s">
        <v>260</v>
      </c>
      <c r="E6273" s="19" t="s">
        <v>11296</v>
      </c>
      <c r="F6273" s="10">
        <v>42036</v>
      </c>
      <c r="G6273" s="10">
        <v>45689</v>
      </c>
      <c r="H6273" s="11">
        <v>11</v>
      </c>
      <c r="I6273" s="11" t="s">
        <v>277</v>
      </c>
      <c r="J6273" s="11" t="s">
        <v>261</v>
      </c>
      <c r="K6273" s="11" t="s">
        <v>11524</v>
      </c>
      <c r="L6273" s="11">
        <v>2</v>
      </c>
    </row>
    <row r="6274" spans="1:12">
      <c r="A6274" s="11" t="s">
        <v>11765</v>
      </c>
      <c r="D6274" s="11" t="s">
        <v>260</v>
      </c>
      <c r="E6274" s="19" t="s">
        <v>11297</v>
      </c>
      <c r="F6274" s="10">
        <v>42036</v>
      </c>
      <c r="G6274" s="10">
        <v>45689</v>
      </c>
      <c r="H6274" s="11">
        <v>11</v>
      </c>
      <c r="I6274" s="11" t="s">
        <v>277</v>
      </c>
      <c r="J6274" s="11" t="s">
        <v>261</v>
      </c>
      <c r="K6274" s="11" t="s">
        <v>11524</v>
      </c>
      <c r="L6274" s="11">
        <v>2</v>
      </c>
    </row>
    <row r="6275" spans="1:12">
      <c r="A6275" s="11" t="s">
        <v>11766</v>
      </c>
      <c r="D6275" s="11" t="s">
        <v>260</v>
      </c>
      <c r="E6275" s="19" t="s">
        <v>11298</v>
      </c>
      <c r="F6275" s="10">
        <v>42036</v>
      </c>
      <c r="G6275" s="10">
        <v>45689</v>
      </c>
      <c r="H6275" s="11">
        <v>11</v>
      </c>
      <c r="I6275" s="11" t="s">
        <v>277</v>
      </c>
      <c r="J6275" s="11" t="s">
        <v>261</v>
      </c>
      <c r="K6275" s="11" t="s">
        <v>11524</v>
      </c>
      <c r="L6275" s="11">
        <v>2</v>
      </c>
    </row>
    <row r="6276" spans="1:12">
      <c r="A6276" s="11" t="s">
        <v>11213</v>
      </c>
      <c r="D6276" s="11" t="s">
        <v>260</v>
      </c>
      <c r="E6276" s="19" t="s">
        <v>11299</v>
      </c>
      <c r="F6276" s="10">
        <v>42036</v>
      </c>
      <c r="G6276" s="10">
        <v>45689</v>
      </c>
      <c r="H6276" s="11">
        <v>11</v>
      </c>
      <c r="I6276" s="20" t="s">
        <v>259</v>
      </c>
      <c r="J6276" s="11" t="s">
        <v>261</v>
      </c>
      <c r="K6276" s="11" t="s">
        <v>11524</v>
      </c>
      <c r="L6276" s="11">
        <v>2</v>
      </c>
    </row>
    <row r="6277" spans="1:12">
      <c r="A6277" s="11" t="s">
        <v>11214</v>
      </c>
      <c r="D6277" s="11" t="s">
        <v>260</v>
      </c>
      <c r="E6277" s="19" t="s">
        <v>11300</v>
      </c>
      <c r="F6277" s="10">
        <v>42036</v>
      </c>
      <c r="G6277" s="10">
        <v>45689</v>
      </c>
      <c r="H6277" s="11">
        <v>11</v>
      </c>
      <c r="I6277" s="20" t="s">
        <v>259</v>
      </c>
      <c r="J6277" s="11" t="s">
        <v>261</v>
      </c>
      <c r="K6277" s="11" t="s">
        <v>11524</v>
      </c>
      <c r="L6277" s="11">
        <v>2</v>
      </c>
    </row>
    <row r="6278" spans="1:12">
      <c r="A6278" s="11" t="s">
        <v>11215</v>
      </c>
      <c r="D6278" s="11" t="s">
        <v>260</v>
      </c>
      <c r="E6278" s="19" t="s">
        <v>11301</v>
      </c>
      <c r="F6278" s="10">
        <v>42036</v>
      </c>
      <c r="G6278" s="10">
        <v>45689</v>
      </c>
      <c r="H6278" s="11">
        <v>11</v>
      </c>
      <c r="I6278" s="20" t="s">
        <v>259</v>
      </c>
      <c r="J6278" s="11" t="s">
        <v>261</v>
      </c>
      <c r="K6278" s="11" t="s">
        <v>11524</v>
      </c>
      <c r="L6278" s="11">
        <v>2</v>
      </c>
    </row>
    <row r="6279" spans="1:12">
      <c r="A6279" s="11" t="s">
        <v>11216</v>
      </c>
      <c r="D6279" s="11" t="s">
        <v>260</v>
      </c>
      <c r="E6279" s="19" t="s">
        <v>11302</v>
      </c>
      <c r="F6279" s="10">
        <v>42036</v>
      </c>
      <c r="G6279" s="10">
        <v>45689</v>
      </c>
      <c r="H6279" s="11">
        <v>11</v>
      </c>
      <c r="I6279" s="20" t="s">
        <v>259</v>
      </c>
      <c r="J6279" s="11" t="s">
        <v>261</v>
      </c>
      <c r="K6279" s="11" t="s">
        <v>11524</v>
      </c>
      <c r="L6279" s="11">
        <v>2</v>
      </c>
    </row>
    <row r="6280" spans="1:12">
      <c r="A6280" s="11" t="s">
        <v>11217</v>
      </c>
      <c r="D6280" s="11" t="s">
        <v>260</v>
      </c>
      <c r="E6280" s="19" t="s">
        <v>11303</v>
      </c>
      <c r="F6280" s="10">
        <v>42036</v>
      </c>
      <c r="G6280" s="10">
        <v>45689</v>
      </c>
      <c r="H6280" s="11">
        <v>11</v>
      </c>
      <c r="I6280" s="20" t="s">
        <v>259</v>
      </c>
      <c r="J6280" s="11" t="s">
        <v>261</v>
      </c>
      <c r="K6280" s="11" t="s">
        <v>11524</v>
      </c>
      <c r="L6280" s="11">
        <v>2</v>
      </c>
    </row>
    <row r="6281" spans="1:12">
      <c r="A6281" s="11" t="s">
        <v>11218</v>
      </c>
      <c r="D6281" s="11" t="s">
        <v>260</v>
      </c>
      <c r="E6281" s="19" t="s">
        <v>11304</v>
      </c>
      <c r="F6281" s="10">
        <v>42036</v>
      </c>
      <c r="G6281" s="10">
        <v>45689</v>
      </c>
      <c r="H6281" s="11">
        <v>11</v>
      </c>
      <c r="I6281" s="20" t="s">
        <v>259</v>
      </c>
      <c r="J6281" s="11" t="s">
        <v>261</v>
      </c>
      <c r="K6281" s="11" t="s">
        <v>11524</v>
      </c>
      <c r="L6281" s="11">
        <v>2</v>
      </c>
    </row>
    <row r="6282" spans="1:12">
      <c r="A6282" s="11" t="s">
        <v>11219</v>
      </c>
      <c r="D6282" s="11" t="s">
        <v>260</v>
      </c>
      <c r="E6282" s="19" t="s">
        <v>11305</v>
      </c>
      <c r="F6282" s="10">
        <v>42036</v>
      </c>
      <c r="G6282" s="10">
        <v>45689</v>
      </c>
      <c r="H6282" s="11">
        <v>11</v>
      </c>
      <c r="I6282" s="20" t="s">
        <v>259</v>
      </c>
      <c r="J6282" s="11" t="s">
        <v>261</v>
      </c>
      <c r="K6282" s="11" t="s">
        <v>11524</v>
      </c>
      <c r="L6282" s="11">
        <v>2</v>
      </c>
    </row>
    <row r="6283" spans="1:12">
      <c r="A6283" s="11" t="s">
        <v>11220</v>
      </c>
      <c r="D6283" s="11" t="s">
        <v>260</v>
      </c>
      <c r="E6283" s="19" t="s">
        <v>11306</v>
      </c>
      <c r="F6283" s="10">
        <v>42036</v>
      </c>
      <c r="G6283" s="10">
        <v>45689</v>
      </c>
      <c r="H6283" s="11">
        <v>11</v>
      </c>
      <c r="I6283" s="20" t="s">
        <v>259</v>
      </c>
      <c r="J6283" s="11" t="s">
        <v>261</v>
      </c>
      <c r="K6283" s="11" t="s">
        <v>11524</v>
      </c>
      <c r="L6283" s="11">
        <v>2</v>
      </c>
    </row>
    <row r="6284" spans="1:12">
      <c r="A6284" s="11" t="s">
        <v>11221</v>
      </c>
      <c r="D6284" s="11" t="s">
        <v>260</v>
      </c>
      <c r="E6284" s="19" t="s">
        <v>11307</v>
      </c>
      <c r="F6284" s="10">
        <v>42036</v>
      </c>
      <c r="G6284" s="10">
        <v>45689</v>
      </c>
      <c r="H6284" s="11">
        <v>11</v>
      </c>
      <c r="I6284" s="20" t="s">
        <v>259</v>
      </c>
      <c r="J6284" s="11" t="s">
        <v>261</v>
      </c>
      <c r="K6284" s="11" t="s">
        <v>11524</v>
      </c>
      <c r="L6284" s="11">
        <v>2</v>
      </c>
    </row>
    <row r="6285" spans="1:12">
      <c r="A6285" s="11" t="s">
        <v>11222</v>
      </c>
      <c r="D6285" s="11" t="s">
        <v>260</v>
      </c>
      <c r="E6285" s="19" t="s">
        <v>11308</v>
      </c>
      <c r="F6285" s="10">
        <v>42036</v>
      </c>
      <c r="G6285" s="10">
        <v>45689</v>
      </c>
      <c r="H6285" s="11">
        <v>11</v>
      </c>
      <c r="I6285" s="20" t="s">
        <v>259</v>
      </c>
      <c r="J6285" s="11" t="s">
        <v>261</v>
      </c>
      <c r="K6285" s="11" t="s">
        <v>11524</v>
      </c>
      <c r="L6285" s="11">
        <v>2</v>
      </c>
    </row>
    <row r="6286" spans="1:12">
      <c r="A6286" s="11" t="s">
        <v>11223</v>
      </c>
      <c r="D6286" s="11" t="s">
        <v>260</v>
      </c>
      <c r="E6286" s="19" t="s">
        <v>11309</v>
      </c>
      <c r="F6286" s="10">
        <v>42036</v>
      </c>
      <c r="G6286" s="10">
        <v>45689</v>
      </c>
      <c r="H6286" s="11">
        <v>11</v>
      </c>
      <c r="I6286" s="20" t="s">
        <v>259</v>
      </c>
      <c r="J6286" s="11" t="s">
        <v>261</v>
      </c>
      <c r="K6286" s="11" t="s">
        <v>11524</v>
      </c>
      <c r="L6286" s="11">
        <v>2</v>
      </c>
    </row>
    <row r="6287" spans="1:12">
      <c r="A6287" s="11" t="s">
        <v>11224</v>
      </c>
      <c r="D6287" s="11" t="s">
        <v>260</v>
      </c>
      <c r="E6287" s="19" t="s">
        <v>11310</v>
      </c>
      <c r="F6287" s="10">
        <v>42036</v>
      </c>
      <c r="G6287" s="10">
        <v>45689</v>
      </c>
      <c r="H6287" s="11">
        <v>11</v>
      </c>
      <c r="I6287" s="20" t="s">
        <v>259</v>
      </c>
      <c r="J6287" s="11" t="s">
        <v>261</v>
      </c>
      <c r="K6287" s="11" t="s">
        <v>11524</v>
      </c>
      <c r="L6287" s="11">
        <v>2</v>
      </c>
    </row>
    <row r="6288" spans="1:12">
      <c r="A6288" s="11" t="s">
        <v>11225</v>
      </c>
      <c r="D6288" s="11" t="s">
        <v>260</v>
      </c>
      <c r="E6288" s="19" t="s">
        <v>11311</v>
      </c>
      <c r="F6288" s="10">
        <v>42036</v>
      </c>
      <c r="G6288" s="10">
        <v>45689</v>
      </c>
      <c r="H6288" s="11">
        <v>11</v>
      </c>
      <c r="I6288" s="20" t="s">
        <v>259</v>
      </c>
      <c r="J6288" s="11" t="s">
        <v>261</v>
      </c>
      <c r="K6288" s="11" t="s">
        <v>11524</v>
      </c>
      <c r="L6288" s="11">
        <v>2</v>
      </c>
    </row>
    <row r="6289" spans="1:12">
      <c r="A6289" s="11" t="s">
        <v>11226</v>
      </c>
      <c r="D6289" s="11" t="s">
        <v>260</v>
      </c>
      <c r="E6289" s="19" t="s">
        <v>11312</v>
      </c>
      <c r="F6289" s="10">
        <v>42036</v>
      </c>
      <c r="G6289" s="10">
        <v>45689</v>
      </c>
      <c r="H6289" s="11">
        <v>11</v>
      </c>
      <c r="I6289" s="20" t="s">
        <v>259</v>
      </c>
      <c r="J6289" s="11" t="s">
        <v>261</v>
      </c>
      <c r="K6289" s="11" t="s">
        <v>11524</v>
      </c>
      <c r="L6289" s="11">
        <v>2</v>
      </c>
    </row>
    <row r="6290" spans="1:12">
      <c r="A6290" s="11" t="s">
        <v>11227</v>
      </c>
      <c r="D6290" s="11" t="s">
        <v>260</v>
      </c>
      <c r="E6290" s="19" t="s">
        <v>11313</v>
      </c>
      <c r="F6290" s="10">
        <v>42036</v>
      </c>
      <c r="G6290" s="10">
        <v>45689</v>
      </c>
      <c r="H6290" s="11">
        <v>11</v>
      </c>
      <c r="I6290" s="20" t="s">
        <v>259</v>
      </c>
      <c r="J6290" s="11" t="s">
        <v>261</v>
      </c>
      <c r="K6290" s="11" t="s">
        <v>11524</v>
      </c>
      <c r="L6290" s="11">
        <v>2</v>
      </c>
    </row>
    <row r="6291" spans="1:12">
      <c r="A6291" s="11" t="s">
        <v>11228</v>
      </c>
      <c r="D6291" s="11" t="s">
        <v>260</v>
      </c>
      <c r="E6291" s="19" t="s">
        <v>11314</v>
      </c>
      <c r="F6291" s="10">
        <v>42036</v>
      </c>
      <c r="G6291" s="10">
        <v>45689</v>
      </c>
      <c r="H6291" s="11">
        <v>11</v>
      </c>
      <c r="I6291" s="11" t="s">
        <v>277</v>
      </c>
      <c r="J6291" s="11" t="s">
        <v>261</v>
      </c>
      <c r="K6291" s="11" t="s">
        <v>11524</v>
      </c>
      <c r="L6291" s="11">
        <v>2</v>
      </c>
    </row>
    <row r="6292" spans="1:12">
      <c r="A6292" s="11" t="s">
        <v>11229</v>
      </c>
      <c r="D6292" s="11" t="s">
        <v>260</v>
      </c>
      <c r="E6292" s="19" t="s">
        <v>11315</v>
      </c>
      <c r="F6292" s="10">
        <v>42036</v>
      </c>
      <c r="G6292" s="10">
        <v>45689</v>
      </c>
      <c r="H6292" s="11">
        <v>11</v>
      </c>
      <c r="I6292" s="11" t="s">
        <v>277</v>
      </c>
      <c r="J6292" s="11" t="s">
        <v>261</v>
      </c>
      <c r="K6292" s="11" t="s">
        <v>11524</v>
      </c>
      <c r="L6292" s="11">
        <v>2</v>
      </c>
    </row>
    <row r="6293" spans="1:12">
      <c r="A6293" s="11" t="s">
        <v>11230</v>
      </c>
      <c r="D6293" s="11" t="s">
        <v>260</v>
      </c>
      <c r="E6293" s="19" t="s">
        <v>11316</v>
      </c>
      <c r="F6293" s="10">
        <v>42036</v>
      </c>
      <c r="G6293" s="10">
        <v>45689</v>
      </c>
      <c r="H6293" s="11">
        <v>11</v>
      </c>
      <c r="I6293" s="11" t="s">
        <v>277</v>
      </c>
      <c r="J6293" s="11" t="s">
        <v>261</v>
      </c>
      <c r="K6293" s="11" t="s">
        <v>11524</v>
      </c>
      <c r="L6293" s="11">
        <v>2</v>
      </c>
    </row>
    <row r="6294" spans="1:12">
      <c r="A6294" s="11" t="s">
        <v>12235</v>
      </c>
      <c r="D6294" s="11" t="s">
        <v>260</v>
      </c>
      <c r="E6294" s="19" t="s">
        <v>11317</v>
      </c>
      <c r="F6294" s="10">
        <v>42036</v>
      </c>
      <c r="G6294" s="10">
        <v>45689</v>
      </c>
      <c r="H6294" s="11">
        <v>11</v>
      </c>
      <c r="I6294" s="20" t="s">
        <v>259</v>
      </c>
      <c r="J6294" s="11" t="s">
        <v>261</v>
      </c>
      <c r="K6294" s="11" t="s">
        <v>11524</v>
      </c>
      <c r="L6294" s="11">
        <v>2</v>
      </c>
    </row>
    <row r="6295" spans="1:12">
      <c r="A6295" s="11" t="s">
        <v>12236</v>
      </c>
      <c r="D6295" s="11" t="s">
        <v>260</v>
      </c>
      <c r="E6295" s="19" t="s">
        <v>11318</v>
      </c>
      <c r="F6295" s="10">
        <v>42036</v>
      </c>
      <c r="G6295" s="10">
        <v>45689</v>
      </c>
      <c r="H6295" s="11">
        <v>11</v>
      </c>
      <c r="I6295" s="20" t="s">
        <v>259</v>
      </c>
      <c r="J6295" s="11" t="s">
        <v>261</v>
      </c>
      <c r="K6295" s="11" t="s">
        <v>11524</v>
      </c>
      <c r="L6295" s="11">
        <v>2</v>
      </c>
    </row>
    <row r="6296" spans="1:12">
      <c r="A6296" s="11" t="s">
        <v>12237</v>
      </c>
      <c r="D6296" s="11" t="s">
        <v>260</v>
      </c>
      <c r="E6296" s="19" t="s">
        <v>11319</v>
      </c>
      <c r="F6296" s="10">
        <v>42036</v>
      </c>
      <c r="G6296" s="10">
        <v>45689</v>
      </c>
      <c r="H6296" s="11">
        <v>11</v>
      </c>
      <c r="I6296" s="20" t="s">
        <v>259</v>
      </c>
      <c r="J6296" s="11" t="s">
        <v>261</v>
      </c>
      <c r="K6296" s="11" t="s">
        <v>11524</v>
      </c>
      <c r="L6296" s="11">
        <v>2</v>
      </c>
    </row>
    <row r="6297" spans="1:12">
      <c r="A6297" s="11" t="s">
        <v>12238</v>
      </c>
      <c r="D6297" s="11" t="s">
        <v>260</v>
      </c>
      <c r="E6297" s="19" t="s">
        <v>11320</v>
      </c>
      <c r="F6297" s="10">
        <v>42036</v>
      </c>
      <c r="G6297" s="10">
        <v>45689</v>
      </c>
      <c r="H6297" s="11">
        <v>11</v>
      </c>
      <c r="I6297" s="20" t="s">
        <v>259</v>
      </c>
      <c r="J6297" s="11" t="s">
        <v>261</v>
      </c>
      <c r="K6297" s="11" t="s">
        <v>11524</v>
      </c>
      <c r="L6297" s="11">
        <v>2</v>
      </c>
    </row>
    <row r="6298" spans="1:12">
      <c r="A6298" s="11" t="s">
        <v>12239</v>
      </c>
      <c r="D6298" s="11" t="s">
        <v>260</v>
      </c>
      <c r="E6298" s="19" t="s">
        <v>11321</v>
      </c>
      <c r="F6298" s="10">
        <v>42036</v>
      </c>
      <c r="G6298" s="10">
        <v>45689</v>
      </c>
      <c r="H6298" s="11">
        <v>11</v>
      </c>
      <c r="I6298" s="20" t="s">
        <v>259</v>
      </c>
      <c r="J6298" s="11" t="s">
        <v>261</v>
      </c>
      <c r="K6298" s="11" t="s">
        <v>11524</v>
      </c>
      <c r="L6298" s="11">
        <v>2</v>
      </c>
    </row>
    <row r="6299" spans="1:12">
      <c r="A6299" s="11" t="s">
        <v>12240</v>
      </c>
      <c r="D6299" s="11" t="s">
        <v>260</v>
      </c>
      <c r="E6299" s="19" t="s">
        <v>11322</v>
      </c>
      <c r="F6299" s="10">
        <v>42036</v>
      </c>
      <c r="G6299" s="10">
        <v>45689</v>
      </c>
      <c r="H6299" s="11">
        <v>11</v>
      </c>
      <c r="I6299" s="20" t="s">
        <v>259</v>
      </c>
      <c r="J6299" s="11" t="s">
        <v>261</v>
      </c>
      <c r="K6299" s="11" t="s">
        <v>11524</v>
      </c>
      <c r="L6299" s="11">
        <v>2</v>
      </c>
    </row>
    <row r="6300" spans="1:12">
      <c r="A6300" s="11" t="s">
        <v>12241</v>
      </c>
      <c r="D6300" s="11" t="s">
        <v>260</v>
      </c>
      <c r="E6300" s="19" t="s">
        <v>11323</v>
      </c>
      <c r="F6300" s="10">
        <v>42036</v>
      </c>
      <c r="G6300" s="10">
        <v>45689</v>
      </c>
      <c r="H6300" s="11">
        <v>11</v>
      </c>
      <c r="I6300" s="20" t="s">
        <v>259</v>
      </c>
      <c r="J6300" s="11" t="s">
        <v>261</v>
      </c>
      <c r="K6300" s="11" t="s">
        <v>11524</v>
      </c>
      <c r="L6300" s="11">
        <v>2</v>
      </c>
    </row>
    <row r="6301" spans="1:12">
      <c r="A6301" s="11" t="s">
        <v>12242</v>
      </c>
      <c r="D6301" s="11" t="s">
        <v>260</v>
      </c>
      <c r="E6301" s="19" t="s">
        <v>11324</v>
      </c>
      <c r="F6301" s="10">
        <v>42036</v>
      </c>
      <c r="G6301" s="10">
        <v>45689</v>
      </c>
      <c r="H6301" s="11">
        <v>11</v>
      </c>
      <c r="I6301" s="20" t="s">
        <v>259</v>
      </c>
      <c r="J6301" s="11" t="s">
        <v>261</v>
      </c>
      <c r="K6301" s="11" t="s">
        <v>11524</v>
      </c>
      <c r="L6301" s="11">
        <v>2</v>
      </c>
    </row>
    <row r="6302" spans="1:12">
      <c r="A6302" s="11" t="s">
        <v>12243</v>
      </c>
      <c r="D6302" s="11" t="s">
        <v>260</v>
      </c>
      <c r="E6302" s="19" t="s">
        <v>11325</v>
      </c>
      <c r="F6302" s="10">
        <v>42036</v>
      </c>
      <c r="G6302" s="10">
        <v>45689</v>
      </c>
      <c r="H6302" s="11">
        <v>11</v>
      </c>
      <c r="I6302" s="20" t="s">
        <v>259</v>
      </c>
      <c r="J6302" s="11" t="s">
        <v>261</v>
      </c>
      <c r="K6302" s="11" t="s">
        <v>11524</v>
      </c>
      <c r="L6302" s="11">
        <v>2</v>
      </c>
    </row>
    <row r="6303" spans="1:12">
      <c r="A6303" s="11" t="s">
        <v>12244</v>
      </c>
      <c r="D6303" s="11" t="s">
        <v>260</v>
      </c>
      <c r="E6303" s="19" t="s">
        <v>11326</v>
      </c>
      <c r="F6303" s="10">
        <v>42036</v>
      </c>
      <c r="G6303" s="10">
        <v>45689</v>
      </c>
      <c r="H6303" s="11">
        <v>11</v>
      </c>
      <c r="I6303" s="20" t="s">
        <v>259</v>
      </c>
      <c r="J6303" s="11" t="s">
        <v>261</v>
      </c>
      <c r="K6303" s="11" t="s">
        <v>11524</v>
      </c>
      <c r="L6303" s="11">
        <v>2</v>
      </c>
    </row>
    <row r="6304" spans="1:12">
      <c r="A6304" s="11" t="s">
        <v>12245</v>
      </c>
      <c r="D6304" s="11" t="s">
        <v>260</v>
      </c>
      <c r="E6304" s="19" t="s">
        <v>11327</v>
      </c>
      <c r="F6304" s="10">
        <v>42036</v>
      </c>
      <c r="G6304" s="10">
        <v>45689</v>
      </c>
      <c r="H6304" s="11">
        <v>11</v>
      </c>
      <c r="I6304" s="20" t="s">
        <v>259</v>
      </c>
      <c r="J6304" s="11" t="s">
        <v>261</v>
      </c>
      <c r="K6304" s="11" t="s">
        <v>11524</v>
      </c>
      <c r="L6304" s="11">
        <v>2</v>
      </c>
    </row>
    <row r="6305" spans="1:12">
      <c r="A6305" s="11" t="s">
        <v>12246</v>
      </c>
      <c r="D6305" s="11" t="s">
        <v>260</v>
      </c>
      <c r="E6305" s="19" t="s">
        <v>11328</v>
      </c>
      <c r="F6305" s="10">
        <v>42036</v>
      </c>
      <c r="G6305" s="10">
        <v>45689</v>
      </c>
      <c r="H6305" s="11">
        <v>11</v>
      </c>
      <c r="I6305" s="20" t="s">
        <v>259</v>
      </c>
      <c r="J6305" s="11" t="s">
        <v>261</v>
      </c>
      <c r="K6305" s="11" t="s">
        <v>11524</v>
      </c>
      <c r="L6305" s="11">
        <v>2</v>
      </c>
    </row>
    <row r="6306" spans="1:12">
      <c r="A6306" s="11" t="s">
        <v>12247</v>
      </c>
      <c r="D6306" s="11" t="s">
        <v>260</v>
      </c>
      <c r="E6306" s="19" t="s">
        <v>11329</v>
      </c>
      <c r="F6306" s="10">
        <v>42036</v>
      </c>
      <c r="G6306" s="10">
        <v>45689</v>
      </c>
      <c r="H6306" s="11">
        <v>11</v>
      </c>
      <c r="I6306" s="20" t="s">
        <v>259</v>
      </c>
      <c r="J6306" s="11" t="s">
        <v>261</v>
      </c>
      <c r="K6306" s="11" t="s">
        <v>11524</v>
      </c>
      <c r="L6306" s="11">
        <v>2</v>
      </c>
    </row>
    <row r="6307" spans="1:12">
      <c r="A6307" s="11" t="s">
        <v>12248</v>
      </c>
      <c r="D6307" s="11" t="s">
        <v>260</v>
      </c>
      <c r="E6307" s="19" t="s">
        <v>11330</v>
      </c>
      <c r="F6307" s="10">
        <v>42036</v>
      </c>
      <c r="G6307" s="10">
        <v>45689</v>
      </c>
      <c r="H6307" s="11">
        <v>11</v>
      </c>
      <c r="I6307" s="20" t="s">
        <v>259</v>
      </c>
      <c r="J6307" s="11" t="s">
        <v>261</v>
      </c>
      <c r="K6307" s="11" t="s">
        <v>11524</v>
      </c>
      <c r="L6307" s="11">
        <v>2</v>
      </c>
    </row>
    <row r="6308" spans="1:12">
      <c r="A6308" s="11" t="s">
        <v>12249</v>
      </c>
      <c r="D6308" s="11" t="s">
        <v>260</v>
      </c>
      <c r="E6308" s="19" t="s">
        <v>11331</v>
      </c>
      <c r="F6308" s="10">
        <v>42036</v>
      </c>
      <c r="G6308" s="10">
        <v>45689</v>
      </c>
      <c r="H6308" s="11">
        <v>11</v>
      </c>
      <c r="I6308" s="20" t="s">
        <v>259</v>
      </c>
      <c r="J6308" s="11" t="s">
        <v>261</v>
      </c>
      <c r="K6308" s="11" t="s">
        <v>11524</v>
      </c>
      <c r="L6308" s="11">
        <v>2</v>
      </c>
    </row>
    <row r="6309" spans="1:12">
      <c r="A6309" s="11" t="s">
        <v>12250</v>
      </c>
      <c r="D6309" s="11" t="s">
        <v>260</v>
      </c>
      <c r="E6309" s="19" t="s">
        <v>11332</v>
      </c>
      <c r="F6309" s="10">
        <v>42036</v>
      </c>
      <c r="G6309" s="10">
        <v>45689</v>
      </c>
      <c r="H6309" s="11">
        <v>11</v>
      </c>
      <c r="I6309" s="11" t="s">
        <v>277</v>
      </c>
      <c r="J6309" s="11" t="s">
        <v>261</v>
      </c>
      <c r="K6309" s="11" t="s">
        <v>11524</v>
      </c>
      <c r="L6309" s="11">
        <v>2</v>
      </c>
    </row>
    <row r="6310" spans="1:12">
      <c r="A6310" s="11" t="s">
        <v>12251</v>
      </c>
      <c r="D6310" s="11" t="s">
        <v>260</v>
      </c>
      <c r="E6310" s="19" t="s">
        <v>11333</v>
      </c>
      <c r="F6310" s="10">
        <v>42036</v>
      </c>
      <c r="G6310" s="10">
        <v>45689</v>
      </c>
      <c r="H6310" s="11">
        <v>11</v>
      </c>
      <c r="I6310" s="11" t="s">
        <v>277</v>
      </c>
      <c r="J6310" s="11" t="s">
        <v>261</v>
      </c>
      <c r="K6310" s="11" t="s">
        <v>11524</v>
      </c>
      <c r="L6310" s="11">
        <v>2</v>
      </c>
    </row>
    <row r="6311" spans="1:12">
      <c r="A6311" s="11" t="s">
        <v>12252</v>
      </c>
      <c r="D6311" s="11" t="s">
        <v>260</v>
      </c>
      <c r="E6311" s="19" t="s">
        <v>11334</v>
      </c>
      <c r="F6311" s="10">
        <v>42036</v>
      </c>
      <c r="G6311" s="10">
        <v>45689</v>
      </c>
      <c r="H6311" s="11">
        <v>11</v>
      </c>
      <c r="I6311" s="11" t="s">
        <v>277</v>
      </c>
      <c r="J6311" s="11" t="s">
        <v>261</v>
      </c>
      <c r="K6311" s="11" t="s">
        <v>11524</v>
      </c>
      <c r="L6311" s="11">
        <v>2</v>
      </c>
    </row>
    <row r="6312" spans="1:12">
      <c r="A6312" s="11" t="s">
        <v>12073</v>
      </c>
      <c r="D6312" s="11" t="s">
        <v>260</v>
      </c>
      <c r="E6312" s="19" t="s">
        <v>11335</v>
      </c>
      <c r="F6312" s="10">
        <v>42036</v>
      </c>
      <c r="G6312" s="10">
        <v>45689</v>
      </c>
      <c r="H6312" s="11">
        <v>11</v>
      </c>
      <c r="I6312" s="20" t="s">
        <v>259</v>
      </c>
      <c r="J6312" s="11" t="s">
        <v>261</v>
      </c>
      <c r="K6312" s="11" t="s">
        <v>11524</v>
      </c>
      <c r="L6312" s="11">
        <v>2</v>
      </c>
    </row>
    <row r="6313" spans="1:12">
      <c r="A6313" s="11" t="s">
        <v>12074</v>
      </c>
      <c r="D6313" s="11" t="s">
        <v>260</v>
      </c>
      <c r="E6313" s="19" t="s">
        <v>11336</v>
      </c>
      <c r="F6313" s="10">
        <v>42036</v>
      </c>
      <c r="G6313" s="10">
        <v>45689</v>
      </c>
      <c r="H6313" s="11">
        <v>11</v>
      </c>
      <c r="I6313" s="20" t="s">
        <v>259</v>
      </c>
      <c r="J6313" s="11" t="s">
        <v>261</v>
      </c>
      <c r="K6313" s="11" t="s">
        <v>11524</v>
      </c>
      <c r="L6313" s="11">
        <v>2</v>
      </c>
    </row>
    <row r="6314" spans="1:12">
      <c r="A6314" s="11" t="s">
        <v>12075</v>
      </c>
      <c r="D6314" s="11" t="s">
        <v>260</v>
      </c>
      <c r="E6314" s="19" t="s">
        <v>11337</v>
      </c>
      <c r="F6314" s="10">
        <v>42036</v>
      </c>
      <c r="G6314" s="10">
        <v>45689</v>
      </c>
      <c r="H6314" s="11">
        <v>11</v>
      </c>
      <c r="I6314" s="20" t="s">
        <v>259</v>
      </c>
      <c r="J6314" s="11" t="s">
        <v>261</v>
      </c>
      <c r="K6314" s="11" t="s">
        <v>11524</v>
      </c>
      <c r="L6314" s="11">
        <v>2</v>
      </c>
    </row>
    <row r="6315" spans="1:12">
      <c r="A6315" s="11" t="s">
        <v>12076</v>
      </c>
      <c r="D6315" s="11" t="s">
        <v>260</v>
      </c>
      <c r="E6315" s="19" t="s">
        <v>11338</v>
      </c>
      <c r="F6315" s="10">
        <v>42036</v>
      </c>
      <c r="G6315" s="10">
        <v>45689</v>
      </c>
      <c r="H6315" s="11">
        <v>11</v>
      </c>
      <c r="I6315" s="20" t="s">
        <v>259</v>
      </c>
      <c r="J6315" s="11" t="s">
        <v>261</v>
      </c>
      <c r="K6315" s="11" t="s">
        <v>11524</v>
      </c>
      <c r="L6315" s="11">
        <v>2</v>
      </c>
    </row>
    <row r="6316" spans="1:12">
      <c r="A6316" s="11" t="s">
        <v>12077</v>
      </c>
      <c r="D6316" s="11" t="s">
        <v>260</v>
      </c>
      <c r="E6316" s="19" t="s">
        <v>11339</v>
      </c>
      <c r="F6316" s="10">
        <v>42036</v>
      </c>
      <c r="G6316" s="10">
        <v>45689</v>
      </c>
      <c r="H6316" s="11">
        <v>11</v>
      </c>
      <c r="I6316" s="20" t="s">
        <v>259</v>
      </c>
      <c r="J6316" s="11" t="s">
        <v>261</v>
      </c>
      <c r="K6316" s="11" t="s">
        <v>11524</v>
      </c>
      <c r="L6316" s="11">
        <v>2</v>
      </c>
    </row>
    <row r="6317" spans="1:12">
      <c r="A6317" s="11" t="s">
        <v>12078</v>
      </c>
      <c r="D6317" s="11" t="s">
        <v>260</v>
      </c>
      <c r="E6317" s="19" t="s">
        <v>11340</v>
      </c>
      <c r="F6317" s="10">
        <v>42036</v>
      </c>
      <c r="G6317" s="10">
        <v>45689</v>
      </c>
      <c r="H6317" s="11">
        <v>11</v>
      </c>
      <c r="I6317" s="20" t="s">
        <v>259</v>
      </c>
      <c r="J6317" s="11" t="s">
        <v>261</v>
      </c>
      <c r="K6317" s="11" t="s">
        <v>11524</v>
      </c>
      <c r="L6317" s="11">
        <v>2</v>
      </c>
    </row>
    <row r="6318" spans="1:12">
      <c r="A6318" s="11" t="s">
        <v>12079</v>
      </c>
      <c r="D6318" s="11" t="s">
        <v>260</v>
      </c>
      <c r="E6318" s="19" t="s">
        <v>11341</v>
      </c>
      <c r="F6318" s="10">
        <v>42036</v>
      </c>
      <c r="G6318" s="10">
        <v>45689</v>
      </c>
      <c r="H6318" s="11">
        <v>11</v>
      </c>
      <c r="I6318" s="20" t="s">
        <v>259</v>
      </c>
      <c r="J6318" s="11" t="s">
        <v>261</v>
      </c>
      <c r="K6318" s="11" t="s">
        <v>11524</v>
      </c>
      <c r="L6318" s="11">
        <v>2</v>
      </c>
    </row>
    <row r="6319" spans="1:12">
      <c r="A6319" s="11" t="s">
        <v>12080</v>
      </c>
      <c r="D6319" s="11" t="s">
        <v>260</v>
      </c>
      <c r="E6319" s="19" t="s">
        <v>11342</v>
      </c>
      <c r="F6319" s="10">
        <v>42036</v>
      </c>
      <c r="G6319" s="10">
        <v>45689</v>
      </c>
      <c r="H6319" s="11">
        <v>11</v>
      </c>
      <c r="I6319" s="20" t="s">
        <v>259</v>
      </c>
      <c r="J6319" s="11" t="s">
        <v>261</v>
      </c>
      <c r="K6319" s="11" t="s">
        <v>11524</v>
      </c>
      <c r="L6319" s="11">
        <v>2</v>
      </c>
    </row>
    <row r="6320" spans="1:12">
      <c r="A6320" s="11" t="s">
        <v>12081</v>
      </c>
      <c r="D6320" s="11" t="s">
        <v>260</v>
      </c>
      <c r="E6320" s="19" t="s">
        <v>11343</v>
      </c>
      <c r="F6320" s="10">
        <v>42036</v>
      </c>
      <c r="G6320" s="10">
        <v>45689</v>
      </c>
      <c r="H6320" s="11">
        <v>11</v>
      </c>
      <c r="I6320" s="20" t="s">
        <v>259</v>
      </c>
      <c r="J6320" s="11" t="s">
        <v>261</v>
      </c>
      <c r="K6320" s="11" t="s">
        <v>11524</v>
      </c>
      <c r="L6320" s="11">
        <v>2</v>
      </c>
    </row>
    <row r="6321" spans="1:12">
      <c r="A6321" s="11" t="s">
        <v>12082</v>
      </c>
      <c r="D6321" s="11" t="s">
        <v>260</v>
      </c>
      <c r="E6321" s="19" t="s">
        <v>11344</v>
      </c>
      <c r="F6321" s="10">
        <v>42036</v>
      </c>
      <c r="G6321" s="10">
        <v>45689</v>
      </c>
      <c r="H6321" s="11">
        <v>11</v>
      </c>
      <c r="I6321" s="20" t="s">
        <v>259</v>
      </c>
      <c r="J6321" s="11" t="s">
        <v>261</v>
      </c>
      <c r="K6321" s="11" t="s">
        <v>11524</v>
      </c>
      <c r="L6321" s="11">
        <v>2</v>
      </c>
    </row>
    <row r="6322" spans="1:12">
      <c r="A6322" s="11" t="s">
        <v>12083</v>
      </c>
      <c r="D6322" s="11" t="s">
        <v>260</v>
      </c>
      <c r="E6322" s="19" t="s">
        <v>11345</v>
      </c>
      <c r="F6322" s="10">
        <v>42036</v>
      </c>
      <c r="G6322" s="10">
        <v>45689</v>
      </c>
      <c r="H6322" s="11">
        <v>11</v>
      </c>
      <c r="I6322" s="20" t="s">
        <v>259</v>
      </c>
      <c r="J6322" s="11" t="s">
        <v>261</v>
      </c>
      <c r="K6322" s="11" t="s">
        <v>11524</v>
      </c>
      <c r="L6322" s="11">
        <v>2</v>
      </c>
    </row>
    <row r="6323" spans="1:12">
      <c r="A6323" s="11" t="s">
        <v>12084</v>
      </c>
      <c r="D6323" s="11" t="s">
        <v>260</v>
      </c>
      <c r="E6323" s="19" t="s">
        <v>11346</v>
      </c>
      <c r="F6323" s="10">
        <v>42036</v>
      </c>
      <c r="G6323" s="10">
        <v>45689</v>
      </c>
      <c r="H6323" s="11">
        <v>11</v>
      </c>
      <c r="I6323" s="20" t="s">
        <v>259</v>
      </c>
      <c r="J6323" s="11" t="s">
        <v>261</v>
      </c>
      <c r="K6323" s="11" t="s">
        <v>11524</v>
      </c>
      <c r="L6323" s="11">
        <v>2</v>
      </c>
    </row>
    <row r="6324" spans="1:12">
      <c r="A6324" s="11" t="s">
        <v>12085</v>
      </c>
      <c r="D6324" s="11" t="s">
        <v>260</v>
      </c>
      <c r="E6324" s="19" t="s">
        <v>11347</v>
      </c>
      <c r="F6324" s="10">
        <v>42036</v>
      </c>
      <c r="G6324" s="10">
        <v>45689</v>
      </c>
      <c r="H6324" s="11">
        <v>11</v>
      </c>
      <c r="I6324" s="20" t="s">
        <v>259</v>
      </c>
      <c r="J6324" s="11" t="s">
        <v>261</v>
      </c>
      <c r="K6324" s="11" t="s">
        <v>11524</v>
      </c>
      <c r="L6324" s="11">
        <v>2</v>
      </c>
    </row>
    <row r="6325" spans="1:12">
      <c r="A6325" s="11" t="s">
        <v>12086</v>
      </c>
      <c r="D6325" s="11" t="s">
        <v>260</v>
      </c>
      <c r="E6325" s="19" t="s">
        <v>11348</v>
      </c>
      <c r="F6325" s="10">
        <v>42036</v>
      </c>
      <c r="G6325" s="10">
        <v>45689</v>
      </c>
      <c r="H6325" s="11">
        <v>11</v>
      </c>
      <c r="I6325" s="20" t="s">
        <v>259</v>
      </c>
      <c r="J6325" s="11" t="s">
        <v>261</v>
      </c>
      <c r="K6325" s="11" t="s">
        <v>11524</v>
      </c>
      <c r="L6325" s="11">
        <v>2</v>
      </c>
    </row>
    <row r="6326" spans="1:12">
      <c r="A6326" s="11" t="s">
        <v>12087</v>
      </c>
      <c r="D6326" s="11" t="s">
        <v>260</v>
      </c>
      <c r="E6326" s="19" t="s">
        <v>11349</v>
      </c>
      <c r="F6326" s="10">
        <v>42036</v>
      </c>
      <c r="G6326" s="10">
        <v>45689</v>
      </c>
      <c r="H6326" s="11">
        <v>11</v>
      </c>
      <c r="I6326" s="20" t="s">
        <v>259</v>
      </c>
      <c r="J6326" s="11" t="s">
        <v>261</v>
      </c>
      <c r="K6326" s="11" t="s">
        <v>11524</v>
      </c>
      <c r="L6326" s="11">
        <v>2</v>
      </c>
    </row>
    <row r="6327" spans="1:12">
      <c r="A6327" s="11" t="s">
        <v>12088</v>
      </c>
      <c r="D6327" s="11" t="s">
        <v>260</v>
      </c>
      <c r="E6327" s="19" t="s">
        <v>11350</v>
      </c>
      <c r="F6327" s="10">
        <v>42036</v>
      </c>
      <c r="G6327" s="10">
        <v>45689</v>
      </c>
      <c r="H6327" s="11">
        <v>11</v>
      </c>
      <c r="I6327" s="11" t="s">
        <v>277</v>
      </c>
      <c r="J6327" s="11" t="s">
        <v>261</v>
      </c>
      <c r="K6327" s="11" t="s">
        <v>11524</v>
      </c>
      <c r="L6327" s="11">
        <v>2</v>
      </c>
    </row>
    <row r="6328" spans="1:12">
      <c r="A6328" s="11" t="s">
        <v>12089</v>
      </c>
      <c r="D6328" s="11" t="s">
        <v>260</v>
      </c>
      <c r="E6328" s="19" t="s">
        <v>11351</v>
      </c>
      <c r="F6328" s="10">
        <v>42036</v>
      </c>
      <c r="G6328" s="10">
        <v>45689</v>
      </c>
      <c r="H6328" s="11">
        <v>11</v>
      </c>
      <c r="I6328" s="11" t="s">
        <v>277</v>
      </c>
      <c r="J6328" s="11" t="s">
        <v>261</v>
      </c>
      <c r="K6328" s="11" t="s">
        <v>11524</v>
      </c>
      <c r="L6328" s="11">
        <v>2</v>
      </c>
    </row>
    <row r="6329" spans="1:12">
      <c r="A6329" s="11" t="s">
        <v>12090</v>
      </c>
      <c r="D6329" s="11" t="s">
        <v>260</v>
      </c>
      <c r="E6329" s="19" t="s">
        <v>11352</v>
      </c>
      <c r="F6329" s="10">
        <v>42036</v>
      </c>
      <c r="G6329" s="10">
        <v>45689</v>
      </c>
      <c r="H6329" s="11">
        <v>11</v>
      </c>
      <c r="I6329" s="11" t="s">
        <v>277</v>
      </c>
      <c r="J6329" s="11" t="s">
        <v>261</v>
      </c>
      <c r="K6329" s="11" t="s">
        <v>11524</v>
      </c>
      <c r="L6329" s="11">
        <v>2</v>
      </c>
    </row>
    <row r="6330" spans="1:12">
      <c r="A6330" s="11" t="s">
        <v>11911</v>
      </c>
      <c r="D6330" s="11" t="s">
        <v>260</v>
      </c>
      <c r="E6330" s="19" t="s">
        <v>11353</v>
      </c>
      <c r="F6330" s="10">
        <v>42036</v>
      </c>
      <c r="G6330" s="10">
        <v>45689</v>
      </c>
      <c r="H6330" s="11">
        <v>11</v>
      </c>
      <c r="I6330" s="20" t="s">
        <v>259</v>
      </c>
      <c r="J6330" s="11" t="s">
        <v>261</v>
      </c>
      <c r="K6330" s="11" t="s">
        <v>11524</v>
      </c>
      <c r="L6330" s="11">
        <v>2</v>
      </c>
    </row>
    <row r="6331" spans="1:12">
      <c r="A6331" s="11" t="s">
        <v>11912</v>
      </c>
      <c r="D6331" s="11" t="s">
        <v>260</v>
      </c>
      <c r="E6331" s="19" t="s">
        <v>11354</v>
      </c>
      <c r="F6331" s="10">
        <v>42036</v>
      </c>
      <c r="G6331" s="10">
        <v>45689</v>
      </c>
      <c r="H6331" s="11">
        <v>11</v>
      </c>
      <c r="I6331" s="20" t="s">
        <v>259</v>
      </c>
      <c r="J6331" s="11" t="s">
        <v>261</v>
      </c>
      <c r="K6331" s="11" t="s">
        <v>11524</v>
      </c>
      <c r="L6331" s="11">
        <v>2</v>
      </c>
    </row>
    <row r="6332" spans="1:12">
      <c r="A6332" s="11" t="s">
        <v>11913</v>
      </c>
      <c r="D6332" s="11" t="s">
        <v>260</v>
      </c>
      <c r="E6332" s="19" t="s">
        <v>11355</v>
      </c>
      <c r="F6332" s="10">
        <v>42036</v>
      </c>
      <c r="G6332" s="10">
        <v>45689</v>
      </c>
      <c r="H6332" s="11">
        <v>11</v>
      </c>
      <c r="I6332" s="20" t="s">
        <v>259</v>
      </c>
      <c r="J6332" s="11" t="s">
        <v>261</v>
      </c>
      <c r="K6332" s="11" t="s">
        <v>11524</v>
      </c>
      <c r="L6332" s="11">
        <v>2</v>
      </c>
    </row>
    <row r="6333" spans="1:12">
      <c r="A6333" s="11" t="s">
        <v>11914</v>
      </c>
      <c r="D6333" s="11" t="s">
        <v>260</v>
      </c>
      <c r="E6333" s="19" t="s">
        <v>11356</v>
      </c>
      <c r="F6333" s="10">
        <v>42036</v>
      </c>
      <c r="G6333" s="10">
        <v>45689</v>
      </c>
      <c r="H6333" s="11">
        <v>11</v>
      </c>
      <c r="I6333" s="20" t="s">
        <v>259</v>
      </c>
      <c r="J6333" s="11" t="s">
        <v>261</v>
      </c>
      <c r="K6333" s="11" t="s">
        <v>11524</v>
      </c>
      <c r="L6333" s="11">
        <v>2</v>
      </c>
    </row>
    <row r="6334" spans="1:12">
      <c r="A6334" s="11" t="s">
        <v>11915</v>
      </c>
      <c r="D6334" s="11" t="s">
        <v>260</v>
      </c>
      <c r="E6334" s="19" t="s">
        <v>11357</v>
      </c>
      <c r="F6334" s="10">
        <v>42036</v>
      </c>
      <c r="G6334" s="10">
        <v>45689</v>
      </c>
      <c r="H6334" s="11">
        <v>11</v>
      </c>
      <c r="I6334" s="20" t="s">
        <v>259</v>
      </c>
      <c r="J6334" s="11" t="s">
        <v>261</v>
      </c>
      <c r="K6334" s="11" t="s">
        <v>11524</v>
      </c>
      <c r="L6334" s="11">
        <v>2</v>
      </c>
    </row>
    <row r="6335" spans="1:12">
      <c r="A6335" s="11" t="s">
        <v>11916</v>
      </c>
      <c r="D6335" s="11" t="s">
        <v>260</v>
      </c>
      <c r="E6335" s="19" t="s">
        <v>11358</v>
      </c>
      <c r="F6335" s="10">
        <v>42036</v>
      </c>
      <c r="G6335" s="10">
        <v>45689</v>
      </c>
      <c r="H6335" s="11">
        <v>11</v>
      </c>
      <c r="I6335" s="20" t="s">
        <v>259</v>
      </c>
      <c r="J6335" s="11" t="s">
        <v>261</v>
      </c>
      <c r="K6335" s="11" t="s">
        <v>11524</v>
      </c>
      <c r="L6335" s="11">
        <v>2</v>
      </c>
    </row>
    <row r="6336" spans="1:12">
      <c r="A6336" s="11" t="s">
        <v>11917</v>
      </c>
      <c r="D6336" s="11" t="s">
        <v>260</v>
      </c>
      <c r="E6336" s="19" t="s">
        <v>11359</v>
      </c>
      <c r="F6336" s="10">
        <v>42036</v>
      </c>
      <c r="G6336" s="10">
        <v>45689</v>
      </c>
      <c r="H6336" s="11">
        <v>11</v>
      </c>
      <c r="I6336" s="20" t="s">
        <v>259</v>
      </c>
      <c r="J6336" s="11" t="s">
        <v>261</v>
      </c>
      <c r="K6336" s="11" t="s">
        <v>11524</v>
      </c>
      <c r="L6336" s="11">
        <v>2</v>
      </c>
    </row>
    <row r="6337" spans="1:12">
      <c r="A6337" s="11" t="s">
        <v>11918</v>
      </c>
      <c r="D6337" s="11" t="s">
        <v>260</v>
      </c>
      <c r="E6337" s="19" t="s">
        <v>11360</v>
      </c>
      <c r="F6337" s="10">
        <v>42036</v>
      </c>
      <c r="G6337" s="10">
        <v>45689</v>
      </c>
      <c r="H6337" s="11">
        <v>11</v>
      </c>
      <c r="I6337" s="20" t="s">
        <v>259</v>
      </c>
      <c r="J6337" s="11" t="s">
        <v>261</v>
      </c>
      <c r="K6337" s="11" t="s">
        <v>11524</v>
      </c>
      <c r="L6337" s="11">
        <v>2</v>
      </c>
    </row>
    <row r="6338" spans="1:12">
      <c r="A6338" s="11" t="s">
        <v>11919</v>
      </c>
      <c r="D6338" s="11" t="s">
        <v>260</v>
      </c>
      <c r="E6338" s="19" t="s">
        <v>11361</v>
      </c>
      <c r="F6338" s="10">
        <v>42036</v>
      </c>
      <c r="G6338" s="10">
        <v>45689</v>
      </c>
      <c r="H6338" s="11">
        <v>11</v>
      </c>
      <c r="I6338" s="20" t="s">
        <v>259</v>
      </c>
      <c r="J6338" s="11" t="s">
        <v>261</v>
      </c>
      <c r="K6338" s="11" t="s">
        <v>11524</v>
      </c>
      <c r="L6338" s="11">
        <v>2</v>
      </c>
    </row>
    <row r="6339" spans="1:12">
      <c r="A6339" s="11" t="s">
        <v>11920</v>
      </c>
      <c r="D6339" s="11" t="s">
        <v>260</v>
      </c>
      <c r="E6339" s="19" t="s">
        <v>11362</v>
      </c>
      <c r="F6339" s="10">
        <v>42036</v>
      </c>
      <c r="G6339" s="10">
        <v>45689</v>
      </c>
      <c r="H6339" s="11">
        <v>11</v>
      </c>
      <c r="I6339" s="20" t="s">
        <v>259</v>
      </c>
      <c r="J6339" s="11" t="s">
        <v>261</v>
      </c>
      <c r="K6339" s="11" t="s">
        <v>11524</v>
      </c>
      <c r="L6339" s="11">
        <v>2</v>
      </c>
    </row>
    <row r="6340" spans="1:12">
      <c r="A6340" s="11" t="s">
        <v>11921</v>
      </c>
      <c r="D6340" s="11" t="s">
        <v>260</v>
      </c>
      <c r="E6340" s="19" t="s">
        <v>11363</v>
      </c>
      <c r="F6340" s="10">
        <v>42036</v>
      </c>
      <c r="G6340" s="10">
        <v>45689</v>
      </c>
      <c r="H6340" s="11">
        <v>11</v>
      </c>
      <c r="I6340" s="20" t="s">
        <v>259</v>
      </c>
      <c r="J6340" s="11" t="s">
        <v>261</v>
      </c>
      <c r="K6340" s="11" t="s">
        <v>11524</v>
      </c>
      <c r="L6340" s="11">
        <v>2</v>
      </c>
    </row>
    <row r="6341" spans="1:12">
      <c r="A6341" s="11" t="s">
        <v>11922</v>
      </c>
      <c r="D6341" s="11" t="s">
        <v>260</v>
      </c>
      <c r="E6341" s="19" t="s">
        <v>11364</v>
      </c>
      <c r="F6341" s="10">
        <v>42036</v>
      </c>
      <c r="G6341" s="10">
        <v>45689</v>
      </c>
      <c r="H6341" s="11">
        <v>11</v>
      </c>
      <c r="I6341" s="20" t="s">
        <v>259</v>
      </c>
      <c r="J6341" s="11" t="s">
        <v>261</v>
      </c>
      <c r="K6341" s="11" t="s">
        <v>11524</v>
      </c>
      <c r="L6341" s="11">
        <v>2</v>
      </c>
    </row>
    <row r="6342" spans="1:12">
      <c r="A6342" s="11" t="s">
        <v>11923</v>
      </c>
      <c r="D6342" s="11" t="s">
        <v>260</v>
      </c>
      <c r="E6342" s="19" t="s">
        <v>11365</v>
      </c>
      <c r="F6342" s="10">
        <v>42036</v>
      </c>
      <c r="G6342" s="10">
        <v>45689</v>
      </c>
      <c r="H6342" s="11">
        <v>11</v>
      </c>
      <c r="I6342" s="20" t="s">
        <v>259</v>
      </c>
      <c r="J6342" s="11" t="s">
        <v>261</v>
      </c>
      <c r="K6342" s="11" t="s">
        <v>11524</v>
      </c>
      <c r="L6342" s="11">
        <v>2</v>
      </c>
    </row>
    <row r="6343" spans="1:12">
      <c r="A6343" s="11" t="s">
        <v>11924</v>
      </c>
      <c r="D6343" s="11" t="s">
        <v>260</v>
      </c>
      <c r="E6343" s="19" t="s">
        <v>11366</v>
      </c>
      <c r="F6343" s="10">
        <v>42036</v>
      </c>
      <c r="G6343" s="10">
        <v>45689</v>
      </c>
      <c r="H6343" s="11">
        <v>11</v>
      </c>
      <c r="I6343" s="20" t="s">
        <v>259</v>
      </c>
      <c r="J6343" s="11" t="s">
        <v>261</v>
      </c>
      <c r="K6343" s="11" t="s">
        <v>11524</v>
      </c>
      <c r="L6343" s="11">
        <v>2</v>
      </c>
    </row>
    <row r="6344" spans="1:12">
      <c r="A6344" s="11" t="s">
        <v>11925</v>
      </c>
      <c r="D6344" s="11" t="s">
        <v>260</v>
      </c>
      <c r="E6344" s="19" t="s">
        <v>11367</v>
      </c>
      <c r="F6344" s="10">
        <v>42036</v>
      </c>
      <c r="G6344" s="10">
        <v>45689</v>
      </c>
      <c r="H6344" s="11">
        <v>11</v>
      </c>
      <c r="I6344" s="20" t="s">
        <v>259</v>
      </c>
      <c r="J6344" s="11" t="s">
        <v>261</v>
      </c>
      <c r="K6344" s="11" t="s">
        <v>11524</v>
      </c>
      <c r="L6344" s="11">
        <v>2</v>
      </c>
    </row>
    <row r="6345" spans="1:12">
      <c r="A6345" s="11" t="s">
        <v>11926</v>
      </c>
      <c r="D6345" s="11" t="s">
        <v>260</v>
      </c>
      <c r="E6345" s="19" t="s">
        <v>11368</v>
      </c>
      <c r="F6345" s="10">
        <v>42036</v>
      </c>
      <c r="G6345" s="10">
        <v>45689</v>
      </c>
      <c r="H6345" s="11">
        <v>11</v>
      </c>
      <c r="I6345" s="11" t="s">
        <v>277</v>
      </c>
      <c r="J6345" s="11" t="s">
        <v>261</v>
      </c>
      <c r="K6345" s="11" t="s">
        <v>11524</v>
      </c>
      <c r="L6345" s="11">
        <v>2</v>
      </c>
    </row>
    <row r="6346" spans="1:12">
      <c r="A6346" s="11" t="s">
        <v>11927</v>
      </c>
      <c r="D6346" s="11" t="s">
        <v>260</v>
      </c>
      <c r="E6346" s="19" t="s">
        <v>11369</v>
      </c>
      <c r="F6346" s="10">
        <v>42036</v>
      </c>
      <c r="G6346" s="10">
        <v>45689</v>
      </c>
      <c r="H6346" s="11">
        <v>11</v>
      </c>
      <c r="I6346" s="11" t="s">
        <v>277</v>
      </c>
      <c r="J6346" s="11" t="s">
        <v>261</v>
      </c>
      <c r="K6346" s="11" t="s">
        <v>11524</v>
      </c>
      <c r="L6346" s="11">
        <v>2</v>
      </c>
    </row>
    <row r="6347" spans="1:12">
      <c r="A6347" s="11" t="s">
        <v>11928</v>
      </c>
      <c r="D6347" s="11" t="s">
        <v>260</v>
      </c>
      <c r="E6347" s="19" t="s">
        <v>11370</v>
      </c>
      <c r="F6347" s="10">
        <v>42036</v>
      </c>
      <c r="G6347" s="10">
        <v>45689</v>
      </c>
      <c r="H6347" s="11">
        <v>11</v>
      </c>
      <c r="I6347" s="11" t="s">
        <v>277</v>
      </c>
      <c r="J6347" s="11" t="s">
        <v>261</v>
      </c>
      <c r="K6347" s="11" t="s">
        <v>11524</v>
      </c>
      <c r="L6347" s="11">
        <v>2</v>
      </c>
    </row>
    <row r="6348" spans="1:12">
      <c r="A6348" s="11" t="s">
        <v>12397</v>
      </c>
      <c r="D6348" s="11" t="s">
        <v>260</v>
      </c>
      <c r="E6348" s="19" t="s">
        <v>11371</v>
      </c>
      <c r="F6348" s="10">
        <v>42036</v>
      </c>
      <c r="G6348" s="10">
        <v>45689</v>
      </c>
      <c r="H6348" s="11">
        <v>11</v>
      </c>
      <c r="I6348" s="20" t="s">
        <v>259</v>
      </c>
      <c r="J6348" s="11" t="s">
        <v>261</v>
      </c>
      <c r="K6348" s="11" t="s">
        <v>11524</v>
      </c>
      <c r="L6348" s="11">
        <v>2</v>
      </c>
    </row>
    <row r="6349" spans="1:12">
      <c r="A6349" s="11" t="s">
        <v>12398</v>
      </c>
      <c r="D6349" s="11" t="s">
        <v>260</v>
      </c>
      <c r="E6349" s="19" t="s">
        <v>11372</v>
      </c>
      <c r="F6349" s="10">
        <v>42036</v>
      </c>
      <c r="G6349" s="10">
        <v>45689</v>
      </c>
      <c r="H6349" s="11">
        <v>11</v>
      </c>
      <c r="I6349" s="20" t="s">
        <v>259</v>
      </c>
      <c r="J6349" s="11" t="s">
        <v>261</v>
      </c>
      <c r="K6349" s="11" t="s">
        <v>11524</v>
      </c>
      <c r="L6349" s="11">
        <v>2</v>
      </c>
    </row>
    <row r="6350" spans="1:12">
      <c r="A6350" s="11" t="s">
        <v>12399</v>
      </c>
      <c r="D6350" s="11" t="s">
        <v>260</v>
      </c>
      <c r="E6350" s="19" t="s">
        <v>11373</v>
      </c>
      <c r="F6350" s="10">
        <v>42036</v>
      </c>
      <c r="G6350" s="10">
        <v>45689</v>
      </c>
      <c r="H6350" s="11">
        <v>11</v>
      </c>
      <c r="I6350" s="20" t="s">
        <v>259</v>
      </c>
      <c r="J6350" s="11" t="s">
        <v>261</v>
      </c>
      <c r="K6350" s="11" t="s">
        <v>11524</v>
      </c>
      <c r="L6350" s="11">
        <v>2</v>
      </c>
    </row>
    <row r="6351" spans="1:12">
      <c r="A6351" s="11" t="s">
        <v>12400</v>
      </c>
      <c r="D6351" s="11" t="s">
        <v>260</v>
      </c>
      <c r="E6351" s="19" t="s">
        <v>11374</v>
      </c>
      <c r="F6351" s="10">
        <v>42036</v>
      </c>
      <c r="G6351" s="10">
        <v>45689</v>
      </c>
      <c r="H6351" s="11">
        <v>11</v>
      </c>
      <c r="I6351" s="20" t="s">
        <v>259</v>
      </c>
      <c r="J6351" s="11" t="s">
        <v>261</v>
      </c>
      <c r="K6351" s="11" t="s">
        <v>11524</v>
      </c>
      <c r="L6351" s="11">
        <v>2</v>
      </c>
    </row>
    <row r="6352" spans="1:12">
      <c r="A6352" s="11" t="s">
        <v>12401</v>
      </c>
      <c r="D6352" s="11" t="s">
        <v>260</v>
      </c>
      <c r="E6352" s="19" t="s">
        <v>11375</v>
      </c>
      <c r="F6352" s="10">
        <v>42036</v>
      </c>
      <c r="G6352" s="10">
        <v>45689</v>
      </c>
      <c r="H6352" s="11">
        <v>11</v>
      </c>
      <c r="I6352" s="20" t="s">
        <v>259</v>
      </c>
      <c r="J6352" s="11" t="s">
        <v>261</v>
      </c>
      <c r="K6352" s="11" t="s">
        <v>11524</v>
      </c>
      <c r="L6352" s="11">
        <v>2</v>
      </c>
    </row>
    <row r="6353" spans="1:12">
      <c r="A6353" s="11" t="s">
        <v>12402</v>
      </c>
      <c r="D6353" s="11" t="s">
        <v>260</v>
      </c>
      <c r="E6353" s="19" t="s">
        <v>11376</v>
      </c>
      <c r="F6353" s="10">
        <v>42036</v>
      </c>
      <c r="G6353" s="10">
        <v>45689</v>
      </c>
      <c r="H6353" s="11">
        <v>11</v>
      </c>
      <c r="I6353" s="20" t="s">
        <v>259</v>
      </c>
      <c r="J6353" s="11" t="s">
        <v>261</v>
      </c>
      <c r="K6353" s="11" t="s">
        <v>11524</v>
      </c>
      <c r="L6353" s="11">
        <v>2</v>
      </c>
    </row>
    <row r="6354" spans="1:12">
      <c r="A6354" s="11" t="s">
        <v>12403</v>
      </c>
      <c r="D6354" s="11" t="s">
        <v>260</v>
      </c>
      <c r="E6354" s="19" t="s">
        <v>11377</v>
      </c>
      <c r="F6354" s="10">
        <v>42036</v>
      </c>
      <c r="G6354" s="10">
        <v>45689</v>
      </c>
      <c r="H6354" s="11">
        <v>11</v>
      </c>
      <c r="I6354" s="20" t="s">
        <v>259</v>
      </c>
      <c r="J6354" s="11" t="s">
        <v>261</v>
      </c>
      <c r="K6354" s="11" t="s">
        <v>11524</v>
      </c>
      <c r="L6354" s="11">
        <v>2</v>
      </c>
    </row>
    <row r="6355" spans="1:12">
      <c r="A6355" s="11" t="s">
        <v>12404</v>
      </c>
      <c r="D6355" s="11" t="s">
        <v>260</v>
      </c>
      <c r="E6355" s="19" t="s">
        <v>11378</v>
      </c>
      <c r="F6355" s="10">
        <v>42036</v>
      </c>
      <c r="G6355" s="10">
        <v>45689</v>
      </c>
      <c r="H6355" s="11">
        <v>11</v>
      </c>
      <c r="I6355" s="20" t="s">
        <v>259</v>
      </c>
      <c r="J6355" s="11" t="s">
        <v>261</v>
      </c>
      <c r="K6355" s="11" t="s">
        <v>11524</v>
      </c>
      <c r="L6355" s="11">
        <v>2</v>
      </c>
    </row>
    <row r="6356" spans="1:12">
      <c r="A6356" s="11" t="s">
        <v>12405</v>
      </c>
      <c r="D6356" s="11" t="s">
        <v>260</v>
      </c>
      <c r="E6356" s="19" t="s">
        <v>11379</v>
      </c>
      <c r="F6356" s="10">
        <v>42036</v>
      </c>
      <c r="G6356" s="10">
        <v>45689</v>
      </c>
      <c r="H6356" s="11">
        <v>11</v>
      </c>
      <c r="I6356" s="20" t="s">
        <v>259</v>
      </c>
      <c r="J6356" s="11" t="s">
        <v>261</v>
      </c>
      <c r="K6356" s="11" t="s">
        <v>11524</v>
      </c>
      <c r="L6356" s="11">
        <v>2</v>
      </c>
    </row>
    <row r="6357" spans="1:12">
      <c r="A6357" s="11" t="s">
        <v>12406</v>
      </c>
      <c r="D6357" s="11" t="s">
        <v>260</v>
      </c>
      <c r="E6357" s="19" t="s">
        <v>11380</v>
      </c>
      <c r="F6357" s="10">
        <v>42036</v>
      </c>
      <c r="G6357" s="10">
        <v>45689</v>
      </c>
      <c r="H6357" s="11">
        <v>11</v>
      </c>
      <c r="I6357" s="20" t="s">
        <v>259</v>
      </c>
      <c r="J6357" s="11" t="s">
        <v>261</v>
      </c>
      <c r="K6357" s="11" t="s">
        <v>11524</v>
      </c>
      <c r="L6357" s="11">
        <v>2</v>
      </c>
    </row>
    <row r="6358" spans="1:12">
      <c r="A6358" s="11" t="s">
        <v>12407</v>
      </c>
      <c r="D6358" s="11" t="s">
        <v>260</v>
      </c>
      <c r="E6358" s="19" t="s">
        <v>11381</v>
      </c>
      <c r="F6358" s="10">
        <v>42036</v>
      </c>
      <c r="G6358" s="10">
        <v>45689</v>
      </c>
      <c r="H6358" s="11">
        <v>11</v>
      </c>
      <c r="I6358" s="20" t="s">
        <v>259</v>
      </c>
      <c r="J6358" s="11" t="s">
        <v>261</v>
      </c>
      <c r="K6358" s="11" t="s">
        <v>11524</v>
      </c>
      <c r="L6358" s="11">
        <v>2</v>
      </c>
    </row>
    <row r="6359" spans="1:12">
      <c r="A6359" s="11" t="s">
        <v>12408</v>
      </c>
      <c r="D6359" s="11" t="s">
        <v>260</v>
      </c>
      <c r="E6359" s="19" t="s">
        <v>11382</v>
      </c>
      <c r="F6359" s="10">
        <v>42036</v>
      </c>
      <c r="G6359" s="10">
        <v>45689</v>
      </c>
      <c r="H6359" s="11">
        <v>11</v>
      </c>
      <c r="I6359" s="20" t="s">
        <v>259</v>
      </c>
      <c r="J6359" s="11" t="s">
        <v>261</v>
      </c>
      <c r="K6359" s="11" t="s">
        <v>11524</v>
      </c>
      <c r="L6359" s="11">
        <v>2</v>
      </c>
    </row>
    <row r="6360" spans="1:12">
      <c r="A6360" s="11" t="s">
        <v>12409</v>
      </c>
      <c r="D6360" s="11" t="s">
        <v>260</v>
      </c>
      <c r="E6360" s="19" t="s">
        <v>11383</v>
      </c>
      <c r="F6360" s="10">
        <v>42036</v>
      </c>
      <c r="G6360" s="10">
        <v>45689</v>
      </c>
      <c r="H6360" s="11">
        <v>11</v>
      </c>
      <c r="I6360" s="20" t="s">
        <v>259</v>
      </c>
      <c r="J6360" s="11" t="s">
        <v>261</v>
      </c>
      <c r="K6360" s="11" t="s">
        <v>11524</v>
      </c>
      <c r="L6360" s="11">
        <v>2</v>
      </c>
    </row>
    <row r="6361" spans="1:12">
      <c r="A6361" s="11" t="s">
        <v>12410</v>
      </c>
      <c r="D6361" s="11" t="s">
        <v>260</v>
      </c>
      <c r="E6361" s="19" t="s">
        <v>11384</v>
      </c>
      <c r="F6361" s="10">
        <v>42036</v>
      </c>
      <c r="G6361" s="10">
        <v>45689</v>
      </c>
      <c r="H6361" s="11">
        <v>11</v>
      </c>
      <c r="I6361" s="20" t="s">
        <v>259</v>
      </c>
      <c r="J6361" s="11" t="s">
        <v>261</v>
      </c>
      <c r="K6361" s="11" t="s">
        <v>11524</v>
      </c>
      <c r="L6361" s="11">
        <v>2</v>
      </c>
    </row>
    <row r="6362" spans="1:12">
      <c r="A6362" s="11" t="s">
        <v>12411</v>
      </c>
      <c r="D6362" s="11" t="s">
        <v>260</v>
      </c>
      <c r="E6362" s="19" t="s">
        <v>11385</v>
      </c>
      <c r="F6362" s="10">
        <v>42036</v>
      </c>
      <c r="G6362" s="10">
        <v>45689</v>
      </c>
      <c r="H6362" s="11">
        <v>11</v>
      </c>
      <c r="I6362" s="20" t="s">
        <v>259</v>
      </c>
      <c r="J6362" s="11" t="s">
        <v>261</v>
      </c>
      <c r="K6362" s="11" t="s">
        <v>11524</v>
      </c>
      <c r="L6362" s="11">
        <v>2</v>
      </c>
    </row>
    <row r="6363" spans="1:12">
      <c r="A6363" s="11" t="s">
        <v>12412</v>
      </c>
      <c r="D6363" s="11" t="s">
        <v>260</v>
      </c>
      <c r="E6363" s="19" t="s">
        <v>11386</v>
      </c>
      <c r="F6363" s="10">
        <v>42036</v>
      </c>
      <c r="G6363" s="10">
        <v>45689</v>
      </c>
      <c r="H6363" s="11">
        <v>11</v>
      </c>
      <c r="I6363" s="11" t="s">
        <v>277</v>
      </c>
      <c r="J6363" s="11" t="s">
        <v>261</v>
      </c>
      <c r="K6363" s="11" t="s">
        <v>11524</v>
      </c>
      <c r="L6363" s="11">
        <v>2</v>
      </c>
    </row>
    <row r="6364" spans="1:12">
      <c r="A6364" s="11" t="s">
        <v>12413</v>
      </c>
      <c r="D6364" s="11" t="s">
        <v>260</v>
      </c>
      <c r="E6364" s="19" t="s">
        <v>11387</v>
      </c>
      <c r="F6364" s="10">
        <v>42036</v>
      </c>
      <c r="G6364" s="10">
        <v>45689</v>
      </c>
      <c r="H6364" s="11">
        <v>11</v>
      </c>
      <c r="I6364" s="11" t="s">
        <v>277</v>
      </c>
      <c r="J6364" s="11" t="s">
        <v>261</v>
      </c>
      <c r="K6364" s="11" t="s">
        <v>11524</v>
      </c>
      <c r="L6364" s="11">
        <v>2</v>
      </c>
    </row>
    <row r="6365" spans="1:12">
      <c r="A6365" s="11" t="s">
        <v>12414</v>
      </c>
      <c r="D6365" s="11" t="s">
        <v>260</v>
      </c>
      <c r="E6365" s="19" t="s">
        <v>11388</v>
      </c>
      <c r="F6365" s="10">
        <v>42036</v>
      </c>
      <c r="G6365" s="10">
        <v>45689</v>
      </c>
      <c r="H6365" s="11">
        <v>11</v>
      </c>
      <c r="I6365" s="11" t="s">
        <v>277</v>
      </c>
      <c r="J6365" s="11" t="s">
        <v>261</v>
      </c>
      <c r="K6365" s="11" t="s">
        <v>11524</v>
      </c>
      <c r="L6365" s="11">
        <v>2</v>
      </c>
    </row>
    <row r="6366" spans="1:12">
      <c r="A6366" s="11" t="s">
        <v>12721</v>
      </c>
      <c r="D6366" s="11" t="s">
        <v>260</v>
      </c>
      <c r="E6366" s="19" t="s">
        <v>11389</v>
      </c>
      <c r="F6366" s="10">
        <v>42036</v>
      </c>
      <c r="G6366" s="10">
        <v>45689</v>
      </c>
      <c r="H6366" s="11">
        <v>11</v>
      </c>
      <c r="I6366" s="20" t="s">
        <v>259</v>
      </c>
      <c r="J6366" s="11" t="s">
        <v>261</v>
      </c>
      <c r="K6366" s="11" t="s">
        <v>11524</v>
      </c>
      <c r="L6366" s="11">
        <v>2</v>
      </c>
    </row>
    <row r="6367" spans="1:12">
      <c r="A6367" s="11" t="s">
        <v>12722</v>
      </c>
      <c r="D6367" s="11" t="s">
        <v>260</v>
      </c>
      <c r="E6367" s="19" t="s">
        <v>11390</v>
      </c>
      <c r="F6367" s="10">
        <v>42036</v>
      </c>
      <c r="G6367" s="10">
        <v>45689</v>
      </c>
      <c r="H6367" s="11">
        <v>11</v>
      </c>
      <c r="I6367" s="20" t="s">
        <v>259</v>
      </c>
      <c r="J6367" s="11" t="s">
        <v>261</v>
      </c>
      <c r="K6367" s="11" t="s">
        <v>11524</v>
      </c>
      <c r="L6367" s="11">
        <v>2</v>
      </c>
    </row>
    <row r="6368" spans="1:12">
      <c r="A6368" s="11" t="s">
        <v>12723</v>
      </c>
      <c r="D6368" s="11" t="s">
        <v>260</v>
      </c>
      <c r="E6368" s="19" t="s">
        <v>11391</v>
      </c>
      <c r="F6368" s="10">
        <v>42036</v>
      </c>
      <c r="G6368" s="10">
        <v>45689</v>
      </c>
      <c r="H6368" s="11">
        <v>11</v>
      </c>
      <c r="I6368" s="20" t="s">
        <v>259</v>
      </c>
      <c r="J6368" s="11" t="s">
        <v>261</v>
      </c>
      <c r="K6368" s="11" t="s">
        <v>11524</v>
      </c>
      <c r="L6368" s="11">
        <v>2</v>
      </c>
    </row>
    <row r="6369" spans="1:12">
      <c r="A6369" s="11" t="s">
        <v>12724</v>
      </c>
      <c r="D6369" s="11" t="s">
        <v>260</v>
      </c>
      <c r="E6369" s="19" t="s">
        <v>11392</v>
      </c>
      <c r="F6369" s="10">
        <v>42036</v>
      </c>
      <c r="G6369" s="10">
        <v>45689</v>
      </c>
      <c r="H6369" s="11">
        <v>11</v>
      </c>
      <c r="I6369" s="20" t="s">
        <v>259</v>
      </c>
      <c r="J6369" s="11" t="s">
        <v>261</v>
      </c>
      <c r="K6369" s="11" t="s">
        <v>11524</v>
      </c>
      <c r="L6369" s="11">
        <v>2</v>
      </c>
    </row>
    <row r="6370" spans="1:12">
      <c r="A6370" s="11" t="s">
        <v>12725</v>
      </c>
      <c r="D6370" s="11" t="s">
        <v>260</v>
      </c>
      <c r="E6370" s="19" t="s">
        <v>11393</v>
      </c>
      <c r="F6370" s="10">
        <v>42036</v>
      </c>
      <c r="G6370" s="10">
        <v>45689</v>
      </c>
      <c r="H6370" s="11">
        <v>11</v>
      </c>
      <c r="I6370" s="20" t="s">
        <v>259</v>
      </c>
      <c r="J6370" s="11" t="s">
        <v>261</v>
      </c>
      <c r="K6370" s="11" t="s">
        <v>11524</v>
      </c>
      <c r="L6370" s="11">
        <v>2</v>
      </c>
    </row>
    <row r="6371" spans="1:12">
      <c r="A6371" s="11" t="s">
        <v>12726</v>
      </c>
      <c r="D6371" s="11" t="s">
        <v>260</v>
      </c>
      <c r="E6371" s="19" t="s">
        <v>11394</v>
      </c>
      <c r="F6371" s="10">
        <v>42036</v>
      </c>
      <c r="G6371" s="10">
        <v>45689</v>
      </c>
      <c r="H6371" s="11">
        <v>11</v>
      </c>
      <c r="I6371" s="20" t="s">
        <v>259</v>
      </c>
      <c r="J6371" s="11" t="s">
        <v>261</v>
      </c>
      <c r="K6371" s="11" t="s">
        <v>11524</v>
      </c>
      <c r="L6371" s="11">
        <v>2</v>
      </c>
    </row>
    <row r="6372" spans="1:12">
      <c r="A6372" s="11" t="s">
        <v>12727</v>
      </c>
      <c r="D6372" s="11" t="s">
        <v>260</v>
      </c>
      <c r="E6372" s="19" t="s">
        <v>11395</v>
      </c>
      <c r="F6372" s="10">
        <v>42036</v>
      </c>
      <c r="G6372" s="10">
        <v>45689</v>
      </c>
      <c r="H6372" s="11">
        <v>11</v>
      </c>
      <c r="I6372" s="20" t="s">
        <v>259</v>
      </c>
      <c r="J6372" s="11" t="s">
        <v>261</v>
      </c>
      <c r="K6372" s="11" t="s">
        <v>11524</v>
      </c>
      <c r="L6372" s="11">
        <v>2</v>
      </c>
    </row>
    <row r="6373" spans="1:12">
      <c r="A6373" s="11" t="s">
        <v>12728</v>
      </c>
      <c r="D6373" s="11" t="s">
        <v>260</v>
      </c>
      <c r="E6373" s="19" t="s">
        <v>11396</v>
      </c>
      <c r="F6373" s="10">
        <v>42036</v>
      </c>
      <c r="G6373" s="10">
        <v>45689</v>
      </c>
      <c r="H6373" s="11">
        <v>11</v>
      </c>
      <c r="I6373" s="20" t="s">
        <v>259</v>
      </c>
      <c r="J6373" s="11" t="s">
        <v>261</v>
      </c>
      <c r="K6373" s="11" t="s">
        <v>11524</v>
      </c>
      <c r="L6373" s="11">
        <v>2</v>
      </c>
    </row>
    <row r="6374" spans="1:12">
      <c r="A6374" s="11" t="s">
        <v>12729</v>
      </c>
      <c r="D6374" s="11" t="s">
        <v>260</v>
      </c>
      <c r="E6374" s="19" t="s">
        <v>11397</v>
      </c>
      <c r="F6374" s="10">
        <v>42036</v>
      </c>
      <c r="G6374" s="10">
        <v>45689</v>
      </c>
      <c r="H6374" s="11">
        <v>11</v>
      </c>
      <c r="I6374" s="20" t="s">
        <v>259</v>
      </c>
      <c r="J6374" s="11" t="s">
        <v>261</v>
      </c>
      <c r="K6374" s="11" t="s">
        <v>11524</v>
      </c>
      <c r="L6374" s="11">
        <v>2</v>
      </c>
    </row>
    <row r="6375" spans="1:12">
      <c r="A6375" s="11" t="s">
        <v>12730</v>
      </c>
      <c r="D6375" s="11" t="s">
        <v>260</v>
      </c>
      <c r="E6375" s="19" t="s">
        <v>11398</v>
      </c>
      <c r="F6375" s="10">
        <v>42036</v>
      </c>
      <c r="G6375" s="10">
        <v>45689</v>
      </c>
      <c r="H6375" s="11">
        <v>11</v>
      </c>
      <c r="I6375" s="20" t="s">
        <v>259</v>
      </c>
      <c r="J6375" s="11" t="s">
        <v>261</v>
      </c>
      <c r="K6375" s="11" t="s">
        <v>11524</v>
      </c>
      <c r="L6375" s="11">
        <v>2</v>
      </c>
    </row>
    <row r="6376" spans="1:12">
      <c r="A6376" s="11" t="s">
        <v>12731</v>
      </c>
      <c r="D6376" s="11" t="s">
        <v>260</v>
      </c>
      <c r="E6376" s="19" t="s">
        <v>11399</v>
      </c>
      <c r="F6376" s="10">
        <v>42036</v>
      </c>
      <c r="G6376" s="10">
        <v>45689</v>
      </c>
      <c r="H6376" s="11">
        <v>11</v>
      </c>
      <c r="I6376" s="20" t="s">
        <v>259</v>
      </c>
      <c r="J6376" s="11" t="s">
        <v>261</v>
      </c>
      <c r="K6376" s="11" t="s">
        <v>11524</v>
      </c>
      <c r="L6376" s="11">
        <v>2</v>
      </c>
    </row>
    <row r="6377" spans="1:12">
      <c r="A6377" s="11" t="s">
        <v>12732</v>
      </c>
      <c r="D6377" s="11" t="s">
        <v>260</v>
      </c>
      <c r="E6377" s="19" t="s">
        <v>11400</v>
      </c>
      <c r="F6377" s="10">
        <v>42036</v>
      </c>
      <c r="G6377" s="10">
        <v>45689</v>
      </c>
      <c r="H6377" s="11">
        <v>11</v>
      </c>
      <c r="I6377" s="20" t="s">
        <v>259</v>
      </c>
      <c r="J6377" s="11" t="s">
        <v>261</v>
      </c>
      <c r="K6377" s="11" t="s">
        <v>11524</v>
      </c>
      <c r="L6377" s="11">
        <v>2</v>
      </c>
    </row>
    <row r="6378" spans="1:12">
      <c r="A6378" s="11" t="s">
        <v>12733</v>
      </c>
      <c r="D6378" s="11" t="s">
        <v>260</v>
      </c>
      <c r="E6378" s="19" t="s">
        <v>11401</v>
      </c>
      <c r="F6378" s="10">
        <v>42036</v>
      </c>
      <c r="G6378" s="10">
        <v>45689</v>
      </c>
      <c r="H6378" s="11">
        <v>11</v>
      </c>
      <c r="I6378" s="20" t="s">
        <v>259</v>
      </c>
      <c r="J6378" s="11" t="s">
        <v>261</v>
      </c>
      <c r="K6378" s="11" t="s">
        <v>11524</v>
      </c>
      <c r="L6378" s="11">
        <v>2</v>
      </c>
    </row>
    <row r="6379" spans="1:12">
      <c r="A6379" s="11" t="s">
        <v>12734</v>
      </c>
      <c r="D6379" s="11" t="s">
        <v>260</v>
      </c>
      <c r="E6379" s="19" t="s">
        <v>11402</v>
      </c>
      <c r="F6379" s="10">
        <v>42036</v>
      </c>
      <c r="G6379" s="10">
        <v>45689</v>
      </c>
      <c r="H6379" s="11">
        <v>11</v>
      </c>
      <c r="I6379" s="20" t="s">
        <v>259</v>
      </c>
      <c r="J6379" s="11" t="s">
        <v>261</v>
      </c>
      <c r="K6379" s="11" t="s">
        <v>11524</v>
      </c>
      <c r="L6379" s="11">
        <v>2</v>
      </c>
    </row>
    <row r="6380" spans="1:12">
      <c r="A6380" s="11" t="s">
        <v>12735</v>
      </c>
      <c r="D6380" s="11" t="s">
        <v>260</v>
      </c>
      <c r="E6380" s="19" t="s">
        <v>11403</v>
      </c>
      <c r="F6380" s="10">
        <v>42036</v>
      </c>
      <c r="G6380" s="10">
        <v>45689</v>
      </c>
      <c r="H6380" s="11">
        <v>11</v>
      </c>
      <c r="I6380" s="20" t="s">
        <v>259</v>
      </c>
      <c r="J6380" s="11" t="s">
        <v>261</v>
      </c>
      <c r="K6380" s="11" t="s">
        <v>11524</v>
      </c>
      <c r="L6380" s="11">
        <v>2</v>
      </c>
    </row>
    <row r="6381" spans="1:12">
      <c r="A6381" s="11" t="s">
        <v>12736</v>
      </c>
      <c r="D6381" s="11" t="s">
        <v>260</v>
      </c>
      <c r="E6381" s="19" t="s">
        <v>11404</v>
      </c>
      <c r="F6381" s="10">
        <v>42036</v>
      </c>
      <c r="G6381" s="10">
        <v>45689</v>
      </c>
      <c r="H6381" s="11">
        <v>11</v>
      </c>
      <c r="I6381" s="11" t="s">
        <v>277</v>
      </c>
      <c r="J6381" s="11" t="s">
        <v>261</v>
      </c>
      <c r="K6381" s="11" t="s">
        <v>11524</v>
      </c>
      <c r="L6381" s="11">
        <v>2</v>
      </c>
    </row>
    <row r="6382" spans="1:12">
      <c r="A6382" s="11" t="s">
        <v>12737</v>
      </c>
      <c r="D6382" s="11" t="s">
        <v>260</v>
      </c>
      <c r="E6382" s="19" t="s">
        <v>11405</v>
      </c>
      <c r="F6382" s="10">
        <v>42036</v>
      </c>
      <c r="G6382" s="10">
        <v>45689</v>
      </c>
      <c r="H6382" s="11">
        <v>11</v>
      </c>
      <c r="I6382" s="11" t="s">
        <v>277</v>
      </c>
      <c r="J6382" s="11" t="s">
        <v>261</v>
      </c>
      <c r="K6382" s="11" t="s">
        <v>11524</v>
      </c>
      <c r="L6382" s="11">
        <v>2</v>
      </c>
    </row>
    <row r="6383" spans="1:12">
      <c r="A6383" s="11" t="s">
        <v>12738</v>
      </c>
      <c r="D6383" s="11" t="s">
        <v>260</v>
      </c>
      <c r="E6383" s="19" t="s">
        <v>11406</v>
      </c>
      <c r="F6383" s="10">
        <v>42036</v>
      </c>
      <c r="G6383" s="10">
        <v>45689</v>
      </c>
      <c r="H6383" s="11">
        <v>11</v>
      </c>
      <c r="I6383" s="11" t="s">
        <v>277</v>
      </c>
      <c r="J6383" s="11" t="s">
        <v>261</v>
      </c>
      <c r="K6383" s="11" t="s">
        <v>11524</v>
      </c>
      <c r="L6383" s="11">
        <v>2</v>
      </c>
    </row>
    <row r="6384" spans="1:12">
      <c r="A6384" s="11" t="s">
        <v>12559</v>
      </c>
      <c r="D6384" s="11" t="s">
        <v>260</v>
      </c>
      <c r="E6384" s="19" t="s">
        <v>11407</v>
      </c>
      <c r="F6384" s="10">
        <v>42036</v>
      </c>
      <c r="G6384" s="10">
        <v>45689</v>
      </c>
      <c r="H6384" s="11">
        <v>11</v>
      </c>
      <c r="I6384" s="20" t="s">
        <v>259</v>
      </c>
      <c r="J6384" s="11" t="s">
        <v>261</v>
      </c>
      <c r="K6384" s="11" t="s">
        <v>11524</v>
      </c>
      <c r="L6384" s="11">
        <v>2</v>
      </c>
    </row>
    <row r="6385" spans="1:12">
      <c r="A6385" s="11" t="s">
        <v>12560</v>
      </c>
      <c r="D6385" s="11" t="s">
        <v>260</v>
      </c>
      <c r="E6385" s="19" t="s">
        <v>11408</v>
      </c>
      <c r="F6385" s="10">
        <v>42036</v>
      </c>
      <c r="G6385" s="10">
        <v>45689</v>
      </c>
      <c r="H6385" s="11">
        <v>11</v>
      </c>
      <c r="I6385" s="20" t="s">
        <v>259</v>
      </c>
      <c r="J6385" s="11" t="s">
        <v>261</v>
      </c>
      <c r="K6385" s="11" t="s">
        <v>11524</v>
      </c>
      <c r="L6385" s="11">
        <v>2</v>
      </c>
    </row>
    <row r="6386" spans="1:12">
      <c r="A6386" s="11" t="s">
        <v>12561</v>
      </c>
      <c r="D6386" s="11" t="s">
        <v>260</v>
      </c>
      <c r="E6386" s="19" t="s">
        <v>11409</v>
      </c>
      <c r="F6386" s="10">
        <v>42036</v>
      </c>
      <c r="G6386" s="10">
        <v>45689</v>
      </c>
      <c r="H6386" s="11">
        <v>11</v>
      </c>
      <c r="I6386" s="20" t="s">
        <v>259</v>
      </c>
      <c r="J6386" s="11" t="s">
        <v>261</v>
      </c>
      <c r="K6386" s="11" t="s">
        <v>11524</v>
      </c>
      <c r="L6386" s="11">
        <v>2</v>
      </c>
    </row>
    <row r="6387" spans="1:12">
      <c r="A6387" s="11" t="s">
        <v>12562</v>
      </c>
      <c r="D6387" s="11" t="s">
        <v>260</v>
      </c>
      <c r="E6387" s="19" t="s">
        <v>11410</v>
      </c>
      <c r="F6387" s="10">
        <v>42036</v>
      </c>
      <c r="G6387" s="10">
        <v>45689</v>
      </c>
      <c r="H6387" s="11">
        <v>11</v>
      </c>
      <c r="I6387" s="20" t="s">
        <v>259</v>
      </c>
      <c r="J6387" s="11" t="s">
        <v>261</v>
      </c>
      <c r="K6387" s="11" t="s">
        <v>11524</v>
      </c>
      <c r="L6387" s="11">
        <v>2</v>
      </c>
    </row>
    <row r="6388" spans="1:12">
      <c r="A6388" s="11" t="s">
        <v>12563</v>
      </c>
      <c r="D6388" s="11" t="s">
        <v>260</v>
      </c>
      <c r="E6388" s="19" t="s">
        <v>11411</v>
      </c>
      <c r="F6388" s="10">
        <v>42036</v>
      </c>
      <c r="G6388" s="10">
        <v>45689</v>
      </c>
      <c r="H6388" s="11">
        <v>11</v>
      </c>
      <c r="I6388" s="20" t="s">
        <v>259</v>
      </c>
      <c r="J6388" s="11" t="s">
        <v>261</v>
      </c>
      <c r="K6388" s="11" t="s">
        <v>11524</v>
      </c>
      <c r="L6388" s="11">
        <v>2</v>
      </c>
    </row>
    <row r="6389" spans="1:12">
      <c r="A6389" s="11" t="s">
        <v>12564</v>
      </c>
      <c r="D6389" s="11" t="s">
        <v>260</v>
      </c>
      <c r="E6389" s="19" t="s">
        <v>11412</v>
      </c>
      <c r="F6389" s="10">
        <v>42036</v>
      </c>
      <c r="G6389" s="10">
        <v>45689</v>
      </c>
      <c r="H6389" s="11">
        <v>11</v>
      </c>
      <c r="I6389" s="20" t="s">
        <v>259</v>
      </c>
      <c r="J6389" s="11" t="s">
        <v>261</v>
      </c>
      <c r="K6389" s="11" t="s">
        <v>11524</v>
      </c>
      <c r="L6389" s="11">
        <v>2</v>
      </c>
    </row>
    <row r="6390" spans="1:12">
      <c r="A6390" s="11" t="s">
        <v>12565</v>
      </c>
      <c r="D6390" s="11" t="s">
        <v>260</v>
      </c>
      <c r="E6390" s="19" t="s">
        <v>11413</v>
      </c>
      <c r="F6390" s="10">
        <v>42036</v>
      </c>
      <c r="G6390" s="10">
        <v>45689</v>
      </c>
      <c r="H6390" s="11">
        <v>11</v>
      </c>
      <c r="I6390" s="20" t="s">
        <v>259</v>
      </c>
      <c r="J6390" s="11" t="s">
        <v>261</v>
      </c>
      <c r="K6390" s="11" t="s">
        <v>11524</v>
      </c>
      <c r="L6390" s="11">
        <v>2</v>
      </c>
    </row>
    <row r="6391" spans="1:12">
      <c r="A6391" s="11" t="s">
        <v>12566</v>
      </c>
      <c r="D6391" s="11" t="s">
        <v>260</v>
      </c>
      <c r="E6391" s="19" t="s">
        <v>11414</v>
      </c>
      <c r="F6391" s="10">
        <v>42036</v>
      </c>
      <c r="G6391" s="10">
        <v>45689</v>
      </c>
      <c r="H6391" s="11">
        <v>11</v>
      </c>
      <c r="I6391" s="20" t="s">
        <v>259</v>
      </c>
      <c r="J6391" s="11" t="s">
        <v>261</v>
      </c>
      <c r="K6391" s="11" t="s">
        <v>11524</v>
      </c>
      <c r="L6391" s="11">
        <v>2</v>
      </c>
    </row>
    <row r="6392" spans="1:12">
      <c r="A6392" s="11" t="s">
        <v>12567</v>
      </c>
      <c r="D6392" s="11" t="s">
        <v>260</v>
      </c>
      <c r="E6392" s="19" t="s">
        <v>11415</v>
      </c>
      <c r="F6392" s="10">
        <v>42036</v>
      </c>
      <c r="G6392" s="10">
        <v>45689</v>
      </c>
      <c r="H6392" s="11">
        <v>11</v>
      </c>
      <c r="I6392" s="20" t="s">
        <v>259</v>
      </c>
      <c r="J6392" s="11" t="s">
        <v>261</v>
      </c>
      <c r="K6392" s="11" t="s">
        <v>11524</v>
      </c>
      <c r="L6392" s="11">
        <v>2</v>
      </c>
    </row>
    <row r="6393" spans="1:12">
      <c r="A6393" s="11" t="s">
        <v>12568</v>
      </c>
      <c r="D6393" s="11" t="s">
        <v>260</v>
      </c>
      <c r="E6393" s="19" t="s">
        <v>11416</v>
      </c>
      <c r="F6393" s="10">
        <v>42036</v>
      </c>
      <c r="G6393" s="10">
        <v>45689</v>
      </c>
      <c r="H6393" s="11">
        <v>11</v>
      </c>
      <c r="I6393" s="20" t="s">
        <v>259</v>
      </c>
      <c r="J6393" s="11" t="s">
        <v>261</v>
      </c>
      <c r="K6393" s="11" t="s">
        <v>11524</v>
      </c>
      <c r="L6393" s="11">
        <v>2</v>
      </c>
    </row>
    <row r="6394" spans="1:12">
      <c r="A6394" s="11" t="s">
        <v>12569</v>
      </c>
      <c r="D6394" s="11" t="s">
        <v>260</v>
      </c>
      <c r="E6394" s="19" t="s">
        <v>11417</v>
      </c>
      <c r="F6394" s="10">
        <v>42036</v>
      </c>
      <c r="G6394" s="10">
        <v>45689</v>
      </c>
      <c r="H6394" s="11">
        <v>11</v>
      </c>
      <c r="I6394" s="20" t="s">
        <v>259</v>
      </c>
      <c r="J6394" s="11" t="s">
        <v>261</v>
      </c>
      <c r="K6394" s="11" t="s">
        <v>11524</v>
      </c>
      <c r="L6394" s="11">
        <v>2</v>
      </c>
    </row>
    <row r="6395" spans="1:12">
      <c r="A6395" s="11" t="s">
        <v>12570</v>
      </c>
      <c r="D6395" s="11" t="s">
        <v>260</v>
      </c>
      <c r="E6395" s="19" t="s">
        <v>11418</v>
      </c>
      <c r="F6395" s="10">
        <v>42036</v>
      </c>
      <c r="G6395" s="10">
        <v>45689</v>
      </c>
      <c r="H6395" s="11">
        <v>11</v>
      </c>
      <c r="I6395" s="20" t="s">
        <v>259</v>
      </c>
      <c r="J6395" s="11" t="s">
        <v>261</v>
      </c>
      <c r="K6395" s="11" t="s">
        <v>11524</v>
      </c>
      <c r="L6395" s="11">
        <v>2</v>
      </c>
    </row>
    <row r="6396" spans="1:12">
      <c r="A6396" s="11" t="s">
        <v>12571</v>
      </c>
      <c r="D6396" s="11" t="s">
        <v>260</v>
      </c>
      <c r="E6396" s="19" t="s">
        <v>11419</v>
      </c>
      <c r="F6396" s="10">
        <v>42036</v>
      </c>
      <c r="G6396" s="10">
        <v>45689</v>
      </c>
      <c r="H6396" s="11">
        <v>11</v>
      </c>
      <c r="I6396" s="20" t="s">
        <v>259</v>
      </c>
      <c r="J6396" s="11" t="s">
        <v>261</v>
      </c>
      <c r="K6396" s="11" t="s">
        <v>11524</v>
      </c>
      <c r="L6396" s="11">
        <v>2</v>
      </c>
    </row>
    <row r="6397" spans="1:12">
      <c r="A6397" s="11" t="s">
        <v>12572</v>
      </c>
      <c r="D6397" s="11" t="s">
        <v>260</v>
      </c>
      <c r="E6397" s="19" t="s">
        <v>11420</v>
      </c>
      <c r="F6397" s="10">
        <v>42036</v>
      </c>
      <c r="G6397" s="10">
        <v>45689</v>
      </c>
      <c r="H6397" s="11">
        <v>11</v>
      </c>
      <c r="I6397" s="20" t="s">
        <v>259</v>
      </c>
      <c r="J6397" s="11" t="s">
        <v>261</v>
      </c>
      <c r="K6397" s="11" t="s">
        <v>11524</v>
      </c>
      <c r="L6397" s="11">
        <v>2</v>
      </c>
    </row>
    <row r="6398" spans="1:12">
      <c r="A6398" s="11" t="s">
        <v>12573</v>
      </c>
      <c r="D6398" s="11" t="s">
        <v>260</v>
      </c>
      <c r="E6398" s="19" t="s">
        <v>11421</v>
      </c>
      <c r="F6398" s="10">
        <v>42036</v>
      </c>
      <c r="G6398" s="10">
        <v>45689</v>
      </c>
      <c r="H6398" s="11">
        <v>11</v>
      </c>
      <c r="I6398" s="20" t="s">
        <v>259</v>
      </c>
      <c r="J6398" s="11" t="s">
        <v>261</v>
      </c>
      <c r="K6398" s="11" t="s">
        <v>11524</v>
      </c>
      <c r="L6398" s="11">
        <v>2</v>
      </c>
    </row>
    <row r="6399" spans="1:12">
      <c r="A6399" s="11" t="s">
        <v>12574</v>
      </c>
      <c r="D6399" s="11" t="s">
        <v>260</v>
      </c>
      <c r="E6399" s="19" t="s">
        <v>11422</v>
      </c>
      <c r="F6399" s="10">
        <v>42036</v>
      </c>
      <c r="G6399" s="10">
        <v>45689</v>
      </c>
      <c r="H6399" s="11">
        <v>11</v>
      </c>
      <c r="I6399" s="11" t="s">
        <v>277</v>
      </c>
      <c r="J6399" s="11" t="s">
        <v>261</v>
      </c>
      <c r="K6399" s="11" t="s">
        <v>11524</v>
      </c>
      <c r="L6399" s="11">
        <v>2</v>
      </c>
    </row>
    <row r="6400" spans="1:12">
      <c r="A6400" s="11" t="s">
        <v>12575</v>
      </c>
      <c r="D6400" s="11" t="s">
        <v>260</v>
      </c>
      <c r="E6400" s="19" t="s">
        <v>11423</v>
      </c>
      <c r="F6400" s="10">
        <v>42036</v>
      </c>
      <c r="G6400" s="10">
        <v>45689</v>
      </c>
      <c r="H6400" s="11">
        <v>11</v>
      </c>
      <c r="I6400" s="11" t="s">
        <v>277</v>
      </c>
      <c r="J6400" s="11" t="s">
        <v>261</v>
      </c>
      <c r="K6400" s="11" t="s">
        <v>11524</v>
      </c>
      <c r="L6400" s="11">
        <v>2</v>
      </c>
    </row>
    <row r="6401" spans="1:12">
      <c r="A6401" s="11" t="s">
        <v>12576</v>
      </c>
      <c r="D6401" s="11" t="s">
        <v>260</v>
      </c>
      <c r="E6401" s="19" t="s">
        <v>11424</v>
      </c>
      <c r="F6401" s="10">
        <v>42036</v>
      </c>
      <c r="G6401" s="10">
        <v>45689</v>
      </c>
      <c r="H6401" s="11">
        <v>11</v>
      </c>
      <c r="I6401" s="11" t="s">
        <v>277</v>
      </c>
      <c r="J6401" s="11" t="s">
        <v>261</v>
      </c>
      <c r="K6401" s="11" t="s">
        <v>11524</v>
      </c>
      <c r="L6401" s="11">
        <v>2</v>
      </c>
    </row>
    <row r="6402" spans="1:12">
      <c r="A6402" s="11" t="s">
        <v>11249</v>
      </c>
      <c r="D6402" s="11" t="s">
        <v>260</v>
      </c>
      <c r="E6402" s="19" t="s">
        <v>11425</v>
      </c>
      <c r="F6402" s="10">
        <v>42036</v>
      </c>
      <c r="G6402" s="10">
        <v>45689</v>
      </c>
      <c r="H6402" s="11">
        <v>11</v>
      </c>
      <c r="I6402" s="20" t="s">
        <v>259</v>
      </c>
      <c r="J6402" s="11" t="s">
        <v>261</v>
      </c>
      <c r="K6402" s="11" t="s">
        <v>11524</v>
      </c>
      <c r="L6402" s="11">
        <v>2</v>
      </c>
    </row>
    <row r="6403" spans="1:12">
      <c r="A6403" s="11" t="s">
        <v>11250</v>
      </c>
      <c r="D6403" s="11" t="s">
        <v>260</v>
      </c>
      <c r="E6403" s="19" t="s">
        <v>11426</v>
      </c>
      <c r="F6403" s="10">
        <v>42036</v>
      </c>
      <c r="G6403" s="10">
        <v>45689</v>
      </c>
      <c r="H6403" s="11">
        <v>11</v>
      </c>
      <c r="I6403" s="20" t="s">
        <v>259</v>
      </c>
      <c r="J6403" s="11" t="s">
        <v>261</v>
      </c>
      <c r="K6403" s="11" t="s">
        <v>11524</v>
      </c>
      <c r="L6403" s="11">
        <v>2</v>
      </c>
    </row>
    <row r="6404" spans="1:12">
      <c r="A6404" s="11" t="s">
        <v>11251</v>
      </c>
      <c r="D6404" s="11" t="s">
        <v>260</v>
      </c>
      <c r="E6404" s="19" t="s">
        <v>11427</v>
      </c>
      <c r="F6404" s="10">
        <v>42036</v>
      </c>
      <c r="G6404" s="10">
        <v>45689</v>
      </c>
      <c r="H6404" s="11">
        <v>11</v>
      </c>
      <c r="I6404" s="20" t="s">
        <v>259</v>
      </c>
      <c r="J6404" s="11" t="s">
        <v>261</v>
      </c>
      <c r="K6404" s="11" t="s">
        <v>11524</v>
      </c>
      <c r="L6404" s="11">
        <v>2</v>
      </c>
    </row>
    <row r="6405" spans="1:12">
      <c r="A6405" s="11" t="s">
        <v>11252</v>
      </c>
      <c r="D6405" s="11" t="s">
        <v>260</v>
      </c>
      <c r="E6405" s="19" t="s">
        <v>11428</v>
      </c>
      <c r="F6405" s="10">
        <v>42036</v>
      </c>
      <c r="G6405" s="10">
        <v>45689</v>
      </c>
      <c r="H6405" s="11">
        <v>11</v>
      </c>
      <c r="I6405" s="20" t="s">
        <v>259</v>
      </c>
      <c r="J6405" s="11" t="s">
        <v>261</v>
      </c>
      <c r="K6405" s="11" t="s">
        <v>11524</v>
      </c>
      <c r="L6405" s="11">
        <v>2</v>
      </c>
    </row>
    <row r="6406" spans="1:12">
      <c r="A6406" s="11" t="s">
        <v>11253</v>
      </c>
      <c r="D6406" s="11" t="s">
        <v>260</v>
      </c>
      <c r="E6406" s="19" t="s">
        <v>11429</v>
      </c>
      <c r="F6406" s="10">
        <v>42036</v>
      </c>
      <c r="G6406" s="10">
        <v>45689</v>
      </c>
      <c r="H6406" s="11">
        <v>11</v>
      </c>
      <c r="I6406" s="20" t="s">
        <v>259</v>
      </c>
      <c r="J6406" s="11" t="s">
        <v>261</v>
      </c>
      <c r="K6406" s="11" t="s">
        <v>11524</v>
      </c>
      <c r="L6406" s="11">
        <v>2</v>
      </c>
    </row>
    <row r="6407" spans="1:12">
      <c r="A6407" s="11" t="s">
        <v>11254</v>
      </c>
      <c r="D6407" s="11" t="s">
        <v>260</v>
      </c>
      <c r="E6407" s="19" t="s">
        <v>11430</v>
      </c>
      <c r="F6407" s="10">
        <v>42036</v>
      </c>
      <c r="G6407" s="10">
        <v>45689</v>
      </c>
      <c r="H6407" s="11">
        <v>11</v>
      </c>
      <c r="I6407" s="20" t="s">
        <v>259</v>
      </c>
      <c r="J6407" s="11" t="s">
        <v>261</v>
      </c>
      <c r="K6407" s="11" t="s">
        <v>11524</v>
      </c>
      <c r="L6407" s="11">
        <v>2</v>
      </c>
    </row>
    <row r="6408" spans="1:12">
      <c r="A6408" s="11" t="s">
        <v>11255</v>
      </c>
      <c r="D6408" s="11" t="s">
        <v>260</v>
      </c>
      <c r="E6408" s="19" t="s">
        <v>11431</v>
      </c>
      <c r="F6408" s="10">
        <v>42036</v>
      </c>
      <c r="G6408" s="10">
        <v>45689</v>
      </c>
      <c r="H6408" s="11">
        <v>11</v>
      </c>
      <c r="I6408" s="20" t="s">
        <v>259</v>
      </c>
      <c r="J6408" s="11" t="s">
        <v>261</v>
      </c>
      <c r="K6408" s="11" t="s">
        <v>11524</v>
      </c>
      <c r="L6408" s="11">
        <v>2</v>
      </c>
    </row>
    <row r="6409" spans="1:12">
      <c r="A6409" s="11" t="s">
        <v>11256</v>
      </c>
      <c r="D6409" s="11" t="s">
        <v>260</v>
      </c>
      <c r="E6409" s="19" t="s">
        <v>11432</v>
      </c>
      <c r="F6409" s="10">
        <v>42036</v>
      </c>
      <c r="G6409" s="10">
        <v>45689</v>
      </c>
      <c r="H6409" s="11">
        <v>11</v>
      </c>
      <c r="I6409" s="20" t="s">
        <v>259</v>
      </c>
      <c r="J6409" s="11" t="s">
        <v>261</v>
      </c>
      <c r="K6409" s="11" t="s">
        <v>11524</v>
      </c>
      <c r="L6409" s="11">
        <v>2</v>
      </c>
    </row>
    <row r="6410" spans="1:12">
      <c r="A6410" s="11" t="s">
        <v>11257</v>
      </c>
      <c r="D6410" s="11" t="s">
        <v>260</v>
      </c>
      <c r="E6410" s="19" t="s">
        <v>11433</v>
      </c>
      <c r="F6410" s="10">
        <v>42036</v>
      </c>
      <c r="G6410" s="10">
        <v>45689</v>
      </c>
      <c r="H6410" s="11">
        <v>11</v>
      </c>
      <c r="I6410" s="20" t="s">
        <v>259</v>
      </c>
      <c r="J6410" s="11" t="s">
        <v>261</v>
      </c>
      <c r="K6410" s="11" t="s">
        <v>11524</v>
      </c>
      <c r="L6410" s="11">
        <v>2</v>
      </c>
    </row>
    <row r="6411" spans="1:12">
      <c r="A6411" s="11" t="s">
        <v>11258</v>
      </c>
      <c r="D6411" s="11" t="s">
        <v>260</v>
      </c>
      <c r="E6411" s="19" t="s">
        <v>11434</v>
      </c>
      <c r="F6411" s="10">
        <v>42036</v>
      </c>
      <c r="G6411" s="10">
        <v>45689</v>
      </c>
      <c r="H6411" s="11">
        <v>11</v>
      </c>
      <c r="I6411" s="20" t="s">
        <v>259</v>
      </c>
      <c r="J6411" s="11" t="s">
        <v>261</v>
      </c>
      <c r="K6411" s="11" t="s">
        <v>11524</v>
      </c>
      <c r="L6411" s="11">
        <v>2</v>
      </c>
    </row>
    <row r="6412" spans="1:12">
      <c r="A6412" s="11" t="s">
        <v>11259</v>
      </c>
      <c r="D6412" s="11" t="s">
        <v>260</v>
      </c>
      <c r="E6412" s="19" t="s">
        <v>11435</v>
      </c>
      <c r="F6412" s="10">
        <v>42036</v>
      </c>
      <c r="G6412" s="10">
        <v>45689</v>
      </c>
      <c r="H6412" s="11">
        <v>11</v>
      </c>
      <c r="I6412" s="20" t="s">
        <v>259</v>
      </c>
      <c r="J6412" s="11" t="s">
        <v>261</v>
      </c>
      <c r="K6412" s="11" t="s">
        <v>11524</v>
      </c>
      <c r="L6412" s="11">
        <v>2</v>
      </c>
    </row>
    <row r="6413" spans="1:12">
      <c r="A6413" s="11" t="s">
        <v>11260</v>
      </c>
      <c r="D6413" s="11" t="s">
        <v>260</v>
      </c>
      <c r="E6413" s="19" t="s">
        <v>11436</v>
      </c>
      <c r="F6413" s="10">
        <v>42036</v>
      </c>
      <c r="G6413" s="10">
        <v>45689</v>
      </c>
      <c r="H6413" s="11">
        <v>11</v>
      </c>
      <c r="I6413" s="20" t="s">
        <v>259</v>
      </c>
      <c r="J6413" s="11" t="s">
        <v>261</v>
      </c>
      <c r="K6413" s="11" t="s">
        <v>11524</v>
      </c>
      <c r="L6413" s="11">
        <v>2</v>
      </c>
    </row>
    <row r="6414" spans="1:12">
      <c r="A6414" s="11" t="s">
        <v>11261</v>
      </c>
      <c r="D6414" s="11" t="s">
        <v>260</v>
      </c>
      <c r="E6414" s="19" t="s">
        <v>11437</v>
      </c>
      <c r="F6414" s="10">
        <v>42036</v>
      </c>
      <c r="G6414" s="10">
        <v>45689</v>
      </c>
      <c r="H6414" s="11">
        <v>11</v>
      </c>
      <c r="I6414" s="20" t="s">
        <v>259</v>
      </c>
      <c r="J6414" s="11" t="s">
        <v>261</v>
      </c>
      <c r="K6414" s="11" t="s">
        <v>11524</v>
      </c>
      <c r="L6414" s="11">
        <v>2</v>
      </c>
    </row>
    <row r="6415" spans="1:12">
      <c r="A6415" s="11" t="s">
        <v>11262</v>
      </c>
      <c r="D6415" s="11" t="s">
        <v>260</v>
      </c>
      <c r="E6415" s="19" t="s">
        <v>11438</v>
      </c>
      <c r="F6415" s="10">
        <v>42036</v>
      </c>
      <c r="G6415" s="10">
        <v>45689</v>
      </c>
      <c r="H6415" s="11">
        <v>11</v>
      </c>
      <c r="I6415" s="20" t="s">
        <v>259</v>
      </c>
      <c r="J6415" s="11" t="s">
        <v>261</v>
      </c>
      <c r="K6415" s="11" t="s">
        <v>11524</v>
      </c>
      <c r="L6415" s="11">
        <v>2</v>
      </c>
    </row>
    <row r="6416" spans="1:12">
      <c r="A6416" s="11" t="s">
        <v>11263</v>
      </c>
      <c r="D6416" s="11" t="s">
        <v>260</v>
      </c>
      <c r="E6416" s="19" t="s">
        <v>11439</v>
      </c>
      <c r="F6416" s="10">
        <v>42036</v>
      </c>
      <c r="G6416" s="10">
        <v>45689</v>
      </c>
      <c r="H6416" s="11">
        <v>11</v>
      </c>
      <c r="I6416" s="20" t="s">
        <v>259</v>
      </c>
      <c r="J6416" s="11" t="s">
        <v>261</v>
      </c>
      <c r="K6416" s="11" t="s">
        <v>11524</v>
      </c>
      <c r="L6416" s="11">
        <v>2</v>
      </c>
    </row>
    <row r="6417" spans="1:12">
      <c r="A6417" s="11" t="s">
        <v>11264</v>
      </c>
      <c r="D6417" s="11" t="s">
        <v>260</v>
      </c>
      <c r="E6417" s="19" t="s">
        <v>11440</v>
      </c>
      <c r="F6417" s="10">
        <v>42036</v>
      </c>
      <c r="G6417" s="10">
        <v>45689</v>
      </c>
      <c r="H6417" s="11">
        <v>11</v>
      </c>
      <c r="I6417" s="11" t="s">
        <v>277</v>
      </c>
      <c r="J6417" s="11" t="s">
        <v>261</v>
      </c>
      <c r="K6417" s="11" t="s">
        <v>11524</v>
      </c>
      <c r="L6417" s="11">
        <v>2</v>
      </c>
    </row>
    <row r="6418" spans="1:12">
      <c r="A6418" s="11" t="s">
        <v>11265</v>
      </c>
      <c r="D6418" s="11" t="s">
        <v>260</v>
      </c>
      <c r="E6418" s="19" t="s">
        <v>11441</v>
      </c>
      <c r="F6418" s="10">
        <v>42036</v>
      </c>
      <c r="G6418" s="10">
        <v>45689</v>
      </c>
      <c r="H6418" s="11">
        <v>11</v>
      </c>
      <c r="I6418" s="11" t="s">
        <v>277</v>
      </c>
      <c r="J6418" s="11" t="s">
        <v>261</v>
      </c>
      <c r="K6418" s="11" t="s">
        <v>11524</v>
      </c>
      <c r="L6418" s="11">
        <v>2</v>
      </c>
    </row>
    <row r="6419" spans="1:12">
      <c r="A6419" s="11" t="s">
        <v>11266</v>
      </c>
      <c r="D6419" s="11" t="s">
        <v>260</v>
      </c>
      <c r="E6419" s="19" t="s">
        <v>11442</v>
      </c>
      <c r="F6419" s="10">
        <v>42036</v>
      </c>
      <c r="G6419" s="10">
        <v>45689</v>
      </c>
      <c r="H6419" s="11">
        <v>11</v>
      </c>
      <c r="I6419" s="11" t="s">
        <v>277</v>
      </c>
      <c r="J6419" s="11" t="s">
        <v>261</v>
      </c>
      <c r="K6419" s="11" t="s">
        <v>11524</v>
      </c>
      <c r="L6419" s="11">
        <v>2</v>
      </c>
    </row>
    <row r="6420" spans="1:12">
      <c r="A6420" s="11" t="s">
        <v>11267</v>
      </c>
      <c r="D6420" s="11" t="s">
        <v>260</v>
      </c>
      <c r="E6420" s="19" t="s">
        <v>11443</v>
      </c>
      <c r="F6420" s="10">
        <v>42036</v>
      </c>
      <c r="G6420" s="10">
        <v>45689</v>
      </c>
      <c r="H6420" s="11">
        <v>11</v>
      </c>
      <c r="I6420" s="20" t="s">
        <v>259</v>
      </c>
      <c r="J6420" s="11" t="s">
        <v>261</v>
      </c>
      <c r="K6420" s="11" t="s">
        <v>11524</v>
      </c>
      <c r="L6420" s="11">
        <v>2</v>
      </c>
    </row>
    <row r="6421" spans="1:12">
      <c r="A6421" s="11" t="s">
        <v>11268</v>
      </c>
      <c r="D6421" s="11" t="s">
        <v>260</v>
      </c>
      <c r="E6421" s="19" t="s">
        <v>11444</v>
      </c>
      <c r="F6421" s="10">
        <v>42036</v>
      </c>
      <c r="G6421" s="10">
        <v>45689</v>
      </c>
      <c r="H6421" s="11">
        <v>11</v>
      </c>
      <c r="I6421" s="20" t="s">
        <v>259</v>
      </c>
      <c r="J6421" s="11" t="s">
        <v>261</v>
      </c>
      <c r="K6421" s="11" t="s">
        <v>11524</v>
      </c>
      <c r="L6421" s="11">
        <v>2</v>
      </c>
    </row>
    <row r="6422" spans="1:12">
      <c r="A6422" s="11" t="s">
        <v>11269</v>
      </c>
      <c r="D6422" s="11" t="s">
        <v>260</v>
      </c>
      <c r="E6422" s="19" t="s">
        <v>11445</v>
      </c>
      <c r="F6422" s="10">
        <v>42036</v>
      </c>
      <c r="G6422" s="10">
        <v>45689</v>
      </c>
      <c r="H6422" s="11">
        <v>11</v>
      </c>
      <c r="I6422" s="20" t="s">
        <v>259</v>
      </c>
      <c r="J6422" s="11" t="s">
        <v>261</v>
      </c>
      <c r="K6422" s="11" t="s">
        <v>11524</v>
      </c>
      <c r="L6422" s="11">
        <v>2</v>
      </c>
    </row>
    <row r="6423" spans="1:12">
      <c r="A6423" s="11" t="s">
        <v>11270</v>
      </c>
      <c r="D6423" s="11" t="s">
        <v>260</v>
      </c>
      <c r="E6423" s="19" t="s">
        <v>11446</v>
      </c>
      <c r="F6423" s="10">
        <v>42036</v>
      </c>
      <c r="G6423" s="10">
        <v>45689</v>
      </c>
      <c r="H6423" s="11">
        <v>11</v>
      </c>
      <c r="I6423" s="20" t="s">
        <v>259</v>
      </c>
      <c r="J6423" s="11" t="s">
        <v>261</v>
      </c>
      <c r="K6423" s="11" t="s">
        <v>11524</v>
      </c>
      <c r="L6423" s="11">
        <v>2</v>
      </c>
    </row>
    <row r="6424" spans="1:12">
      <c r="A6424" s="11" t="s">
        <v>11271</v>
      </c>
      <c r="D6424" s="11" t="s">
        <v>260</v>
      </c>
      <c r="E6424" s="19" t="s">
        <v>11447</v>
      </c>
      <c r="F6424" s="10">
        <v>42036</v>
      </c>
      <c r="G6424" s="10">
        <v>45689</v>
      </c>
      <c r="H6424" s="11">
        <v>11</v>
      </c>
      <c r="I6424" s="20" t="s">
        <v>259</v>
      </c>
      <c r="J6424" s="11" t="s">
        <v>261</v>
      </c>
      <c r="K6424" s="11" t="s">
        <v>11524</v>
      </c>
      <c r="L6424" s="11">
        <v>2</v>
      </c>
    </row>
    <row r="6425" spans="1:12">
      <c r="A6425" s="11" t="s">
        <v>11272</v>
      </c>
      <c r="D6425" s="11" t="s">
        <v>260</v>
      </c>
      <c r="E6425" s="19" t="s">
        <v>11448</v>
      </c>
      <c r="F6425" s="10">
        <v>42036</v>
      </c>
      <c r="G6425" s="10">
        <v>45689</v>
      </c>
      <c r="H6425" s="11">
        <v>11</v>
      </c>
      <c r="I6425" s="20" t="s">
        <v>259</v>
      </c>
      <c r="J6425" s="11" t="s">
        <v>261</v>
      </c>
      <c r="K6425" s="11" t="s">
        <v>11524</v>
      </c>
      <c r="L6425" s="11">
        <v>2</v>
      </c>
    </row>
    <row r="6426" spans="1:12">
      <c r="A6426" s="11" t="s">
        <v>11273</v>
      </c>
      <c r="D6426" s="11" t="s">
        <v>260</v>
      </c>
      <c r="E6426" s="19" t="s">
        <v>11449</v>
      </c>
      <c r="F6426" s="10">
        <v>42036</v>
      </c>
      <c r="G6426" s="10">
        <v>45689</v>
      </c>
      <c r="H6426" s="11">
        <v>11</v>
      </c>
      <c r="I6426" s="20" t="s">
        <v>259</v>
      </c>
      <c r="J6426" s="11" t="s">
        <v>261</v>
      </c>
      <c r="K6426" s="11" t="s">
        <v>11524</v>
      </c>
      <c r="L6426" s="11">
        <v>2</v>
      </c>
    </row>
    <row r="6427" spans="1:12">
      <c r="A6427" s="11" t="s">
        <v>11274</v>
      </c>
      <c r="D6427" s="11" t="s">
        <v>260</v>
      </c>
      <c r="E6427" s="19" t="s">
        <v>11450</v>
      </c>
      <c r="F6427" s="10">
        <v>42036</v>
      </c>
      <c r="G6427" s="10">
        <v>45689</v>
      </c>
      <c r="H6427" s="11">
        <v>11</v>
      </c>
      <c r="I6427" s="20" t="s">
        <v>259</v>
      </c>
      <c r="J6427" s="11" t="s">
        <v>261</v>
      </c>
      <c r="K6427" s="11" t="s">
        <v>11524</v>
      </c>
      <c r="L6427" s="11">
        <v>2</v>
      </c>
    </row>
    <row r="6428" spans="1:12">
      <c r="A6428" s="11" t="s">
        <v>11275</v>
      </c>
      <c r="D6428" s="11" t="s">
        <v>260</v>
      </c>
      <c r="E6428" s="19" t="s">
        <v>11451</v>
      </c>
      <c r="F6428" s="10">
        <v>42036</v>
      </c>
      <c r="G6428" s="10">
        <v>45689</v>
      </c>
      <c r="H6428" s="11">
        <v>11</v>
      </c>
      <c r="I6428" s="20" t="s">
        <v>259</v>
      </c>
      <c r="J6428" s="11" t="s">
        <v>261</v>
      </c>
      <c r="K6428" s="11" t="s">
        <v>11524</v>
      </c>
      <c r="L6428" s="11">
        <v>2</v>
      </c>
    </row>
    <row r="6429" spans="1:12">
      <c r="A6429" s="11" t="s">
        <v>11276</v>
      </c>
      <c r="D6429" s="11" t="s">
        <v>260</v>
      </c>
      <c r="E6429" s="19" t="s">
        <v>11452</v>
      </c>
      <c r="F6429" s="10">
        <v>42036</v>
      </c>
      <c r="G6429" s="10">
        <v>45689</v>
      </c>
      <c r="H6429" s="11">
        <v>11</v>
      </c>
      <c r="I6429" s="20" t="s">
        <v>259</v>
      </c>
      <c r="J6429" s="11" t="s">
        <v>261</v>
      </c>
      <c r="K6429" s="11" t="s">
        <v>11524</v>
      </c>
      <c r="L6429" s="11">
        <v>2</v>
      </c>
    </row>
    <row r="6430" spans="1:12">
      <c r="A6430" s="11" t="s">
        <v>11277</v>
      </c>
      <c r="D6430" s="11" t="s">
        <v>260</v>
      </c>
      <c r="E6430" s="19" t="s">
        <v>11453</v>
      </c>
      <c r="F6430" s="10">
        <v>42036</v>
      </c>
      <c r="G6430" s="10">
        <v>45689</v>
      </c>
      <c r="H6430" s="11">
        <v>11</v>
      </c>
      <c r="I6430" s="20" t="s">
        <v>259</v>
      </c>
      <c r="J6430" s="11" t="s">
        <v>261</v>
      </c>
      <c r="K6430" s="11" t="s">
        <v>11524</v>
      </c>
      <c r="L6430" s="11">
        <v>2</v>
      </c>
    </row>
    <row r="6431" spans="1:12">
      <c r="A6431" s="11" t="s">
        <v>11278</v>
      </c>
      <c r="D6431" s="11" t="s">
        <v>260</v>
      </c>
      <c r="E6431" s="19" t="s">
        <v>11454</v>
      </c>
      <c r="F6431" s="10">
        <v>42036</v>
      </c>
      <c r="G6431" s="10">
        <v>45689</v>
      </c>
      <c r="H6431" s="11">
        <v>11</v>
      </c>
      <c r="I6431" s="20" t="s">
        <v>259</v>
      </c>
      <c r="J6431" s="11" t="s">
        <v>261</v>
      </c>
      <c r="K6431" s="11" t="s">
        <v>11524</v>
      </c>
      <c r="L6431" s="11">
        <v>2</v>
      </c>
    </row>
    <row r="6432" spans="1:12">
      <c r="A6432" s="11" t="s">
        <v>11279</v>
      </c>
      <c r="D6432" s="11" t="s">
        <v>260</v>
      </c>
      <c r="E6432" s="19" t="s">
        <v>11455</v>
      </c>
      <c r="F6432" s="10">
        <v>42036</v>
      </c>
      <c r="G6432" s="10">
        <v>45689</v>
      </c>
      <c r="H6432" s="11">
        <v>11</v>
      </c>
      <c r="I6432" s="20" t="s">
        <v>259</v>
      </c>
      <c r="J6432" s="11" t="s">
        <v>261</v>
      </c>
      <c r="K6432" s="11" t="s">
        <v>11524</v>
      </c>
      <c r="L6432" s="11">
        <v>2</v>
      </c>
    </row>
    <row r="6433" spans="1:12">
      <c r="A6433" s="11" t="s">
        <v>11280</v>
      </c>
      <c r="D6433" s="11" t="s">
        <v>260</v>
      </c>
      <c r="E6433" s="19" t="s">
        <v>11456</v>
      </c>
      <c r="F6433" s="10">
        <v>42036</v>
      </c>
      <c r="G6433" s="10">
        <v>45689</v>
      </c>
      <c r="H6433" s="11">
        <v>11</v>
      </c>
      <c r="I6433" s="20" t="s">
        <v>259</v>
      </c>
      <c r="J6433" s="11" t="s">
        <v>261</v>
      </c>
      <c r="K6433" s="11" t="s">
        <v>11524</v>
      </c>
      <c r="L6433" s="11">
        <v>2</v>
      </c>
    </row>
    <row r="6434" spans="1:12">
      <c r="A6434" s="11" t="s">
        <v>11281</v>
      </c>
      <c r="D6434" s="11" t="s">
        <v>260</v>
      </c>
      <c r="E6434" s="19" t="s">
        <v>11457</v>
      </c>
      <c r="F6434" s="10">
        <v>42036</v>
      </c>
      <c r="G6434" s="10">
        <v>45689</v>
      </c>
      <c r="H6434" s="11">
        <v>11</v>
      </c>
      <c r="I6434" s="20" t="s">
        <v>259</v>
      </c>
      <c r="J6434" s="11" t="s">
        <v>261</v>
      </c>
      <c r="K6434" s="11" t="s">
        <v>11524</v>
      </c>
      <c r="L6434" s="11">
        <v>2</v>
      </c>
    </row>
    <row r="6435" spans="1:12">
      <c r="A6435" s="11" t="s">
        <v>11282</v>
      </c>
      <c r="D6435" s="11" t="s">
        <v>260</v>
      </c>
      <c r="E6435" s="19" t="s">
        <v>11458</v>
      </c>
      <c r="F6435" s="10">
        <v>42036</v>
      </c>
      <c r="G6435" s="10">
        <v>45689</v>
      </c>
      <c r="H6435" s="11">
        <v>11</v>
      </c>
      <c r="I6435" s="11" t="s">
        <v>277</v>
      </c>
      <c r="J6435" s="11" t="s">
        <v>261</v>
      </c>
      <c r="K6435" s="11" t="s">
        <v>11524</v>
      </c>
      <c r="L6435" s="11">
        <v>2</v>
      </c>
    </row>
    <row r="6436" spans="1:12">
      <c r="A6436" s="11" t="s">
        <v>11283</v>
      </c>
      <c r="D6436" s="11" t="s">
        <v>260</v>
      </c>
      <c r="E6436" s="19" t="s">
        <v>11459</v>
      </c>
      <c r="F6436" s="10">
        <v>42036</v>
      </c>
      <c r="G6436" s="10">
        <v>45689</v>
      </c>
      <c r="H6436" s="11">
        <v>11</v>
      </c>
      <c r="I6436" s="11" t="s">
        <v>277</v>
      </c>
      <c r="J6436" s="11" t="s">
        <v>261</v>
      </c>
      <c r="K6436" s="11" t="s">
        <v>11524</v>
      </c>
      <c r="L6436" s="11">
        <v>2</v>
      </c>
    </row>
    <row r="6437" spans="1:12">
      <c r="A6437" s="11" t="s">
        <v>11284</v>
      </c>
      <c r="D6437" s="11" t="s">
        <v>260</v>
      </c>
      <c r="E6437" s="19" t="s">
        <v>11460</v>
      </c>
      <c r="F6437" s="10">
        <v>42036</v>
      </c>
      <c r="G6437" s="10">
        <v>45689</v>
      </c>
      <c r="H6437" s="11">
        <v>11</v>
      </c>
      <c r="I6437" s="11" t="s">
        <v>277</v>
      </c>
      <c r="J6437" s="11" t="s">
        <v>261</v>
      </c>
      <c r="K6437" s="11" t="s">
        <v>11524</v>
      </c>
      <c r="L6437" s="11">
        <v>2</v>
      </c>
    </row>
    <row r="6438" spans="1:12">
      <c r="A6438" s="11" t="s">
        <v>12883</v>
      </c>
      <c r="D6438" s="11" t="s">
        <v>260</v>
      </c>
      <c r="E6438" s="19" t="s">
        <v>11461</v>
      </c>
      <c r="F6438" s="10">
        <v>42036</v>
      </c>
      <c r="G6438" s="10">
        <v>45689</v>
      </c>
      <c r="H6438" s="11">
        <v>11</v>
      </c>
      <c r="I6438" s="20" t="s">
        <v>259</v>
      </c>
      <c r="J6438" s="11" t="s">
        <v>261</v>
      </c>
      <c r="K6438" s="11" t="s">
        <v>11524</v>
      </c>
      <c r="L6438" s="11">
        <v>2</v>
      </c>
    </row>
    <row r="6439" spans="1:12">
      <c r="A6439" s="11" t="s">
        <v>12884</v>
      </c>
      <c r="D6439" s="11" t="s">
        <v>260</v>
      </c>
      <c r="E6439" s="19" t="s">
        <v>11462</v>
      </c>
      <c r="F6439" s="10">
        <v>42036</v>
      </c>
      <c r="G6439" s="10">
        <v>45689</v>
      </c>
      <c r="H6439" s="11">
        <v>11</v>
      </c>
      <c r="I6439" s="20" t="s">
        <v>259</v>
      </c>
      <c r="J6439" s="11" t="s">
        <v>261</v>
      </c>
      <c r="K6439" s="11" t="s">
        <v>11524</v>
      </c>
      <c r="L6439" s="11">
        <v>2</v>
      </c>
    </row>
    <row r="6440" spans="1:12">
      <c r="A6440" s="11" t="s">
        <v>12885</v>
      </c>
      <c r="D6440" s="11" t="s">
        <v>260</v>
      </c>
      <c r="E6440" s="19" t="s">
        <v>11463</v>
      </c>
      <c r="F6440" s="10">
        <v>42036</v>
      </c>
      <c r="G6440" s="10">
        <v>45689</v>
      </c>
      <c r="H6440" s="11">
        <v>11</v>
      </c>
      <c r="I6440" s="20" t="s">
        <v>259</v>
      </c>
      <c r="J6440" s="11" t="s">
        <v>261</v>
      </c>
      <c r="K6440" s="11" t="s">
        <v>11524</v>
      </c>
      <c r="L6440" s="11">
        <v>2</v>
      </c>
    </row>
    <row r="6441" spans="1:12">
      <c r="A6441" s="11" t="s">
        <v>12886</v>
      </c>
      <c r="D6441" s="11" t="s">
        <v>260</v>
      </c>
      <c r="E6441" s="19" t="s">
        <v>11464</v>
      </c>
      <c r="F6441" s="10">
        <v>42036</v>
      </c>
      <c r="G6441" s="10">
        <v>45689</v>
      </c>
      <c r="H6441" s="11">
        <v>11</v>
      </c>
      <c r="I6441" s="20" t="s">
        <v>259</v>
      </c>
      <c r="J6441" s="11" t="s">
        <v>261</v>
      </c>
      <c r="K6441" s="11" t="s">
        <v>11524</v>
      </c>
      <c r="L6441" s="11">
        <v>2</v>
      </c>
    </row>
    <row r="6442" spans="1:12">
      <c r="A6442" s="11" t="s">
        <v>12887</v>
      </c>
      <c r="D6442" s="11" t="s">
        <v>260</v>
      </c>
      <c r="E6442" s="19" t="s">
        <v>11465</v>
      </c>
      <c r="F6442" s="10">
        <v>42036</v>
      </c>
      <c r="G6442" s="10">
        <v>45689</v>
      </c>
      <c r="H6442" s="11">
        <v>11</v>
      </c>
      <c r="I6442" s="20" t="s">
        <v>259</v>
      </c>
      <c r="J6442" s="11" t="s">
        <v>261</v>
      </c>
      <c r="K6442" s="11" t="s">
        <v>11524</v>
      </c>
      <c r="L6442" s="11">
        <v>2</v>
      </c>
    </row>
    <row r="6443" spans="1:12">
      <c r="A6443" s="11" t="s">
        <v>12888</v>
      </c>
      <c r="D6443" s="11" t="s">
        <v>260</v>
      </c>
      <c r="E6443" s="19" t="s">
        <v>11466</v>
      </c>
      <c r="F6443" s="10">
        <v>42036</v>
      </c>
      <c r="G6443" s="10">
        <v>45689</v>
      </c>
      <c r="H6443" s="11">
        <v>11</v>
      </c>
      <c r="I6443" s="20" t="s">
        <v>259</v>
      </c>
      <c r="J6443" s="11" t="s">
        <v>261</v>
      </c>
      <c r="K6443" s="11" t="s">
        <v>11524</v>
      </c>
      <c r="L6443" s="11">
        <v>2</v>
      </c>
    </row>
    <row r="6444" spans="1:12">
      <c r="A6444" s="11" t="s">
        <v>12889</v>
      </c>
      <c r="D6444" s="11" t="s">
        <v>260</v>
      </c>
      <c r="E6444" s="19" t="s">
        <v>11467</v>
      </c>
      <c r="F6444" s="10">
        <v>42036</v>
      </c>
      <c r="G6444" s="10">
        <v>45689</v>
      </c>
      <c r="H6444" s="11">
        <v>11</v>
      </c>
      <c r="I6444" s="20" t="s">
        <v>259</v>
      </c>
      <c r="J6444" s="11" t="s">
        <v>261</v>
      </c>
      <c r="K6444" s="11" t="s">
        <v>11524</v>
      </c>
      <c r="L6444" s="11">
        <v>2</v>
      </c>
    </row>
    <row r="6445" spans="1:12">
      <c r="A6445" s="11" t="s">
        <v>12890</v>
      </c>
      <c r="D6445" s="11" t="s">
        <v>260</v>
      </c>
      <c r="E6445" s="19" t="s">
        <v>11468</v>
      </c>
      <c r="F6445" s="10">
        <v>42036</v>
      </c>
      <c r="G6445" s="10">
        <v>45689</v>
      </c>
      <c r="H6445" s="11">
        <v>11</v>
      </c>
      <c r="I6445" s="20" t="s">
        <v>259</v>
      </c>
      <c r="J6445" s="11" t="s">
        <v>261</v>
      </c>
      <c r="K6445" s="11" t="s">
        <v>11524</v>
      </c>
      <c r="L6445" s="11">
        <v>2</v>
      </c>
    </row>
    <row r="6446" spans="1:12">
      <c r="A6446" s="11" t="s">
        <v>12891</v>
      </c>
      <c r="D6446" s="11" t="s">
        <v>260</v>
      </c>
      <c r="E6446" s="19" t="s">
        <v>11469</v>
      </c>
      <c r="F6446" s="10">
        <v>42036</v>
      </c>
      <c r="G6446" s="10">
        <v>45689</v>
      </c>
      <c r="H6446" s="11">
        <v>11</v>
      </c>
      <c r="I6446" s="20" t="s">
        <v>259</v>
      </c>
      <c r="J6446" s="11" t="s">
        <v>261</v>
      </c>
      <c r="K6446" s="11" t="s">
        <v>11524</v>
      </c>
      <c r="L6446" s="11">
        <v>2</v>
      </c>
    </row>
    <row r="6447" spans="1:12">
      <c r="A6447" s="11" t="s">
        <v>12892</v>
      </c>
      <c r="D6447" s="11" t="s">
        <v>260</v>
      </c>
      <c r="E6447" s="19" t="s">
        <v>11470</v>
      </c>
      <c r="F6447" s="10">
        <v>42036</v>
      </c>
      <c r="G6447" s="10">
        <v>45689</v>
      </c>
      <c r="H6447" s="11">
        <v>11</v>
      </c>
      <c r="I6447" s="20" t="s">
        <v>259</v>
      </c>
      <c r="J6447" s="11" t="s">
        <v>261</v>
      </c>
      <c r="K6447" s="11" t="s">
        <v>11524</v>
      </c>
      <c r="L6447" s="11">
        <v>2</v>
      </c>
    </row>
    <row r="6448" spans="1:12">
      <c r="A6448" s="11" t="s">
        <v>12893</v>
      </c>
      <c r="D6448" s="11" t="s">
        <v>260</v>
      </c>
      <c r="E6448" s="19" t="s">
        <v>11471</v>
      </c>
      <c r="F6448" s="10">
        <v>42036</v>
      </c>
      <c r="G6448" s="10">
        <v>45689</v>
      </c>
      <c r="H6448" s="11">
        <v>11</v>
      </c>
      <c r="I6448" s="20" t="s">
        <v>259</v>
      </c>
      <c r="J6448" s="11" t="s">
        <v>261</v>
      </c>
      <c r="K6448" s="11" t="s">
        <v>11524</v>
      </c>
      <c r="L6448" s="11">
        <v>2</v>
      </c>
    </row>
    <row r="6449" spans="1:12">
      <c r="A6449" s="11" t="s">
        <v>12894</v>
      </c>
      <c r="D6449" s="11" t="s">
        <v>260</v>
      </c>
      <c r="E6449" s="19" t="s">
        <v>11472</v>
      </c>
      <c r="F6449" s="10">
        <v>42036</v>
      </c>
      <c r="G6449" s="10">
        <v>45689</v>
      </c>
      <c r="H6449" s="11">
        <v>11</v>
      </c>
      <c r="I6449" s="20" t="s">
        <v>259</v>
      </c>
      <c r="J6449" s="11" t="s">
        <v>261</v>
      </c>
      <c r="K6449" s="11" t="s">
        <v>11524</v>
      </c>
      <c r="L6449" s="11">
        <v>2</v>
      </c>
    </row>
    <row r="6450" spans="1:12">
      <c r="A6450" s="11" t="s">
        <v>12895</v>
      </c>
      <c r="D6450" s="11" t="s">
        <v>260</v>
      </c>
      <c r="E6450" s="19" t="s">
        <v>11473</v>
      </c>
      <c r="F6450" s="10">
        <v>42036</v>
      </c>
      <c r="G6450" s="10">
        <v>45689</v>
      </c>
      <c r="H6450" s="11">
        <v>11</v>
      </c>
      <c r="I6450" s="20" t="s">
        <v>259</v>
      </c>
      <c r="J6450" s="11" t="s">
        <v>261</v>
      </c>
      <c r="K6450" s="11" t="s">
        <v>11524</v>
      </c>
      <c r="L6450" s="11">
        <v>2</v>
      </c>
    </row>
    <row r="6451" spans="1:12">
      <c r="A6451" s="11" t="s">
        <v>12896</v>
      </c>
      <c r="D6451" s="11" t="s">
        <v>260</v>
      </c>
      <c r="E6451" s="19" t="s">
        <v>11474</v>
      </c>
      <c r="F6451" s="10">
        <v>42036</v>
      </c>
      <c r="G6451" s="10">
        <v>45689</v>
      </c>
      <c r="H6451" s="11">
        <v>11</v>
      </c>
      <c r="I6451" s="20" t="s">
        <v>259</v>
      </c>
      <c r="J6451" s="11" t="s">
        <v>261</v>
      </c>
      <c r="K6451" s="11" t="s">
        <v>11524</v>
      </c>
      <c r="L6451" s="11">
        <v>2</v>
      </c>
    </row>
    <row r="6452" spans="1:12">
      <c r="A6452" s="11" t="s">
        <v>12897</v>
      </c>
      <c r="D6452" s="11" t="s">
        <v>260</v>
      </c>
      <c r="E6452" s="19" t="s">
        <v>11475</v>
      </c>
      <c r="F6452" s="10">
        <v>42036</v>
      </c>
      <c r="G6452" s="10">
        <v>45689</v>
      </c>
      <c r="H6452" s="11">
        <v>11</v>
      </c>
      <c r="I6452" s="20" t="s">
        <v>259</v>
      </c>
      <c r="J6452" s="11" t="s">
        <v>261</v>
      </c>
      <c r="K6452" s="11" t="s">
        <v>11524</v>
      </c>
      <c r="L6452" s="11">
        <v>2</v>
      </c>
    </row>
    <row r="6453" spans="1:12">
      <c r="A6453" s="11" t="s">
        <v>12898</v>
      </c>
      <c r="D6453" s="11" t="s">
        <v>260</v>
      </c>
      <c r="E6453" s="19" t="s">
        <v>11476</v>
      </c>
      <c r="F6453" s="10">
        <v>42036</v>
      </c>
      <c r="G6453" s="10">
        <v>45689</v>
      </c>
      <c r="H6453" s="11">
        <v>11</v>
      </c>
      <c r="I6453" s="11" t="s">
        <v>277</v>
      </c>
      <c r="J6453" s="11" t="s">
        <v>261</v>
      </c>
      <c r="K6453" s="11" t="s">
        <v>11524</v>
      </c>
      <c r="L6453" s="11">
        <v>2</v>
      </c>
    </row>
    <row r="6454" spans="1:12">
      <c r="A6454" s="11" t="s">
        <v>12899</v>
      </c>
      <c r="D6454" s="11" t="s">
        <v>260</v>
      </c>
      <c r="E6454" s="19" t="s">
        <v>11477</v>
      </c>
      <c r="F6454" s="10">
        <v>42036</v>
      </c>
      <c r="G6454" s="10">
        <v>45689</v>
      </c>
      <c r="H6454" s="11">
        <v>11</v>
      </c>
      <c r="I6454" s="11" t="s">
        <v>277</v>
      </c>
      <c r="J6454" s="11" t="s">
        <v>261</v>
      </c>
      <c r="K6454" s="11" t="s">
        <v>11524</v>
      </c>
      <c r="L6454" s="11">
        <v>2</v>
      </c>
    </row>
    <row r="6455" spans="1:12">
      <c r="A6455" s="11" t="s">
        <v>12900</v>
      </c>
      <c r="D6455" s="11" t="s">
        <v>260</v>
      </c>
      <c r="E6455" s="19" t="s">
        <v>11478</v>
      </c>
      <c r="F6455" s="10">
        <v>42036</v>
      </c>
      <c r="G6455" s="10">
        <v>45689</v>
      </c>
      <c r="H6455" s="11">
        <v>11</v>
      </c>
      <c r="I6455" s="11" t="s">
        <v>277</v>
      </c>
      <c r="J6455" s="11" t="s">
        <v>261</v>
      </c>
      <c r="K6455" s="11" t="s">
        <v>11524</v>
      </c>
      <c r="L6455" s="11">
        <v>2</v>
      </c>
    </row>
    <row r="6456" spans="1:12">
      <c r="A6456" s="11" t="s">
        <v>11231</v>
      </c>
      <c r="D6456" s="11" t="s">
        <v>260</v>
      </c>
      <c r="E6456" s="19" t="s">
        <v>11479</v>
      </c>
      <c r="F6456" s="10">
        <v>42036</v>
      </c>
      <c r="G6456" s="10">
        <v>45689</v>
      </c>
      <c r="H6456" s="11">
        <v>11</v>
      </c>
      <c r="I6456" s="20" t="s">
        <v>259</v>
      </c>
      <c r="J6456" s="11" t="s">
        <v>261</v>
      </c>
      <c r="K6456" s="11" t="s">
        <v>11524</v>
      </c>
      <c r="L6456" s="11">
        <v>2</v>
      </c>
    </row>
    <row r="6457" spans="1:12">
      <c r="A6457" s="11" t="s">
        <v>11232</v>
      </c>
      <c r="D6457" s="11" t="s">
        <v>260</v>
      </c>
      <c r="E6457" s="19" t="s">
        <v>11480</v>
      </c>
      <c r="F6457" s="10">
        <v>42036</v>
      </c>
      <c r="G6457" s="10">
        <v>45689</v>
      </c>
      <c r="H6457" s="11">
        <v>11</v>
      </c>
      <c r="I6457" s="20" t="s">
        <v>259</v>
      </c>
      <c r="J6457" s="11" t="s">
        <v>261</v>
      </c>
      <c r="K6457" s="11" t="s">
        <v>11524</v>
      </c>
      <c r="L6457" s="11">
        <v>2</v>
      </c>
    </row>
    <row r="6458" spans="1:12">
      <c r="A6458" s="11" t="s">
        <v>11233</v>
      </c>
      <c r="D6458" s="11" t="s">
        <v>260</v>
      </c>
      <c r="E6458" s="19" t="s">
        <v>11481</v>
      </c>
      <c r="F6458" s="10">
        <v>42036</v>
      </c>
      <c r="G6458" s="10">
        <v>45689</v>
      </c>
      <c r="H6458" s="11">
        <v>11</v>
      </c>
      <c r="I6458" s="20" t="s">
        <v>259</v>
      </c>
      <c r="J6458" s="11" t="s">
        <v>261</v>
      </c>
      <c r="K6458" s="11" t="s">
        <v>11524</v>
      </c>
      <c r="L6458" s="11">
        <v>2</v>
      </c>
    </row>
    <row r="6459" spans="1:12">
      <c r="A6459" s="11" t="s">
        <v>11234</v>
      </c>
      <c r="D6459" s="11" t="s">
        <v>260</v>
      </c>
      <c r="E6459" s="19" t="s">
        <v>11482</v>
      </c>
      <c r="F6459" s="10">
        <v>42036</v>
      </c>
      <c r="G6459" s="10">
        <v>45689</v>
      </c>
      <c r="H6459" s="11">
        <v>11</v>
      </c>
      <c r="I6459" s="20" t="s">
        <v>259</v>
      </c>
      <c r="J6459" s="11" t="s">
        <v>261</v>
      </c>
      <c r="K6459" s="11" t="s">
        <v>11524</v>
      </c>
      <c r="L6459" s="11">
        <v>2</v>
      </c>
    </row>
    <row r="6460" spans="1:12">
      <c r="A6460" s="11" t="s">
        <v>11235</v>
      </c>
      <c r="D6460" s="11" t="s">
        <v>260</v>
      </c>
      <c r="E6460" s="19" t="s">
        <v>11483</v>
      </c>
      <c r="F6460" s="10">
        <v>42036</v>
      </c>
      <c r="G6460" s="10">
        <v>45689</v>
      </c>
      <c r="H6460" s="11">
        <v>11</v>
      </c>
      <c r="I6460" s="20" t="s">
        <v>259</v>
      </c>
      <c r="J6460" s="11" t="s">
        <v>261</v>
      </c>
      <c r="K6460" s="11" t="s">
        <v>11524</v>
      </c>
      <c r="L6460" s="11">
        <v>2</v>
      </c>
    </row>
    <row r="6461" spans="1:12">
      <c r="A6461" s="11" t="s">
        <v>11236</v>
      </c>
      <c r="D6461" s="11" t="s">
        <v>260</v>
      </c>
      <c r="E6461" s="19" t="s">
        <v>11484</v>
      </c>
      <c r="F6461" s="10">
        <v>42036</v>
      </c>
      <c r="G6461" s="10">
        <v>45689</v>
      </c>
      <c r="H6461" s="11">
        <v>11</v>
      </c>
      <c r="I6461" s="20" t="s">
        <v>259</v>
      </c>
      <c r="J6461" s="11" t="s">
        <v>261</v>
      </c>
      <c r="K6461" s="11" t="s">
        <v>11524</v>
      </c>
      <c r="L6461" s="11">
        <v>2</v>
      </c>
    </row>
    <row r="6462" spans="1:12">
      <c r="A6462" s="11" t="s">
        <v>11237</v>
      </c>
      <c r="D6462" s="11" t="s">
        <v>260</v>
      </c>
      <c r="E6462" s="19" t="s">
        <v>11485</v>
      </c>
      <c r="F6462" s="10">
        <v>42036</v>
      </c>
      <c r="G6462" s="10">
        <v>45689</v>
      </c>
      <c r="H6462" s="11">
        <v>11</v>
      </c>
      <c r="I6462" s="20" t="s">
        <v>259</v>
      </c>
      <c r="J6462" s="11" t="s">
        <v>261</v>
      </c>
      <c r="K6462" s="11" t="s">
        <v>11524</v>
      </c>
      <c r="L6462" s="11">
        <v>2</v>
      </c>
    </row>
    <row r="6463" spans="1:12">
      <c r="A6463" s="11" t="s">
        <v>11238</v>
      </c>
      <c r="D6463" s="11" t="s">
        <v>260</v>
      </c>
      <c r="E6463" s="19" t="s">
        <v>11486</v>
      </c>
      <c r="F6463" s="10">
        <v>42036</v>
      </c>
      <c r="G6463" s="10">
        <v>45689</v>
      </c>
      <c r="H6463" s="11">
        <v>11</v>
      </c>
      <c r="I6463" s="20" t="s">
        <v>259</v>
      </c>
      <c r="J6463" s="11" t="s">
        <v>261</v>
      </c>
      <c r="K6463" s="11" t="s">
        <v>11524</v>
      </c>
      <c r="L6463" s="11">
        <v>2</v>
      </c>
    </row>
    <row r="6464" spans="1:12">
      <c r="A6464" s="11" t="s">
        <v>11239</v>
      </c>
      <c r="D6464" s="11" t="s">
        <v>260</v>
      </c>
      <c r="E6464" s="19" t="s">
        <v>11487</v>
      </c>
      <c r="F6464" s="10">
        <v>42036</v>
      </c>
      <c r="G6464" s="10">
        <v>45689</v>
      </c>
      <c r="H6464" s="11">
        <v>11</v>
      </c>
      <c r="I6464" s="20" t="s">
        <v>259</v>
      </c>
      <c r="J6464" s="11" t="s">
        <v>261</v>
      </c>
      <c r="K6464" s="11" t="s">
        <v>11524</v>
      </c>
      <c r="L6464" s="11">
        <v>2</v>
      </c>
    </row>
    <row r="6465" spans="1:12">
      <c r="A6465" s="11" t="s">
        <v>11240</v>
      </c>
      <c r="D6465" s="11" t="s">
        <v>260</v>
      </c>
      <c r="E6465" s="19" t="s">
        <v>11488</v>
      </c>
      <c r="F6465" s="10">
        <v>42036</v>
      </c>
      <c r="G6465" s="10">
        <v>45689</v>
      </c>
      <c r="H6465" s="11">
        <v>11</v>
      </c>
      <c r="I6465" s="20" t="s">
        <v>259</v>
      </c>
      <c r="J6465" s="11" t="s">
        <v>261</v>
      </c>
      <c r="K6465" s="11" t="s">
        <v>11524</v>
      </c>
      <c r="L6465" s="11">
        <v>2</v>
      </c>
    </row>
    <row r="6466" spans="1:12">
      <c r="A6466" s="11" t="s">
        <v>11241</v>
      </c>
      <c r="D6466" s="11" t="s">
        <v>260</v>
      </c>
      <c r="E6466" s="19" t="s">
        <v>11489</v>
      </c>
      <c r="F6466" s="10">
        <v>42036</v>
      </c>
      <c r="G6466" s="10">
        <v>45689</v>
      </c>
      <c r="H6466" s="11">
        <v>11</v>
      </c>
      <c r="I6466" s="20" t="s">
        <v>259</v>
      </c>
      <c r="J6466" s="11" t="s">
        <v>261</v>
      </c>
      <c r="K6466" s="11" t="s">
        <v>11524</v>
      </c>
      <c r="L6466" s="11">
        <v>2</v>
      </c>
    </row>
    <row r="6467" spans="1:12">
      <c r="A6467" s="11" t="s">
        <v>11242</v>
      </c>
      <c r="D6467" s="11" t="s">
        <v>260</v>
      </c>
      <c r="E6467" s="19" t="s">
        <v>11490</v>
      </c>
      <c r="F6467" s="10">
        <v>42036</v>
      </c>
      <c r="G6467" s="10">
        <v>45689</v>
      </c>
      <c r="H6467" s="11">
        <v>11</v>
      </c>
      <c r="I6467" s="20" t="s">
        <v>259</v>
      </c>
      <c r="J6467" s="11" t="s">
        <v>261</v>
      </c>
      <c r="K6467" s="11" t="s">
        <v>11524</v>
      </c>
      <c r="L6467" s="11">
        <v>2</v>
      </c>
    </row>
    <row r="6468" spans="1:12">
      <c r="A6468" s="11" t="s">
        <v>11243</v>
      </c>
      <c r="D6468" s="11" t="s">
        <v>260</v>
      </c>
      <c r="E6468" s="19" t="s">
        <v>11491</v>
      </c>
      <c r="F6468" s="10">
        <v>42036</v>
      </c>
      <c r="G6468" s="10">
        <v>45689</v>
      </c>
      <c r="H6468" s="11">
        <v>11</v>
      </c>
      <c r="I6468" s="20" t="s">
        <v>259</v>
      </c>
      <c r="J6468" s="11" t="s">
        <v>261</v>
      </c>
      <c r="K6468" s="11" t="s">
        <v>11524</v>
      </c>
      <c r="L6468" s="11">
        <v>2</v>
      </c>
    </row>
    <row r="6469" spans="1:12">
      <c r="A6469" s="11" t="s">
        <v>11244</v>
      </c>
      <c r="D6469" s="11" t="s">
        <v>260</v>
      </c>
      <c r="E6469" s="19" t="s">
        <v>11492</v>
      </c>
      <c r="F6469" s="10">
        <v>42036</v>
      </c>
      <c r="G6469" s="10">
        <v>45689</v>
      </c>
      <c r="H6469" s="11">
        <v>11</v>
      </c>
      <c r="I6469" s="20" t="s">
        <v>259</v>
      </c>
      <c r="J6469" s="11" t="s">
        <v>261</v>
      </c>
      <c r="K6469" s="11" t="s">
        <v>11524</v>
      </c>
      <c r="L6469" s="11">
        <v>2</v>
      </c>
    </row>
    <row r="6470" spans="1:12">
      <c r="A6470" s="11" t="s">
        <v>11245</v>
      </c>
      <c r="D6470" s="11" t="s">
        <v>260</v>
      </c>
      <c r="E6470" s="19" t="s">
        <v>11493</v>
      </c>
      <c r="F6470" s="10">
        <v>42036</v>
      </c>
      <c r="G6470" s="10">
        <v>45689</v>
      </c>
      <c r="H6470" s="11">
        <v>11</v>
      </c>
      <c r="I6470" s="20" t="s">
        <v>259</v>
      </c>
      <c r="J6470" s="11" t="s">
        <v>261</v>
      </c>
      <c r="K6470" s="11" t="s">
        <v>11524</v>
      </c>
      <c r="L6470" s="11">
        <v>2</v>
      </c>
    </row>
    <row r="6471" spans="1:12">
      <c r="A6471" s="11" t="s">
        <v>11246</v>
      </c>
      <c r="D6471" s="11" t="s">
        <v>260</v>
      </c>
      <c r="E6471" s="19" t="s">
        <v>11494</v>
      </c>
      <c r="F6471" s="10">
        <v>42036</v>
      </c>
      <c r="G6471" s="10">
        <v>45689</v>
      </c>
      <c r="H6471" s="11">
        <v>11</v>
      </c>
      <c r="I6471" s="11" t="s">
        <v>277</v>
      </c>
      <c r="J6471" s="11" t="s">
        <v>261</v>
      </c>
      <c r="K6471" s="11" t="s">
        <v>11524</v>
      </c>
      <c r="L6471" s="11">
        <v>2</v>
      </c>
    </row>
    <row r="6472" spans="1:12">
      <c r="A6472" s="11" t="s">
        <v>11247</v>
      </c>
      <c r="D6472" s="11" t="s">
        <v>260</v>
      </c>
      <c r="E6472" s="19" t="s">
        <v>11495</v>
      </c>
      <c r="F6472" s="10">
        <v>42036</v>
      </c>
      <c r="G6472" s="10">
        <v>45689</v>
      </c>
      <c r="H6472" s="11">
        <v>11</v>
      </c>
      <c r="I6472" s="11" t="s">
        <v>277</v>
      </c>
      <c r="J6472" s="11" t="s">
        <v>261</v>
      </c>
      <c r="K6472" s="11" t="s">
        <v>11524</v>
      </c>
      <c r="L6472" s="11">
        <v>2</v>
      </c>
    </row>
    <row r="6473" spans="1:12">
      <c r="A6473" s="11" t="s">
        <v>11248</v>
      </c>
      <c r="D6473" s="11" t="s">
        <v>260</v>
      </c>
      <c r="E6473" s="19" t="s">
        <v>11496</v>
      </c>
      <c r="F6473" s="10">
        <v>42036</v>
      </c>
      <c r="G6473" s="10">
        <v>45689</v>
      </c>
      <c r="H6473" s="11">
        <v>11</v>
      </c>
      <c r="I6473" s="11" t="s">
        <v>277</v>
      </c>
      <c r="J6473" s="11" t="s">
        <v>261</v>
      </c>
      <c r="K6473" s="11" t="s">
        <v>11524</v>
      </c>
      <c r="L6473" s="11">
        <v>2</v>
      </c>
    </row>
    <row r="6474" spans="1:12">
      <c r="A6474" s="11" t="s">
        <v>13045</v>
      </c>
      <c r="D6474" s="11" t="s">
        <v>260</v>
      </c>
      <c r="E6474" s="19" t="s">
        <v>11497</v>
      </c>
      <c r="F6474" s="10">
        <v>42036</v>
      </c>
      <c r="G6474" s="10">
        <v>45689</v>
      </c>
      <c r="H6474" s="11">
        <v>11</v>
      </c>
      <c r="I6474" s="20" t="s">
        <v>259</v>
      </c>
      <c r="J6474" s="11" t="s">
        <v>261</v>
      </c>
      <c r="K6474" s="11" t="s">
        <v>11524</v>
      </c>
      <c r="L6474" s="11">
        <v>2</v>
      </c>
    </row>
    <row r="6475" spans="1:12">
      <c r="A6475" s="11" t="s">
        <v>13046</v>
      </c>
      <c r="D6475" s="11" t="s">
        <v>260</v>
      </c>
      <c r="E6475" s="19" t="s">
        <v>11498</v>
      </c>
      <c r="F6475" s="10">
        <v>42036</v>
      </c>
      <c r="G6475" s="10">
        <v>45689</v>
      </c>
      <c r="H6475" s="11">
        <v>11</v>
      </c>
      <c r="I6475" s="20" t="s">
        <v>259</v>
      </c>
      <c r="J6475" s="11" t="s">
        <v>261</v>
      </c>
      <c r="K6475" s="11" t="s">
        <v>11524</v>
      </c>
      <c r="L6475" s="11">
        <v>2</v>
      </c>
    </row>
    <row r="6476" spans="1:12">
      <c r="A6476" s="11" t="s">
        <v>13047</v>
      </c>
      <c r="D6476" s="11" t="s">
        <v>260</v>
      </c>
      <c r="E6476" s="19" t="s">
        <v>11499</v>
      </c>
      <c r="F6476" s="10">
        <v>42036</v>
      </c>
      <c r="G6476" s="10">
        <v>45689</v>
      </c>
      <c r="H6476" s="11">
        <v>11</v>
      </c>
      <c r="I6476" s="20" t="s">
        <v>259</v>
      </c>
      <c r="J6476" s="11" t="s">
        <v>261</v>
      </c>
      <c r="K6476" s="11" t="s">
        <v>11524</v>
      </c>
      <c r="L6476" s="11">
        <v>2</v>
      </c>
    </row>
    <row r="6477" spans="1:12">
      <c r="A6477" s="11" t="s">
        <v>13048</v>
      </c>
      <c r="D6477" s="11" t="s">
        <v>260</v>
      </c>
      <c r="E6477" s="19" t="s">
        <v>11500</v>
      </c>
      <c r="F6477" s="10">
        <v>42036</v>
      </c>
      <c r="G6477" s="10">
        <v>45689</v>
      </c>
      <c r="H6477" s="11">
        <v>11</v>
      </c>
      <c r="I6477" s="20" t="s">
        <v>259</v>
      </c>
      <c r="J6477" s="11" t="s">
        <v>261</v>
      </c>
      <c r="K6477" s="11" t="s">
        <v>11524</v>
      </c>
      <c r="L6477" s="11">
        <v>2</v>
      </c>
    </row>
    <row r="6478" spans="1:12">
      <c r="A6478" s="11" t="s">
        <v>13049</v>
      </c>
      <c r="D6478" s="11" t="s">
        <v>260</v>
      </c>
      <c r="E6478" s="19" t="s">
        <v>11501</v>
      </c>
      <c r="F6478" s="10">
        <v>42036</v>
      </c>
      <c r="G6478" s="10">
        <v>45689</v>
      </c>
      <c r="H6478" s="11">
        <v>11</v>
      </c>
      <c r="I6478" s="20" t="s">
        <v>259</v>
      </c>
      <c r="J6478" s="11" t="s">
        <v>261</v>
      </c>
      <c r="K6478" s="11" t="s">
        <v>11524</v>
      </c>
      <c r="L6478" s="11">
        <v>2</v>
      </c>
    </row>
    <row r="6479" spans="1:12">
      <c r="A6479" s="11" t="s">
        <v>13050</v>
      </c>
      <c r="D6479" s="11" t="s">
        <v>260</v>
      </c>
      <c r="E6479" s="19" t="s">
        <v>11502</v>
      </c>
      <c r="F6479" s="10">
        <v>42036</v>
      </c>
      <c r="G6479" s="10">
        <v>45689</v>
      </c>
      <c r="H6479" s="11">
        <v>11</v>
      </c>
      <c r="I6479" s="20" t="s">
        <v>259</v>
      </c>
      <c r="J6479" s="11" t="s">
        <v>261</v>
      </c>
      <c r="K6479" s="11" t="s">
        <v>11524</v>
      </c>
      <c r="L6479" s="11">
        <v>2</v>
      </c>
    </row>
    <row r="6480" spans="1:12">
      <c r="A6480" s="11" t="s">
        <v>13051</v>
      </c>
      <c r="D6480" s="11" t="s">
        <v>260</v>
      </c>
      <c r="E6480" s="19" t="s">
        <v>11503</v>
      </c>
      <c r="F6480" s="10">
        <v>42036</v>
      </c>
      <c r="G6480" s="10">
        <v>45689</v>
      </c>
      <c r="H6480" s="11">
        <v>11</v>
      </c>
      <c r="I6480" s="20" t="s">
        <v>259</v>
      </c>
      <c r="J6480" s="11" t="s">
        <v>261</v>
      </c>
      <c r="K6480" s="11" t="s">
        <v>11524</v>
      </c>
      <c r="L6480" s="11">
        <v>2</v>
      </c>
    </row>
    <row r="6481" spans="1:12">
      <c r="A6481" s="11" t="s">
        <v>13052</v>
      </c>
      <c r="D6481" s="11" t="s">
        <v>260</v>
      </c>
      <c r="E6481" s="19" t="s">
        <v>11504</v>
      </c>
      <c r="F6481" s="10">
        <v>42036</v>
      </c>
      <c r="G6481" s="10">
        <v>45689</v>
      </c>
      <c r="H6481" s="11">
        <v>11</v>
      </c>
      <c r="I6481" s="20" t="s">
        <v>259</v>
      </c>
      <c r="J6481" s="11" t="s">
        <v>261</v>
      </c>
      <c r="K6481" s="11" t="s">
        <v>11524</v>
      </c>
      <c r="L6481" s="11">
        <v>2</v>
      </c>
    </row>
    <row r="6482" spans="1:12">
      <c r="A6482" s="11" t="s">
        <v>13053</v>
      </c>
      <c r="D6482" s="11" t="s">
        <v>260</v>
      </c>
      <c r="E6482" s="19" t="s">
        <v>11505</v>
      </c>
      <c r="F6482" s="10">
        <v>42036</v>
      </c>
      <c r="G6482" s="10">
        <v>45689</v>
      </c>
      <c r="H6482" s="11">
        <v>11</v>
      </c>
      <c r="I6482" s="20" t="s">
        <v>259</v>
      </c>
      <c r="J6482" s="11" t="s">
        <v>261</v>
      </c>
      <c r="K6482" s="11" t="s">
        <v>11524</v>
      </c>
      <c r="L6482" s="11">
        <v>2</v>
      </c>
    </row>
    <row r="6483" spans="1:12">
      <c r="A6483" s="11" t="s">
        <v>13054</v>
      </c>
      <c r="D6483" s="11" t="s">
        <v>260</v>
      </c>
      <c r="E6483" s="19" t="s">
        <v>11506</v>
      </c>
      <c r="F6483" s="10">
        <v>42036</v>
      </c>
      <c r="G6483" s="10">
        <v>45689</v>
      </c>
      <c r="H6483" s="11">
        <v>11</v>
      </c>
      <c r="I6483" s="20" t="s">
        <v>259</v>
      </c>
      <c r="J6483" s="11" t="s">
        <v>261</v>
      </c>
      <c r="K6483" s="11" t="s">
        <v>11524</v>
      </c>
      <c r="L6483" s="11">
        <v>2</v>
      </c>
    </row>
    <row r="6484" spans="1:12">
      <c r="A6484" s="11" t="s">
        <v>13055</v>
      </c>
      <c r="D6484" s="11" t="s">
        <v>260</v>
      </c>
      <c r="E6484" s="19" t="s">
        <v>11507</v>
      </c>
      <c r="F6484" s="10">
        <v>42036</v>
      </c>
      <c r="G6484" s="10">
        <v>45689</v>
      </c>
      <c r="H6484" s="11">
        <v>11</v>
      </c>
      <c r="I6484" s="20" t="s">
        <v>259</v>
      </c>
      <c r="J6484" s="11" t="s">
        <v>261</v>
      </c>
      <c r="K6484" s="11" t="s">
        <v>11524</v>
      </c>
      <c r="L6484" s="11">
        <v>2</v>
      </c>
    </row>
    <row r="6485" spans="1:12">
      <c r="A6485" s="11" t="s">
        <v>13056</v>
      </c>
      <c r="D6485" s="11" t="s">
        <v>260</v>
      </c>
      <c r="E6485" s="19" t="s">
        <v>11508</v>
      </c>
      <c r="F6485" s="10">
        <v>42036</v>
      </c>
      <c r="G6485" s="10">
        <v>45689</v>
      </c>
      <c r="H6485" s="11">
        <v>11</v>
      </c>
      <c r="I6485" s="20" t="s">
        <v>259</v>
      </c>
      <c r="J6485" s="11" t="s">
        <v>261</v>
      </c>
      <c r="K6485" s="11" t="s">
        <v>11524</v>
      </c>
      <c r="L6485" s="11">
        <v>2</v>
      </c>
    </row>
    <row r="6486" spans="1:12">
      <c r="A6486" s="11" t="s">
        <v>13057</v>
      </c>
      <c r="D6486" s="11" t="s">
        <v>260</v>
      </c>
      <c r="E6486" s="19" t="s">
        <v>11509</v>
      </c>
      <c r="F6486" s="10">
        <v>42036</v>
      </c>
      <c r="G6486" s="10">
        <v>45689</v>
      </c>
      <c r="H6486" s="11">
        <v>11</v>
      </c>
      <c r="I6486" s="20" t="s">
        <v>259</v>
      </c>
      <c r="J6486" s="11" t="s">
        <v>261</v>
      </c>
      <c r="K6486" s="11" t="s">
        <v>11524</v>
      </c>
      <c r="L6486" s="11">
        <v>2</v>
      </c>
    </row>
    <row r="6487" spans="1:12">
      <c r="A6487" s="11" t="s">
        <v>13058</v>
      </c>
      <c r="D6487" s="11" t="s">
        <v>260</v>
      </c>
      <c r="E6487" s="19" t="s">
        <v>11510</v>
      </c>
      <c r="F6487" s="10">
        <v>42036</v>
      </c>
      <c r="G6487" s="10">
        <v>45689</v>
      </c>
      <c r="H6487" s="11">
        <v>11</v>
      </c>
      <c r="I6487" s="20" t="s">
        <v>259</v>
      </c>
      <c r="J6487" s="11" t="s">
        <v>261</v>
      </c>
      <c r="K6487" s="11" t="s">
        <v>11524</v>
      </c>
      <c r="L6487" s="11">
        <v>2</v>
      </c>
    </row>
    <row r="6488" spans="1:12">
      <c r="A6488" s="11" t="s">
        <v>13059</v>
      </c>
      <c r="D6488" s="11" t="s">
        <v>260</v>
      </c>
      <c r="E6488" s="19" t="s">
        <v>11511</v>
      </c>
      <c r="F6488" s="10">
        <v>42036</v>
      </c>
      <c r="G6488" s="10">
        <v>45689</v>
      </c>
      <c r="H6488" s="11">
        <v>11</v>
      </c>
      <c r="I6488" s="20" t="s">
        <v>259</v>
      </c>
      <c r="J6488" s="11" t="s">
        <v>261</v>
      </c>
      <c r="K6488" s="11" t="s">
        <v>11524</v>
      </c>
      <c r="L6488" s="11">
        <v>2</v>
      </c>
    </row>
    <row r="6489" spans="1:12">
      <c r="A6489" s="11" t="s">
        <v>13060</v>
      </c>
      <c r="D6489" s="11" t="s">
        <v>260</v>
      </c>
      <c r="E6489" s="19" t="s">
        <v>11512</v>
      </c>
      <c r="F6489" s="10">
        <v>42036</v>
      </c>
      <c r="G6489" s="10">
        <v>45689</v>
      </c>
      <c r="H6489" s="11">
        <v>11</v>
      </c>
      <c r="I6489" s="11" t="s">
        <v>277</v>
      </c>
      <c r="J6489" s="11" t="s">
        <v>261</v>
      </c>
      <c r="K6489" s="11" t="s">
        <v>11524</v>
      </c>
      <c r="L6489" s="11">
        <v>2</v>
      </c>
    </row>
    <row r="6490" spans="1:12">
      <c r="A6490" s="11" t="s">
        <v>13061</v>
      </c>
      <c r="D6490" s="11" t="s">
        <v>260</v>
      </c>
      <c r="E6490" s="19" t="s">
        <v>11513</v>
      </c>
      <c r="F6490" s="10">
        <v>42036</v>
      </c>
      <c r="G6490" s="10">
        <v>45689</v>
      </c>
      <c r="H6490" s="11">
        <v>11</v>
      </c>
      <c r="I6490" s="11" t="s">
        <v>277</v>
      </c>
      <c r="J6490" s="11" t="s">
        <v>261</v>
      </c>
      <c r="K6490" s="11" t="s">
        <v>11524</v>
      </c>
      <c r="L6490" s="11">
        <v>2</v>
      </c>
    </row>
    <row r="6491" spans="1:12">
      <c r="A6491" s="11" t="s">
        <v>13062</v>
      </c>
      <c r="D6491" s="11" t="s">
        <v>260</v>
      </c>
      <c r="E6491" s="19" t="s">
        <v>11514</v>
      </c>
      <c r="F6491" s="10">
        <v>42036</v>
      </c>
      <c r="G6491" s="10">
        <v>45689</v>
      </c>
      <c r="H6491" s="11">
        <v>11</v>
      </c>
      <c r="I6491" s="11" t="s">
        <v>277</v>
      </c>
      <c r="J6491" s="11" t="s">
        <v>261</v>
      </c>
      <c r="K6491" s="11" t="s">
        <v>11524</v>
      </c>
      <c r="L6491" s="11">
        <v>2</v>
      </c>
    </row>
    <row r="6493" spans="1:12">
      <c r="A6493" s="11" t="s">
        <v>11523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93608K" display="A125593608K" xr:uid="{00000000-0004-0000-0000-000001000000}"/>
    <hyperlink ref="E13" location="A125622408T" display="A125622408T" xr:uid="{00000000-0004-0000-0000-000002000000}"/>
    <hyperlink ref="E14" location="A125608008T" display="A125608008T" xr:uid="{00000000-0004-0000-0000-000003000000}"/>
    <hyperlink ref="E15" location="A125596488J" display="A125596488J" xr:uid="{00000000-0004-0000-0000-000004000000}"/>
    <hyperlink ref="E16" location="A125625288R" display="A125625288R" xr:uid="{00000000-0004-0000-0000-000005000000}"/>
    <hyperlink ref="E17" location="A125610888T" display="A125610888T" xr:uid="{00000000-0004-0000-0000-000006000000}"/>
    <hyperlink ref="E18" location="A125590728X" display="A125590728X" xr:uid="{00000000-0004-0000-0000-000007000000}"/>
    <hyperlink ref="E19" location="A125619528A" display="A125619528A" xr:uid="{00000000-0004-0000-0000-000008000000}"/>
    <hyperlink ref="E20" location="A125605128F" display="A125605128F" xr:uid="{00000000-0004-0000-0000-000009000000}"/>
    <hyperlink ref="E21" location="A125599368V" display="A125599368V" xr:uid="{00000000-0004-0000-0000-00000A000000}"/>
    <hyperlink ref="E22" location="A125628168A" display="A125628168A" xr:uid="{00000000-0004-0000-0000-00000B000000}"/>
    <hyperlink ref="E23" location="A125613768C" display="A125613768C" xr:uid="{00000000-0004-0000-0000-00000C000000}"/>
    <hyperlink ref="E24" location="A125602248V" display="A125602248V" xr:uid="{00000000-0004-0000-0000-00000D000000}"/>
    <hyperlink ref="E25" location="A125631048T" display="A125631048T" xr:uid="{00000000-0004-0000-0000-00000E000000}"/>
    <hyperlink ref="E26" location="A125616648R" display="A125616648R" xr:uid="{00000000-0004-0000-0000-00000F000000}"/>
    <hyperlink ref="E27" location="A125593610W" display="A125593610W" xr:uid="{00000000-0004-0000-0000-000010000000}"/>
    <hyperlink ref="E28" location="A125622410C" display="A125622410C" xr:uid="{00000000-0004-0000-0000-000011000000}"/>
    <hyperlink ref="E29" location="A125608010C" display="A125608010C" xr:uid="{00000000-0004-0000-0000-000012000000}"/>
    <hyperlink ref="E30" location="A125593728C" display="A125593728C" xr:uid="{00000000-0004-0000-0000-000013000000}"/>
    <hyperlink ref="E31" location="A125622528K" display="A125622528K" xr:uid="{00000000-0004-0000-0000-000014000000}"/>
    <hyperlink ref="E32" location="A125608128K" display="A125608128K" xr:uid="{00000000-0004-0000-0000-000015000000}"/>
    <hyperlink ref="E33" location="A125596608R" display="A125596608R" xr:uid="{00000000-0004-0000-0000-000016000000}"/>
    <hyperlink ref="E34" location="A125625408W" display="A125625408W" xr:uid="{00000000-0004-0000-0000-000017000000}"/>
    <hyperlink ref="E35" location="A125611008A" display="A125611008A" xr:uid="{00000000-0004-0000-0000-000018000000}"/>
    <hyperlink ref="E36" location="A125590848T" display="A125590848T" xr:uid="{00000000-0004-0000-0000-000019000000}"/>
    <hyperlink ref="E37" location="A125619648V" display="A125619648V" xr:uid="{00000000-0004-0000-0000-00001A000000}"/>
    <hyperlink ref="E38" location="A125605248X" display="A125605248X" xr:uid="{00000000-0004-0000-0000-00001B000000}"/>
    <hyperlink ref="E39" location="A125599488L" display="A125599488L" xr:uid="{00000000-0004-0000-0000-00001C000000}"/>
    <hyperlink ref="E40" location="A125628288V" display="A125628288V" xr:uid="{00000000-0004-0000-0000-00001D000000}"/>
    <hyperlink ref="E41" location="A125613888W" display="A125613888W" xr:uid="{00000000-0004-0000-0000-00001E000000}"/>
    <hyperlink ref="E42" location="A125602368L" display="A125602368L" xr:uid="{00000000-0004-0000-0000-00001F000000}"/>
    <hyperlink ref="E43" location="A125631168K" display="A125631168K" xr:uid="{00000000-0004-0000-0000-000020000000}"/>
    <hyperlink ref="E44" location="A125616768J" display="A125616768J" xr:uid="{00000000-0004-0000-0000-000021000000}"/>
    <hyperlink ref="E45" location="A125593730R" display="A125593730R" xr:uid="{00000000-0004-0000-0000-000022000000}"/>
    <hyperlink ref="E46" location="A125622530W" display="A125622530W" xr:uid="{00000000-0004-0000-0000-000023000000}"/>
    <hyperlink ref="E47" location="A125608130W" display="A125608130W" xr:uid="{00000000-0004-0000-0000-000024000000}"/>
    <hyperlink ref="E48" location="A125593616K" display="A125593616K" xr:uid="{00000000-0004-0000-0000-000025000000}"/>
    <hyperlink ref="E49" location="A125622416T" display="A125622416T" xr:uid="{00000000-0004-0000-0000-000026000000}"/>
    <hyperlink ref="E50" location="A125608016T" display="A125608016T" xr:uid="{00000000-0004-0000-0000-000027000000}"/>
    <hyperlink ref="E51" location="A125596496J" display="A125596496J" xr:uid="{00000000-0004-0000-0000-000028000000}"/>
    <hyperlink ref="E52" location="A125625296R" display="A125625296R" xr:uid="{00000000-0004-0000-0000-000029000000}"/>
    <hyperlink ref="E53" location="A125610896T" display="A125610896T" xr:uid="{00000000-0004-0000-0000-00002A000000}"/>
    <hyperlink ref="E54" location="A125590736X" display="A125590736X" xr:uid="{00000000-0004-0000-0000-00002B000000}"/>
    <hyperlink ref="E55" location="A125619536A" display="A125619536A" xr:uid="{00000000-0004-0000-0000-00002C000000}"/>
    <hyperlink ref="E56" location="A125605136F" display="A125605136F" xr:uid="{00000000-0004-0000-0000-00002D000000}"/>
    <hyperlink ref="E57" location="A125599376V" display="A125599376V" xr:uid="{00000000-0004-0000-0000-00002E000000}"/>
    <hyperlink ref="E58" location="A125628176A" display="A125628176A" xr:uid="{00000000-0004-0000-0000-00002F000000}"/>
    <hyperlink ref="E59" location="A125613776C" display="A125613776C" xr:uid="{00000000-0004-0000-0000-000030000000}"/>
    <hyperlink ref="E60" location="A125602256V" display="A125602256V" xr:uid="{00000000-0004-0000-0000-000031000000}"/>
    <hyperlink ref="E61" location="A125631056T" display="A125631056T" xr:uid="{00000000-0004-0000-0000-000032000000}"/>
    <hyperlink ref="E62" location="A125616656R" display="A125616656R" xr:uid="{00000000-0004-0000-0000-000033000000}"/>
    <hyperlink ref="E63" location="A125593618R" display="A125593618R" xr:uid="{00000000-0004-0000-0000-000034000000}"/>
    <hyperlink ref="E64" location="A125622418W" display="A125622418W" xr:uid="{00000000-0004-0000-0000-000035000000}"/>
    <hyperlink ref="E65" location="A125608018W" display="A125608018W" xr:uid="{00000000-0004-0000-0000-000036000000}"/>
    <hyperlink ref="E66" location="A125593736C" display="A125593736C" xr:uid="{00000000-0004-0000-0000-000037000000}"/>
    <hyperlink ref="E67" location="A125622536K" display="A125622536K" xr:uid="{00000000-0004-0000-0000-000038000000}"/>
    <hyperlink ref="E68" location="A125608136K" display="A125608136K" xr:uid="{00000000-0004-0000-0000-000039000000}"/>
    <hyperlink ref="E69" location="A125596616R" display="A125596616R" xr:uid="{00000000-0004-0000-0000-00003A000000}"/>
    <hyperlink ref="E70" location="A125625416W" display="A125625416W" xr:uid="{00000000-0004-0000-0000-00003B000000}"/>
    <hyperlink ref="E71" location="A125611016A" display="A125611016A" xr:uid="{00000000-0004-0000-0000-00003C000000}"/>
    <hyperlink ref="E72" location="A125590856T" display="A125590856T" xr:uid="{00000000-0004-0000-0000-00003D000000}"/>
    <hyperlink ref="E73" location="A125619656V" display="A125619656V" xr:uid="{00000000-0004-0000-0000-00003E000000}"/>
    <hyperlink ref="E74" location="A125605256X" display="A125605256X" xr:uid="{00000000-0004-0000-0000-00003F000000}"/>
    <hyperlink ref="E75" location="A125599496L" display="A125599496L" xr:uid="{00000000-0004-0000-0000-000040000000}"/>
    <hyperlink ref="E76" location="A125628296V" display="A125628296V" xr:uid="{00000000-0004-0000-0000-000041000000}"/>
    <hyperlink ref="E77" location="A125613896W" display="A125613896W" xr:uid="{00000000-0004-0000-0000-000042000000}"/>
    <hyperlink ref="E78" location="A125602376L" display="A125602376L" xr:uid="{00000000-0004-0000-0000-000043000000}"/>
    <hyperlink ref="E79" location="A125631176K" display="A125631176K" xr:uid="{00000000-0004-0000-0000-000044000000}"/>
    <hyperlink ref="E80" location="A125616776J" display="A125616776J" xr:uid="{00000000-0004-0000-0000-000045000000}"/>
    <hyperlink ref="E81" location="A125593738J" display="A125593738J" xr:uid="{00000000-0004-0000-0000-000046000000}"/>
    <hyperlink ref="E82" location="A125622538R" display="A125622538R" xr:uid="{00000000-0004-0000-0000-000047000000}"/>
    <hyperlink ref="E83" location="A125608138R" display="A125608138R" xr:uid="{00000000-0004-0000-0000-000048000000}"/>
    <hyperlink ref="E84" location="A125593744C" display="A125593744C" xr:uid="{00000000-0004-0000-0000-000049000000}"/>
    <hyperlink ref="E85" location="A125622544K" display="A125622544K" xr:uid="{00000000-0004-0000-0000-00004A000000}"/>
    <hyperlink ref="E86" location="A125608144K" display="A125608144K" xr:uid="{00000000-0004-0000-0000-00004B000000}"/>
    <hyperlink ref="E87" location="A125596624R" display="A125596624R" xr:uid="{00000000-0004-0000-0000-00004C000000}"/>
    <hyperlink ref="E88" location="A125625424W" display="A125625424W" xr:uid="{00000000-0004-0000-0000-00004D000000}"/>
    <hyperlink ref="E89" location="A125611024A" display="A125611024A" xr:uid="{00000000-0004-0000-0000-00004E000000}"/>
    <hyperlink ref="E90" location="A125590864T" display="A125590864T" xr:uid="{00000000-0004-0000-0000-00004F000000}"/>
    <hyperlink ref="E91" location="A125619664V" display="A125619664V" xr:uid="{00000000-0004-0000-0000-000050000000}"/>
    <hyperlink ref="E92" location="A125605264X" display="A125605264X" xr:uid="{00000000-0004-0000-0000-000051000000}"/>
    <hyperlink ref="E93" location="A125599504A" display="A125599504A" xr:uid="{00000000-0004-0000-0000-000052000000}"/>
    <hyperlink ref="E94" location="A125628304J" display="A125628304J" xr:uid="{00000000-0004-0000-0000-000053000000}"/>
    <hyperlink ref="E95" location="A125613904K" display="A125613904K" xr:uid="{00000000-0004-0000-0000-000054000000}"/>
    <hyperlink ref="E96" location="A125602384L" display="A125602384L" xr:uid="{00000000-0004-0000-0000-000055000000}"/>
    <hyperlink ref="E97" location="A125631184K" display="A125631184K" xr:uid="{00000000-0004-0000-0000-000056000000}"/>
    <hyperlink ref="E98" location="A125616784J" display="A125616784J" xr:uid="{00000000-0004-0000-0000-000057000000}"/>
    <hyperlink ref="E99" location="A125593746J" display="A125593746J" xr:uid="{00000000-0004-0000-0000-000058000000}"/>
    <hyperlink ref="E100" location="A125622546R" display="A125622546R" xr:uid="{00000000-0004-0000-0000-000059000000}"/>
    <hyperlink ref="E101" location="A125608146R" display="A125608146R" xr:uid="{00000000-0004-0000-0000-00005A000000}"/>
    <hyperlink ref="E102" location="A125593624K" display="A125593624K" xr:uid="{00000000-0004-0000-0000-00005B000000}"/>
    <hyperlink ref="E103" location="A125622424T" display="A125622424T" xr:uid="{00000000-0004-0000-0000-00005C000000}"/>
    <hyperlink ref="E104" location="A125608024T" display="A125608024T" xr:uid="{00000000-0004-0000-0000-00005D000000}"/>
    <hyperlink ref="E105" location="A125596504W" display="A125596504W" xr:uid="{00000000-0004-0000-0000-00005E000000}"/>
    <hyperlink ref="E106" location="A125625304C" display="A125625304C" xr:uid="{00000000-0004-0000-0000-00005F000000}"/>
    <hyperlink ref="E107" location="A125610904F" display="A125610904F" xr:uid="{00000000-0004-0000-0000-000060000000}"/>
    <hyperlink ref="E108" location="A125590744X" display="A125590744X" xr:uid="{00000000-0004-0000-0000-000061000000}"/>
    <hyperlink ref="E109" location="A125619544A" display="A125619544A" xr:uid="{00000000-0004-0000-0000-000062000000}"/>
    <hyperlink ref="E110" location="A125605144F" display="A125605144F" xr:uid="{00000000-0004-0000-0000-000063000000}"/>
    <hyperlink ref="E111" location="A125599384V" display="A125599384V" xr:uid="{00000000-0004-0000-0000-000064000000}"/>
    <hyperlink ref="E112" location="A125628184A" display="A125628184A" xr:uid="{00000000-0004-0000-0000-000065000000}"/>
    <hyperlink ref="E113" location="A125613784C" display="A125613784C" xr:uid="{00000000-0004-0000-0000-000066000000}"/>
    <hyperlink ref="E114" location="A125602264V" display="A125602264V" xr:uid="{00000000-0004-0000-0000-000067000000}"/>
    <hyperlink ref="E115" location="A125631064T" display="A125631064T" xr:uid="{00000000-0004-0000-0000-000068000000}"/>
    <hyperlink ref="E116" location="A125616664R" display="A125616664R" xr:uid="{00000000-0004-0000-0000-000069000000}"/>
    <hyperlink ref="E117" location="A125593626R" display="A125593626R" xr:uid="{00000000-0004-0000-0000-00006A000000}"/>
    <hyperlink ref="E118" location="A125622426W" display="A125622426W" xr:uid="{00000000-0004-0000-0000-00006B000000}"/>
    <hyperlink ref="E119" location="A125608026W" display="A125608026W" xr:uid="{00000000-0004-0000-0000-00006C000000}"/>
    <hyperlink ref="E120" location="A125593632K" display="A125593632K" xr:uid="{00000000-0004-0000-0000-00006D000000}"/>
    <hyperlink ref="E121" location="A125622432T" display="A125622432T" xr:uid="{00000000-0004-0000-0000-00006E000000}"/>
    <hyperlink ref="E122" location="A125608032T" display="A125608032T" xr:uid="{00000000-0004-0000-0000-00006F000000}"/>
    <hyperlink ref="E123" location="A125596512W" display="A125596512W" xr:uid="{00000000-0004-0000-0000-000070000000}"/>
    <hyperlink ref="E124" location="A125625312C" display="A125625312C" xr:uid="{00000000-0004-0000-0000-000071000000}"/>
    <hyperlink ref="E125" location="A125610912F" display="A125610912F" xr:uid="{00000000-0004-0000-0000-000072000000}"/>
    <hyperlink ref="E126" location="A125590752X" display="A125590752X" xr:uid="{00000000-0004-0000-0000-000073000000}"/>
    <hyperlink ref="E127" location="A125619552A" display="A125619552A" xr:uid="{00000000-0004-0000-0000-000074000000}"/>
    <hyperlink ref="E128" location="A125605152F" display="A125605152F" xr:uid="{00000000-0004-0000-0000-000075000000}"/>
    <hyperlink ref="E129" location="A125599392V" display="A125599392V" xr:uid="{00000000-0004-0000-0000-000076000000}"/>
    <hyperlink ref="E130" location="A125628192A" display="A125628192A" xr:uid="{00000000-0004-0000-0000-000077000000}"/>
    <hyperlink ref="E131" location="A125613792C" display="A125613792C" xr:uid="{00000000-0004-0000-0000-000078000000}"/>
    <hyperlink ref="E132" location="A125602272V" display="A125602272V" xr:uid="{00000000-0004-0000-0000-000079000000}"/>
    <hyperlink ref="E133" location="A125631072T" display="A125631072T" xr:uid="{00000000-0004-0000-0000-00007A000000}"/>
    <hyperlink ref="E134" location="A125616672R" display="A125616672R" xr:uid="{00000000-0004-0000-0000-00007B000000}"/>
    <hyperlink ref="E135" location="A125593634R" display="A125593634R" xr:uid="{00000000-0004-0000-0000-00007C000000}"/>
    <hyperlink ref="E136" location="A125622434W" display="A125622434W" xr:uid="{00000000-0004-0000-0000-00007D000000}"/>
    <hyperlink ref="E137" location="A125608034W" display="A125608034W" xr:uid="{00000000-0004-0000-0000-00007E000000}"/>
    <hyperlink ref="E138" location="A125593696W" display="A125593696W" xr:uid="{00000000-0004-0000-0000-00007F000000}"/>
    <hyperlink ref="E139" location="A125622496C" display="A125622496C" xr:uid="{00000000-0004-0000-0000-000080000000}"/>
    <hyperlink ref="E140" location="A125608096C" display="A125608096C" xr:uid="{00000000-0004-0000-0000-000081000000}"/>
    <hyperlink ref="E141" location="A125596576J" display="A125596576J" xr:uid="{00000000-0004-0000-0000-000082000000}"/>
    <hyperlink ref="E142" location="A125625376R" display="A125625376R" xr:uid="{00000000-0004-0000-0000-000083000000}"/>
    <hyperlink ref="E143" location="A125610976T" display="A125610976T" xr:uid="{00000000-0004-0000-0000-000084000000}"/>
    <hyperlink ref="E144" location="A125590816X" display="A125590816X" xr:uid="{00000000-0004-0000-0000-000085000000}"/>
    <hyperlink ref="E145" location="A125619616A" display="A125619616A" xr:uid="{00000000-0004-0000-0000-000086000000}"/>
    <hyperlink ref="E146" location="A125605216F" display="A125605216F" xr:uid="{00000000-0004-0000-0000-000087000000}"/>
    <hyperlink ref="E147" location="A125599456V" display="A125599456V" xr:uid="{00000000-0004-0000-0000-000088000000}"/>
    <hyperlink ref="E148" location="A125628256A" display="A125628256A" xr:uid="{00000000-0004-0000-0000-000089000000}"/>
    <hyperlink ref="E149" location="A125613856C" display="A125613856C" xr:uid="{00000000-0004-0000-0000-00008A000000}"/>
    <hyperlink ref="E150" location="A125602336V" display="A125602336V" xr:uid="{00000000-0004-0000-0000-00008B000000}"/>
    <hyperlink ref="E151" location="A125631136T" display="A125631136T" xr:uid="{00000000-0004-0000-0000-00008C000000}"/>
    <hyperlink ref="E152" location="A125616736R" display="A125616736R" xr:uid="{00000000-0004-0000-0000-00008D000000}"/>
    <hyperlink ref="E153" location="A125593698A" display="A125593698A" xr:uid="{00000000-0004-0000-0000-00008E000000}"/>
    <hyperlink ref="E154" location="A125622498J" display="A125622498J" xr:uid="{00000000-0004-0000-0000-00008F000000}"/>
    <hyperlink ref="E155" location="A125608098J" display="A125608098J" xr:uid="{00000000-0004-0000-0000-000090000000}"/>
    <hyperlink ref="E156" location="A125593560K" display="A125593560K" xr:uid="{00000000-0004-0000-0000-000091000000}"/>
    <hyperlink ref="E157" location="A125622360T" display="A125622360T" xr:uid="{00000000-0004-0000-0000-000092000000}"/>
    <hyperlink ref="E158" location="A125607960R" display="A125607960R" xr:uid="{00000000-0004-0000-0000-000093000000}"/>
    <hyperlink ref="E159" location="A125596440W" display="A125596440W" xr:uid="{00000000-0004-0000-0000-000094000000}"/>
    <hyperlink ref="E160" location="A125625240C" display="A125625240C" xr:uid="{00000000-0004-0000-0000-000095000000}"/>
    <hyperlink ref="E161" location="A125610840F" display="A125610840F" xr:uid="{00000000-0004-0000-0000-000096000000}"/>
    <hyperlink ref="E162" location="A125590680X" display="A125590680X" xr:uid="{00000000-0004-0000-0000-000097000000}"/>
    <hyperlink ref="E163" location="A125619480A" display="A125619480A" xr:uid="{00000000-0004-0000-0000-000098000000}"/>
    <hyperlink ref="E164" location="A125605080F" display="A125605080F" xr:uid="{00000000-0004-0000-0000-000099000000}"/>
    <hyperlink ref="E165" location="A125599320J" display="A125599320J" xr:uid="{00000000-0004-0000-0000-00009A000000}"/>
    <hyperlink ref="E166" location="A125628120R" display="A125628120R" xr:uid="{00000000-0004-0000-0000-00009B000000}"/>
    <hyperlink ref="E167" location="A125613720T" display="A125613720T" xr:uid="{00000000-0004-0000-0000-00009C000000}"/>
    <hyperlink ref="E168" location="A125602200J" display="A125602200J" xr:uid="{00000000-0004-0000-0000-00009D000000}"/>
    <hyperlink ref="E169" location="A125631000F" display="A125631000F" xr:uid="{00000000-0004-0000-0000-00009E000000}"/>
    <hyperlink ref="E170" location="A125616600C" display="A125616600C" xr:uid="{00000000-0004-0000-0000-00009F000000}"/>
    <hyperlink ref="E171" location="A125593562R" display="A125593562R" xr:uid="{00000000-0004-0000-0000-0000A0000000}"/>
    <hyperlink ref="E172" location="A125622362W" display="A125622362W" xr:uid="{00000000-0004-0000-0000-0000A1000000}"/>
    <hyperlink ref="E173" location="A125607962V" display="A125607962V" xr:uid="{00000000-0004-0000-0000-0000A2000000}"/>
    <hyperlink ref="E174" location="A125593752C" display="A125593752C" xr:uid="{00000000-0004-0000-0000-0000A3000000}"/>
    <hyperlink ref="E175" location="A125622552K" display="A125622552K" xr:uid="{00000000-0004-0000-0000-0000A4000000}"/>
    <hyperlink ref="E176" location="A125608152K" display="A125608152K" xr:uid="{00000000-0004-0000-0000-0000A5000000}"/>
    <hyperlink ref="E177" location="A125596632R" display="A125596632R" xr:uid="{00000000-0004-0000-0000-0000A6000000}"/>
    <hyperlink ref="E178" location="A125625432W" display="A125625432W" xr:uid="{00000000-0004-0000-0000-0000A7000000}"/>
    <hyperlink ref="E179" location="A125611032A" display="A125611032A" xr:uid="{00000000-0004-0000-0000-0000A8000000}"/>
    <hyperlink ref="E180" location="A125590872T" display="A125590872T" xr:uid="{00000000-0004-0000-0000-0000A9000000}"/>
    <hyperlink ref="E181" location="A125619672V" display="A125619672V" xr:uid="{00000000-0004-0000-0000-0000AA000000}"/>
    <hyperlink ref="E182" location="A125605272X" display="A125605272X" xr:uid="{00000000-0004-0000-0000-0000AB000000}"/>
    <hyperlink ref="E183" location="A125599512A" display="A125599512A" xr:uid="{00000000-0004-0000-0000-0000AC000000}"/>
    <hyperlink ref="E184" location="A125628312J" display="A125628312J" xr:uid="{00000000-0004-0000-0000-0000AD000000}"/>
    <hyperlink ref="E185" location="A125613912K" display="A125613912K" xr:uid="{00000000-0004-0000-0000-0000AE000000}"/>
    <hyperlink ref="E186" location="A125602392L" display="A125602392L" xr:uid="{00000000-0004-0000-0000-0000AF000000}"/>
    <hyperlink ref="E187" location="A125631192K" display="A125631192K" xr:uid="{00000000-0004-0000-0000-0000B0000000}"/>
    <hyperlink ref="E188" location="A125616792J" display="A125616792J" xr:uid="{00000000-0004-0000-0000-0000B1000000}"/>
    <hyperlink ref="E189" location="A125593754J" display="A125593754J" xr:uid="{00000000-0004-0000-0000-0000B2000000}"/>
    <hyperlink ref="E190" location="A125622554R" display="A125622554R" xr:uid="{00000000-0004-0000-0000-0000B3000000}"/>
    <hyperlink ref="E191" location="A125608154R" display="A125608154R" xr:uid="{00000000-0004-0000-0000-0000B4000000}"/>
    <hyperlink ref="E192" location="A125593640K" display="A125593640K" xr:uid="{00000000-0004-0000-0000-0000B5000000}"/>
    <hyperlink ref="E193" location="A125622440T" display="A125622440T" xr:uid="{00000000-0004-0000-0000-0000B6000000}"/>
    <hyperlink ref="E194" location="A125608040T" display="A125608040T" xr:uid="{00000000-0004-0000-0000-0000B7000000}"/>
    <hyperlink ref="E195" location="A125596520W" display="A125596520W" xr:uid="{00000000-0004-0000-0000-0000B8000000}"/>
    <hyperlink ref="E196" location="A125625320C" display="A125625320C" xr:uid="{00000000-0004-0000-0000-0000B9000000}"/>
    <hyperlink ref="E197" location="A125610920F" display="A125610920F" xr:uid="{00000000-0004-0000-0000-0000BA000000}"/>
    <hyperlink ref="E198" location="A125590760X" display="A125590760X" xr:uid="{00000000-0004-0000-0000-0000BB000000}"/>
    <hyperlink ref="E199" location="A125619560A" display="A125619560A" xr:uid="{00000000-0004-0000-0000-0000BC000000}"/>
    <hyperlink ref="E200" location="A125605160F" display="A125605160F" xr:uid="{00000000-0004-0000-0000-0000BD000000}"/>
    <hyperlink ref="E201" location="A125599400J" display="A125599400J" xr:uid="{00000000-0004-0000-0000-0000BE000000}"/>
    <hyperlink ref="E202" location="A125628200R" display="A125628200R" xr:uid="{00000000-0004-0000-0000-0000BF000000}"/>
    <hyperlink ref="E203" location="A125613800T" display="A125613800T" xr:uid="{00000000-0004-0000-0000-0000C0000000}"/>
    <hyperlink ref="E204" location="A125602280V" display="A125602280V" xr:uid="{00000000-0004-0000-0000-0000C1000000}"/>
    <hyperlink ref="E205" location="A125631080T" display="A125631080T" xr:uid="{00000000-0004-0000-0000-0000C2000000}"/>
    <hyperlink ref="E206" location="A125616680R" display="A125616680R" xr:uid="{00000000-0004-0000-0000-0000C3000000}"/>
    <hyperlink ref="E207" location="A125593642R" display="A125593642R" xr:uid="{00000000-0004-0000-0000-0000C4000000}"/>
    <hyperlink ref="E208" location="A125622442W" display="A125622442W" xr:uid="{00000000-0004-0000-0000-0000C5000000}"/>
    <hyperlink ref="E209" location="A125608042W" display="A125608042W" xr:uid="{00000000-0004-0000-0000-0000C6000000}"/>
    <hyperlink ref="E210" location="A125593520T" display="A125593520T" xr:uid="{00000000-0004-0000-0000-0000C7000000}"/>
    <hyperlink ref="E211" location="A125622320X" display="A125622320X" xr:uid="{00000000-0004-0000-0000-0000C8000000}"/>
    <hyperlink ref="E212" location="A125607920W" display="A125607920W" xr:uid="{00000000-0004-0000-0000-0000C9000000}"/>
    <hyperlink ref="E213" location="A125596400C" display="A125596400C" xr:uid="{00000000-0004-0000-0000-0000CA000000}"/>
    <hyperlink ref="E214" location="A125625200K" display="A125625200K" xr:uid="{00000000-0004-0000-0000-0000CB000000}"/>
    <hyperlink ref="E215" location="A125610800L" display="A125610800L" xr:uid="{00000000-0004-0000-0000-0000CC000000}"/>
    <hyperlink ref="E216" location="A125590640F" display="A125590640F" xr:uid="{00000000-0004-0000-0000-0000CD000000}"/>
    <hyperlink ref="E217" location="A125619440J" display="A125619440J" xr:uid="{00000000-0004-0000-0000-0000CE000000}"/>
    <hyperlink ref="E218" location="A125605040L" display="A125605040L" xr:uid="{00000000-0004-0000-0000-0000CF000000}"/>
    <hyperlink ref="E219" location="A125599280A" display="A125599280A" xr:uid="{00000000-0004-0000-0000-0000D0000000}"/>
    <hyperlink ref="E220" location="A125628080J" display="A125628080J" xr:uid="{00000000-0004-0000-0000-0000D1000000}"/>
    <hyperlink ref="E221" location="A125613680K" display="A125613680K" xr:uid="{00000000-0004-0000-0000-0000D2000000}"/>
    <hyperlink ref="E222" location="A125602160A" display="A125602160A" xr:uid="{00000000-0004-0000-0000-0000D3000000}"/>
    <hyperlink ref="E223" location="A125630960W" display="A125630960W" xr:uid="{00000000-0004-0000-0000-0000D4000000}"/>
    <hyperlink ref="E224" location="A125616560W" display="A125616560W" xr:uid="{00000000-0004-0000-0000-0000D5000000}"/>
    <hyperlink ref="E225" location="A125593522W" display="A125593522W" xr:uid="{00000000-0004-0000-0000-0000D6000000}"/>
    <hyperlink ref="E226" location="A125622322C" display="A125622322C" xr:uid="{00000000-0004-0000-0000-0000D7000000}"/>
    <hyperlink ref="E227" location="A125607922A" display="A125607922A" xr:uid="{00000000-0004-0000-0000-0000D8000000}"/>
    <hyperlink ref="E228" location="A125593648C" display="A125593648C" xr:uid="{00000000-0004-0000-0000-0000D9000000}"/>
    <hyperlink ref="E229" location="A125622448K" display="A125622448K" xr:uid="{00000000-0004-0000-0000-0000DA000000}"/>
    <hyperlink ref="E230" location="A125608048K" display="A125608048K" xr:uid="{00000000-0004-0000-0000-0000DB000000}"/>
    <hyperlink ref="E231" location="A125596528R" display="A125596528R" xr:uid="{00000000-0004-0000-0000-0000DC000000}"/>
    <hyperlink ref="E232" location="A125625328W" display="A125625328W" xr:uid="{00000000-0004-0000-0000-0000DD000000}"/>
    <hyperlink ref="E233" location="A125610928X" display="A125610928X" xr:uid="{00000000-0004-0000-0000-0000DE000000}"/>
    <hyperlink ref="E234" location="A125590768T" display="A125590768T" xr:uid="{00000000-0004-0000-0000-0000DF000000}"/>
    <hyperlink ref="E235" location="A125619568V" display="A125619568V" xr:uid="{00000000-0004-0000-0000-0000E0000000}"/>
    <hyperlink ref="E236" location="A125605168X" display="A125605168X" xr:uid="{00000000-0004-0000-0000-0000E1000000}"/>
    <hyperlink ref="E237" location="A125599408A" display="A125599408A" xr:uid="{00000000-0004-0000-0000-0000E2000000}"/>
    <hyperlink ref="E238" location="A125628208J" display="A125628208J" xr:uid="{00000000-0004-0000-0000-0000E3000000}"/>
    <hyperlink ref="E239" location="A125613808K" display="A125613808K" xr:uid="{00000000-0004-0000-0000-0000E4000000}"/>
    <hyperlink ref="E240" location="A125602288L" display="A125602288L" xr:uid="{00000000-0004-0000-0000-0000E5000000}"/>
    <hyperlink ref="E241" location="A125631088K" display="A125631088K" xr:uid="{00000000-0004-0000-0000-0000E6000000}"/>
    <hyperlink ref="E242" location="A125616688J" display="A125616688J" xr:uid="{00000000-0004-0000-0000-0000E7000000}"/>
    <hyperlink ref="E243" location="A125593650R" display="A125593650R" xr:uid="{00000000-0004-0000-0000-0000E8000000}"/>
    <hyperlink ref="E244" location="A125622450W" display="A125622450W" xr:uid="{00000000-0004-0000-0000-0000E9000000}"/>
    <hyperlink ref="E245" location="A125608050W" display="A125608050W" xr:uid="{00000000-0004-0000-0000-0000EA000000}"/>
    <hyperlink ref="E246" location="A125593656C" display="A125593656C" xr:uid="{00000000-0004-0000-0000-0000EB000000}"/>
    <hyperlink ref="E247" location="A125622456K" display="A125622456K" xr:uid="{00000000-0004-0000-0000-0000EC000000}"/>
    <hyperlink ref="E248" location="A125608056K" display="A125608056K" xr:uid="{00000000-0004-0000-0000-0000ED000000}"/>
    <hyperlink ref="E249" location="A125596536R" display="A125596536R" xr:uid="{00000000-0004-0000-0000-0000EE000000}"/>
    <hyperlink ref="E250" location="A125625336W" display="A125625336W" xr:uid="{00000000-0004-0000-0000-0000EF000000}"/>
    <hyperlink ref="E251" location="A125610936X" display="A125610936X" xr:uid="{00000000-0004-0000-0000-0000F0000000}"/>
    <hyperlink ref="E252" location="A125590776T" display="A125590776T" xr:uid="{00000000-0004-0000-0000-0000F1000000}"/>
    <hyperlink ref="E253" location="A125619576V" display="A125619576V" xr:uid="{00000000-0004-0000-0000-0000F2000000}"/>
    <hyperlink ref="E254" location="A125605176X" display="A125605176X" xr:uid="{00000000-0004-0000-0000-0000F3000000}"/>
    <hyperlink ref="E255" location="A125599416A" display="A125599416A" xr:uid="{00000000-0004-0000-0000-0000F4000000}"/>
    <hyperlink ref="E256" location="A125628216J" display="A125628216J" xr:uid="{00000000-0004-0000-0000-0000F5000000}"/>
    <hyperlink ref="E257" location="A125613816K" display="A125613816K" xr:uid="{00000000-0004-0000-0000-0000F6000000}"/>
    <hyperlink ref="E258" location="A125602296L" display="A125602296L" xr:uid="{00000000-0004-0000-0000-0000F7000000}"/>
    <hyperlink ref="E259" location="A125631096K" display="A125631096K" xr:uid="{00000000-0004-0000-0000-0000F8000000}"/>
    <hyperlink ref="E260" location="A125616696J" display="A125616696J" xr:uid="{00000000-0004-0000-0000-0000F9000000}"/>
    <hyperlink ref="E261" location="A125593658J" display="A125593658J" xr:uid="{00000000-0004-0000-0000-0000FA000000}"/>
    <hyperlink ref="E262" location="A125622458R" display="A125622458R" xr:uid="{00000000-0004-0000-0000-0000FB000000}"/>
    <hyperlink ref="E263" location="A125608058R" display="A125608058R" xr:uid="{00000000-0004-0000-0000-0000FC000000}"/>
    <hyperlink ref="E264" location="A125593776W" display="A125593776W" xr:uid="{00000000-0004-0000-0000-0000FD000000}"/>
    <hyperlink ref="E265" location="A125622576C" display="A125622576C" xr:uid="{00000000-0004-0000-0000-0000FE000000}"/>
    <hyperlink ref="E266" location="A125608176C" display="A125608176C" xr:uid="{00000000-0004-0000-0000-0000FF000000}"/>
    <hyperlink ref="E267" location="A125596656J" display="A125596656J" xr:uid="{00000000-0004-0000-0000-000000010000}"/>
    <hyperlink ref="E268" location="A125625456R" display="A125625456R" xr:uid="{00000000-0004-0000-0000-000001010000}"/>
    <hyperlink ref="E269" location="A125611056V" display="A125611056V" xr:uid="{00000000-0004-0000-0000-000002010000}"/>
    <hyperlink ref="E270" location="A125590896K" display="A125590896K" xr:uid="{00000000-0004-0000-0000-000003010000}"/>
    <hyperlink ref="E271" location="A125619696L" display="A125619696L" xr:uid="{00000000-0004-0000-0000-000004010000}"/>
    <hyperlink ref="E272" location="A125605296T" display="A125605296T" xr:uid="{00000000-0004-0000-0000-000005010000}"/>
    <hyperlink ref="E273" location="A125599536V" display="A125599536V" xr:uid="{00000000-0004-0000-0000-000006010000}"/>
    <hyperlink ref="E274" location="A125628336A" display="A125628336A" xr:uid="{00000000-0004-0000-0000-000007010000}"/>
    <hyperlink ref="E275" location="A125613936C" display="A125613936C" xr:uid="{00000000-0004-0000-0000-000008010000}"/>
    <hyperlink ref="E276" location="A125602416V" display="A125602416V" xr:uid="{00000000-0004-0000-0000-000009010000}"/>
    <hyperlink ref="E277" location="A125631216T" display="A125631216T" xr:uid="{00000000-0004-0000-0000-00000A010000}"/>
    <hyperlink ref="E278" location="A125616816R" display="A125616816R" xr:uid="{00000000-0004-0000-0000-00000B010000}"/>
    <hyperlink ref="E279" location="A125593778A" display="A125593778A" xr:uid="{00000000-0004-0000-0000-00000C010000}"/>
    <hyperlink ref="E280" location="A125622578J" display="A125622578J" xr:uid="{00000000-0004-0000-0000-00000D010000}"/>
    <hyperlink ref="E281" location="A125608178J" display="A125608178J" xr:uid="{00000000-0004-0000-0000-00000E010000}"/>
    <hyperlink ref="E282" location="A125593480K" display="A125593480K" xr:uid="{00000000-0004-0000-0000-00000F010000}"/>
    <hyperlink ref="E283" location="A125622280T" display="A125622280T" xr:uid="{00000000-0004-0000-0000-000010010000}"/>
    <hyperlink ref="E284" location="A125607880R" display="A125607880R" xr:uid="{00000000-0004-0000-0000-000011010000}"/>
    <hyperlink ref="E285" location="A125596360W" display="A125596360W" xr:uid="{00000000-0004-0000-0000-000012010000}"/>
    <hyperlink ref="E286" location="A125625160C" display="A125625160C" xr:uid="{00000000-0004-0000-0000-000013010000}"/>
    <hyperlink ref="E287" location="A125610760F" display="A125610760F" xr:uid="{00000000-0004-0000-0000-000014010000}"/>
    <hyperlink ref="E288" location="A125590600L" display="A125590600L" xr:uid="{00000000-0004-0000-0000-000015010000}"/>
    <hyperlink ref="E289" location="A125619400R" display="A125619400R" xr:uid="{00000000-0004-0000-0000-000016010000}"/>
    <hyperlink ref="E290" location="A125605000V" display="A125605000V" xr:uid="{00000000-0004-0000-0000-000017010000}"/>
    <hyperlink ref="E291" location="A125599240J" display="A125599240J" xr:uid="{00000000-0004-0000-0000-000018010000}"/>
    <hyperlink ref="E292" location="A125628040R" display="A125628040R" xr:uid="{00000000-0004-0000-0000-000019010000}"/>
    <hyperlink ref="E293" location="A125613640T" display="A125613640T" xr:uid="{00000000-0004-0000-0000-00001A010000}"/>
    <hyperlink ref="E294" location="A125602120J" display="A125602120J" xr:uid="{00000000-0004-0000-0000-00001B010000}"/>
    <hyperlink ref="E295" location="A125630920C" display="A125630920C" xr:uid="{00000000-0004-0000-0000-00001C010000}"/>
    <hyperlink ref="E296" location="A125616520C" display="A125616520C" xr:uid="{00000000-0004-0000-0000-00001D010000}"/>
    <hyperlink ref="E297" location="A125593482R" display="A125593482R" xr:uid="{00000000-0004-0000-0000-00001E010000}"/>
    <hyperlink ref="E298" location="A125622282W" display="A125622282W" xr:uid="{00000000-0004-0000-0000-00001F010000}"/>
    <hyperlink ref="E299" location="A125607882V" display="A125607882V" xr:uid="{00000000-0004-0000-0000-000020010000}"/>
    <hyperlink ref="E300" location="A125593760C" display="A125593760C" xr:uid="{00000000-0004-0000-0000-000021010000}"/>
    <hyperlink ref="E301" location="A125622560K" display="A125622560K" xr:uid="{00000000-0004-0000-0000-000022010000}"/>
    <hyperlink ref="E302" location="A125608160K" display="A125608160K" xr:uid="{00000000-0004-0000-0000-000023010000}"/>
    <hyperlink ref="E303" location="A125596640R" display="A125596640R" xr:uid="{00000000-0004-0000-0000-000024010000}"/>
    <hyperlink ref="E304" location="A125625440W" display="A125625440W" xr:uid="{00000000-0004-0000-0000-000025010000}"/>
    <hyperlink ref="E305" location="A125611040A" display="A125611040A" xr:uid="{00000000-0004-0000-0000-000026010000}"/>
    <hyperlink ref="E306" location="A125590880T" display="A125590880T" xr:uid="{00000000-0004-0000-0000-000027010000}"/>
    <hyperlink ref="E307" location="A125619680V" display="A125619680V" xr:uid="{00000000-0004-0000-0000-000028010000}"/>
    <hyperlink ref="E308" location="A125605280X" display="A125605280X" xr:uid="{00000000-0004-0000-0000-000029010000}"/>
    <hyperlink ref="E309" location="A125599520A" display="A125599520A" xr:uid="{00000000-0004-0000-0000-00002A010000}"/>
    <hyperlink ref="E310" location="A125628320J" display="A125628320J" xr:uid="{00000000-0004-0000-0000-00002B010000}"/>
    <hyperlink ref="E311" location="A125613920K" display="A125613920K" xr:uid="{00000000-0004-0000-0000-00002C010000}"/>
    <hyperlink ref="E312" location="A125602400A" display="A125602400A" xr:uid="{00000000-0004-0000-0000-00002D010000}"/>
    <hyperlink ref="E313" location="A125631200X" display="A125631200X" xr:uid="{00000000-0004-0000-0000-00002E010000}"/>
    <hyperlink ref="E314" location="A125616800W" display="A125616800W" xr:uid="{00000000-0004-0000-0000-00002F010000}"/>
    <hyperlink ref="E315" location="A125593762J" display="A125593762J" xr:uid="{00000000-0004-0000-0000-000030010000}"/>
    <hyperlink ref="E316" location="A125622562R" display="A125622562R" xr:uid="{00000000-0004-0000-0000-000031010000}"/>
    <hyperlink ref="E317" location="A125608162R" display="A125608162R" xr:uid="{00000000-0004-0000-0000-000032010000}"/>
    <hyperlink ref="E318" location="A125593768W" display="A125593768W" xr:uid="{00000000-0004-0000-0000-000033010000}"/>
    <hyperlink ref="E319" location="A125622568C" display="A125622568C" xr:uid="{00000000-0004-0000-0000-000034010000}"/>
    <hyperlink ref="E320" location="A125608168C" display="A125608168C" xr:uid="{00000000-0004-0000-0000-000035010000}"/>
    <hyperlink ref="E321" location="A125596648J" display="A125596648J" xr:uid="{00000000-0004-0000-0000-000036010000}"/>
    <hyperlink ref="E322" location="A125625448R" display="A125625448R" xr:uid="{00000000-0004-0000-0000-000037010000}"/>
    <hyperlink ref="E323" location="A125611048V" display="A125611048V" xr:uid="{00000000-0004-0000-0000-000038010000}"/>
    <hyperlink ref="E324" location="A125590888K" display="A125590888K" xr:uid="{00000000-0004-0000-0000-000039010000}"/>
    <hyperlink ref="E325" location="A125619688L" display="A125619688L" xr:uid="{00000000-0004-0000-0000-00003A010000}"/>
    <hyperlink ref="E326" location="A125605288T" display="A125605288T" xr:uid="{00000000-0004-0000-0000-00003B010000}"/>
    <hyperlink ref="E327" location="A125599528V" display="A125599528V" xr:uid="{00000000-0004-0000-0000-00003C010000}"/>
    <hyperlink ref="E328" location="A125628328A" display="A125628328A" xr:uid="{00000000-0004-0000-0000-00003D010000}"/>
    <hyperlink ref="E329" location="A125613928C" display="A125613928C" xr:uid="{00000000-0004-0000-0000-00003E010000}"/>
    <hyperlink ref="E330" location="A125602408V" display="A125602408V" xr:uid="{00000000-0004-0000-0000-00003F010000}"/>
    <hyperlink ref="E331" location="A125631208T" display="A125631208T" xr:uid="{00000000-0004-0000-0000-000040010000}"/>
    <hyperlink ref="E332" location="A125616808R" display="A125616808R" xr:uid="{00000000-0004-0000-0000-000041010000}"/>
    <hyperlink ref="E333" location="A125593770J" display="A125593770J" xr:uid="{00000000-0004-0000-0000-000042010000}"/>
    <hyperlink ref="E334" location="A125622570R" display="A125622570R" xr:uid="{00000000-0004-0000-0000-000043010000}"/>
    <hyperlink ref="E335" location="A125608170R" display="A125608170R" xr:uid="{00000000-0004-0000-0000-000044010000}"/>
    <hyperlink ref="E336" location="A125593488C" display="A125593488C" xr:uid="{00000000-0004-0000-0000-000045010000}"/>
    <hyperlink ref="E337" location="A125622288K" display="A125622288K" xr:uid="{00000000-0004-0000-0000-000046010000}"/>
    <hyperlink ref="E338" location="A125607888J" display="A125607888J" xr:uid="{00000000-0004-0000-0000-000047010000}"/>
    <hyperlink ref="E339" location="A125596368R" display="A125596368R" xr:uid="{00000000-0004-0000-0000-000048010000}"/>
    <hyperlink ref="E340" location="A125625168W" display="A125625168W" xr:uid="{00000000-0004-0000-0000-000049010000}"/>
    <hyperlink ref="E341" location="A125610768X" display="A125610768X" xr:uid="{00000000-0004-0000-0000-00004A010000}"/>
    <hyperlink ref="E342" location="A125590608F" display="A125590608F" xr:uid="{00000000-0004-0000-0000-00004B010000}"/>
    <hyperlink ref="E343" location="A125619408J" display="A125619408J" xr:uid="{00000000-0004-0000-0000-00004C010000}"/>
    <hyperlink ref="E344" location="A125605008L" display="A125605008L" xr:uid="{00000000-0004-0000-0000-00004D010000}"/>
    <hyperlink ref="E345" location="A125599248A" display="A125599248A" xr:uid="{00000000-0004-0000-0000-00004E010000}"/>
    <hyperlink ref="E346" location="A125628048J" display="A125628048J" xr:uid="{00000000-0004-0000-0000-00004F010000}"/>
    <hyperlink ref="E347" location="A125613648K" display="A125613648K" xr:uid="{00000000-0004-0000-0000-000050010000}"/>
    <hyperlink ref="E348" location="A125602128A" display="A125602128A" xr:uid="{00000000-0004-0000-0000-000051010000}"/>
    <hyperlink ref="E349" location="A125630928W" display="A125630928W" xr:uid="{00000000-0004-0000-0000-000052010000}"/>
    <hyperlink ref="E350" location="A125616528W" display="A125616528W" xr:uid="{00000000-0004-0000-0000-000053010000}"/>
    <hyperlink ref="E351" location="A125593490R" display="A125593490R" xr:uid="{00000000-0004-0000-0000-000054010000}"/>
    <hyperlink ref="E352" location="A125622290W" display="A125622290W" xr:uid="{00000000-0004-0000-0000-000055010000}"/>
    <hyperlink ref="E353" location="A125607890V" display="A125607890V" xr:uid="{00000000-0004-0000-0000-000056010000}"/>
    <hyperlink ref="E354" location="A125593568C" display="A125593568C" xr:uid="{00000000-0004-0000-0000-000057010000}"/>
    <hyperlink ref="E355" location="A125622368K" display="A125622368K" xr:uid="{00000000-0004-0000-0000-000058010000}"/>
    <hyperlink ref="E356" location="A125607968J" display="A125607968J" xr:uid="{00000000-0004-0000-0000-000059010000}"/>
    <hyperlink ref="E357" location="A125596448R" display="A125596448R" xr:uid="{00000000-0004-0000-0000-00005A010000}"/>
    <hyperlink ref="E358" location="A125625248W" display="A125625248W" xr:uid="{00000000-0004-0000-0000-00005B010000}"/>
    <hyperlink ref="E359" location="A125610848X" display="A125610848X" xr:uid="{00000000-0004-0000-0000-00005C010000}"/>
    <hyperlink ref="E360" location="A125590688T" display="A125590688T" xr:uid="{00000000-0004-0000-0000-00005D010000}"/>
    <hyperlink ref="E361" location="A125619488V" display="A125619488V" xr:uid="{00000000-0004-0000-0000-00005E010000}"/>
    <hyperlink ref="E362" location="A125605088X" display="A125605088X" xr:uid="{00000000-0004-0000-0000-00005F010000}"/>
    <hyperlink ref="E363" location="A125599328A" display="A125599328A" xr:uid="{00000000-0004-0000-0000-000060010000}"/>
    <hyperlink ref="E364" location="A125628128J" display="A125628128J" xr:uid="{00000000-0004-0000-0000-000061010000}"/>
    <hyperlink ref="E365" location="A125613728K" display="A125613728K" xr:uid="{00000000-0004-0000-0000-000062010000}"/>
    <hyperlink ref="E366" location="A125602208A" display="A125602208A" xr:uid="{00000000-0004-0000-0000-000063010000}"/>
    <hyperlink ref="E367" location="A125631008X" display="A125631008X" xr:uid="{00000000-0004-0000-0000-000064010000}"/>
    <hyperlink ref="E368" location="A125616608W" display="A125616608W" xr:uid="{00000000-0004-0000-0000-000065010000}"/>
    <hyperlink ref="E369" location="A125593570R" display="A125593570R" xr:uid="{00000000-0004-0000-0000-000066010000}"/>
    <hyperlink ref="E370" location="A125622370W" display="A125622370W" xr:uid="{00000000-0004-0000-0000-000067010000}"/>
    <hyperlink ref="E371" location="A125607970V" display="A125607970V" xr:uid="{00000000-0004-0000-0000-000068010000}"/>
    <hyperlink ref="E372" location="A125593664C" display="A125593664C" xr:uid="{00000000-0004-0000-0000-000069010000}"/>
    <hyperlink ref="E373" location="A125622464K" display="A125622464K" xr:uid="{00000000-0004-0000-0000-00006A010000}"/>
    <hyperlink ref="E374" location="A125608064K" display="A125608064K" xr:uid="{00000000-0004-0000-0000-00006B010000}"/>
    <hyperlink ref="E375" location="A125596544R" display="A125596544R" xr:uid="{00000000-0004-0000-0000-00006C010000}"/>
    <hyperlink ref="E376" location="A125625344W" display="A125625344W" xr:uid="{00000000-0004-0000-0000-00006D010000}"/>
    <hyperlink ref="E377" location="A125610944X" display="A125610944X" xr:uid="{00000000-0004-0000-0000-00006E010000}"/>
    <hyperlink ref="E378" location="A125590784T" display="A125590784T" xr:uid="{00000000-0004-0000-0000-00006F010000}"/>
    <hyperlink ref="E379" location="A125619584V" display="A125619584V" xr:uid="{00000000-0004-0000-0000-000070010000}"/>
    <hyperlink ref="E380" location="A125605184X" display="A125605184X" xr:uid="{00000000-0004-0000-0000-000071010000}"/>
    <hyperlink ref="E381" location="A125599424A" display="A125599424A" xr:uid="{00000000-0004-0000-0000-000072010000}"/>
    <hyperlink ref="E382" location="A125628224J" display="A125628224J" xr:uid="{00000000-0004-0000-0000-000073010000}"/>
    <hyperlink ref="E383" location="A125613824K" display="A125613824K" xr:uid="{00000000-0004-0000-0000-000074010000}"/>
    <hyperlink ref="E384" location="A125602304A" display="A125602304A" xr:uid="{00000000-0004-0000-0000-000075010000}"/>
    <hyperlink ref="E385" location="A125631104X" display="A125631104X" xr:uid="{00000000-0004-0000-0000-000076010000}"/>
    <hyperlink ref="E386" location="A125616704W" display="A125616704W" xr:uid="{00000000-0004-0000-0000-000077010000}"/>
    <hyperlink ref="E387" location="A125593666J" display="A125593666J" xr:uid="{00000000-0004-0000-0000-000078010000}"/>
    <hyperlink ref="E388" location="A125622466R" display="A125622466R" xr:uid="{00000000-0004-0000-0000-000079010000}"/>
    <hyperlink ref="E389" location="A125608066R" display="A125608066R" xr:uid="{00000000-0004-0000-0000-00007A010000}"/>
    <hyperlink ref="E390" location="A125593784W" display="A125593784W" xr:uid="{00000000-0004-0000-0000-00007B010000}"/>
    <hyperlink ref="E391" location="A125622584C" display="A125622584C" xr:uid="{00000000-0004-0000-0000-00007C010000}"/>
    <hyperlink ref="E392" location="A125608184C" display="A125608184C" xr:uid="{00000000-0004-0000-0000-00007D010000}"/>
    <hyperlink ref="E393" location="A125596664J" display="A125596664J" xr:uid="{00000000-0004-0000-0000-00007E010000}"/>
    <hyperlink ref="E394" location="A125625464R" display="A125625464R" xr:uid="{00000000-0004-0000-0000-00007F010000}"/>
    <hyperlink ref="E395" location="A125611064V" display="A125611064V" xr:uid="{00000000-0004-0000-0000-000080010000}"/>
    <hyperlink ref="E396" location="A125590904X" display="A125590904X" xr:uid="{00000000-0004-0000-0000-000081010000}"/>
    <hyperlink ref="E397" location="A125619704A" display="A125619704A" xr:uid="{00000000-0004-0000-0000-000082010000}"/>
    <hyperlink ref="E398" location="A125605304F" display="A125605304F" xr:uid="{00000000-0004-0000-0000-000083010000}"/>
    <hyperlink ref="E399" location="A125599544V" display="A125599544V" xr:uid="{00000000-0004-0000-0000-000084010000}"/>
    <hyperlink ref="E400" location="A125628344A" display="A125628344A" xr:uid="{00000000-0004-0000-0000-000085010000}"/>
    <hyperlink ref="E401" location="A125613944C" display="A125613944C" xr:uid="{00000000-0004-0000-0000-000086010000}"/>
    <hyperlink ref="E402" location="A125602424V" display="A125602424V" xr:uid="{00000000-0004-0000-0000-000087010000}"/>
    <hyperlink ref="E403" location="A125631224T" display="A125631224T" xr:uid="{00000000-0004-0000-0000-000088010000}"/>
    <hyperlink ref="E404" location="A125616824R" display="A125616824R" xr:uid="{00000000-0004-0000-0000-000089010000}"/>
    <hyperlink ref="E405" location="A125593786A" display="A125593786A" xr:uid="{00000000-0004-0000-0000-00008A010000}"/>
    <hyperlink ref="E406" location="A125622586J" display="A125622586J" xr:uid="{00000000-0004-0000-0000-00008B010000}"/>
    <hyperlink ref="E407" location="A125608186J" display="A125608186J" xr:uid="{00000000-0004-0000-0000-00008C010000}"/>
    <hyperlink ref="E408" location="A125593496C" display="A125593496C" xr:uid="{00000000-0004-0000-0000-00008D010000}"/>
    <hyperlink ref="E409" location="A125622296K" display="A125622296K" xr:uid="{00000000-0004-0000-0000-00008E010000}"/>
    <hyperlink ref="E410" location="A125607896J" display="A125607896J" xr:uid="{00000000-0004-0000-0000-00008F010000}"/>
    <hyperlink ref="E411" location="A125596376R" display="A125596376R" xr:uid="{00000000-0004-0000-0000-000090010000}"/>
    <hyperlink ref="E412" location="A125625176W" display="A125625176W" xr:uid="{00000000-0004-0000-0000-000091010000}"/>
    <hyperlink ref="E413" location="A125610776X" display="A125610776X" xr:uid="{00000000-0004-0000-0000-000092010000}"/>
    <hyperlink ref="E414" location="A125590616F" display="A125590616F" xr:uid="{00000000-0004-0000-0000-000093010000}"/>
    <hyperlink ref="E415" location="A125619416J" display="A125619416J" xr:uid="{00000000-0004-0000-0000-000094010000}"/>
    <hyperlink ref="E416" location="A125605016L" display="A125605016L" xr:uid="{00000000-0004-0000-0000-000095010000}"/>
    <hyperlink ref="E417" location="A125599256A" display="A125599256A" xr:uid="{00000000-0004-0000-0000-000096010000}"/>
    <hyperlink ref="E418" location="A125628056J" display="A125628056J" xr:uid="{00000000-0004-0000-0000-000097010000}"/>
    <hyperlink ref="E419" location="A125613656K" display="A125613656K" xr:uid="{00000000-0004-0000-0000-000098010000}"/>
    <hyperlink ref="E420" location="A125602136A" display="A125602136A" xr:uid="{00000000-0004-0000-0000-000099010000}"/>
    <hyperlink ref="E421" location="A125630936W" display="A125630936W" xr:uid="{00000000-0004-0000-0000-00009A010000}"/>
    <hyperlink ref="E422" location="A125616536W" display="A125616536W" xr:uid="{00000000-0004-0000-0000-00009B010000}"/>
    <hyperlink ref="E423" location="A125593498J" display="A125593498J" xr:uid="{00000000-0004-0000-0000-00009C010000}"/>
    <hyperlink ref="E424" location="A125622298R" display="A125622298R" xr:uid="{00000000-0004-0000-0000-00009D010000}"/>
    <hyperlink ref="E425" location="A125607898L" display="A125607898L" xr:uid="{00000000-0004-0000-0000-00009E010000}"/>
    <hyperlink ref="E426" location="A125593704K" display="A125593704K" xr:uid="{00000000-0004-0000-0000-00009F010000}"/>
    <hyperlink ref="E427" location="A125622504T" display="A125622504T" xr:uid="{00000000-0004-0000-0000-0000A0010000}"/>
    <hyperlink ref="E428" location="A125608104T" display="A125608104T" xr:uid="{00000000-0004-0000-0000-0000A1010000}"/>
    <hyperlink ref="E429" location="A125596584J" display="A125596584J" xr:uid="{00000000-0004-0000-0000-0000A2010000}"/>
    <hyperlink ref="E430" location="A125625384R" display="A125625384R" xr:uid="{00000000-0004-0000-0000-0000A3010000}"/>
    <hyperlink ref="E431" location="A125610984T" display="A125610984T" xr:uid="{00000000-0004-0000-0000-0000A4010000}"/>
    <hyperlink ref="E432" location="A125590824X" display="A125590824X" xr:uid="{00000000-0004-0000-0000-0000A5010000}"/>
    <hyperlink ref="E433" location="A125619624A" display="A125619624A" xr:uid="{00000000-0004-0000-0000-0000A6010000}"/>
    <hyperlink ref="E434" location="A125605224F" display="A125605224F" xr:uid="{00000000-0004-0000-0000-0000A7010000}"/>
    <hyperlink ref="E435" location="A125599464V" display="A125599464V" xr:uid="{00000000-0004-0000-0000-0000A8010000}"/>
    <hyperlink ref="E436" location="A125628264A" display="A125628264A" xr:uid="{00000000-0004-0000-0000-0000A9010000}"/>
    <hyperlink ref="E437" location="A125613864C" display="A125613864C" xr:uid="{00000000-0004-0000-0000-0000AA010000}"/>
    <hyperlink ref="E438" location="A125602344V" display="A125602344V" xr:uid="{00000000-0004-0000-0000-0000AB010000}"/>
    <hyperlink ref="E439" location="A125631144T" display="A125631144T" xr:uid="{00000000-0004-0000-0000-0000AC010000}"/>
    <hyperlink ref="E440" location="A125616744R" display="A125616744R" xr:uid="{00000000-0004-0000-0000-0000AD010000}"/>
    <hyperlink ref="E441" location="A125593706R" display="A125593706R" xr:uid="{00000000-0004-0000-0000-0000AE010000}"/>
    <hyperlink ref="E442" location="A125622506W" display="A125622506W" xr:uid="{00000000-0004-0000-0000-0000AF010000}"/>
    <hyperlink ref="E443" location="A125608106W" display="A125608106W" xr:uid="{00000000-0004-0000-0000-0000B0010000}"/>
    <hyperlink ref="E444" location="A125593712K" display="A125593712K" xr:uid="{00000000-0004-0000-0000-0000B1010000}"/>
    <hyperlink ref="E445" location="A125622512T" display="A125622512T" xr:uid="{00000000-0004-0000-0000-0000B2010000}"/>
    <hyperlink ref="E446" location="A125608112T" display="A125608112T" xr:uid="{00000000-0004-0000-0000-0000B3010000}"/>
    <hyperlink ref="E447" location="A125596592J" display="A125596592J" xr:uid="{00000000-0004-0000-0000-0000B4010000}"/>
    <hyperlink ref="E448" location="A125625392R" display="A125625392R" xr:uid="{00000000-0004-0000-0000-0000B5010000}"/>
    <hyperlink ref="E449" location="A125610992T" display="A125610992T" xr:uid="{00000000-0004-0000-0000-0000B6010000}"/>
    <hyperlink ref="E450" location="A125590832X" display="A125590832X" xr:uid="{00000000-0004-0000-0000-0000B7010000}"/>
    <hyperlink ref="E451" location="A125619632A" display="A125619632A" xr:uid="{00000000-0004-0000-0000-0000B8010000}"/>
    <hyperlink ref="E452" location="A125605232F" display="A125605232F" xr:uid="{00000000-0004-0000-0000-0000B9010000}"/>
    <hyperlink ref="E453" location="A125599472V" display="A125599472V" xr:uid="{00000000-0004-0000-0000-0000BA010000}"/>
    <hyperlink ref="E454" location="A125628272A" display="A125628272A" xr:uid="{00000000-0004-0000-0000-0000BB010000}"/>
    <hyperlink ref="E455" location="A125613872C" display="A125613872C" xr:uid="{00000000-0004-0000-0000-0000BC010000}"/>
    <hyperlink ref="E456" location="A125602352V" display="A125602352V" xr:uid="{00000000-0004-0000-0000-0000BD010000}"/>
    <hyperlink ref="E457" location="A125631152T" display="A125631152T" xr:uid="{00000000-0004-0000-0000-0000BE010000}"/>
    <hyperlink ref="E458" location="A125616752R" display="A125616752R" xr:uid="{00000000-0004-0000-0000-0000BF010000}"/>
    <hyperlink ref="E459" location="A125593714R" display="A125593714R" xr:uid="{00000000-0004-0000-0000-0000C0010000}"/>
    <hyperlink ref="E460" location="A125622514W" display="A125622514W" xr:uid="{00000000-0004-0000-0000-0000C1010000}"/>
    <hyperlink ref="E461" location="A125608114W" display="A125608114W" xr:uid="{00000000-0004-0000-0000-0000C2010000}"/>
    <hyperlink ref="E462" location="A125593536K" display="A125593536K" xr:uid="{00000000-0004-0000-0000-0000C3010000}"/>
    <hyperlink ref="E463" location="A125622336T" display="A125622336T" xr:uid="{00000000-0004-0000-0000-0000C4010000}"/>
    <hyperlink ref="E464" location="A125607936R" display="A125607936R" xr:uid="{00000000-0004-0000-0000-0000C5010000}"/>
    <hyperlink ref="E465" location="A125596416W" display="A125596416W" xr:uid="{00000000-0004-0000-0000-0000C6010000}"/>
    <hyperlink ref="E466" location="A125625216C" display="A125625216C" xr:uid="{00000000-0004-0000-0000-0000C7010000}"/>
    <hyperlink ref="E467" location="A125610816F" display="A125610816F" xr:uid="{00000000-0004-0000-0000-0000C8010000}"/>
    <hyperlink ref="E468" location="A125590656X" display="A125590656X" xr:uid="{00000000-0004-0000-0000-0000C9010000}"/>
    <hyperlink ref="E469" location="A125619456A" display="A125619456A" xr:uid="{00000000-0004-0000-0000-0000CA010000}"/>
    <hyperlink ref="E470" location="A125605056F" display="A125605056F" xr:uid="{00000000-0004-0000-0000-0000CB010000}"/>
    <hyperlink ref="E471" location="A125599296V" display="A125599296V" xr:uid="{00000000-0004-0000-0000-0000CC010000}"/>
    <hyperlink ref="E472" location="A125628096A" display="A125628096A" xr:uid="{00000000-0004-0000-0000-0000CD010000}"/>
    <hyperlink ref="E473" location="A125613696C" display="A125613696C" xr:uid="{00000000-0004-0000-0000-0000CE010000}"/>
    <hyperlink ref="E474" location="A125602176V" display="A125602176V" xr:uid="{00000000-0004-0000-0000-0000CF010000}"/>
    <hyperlink ref="E475" location="A125630976R" display="A125630976R" xr:uid="{00000000-0004-0000-0000-0000D0010000}"/>
    <hyperlink ref="E476" location="A125616576R" display="A125616576R" xr:uid="{00000000-0004-0000-0000-0000D1010000}"/>
    <hyperlink ref="E477" location="A125593538R" display="A125593538R" xr:uid="{00000000-0004-0000-0000-0000D2010000}"/>
    <hyperlink ref="E478" location="A125622338W" display="A125622338W" xr:uid="{00000000-0004-0000-0000-0000D3010000}"/>
    <hyperlink ref="E479" location="A125607938V" display="A125607938V" xr:uid="{00000000-0004-0000-0000-0000D4010000}"/>
    <hyperlink ref="E480" location="A125593504T" display="A125593504T" xr:uid="{00000000-0004-0000-0000-0000D5010000}"/>
    <hyperlink ref="E481" location="A125622304X" display="A125622304X" xr:uid="{00000000-0004-0000-0000-0000D6010000}"/>
    <hyperlink ref="E482" location="A125607904W" display="A125607904W" xr:uid="{00000000-0004-0000-0000-0000D7010000}"/>
    <hyperlink ref="E483" location="A125596384R" display="A125596384R" xr:uid="{00000000-0004-0000-0000-0000D8010000}"/>
    <hyperlink ref="E484" location="A125625184W" display="A125625184W" xr:uid="{00000000-0004-0000-0000-0000D9010000}"/>
    <hyperlink ref="E485" location="A125610784X" display="A125610784X" xr:uid="{00000000-0004-0000-0000-0000DA010000}"/>
    <hyperlink ref="E486" location="A125590624F" display="A125590624F" xr:uid="{00000000-0004-0000-0000-0000DB010000}"/>
    <hyperlink ref="E487" location="A125619424J" display="A125619424J" xr:uid="{00000000-0004-0000-0000-0000DC010000}"/>
    <hyperlink ref="E488" location="A125605024L" display="A125605024L" xr:uid="{00000000-0004-0000-0000-0000DD010000}"/>
    <hyperlink ref="E489" location="A125599264A" display="A125599264A" xr:uid="{00000000-0004-0000-0000-0000DE010000}"/>
    <hyperlink ref="E490" location="A125628064J" display="A125628064J" xr:uid="{00000000-0004-0000-0000-0000DF010000}"/>
    <hyperlink ref="E491" location="A125613664K" display="A125613664K" xr:uid="{00000000-0004-0000-0000-0000E0010000}"/>
    <hyperlink ref="E492" location="A125602144A" display="A125602144A" xr:uid="{00000000-0004-0000-0000-0000E1010000}"/>
    <hyperlink ref="E493" location="A125630944W" display="A125630944W" xr:uid="{00000000-0004-0000-0000-0000E2010000}"/>
    <hyperlink ref="E494" location="A125616544W" display="A125616544W" xr:uid="{00000000-0004-0000-0000-0000E3010000}"/>
    <hyperlink ref="E495" location="A125593506W" display="A125593506W" xr:uid="{00000000-0004-0000-0000-0000E4010000}"/>
    <hyperlink ref="E496" location="A125622306C" display="A125622306C" xr:uid="{00000000-0004-0000-0000-0000E5010000}"/>
    <hyperlink ref="E497" location="A125607906A" display="A125607906A" xr:uid="{00000000-0004-0000-0000-0000E6010000}"/>
    <hyperlink ref="E498" location="A125593576C" display="A125593576C" xr:uid="{00000000-0004-0000-0000-0000E7010000}"/>
    <hyperlink ref="E499" location="A125622376K" display="A125622376K" xr:uid="{00000000-0004-0000-0000-0000E8010000}"/>
    <hyperlink ref="E500" location="A125607976J" display="A125607976J" xr:uid="{00000000-0004-0000-0000-0000E9010000}"/>
    <hyperlink ref="E501" location="A125596456R" display="A125596456R" xr:uid="{00000000-0004-0000-0000-0000EA010000}"/>
    <hyperlink ref="E502" location="A125625256W" display="A125625256W" xr:uid="{00000000-0004-0000-0000-0000EB010000}"/>
    <hyperlink ref="E503" location="A125610856X" display="A125610856X" xr:uid="{00000000-0004-0000-0000-0000EC010000}"/>
    <hyperlink ref="E504" location="A125590696T" display="A125590696T" xr:uid="{00000000-0004-0000-0000-0000ED010000}"/>
    <hyperlink ref="E505" location="A125619496V" display="A125619496V" xr:uid="{00000000-0004-0000-0000-0000EE010000}"/>
    <hyperlink ref="E506" location="A125605096X" display="A125605096X" xr:uid="{00000000-0004-0000-0000-0000EF010000}"/>
    <hyperlink ref="E507" location="A125599336A" display="A125599336A" xr:uid="{00000000-0004-0000-0000-0000F0010000}"/>
    <hyperlink ref="E508" location="A125628136J" display="A125628136J" xr:uid="{00000000-0004-0000-0000-0000F1010000}"/>
    <hyperlink ref="E509" location="A125613736K" display="A125613736K" xr:uid="{00000000-0004-0000-0000-0000F2010000}"/>
    <hyperlink ref="E510" location="A125602216A" display="A125602216A" xr:uid="{00000000-0004-0000-0000-0000F3010000}"/>
    <hyperlink ref="E511" location="A125631016X" display="A125631016X" xr:uid="{00000000-0004-0000-0000-0000F4010000}"/>
    <hyperlink ref="E512" location="A125616616W" display="A125616616W" xr:uid="{00000000-0004-0000-0000-0000F5010000}"/>
    <hyperlink ref="E513" location="A125593578J" display="A125593578J" xr:uid="{00000000-0004-0000-0000-0000F6010000}"/>
    <hyperlink ref="E514" location="A125622378R" display="A125622378R" xr:uid="{00000000-0004-0000-0000-0000F7010000}"/>
    <hyperlink ref="E515" location="A125607978L" display="A125607978L" xr:uid="{00000000-0004-0000-0000-0000F8010000}"/>
    <hyperlink ref="E516" location="A125593528K" display="A125593528K" xr:uid="{00000000-0004-0000-0000-0000F9010000}"/>
    <hyperlink ref="E517" location="A125622328T" display="A125622328T" xr:uid="{00000000-0004-0000-0000-0000FA010000}"/>
    <hyperlink ref="E518" location="A125607928R" display="A125607928R" xr:uid="{00000000-0004-0000-0000-0000FB010000}"/>
    <hyperlink ref="E519" location="A125596408W" display="A125596408W" xr:uid="{00000000-0004-0000-0000-0000FC010000}"/>
    <hyperlink ref="E520" location="A125625208C" display="A125625208C" xr:uid="{00000000-0004-0000-0000-0000FD010000}"/>
    <hyperlink ref="E521" location="A125610808F" display="A125610808F" xr:uid="{00000000-0004-0000-0000-0000FE010000}"/>
    <hyperlink ref="E522" location="A125590648X" display="A125590648X" xr:uid="{00000000-0004-0000-0000-0000FF010000}"/>
    <hyperlink ref="E523" location="A125619448A" display="A125619448A" xr:uid="{00000000-0004-0000-0000-000000020000}"/>
    <hyperlink ref="E524" location="A125605048F" display="A125605048F" xr:uid="{00000000-0004-0000-0000-000001020000}"/>
    <hyperlink ref="E525" location="A125599288V" display="A125599288V" xr:uid="{00000000-0004-0000-0000-000002020000}"/>
    <hyperlink ref="E526" location="A125628088A" display="A125628088A" xr:uid="{00000000-0004-0000-0000-000003020000}"/>
    <hyperlink ref="E527" location="A125613688C" display="A125613688C" xr:uid="{00000000-0004-0000-0000-000004020000}"/>
    <hyperlink ref="E528" location="A125602168V" display="A125602168V" xr:uid="{00000000-0004-0000-0000-000005020000}"/>
    <hyperlink ref="E529" location="A125630968R" display="A125630968R" xr:uid="{00000000-0004-0000-0000-000006020000}"/>
    <hyperlink ref="E530" location="A125616568R" display="A125616568R" xr:uid="{00000000-0004-0000-0000-000007020000}"/>
    <hyperlink ref="E531" location="A125593530W" display="A125593530W" xr:uid="{00000000-0004-0000-0000-000008020000}"/>
    <hyperlink ref="E532" location="A125622330C" display="A125622330C" xr:uid="{00000000-0004-0000-0000-000009020000}"/>
    <hyperlink ref="E533" location="A125607930A" display="A125607930A" xr:uid="{00000000-0004-0000-0000-00000A020000}"/>
    <hyperlink ref="E534" location="A125593584C" display="A125593584C" xr:uid="{00000000-0004-0000-0000-00000B020000}"/>
    <hyperlink ref="E535" location="A125622384K" display="A125622384K" xr:uid="{00000000-0004-0000-0000-00000C020000}"/>
    <hyperlink ref="E536" location="A125607984J" display="A125607984J" xr:uid="{00000000-0004-0000-0000-00000D020000}"/>
    <hyperlink ref="E537" location="A125596464R" display="A125596464R" xr:uid="{00000000-0004-0000-0000-00000E020000}"/>
    <hyperlink ref="E538" location="A125625264W" display="A125625264W" xr:uid="{00000000-0004-0000-0000-00000F020000}"/>
    <hyperlink ref="E539" location="A125610864X" display="A125610864X" xr:uid="{00000000-0004-0000-0000-000010020000}"/>
    <hyperlink ref="E540" location="A125590704F" display="A125590704F" xr:uid="{00000000-0004-0000-0000-000011020000}"/>
    <hyperlink ref="E541" location="A125619504J" display="A125619504J" xr:uid="{00000000-0004-0000-0000-000012020000}"/>
    <hyperlink ref="E542" location="A125605104L" display="A125605104L" xr:uid="{00000000-0004-0000-0000-000013020000}"/>
    <hyperlink ref="E543" location="A125599344A" display="A125599344A" xr:uid="{00000000-0004-0000-0000-000014020000}"/>
    <hyperlink ref="E544" location="A125628144J" display="A125628144J" xr:uid="{00000000-0004-0000-0000-000015020000}"/>
    <hyperlink ref="E545" location="A125613744K" display="A125613744K" xr:uid="{00000000-0004-0000-0000-000016020000}"/>
    <hyperlink ref="E546" location="A125602224A" display="A125602224A" xr:uid="{00000000-0004-0000-0000-000017020000}"/>
    <hyperlink ref="E547" location="A125631024X" display="A125631024X" xr:uid="{00000000-0004-0000-0000-000018020000}"/>
    <hyperlink ref="E548" location="A125616624W" display="A125616624W" xr:uid="{00000000-0004-0000-0000-000019020000}"/>
    <hyperlink ref="E549" location="A125593586J" display="A125593586J" xr:uid="{00000000-0004-0000-0000-00001A020000}"/>
    <hyperlink ref="E550" location="A125622386R" display="A125622386R" xr:uid="{00000000-0004-0000-0000-00001B020000}"/>
    <hyperlink ref="E551" location="A125607986L" display="A125607986L" xr:uid="{00000000-0004-0000-0000-00001C020000}"/>
    <hyperlink ref="E552" location="A125593544K" display="A125593544K" xr:uid="{00000000-0004-0000-0000-00001D020000}"/>
    <hyperlink ref="E553" location="A125622344T" display="A125622344T" xr:uid="{00000000-0004-0000-0000-00001E020000}"/>
    <hyperlink ref="E554" location="A125607944R" display="A125607944R" xr:uid="{00000000-0004-0000-0000-00001F020000}"/>
    <hyperlink ref="E555" location="A125596424W" display="A125596424W" xr:uid="{00000000-0004-0000-0000-000020020000}"/>
    <hyperlink ref="E556" location="A125625224C" display="A125625224C" xr:uid="{00000000-0004-0000-0000-000021020000}"/>
    <hyperlink ref="E557" location="A125610824F" display="A125610824F" xr:uid="{00000000-0004-0000-0000-000022020000}"/>
    <hyperlink ref="E558" location="A125590664X" display="A125590664X" xr:uid="{00000000-0004-0000-0000-000023020000}"/>
    <hyperlink ref="E559" location="A125619464A" display="A125619464A" xr:uid="{00000000-0004-0000-0000-000024020000}"/>
    <hyperlink ref="E560" location="A125605064F" display="A125605064F" xr:uid="{00000000-0004-0000-0000-000025020000}"/>
    <hyperlink ref="E561" location="A125599304J" display="A125599304J" xr:uid="{00000000-0004-0000-0000-000026020000}"/>
    <hyperlink ref="E562" location="A125628104R" display="A125628104R" xr:uid="{00000000-0004-0000-0000-000027020000}"/>
    <hyperlink ref="E563" location="A125613704T" display="A125613704T" xr:uid="{00000000-0004-0000-0000-000028020000}"/>
    <hyperlink ref="E564" location="A125602184V" display="A125602184V" xr:uid="{00000000-0004-0000-0000-000029020000}"/>
    <hyperlink ref="E565" location="A125630984R" display="A125630984R" xr:uid="{00000000-0004-0000-0000-00002A020000}"/>
    <hyperlink ref="E566" location="A125616584R" display="A125616584R" xr:uid="{00000000-0004-0000-0000-00002B020000}"/>
    <hyperlink ref="E567" location="A125593546R" display="A125593546R" xr:uid="{00000000-0004-0000-0000-00002C020000}"/>
    <hyperlink ref="E568" location="A125622346W" display="A125622346W" xr:uid="{00000000-0004-0000-0000-00002D020000}"/>
    <hyperlink ref="E569" location="A125607946V" display="A125607946V" xr:uid="{00000000-0004-0000-0000-00002E020000}"/>
    <hyperlink ref="E570" location="A125593592C" display="A125593592C" xr:uid="{00000000-0004-0000-0000-00002F020000}"/>
    <hyperlink ref="E571" location="A125622392K" display="A125622392K" xr:uid="{00000000-0004-0000-0000-000030020000}"/>
    <hyperlink ref="E572" location="A125607992J" display="A125607992J" xr:uid="{00000000-0004-0000-0000-000031020000}"/>
    <hyperlink ref="E573" location="A125596472R" display="A125596472R" xr:uid="{00000000-0004-0000-0000-000032020000}"/>
    <hyperlink ref="E574" location="A125625272W" display="A125625272W" xr:uid="{00000000-0004-0000-0000-000033020000}"/>
    <hyperlink ref="E575" location="A125610872X" display="A125610872X" xr:uid="{00000000-0004-0000-0000-000034020000}"/>
    <hyperlink ref="E576" location="A125590712F" display="A125590712F" xr:uid="{00000000-0004-0000-0000-000035020000}"/>
    <hyperlink ref="E577" location="A125619512J" display="A125619512J" xr:uid="{00000000-0004-0000-0000-000036020000}"/>
    <hyperlink ref="E578" location="A125605112L" display="A125605112L" xr:uid="{00000000-0004-0000-0000-000037020000}"/>
    <hyperlink ref="E579" location="A125599352A" display="A125599352A" xr:uid="{00000000-0004-0000-0000-000038020000}"/>
    <hyperlink ref="E580" location="A125628152J" display="A125628152J" xr:uid="{00000000-0004-0000-0000-000039020000}"/>
    <hyperlink ref="E581" location="A125613752K" display="A125613752K" xr:uid="{00000000-0004-0000-0000-00003A020000}"/>
    <hyperlink ref="E582" location="A125602232A" display="A125602232A" xr:uid="{00000000-0004-0000-0000-00003B020000}"/>
    <hyperlink ref="E583" location="A125631032X" display="A125631032X" xr:uid="{00000000-0004-0000-0000-00003C020000}"/>
    <hyperlink ref="E584" location="A125616632W" display="A125616632W" xr:uid="{00000000-0004-0000-0000-00003D020000}"/>
    <hyperlink ref="E585" location="A125593594J" display="A125593594J" xr:uid="{00000000-0004-0000-0000-00003E020000}"/>
    <hyperlink ref="E586" location="A125622394R" display="A125622394R" xr:uid="{00000000-0004-0000-0000-00003F020000}"/>
    <hyperlink ref="E587" location="A125607994L" display="A125607994L" xr:uid="{00000000-0004-0000-0000-000040020000}"/>
    <hyperlink ref="E588" location="A125593672C" display="A125593672C" xr:uid="{00000000-0004-0000-0000-000041020000}"/>
    <hyperlink ref="E589" location="A125622472K" display="A125622472K" xr:uid="{00000000-0004-0000-0000-000042020000}"/>
    <hyperlink ref="E590" location="A125608072K" display="A125608072K" xr:uid="{00000000-0004-0000-0000-000043020000}"/>
    <hyperlink ref="E591" location="A125596552R" display="A125596552R" xr:uid="{00000000-0004-0000-0000-000044020000}"/>
    <hyperlink ref="E592" location="A125625352W" display="A125625352W" xr:uid="{00000000-0004-0000-0000-000045020000}"/>
    <hyperlink ref="E593" location="A125610952X" display="A125610952X" xr:uid="{00000000-0004-0000-0000-000046020000}"/>
    <hyperlink ref="E594" location="A125590792T" display="A125590792T" xr:uid="{00000000-0004-0000-0000-000047020000}"/>
    <hyperlink ref="E595" location="A125619592V" display="A125619592V" xr:uid="{00000000-0004-0000-0000-000048020000}"/>
    <hyperlink ref="E596" location="A125605192X" display="A125605192X" xr:uid="{00000000-0004-0000-0000-000049020000}"/>
    <hyperlink ref="E597" location="A125599432A" display="A125599432A" xr:uid="{00000000-0004-0000-0000-00004A020000}"/>
    <hyperlink ref="E598" location="A125628232J" display="A125628232J" xr:uid="{00000000-0004-0000-0000-00004B020000}"/>
    <hyperlink ref="E599" location="A125613832K" display="A125613832K" xr:uid="{00000000-0004-0000-0000-00004C020000}"/>
    <hyperlink ref="E600" location="A125602312A" display="A125602312A" xr:uid="{00000000-0004-0000-0000-00004D020000}"/>
    <hyperlink ref="E601" location="A125631112X" display="A125631112X" xr:uid="{00000000-0004-0000-0000-00004E020000}"/>
    <hyperlink ref="E602" location="A125616712W" display="A125616712W" xr:uid="{00000000-0004-0000-0000-00004F020000}"/>
    <hyperlink ref="E603" location="A125593674J" display="A125593674J" xr:uid="{00000000-0004-0000-0000-000050020000}"/>
    <hyperlink ref="E604" location="A125622474R" display="A125622474R" xr:uid="{00000000-0004-0000-0000-000051020000}"/>
    <hyperlink ref="E605" location="A125608074R" display="A125608074R" xr:uid="{00000000-0004-0000-0000-000052020000}"/>
    <hyperlink ref="E606" location="A125593600T" display="A125593600T" xr:uid="{00000000-0004-0000-0000-000053020000}"/>
    <hyperlink ref="E607" location="A125622400X" display="A125622400X" xr:uid="{00000000-0004-0000-0000-000054020000}"/>
    <hyperlink ref="E608" location="A125608000X" display="A125608000X" xr:uid="{00000000-0004-0000-0000-000055020000}"/>
    <hyperlink ref="E609" location="A125596480R" display="A125596480R" xr:uid="{00000000-0004-0000-0000-000056020000}"/>
    <hyperlink ref="E610" location="A125625280W" display="A125625280W" xr:uid="{00000000-0004-0000-0000-000057020000}"/>
    <hyperlink ref="E611" location="A125610880X" display="A125610880X" xr:uid="{00000000-0004-0000-0000-000058020000}"/>
    <hyperlink ref="E612" location="A125590720F" display="A125590720F" xr:uid="{00000000-0004-0000-0000-000059020000}"/>
    <hyperlink ref="E613" location="A125619520J" display="A125619520J" xr:uid="{00000000-0004-0000-0000-00005A020000}"/>
    <hyperlink ref="E614" location="A125605120L" display="A125605120L" xr:uid="{00000000-0004-0000-0000-00005B020000}"/>
    <hyperlink ref="E615" location="A125599360A" display="A125599360A" xr:uid="{00000000-0004-0000-0000-00005C020000}"/>
    <hyperlink ref="E616" location="A125628160J" display="A125628160J" xr:uid="{00000000-0004-0000-0000-00005D020000}"/>
    <hyperlink ref="E617" location="A125613760K" display="A125613760K" xr:uid="{00000000-0004-0000-0000-00005E020000}"/>
    <hyperlink ref="E618" location="A125602240A" display="A125602240A" xr:uid="{00000000-0004-0000-0000-00005F020000}"/>
    <hyperlink ref="E619" location="A125631040X" display="A125631040X" xr:uid="{00000000-0004-0000-0000-000060020000}"/>
    <hyperlink ref="E620" location="A125616640W" display="A125616640W" xr:uid="{00000000-0004-0000-0000-000061020000}"/>
    <hyperlink ref="E621" location="A125593602W" display="A125593602W" xr:uid="{00000000-0004-0000-0000-000062020000}"/>
    <hyperlink ref="E622" location="A125622402C" display="A125622402C" xr:uid="{00000000-0004-0000-0000-000063020000}"/>
    <hyperlink ref="E623" location="A125608002C" display="A125608002C" xr:uid="{00000000-0004-0000-0000-000064020000}"/>
    <hyperlink ref="E624" location="A125593552K" display="A125593552K" xr:uid="{00000000-0004-0000-0000-000065020000}"/>
    <hyperlink ref="E625" location="A125622352T" display="A125622352T" xr:uid="{00000000-0004-0000-0000-000066020000}"/>
    <hyperlink ref="E626" location="A125607952R" display="A125607952R" xr:uid="{00000000-0004-0000-0000-000067020000}"/>
    <hyperlink ref="E627" location="A125596432W" display="A125596432W" xr:uid="{00000000-0004-0000-0000-000068020000}"/>
    <hyperlink ref="E628" location="A125625232C" display="A125625232C" xr:uid="{00000000-0004-0000-0000-000069020000}"/>
    <hyperlink ref="E629" location="A125610832F" display="A125610832F" xr:uid="{00000000-0004-0000-0000-00006A020000}"/>
    <hyperlink ref="E630" location="A125590672X" display="A125590672X" xr:uid="{00000000-0004-0000-0000-00006B020000}"/>
    <hyperlink ref="E631" location="A125619472A" display="A125619472A" xr:uid="{00000000-0004-0000-0000-00006C020000}"/>
    <hyperlink ref="E632" location="A125605072F" display="A125605072F" xr:uid="{00000000-0004-0000-0000-00006D020000}"/>
    <hyperlink ref="E633" location="A125599312J" display="A125599312J" xr:uid="{00000000-0004-0000-0000-00006E020000}"/>
    <hyperlink ref="E634" location="A125628112R" display="A125628112R" xr:uid="{00000000-0004-0000-0000-00006F020000}"/>
    <hyperlink ref="E635" location="A125613712T" display="A125613712T" xr:uid="{00000000-0004-0000-0000-000070020000}"/>
    <hyperlink ref="E636" location="A125602192V" display="A125602192V" xr:uid="{00000000-0004-0000-0000-000071020000}"/>
    <hyperlink ref="E637" location="A125630992R" display="A125630992R" xr:uid="{00000000-0004-0000-0000-000072020000}"/>
    <hyperlink ref="E638" location="A125616592R" display="A125616592R" xr:uid="{00000000-0004-0000-0000-000073020000}"/>
    <hyperlink ref="E639" location="A125593554R" display="A125593554R" xr:uid="{00000000-0004-0000-0000-000074020000}"/>
    <hyperlink ref="E640" location="A125622354W" display="A125622354W" xr:uid="{00000000-0004-0000-0000-000075020000}"/>
    <hyperlink ref="E641" location="A125607954V" display="A125607954V" xr:uid="{00000000-0004-0000-0000-000076020000}"/>
    <hyperlink ref="E642" location="A125593720K" display="A125593720K" xr:uid="{00000000-0004-0000-0000-000077020000}"/>
    <hyperlink ref="E643" location="A125622520T" display="A125622520T" xr:uid="{00000000-0004-0000-0000-000078020000}"/>
    <hyperlink ref="E644" location="A125608120T" display="A125608120T" xr:uid="{00000000-0004-0000-0000-000079020000}"/>
    <hyperlink ref="E645" location="A125596600W" display="A125596600W" xr:uid="{00000000-0004-0000-0000-00007A020000}"/>
    <hyperlink ref="E646" location="A125625400C" display="A125625400C" xr:uid="{00000000-0004-0000-0000-00007B020000}"/>
    <hyperlink ref="E647" location="A125611000J" display="A125611000J" xr:uid="{00000000-0004-0000-0000-00007C020000}"/>
    <hyperlink ref="E648" location="A125590840X" display="A125590840X" xr:uid="{00000000-0004-0000-0000-00007D020000}"/>
    <hyperlink ref="E649" location="A125619640A" display="A125619640A" xr:uid="{00000000-0004-0000-0000-00007E020000}"/>
    <hyperlink ref="E650" location="A125605240F" display="A125605240F" xr:uid="{00000000-0004-0000-0000-00007F020000}"/>
    <hyperlink ref="E651" location="A125599480V" display="A125599480V" xr:uid="{00000000-0004-0000-0000-000080020000}"/>
    <hyperlink ref="E652" location="A125628280A" display="A125628280A" xr:uid="{00000000-0004-0000-0000-000081020000}"/>
    <hyperlink ref="E653" location="A125613880C" display="A125613880C" xr:uid="{00000000-0004-0000-0000-000082020000}"/>
    <hyperlink ref="E654" location="A125602360V" display="A125602360V" xr:uid="{00000000-0004-0000-0000-000083020000}"/>
    <hyperlink ref="E655" location="A125631160T" display="A125631160T" xr:uid="{00000000-0004-0000-0000-000084020000}"/>
    <hyperlink ref="E656" location="A125616760R" display="A125616760R" xr:uid="{00000000-0004-0000-0000-000085020000}"/>
    <hyperlink ref="E657" location="A125593722R" display="A125593722R" xr:uid="{00000000-0004-0000-0000-000086020000}"/>
    <hyperlink ref="E658" location="A125622522W" display="A125622522W" xr:uid="{00000000-0004-0000-0000-000087020000}"/>
    <hyperlink ref="E659" location="A125608122W" display="A125608122W" xr:uid="{00000000-0004-0000-0000-000088020000}"/>
    <hyperlink ref="E660" location="A125593680C" display="A125593680C" xr:uid="{00000000-0004-0000-0000-000089020000}"/>
    <hyperlink ref="E661" location="A125622480K" display="A125622480K" xr:uid="{00000000-0004-0000-0000-00008A020000}"/>
    <hyperlink ref="E662" location="A125608080K" display="A125608080K" xr:uid="{00000000-0004-0000-0000-00008B020000}"/>
    <hyperlink ref="E663" location="A125596560R" display="A125596560R" xr:uid="{00000000-0004-0000-0000-00008C020000}"/>
    <hyperlink ref="E664" location="A125625360W" display="A125625360W" xr:uid="{00000000-0004-0000-0000-00008D020000}"/>
    <hyperlink ref="E665" location="A125610960X" display="A125610960X" xr:uid="{00000000-0004-0000-0000-00008E020000}"/>
    <hyperlink ref="E666" location="A125590800F" display="A125590800F" xr:uid="{00000000-0004-0000-0000-00008F020000}"/>
    <hyperlink ref="E667" location="A125619600J" display="A125619600J" xr:uid="{00000000-0004-0000-0000-000090020000}"/>
    <hyperlink ref="E668" location="A125605200L" display="A125605200L" xr:uid="{00000000-0004-0000-0000-000091020000}"/>
    <hyperlink ref="E669" location="A125599440A" display="A125599440A" xr:uid="{00000000-0004-0000-0000-000092020000}"/>
    <hyperlink ref="E670" location="A125628240J" display="A125628240J" xr:uid="{00000000-0004-0000-0000-000093020000}"/>
    <hyperlink ref="E671" location="A125613840K" display="A125613840K" xr:uid="{00000000-0004-0000-0000-000094020000}"/>
    <hyperlink ref="E672" location="A125602320A" display="A125602320A" xr:uid="{00000000-0004-0000-0000-000095020000}"/>
    <hyperlink ref="E673" location="A125631120X" display="A125631120X" xr:uid="{00000000-0004-0000-0000-000096020000}"/>
    <hyperlink ref="E674" location="A125616720W" display="A125616720W" xr:uid="{00000000-0004-0000-0000-000097020000}"/>
    <hyperlink ref="E675" location="A125593682J" display="A125593682J" xr:uid="{00000000-0004-0000-0000-000098020000}"/>
    <hyperlink ref="E676" location="A125622482R" display="A125622482R" xr:uid="{00000000-0004-0000-0000-000099020000}"/>
    <hyperlink ref="E677" location="A125608082R" display="A125608082R" xr:uid="{00000000-0004-0000-0000-00009A020000}"/>
    <hyperlink ref="E678" location="A125593688W" display="A125593688W" xr:uid="{00000000-0004-0000-0000-00009B020000}"/>
    <hyperlink ref="E679" location="A125622488C" display="A125622488C" xr:uid="{00000000-0004-0000-0000-00009C020000}"/>
    <hyperlink ref="E680" location="A125608088C" display="A125608088C" xr:uid="{00000000-0004-0000-0000-00009D020000}"/>
    <hyperlink ref="E681" location="A125596568J" display="A125596568J" xr:uid="{00000000-0004-0000-0000-00009E020000}"/>
    <hyperlink ref="E682" location="A125625368R" display="A125625368R" xr:uid="{00000000-0004-0000-0000-00009F020000}"/>
    <hyperlink ref="E683" location="A125610968T" display="A125610968T" xr:uid="{00000000-0004-0000-0000-0000A0020000}"/>
    <hyperlink ref="E684" location="A125590808X" display="A125590808X" xr:uid="{00000000-0004-0000-0000-0000A1020000}"/>
    <hyperlink ref="E685" location="A125619608A" display="A125619608A" xr:uid="{00000000-0004-0000-0000-0000A2020000}"/>
    <hyperlink ref="E686" location="A125605208F" display="A125605208F" xr:uid="{00000000-0004-0000-0000-0000A3020000}"/>
    <hyperlink ref="E687" location="A125599448V" display="A125599448V" xr:uid="{00000000-0004-0000-0000-0000A4020000}"/>
    <hyperlink ref="E688" location="A125628248A" display="A125628248A" xr:uid="{00000000-0004-0000-0000-0000A5020000}"/>
    <hyperlink ref="E689" location="A125613848C" display="A125613848C" xr:uid="{00000000-0004-0000-0000-0000A6020000}"/>
    <hyperlink ref="E690" location="A125602328V" display="A125602328V" xr:uid="{00000000-0004-0000-0000-0000A7020000}"/>
    <hyperlink ref="E691" location="A125631128T" display="A125631128T" xr:uid="{00000000-0004-0000-0000-0000A8020000}"/>
    <hyperlink ref="E692" location="A125616728R" display="A125616728R" xr:uid="{00000000-0004-0000-0000-0000A9020000}"/>
    <hyperlink ref="E693" location="A125593690J" display="A125593690J" xr:uid="{00000000-0004-0000-0000-0000AA020000}"/>
    <hyperlink ref="E694" location="A125622490R" display="A125622490R" xr:uid="{00000000-0004-0000-0000-0000AB020000}"/>
    <hyperlink ref="E695" location="A125608090R" display="A125608090R" xr:uid="{00000000-0004-0000-0000-0000AC020000}"/>
    <hyperlink ref="E696" location="A125593792W" display="A125593792W" xr:uid="{00000000-0004-0000-0000-0000AD020000}"/>
    <hyperlink ref="E697" location="A125622592C" display="A125622592C" xr:uid="{00000000-0004-0000-0000-0000AE020000}"/>
    <hyperlink ref="E698" location="A125608192C" display="A125608192C" xr:uid="{00000000-0004-0000-0000-0000AF020000}"/>
    <hyperlink ref="E699" location="A125596672J" display="A125596672J" xr:uid="{00000000-0004-0000-0000-0000B0020000}"/>
    <hyperlink ref="E700" location="A125625472R" display="A125625472R" xr:uid="{00000000-0004-0000-0000-0000B1020000}"/>
    <hyperlink ref="E701" location="A125611072V" display="A125611072V" xr:uid="{00000000-0004-0000-0000-0000B2020000}"/>
    <hyperlink ref="E702" location="A125590912X" display="A125590912X" xr:uid="{00000000-0004-0000-0000-0000B3020000}"/>
    <hyperlink ref="E703" location="A125619712A" display="A125619712A" xr:uid="{00000000-0004-0000-0000-0000B4020000}"/>
    <hyperlink ref="E704" location="A125605312F" display="A125605312F" xr:uid="{00000000-0004-0000-0000-0000B5020000}"/>
    <hyperlink ref="E705" location="A125599552V" display="A125599552V" xr:uid="{00000000-0004-0000-0000-0000B6020000}"/>
    <hyperlink ref="E706" location="A125628352A" display="A125628352A" xr:uid="{00000000-0004-0000-0000-0000B7020000}"/>
    <hyperlink ref="E707" location="A125613952C" display="A125613952C" xr:uid="{00000000-0004-0000-0000-0000B8020000}"/>
    <hyperlink ref="E708" location="A125602432V" display="A125602432V" xr:uid="{00000000-0004-0000-0000-0000B9020000}"/>
    <hyperlink ref="E709" location="A125631232T" display="A125631232T" xr:uid="{00000000-0004-0000-0000-0000BA020000}"/>
    <hyperlink ref="E710" location="A125616832R" display="A125616832R" xr:uid="{00000000-0004-0000-0000-0000BB020000}"/>
    <hyperlink ref="E711" location="A125593794A" display="A125593794A" xr:uid="{00000000-0004-0000-0000-0000BC020000}"/>
    <hyperlink ref="E712" location="A125622594J" display="A125622594J" xr:uid="{00000000-0004-0000-0000-0000BD020000}"/>
    <hyperlink ref="E713" location="A125608194J" display="A125608194J" xr:uid="{00000000-0004-0000-0000-0000BE020000}"/>
    <hyperlink ref="E714" location="A125593512T" display="A125593512T" xr:uid="{00000000-0004-0000-0000-0000BF020000}"/>
    <hyperlink ref="E715" location="A125622312X" display="A125622312X" xr:uid="{00000000-0004-0000-0000-0000C0020000}"/>
    <hyperlink ref="E716" location="A125607912W" display="A125607912W" xr:uid="{00000000-0004-0000-0000-0000C1020000}"/>
    <hyperlink ref="E717" location="A125596392R" display="A125596392R" xr:uid="{00000000-0004-0000-0000-0000C2020000}"/>
    <hyperlink ref="E718" location="A125625192W" display="A125625192W" xr:uid="{00000000-0004-0000-0000-0000C3020000}"/>
    <hyperlink ref="E719" location="A125610792X" display="A125610792X" xr:uid="{00000000-0004-0000-0000-0000C4020000}"/>
    <hyperlink ref="E720" location="A125590632F" display="A125590632F" xr:uid="{00000000-0004-0000-0000-0000C5020000}"/>
    <hyperlink ref="E721" location="A125619432J" display="A125619432J" xr:uid="{00000000-0004-0000-0000-0000C6020000}"/>
    <hyperlink ref="E722" location="A125605032L" display="A125605032L" xr:uid="{00000000-0004-0000-0000-0000C7020000}"/>
    <hyperlink ref="E723" location="A125599272A" display="A125599272A" xr:uid="{00000000-0004-0000-0000-0000C8020000}"/>
    <hyperlink ref="E724" location="A125628072J" display="A125628072J" xr:uid="{00000000-0004-0000-0000-0000C9020000}"/>
    <hyperlink ref="E725" location="A125613672K" display="A125613672K" xr:uid="{00000000-0004-0000-0000-0000CA020000}"/>
    <hyperlink ref="E726" location="A125602152A" display="A125602152A" xr:uid="{00000000-0004-0000-0000-0000CB020000}"/>
    <hyperlink ref="E727" location="A125630952W" display="A125630952W" xr:uid="{00000000-0004-0000-0000-0000CC020000}"/>
    <hyperlink ref="E728" location="A125616552W" display="A125616552W" xr:uid="{00000000-0004-0000-0000-0000CD020000}"/>
    <hyperlink ref="E729" location="A125593514W" display="A125593514W" xr:uid="{00000000-0004-0000-0000-0000CE020000}"/>
    <hyperlink ref="E730" location="A125622314C" display="A125622314C" xr:uid="{00000000-0004-0000-0000-0000CF020000}"/>
    <hyperlink ref="E731" location="A125607914A" display="A125607914A" xr:uid="{00000000-0004-0000-0000-0000D0020000}"/>
    <hyperlink ref="E732" location="A125595528W" display="A125595528W" xr:uid="{00000000-0004-0000-0000-0000D1020000}"/>
    <hyperlink ref="E733" location="A125624328C" display="A125624328C" xr:uid="{00000000-0004-0000-0000-0000D2020000}"/>
    <hyperlink ref="E734" location="A125609928A" display="A125609928A" xr:uid="{00000000-0004-0000-0000-0000D3020000}"/>
    <hyperlink ref="E735" location="A125598408J" display="A125598408J" xr:uid="{00000000-0004-0000-0000-0000D4020000}"/>
    <hyperlink ref="E736" location="A125627208R" display="A125627208R" xr:uid="{00000000-0004-0000-0000-0000D5020000}"/>
    <hyperlink ref="E737" location="A125612808T" display="A125612808T" xr:uid="{00000000-0004-0000-0000-0000D6020000}"/>
    <hyperlink ref="E738" location="A125592648K" display="A125592648K" xr:uid="{00000000-0004-0000-0000-0000D7020000}"/>
    <hyperlink ref="E739" location="A125621448T" display="A125621448T" xr:uid="{00000000-0004-0000-0000-0000D8020000}"/>
    <hyperlink ref="E740" location="A125607048T" display="A125607048T" xr:uid="{00000000-0004-0000-0000-0000D9020000}"/>
    <hyperlink ref="E741" location="A125601288V" display="A125601288V" xr:uid="{00000000-0004-0000-0000-0000DA020000}"/>
    <hyperlink ref="E742" location="A125630088T" display="A125630088T" xr:uid="{00000000-0004-0000-0000-0000DB020000}"/>
    <hyperlink ref="E743" location="A125615688R" display="A125615688R" xr:uid="{00000000-0004-0000-0000-0000DC020000}"/>
    <hyperlink ref="E744" location="A125604168F" display="A125604168F" xr:uid="{00000000-0004-0000-0000-0000DD020000}"/>
    <hyperlink ref="E745" location="A125632968A" display="A125632968A" xr:uid="{00000000-0004-0000-0000-0000DE020000}"/>
    <hyperlink ref="E746" location="A125618568A" display="A125618568A" xr:uid="{00000000-0004-0000-0000-0000DF020000}"/>
    <hyperlink ref="E747" location="A125595530J" display="A125595530J" xr:uid="{00000000-0004-0000-0000-0000E0020000}"/>
    <hyperlink ref="E748" location="A125624330R" display="A125624330R" xr:uid="{00000000-0004-0000-0000-0000E1020000}"/>
    <hyperlink ref="E749" location="A125609930L" display="A125609930L" xr:uid="{00000000-0004-0000-0000-0000E2020000}"/>
    <hyperlink ref="E750" location="A125595648R" display="A125595648R" xr:uid="{00000000-0004-0000-0000-0000E3020000}"/>
    <hyperlink ref="E751" location="A125624448W" display="A125624448W" xr:uid="{00000000-0004-0000-0000-0000E4020000}"/>
    <hyperlink ref="E752" location="A125610048A" display="A125610048A" xr:uid="{00000000-0004-0000-0000-0000E5020000}"/>
    <hyperlink ref="E753" location="A125598528A" display="A125598528A" xr:uid="{00000000-0004-0000-0000-0000E6020000}"/>
    <hyperlink ref="E754" location="A125627328J" display="A125627328J" xr:uid="{00000000-0004-0000-0000-0000E7020000}"/>
    <hyperlink ref="E755" location="A125612928K" display="A125612928K" xr:uid="{00000000-0004-0000-0000-0000E8020000}"/>
    <hyperlink ref="E756" location="A125592768C" display="A125592768C" xr:uid="{00000000-0004-0000-0000-0000E9020000}"/>
    <hyperlink ref="E757" location="A125621568K" display="A125621568K" xr:uid="{00000000-0004-0000-0000-0000EA020000}"/>
    <hyperlink ref="E758" location="A125607168K" display="A125607168K" xr:uid="{00000000-0004-0000-0000-0000EB020000}"/>
    <hyperlink ref="E759" location="A125601408A" display="A125601408A" xr:uid="{00000000-0004-0000-0000-0000EC020000}"/>
    <hyperlink ref="E760" location="A125630208X" display="A125630208X" xr:uid="{00000000-0004-0000-0000-0000ED020000}"/>
    <hyperlink ref="E761" location="A125615808W" display="A125615808W" xr:uid="{00000000-0004-0000-0000-0000EE020000}"/>
    <hyperlink ref="E762" location="A125604288X" display="A125604288X" xr:uid="{00000000-0004-0000-0000-0000EF020000}"/>
    <hyperlink ref="E763" location="A125633088W" display="A125633088W" xr:uid="{00000000-0004-0000-0000-0000F0020000}"/>
    <hyperlink ref="E764" location="A125618688V" display="A125618688V" xr:uid="{00000000-0004-0000-0000-0000F1020000}"/>
    <hyperlink ref="E765" location="A125595650A" display="A125595650A" xr:uid="{00000000-0004-0000-0000-0000F2020000}"/>
    <hyperlink ref="E766" location="A125624450J" display="A125624450J" xr:uid="{00000000-0004-0000-0000-0000F3020000}"/>
    <hyperlink ref="E767" location="A125610050L" display="A125610050L" xr:uid="{00000000-0004-0000-0000-0000F4020000}"/>
    <hyperlink ref="E768" location="A125595536W" display="A125595536W" xr:uid="{00000000-0004-0000-0000-0000F5020000}"/>
    <hyperlink ref="E769" location="A125624336C" display="A125624336C" xr:uid="{00000000-0004-0000-0000-0000F6020000}"/>
    <hyperlink ref="E770" location="A125609936A" display="A125609936A" xr:uid="{00000000-0004-0000-0000-0000F7020000}"/>
    <hyperlink ref="E771" location="A125598416J" display="A125598416J" xr:uid="{00000000-0004-0000-0000-0000F8020000}"/>
    <hyperlink ref="E772" location="A125627216R" display="A125627216R" xr:uid="{00000000-0004-0000-0000-0000F9020000}"/>
    <hyperlink ref="E773" location="A125612816T" display="A125612816T" xr:uid="{00000000-0004-0000-0000-0000FA020000}"/>
    <hyperlink ref="E774" location="A125592656K" display="A125592656K" xr:uid="{00000000-0004-0000-0000-0000FB020000}"/>
    <hyperlink ref="E775" location="A125621456T" display="A125621456T" xr:uid="{00000000-0004-0000-0000-0000FC020000}"/>
    <hyperlink ref="E776" location="A125607056T" display="A125607056T" xr:uid="{00000000-0004-0000-0000-0000FD020000}"/>
    <hyperlink ref="E777" location="A125601296V" display="A125601296V" xr:uid="{00000000-0004-0000-0000-0000FE020000}"/>
    <hyperlink ref="E778" location="A125630096T" display="A125630096T" xr:uid="{00000000-0004-0000-0000-0000FF020000}"/>
    <hyperlink ref="E779" location="A125615696R" display="A125615696R" xr:uid="{00000000-0004-0000-0000-000000030000}"/>
    <hyperlink ref="E780" location="A125604176F" display="A125604176F" xr:uid="{00000000-0004-0000-0000-000001030000}"/>
    <hyperlink ref="E781" location="A125632976A" display="A125632976A" xr:uid="{00000000-0004-0000-0000-000002030000}"/>
    <hyperlink ref="E782" location="A125618576A" display="A125618576A" xr:uid="{00000000-0004-0000-0000-000003030000}"/>
    <hyperlink ref="E783" location="A125595538A" display="A125595538A" xr:uid="{00000000-0004-0000-0000-000004030000}"/>
    <hyperlink ref="E784" location="A125624338J" display="A125624338J" xr:uid="{00000000-0004-0000-0000-000005030000}"/>
    <hyperlink ref="E785" location="A125609938F" display="A125609938F" xr:uid="{00000000-0004-0000-0000-000006030000}"/>
    <hyperlink ref="E786" location="A125595656R" display="A125595656R" xr:uid="{00000000-0004-0000-0000-000007030000}"/>
    <hyperlink ref="E787" location="A125624456W" display="A125624456W" xr:uid="{00000000-0004-0000-0000-000008030000}"/>
    <hyperlink ref="E788" location="A125610056A" display="A125610056A" xr:uid="{00000000-0004-0000-0000-000009030000}"/>
    <hyperlink ref="E789" location="A125598536A" display="A125598536A" xr:uid="{00000000-0004-0000-0000-00000A030000}"/>
    <hyperlink ref="E790" location="A125627336J" display="A125627336J" xr:uid="{00000000-0004-0000-0000-00000B030000}"/>
    <hyperlink ref="E791" location="A125612936K" display="A125612936K" xr:uid="{00000000-0004-0000-0000-00000C030000}"/>
    <hyperlink ref="E792" location="A125592776C" display="A125592776C" xr:uid="{00000000-0004-0000-0000-00000D030000}"/>
    <hyperlink ref="E793" location="A125621576K" display="A125621576K" xr:uid="{00000000-0004-0000-0000-00000E030000}"/>
    <hyperlink ref="E794" location="A125607176K" display="A125607176K" xr:uid="{00000000-0004-0000-0000-00000F030000}"/>
    <hyperlink ref="E795" location="A125601416A" display="A125601416A" xr:uid="{00000000-0004-0000-0000-000010030000}"/>
    <hyperlink ref="E796" location="A125630216X" display="A125630216X" xr:uid="{00000000-0004-0000-0000-000011030000}"/>
    <hyperlink ref="E797" location="A125615816W" display="A125615816W" xr:uid="{00000000-0004-0000-0000-000012030000}"/>
    <hyperlink ref="E798" location="A125604296X" display="A125604296X" xr:uid="{00000000-0004-0000-0000-000013030000}"/>
    <hyperlink ref="E799" location="A125633096W" display="A125633096W" xr:uid="{00000000-0004-0000-0000-000014030000}"/>
    <hyperlink ref="E800" location="A125618696V" display="A125618696V" xr:uid="{00000000-0004-0000-0000-000015030000}"/>
    <hyperlink ref="E801" location="A125595658V" display="A125595658V" xr:uid="{00000000-0004-0000-0000-000016030000}"/>
    <hyperlink ref="E802" location="A125624458A" display="A125624458A" xr:uid="{00000000-0004-0000-0000-000017030000}"/>
    <hyperlink ref="E803" location="A125610058F" display="A125610058F" xr:uid="{00000000-0004-0000-0000-000018030000}"/>
    <hyperlink ref="E804" location="A125595664R" display="A125595664R" xr:uid="{00000000-0004-0000-0000-000019030000}"/>
    <hyperlink ref="E805" location="A125624464W" display="A125624464W" xr:uid="{00000000-0004-0000-0000-00001A030000}"/>
    <hyperlink ref="E806" location="A125610064A" display="A125610064A" xr:uid="{00000000-0004-0000-0000-00001B030000}"/>
    <hyperlink ref="E807" location="A125598544A" display="A125598544A" xr:uid="{00000000-0004-0000-0000-00001C030000}"/>
    <hyperlink ref="E808" location="A125627344J" display="A125627344J" xr:uid="{00000000-0004-0000-0000-00001D030000}"/>
    <hyperlink ref="E809" location="A125612944K" display="A125612944K" xr:uid="{00000000-0004-0000-0000-00001E030000}"/>
    <hyperlink ref="E810" location="A125592784C" display="A125592784C" xr:uid="{00000000-0004-0000-0000-00001F030000}"/>
    <hyperlink ref="E811" location="A125621584K" display="A125621584K" xr:uid="{00000000-0004-0000-0000-000020030000}"/>
    <hyperlink ref="E812" location="A125607184K" display="A125607184K" xr:uid="{00000000-0004-0000-0000-000021030000}"/>
    <hyperlink ref="E813" location="A125601424A" display="A125601424A" xr:uid="{00000000-0004-0000-0000-000022030000}"/>
    <hyperlink ref="E814" location="A125630224X" display="A125630224X" xr:uid="{00000000-0004-0000-0000-000023030000}"/>
    <hyperlink ref="E815" location="A125615824W" display="A125615824W" xr:uid="{00000000-0004-0000-0000-000024030000}"/>
    <hyperlink ref="E816" location="A125604304L" display="A125604304L" xr:uid="{00000000-0004-0000-0000-000025030000}"/>
    <hyperlink ref="E817" location="A125633104K" display="A125633104K" xr:uid="{00000000-0004-0000-0000-000026030000}"/>
    <hyperlink ref="E818" location="A125618704J" display="A125618704J" xr:uid="{00000000-0004-0000-0000-000027030000}"/>
    <hyperlink ref="E819" location="A125595666V" display="A125595666V" xr:uid="{00000000-0004-0000-0000-000028030000}"/>
    <hyperlink ref="E820" location="A125624466A" display="A125624466A" xr:uid="{00000000-0004-0000-0000-000029030000}"/>
    <hyperlink ref="E821" location="A125610066F" display="A125610066F" xr:uid="{00000000-0004-0000-0000-00002A030000}"/>
    <hyperlink ref="E822" location="A125595544W" display="A125595544W" xr:uid="{00000000-0004-0000-0000-00002B030000}"/>
    <hyperlink ref="E823" location="A125624344C" display="A125624344C" xr:uid="{00000000-0004-0000-0000-00002C030000}"/>
    <hyperlink ref="E824" location="A125609944A" display="A125609944A" xr:uid="{00000000-0004-0000-0000-00002D030000}"/>
    <hyperlink ref="E825" location="A125598424J" display="A125598424J" xr:uid="{00000000-0004-0000-0000-00002E030000}"/>
    <hyperlink ref="E826" location="A125627224R" display="A125627224R" xr:uid="{00000000-0004-0000-0000-00002F030000}"/>
    <hyperlink ref="E827" location="A125612824T" display="A125612824T" xr:uid="{00000000-0004-0000-0000-000030030000}"/>
    <hyperlink ref="E828" location="A125592664K" display="A125592664K" xr:uid="{00000000-0004-0000-0000-000031030000}"/>
    <hyperlink ref="E829" location="A125621464T" display="A125621464T" xr:uid="{00000000-0004-0000-0000-000032030000}"/>
    <hyperlink ref="E830" location="A125607064T" display="A125607064T" xr:uid="{00000000-0004-0000-0000-000033030000}"/>
    <hyperlink ref="E831" location="A125601304J" display="A125601304J" xr:uid="{00000000-0004-0000-0000-000034030000}"/>
    <hyperlink ref="E832" location="A125630104F" display="A125630104F" xr:uid="{00000000-0004-0000-0000-000035030000}"/>
    <hyperlink ref="E833" location="A125615704C" display="A125615704C" xr:uid="{00000000-0004-0000-0000-000036030000}"/>
    <hyperlink ref="E834" location="A125604184F" display="A125604184F" xr:uid="{00000000-0004-0000-0000-000037030000}"/>
    <hyperlink ref="E835" location="A125632984A" display="A125632984A" xr:uid="{00000000-0004-0000-0000-000038030000}"/>
    <hyperlink ref="E836" location="A125618584A" display="A125618584A" xr:uid="{00000000-0004-0000-0000-000039030000}"/>
    <hyperlink ref="E837" location="A125595546A" display="A125595546A" xr:uid="{00000000-0004-0000-0000-00003A030000}"/>
    <hyperlink ref="E838" location="A125624346J" display="A125624346J" xr:uid="{00000000-0004-0000-0000-00003B030000}"/>
    <hyperlink ref="E839" location="A125609946F" display="A125609946F" xr:uid="{00000000-0004-0000-0000-00003C030000}"/>
    <hyperlink ref="E840" location="A125595552W" display="A125595552W" xr:uid="{00000000-0004-0000-0000-00003D030000}"/>
    <hyperlink ref="E841" location="A125624352C" display="A125624352C" xr:uid="{00000000-0004-0000-0000-00003E030000}"/>
    <hyperlink ref="E842" location="A125609952A" display="A125609952A" xr:uid="{00000000-0004-0000-0000-00003F030000}"/>
    <hyperlink ref="E843" location="A125598432J" display="A125598432J" xr:uid="{00000000-0004-0000-0000-000040030000}"/>
    <hyperlink ref="E844" location="A125627232R" display="A125627232R" xr:uid="{00000000-0004-0000-0000-000041030000}"/>
    <hyperlink ref="E845" location="A125612832T" display="A125612832T" xr:uid="{00000000-0004-0000-0000-000042030000}"/>
    <hyperlink ref="E846" location="A125592672K" display="A125592672K" xr:uid="{00000000-0004-0000-0000-000043030000}"/>
    <hyperlink ref="E847" location="A125621472T" display="A125621472T" xr:uid="{00000000-0004-0000-0000-000044030000}"/>
    <hyperlink ref="E848" location="A125607072T" display="A125607072T" xr:uid="{00000000-0004-0000-0000-000045030000}"/>
    <hyperlink ref="E849" location="A125601312J" display="A125601312J" xr:uid="{00000000-0004-0000-0000-000046030000}"/>
    <hyperlink ref="E850" location="A125630112F" display="A125630112F" xr:uid="{00000000-0004-0000-0000-000047030000}"/>
    <hyperlink ref="E851" location="A125615712C" display="A125615712C" xr:uid="{00000000-0004-0000-0000-000048030000}"/>
    <hyperlink ref="E852" location="A125604192F" display="A125604192F" xr:uid="{00000000-0004-0000-0000-000049030000}"/>
    <hyperlink ref="E853" location="A125632992A" display="A125632992A" xr:uid="{00000000-0004-0000-0000-00004A030000}"/>
    <hyperlink ref="E854" location="A125618592A" display="A125618592A" xr:uid="{00000000-0004-0000-0000-00004B030000}"/>
    <hyperlink ref="E855" location="A125595554A" display="A125595554A" xr:uid="{00000000-0004-0000-0000-00004C030000}"/>
    <hyperlink ref="E856" location="A125624354J" display="A125624354J" xr:uid="{00000000-0004-0000-0000-00004D030000}"/>
    <hyperlink ref="E857" location="A125609954F" display="A125609954F" xr:uid="{00000000-0004-0000-0000-00004E030000}"/>
    <hyperlink ref="E858" location="A125595616W" display="A125595616W" xr:uid="{00000000-0004-0000-0000-00004F030000}"/>
    <hyperlink ref="E859" location="A125624416C" display="A125624416C" xr:uid="{00000000-0004-0000-0000-000050030000}"/>
    <hyperlink ref="E860" location="A125610016J" display="A125610016J" xr:uid="{00000000-0004-0000-0000-000051030000}"/>
    <hyperlink ref="E861" location="A125598496V" display="A125598496V" xr:uid="{00000000-0004-0000-0000-000052030000}"/>
    <hyperlink ref="E862" location="A125627296A" display="A125627296A" xr:uid="{00000000-0004-0000-0000-000053030000}"/>
    <hyperlink ref="E863" location="A125612896C" display="A125612896C" xr:uid="{00000000-0004-0000-0000-000054030000}"/>
    <hyperlink ref="E864" location="A125592736K" display="A125592736K" xr:uid="{00000000-0004-0000-0000-000055030000}"/>
    <hyperlink ref="E865" location="A125621536T" display="A125621536T" xr:uid="{00000000-0004-0000-0000-000056030000}"/>
    <hyperlink ref="E866" location="A125607136T" display="A125607136T" xr:uid="{00000000-0004-0000-0000-000057030000}"/>
    <hyperlink ref="E867" location="A125601376V" display="A125601376V" xr:uid="{00000000-0004-0000-0000-000058030000}"/>
    <hyperlink ref="E868" location="A125630176T" display="A125630176T" xr:uid="{00000000-0004-0000-0000-000059030000}"/>
    <hyperlink ref="E869" location="A125615776R" display="A125615776R" xr:uid="{00000000-0004-0000-0000-00005A030000}"/>
    <hyperlink ref="E870" location="A125604256F" display="A125604256F" xr:uid="{00000000-0004-0000-0000-00005B030000}"/>
    <hyperlink ref="E871" location="A125633056C" display="A125633056C" xr:uid="{00000000-0004-0000-0000-00005C030000}"/>
    <hyperlink ref="E872" location="A125618656A" display="A125618656A" xr:uid="{00000000-0004-0000-0000-00005D030000}"/>
    <hyperlink ref="E873" location="A125595618A" display="A125595618A" xr:uid="{00000000-0004-0000-0000-00005E030000}"/>
    <hyperlink ref="E874" location="A125624418J" display="A125624418J" xr:uid="{00000000-0004-0000-0000-00005F030000}"/>
    <hyperlink ref="E875" location="A125610018L" display="A125610018L" xr:uid="{00000000-0004-0000-0000-000060030000}"/>
    <hyperlink ref="E876" location="A125595480W" display="A125595480W" xr:uid="{00000000-0004-0000-0000-000061030000}"/>
    <hyperlink ref="E877" location="A125624280C" display="A125624280C" xr:uid="{00000000-0004-0000-0000-000062030000}"/>
    <hyperlink ref="E878" location="A125609880A" display="A125609880A" xr:uid="{00000000-0004-0000-0000-000063030000}"/>
    <hyperlink ref="E879" location="A125598360J" display="A125598360J" xr:uid="{00000000-0004-0000-0000-000064030000}"/>
    <hyperlink ref="E880" location="A125627160R" display="A125627160R" xr:uid="{00000000-0004-0000-0000-000065030000}"/>
    <hyperlink ref="E881" location="A125612760T" display="A125612760T" xr:uid="{00000000-0004-0000-0000-000066030000}"/>
    <hyperlink ref="E882" location="A125592600X" display="A125592600X" xr:uid="{00000000-0004-0000-0000-000067030000}"/>
    <hyperlink ref="E883" location="A125621400F" display="A125621400F" xr:uid="{00000000-0004-0000-0000-000068030000}"/>
    <hyperlink ref="E884" location="A125607000F" display="A125607000F" xr:uid="{00000000-0004-0000-0000-000069030000}"/>
    <hyperlink ref="E885" location="A125601240J" display="A125601240J" xr:uid="{00000000-0004-0000-0000-00006A030000}"/>
    <hyperlink ref="E886" location="A125630040F" display="A125630040F" xr:uid="{00000000-0004-0000-0000-00006B030000}"/>
    <hyperlink ref="E887" location="A125615640C" display="A125615640C" xr:uid="{00000000-0004-0000-0000-00006C030000}"/>
    <hyperlink ref="E888" location="A125604120V" display="A125604120V" xr:uid="{00000000-0004-0000-0000-00006D030000}"/>
    <hyperlink ref="E889" location="A125632920R" display="A125632920R" xr:uid="{00000000-0004-0000-0000-00006E030000}"/>
    <hyperlink ref="E890" location="A125618520R" display="A125618520R" xr:uid="{00000000-0004-0000-0000-00006F030000}"/>
    <hyperlink ref="E891" location="A125595482A" display="A125595482A" xr:uid="{00000000-0004-0000-0000-000070030000}"/>
    <hyperlink ref="E892" location="A125624282J" display="A125624282J" xr:uid="{00000000-0004-0000-0000-000071030000}"/>
    <hyperlink ref="E893" location="A125609882F" display="A125609882F" xr:uid="{00000000-0004-0000-0000-000072030000}"/>
    <hyperlink ref="E894" location="A125595672R" display="A125595672R" xr:uid="{00000000-0004-0000-0000-000073030000}"/>
    <hyperlink ref="E895" location="A125624472W" display="A125624472W" xr:uid="{00000000-0004-0000-0000-000074030000}"/>
    <hyperlink ref="E896" location="A125610072A" display="A125610072A" xr:uid="{00000000-0004-0000-0000-000075030000}"/>
    <hyperlink ref="E897" location="A125598552A" display="A125598552A" xr:uid="{00000000-0004-0000-0000-000076030000}"/>
    <hyperlink ref="E898" location="A125627352J" display="A125627352J" xr:uid="{00000000-0004-0000-0000-000077030000}"/>
    <hyperlink ref="E899" location="A125612952K" display="A125612952K" xr:uid="{00000000-0004-0000-0000-000078030000}"/>
    <hyperlink ref="E900" location="A125592792C" display="A125592792C" xr:uid="{00000000-0004-0000-0000-000079030000}"/>
    <hyperlink ref="E901" location="A125621592K" display="A125621592K" xr:uid="{00000000-0004-0000-0000-00007A030000}"/>
    <hyperlink ref="E902" location="A125607192K" display="A125607192K" xr:uid="{00000000-0004-0000-0000-00007B030000}"/>
    <hyperlink ref="E903" location="A125601432A" display="A125601432A" xr:uid="{00000000-0004-0000-0000-00007C030000}"/>
    <hyperlink ref="E904" location="A125630232X" display="A125630232X" xr:uid="{00000000-0004-0000-0000-00007D030000}"/>
    <hyperlink ref="E905" location="A125615832W" display="A125615832W" xr:uid="{00000000-0004-0000-0000-00007E030000}"/>
    <hyperlink ref="E906" location="A125604312L" display="A125604312L" xr:uid="{00000000-0004-0000-0000-00007F030000}"/>
    <hyperlink ref="E907" location="A125633112K" display="A125633112K" xr:uid="{00000000-0004-0000-0000-000080030000}"/>
    <hyperlink ref="E908" location="A125618712J" display="A125618712J" xr:uid="{00000000-0004-0000-0000-000081030000}"/>
    <hyperlink ref="E909" location="A125595674V" display="A125595674V" xr:uid="{00000000-0004-0000-0000-000082030000}"/>
    <hyperlink ref="E910" location="A125624474A" display="A125624474A" xr:uid="{00000000-0004-0000-0000-000083030000}"/>
    <hyperlink ref="E911" location="A125610074F" display="A125610074F" xr:uid="{00000000-0004-0000-0000-000084030000}"/>
    <hyperlink ref="E912" location="A125595560W" display="A125595560W" xr:uid="{00000000-0004-0000-0000-000085030000}"/>
    <hyperlink ref="E913" location="A125624360C" display="A125624360C" xr:uid="{00000000-0004-0000-0000-000086030000}"/>
    <hyperlink ref="E914" location="A125609960A" display="A125609960A" xr:uid="{00000000-0004-0000-0000-000087030000}"/>
    <hyperlink ref="E915" location="A125598440J" display="A125598440J" xr:uid="{00000000-0004-0000-0000-000088030000}"/>
    <hyperlink ref="E916" location="A125627240R" display="A125627240R" xr:uid="{00000000-0004-0000-0000-000089030000}"/>
    <hyperlink ref="E917" location="A125612840T" display="A125612840T" xr:uid="{00000000-0004-0000-0000-00008A030000}"/>
    <hyperlink ref="E918" location="A125592680K" display="A125592680K" xr:uid="{00000000-0004-0000-0000-00008B030000}"/>
    <hyperlink ref="E919" location="A125621480T" display="A125621480T" xr:uid="{00000000-0004-0000-0000-00008C030000}"/>
    <hyperlink ref="E920" location="A125607080T" display="A125607080T" xr:uid="{00000000-0004-0000-0000-00008D030000}"/>
    <hyperlink ref="E921" location="A125601320J" display="A125601320J" xr:uid="{00000000-0004-0000-0000-00008E030000}"/>
    <hyperlink ref="E922" location="A125630120F" display="A125630120F" xr:uid="{00000000-0004-0000-0000-00008F030000}"/>
    <hyperlink ref="E923" location="A125615720C" display="A125615720C" xr:uid="{00000000-0004-0000-0000-000090030000}"/>
    <hyperlink ref="E924" location="A125604200V" display="A125604200V" xr:uid="{00000000-0004-0000-0000-000091030000}"/>
    <hyperlink ref="E925" location="A125633000T" display="A125633000T" xr:uid="{00000000-0004-0000-0000-000092030000}"/>
    <hyperlink ref="E926" location="A125618600R" display="A125618600R" xr:uid="{00000000-0004-0000-0000-000093030000}"/>
    <hyperlink ref="E927" location="A125595562A" display="A125595562A" xr:uid="{00000000-0004-0000-0000-000094030000}"/>
    <hyperlink ref="E928" location="A125624362J" display="A125624362J" xr:uid="{00000000-0004-0000-0000-000095030000}"/>
    <hyperlink ref="E929" location="A125609962F" display="A125609962F" xr:uid="{00000000-0004-0000-0000-000096030000}"/>
    <hyperlink ref="E930" location="A125595440C" display="A125595440C" xr:uid="{00000000-0004-0000-0000-000097030000}"/>
    <hyperlink ref="E931" location="A125624240K" display="A125624240K" xr:uid="{00000000-0004-0000-0000-000098030000}"/>
    <hyperlink ref="E932" location="A125609840J" display="A125609840J" xr:uid="{00000000-0004-0000-0000-000099030000}"/>
    <hyperlink ref="E933" location="A125598320R" display="A125598320R" xr:uid="{00000000-0004-0000-0000-00009A030000}"/>
    <hyperlink ref="E934" location="A125627120W" display="A125627120W" xr:uid="{00000000-0004-0000-0000-00009B030000}"/>
    <hyperlink ref="E935" location="A125612720X" display="A125612720X" xr:uid="{00000000-0004-0000-0000-00009C030000}"/>
    <hyperlink ref="E936" location="A125592560T" display="A125592560T" xr:uid="{00000000-0004-0000-0000-00009D030000}"/>
    <hyperlink ref="E937" location="A125621360X" display="A125621360X" xr:uid="{00000000-0004-0000-0000-00009E030000}"/>
    <hyperlink ref="E938" location="A125606960W" display="A125606960W" xr:uid="{00000000-0004-0000-0000-00009F030000}"/>
    <hyperlink ref="E939" location="A125601200R" display="A125601200R" xr:uid="{00000000-0004-0000-0000-0000A0030000}"/>
    <hyperlink ref="E940" location="A125630000L" display="A125630000L" xr:uid="{00000000-0004-0000-0000-0000A1030000}"/>
    <hyperlink ref="E941" location="A125615600K" display="A125615600K" xr:uid="{00000000-0004-0000-0000-0000A2030000}"/>
    <hyperlink ref="E942" location="A125604080L" display="A125604080L" xr:uid="{00000000-0004-0000-0000-0000A3030000}"/>
    <hyperlink ref="E943" location="A125632880J" display="A125632880J" xr:uid="{00000000-0004-0000-0000-0000A4030000}"/>
    <hyperlink ref="E944" location="A125618480J" display="A125618480J" xr:uid="{00000000-0004-0000-0000-0000A5030000}"/>
    <hyperlink ref="E945" location="A125595442J" display="A125595442J" xr:uid="{00000000-0004-0000-0000-0000A6030000}"/>
    <hyperlink ref="E946" location="A125624242R" display="A125624242R" xr:uid="{00000000-0004-0000-0000-0000A7030000}"/>
    <hyperlink ref="E947" location="A125609842L" display="A125609842L" xr:uid="{00000000-0004-0000-0000-0000A8030000}"/>
    <hyperlink ref="E948" location="A125595568R" display="A125595568R" xr:uid="{00000000-0004-0000-0000-0000A9030000}"/>
    <hyperlink ref="E949" location="A125624368W" display="A125624368W" xr:uid="{00000000-0004-0000-0000-0000AA030000}"/>
    <hyperlink ref="E950" location="A125609968V" display="A125609968V" xr:uid="{00000000-0004-0000-0000-0000AB030000}"/>
    <hyperlink ref="E951" location="A125598448A" display="A125598448A" xr:uid="{00000000-0004-0000-0000-0000AC030000}"/>
    <hyperlink ref="E952" location="A125627248J" display="A125627248J" xr:uid="{00000000-0004-0000-0000-0000AD030000}"/>
    <hyperlink ref="E953" location="A125612848K" display="A125612848K" xr:uid="{00000000-0004-0000-0000-0000AE030000}"/>
    <hyperlink ref="E954" location="A125592688C" display="A125592688C" xr:uid="{00000000-0004-0000-0000-0000AF030000}"/>
    <hyperlink ref="E955" location="A125621488K" display="A125621488K" xr:uid="{00000000-0004-0000-0000-0000B0030000}"/>
    <hyperlink ref="E956" location="A125607088K" display="A125607088K" xr:uid="{00000000-0004-0000-0000-0000B1030000}"/>
    <hyperlink ref="E957" location="A125601328A" display="A125601328A" xr:uid="{00000000-0004-0000-0000-0000B2030000}"/>
    <hyperlink ref="E958" location="A125630128X" display="A125630128X" xr:uid="{00000000-0004-0000-0000-0000B3030000}"/>
    <hyperlink ref="E959" location="A125615728W" display="A125615728W" xr:uid="{00000000-0004-0000-0000-0000B4030000}"/>
    <hyperlink ref="E960" location="A125604208L" display="A125604208L" xr:uid="{00000000-0004-0000-0000-0000B5030000}"/>
    <hyperlink ref="E961" location="A125633008K" display="A125633008K" xr:uid="{00000000-0004-0000-0000-0000B6030000}"/>
    <hyperlink ref="E962" location="A125618608J" display="A125618608J" xr:uid="{00000000-0004-0000-0000-0000B7030000}"/>
    <hyperlink ref="E963" location="A125595570A" display="A125595570A" xr:uid="{00000000-0004-0000-0000-0000B8030000}"/>
    <hyperlink ref="E964" location="A125624370J" display="A125624370J" xr:uid="{00000000-0004-0000-0000-0000B9030000}"/>
    <hyperlink ref="E965" location="A125609970F" display="A125609970F" xr:uid="{00000000-0004-0000-0000-0000BA030000}"/>
    <hyperlink ref="E966" location="A125595576R" display="A125595576R" xr:uid="{00000000-0004-0000-0000-0000BB030000}"/>
    <hyperlink ref="E967" location="A125624376W" display="A125624376W" xr:uid="{00000000-0004-0000-0000-0000BC030000}"/>
    <hyperlink ref="E968" location="A125609976V" display="A125609976V" xr:uid="{00000000-0004-0000-0000-0000BD030000}"/>
    <hyperlink ref="E969" location="A125598456A" display="A125598456A" xr:uid="{00000000-0004-0000-0000-0000BE030000}"/>
    <hyperlink ref="E970" location="A125627256J" display="A125627256J" xr:uid="{00000000-0004-0000-0000-0000BF030000}"/>
    <hyperlink ref="E971" location="A125612856K" display="A125612856K" xr:uid="{00000000-0004-0000-0000-0000C0030000}"/>
    <hyperlink ref="E972" location="A125592696C" display="A125592696C" xr:uid="{00000000-0004-0000-0000-0000C1030000}"/>
    <hyperlink ref="E973" location="A125621496K" display="A125621496K" xr:uid="{00000000-0004-0000-0000-0000C2030000}"/>
    <hyperlink ref="E974" location="A125607096K" display="A125607096K" xr:uid="{00000000-0004-0000-0000-0000C3030000}"/>
    <hyperlink ref="E975" location="A125601336A" display="A125601336A" xr:uid="{00000000-0004-0000-0000-0000C4030000}"/>
    <hyperlink ref="E976" location="A125630136X" display="A125630136X" xr:uid="{00000000-0004-0000-0000-0000C5030000}"/>
    <hyperlink ref="E977" location="A125615736W" display="A125615736W" xr:uid="{00000000-0004-0000-0000-0000C6030000}"/>
    <hyperlink ref="E978" location="A125604216L" display="A125604216L" xr:uid="{00000000-0004-0000-0000-0000C7030000}"/>
    <hyperlink ref="E979" location="A125633016K" display="A125633016K" xr:uid="{00000000-0004-0000-0000-0000C8030000}"/>
    <hyperlink ref="E980" location="A125618616J" display="A125618616J" xr:uid="{00000000-0004-0000-0000-0000C9030000}"/>
    <hyperlink ref="E981" location="A125595578V" display="A125595578V" xr:uid="{00000000-0004-0000-0000-0000CA030000}"/>
    <hyperlink ref="E982" location="A125624378A" display="A125624378A" xr:uid="{00000000-0004-0000-0000-0000CB030000}"/>
    <hyperlink ref="E983" location="A125609978X" display="A125609978X" xr:uid="{00000000-0004-0000-0000-0000CC030000}"/>
    <hyperlink ref="E984" location="A125595696J" display="A125595696J" xr:uid="{00000000-0004-0000-0000-0000CD030000}"/>
    <hyperlink ref="E985" location="A125624496R" display="A125624496R" xr:uid="{00000000-0004-0000-0000-0000CE030000}"/>
    <hyperlink ref="E986" location="A125610096V" display="A125610096V" xr:uid="{00000000-0004-0000-0000-0000CF030000}"/>
    <hyperlink ref="E987" location="A125598576V" display="A125598576V" xr:uid="{00000000-0004-0000-0000-0000D0030000}"/>
    <hyperlink ref="E988" location="A125627376A" display="A125627376A" xr:uid="{00000000-0004-0000-0000-0000D1030000}"/>
    <hyperlink ref="E989" location="A125612976C" display="A125612976C" xr:uid="{00000000-0004-0000-0000-0000D2030000}"/>
    <hyperlink ref="E990" location="A125592816K" display="A125592816K" xr:uid="{00000000-0004-0000-0000-0000D3030000}"/>
    <hyperlink ref="E991" location="A125621616T" display="A125621616T" xr:uid="{00000000-0004-0000-0000-0000D4030000}"/>
    <hyperlink ref="E992" location="A125607216T" display="A125607216T" xr:uid="{00000000-0004-0000-0000-0000D5030000}"/>
    <hyperlink ref="E993" location="A125601456V" display="A125601456V" xr:uid="{00000000-0004-0000-0000-0000D6030000}"/>
    <hyperlink ref="E994" location="A125630256T" display="A125630256T" xr:uid="{00000000-0004-0000-0000-0000D7030000}"/>
    <hyperlink ref="E995" location="A125615856R" display="A125615856R" xr:uid="{00000000-0004-0000-0000-0000D8030000}"/>
    <hyperlink ref="E996" location="A125604336F" display="A125604336F" xr:uid="{00000000-0004-0000-0000-0000D9030000}"/>
    <hyperlink ref="E997" location="A125633136C" display="A125633136C" xr:uid="{00000000-0004-0000-0000-0000DA030000}"/>
    <hyperlink ref="E998" location="A125618736A" display="A125618736A" xr:uid="{00000000-0004-0000-0000-0000DB030000}"/>
    <hyperlink ref="E999" location="A125595698L" display="A125595698L" xr:uid="{00000000-0004-0000-0000-0000DC030000}"/>
    <hyperlink ref="E1000" location="A125624498V" display="A125624498V" xr:uid="{00000000-0004-0000-0000-0000DD030000}"/>
    <hyperlink ref="E1001" location="A125610098X" display="A125610098X" xr:uid="{00000000-0004-0000-0000-0000DE030000}"/>
    <hyperlink ref="E1002" location="A125595400K" display="A125595400K" xr:uid="{00000000-0004-0000-0000-0000DF030000}"/>
    <hyperlink ref="E1003" location="A125624200T" display="A125624200T" xr:uid="{00000000-0004-0000-0000-0000E0030000}"/>
    <hyperlink ref="E1004" location="A125609800R" display="A125609800R" xr:uid="{00000000-0004-0000-0000-0000E1030000}"/>
    <hyperlink ref="E1005" location="A125598280J" display="A125598280J" xr:uid="{00000000-0004-0000-0000-0000E2030000}"/>
    <hyperlink ref="E1006" location="A125627080R" display="A125627080R" xr:uid="{00000000-0004-0000-0000-0000E3030000}"/>
    <hyperlink ref="E1007" location="A125612680T" display="A125612680T" xr:uid="{00000000-0004-0000-0000-0000E4030000}"/>
    <hyperlink ref="E1008" location="A125592520X" display="A125592520X" xr:uid="{00000000-0004-0000-0000-0000E5030000}"/>
    <hyperlink ref="E1009" location="A125621320F" display="A125621320F" xr:uid="{00000000-0004-0000-0000-0000E6030000}"/>
    <hyperlink ref="E1010" location="A125606920C" display="A125606920C" xr:uid="{00000000-0004-0000-0000-0000E7030000}"/>
    <hyperlink ref="E1011" location="A125601160J" display="A125601160J" xr:uid="{00000000-0004-0000-0000-0000E8030000}"/>
    <hyperlink ref="E1012" location="A125629960X" display="A125629960X" xr:uid="{00000000-0004-0000-0000-0000E9030000}"/>
    <hyperlink ref="E1013" location="A125615560C" display="A125615560C" xr:uid="{00000000-0004-0000-0000-0000EA030000}"/>
    <hyperlink ref="E1014" location="A125604040V" display="A125604040V" xr:uid="{00000000-0004-0000-0000-0000EB030000}"/>
    <hyperlink ref="E1015" location="A125632840R" display="A125632840R" xr:uid="{00000000-0004-0000-0000-0000EC030000}"/>
    <hyperlink ref="E1016" location="A125618440R" display="A125618440R" xr:uid="{00000000-0004-0000-0000-0000ED030000}"/>
    <hyperlink ref="E1017" location="A125595402R" display="A125595402R" xr:uid="{00000000-0004-0000-0000-0000EE030000}"/>
    <hyperlink ref="E1018" location="A125624202W" display="A125624202W" xr:uid="{00000000-0004-0000-0000-0000EF030000}"/>
    <hyperlink ref="E1019" location="A125609802V" display="A125609802V" xr:uid="{00000000-0004-0000-0000-0000F0030000}"/>
    <hyperlink ref="E1020" location="A125595680R" display="A125595680R" xr:uid="{00000000-0004-0000-0000-0000F1030000}"/>
    <hyperlink ref="E1021" location="A125624480W" display="A125624480W" xr:uid="{00000000-0004-0000-0000-0000F2030000}"/>
    <hyperlink ref="E1022" location="A125610080A" display="A125610080A" xr:uid="{00000000-0004-0000-0000-0000F3030000}"/>
    <hyperlink ref="E1023" location="A125598560A" display="A125598560A" xr:uid="{00000000-0004-0000-0000-0000F4030000}"/>
    <hyperlink ref="E1024" location="A125627360J" display="A125627360J" xr:uid="{00000000-0004-0000-0000-0000F5030000}"/>
    <hyperlink ref="E1025" location="A125612960K" display="A125612960K" xr:uid="{00000000-0004-0000-0000-0000F6030000}"/>
    <hyperlink ref="E1026" location="A125592800T" display="A125592800T" xr:uid="{00000000-0004-0000-0000-0000F7030000}"/>
    <hyperlink ref="E1027" location="A125621600X" display="A125621600X" xr:uid="{00000000-0004-0000-0000-0000F8030000}"/>
    <hyperlink ref="E1028" location="A125607200X" display="A125607200X" xr:uid="{00000000-0004-0000-0000-0000F9030000}"/>
    <hyperlink ref="E1029" location="A125601440A" display="A125601440A" xr:uid="{00000000-0004-0000-0000-0000FA030000}"/>
    <hyperlink ref="E1030" location="A125630240X" display="A125630240X" xr:uid="{00000000-0004-0000-0000-0000FB030000}"/>
    <hyperlink ref="E1031" location="A125615840W" display="A125615840W" xr:uid="{00000000-0004-0000-0000-0000FC030000}"/>
    <hyperlink ref="E1032" location="A125604320L" display="A125604320L" xr:uid="{00000000-0004-0000-0000-0000FD030000}"/>
    <hyperlink ref="E1033" location="A125633120K" display="A125633120K" xr:uid="{00000000-0004-0000-0000-0000FE030000}"/>
    <hyperlink ref="E1034" location="A125618720J" display="A125618720J" xr:uid="{00000000-0004-0000-0000-0000FF030000}"/>
    <hyperlink ref="E1035" location="A125595682V" display="A125595682V" xr:uid="{00000000-0004-0000-0000-000000040000}"/>
    <hyperlink ref="E1036" location="A125624482A" display="A125624482A" xr:uid="{00000000-0004-0000-0000-000001040000}"/>
    <hyperlink ref="E1037" location="A125610082F" display="A125610082F" xr:uid="{00000000-0004-0000-0000-000002040000}"/>
    <hyperlink ref="E1038" location="A125595688J" display="A125595688J" xr:uid="{00000000-0004-0000-0000-000003040000}"/>
    <hyperlink ref="E1039" location="A125624488R" display="A125624488R" xr:uid="{00000000-0004-0000-0000-000004040000}"/>
    <hyperlink ref="E1040" location="A125610088V" display="A125610088V" xr:uid="{00000000-0004-0000-0000-000005040000}"/>
    <hyperlink ref="E1041" location="A125598568V" display="A125598568V" xr:uid="{00000000-0004-0000-0000-000006040000}"/>
    <hyperlink ref="E1042" location="A125627368A" display="A125627368A" xr:uid="{00000000-0004-0000-0000-000007040000}"/>
    <hyperlink ref="E1043" location="A125612968C" display="A125612968C" xr:uid="{00000000-0004-0000-0000-000008040000}"/>
    <hyperlink ref="E1044" location="A125592808K" display="A125592808K" xr:uid="{00000000-0004-0000-0000-000009040000}"/>
    <hyperlink ref="E1045" location="A125621608T" display="A125621608T" xr:uid="{00000000-0004-0000-0000-00000A040000}"/>
    <hyperlink ref="E1046" location="A125607208T" display="A125607208T" xr:uid="{00000000-0004-0000-0000-00000B040000}"/>
    <hyperlink ref="E1047" location="A125601448V" display="A125601448V" xr:uid="{00000000-0004-0000-0000-00000C040000}"/>
    <hyperlink ref="E1048" location="A125630248T" display="A125630248T" xr:uid="{00000000-0004-0000-0000-00000D040000}"/>
    <hyperlink ref="E1049" location="A125615848R" display="A125615848R" xr:uid="{00000000-0004-0000-0000-00000E040000}"/>
    <hyperlink ref="E1050" location="A125604328F" display="A125604328F" xr:uid="{00000000-0004-0000-0000-00000F040000}"/>
    <hyperlink ref="E1051" location="A125633128C" display="A125633128C" xr:uid="{00000000-0004-0000-0000-000010040000}"/>
    <hyperlink ref="E1052" location="A125618728A" display="A125618728A" xr:uid="{00000000-0004-0000-0000-000011040000}"/>
    <hyperlink ref="E1053" location="A125595690V" display="A125595690V" xr:uid="{00000000-0004-0000-0000-000012040000}"/>
    <hyperlink ref="E1054" location="A125624490A" display="A125624490A" xr:uid="{00000000-0004-0000-0000-000013040000}"/>
    <hyperlink ref="E1055" location="A125610090F" display="A125610090F" xr:uid="{00000000-0004-0000-0000-000014040000}"/>
    <hyperlink ref="E1056" location="A125595408C" display="A125595408C" xr:uid="{00000000-0004-0000-0000-000015040000}"/>
    <hyperlink ref="E1057" location="A125624208K" display="A125624208K" xr:uid="{00000000-0004-0000-0000-000016040000}"/>
    <hyperlink ref="E1058" location="A125609808J" display="A125609808J" xr:uid="{00000000-0004-0000-0000-000017040000}"/>
    <hyperlink ref="E1059" location="A125598288A" display="A125598288A" xr:uid="{00000000-0004-0000-0000-000018040000}"/>
    <hyperlink ref="E1060" location="A125627088J" display="A125627088J" xr:uid="{00000000-0004-0000-0000-000019040000}"/>
    <hyperlink ref="E1061" location="A125612688K" display="A125612688K" xr:uid="{00000000-0004-0000-0000-00001A040000}"/>
    <hyperlink ref="E1062" location="A125592528T" display="A125592528T" xr:uid="{00000000-0004-0000-0000-00001B040000}"/>
    <hyperlink ref="E1063" location="A125621328X" display="A125621328X" xr:uid="{00000000-0004-0000-0000-00001C040000}"/>
    <hyperlink ref="E1064" location="A125606928W" display="A125606928W" xr:uid="{00000000-0004-0000-0000-00001D040000}"/>
    <hyperlink ref="E1065" location="A125601168A" display="A125601168A" xr:uid="{00000000-0004-0000-0000-00001E040000}"/>
    <hyperlink ref="E1066" location="A125629968T" display="A125629968T" xr:uid="{00000000-0004-0000-0000-00001F040000}"/>
    <hyperlink ref="E1067" location="A125615568W" display="A125615568W" xr:uid="{00000000-0004-0000-0000-000020040000}"/>
    <hyperlink ref="E1068" location="A125604048L" display="A125604048L" xr:uid="{00000000-0004-0000-0000-000021040000}"/>
    <hyperlink ref="E1069" location="A125632848J" display="A125632848J" xr:uid="{00000000-0004-0000-0000-000022040000}"/>
    <hyperlink ref="E1070" location="A125618448J" display="A125618448J" xr:uid="{00000000-0004-0000-0000-000023040000}"/>
    <hyperlink ref="E1071" location="A125595410R" display="A125595410R" xr:uid="{00000000-0004-0000-0000-000024040000}"/>
    <hyperlink ref="E1072" location="A125624210W" display="A125624210W" xr:uid="{00000000-0004-0000-0000-000025040000}"/>
    <hyperlink ref="E1073" location="A125609810V" display="A125609810V" xr:uid="{00000000-0004-0000-0000-000026040000}"/>
    <hyperlink ref="E1074" location="A125595488R" display="A125595488R" xr:uid="{00000000-0004-0000-0000-000027040000}"/>
    <hyperlink ref="E1075" location="A125624288W" display="A125624288W" xr:uid="{00000000-0004-0000-0000-000028040000}"/>
    <hyperlink ref="E1076" location="A125609888V" display="A125609888V" xr:uid="{00000000-0004-0000-0000-000029040000}"/>
    <hyperlink ref="E1077" location="A125598368A" display="A125598368A" xr:uid="{00000000-0004-0000-0000-00002A040000}"/>
    <hyperlink ref="E1078" location="A125627168J" display="A125627168J" xr:uid="{00000000-0004-0000-0000-00002B040000}"/>
    <hyperlink ref="E1079" location="A125612768K" display="A125612768K" xr:uid="{00000000-0004-0000-0000-00002C040000}"/>
    <hyperlink ref="E1080" location="A125592608T" display="A125592608T" xr:uid="{00000000-0004-0000-0000-00002D040000}"/>
    <hyperlink ref="E1081" location="A125621408X" display="A125621408X" xr:uid="{00000000-0004-0000-0000-00002E040000}"/>
    <hyperlink ref="E1082" location="A125607008X" display="A125607008X" xr:uid="{00000000-0004-0000-0000-00002F040000}"/>
    <hyperlink ref="E1083" location="A125601248A" display="A125601248A" xr:uid="{00000000-0004-0000-0000-000030040000}"/>
    <hyperlink ref="E1084" location="A125630048X" display="A125630048X" xr:uid="{00000000-0004-0000-0000-000031040000}"/>
    <hyperlink ref="E1085" location="A125615648W" display="A125615648W" xr:uid="{00000000-0004-0000-0000-000032040000}"/>
    <hyperlink ref="E1086" location="A125604128L" display="A125604128L" xr:uid="{00000000-0004-0000-0000-000033040000}"/>
    <hyperlink ref="E1087" location="A125632928J" display="A125632928J" xr:uid="{00000000-0004-0000-0000-000034040000}"/>
    <hyperlink ref="E1088" location="A125618528J" display="A125618528J" xr:uid="{00000000-0004-0000-0000-000035040000}"/>
    <hyperlink ref="E1089" location="A125595490A" display="A125595490A" xr:uid="{00000000-0004-0000-0000-000036040000}"/>
    <hyperlink ref="E1090" location="A125624290J" display="A125624290J" xr:uid="{00000000-0004-0000-0000-000037040000}"/>
    <hyperlink ref="E1091" location="A125609890F" display="A125609890F" xr:uid="{00000000-0004-0000-0000-000038040000}"/>
    <hyperlink ref="E1092" location="A125595584R" display="A125595584R" xr:uid="{00000000-0004-0000-0000-000039040000}"/>
    <hyperlink ref="E1093" location="A125624384W" display="A125624384W" xr:uid="{00000000-0004-0000-0000-00003A040000}"/>
    <hyperlink ref="E1094" location="A125609984V" display="A125609984V" xr:uid="{00000000-0004-0000-0000-00003B040000}"/>
    <hyperlink ref="E1095" location="A125598464A" display="A125598464A" xr:uid="{00000000-0004-0000-0000-00003C040000}"/>
    <hyperlink ref="E1096" location="A125627264J" display="A125627264J" xr:uid="{00000000-0004-0000-0000-00003D040000}"/>
    <hyperlink ref="E1097" location="A125612864K" display="A125612864K" xr:uid="{00000000-0004-0000-0000-00003E040000}"/>
    <hyperlink ref="E1098" location="A125592704T" display="A125592704T" xr:uid="{00000000-0004-0000-0000-00003F040000}"/>
    <hyperlink ref="E1099" location="A125621504X" display="A125621504X" xr:uid="{00000000-0004-0000-0000-000040040000}"/>
    <hyperlink ref="E1100" location="A125607104X" display="A125607104X" xr:uid="{00000000-0004-0000-0000-000041040000}"/>
    <hyperlink ref="E1101" location="A125601344A" display="A125601344A" xr:uid="{00000000-0004-0000-0000-000042040000}"/>
    <hyperlink ref="E1102" location="A125630144X" display="A125630144X" xr:uid="{00000000-0004-0000-0000-000043040000}"/>
    <hyperlink ref="E1103" location="A125615744W" display="A125615744W" xr:uid="{00000000-0004-0000-0000-000044040000}"/>
    <hyperlink ref="E1104" location="A125604224L" display="A125604224L" xr:uid="{00000000-0004-0000-0000-000045040000}"/>
    <hyperlink ref="E1105" location="A125633024K" display="A125633024K" xr:uid="{00000000-0004-0000-0000-000046040000}"/>
    <hyperlink ref="E1106" location="A125618624J" display="A125618624J" xr:uid="{00000000-0004-0000-0000-000047040000}"/>
    <hyperlink ref="E1107" location="A125595586V" display="A125595586V" xr:uid="{00000000-0004-0000-0000-000048040000}"/>
    <hyperlink ref="E1108" location="A125624386A" display="A125624386A" xr:uid="{00000000-0004-0000-0000-000049040000}"/>
    <hyperlink ref="E1109" location="A125609986X" display="A125609986X" xr:uid="{00000000-0004-0000-0000-00004A040000}"/>
    <hyperlink ref="E1110" location="A125595704W" display="A125595704W" xr:uid="{00000000-0004-0000-0000-00004B040000}"/>
    <hyperlink ref="E1111" location="A125624504C" display="A125624504C" xr:uid="{00000000-0004-0000-0000-00004C040000}"/>
    <hyperlink ref="E1112" location="A125610104J" display="A125610104J" xr:uid="{00000000-0004-0000-0000-00004D040000}"/>
    <hyperlink ref="E1113" location="A125598584V" display="A125598584V" xr:uid="{00000000-0004-0000-0000-00004E040000}"/>
    <hyperlink ref="E1114" location="A125627384A" display="A125627384A" xr:uid="{00000000-0004-0000-0000-00004F040000}"/>
    <hyperlink ref="E1115" location="A125612984C" display="A125612984C" xr:uid="{00000000-0004-0000-0000-000050040000}"/>
    <hyperlink ref="E1116" location="A125592824K" display="A125592824K" xr:uid="{00000000-0004-0000-0000-000051040000}"/>
    <hyperlink ref="E1117" location="A125621624T" display="A125621624T" xr:uid="{00000000-0004-0000-0000-000052040000}"/>
    <hyperlink ref="E1118" location="A125607224T" display="A125607224T" xr:uid="{00000000-0004-0000-0000-000053040000}"/>
    <hyperlink ref="E1119" location="A125601464V" display="A125601464V" xr:uid="{00000000-0004-0000-0000-000054040000}"/>
    <hyperlink ref="E1120" location="A125630264T" display="A125630264T" xr:uid="{00000000-0004-0000-0000-000055040000}"/>
    <hyperlink ref="E1121" location="A125615864R" display="A125615864R" xr:uid="{00000000-0004-0000-0000-000056040000}"/>
    <hyperlink ref="E1122" location="A125604344F" display="A125604344F" xr:uid="{00000000-0004-0000-0000-000057040000}"/>
    <hyperlink ref="E1123" location="A125633144C" display="A125633144C" xr:uid="{00000000-0004-0000-0000-000058040000}"/>
    <hyperlink ref="E1124" location="A125618744A" display="A125618744A" xr:uid="{00000000-0004-0000-0000-000059040000}"/>
    <hyperlink ref="E1125" location="A125595706A" display="A125595706A" xr:uid="{00000000-0004-0000-0000-00005A040000}"/>
    <hyperlink ref="E1126" location="A125624506J" display="A125624506J" xr:uid="{00000000-0004-0000-0000-00005B040000}"/>
    <hyperlink ref="E1127" location="A125610106L" display="A125610106L" xr:uid="{00000000-0004-0000-0000-00005C040000}"/>
    <hyperlink ref="E1128" location="A125595416C" display="A125595416C" xr:uid="{00000000-0004-0000-0000-00005D040000}"/>
    <hyperlink ref="E1129" location="A125624216K" display="A125624216K" xr:uid="{00000000-0004-0000-0000-00005E040000}"/>
    <hyperlink ref="E1130" location="A125609816J" display="A125609816J" xr:uid="{00000000-0004-0000-0000-00005F040000}"/>
    <hyperlink ref="E1131" location="A125598296A" display="A125598296A" xr:uid="{00000000-0004-0000-0000-000060040000}"/>
    <hyperlink ref="E1132" location="A125627096J" display="A125627096J" xr:uid="{00000000-0004-0000-0000-000061040000}"/>
    <hyperlink ref="E1133" location="A125612696K" display="A125612696K" xr:uid="{00000000-0004-0000-0000-000062040000}"/>
    <hyperlink ref="E1134" location="A125592536T" display="A125592536T" xr:uid="{00000000-0004-0000-0000-000063040000}"/>
    <hyperlink ref="E1135" location="A125621336X" display="A125621336X" xr:uid="{00000000-0004-0000-0000-000064040000}"/>
    <hyperlink ref="E1136" location="A125606936W" display="A125606936W" xr:uid="{00000000-0004-0000-0000-000065040000}"/>
    <hyperlink ref="E1137" location="A125601176A" display="A125601176A" xr:uid="{00000000-0004-0000-0000-000066040000}"/>
    <hyperlink ref="E1138" location="A125629976T" display="A125629976T" xr:uid="{00000000-0004-0000-0000-000067040000}"/>
    <hyperlink ref="E1139" location="A125615576W" display="A125615576W" xr:uid="{00000000-0004-0000-0000-000068040000}"/>
    <hyperlink ref="E1140" location="A125604056L" display="A125604056L" xr:uid="{00000000-0004-0000-0000-000069040000}"/>
    <hyperlink ref="E1141" location="A125632856J" display="A125632856J" xr:uid="{00000000-0004-0000-0000-00006A040000}"/>
    <hyperlink ref="E1142" location="A125618456J" display="A125618456J" xr:uid="{00000000-0004-0000-0000-00006B040000}"/>
    <hyperlink ref="E1143" location="A125595418J" display="A125595418J" xr:uid="{00000000-0004-0000-0000-00006C040000}"/>
    <hyperlink ref="E1144" location="A125624218R" display="A125624218R" xr:uid="{00000000-0004-0000-0000-00006D040000}"/>
    <hyperlink ref="E1145" location="A125609818L" display="A125609818L" xr:uid="{00000000-0004-0000-0000-00006E040000}"/>
    <hyperlink ref="E1146" location="A125595624W" display="A125595624W" xr:uid="{00000000-0004-0000-0000-00006F040000}"/>
    <hyperlink ref="E1147" location="A125624424C" display="A125624424C" xr:uid="{00000000-0004-0000-0000-000070040000}"/>
    <hyperlink ref="E1148" location="A125610024J" display="A125610024J" xr:uid="{00000000-0004-0000-0000-000071040000}"/>
    <hyperlink ref="E1149" location="A125598504J" display="A125598504J" xr:uid="{00000000-0004-0000-0000-000072040000}"/>
    <hyperlink ref="E1150" location="A125627304R" display="A125627304R" xr:uid="{00000000-0004-0000-0000-000073040000}"/>
    <hyperlink ref="E1151" location="A125612904T" display="A125612904T" xr:uid="{00000000-0004-0000-0000-000074040000}"/>
    <hyperlink ref="E1152" location="A125592744K" display="A125592744K" xr:uid="{00000000-0004-0000-0000-000075040000}"/>
    <hyperlink ref="E1153" location="A125621544T" display="A125621544T" xr:uid="{00000000-0004-0000-0000-000076040000}"/>
    <hyperlink ref="E1154" location="A125607144T" display="A125607144T" xr:uid="{00000000-0004-0000-0000-000077040000}"/>
    <hyperlink ref="E1155" location="A125601384V" display="A125601384V" xr:uid="{00000000-0004-0000-0000-000078040000}"/>
    <hyperlink ref="E1156" location="A125630184T" display="A125630184T" xr:uid="{00000000-0004-0000-0000-000079040000}"/>
    <hyperlink ref="E1157" location="A125615784R" display="A125615784R" xr:uid="{00000000-0004-0000-0000-00007A040000}"/>
    <hyperlink ref="E1158" location="A125604264F" display="A125604264F" xr:uid="{00000000-0004-0000-0000-00007B040000}"/>
    <hyperlink ref="E1159" location="A125633064C" display="A125633064C" xr:uid="{00000000-0004-0000-0000-00007C040000}"/>
    <hyperlink ref="E1160" location="A125618664A" display="A125618664A" xr:uid="{00000000-0004-0000-0000-00007D040000}"/>
    <hyperlink ref="E1161" location="A125595626A" display="A125595626A" xr:uid="{00000000-0004-0000-0000-00007E040000}"/>
    <hyperlink ref="E1162" location="A125624426J" display="A125624426J" xr:uid="{00000000-0004-0000-0000-00007F040000}"/>
    <hyperlink ref="E1163" location="A125610026L" display="A125610026L" xr:uid="{00000000-0004-0000-0000-000080040000}"/>
    <hyperlink ref="E1164" location="A125595632W" display="A125595632W" xr:uid="{00000000-0004-0000-0000-000081040000}"/>
    <hyperlink ref="E1165" location="A125624432C" display="A125624432C" xr:uid="{00000000-0004-0000-0000-000082040000}"/>
    <hyperlink ref="E1166" location="A125610032J" display="A125610032J" xr:uid="{00000000-0004-0000-0000-000083040000}"/>
    <hyperlink ref="E1167" location="A125598512J" display="A125598512J" xr:uid="{00000000-0004-0000-0000-000084040000}"/>
    <hyperlink ref="E1168" location="A125627312R" display="A125627312R" xr:uid="{00000000-0004-0000-0000-000085040000}"/>
    <hyperlink ref="E1169" location="A125612912T" display="A125612912T" xr:uid="{00000000-0004-0000-0000-000086040000}"/>
    <hyperlink ref="E1170" location="A125592752K" display="A125592752K" xr:uid="{00000000-0004-0000-0000-000087040000}"/>
    <hyperlink ref="E1171" location="A125621552T" display="A125621552T" xr:uid="{00000000-0004-0000-0000-000088040000}"/>
    <hyperlink ref="E1172" location="A125607152T" display="A125607152T" xr:uid="{00000000-0004-0000-0000-000089040000}"/>
    <hyperlink ref="E1173" location="A125601392V" display="A125601392V" xr:uid="{00000000-0004-0000-0000-00008A040000}"/>
    <hyperlink ref="E1174" location="A125630192T" display="A125630192T" xr:uid="{00000000-0004-0000-0000-00008B040000}"/>
    <hyperlink ref="E1175" location="A125615792R" display="A125615792R" xr:uid="{00000000-0004-0000-0000-00008C040000}"/>
    <hyperlink ref="E1176" location="A125604272F" display="A125604272F" xr:uid="{00000000-0004-0000-0000-00008D040000}"/>
    <hyperlink ref="E1177" location="A125633072C" display="A125633072C" xr:uid="{00000000-0004-0000-0000-00008E040000}"/>
    <hyperlink ref="E1178" location="A125618672A" display="A125618672A" xr:uid="{00000000-0004-0000-0000-00008F040000}"/>
    <hyperlink ref="E1179" location="A125595634A" display="A125595634A" xr:uid="{00000000-0004-0000-0000-000090040000}"/>
    <hyperlink ref="E1180" location="A125624434J" display="A125624434J" xr:uid="{00000000-0004-0000-0000-000091040000}"/>
    <hyperlink ref="E1181" location="A125610034L" display="A125610034L" xr:uid="{00000000-0004-0000-0000-000092040000}"/>
    <hyperlink ref="E1182" location="A125595456W" display="A125595456W" xr:uid="{00000000-0004-0000-0000-000093040000}"/>
    <hyperlink ref="E1183" location="A125624256C" display="A125624256C" xr:uid="{00000000-0004-0000-0000-000094040000}"/>
    <hyperlink ref="E1184" location="A125609856A" display="A125609856A" xr:uid="{00000000-0004-0000-0000-000095040000}"/>
    <hyperlink ref="E1185" location="A125598336J" display="A125598336J" xr:uid="{00000000-0004-0000-0000-000096040000}"/>
    <hyperlink ref="E1186" location="A125627136R" display="A125627136R" xr:uid="{00000000-0004-0000-0000-000097040000}"/>
    <hyperlink ref="E1187" location="A125612736T" display="A125612736T" xr:uid="{00000000-0004-0000-0000-000098040000}"/>
    <hyperlink ref="E1188" location="A125592576K" display="A125592576K" xr:uid="{00000000-0004-0000-0000-000099040000}"/>
    <hyperlink ref="E1189" location="A125621376T" display="A125621376T" xr:uid="{00000000-0004-0000-0000-00009A040000}"/>
    <hyperlink ref="E1190" location="A125606976R" display="A125606976R" xr:uid="{00000000-0004-0000-0000-00009B040000}"/>
    <hyperlink ref="E1191" location="A125601216J" display="A125601216J" xr:uid="{00000000-0004-0000-0000-00009C040000}"/>
    <hyperlink ref="E1192" location="A125630016F" display="A125630016F" xr:uid="{00000000-0004-0000-0000-00009D040000}"/>
    <hyperlink ref="E1193" location="A125615616C" display="A125615616C" xr:uid="{00000000-0004-0000-0000-00009E040000}"/>
    <hyperlink ref="E1194" location="A125604096F" display="A125604096F" xr:uid="{00000000-0004-0000-0000-00009F040000}"/>
    <hyperlink ref="E1195" location="A125632896A" display="A125632896A" xr:uid="{00000000-0004-0000-0000-0000A0040000}"/>
    <hyperlink ref="E1196" location="A125618496A" display="A125618496A" xr:uid="{00000000-0004-0000-0000-0000A1040000}"/>
    <hyperlink ref="E1197" location="A125595458A" display="A125595458A" xr:uid="{00000000-0004-0000-0000-0000A2040000}"/>
    <hyperlink ref="E1198" location="A125624258J" display="A125624258J" xr:uid="{00000000-0004-0000-0000-0000A3040000}"/>
    <hyperlink ref="E1199" location="A125609858F" display="A125609858F" xr:uid="{00000000-0004-0000-0000-0000A4040000}"/>
    <hyperlink ref="E1200" location="A125595424C" display="A125595424C" xr:uid="{00000000-0004-0000-0000-0000A5040000}"/>
    <hyperlink ref="E1201" location="A125624224K" display="A125624224K" xr:uid="{00000000-0004-0000-0000-0000A6040000}"/>
    <hyperlink ref="E1202" location="A125609824J" display="A125609824J" xr:uid="{00000000-0004-0000-0000-0000A7040000}"/>
    <hyperlink ref="E1203" location="A125598304R" display="A125598304R" xr:uid="{00000000-0004-0000-0000-0000A8040000}"/>
    <hyperlink ref="E1204" location="A125627104W" display="A125627104W" xr:uid="{00000000-0004-0000-0000-0000A9040000}"/>
    <hyperlink ref="E1205" location="A125612704X" display="A125612704X" xr:uid="{00000000-0004-0000-0000-0000AA040000}"/>
    <hyperlink ref="E1206" location="A125592544T" display="A125592544T" xr:uid="{00000000-0004-0000-0000-0000AB040000}"/>
    <hyperlink ref="E1207" location="A125621344X" display="A125621344X" xr:uid="{00000000-0004-0000-0000-0000AC040000}"/>
    <hyperlink ref="E1208" location="A125606944W" display="A125606944W" xr:uid="{00000000-0004-0000-0000-0000AD040000}"/>
    <hyperlink ref="E1209" location="A125601184A" display="A125601184A" xr:uid="{00000000-0004-0000-0000-0000AE040000}"/>
    <hyperlink ref="E1210" location="A125629984T" display="A125629984T" xr:uid="{00000000-0004-0000-0000-0000AF040000}"/>
    <hyperlink ref="E1211" location="A125615584W" display="A125615584W" xr:uid="{00000000-0004-0000-0000-0000B0040000}"/>
    <hyperlink ref="E1212" location="A125604064L" display="A125604064L" xr:uid="{00000000-0004-0000-0000-0000B1040000}"/>
    <hyperlink ref="E1213" location="A125632864J" display="A125632864J" xr:uid="{00000000-0004-0000-0000-0000B2040000}"/>
    <hyperlink ref="E1214" location="A125618464J" display="A125618464J" xr:uid="{00000000-0004-0000-0000-0000B3040000}"/>
    <hyperlink ref="E1215" location="A125595426J" display="A125595426J" xr:uid="{00000000-0004-0000-0000-0000B4040000}"/>
    <hyperlink ref="E1216" location="A125624226R" display="A125624226R" xr:uid="{00000000-0004-0000-0000-0000B5040000}"/>
    <hyperlink ref="E1217" location="A125609826L" display="A125609826L" xr:uid="{00000000-0004-0000-0000-0000B6040000}"/>
    <hyperlink ref="E1218" location="A125595496R" display="A125595496R" xr:uid="{00000000-0004-0000-0000-0000B7040000}"/>
    <hyperlink ref="E1219" location="A125624296W" display="A125624296W" xr:uid="{00000000-0004-0000-0000-0000B8040000}"/>
    <hyperlink ref="E1220" location="A125609896V" display="A125609896V" xr:uid="{00000000-0004-0000-0000-0000B9040000}"/>
    <hyperlink ref="E1221" location="A125598376A" display="A125598376A" xr:uid="{00000000-0004-0000-0000-0000BA040000}"/>
    <hyperlink ref="E1222" location="A125627176J" display="A125627176J" xr:uid="{00000000-0004-0000-0000-0000BB040000}"/>
    <hyperlink ref="E1223" location="A125612776K" display="A125612776K" xr:uid="{00000000-0004-0000-0000-0000BC040000}"/>
    <hyperlink ref="E1224" location="A125592616T" display="A125592616T" xr:uid="{00000000-0004-0000-0000-0000BD040000}"/>
    <hyperlink ref="E1225" location="A125621416X" display="A125621416X" xr:uid="{00000000-0004-0000-0000-0000BE040000}"/>
    <hyperlink ref="E1226" location="A125607016X" display="A125607016X" xr:uid="{00000000-0004-0000-0000-0000BF040000}"/>
    <hyperlink ref="E1227" location="A125601256A" display="A125601256A" xr:uid="{00000000-0004-0000-0000-0000C0040000}"/>
    <hyperlink ref="E1228" location="A125630056X" display="A125630056X" xr:uid="{00000000-0004-0000-0000-0000C1040000}"/>
    <hyperlink ref="E1229" location="A125615656W" display="A125615656W" xr:uid="{00000000-0004-0000-0000-0000C2040000}"/>
    <hyperlink ref="E1230" location="A125604136L" display="A125604136L" xr:uid="{00000000-0004-0000-0000-0000C3040000}"/>
    <hyperlink ref="E1231" location="A125632936J" display="A125632936J" xr:uid="{00000000-0004-0000-0000-0000C4040000}"/>
    <hyperlink ref="E1232" location="A125618536J" display="A125618536J" xr:uid="{00000000-0004-0000-0000-0000C5040000}"/>
    <hyperlink ref="E1233" location="A125595498V" display="A125595498V" xr:uid="{00000000-0004-0000-0000-0000C6040000}"/>
    <hyperlink ref="E1234" location="A125624298A" display="A125624298A" xr:uid="{00000000-0004-0000-0000-0000C7040000}"/>
    <hyperlink ref="E1235" location="A125609898X" display="A125609898X" xr:uid="{00000000-0004-0000-0000-0000C8040000}"/>
    <hyperlink ref="E1236" location="A125595448W" display="A125595448W" xr:uid="{00000000-0004-0000-0000-0000C9040000}"/>
    <hyperlink ref="E1237" location="A125624248C" display="A125624248C" xr:uid="{00000000-0004-0000-0000-0000CA040000}"/>
    <hyperlink ref="E1238" location="A125609848A" display="A125609848A" xr:uid="{00000000-0004-0000-0000-0000CB040000}"/>
    <hyperlink ref="E1239" location="A125598328J" display="A125598328J" xr:uid="{00000000-0004-0000-0000-0000CC040000}"/>
    <hyperlink ref="E1240" location="A125627128R" display="A125627128R" xr:uid="{00000000-0004-0000-0000-0000CD040000}"/>
    <hyperlink ref="E1241" location="A125612728T" display="A125612728T" xr:uid="{00000000-0004-0000-0000-0000CE040000}"/>
    <hyperlink ref="E1242" location="A125592568K" display="A125592568K" xr:uid="{00000000-0004-0000-0000-0000CF040000}"/>
    <hyperlink ref="E1243" location="A125621368T" display="A125621368T" xr:uid="{00000000-0004-0000-0000-0000D0040000}"/>
    <hyperlink ref="E1244" location="A125606968R" display="A125606968R" xr:uid="{00000000-0004-0000-0000-0000D1040000}"/>
    <hyperlink ref="E1245" location="A125601208J" display="A125601208J" xr:uid="{00000000-0004-0000-0000-0000D2040000}"/>
    <hyperlink ref="E1246" location="A125630008F" display="A125630008F" xr:uid="{00000000-0004-0000-0000-0000D3040000}"/>
    <hyperlink ref="E1247" location="A125615608C" display="A125615608C" xr:uid="{00000000-0004-0000-0000-0000D4040000}"/>
    <hyperlink ref="E1248" location="A125604088F" display="A125604088F" xr:uid="{00000000-0004-0000-0000-0000D5040000}"/>
    <hyperlink ref="E1249" location="A125632888A" display="A125632888A" xr:uid="{00000000-0004-0000-0000-0000D6040000}"/>
    <hyperlink ref="E1250" location="A125618488A" display="A125618488A" xr:uid="{00000000-0004-0000-0000-0000D7040000}"/>
    <hyperlink ref="E1251" location="A125595450J" display="A125595450J" xr:uid="{00000000-0004-0000-0000-0000D8040000}"/>
    <hyperlink ref="E1252" location="A125624250R" display="A125624250R" xr:uid="{00000000-0004-0000-0000-0000D9040000}"/>
    <hyperlink ref="E1253" location="A125609850L" display="A125609850L" xr:uid="{00000000-0004-0000-0000-0000DA040000}"/>
    <hyperlink ref="E1254" location="A125595504C" display="A125595504C" xr:uid="{00000000-0004-0000-0000-0000DB040000}"/>
    <hyperlink ref="E1255" location="A125624304K" display="A125624304K" xr:uid="{00000000-0004-0000-0000-0000DC040000}"/>
    <hyperlink ref="E1256" location="A125609904J" display="A125609904J" xr:uid="{00000000-0004-0000-0000-0000DD040000}"/>
    <hyperlink ref="E1257" location="A125598384A" display="A125598384A" xr:uid="{00000000-0004-0000-0000-0000DE040000}"/>
    <hyperlink ref="E1258" location="A125627184J" display="A125627184J" xr:uid="{00000000-0004-0000-0000-0000DF040000}"/>
    <hyperlink ref="E1259" location="A125612784K" display="A125612784K" xr:uid="{00000000-0004-0000-0000-0000E0040000}"/>
    <hyperlink ref="E1260" location="A125592624T" display="A125592624T" xr:uid="{00000000-0004-0000-0000-0000E1040000}"/>
    <hyperlink ref="E1261" location="A125621424X" display="A125621424X" xr:uid="{00000000-0004-0000-0000-0000E2040000}"/>
    <hyperlink ref="E1262" location="A125607024X" display="A125607024X" xr:uid="{00000000-0004-0000-0000-0000E3040000}"/>
    <hyperlink ref="E1263" location="A125601264A" display="A125601264A" xr:uid="{00000000-0004-0000-0000-0000E4040000}"/>
    <hyperlink ref="E1264" location="A125630064X" display="A125630064X" xr:uid="{00000000-0004-0000-0000-0000E5040000}"/>
    <hyperlink ref="E1265" location="A125615664W" display="A125615664W" xr:uid="{00000000-0004-0000-0000-0000E6040000}"/>
    <hyperlink ref="E1266" location="A125604144L" display="A125604144L" xr:uid="{00000000-0004-0000-0000-0000E7040000}"/>
    <hyperlink ref="E1267" location="A125632944J" display="A125632944J" xr:uid="{00000000-0004-0000-0000-0000E8040000}"/>
    <hyperlink ref="E1268" location="A125618544J" display="A125618544J" xr:uid="{00000000-0004-0000-0000-0000E9040000}"/>
    <hyperlink ref="E1269" location="A125595506J" display="A125595506J" xr:uid="{00000000-0004-0000-0000-0000EA040000}"/>
    <hyperlink ref="E1270" location="A125624306R" display="A125624306R" xr:uid="{00000000-0004-0000-0000-0000EB040000}"/>
    <hyperlink ref="E1271" location="A125609906L" display="A125609906L" xr:uid="{00000000-0004-0000-0000-0000EC040000}"/>
    <hyperlink ref="E1272" location="A125595464W" display="A125595464W" xr:uid="{00000000-0004-0000-0000-0000ED040000}"/>
    <hyperlink ref="E1273" location="A125624264C" display="A125624264C" xr:uid="{00000000-0004-0000-0000-0000EE040000}"/>
    <hyperlink ref="E1274" location="A125609864A" display="A125609864A" xr:uid="{00000000-0004-0000-0000-0000EF040000}"/>
    <hyperlink ref="E1275" location="A125598344J" display="A125598344J" xr:uid="{00000000-0004-0000-0000-0000F0040000}"/>
    <hyperlink ref="E1276" location="A125627144R" display="A125627144R" xr:uid="{00000000-0004-0000-0000-0000F1040000}"/>
    <hyperlink ref="E1277" location="A125612744T" display="A125612744T" xr:uid="{00000000-0004-0000-0000-0000F2040000}"/>
    <hyperlink ref="E1278" location="A125592584K" display="A125592584K" xr:uid="{00000000-0004-0000-0000-0000F3040000}"/>
    <hyperlink ref="E1279" location="A125621384T" display="A125621384T" xr:uid="{00000000-0004-0000-0000-0000F4040000}"/>
    <hyperlink ref="E1280" location="A125606984R" display="A125606984R" xr:uid="{00000000-0004-0000-0000-0000F5040000}"/>
    <hyperlink ref="E1281" location="A125601224J" display="A125601224J" xr:uid="{00000000-0004-0000-0000-0000F6040000}"/>
    <hyperlink ref="E1282" location="A125630024F" display="A125630024F" xr:uid="{00000000-0004-0000-0000-0000F7040000}"/>
    <hyperlink ref="E1283" location="A125615624C" display="A125615624C" xr:uid="{00000000-0004-0000-0000-0000F8040000}"/>
    <hyperlink ref="E1284" location="A125604104V" display="A125604104V" xr:uid="{00000000-0004-0000-0000-0000F9040000}"/>
    <hyperlink ref="E1285" location="A125632904R" display="A125632904R" xr:uid="{00000000-0004-0000-0000-0000FA040000}"/>
    <hyperlink ref="E1286" location="A125618504R" display="A125618504R" xr:uid="{00000000-0004-0000-0000-0000FB040000}"/>
    <hyperlink ref="E1287" location="A125595466A" display="A125595466A" xr:uid="{00000000-0004-0000-0000-0000FC040000}"/>
    <hyperlink ref="E1288" location="A125624266J" display="A125624266J" xr:uid="{00000000-0004-0000-0000-0000FD040000}"/>
    <hyperlink ref="E1289" location="A125609866F" display="A125609866F" xr:uid="{00000000-0004-0000-0000-0000FE040000}"/>
    <hyperlink ref="E1290" location="A125595512C" display="A125595512C" xr:uid="{00000000-0004-0000-0000-0000FF040000}"/>
    <hyperlink ref="E1291" location="A125624312K" display="A125624312K" xr:uid="{00000000-0004-0000-0000-000000050000}"/>
    <hyperlink ref="E1292" location="A125609912J" display="A125609912J" xr:uid="{00000000-0004-0000-0000-000001050000}"/>
    <hyperlink ref="E1293" location="A125598392A" display="A125598392A" xr:uid="{00000000-0004-0000-0000-000002050000}"/>
    <hyperlink ref="E1294" location="A125627192J" display="A125627192J" xr:uid="{00000000-0004-0000-0000-000003050000}"/>
    <hyperlink ref="E1295" location="A125612792K" display="A125612792K" xr:uid="{00000000-0004-0000-0000-000004050000}"/>
    <hyperlink ref="E1296" location="A125592632T" display="A125592632T" xr:uid="{00000000-0004-0000-0000-000005050000}"/>
    <hyperlink ref="E1297" location="A125621432X" display="A125621432X" xr:uid="{00000000-0004-0000-0000-000006050000}"/>
    <hyperlink ref="E1298" location="A125607032X" display="A125607032X" xr:uid="{00000000-0004-0000-0000-000007050000}"/>
    <hyperlink ref="E1299" location="A125601272A" display="A125601272A" xr:uid="{00000000-0004-0000-0000-000008050000}"/>
    <hyperlink ref="E1300" location="A125630072X" display="A125630072X" xr:uid="{00000000-0004-0000-0000-000009050000}"/>
    <hyperlink ref="E1301" location="A125615672W" display="A125615672W" xr:uid="{00000000-0004-0000-0000-00000A050000}"/>
    <hyperlink ref="E1302" location="A125604152L" display="A125604152L" xr:uid="{00000000-0004-0000-0000-00000B050000}"/>
    <hyperlink ref="E1303" location="A125632952J" display="A125632952J" xr:uid="{00000000-0004-0000-0000-00000C050000}"/>
    <hyperlink ref="E1304" location="A125618552J" display="A125618552J" xr:uid="{00000000-0004-0000-0000-00000D050000}"/>
    <hyperlink ref="E1305" location="A125595514J" display="A125595514J" xr:uid="{00000000-0004-0000-0000-00000E050000}"/>
    <hyperlink ref="E1306" location="A125624314R" display="A125624314R" xr:uid="{00000000-0004-0000-0000-00000F050000}"/>
    <hyperlink ref="E1307" location="A125609914L" display="A125609914L" xr:uid="{00000000-0004-0000-0000-000010050000}"/>
    <hyperlink ref="E1308" location="A125595592R" display="A125595592R" xr:uid="{00000000-0004-0000-0000-000011050000}"/>
    <hyperlink ref="E1309" location="A125624392W" display="A125624392W" xr:uid="{00000000-0004-0000-0000-000012050000}"/>
    <hyperlink ref="E1310" location="A125609992V" display="A125609992V" xr:uid="{00000000-0004-0000-0000-000013050000}"/>
    <hyperlink ref="E1311" location="A125598472A" display="A125598472A" xr:uid="{00000000-0004-0000-0000-000014050000}"/>
    <hyperlink ref="E1312" location="A125627272J" display="A125627272J" xr:uid="{00000000-0004-0000-0000-000015050000}"/>
    <hyperlink ref="E1313" location="A125612872K" display="A125612872K" xr:uid="{00000000-0004-0000-0000-000016050000}"/>
    <hyperlink ref="E1314" location="A125592712T" display="A125592712T" xr:uid="{00000000-0004-0000-0000-000017050000}"/>
    <hyperlink ref="E1315" location="A125621512X" display="A125621512X" xr:uid="{00000000-0004-0000-0000-000018050000}"/>
    <hyperlink ref="E1316" location="A125607112X" display="A125607112X" xr:uid="{00000000-0004-0000-0000-000019050000}"/>
    <hyperlink ref="E1317" location="A125601352A" display="A125601352A" xr:uid="{00000000-0004-0000-0000-00001A050000}"/>
    <hyperlink ref="E1318" location="A125630152X" display="A125630152X" xr:uid="{00000000-0004-0000-0000-00001B050000}"/>
    <hyperlink ref="E1319" location="A125615752W" display="A125615752W" xr:uid="{00000000-0004-0000-0000-00001C050000}"/>
    <hyperlink ref="E1320" location="A125604232L" display="A125604232L" xr:uid="{00000000-0004-0000-0000-00001D050000}"/>
    <hyperlink ref="E1321" location="A125633032K" display="A125633032K" xr:uid="{00000000-0004-0000-0000-00001E050000}"/>
    <hyperlink ref="E1322" location="A125618632J" display="A125618632J" xr:uid="{00000000-0004-0000-0000-00001F050000}"/>
    <hyperlink ref="E1323" location="A125595594V" display="A125595594V" xr:uid="{00000000-0004-0000-0000-000020050000}"/>
    <hyperlink ref="E1324" location="A125624394A" display="A125624394A" xr:uid="{00000000-0004-0000-0000-000021050000}"/>
    <hyperlink ref="E1325" location="A125609994X" display="A125609994X" xr:uid="{00000000-0004-0000-0000-000022050000}"/>
    <hyperlink ref="E1326" location="A125595520C" display="A125595520C" xr:uid="{00000000-0004-0000-0000-000023050000}"/>
    <hyperlink ref="E1327" location="A125624320K" display="A125624320K" xr:uid="{00000000-0004-0000-0000-000024050000}"/>
    <hyperlink ref="E1328" location="A125609920J" display="A125609920J" xr:uid="{00000000-0004-0000-0000-000025050000}"/>
    <hyperlink ref="E1329" location="A125598400R" display="A125598400R" xr:uid="{00000000-0004-0000-0000-000026050000}"/>
    <hyperlink ref="E1330" location="A125627200W" display="A125627200W" xr:uid="{00000000-0004-0000-0000-000027050000}"/>
    <hyperlink ref="E1331" location="A125612800X" display="A125612800X" xr:uid="{00000000-0004-0000-0000-000028050000}"/>
    <hyperlink ref="E1332" location="A125592640T" display="A125592640T" xr:uid="{00000000-0004-0000-0000-000029050000}"/>
    <hyperlink ref="E1333" location="A125621440X" display="A125621440X" xr:uid="{00000000-0004-0000-0000-00002A050000}"/>
    <hyperlink ref="E1334" location="A125607040X" display="A125607040X" xr:uid="{00000000-0004-0000-0000-00002B050000}"/>
    <hyperlink ref="E1335" location="A125601280A" display="A125601280A" xr:uid="{00000000-0004-0000-0000-00002C050000}"/>
    <hyperlink ref="E1336" location="A125630080X" display="A125630080X" xr:uid="{00000000-0004-0000-0000-00002D050000}"/>
    <hyperlink ref="E1337" location="A125615680W" display="A125615680W" xr:uid="{00000000-0004-0000-0000-00002E050000}"/>
    <hyperlink ref="E1338" location="A125604160L" display="A125604160L" xr:uid="{00000000-0004-0000-0000-00002F050000}"/>
    <hyperlink ref="E1339" location="A125632960J" display="A125632960J" xr:uid="{00000000-0004-0000-0000-000030050000}"/>
    <hyperlink ref="E1340" location="A125618560J" display="A125618560J" xr:uid="{00000000-0004-0000-0000-000031050000}"/>
    <hyperlink ref="E1341" location="A125595522J" display="A125595522J" xr:uid="{00000000-0004-0000-0000-000032050000}"/>
    <hyperlink ref="E1342" location="A125624322R" display="A125624322R" xr:uid="{00000000-0004-0000-0000-000033050000}"/>
    <hyperlink ref="E1343" location="A125609922L" display="A125609922L" xr:uid="{00000000-0004-0000-0000-000034050000}"/>
    <hyperlink ref="E1344" location="A125595472W" display="A125595472W" xr:uid="{00000000-0004-0000-0000-000035050000}"/>
    <hyperlink ref="E1345" location="A125624272C" display="A125624272C" xr:uid="{00000000-0004-0000-0000-000036050000}"/>
    <hyperlink ref="E1346" location="A125609872A" display="A125609872A" xr:uid="{00000000-0004-0000-0000-000037050000}"/>
    <hyperlink ref="E1347" location="A125598352J" display="A125598352J" xr:uid="{00000000-0004-0000-0000-000038050000}"/>
    <hyperlink ref="E1348" location="A125627152R" display="A125627152R" xr:uid="{00000000-0004-0000-0000-000039050000}"/>
    <hyperlink ref="E1349" location="A125612752T" display="A125612752T" xr:uid="{00000000-0004-0000-0000-00003A050000}"/>
    <hyperlink ref="E1350" location="A125592592K" display="A125592592K" xr:uid="{00000000-0004-0000-0000-00003B050000}"/>
    <hyperlink ref="E1351" location="A125621392T" display="A125621392T" xr:uid="{00000000-0004-0000-0000-00003C050000}"/>
    <hyperlink ref="E1352" location="A125606992R" display="A125606992R" xr:uid="{00000000-0004-0000-0000-00003D050000}"/>
    <hyperlink ref="E1353" location="A125601232J" display="A125601232J" xr:uid="{00000000-0004-0000-0000-00003E050000}"/>
    <hyperlink ref="E1354" location="A125630032F" display="A125630032F" xr:uid="{00000000-0004-0000-0000-00003F050000}"/>
    <hyperlink ref="E1355" location="A125615632C" display="A125615632C" xr:uid="{00000000-0004-0000-0000-000040050000}"/>
    <hyperlink ref="E1356" location="A125604112V" display="A125604112V" xr:uid="{00000000-0004-0000-0000-000041050000}"/>
    <hyperlink ref="E1357" location="A125632912R" display="A125632912R" xr:uid="{00000000-0004-0000-0000-000042050000}"/>
    <hyperlink ref="E1358" location="A125618512R" display="A125618512R" xr:uid="{00000000-0004-0000-0000-000043050000}"/>
    <hyperlink ref="E1359" location="A125595474A" display="A125595474A" xr:uid="{00000000-0004-0000-0000-000044050000}"/>
    <hyperlink ref="E1360" location="A125624274J" display="A125624274J" xr:uid="{00000000-0004-0000-0000-000045050000}"/>
    <hyperlink ref="E1361" location="A125609874F" display="A125609874F" xr:uid="{00000000-0004-0000-0000-000046050000}"/>
    <hyperlink ref="E1362" location="A125595640W" display="A125595640W" xr:uid="{00000000-0004-0000-0000-000047050000}"/>
    <hyperlink ref="E1363" location="A125624440C" display="A125624440C" xr:uid="{00000000-0004-0000-0000-000048050000}"/>
    <hyperlink ref="E1364" location="A125610040J" display="A125610040J" xr:uid="{00000000-0004-0000-0000-000049050000}"/>
    <hyperlink ref="E1365" location="A125598520J" display="A125598520J" xr:uid="{00000000-0004-0000-0000-00004A050000}"/>
    <hyperlink ref="E1366" location="A125627320R" display="A125627320R" xr:uid="{00000000-0004-0000-0000-00004B050000}"/>
    <hyperlink ref="E1367" location="A125612920T" display="A125612920T" xr:uid="{00000000-0004-0000-0000-00004C050000}"/>
    <hyperlink ref="E1368" location="A125592760K" display="A125592760K" xr:uid="{00000000-0004-0000-0000-00004D050000}"/>
    <hyperlink ref="E1369" location="A125621560T" display="A125621560T" xr:uid="{00000000-0004-0000-0000-00004E050000}"/>
    <hyperlink ref="E1370" location="A125607160T" display="A125607160T" xr:uid="{00000000-0004-0000-0000-00004F050000}"/>
    <hyperlink ref="E1371" location="A125601400J" display="A125601400J" xr:uid="{00000000-0004-0000-0000-000050050000}"/>
    <hyperlink ref="E1372" location="A125630200F" display="A125630200F" xr:uid="{00000000-0004-0000-0000-000051050000}"/>
    <hyperlink ref="E1373" location="A125615800C" display="A125615800C" xr:uid="{00000000-0004-0000-0000-000052050000}"/>
    <hyperlink ref="E1374" location="A125604280F" display="A125604280F" xr:uid="{00000000-0004-0000-0000-000053050000}"/>
    <hyperlink ref="E1375" location="A125633080C" display="A125633080C" xr:uid="{00000000-0004-0000-0000-000054050000}"/>
    <hyperlink ref="E1376" location="A125618680A" display="A125618680A" xr:uid="{00000000-0004-0000-0000-000055050000}"/>
    <hyperlink ref="E1377" location="A125595642A" display="A125595642A" xr:uid="{00000000-0004-0000-0000-000056050000}"/>
    <hyperlink ref="E1378" location="A125624442J" display="A125624442J" xr:uid="{00000000-0004-0000-0000-000057050000}"/>
    <hyperlink ref="E1379" location="A125610042L" display="A125610042L" xr:uid="{00000000-0004-0000-0000-000058050000}"/>
    <hyperlink ref="E1380" location="A125595600C" display="A125595600C" xr:uid="{00000000-0004-0000-0000-000059050000}"/>
    <hyperlink ref="E1381" location="A125624400K" display="A125624400K" xr:uid="{00000000-0004-0000-0000-00005A050000}"/>
    <hyperlink ref="E1382" location="A125610000R" display="A125610000R" xr:uid="{00000000-0004-0000-0000-00005B050000}"/>
    <hyperlink ref="E1383" location="A125598480A" display="A125598480A" xr:uid="{00000000-0004-0000-0000-00005C050000}"/>
    <hyperlink ref="E1384" location="A125627280J" display="A125627280J" xr:uid="{00000000-0004-0000-0000-00005D050000}"/>
    <hyperlink ref="E1385" location="A125612880K" display="A125612880K" xr:uid="{00000000-0004-0000-0000-00005E050000}"/>
    <hyperlink ref="E1386" location="A125592720T" display="A125592720T" xr:uid="{00000000-0004-0000-0000-00005F050000}"/>
    <hyperlink ref="E1387" location="A125621520X" display="A125621520X" xr:uid="{00000000-0004-0000-0000-000060050000}"/>
    <hyperlink ref="E1388" location="A125607120X" display="A125607120X" xr:uid="{00000000-0004-0000-0000-000061050000}"/>
    <hyperlink ref="E1389" location="A125601360A" display="A125601360A" xr:uid="{00000000-0004-0000-0000-000062050000}"/>
    <hyperlink ref="E1390" location="A125630160X" display="A125630160X" xr:uid="{00000000-0004-0000-0000-000063050000}"/>
    <hyperlink ref="E1391" location="A125615760W" display="A125615760W" xr:uid="{00000000-0004-0000-0000-000064050000}"/>
    <hyperlink ref="E1392" location="A125604240L" display="A125604240L" xr:uid="{00000000-0004-0000-0000-000065050000}"/>
    <hyperlink ref="E1393" location="A125633040K" display="A125633040K" xr:uid="{00000000-0004-0000-0000-000066050000}"/>
    <hyperlink ref="E1394" location="A125618640J" display="A125618640J" xr:uid="{00000000-0004-0000-0000-000067050000}"/>
    <hyperlink ref="E1395" location="A125595602J" display="A125595602J" xr:uid="{00000000-0004-0000-0000-000068050000}"/>
    <hyperlink ref="E1396" location="A125624402R" display="A125624402R" xr:uid="{00000000-0004-0000-0000-000069050000}"/>
    <hyperlink ref="E1397" location="A125610002V" display="A125610002V" xr:uid="{00000000-0004-0000-0000-00006A050000}"/>
    <hyperlink ref="E1398" location="A125595608W" display="A125595608W" xr:uid="{00000000-0004-0000-0000-00006B050000}"/>
    <hyperlink ref="E1399" location="A125624408C" display="A125624408C" xr:uid="{00000000-0004-0000-0000-00006C050000}"/>
    <hyperlink ref="E1400" location="A125610008J" display="A125610008J" xr:uid="{00000000-0004-0000-0000-00006D050000}"/>
    <hyperlink ref="E1401" location="A125598488V" display="A125598488V" xr:uid="{00000000-0004-0000-0000-00006E050000}"/>
    <hyperlink ref="E1402" location="A125627288A" display="A125627288A" xr:uid="{00000000-0004-0000-0000-00006F050000}"/>
    <hyperlink ref="E1403" location="A125612888C" display="A125612888C" xr:uid="{00000000-0004-0000-0000-000070050000}"/>
    <hyperlink ref="E1404" location="A125592728K" display="A125592728K" xr:uid="{00000000-0004-0000-0000-000071050000}"/>
    <hyperlink ref="E1405" location="A125621528T" display="A125621528T" xr:uid="{00000000-0004-0000-0000-000072050000}"/>
    <hyperlink ref="E1406" location="A125607128T" display="A125607128T" xr:uid="{00000000-0004-0000-0000-000073050000}"/>
    <hyperlink ref="E1407" location="A125601368V" display="A125601368V" xr:uid="{00000000-0004-0000-0000-000074050000}"/>
    <hyperlink ref="E1408" location="A125630168T" display="A125630168T" xr:uid="{00000000-0004-0000-0000-000075050000}"/>
    <hyperlink ref="E1409" location="A125615768R" display="A125615768R" xr:uid="{00000000-0004-0000-0000-000076050000}"/>
    <hyperlink ref="E1410" location="A125604248F" display="A125604248F" xr:uid="{00000000-0004-0000-0000-000077050000}"/>
    <hyperlink ref="E1411" location="A125633048C" display="A125633048C" xr:uid="{00000000-0004-0000-0000-000078050000}"/>
    <hyperlink ref="E1412" location="A125618648A" display="A125618648A" xr:uid="{00000000-0004-0000-0000-000079050000}"/>
    <hyperlink ref="E1413" location="A125595610J" display="A125595610J" xr:uid="{00000000-0004-0000-0000-00007A050000}"/>
    <hyperlink ref="E1414" location="A125624410R" display="A125624410R" xr:uid="{00000000-0004-0000-0000-00007B050000}"/>
    <hyperlink ref="E1415" location="A125610010V" display="A125610010V" xr:uid="{00000000-0004-0000-0000-00007C050000}"/>
    <hyperlink ref="E1416" location="A125595712W" display="A125595712W" xr:uid="{00000000-0004-0000-0000-00007D050000}"/>
    <hyperlink ref="E1417" location="A125624512C" display="A125624512C" xr:uid="{00000000-0004-0000-0000-00007E050000}"/>
    <hyperlink ref="E1418" location="A125610112J" display="A125610112J" xr:uid="{00000000-0004-0000-0000-00007F050000}"/>
    <hyperlink ref="E1419" location="A125598592V" display="A125598592V" xr:uid="{00000000-0004-0000-0000-000080050000}"/>
    <hyperlink ref="E1420" location="A125627392A" display="A125627392A" xr:uid="{00000000-0004-0000-0000-000081050000}"/>
    <hyperlink ref="E1421" location="A125612992C" display="A125612992C" xr:uid="{00000000-0004-0000-0000-000082050000}"/>
    <hyperlink ref="E1422" location="A125592832K" display="A125592832K" xr:uid="{00000000-0004-0000-0000-000083050000}"/>
    <hyperlink ref="E1423" location="A125621632T" display="A125621632T" xr:uid="{00000000-0004-0000-0000-000084050000}"/>
    <hyperlink ref="E1424" location="A125607232T" display="A125607232T" xr:uid="{00000000-0004-0000-0000-000085050000}"/>
    <hyperlink ref="E1425" location="A125601472V" display="A125601472V" xr:uid="{00000000-0004-0000-0000-000086050000}"/>
    <hyperlink ref="E1426" location="A125630272T" display="A125630272T" xr:uid="{00000000-0004-0000-0000-000087050000}"/>
    <hyperlink ref="E1427" location="A125615872R" display="A125615872R" xr:uid="{00000000-0004-0000-0000-000088050000}"/>
    <hyperlink ref="E1428" location="A125604352F" display="A125604352F" xr:uid="{00000000-0004-0000-0000-000089050000}"/>
    <hyperlink ref="E1429" location="A125633152C" display="A125633152C" xr:uid="{00000000-0004-0000-0000-00008A050000}"/>
    <hyperlink ref="E1430" location="A125618752A" display="A125618752A" xr:uid="{00000000-0004-0000-0000-00008B050000}"/>
    <hyperlink ref="E1431" location="A125595714A" display="A125595714A" xr:uid="{00000000-0004-0000-0000-00008C050000}"/>
    <hyperlink ref="E1432" location="A125624514J" display="A125624514J" xr:uid="{00000000-0004-0000-0000-00008D050000}"/>
    <hyperlink ref="E1433" location="A125610114L" display="A125610114L" xr:uid="{00000000-0004-0000-0000-00008E050000}"/>
    <hyperlink ref="E1434" location="A125595432C" display="A125595432C" xr:uid="{00000000-0004-0000-0000-00008F050000}"/>
    <hyperlink ref="E1435" location="A125624232K" display="A125624232K" xr:uid="{00000000-0004-0000-0000-000090050000}"/>
    <hyperlink ref="E1436" location="A125609832J" display="A125609832J" xr:uid="{00000000-0004-0000-0000-000091050000}"/>
    <hyperlink ref="E1437" location="A125598312R" display="A125598312R" xr:uid="{00000000-0004-0000-0000-000092050000}"/>
    <hyperlink ref="E1438" location="A125627112W" display="A125627112W" xr:uid="{00000000-0004-0000-0000-000093050000}"/>
    <hyperlink ref="E1439" location="A125612712X" display="A125612712X" xr:uid="{00000000-0004-0000-0000-000094050000}"/>
    <hyperlink ref="E1440" location="A125592552T" display="A125592552T" xr:uid="{00000000-0004-0000-0000-000095050000}"/>
    <hyperlink ref="E1441" location="A125621352X" display="A125621352X" xr:uid="{00000000-0004-0000-0000-000096050000}"/>
    <hyperlink ref="E1442" location="A125606952W" display="A125606952W" xr:uid="{00000000-0004-0000-0000-000097050000}"/>
    <hyperlink ref="E1443" location="A125601192A" display="A125601192A" xr:uid="{00000000-0004-0000-0000-000098050000}"/>
    <hyperlink ref="E1444" location="A125629992T" display="A125629992T" xr:uid="{00000000-0004-0000-0000-000099050000}"/>
    <hyperlink ref="E1445" location="A125615592W" display="A125615592W" xr:uid="{00000000-0004-0000-0000-00009A050000}"/>
    <hyperlink ref="E1446" location="A125604072L" display="A125604072L" xr:uid="{00000000-0004-0000-0000-00009B050000}"/>
    <hyperlink ref="E1447" location="A125632872J" display="A125632872J" xr:uid="{00000000-0004-0000-0000-00009C050000}"/>
    <hyperlink ref="E1448" location="A125618472J" display="A125618472J" xr:uid="{00000000-0004-0000-0000-00009D050000}"/>
    <hyperlink ref="E1449" location="A125595434J" display="A125595434J" xr:uid="{00000000-0004-0000-0000-00009E050000}"/>
    <hyperlink ref="E1450" location="A125624234R" display="A125624234R" xr:uid="{00000000-0004-0000-0000-00009F050000}"/>
    <hyperlink ref="E1451" location="A125609834L" display="A125609834L" xr:uid="{00000000-0004-0000-0000-0000A0050000}"/>
    <hyperlink ref="E1452" location="A125594248K" display="A125594248K" xr:uid="{00000000-0004-0000-0000-0000A1050000}"/>
    <hyperlink ref="E1453" location="A125623048T" display="A125623048T" xr:uid="{00000000-0004-0000-0000-0000A2050000}"/>
    <hyperlink ref="E1454" location="A125608648R" display="A125608648R" xr:uid="{00000000-0004-0000-0000-0000A3050000}"/>
    <hyperlink ref="E1455" location="A125597128W" display="A125597128W" xr:uid="{00000000-0004-0000-0000-0000A4050000}"/>
    <hyperlink ref="E1456" location="A125625928A" display="A125625928A" xr:uid="{00000000-0004-0000-0000-0000A5050000}"/>
    <hyperlink ref="E1457" location="A125611528F" display="A125611528F" xr:uid="{00000000-0004-0000-0000-0000A6050000}"/>
    <hyperlink ref="E1458" location="A125591368X" display="A125591368X" xr:uid="{00000000-0004-0000-0000-0000A7050000}"/>
    <hyperlink ref="E1459" location="A125620168F" display="A125620168F" xr:uid="{00000000-0004-0000-0000-0000A8050000}"/>
    <hyperlink ref="E1460" location="A125605768C" display="A125605768C" xr:uid="{00000000-0004-0000-0000-0000A9050000}"/>
    <hyperlink ref="E1461" location="A125600008W" display="A125600008W" xr:uid="{00000000-0004-0000-0000-0000AA050000}"/>
    <hyperlink ref="E1462" location="A125628808L" display="A125628808L" xr:uid="{00000000-0004-0000-0000-0000AB050000}"/>
    <hyperlink ref="E1463" location="A125614408T" display="A125614408T" xr:uid="{00000000-0004-0000-0000-0000AC050000}"/>
    <hyperlink ref="E1464" location="A125602888T" display="A125602888T" xr:uid="{00000000-0004-0000-0000-0000AD050000}"/>
    <hyperlink ref="E1465" location="A125631688R" display="A125631688R" xr:uid="{00000000-0004-0000-0000-0000AE050000}"/>
    <hyperlink ref="E1466" location="A125617288R" display="A125617288R" xr:uid="{00000000-0004-0000-0000-0000AF050000}"/>
    <hyperlink ref="E1467" location="A125594250W" display="A125594250W" xr:uid="{00000000-0004-0000-0000-0000B0050000}"/>
    <hyperlink ref="E1468" location="A125623050C" display="A125623050C" xr:uid="{00000000-0004-0000-0000-0000B1050000}"/>
    <hyperlink ref="E1469" location="A125608650A" display="A125608650A" xr:uid="{00000000-0004-0000-0000-0000B2050000}"/>
    <hyperlink ref="E1470" location="A125594368C" display="A125594368C" xr:uid="{00000000-0004-0000-0000-0000B3050000}"/>
    <hyperlink ref="E1471" location="A125623168K" display="A125623168K" xr:uid="{00000000-0004-0000-0000-0000B4050000}"/>
    <hyperlink ref="E1472" location="A125608768J" display="A125608768J" xr:uid="{00000000-0004-0000-0000-0000B5050000}"/>
    <hyperlink ref="E1473" location="A125597248R" display="A125597248R" xr:uid="{00000000-0004-0000-0000-0000B6050000}"/>
    <hyperlink ref="E1474" location="A125626048W" display="A125626048W" xr:uid="{00000000-0004-0000-0000-0000B7050000}"/>
    <hyperlink ref="E1475" location="A125611648X" display="A125611648X" xr:uid="{00000000-0004-0000-0000-0000B8050000}"/>
    <hyperlink ref="E1476" location="A125591488T" display="A125591488T" xr:uid="{00000000-0004-0000-0000-0000B9050000}"/>
    <hyperlink ref="E1477" location="A125620288X" display="A125620288X" xr:uid="{00000000-0004-0000-0000-0000BA050000}"/>
    <hyperlink ref="E1478" location="A125605888W" display="A125605888W" xr:uid="{00000000-0004-0000-0000-0000BB050000}"/>
    <hyperlink ref="E1479" location="A125600128R" display="A125600128R" xr:uid="{00000000-0004-0000-0000-0000BC050000}"/>
    <hyperlink ref="E1480" location="A125628928F" display="A125628928F" xr:uid="{00000000-0004-0000-0000-0000BD050000}"/>
    <hyperlink ref="E1481" location="A125614528K" display="A125614528K" xr:uid="{00000000-0004-0000-0000-0000BE050000}"/>
    <hyperlink ref="E1482" location="A125603008A" display="A125603008A" xr:uid="{00000000-0004-0000-0000-0000BF050000}"/>
    <hyperlink ref="E1483" location="A125631808W" display="A125631808W" xr:uid="{00000000-0004-0000-0000-0000C0050000}"/>
    <hyperlink ref="E1484" location="A125617408W" display="A125617408W" xr:uid="{00000000-0004-0000-0000-0000C1050000}"/>
    <hyperlink ref="E1485" location="A125594370R" display="A125594370R" xr:uid="{00000000-0004-0000-0000-0000C2050000}"/>
    <hyperlink ref="E1486" location="A125623170W" display="A125623170W" xr:uid="{00000000-0004-0000-0000-0000C3050000}"/>
    <hyperlink ref="E1487" location="A125608770V" display="A125608770V" xr:uid="{00000000-0004-0000-0000-0000C4050000}"/>
    <hyperlink ref="E1488" location="A125594256K" display="A125594256K" xr:uid="{00000000-0004-0000-0000-0000C5050000}"/>
    <hyperlink ref="E1489" location="A125623056T" display="A125623056T" xr:uid="{00000000-0004-0000-0000-0000C6050000}"/>
    <hyperlink ref="E1490" location="A125608656R" display="A125608656R" xr:uid="{00000000-0004-0000-0000-0000C7050000}"/>
    <hyperlink ref="E1491" location="A125597136W" display="A125597136W" xr:uid="{00000000-0004-0000-0000-0000C8050000}"/>
    <hyperlink ref="E1492" location="A125625936A" display="A125625936A" xr:uid="{00000000-0004-0000-0000-0000C9050000}"/>
    <hyperlink ref="E1493" location="A125611536F" display="A125611536F" xr:uid="{00000000-0004-0000-0000-0000CA050000}"/>
    <hyperlink ref="E1494" location="A125591376X" display="A125591376X" xr:uid="{00000000-0004-0000-0000-0000CB050000}"/>
    <hyperlink ref="E1495" location="A125620176F" display="A125620176F" xr:uid="{00000000-0004-0000-0000-0000CC050000}"/>
    <hyperlink ref="E1496" location="A125605776C" display="A125605776C" xr:uid="{00000000-0004-0000-0000-0000CD050000}"/>
    <hyperlink ref="E1497" location="A125600016W" display="A125600016W" xr:uid="{00000000-0004-0000-0000-0000CE050000}"/>
    <hyperlink ref="E1498" location="A125628816L" display="A125628816L" xr:uid="{00000000-0004-0000-0000-0000CF050000}"/>
    <hyperlink ref="E1499" location="A125614416T" display="A125614416T" xr:uid="{00000000-0004-0000-0000-0000D0050000}"/>
    <hyperlink ref="E1500" location="A125602896T" display="A125602896T" xr:uid="{00000000-0004-0000-0000-0000D1050000}"/>
    <hyperlink ref="E1501" location="A125631696R" display="A125631696R" xr:uid="{00000000-0004-0000-0000-0000D2050000}"/>
    <hyperlink ref="E1502" location="A125617296R" display="A125617296R" xr:uid="{00000000-0004-0000-0000-0000D3050000}"/>
    <hyperlink ref="E1503" location="A125594258R" display="A125594258R" xr:uid="{00000000-0004-0000-0000-0000D4050000}"/>
    <hyperlink ref="E1504" location="A125623058W" display="A125623058W" xr:uid="{00000000-0004-0000-0000-0000D5050000}"/>
    <hyperlink ref="E1505" location="A125608658V" display="A125608658V" xr:uid="{00000000-0004-0000-0000-0000D6050000}"/>
    <hyperlink ref="E1506" location="A125594376C" display="A125594376C" xr:uid="{00000000-0004-0000-0000-0000D7050000}"/>
    <hyperlink ref="E1507" location="A125623176K" display="A125623176K" xr:uid="{00000000-0004-0000-0000-0000D8050000}"/>
    <hyperlink ref="E1508" location="A125608776J" display="A125608776J" xr:uid="{00000000-0004-0000-0000-0000D9050000}"/>
    <hyperlink ref="E1509" location="A125597256R" display="A125597256R" xr:uid="{00000000-0004-0000-0000-0000DA050000}"/>
    <hyperlink ref="E1510" location="A125626056W" display="A125626056W" xr:uid="{00000000-0004-0000-0000-0000DB050000}"/>
    <hyperlink ref="E1511" location="A125611656X" display="A125611656X" xr:uid="{00000000-0004-0000-0000-0000DC050000}"/>
    <hyperlink ref="E1512" location="A125591496T" display="A125591496T" xr:uid="{00000000-0004-0000-0000-0000DD050000}"/>
    <hyperlink ref="E1513" location="A125620296X" display="A125620296X" xr:uid="{00000000-0004-0000-0000-0000DE050000}"/>
    <hyperlink ref="E1514" location="A125605896W" display="A125605896W" xr:uid="{00000000-0004-0000-0000-0000DF050000}"/>
    <hyperlink ref="E1515" location="A125600136R" display="A125600136R" xr:uid="{00000000-0004-0000-0000-0000E0050000}"/>
    <hyperlink ref="E1516" location="A125628936F" display="A125628936F" xr:uid="{00000000-0004-0000-0000-0000E1050000}"/>
    <hyperlink ref="E1517" location="A125614536K" display="A125614536K" xr:uid="{00000000-0004-0000-0000-0000E2050000}"/>
    <hyperlink ref="E1518" location="A125603016A" display="A125603016A" xr:uid="{00000000-0004-0000-0000-0000E3050000}"/>
    <hyperlink ref="E1519" location="A125631816W" display="A125631816W" xr:uid="{00000000-0004-0000-0000-0000E4050000}"/>
    <hyperlink ref="E1520" location="A125617416W" display="A125617416W" xr:uid="{00000000-0004-0000-0000-0000E5050000}"/>
    <hyperlink ref="E1521" location="A125594378J" display="A125594378J" xr:uid="{00000000-0004-0000-0000-0000E6050000}"/>
    <hyperlink ref="E1522" location="A125623178R" display="A125623178R" xr:uid="{00000000-0004-0000-0000-0000E7050000}"/>
    <hyperlink ref="E1523" location="A125608778L" display="A125608778L" xr:uid="{00000000-0004-0000-0000-0000E8050000}"/>
    <hyperlink ref="E1524" location="A125594384C" display="A125594384C" xr:uid="{00000000-0004-0000-0000-0000E9050000}"/>
    <hyperlink ref="E1525" location="A125623184K" display="A125623184K" xr:uid="{00000000-0004-0000-0000-0000EA050000}"/>
    <hyperlink ref="E1526" location="A125608784J" display="A125608784J" xr:uid="{00000000-0004-0000-0000-0000EB050000}"/>
    <hyperlink ref="E1527" location="A125597264R" display="A125597264R" xr:uid="{00000000-0004-0000-0000-0000EC050000}"/>
    <hyperlink ref="E1528" location="A125626064W" display="A125626064W" xr:uid="{00000000-0004-0000-0000-0000ED050000}"/>
    <hyperlink ref="E1529" location="A125611664X" display="A125611664X" xr:uid="{00000000-0004-0000-0000-0000EE050000}"/>
    <hyperlink ref="E1530" location="A125591504F" display="A125591504F" xr:uid="{00000000-0004-0000-0000-0000EF050000}"/>
    <hyperlink ref="E1531" location="A125620304L" display="A125620304L" xr:uid="{00000000-0004-0000-0000-0000F0050000}"/>
    <hyperlink ref="E1532" location="A125605904K" display="A125605904K" xr:uid="{00000000-0004-0000-0000-0000F1050000}"/>
    <hyperlink ref="E1533" location="A125600144R" display="A125600144R" xr:uid="{00000000-0004-0000-0000-0000F2050000}"/>
    <hyperlink ref="E1534" location="A125628944F" display="A125628944F" xr:uid="{00000000-0004-0000-0000-0000F3050000}"/>
    <hyperlink ref="E1535" location="A125614544K" display="A125614544K" xr:uid="{00000000-0004-0000-0000-0000F4050000}"/>
    <hyperlink ref="E1536" location="A125603024A" display="A125603024A" xr:uid="{00000000-0004-0000-0000-0000F5050000}"/>
    <hyperlink ref="E1537" location="A125631824W" display="A125631824W" xr:uid="{00000000-0004-0000-0000-0000F6050000}"/>
    <hyperlink ref="E1538" location="A125617424W" display="A125617424W" xr:uid="{00000000-0004-0000-0000-0000F7050000}"/>
    <hyperlink ref="E1539" location="A125594386J" display="A125594386J" xr:uid="{00000000-0004-0000-0000-0000F8050000}"/>
    <hyperlink ref="E1540" location="A125623186R" display="A125623186R" xr:uid="{00000000-0004-0000-0000-0000F9050000}"/>
    <hyperlink ref="E1541" location="A125608786L" display="A125608786L" xr:uid="{00000000-0004-0000-0000-0000FA050000}"/>
    <hyperlink ref="E1542" location="A125594264K" display="A125594264K" xr:uid="{00000000-0004-0000-0000-0000FB050000}"/>
    <hyperlink ref="E1543" location="A125623064T" display="A125623064T" xr:uid="{00000000-0004-0000-0000-0000FC050000}"/>
    <hyperlink ref="E1544" location="A125608664R" display="A125608664R" xr:uid="{00000000-0004-0000-0000-0000FD050000}"/>
    <hyperlink ref="E1545" location="A125597144W" display="A125597144W" xr:uid="{00000000-0004-0000-0000-0000FE050000}"/>
    <hyperlink ref="E1546" location="A125625944A" display="A125625944A" xr:uid="{00000000-0004-0000-0000-0000FF050000}"/>
    <hyperlink ref="E1547" location="A125611544F" display="A125611544F" xr:uid="{00000000-0004-0000-0000-000000060000}"/>
    <hyperlink ref="E1548" location="A125591384X" display="A125591384X" xr:uid="{00000000-0004-0000-0000-000001060000}"/>
    <hyperlink ref="E1549" location="A125620184F" display="A125620184F" xr:uid="{00000000-0004-0000-0000-000002060000}"/>
    <hyperlink ref="E1550" location="A125605784C" display="A125605784C" xr:uid="{00000000-0004-0000-0000-000003060000}"/>
    <hyperlink ref="E1551" location="A125600024W" display="A125600024W" xr:uid="{00000000-0004-0000-0000-000004060000}"/>
    <hyperlink ref="E1552" location="A125628824L" display="A125628824L" xr:uid="{00000000-0004-0000-0000-000005060000}"/>
    <hyperlink ref="E1553" location="A125614424T" display="A125614424T" xr:uid="{00000000-0004-0000-0000-000006060000}"/>
    <hyperlink ref="E1554" location="A125602904F" display="A125602904F" xr:uid="{00000000-0004-0000-0000-000007060000}"/>
    <hyperlink ref="E1555" location="A125631704C" display="A125631704C" xr:uid="{00000000-0004-0000-0000-000008060000}"/>
    <hyperlink ref="E1556" location="A125617304C" display="A125617304C" xr:uid="{00000000-0004-0000-0000-000009060000}"/>
    <hyperlink ref="E1557" location="A125594266R" display="A125594266R" xr:uid="{00000000-0004-0000-0000-00000A060000}"/>
    <hyperlink ref="E1558" location="A125623066W" display="A125623066W" xr:uid="{00000000-0004-0000-0000-00000B060000}"/>
    <hyperlink ref="E1559" location="A125608666V" display="A125608666V" xr:uid="{00000000-0004-0000-0000-00000C060000}"/>
    <hyperlink ref="E1560" location="A125594272K" display="A125594272K" xr:uid="{00000000-0004-0000-0000-00000D060000}"/>
    <hyperlink ref="E1561" location="A125623072T" display="A125623072T" xr:uid="{00000000-0004-0000-0000-00000E060000}"/>
    <hyperlink ref="E1562" location="A125608672R" display="A125608672R" xr:uid="{00000000-0004-0000-0000-00000F060000}"/>
    <hyperlink ref="E1563" location="A125597152W" display="A125597152W" xr:uid="{00000000-0004-0000-0000-000010060000}"/>
    <hyperlink ref="E1564" location="A125625952A" display="A125625952A" xr:uid="{00000000-0004-0000-0000-000011060000}"/>
    <hyperlink ref="E1565" location="A125611552F" display="A125611552F" xr:uid="{00000000-0004-0000-0000-000012060000}"/>
    <hyperlink ref="E1566" location="A125591392X" display="A125591392X" xr:uid="{00000000-0004-0000-0000-000013060000}"/>
    <hyperlink ref="E1567" location="A125620192F" display="A125620192F" xr:uid="{00000000-0004-0000-0000-000014060000}"/>
    <hyperlink ref="E1568" location="A125605792C" display="A125605792C" xr:uid="{00000000-0004-0000-0000-000015060000}"/>
    <hyperlink ref="E1569" location="A125600032W" display="A125600032W" xr:uid="{00000000-0004-0000-0000-000016060000}"/>
    <hyperlink ref="E1570" location="A125628832L" display="A125628832L" xr:uid="{00000000-0004-0000-0000-000017060000}"/>
    <hyperlink ref="E1571" location="A125614432T" display="A125614432T" xr:uid="{00000000-0004-0000-0000-000018060000}"/>
    <hyperlink ref="E1572" location="A125602912F" display="A125602912F" xr:uid="{00000000-0004-0000-0000-000019060000}"/>
    <hyperlink ref="E1573" location="A125631712C" display="A125631712C" xr:uid="{00000000-0004-0000-0000-00001A060000}"/>
    <hyperlink ref="E1574" location="A125617312C" display="A125617312C" xr:uid="{00000000-0004-0000-0000-00001B060000}"/>
    <hyperlink ref="E1575" location="A125594274R" display="A125594274R" xr:uid="{00000000-0004-0000-0000-00001C060000}"/>
    <hyperlink ref="E1576" location="A125623074W" display="A125623074W" xr:uid="{00000000-0004-0000-0000-00001D060000}"/>
    <hyperlink ref="E1577" location="A125608674V" display="A125608674V" xr:uid="{00000000-0004-0000-0000-00001E060000}"/>
    <hyperlink ref="E1578" location="A125594336K" display="A125594336K" xr:uid="{00000000-0004-0000-0000-00001F060000}"/>
    <hyperlink ref="E1579" location="A125623136T" display="A125623136T" xr:uid="{00000000-0004-0000-0000-000020060000}"/>
    <hyperlink ref="E1580" location="A125608736R" display="A125608736R" xr:uid="{00000000-0004-0000-0000-000021060000}"/>
    <hyperlink ref="E1581" location="A125597216W" display="A125597216W" xr:uid="{00000000-0004-0000-0000-000022060000}"/>
    <hyperlink ref="E1582" location="A125626016C" display="A125626016C" xr:uid="{00000000-0004-0000-0000-000023060000}"/>
    <hyperlink ref="E1583" location="A125611616F" display="A125611616F" xr:uid="{00000000-0004-0000-0000-000024060000}"/>
    <hyperlink ref="E1584" location="A125591456X" display="A125591456X" xr:uid="{00000000-0004-0000-0000-000025060000}"/>
    <hyperlink ref="E1585" location="A125620256F" display="A125620256F" xr:uid="{00000000-0004-0000-0000-000026060000}"/>
    <hyperlink ref="E1586" location="A125605856C" display="A125605856C" xr:uid="{00000000-0004-0000-0000-000027060000}"/>
    <hyperlink ref="E1587" location="A125600096J" display="A125600096J" xr:uid="{00000000-0004-0000-0000-000028060000}"/>
    <hyperlink ref="E1588" location="A125628896X" display="A125628896X" xr:uid="{00000000-0004-0000-0000-000029060000}"/>
    <hyperlink ref="E1589" location="A125614496C" display="A125614496C" xr:uid="{00000000-0004-0000-0000-00002A060000}"/>
    <hyperlink ref="E1590" location="A125602976T" display="A125602976T" xr:uid="{00000000-0004-0000-0000-00002B060000}"/>
    <hyperlink ref="E1591" location="A125631776R" display="A125631776R" xr:uid="{00000000-0004-0000-0000-00002C060000}"/>
    <hyperlink ref="E1592" location="A125617376R" display="A125617376R" xr:uid="{00000000-0004-0000-0000-00002D060000}"/>
    <hyperlink ref="E1593" location="A125594338R" display="A125594338R" xr:uid="{00000000-0004-0000-0000-00002E060000}"/>
    <hyperlink ref="E1594" location="A125623138W" display="A125623138W" xr:uid="{00000000-0004-0000-0000-00002F060000}"/>
    <hyperlink ref="E1595" location="A125608738V" display="A125608738V" xr:uid="{00000000-0004-0000-0000-000030060000}"/>
    <hyperlink ref="E1596" location="A125594200X" display="A125594200X" xr:uid="{00000000-0004-0000-0000-000031060000}"/>
    <hyperlink ref="E1597" location="A125623000F" display="A125623000F" xr:uid="{00000000-0004-0000-0000-000032060000}"/>
    <hyperlink ref="E1598" location="A125608600C" display="A125608600C" xr:uid="{00000000-0004-0000-0000-000033060000}"/>
    <hyperlink ref="E1599" location="A125597080W" display="A125597080W" xr:uid="{00000000-0004-0000-0000-000034060000}"/>
    <hyperlink ref="E1600" location="A125625880A" display="A125625880A" xr:uid="{00000000-0004-0000-0000-000035060000}"/>
    <hyperlink ref="E1601" location="A125611480F" display="A125611480F" xr:uid="{00000000-0004-0000-0000-000036060000}"/>
    <hyperlink ref="E1602" location="A125591320L" display="A125591320L" xr:uid="{00000000-0004-0000-0000-000037060000}"/>
    <hyperlink ref="E1603" location="A125620120V" display="A125620120V" xr:uid="{00000000-0004-0000-0000-000038060000}"/>
    <hyperlink ref="E1604" location="A125605720T" display="A125605720T" xr:uid="{00000000-0004-0000-0000-000039060000}"/>
    <hyperlink ref="E1605" location="A125599960F" display="A125599960F" xr:uid="{00000000-0004-0000-0000-00003A060000}"/>
    <hyperlink ref="E1606" location="A125628760L" display="A125628760L" xr:uid="{00000000-0004-0000-0000-00003B060000}"/>
    <hyperlink ref="E1607" location="A125614360T" display="A125614360T" xr:uid="{00000000-0004-0000-0000-00003C060000}"/>
    <hyperlink ref="E1608" location="A125602840F" display="A125602840F" xr:uid="{00000000-0004-0000-0000-00003D060000}"/>
    <hyperlink ref="E1609" location="A125631640C" display="A125631640C" xr:uid="{00000000-0004-0000-0000-00003E060000}"/>
    <hyperlink ref="E1610" location="A125617240C" display="A125617240C" xr:uid="{00000000-0004-0000-0000-00003F060000}"/>
    <hyperlink ref="E1611" location="A125594202C" display="A125594202C" xr:uid="{00000000-0004-0000-0000-000040060000}"/>
    <hyperlink ref="E1612" location="A125623002K" display="A125623002K" xr:uid="{00000000-0004-0000-0000-000041060000}"/>
    <hyperlink ref="E1613" location="A125608602J" display="A125608602J" xr:uid="{00000000-0004-0000-0000-000042060000}"/>
    <hyperlink ref="E1614" location="A125594392C" display="A125594392C" xr:uid="{00000000-0004-0000-0000-000043060000}"/>
    <hyperlink ref="E1615" location="A125623192K" display="A125623192K" xr:uid="{00000000-0004-0000-0000-000044060000}"/>
    <hyperlink ref="E1616" location="A125608792J" display="A125608792J" xr:uid="{00000000-0004-0000-0000-000045060000}"/>
    <hyperlink ref="E1617" location="A125597272R" display="A125597272R" xr:uid="{00000000-0004-0000-0000-000046060000}"/>
    <hyperlink ref="E1618" location="A125626072W" display="A125626072W" xr:uid="{00000000-0004-0000-0000-000047060000}"/>
    <hyperlink ref="E1619" location="A125611672X" display="A125611672X" xr:uid="{00000000-0004-0000-0000-000048060000}"/>
    <hyperlink ref="E1620" location="A125591512F" display="A125591512F" xr:uid="{00000000-0004-0000-0000-000049060000}"/>
    <hyperlink ref="E1621" location="A125620312L" display="A125620312L" xr:uid="{00000000-0004-0000-0000-00004A060000}"/>
    <hyperlink ref="E1622" location="A125605912K" display="A125605912K" xr:uid="{00000000-0004-0000-0000-00004B060000}"/>
    <hyperlink ref="E1623" location="A125600152R" display="A125600152R" xr:uid="{00000000-0004-0000-0000-00004C060000}"/>
    <hyperlink ref="E1624" location="A125628952F" display="A125628952F" xr:uid="{00000000-0004-0000-0000-00004D060000}"/>
    <hyperlink ref="E1625" location="A125614552K" display="A125614552K" xr:uid="{00000000-0004-0000-0000-00004E060000}"/>
    <hyperlink ref="E1626" location="A125603032A" display="A125603032A" xr:uid="{00000000-0004-0000-0000-00004F060000}"/>
    <hyperlink ref="E1627" location="A125631832W" display="A125631832W" xr:uid="{00000000-0004-0000-0000-000050060000}"/>
    <hyperlink ref="E1628" location="A125617432W" display="A125617432W" xr:uid="{00000000-0004-0000-0000-000051060000}"/>
    <hyperlink ref="E1629" location="A125594394J" display="A125594394J" xr:uid="{00000000-0004-0000-0000-000052060000}"/>
    <hyperlink ref="E1630" location="A125623194R" display="A125623194R" xr:uid="{00000000-0004-0000-0000-000053060000}"/>
    <hyperlink ref="E1631" location="A125608794L" display="A125608794L" xr:uid="{00000000-0004-0000-0000-000054060000}"/>
    <hyperlink ref="E1632" location="A125594280K" display="A125594280K" xr:uid="{00000000-0004-0000-0000-000055060000}"/>
    <hyperlink ref="E1633" location="A125623080T" display="A125623080T" xr:uid="{00000000-0004-0000-0000-000056060000}"/>
    <hyperlink ref="E1634" location="A125608680R" display="A125608680R" xr:uid="{00000000-0004-0000-0000-000057060000}"/>
    <hyperlink ref="E1635" location="A125597160W" display="A125597160W" xr:uid="{00000000-0004-0000-0000-000058060000}"/>
    <hyperlink ref="E1636" location="A125625960A" display="A125625960A" xr:uid="{00000000-0004-0000-0000-000059060000}"/>
    <hyperlink ref="E1637" location="A125611560F" display="A125611560F" xr:uid="{00000000-0004-0000-0000-00005A060000}"/>
    <hyperlink ref="E1638" location="A125591400L" display="A125591400L" xr:uid="{00000000-0004-0000-0000-00005B060000}"/>
    <hyperlink ref="E1639" location="A125620200V" display="A125620200V" xr:uid="{00000000-0004-0000-0000-00005C060000}"/>
    <hyperlink ref="E1640" location="A125605800T" display="A125605800T" xr:uid="{00000000-0004-0000-0000-00005D060000}"/>
    <hyperlink ref="E1641" location="A125600040W" display="A125600040W" xr:uid="{00000000-0004-0000-0000-00005E060000}"/>
    <hyperlink ref="E1642" location="A125628840L" display="A125628840L" xr:uid="{00000000-0004-0000-0000-00005F060000}"/>
    <hyperlink ref="E1643" location="A125614440T" display="A125614440T" xr:uid="{00000000-0004-0000-0000-000060060000}"/>
    <hyperlink ref="E1644" location="A125602920F" display="A125602920F" xr:uid="{00000000-0004-0000-0000-000061060000}"/>
    <hyperlink ref="E1645" location="A125631720C" display="A125631720C" xr:uid="{00000000-0004-0000-0000-000062060000}"/>
    <hyperlink ref="E1646" location="A125617320C" display="A125617320C" xr:uid="{00000000-0004-0000-0000-000063060000}"/>
    <hyperlink ref="E1647" location="A125594282R" display="A125594282R" xr:uid="{00000000-0004-0000-0000-000064060000}"/>
    <hyperlink ref="E1648" location="A125623082W" display="A125623082W" xr:uid="{00000000-0004-0000-0000-000065060000}"/>
    <hyperlink ref="E1649" location="A125608682V" display="A125608682V" xr:uid="{00000000-0004-0000-0000-000066060000}"/>
    <hyperlink ref="E1650" location="A125594160T" display="A125594160T" xr:uid="{00000000-0004-0000-0000-000067060000}"/>
    <hyperlink ref="E1651" location="A125622960W" display="A125622960W" xr:uid="{00000000-0004-0000-0000-000068060000}"/>
    <hyperlink ref="E1652" location="A125608560W" display="A125608560W" xr:uid="{00000000-0004-0000-0000-000069060000}"/>
    <hyperlink ref="E1653" location="A125597040C" display="A125597040C" xr:uid="{00000000-0004-0000-0000-00006A060000}"/>
    <hyperlink ref="E1654" location="A125625840J" display="A125625840J" xr:uid="{00000000-0004-0000-0000-00006B060000}"/>
    <hyperlink ref="E1655" location="A125611440L" display="A125611440L" xr:uid="{00000000-0004-0000-0000-00006C060000}"/>
    <hyperlink ref="E1656" location="A125591280F" display="A125591280F" xr:uid="{00000000-0004-0000-0000-00006D060000}"/>
    <hyperlink ref="E1657" location="A125620080L" display="A125620080L" xr:uid="{00000000-0004-0000-0000-00006E060000}"/>
    <hyperlink ref="E1658" location="A125605680K" display="A125605680K" xr:uid="{00000000-0004-0000-0000-00006F060000}"/>
    <hyperlink ref="E1659" location="A125599920L" display="A125599920L" xr:uid="{00000000-0004-0000-0000-000070060000}"/>
    <hyperlink ref="E1660" location="A125628720V" display="A125628720V" xr:uid="{00000000-0004-0000-0000-000071060000}"/>
    <hyperlink ref="E1661" location="A125614320X" display="A125614320X" xr:uid="{00000000-0004-0000-0000-000072060000}"/>
    <hyperlink ref="E1662" location="A125602800L" display="A125602800L" xr:uid="{00000000-0004-0000-0000-000073060000}"/>
    <hyperlink ref="E1663" location="A125631600K" display="A125631600K" xr:uid="{00000000-0004-0000-0000-000074060000}"/>
    <hyperlink ref="E1664" location="A125617200K" display="A125617200K" xr:uid="{00000000-0004-0000-0000-000075060000}"/>
    <hyperlink ref="E1665" location="A125594162W" display="A125594162W" xr:uid="{00000000-0004-0000-0000-000076060000}"/>
    <hyperlink ref="E1666" location="A125622962A" display="A125622962A" xr:uid="{00000000-0004-0000-0000-000077060000}"/>
    <hyperlink ref="E1667" location="A125608562A" display="A125608562A" xr:uid="{00000000-0004-0000-0000-000078060000}"/>
    <hyperlink ref="E1668" location="A125594288C" display="A125594288C" xr:uid="{00000000-0004-0000-0000-000079060000}"/>
    <hyperlink ref="E1669" location="A125623088K" display="A125623088K" xr:uid="{00000000-0004-0000-0000-00007A060000}"/>
    <hyperlink ref="E1670" location="A125608688J" display="A125608688J" xr:uid="{00000000-0004-0000-0000-00007B060000}"/>
    <hyperlink ref="E1671" location="A125597168R" display="A125597168R" xr:uid="{00000000-0004-0000-0000-00007C060000}"/>
    <hyperlink ref="E1672" location="A125625968V" display="A125625968V" xr:uid="{00000000-0004-0000-0000-00007D060000}"/>
    <hyperlink ref="E1673" location="A125611568X" display="A125611568X" xr:uid="{00000000-0004-0000-0000-00007E060000}"/>
    <hyperlink ref="E1674" location="A125591408F" display="A125591408F" xr:uid="{00000000-0004-0000-0000-00007F060000}"/>
    <hyperlink ref="E1675" location="A125620208L" display="A125620208L" xr:uid="{00000000-0004-0000-0000-000080060000}"/>
    <hyperlink ref="E1676" location="A125605808K" display="A125605808K" xr:uid="{00000000-0004-0000-0000-000081060000}"/>
    <hyperlink ref="E1677" location="A125600048R" display="A125600048R" xr:uid="{00000000-0004-0000-0000-000082060000}"/>
    <hyperlink ref="E1678" location="A125628848F" display="A125628848F" xr:uid="{00000000-0004-0000-0000-000083060000}"/>
    <hyperlink ref="E1679" location="A125614448K" display="A125614448K" xr:uid="{00000000-0004-0000-0000-000084060000}"/>
    <hyperlink ref="E1680" location="A125602928X" display="A125602928X" xr:uid="{00000000-0004-0000-0000-000085060000}"/>
    <hyperlink ref="E1681" location="A125631728W" display="A125631728W" xr:uid="{00000000-0004-0000-0000-000086060000}"/>
    <hyperlink ref="E1682" location="A125617328W" display="A125617328W" xr:uid="{00000000-0004-0000-0000-000087060000}"/>
    <hyperlink ref="E1683" location="A125594290R" display="A125594290R" xr:uid="{00000000-0004-0000-0000-000088060000}"/>
    <hyperlink ref="E1684" location="A125623090W" display="A125623090W" xr:uid="{00000000-0004-0000-0000-000089060000}"/>
    <hyperlink ref="E1685" location="A125608690V" display="A125608690V" xr:uid="{00000000-0004-0000-0000-00008A060000}"/>
    <hyperlink ref="E1686" location="A125594296C" display="A125594296C" xr:uid="{00000000-0004-0000-0000-00008B060000}"/>
    <hyperlink ref="E1687" location="A125623096K" display="A125623096K" xr:uid="{00000000-0004-0000-0000-00008C060000}"/>
    <hyperlink ref="E1688" location="A125608696J" display="A125608696J" xr:uid="{00000000-0004-0000-0000-00008D060000}"/>
    <hyperlink ref="E1689" location="A125597176R" display="A125597176R" xr:uid="{00000000-0004-0000-0000-00008E060000}"/>
    <hyperlink ref="E1690" location="A125625976V" display="A125625976V" xr:uid="{00000000-0004-0000-0000-00008F060000}"/>
    <hyperlink ref="E1691" location="A125611576X" display="A125611576X" xr:uid="{00000000-0004-0000-0000-000090060000}"/>
    <hyperlink ref="E1692" location="A125591416F" display="A125591416F" xr:uid="{00000000-0004-0000-0000-000091060000}"/>
    <hyperlink ref="E1693" location="A125620216L" display="A125620216L" xr:uid="{00000000-0004-0000-0000-000092060000}"/>
    <hyperlink ref="E1694" location="A125605816K" display="A125605816K" xr:uid="{00000000-0004-0000-0000-000093060000}"/>
    <hyperlink ref="E1695" location="A125600056R" display="A125600056R" xr:uid="{00000000-0004-0000-0000-000094060000}"/>
    <hyperlink ref="E1696" location="A125628856F" display="A125628856F" xr:uid="{00000000-0004-0000-0000-000095060000}"/>
    <hyperlink ref="E1697" location="A125614456K" display="A125614456K" xr:uid="{00000000-0004-0000-0000-000096060000}"/>
    <hyperlink ref="E1698" location="A125602936X" display="A125602936X" xr:uid="{00000000-0004-0000-0000-000097060000}"/>
    <hyperlink ref="E1699" location="A125631736W" display="A125631736W" xr:uid="{00000000-0004-0000-0000-000098060000}"/>
    <hyperlink ref="E1700" location="A125617336W" display="A125617336W" xr:uid="{00000000-0004-0000-0000-000099060000}"/>
    <hyperlink ref="E1701" location="A125594298J" display="A125594298J" xr:uid="{00000000-0004-0000-0000-00009A060000}"/>
    <hyperlink ref="E1702" location="A125623098R" display="A125623098R" xr:uid="{00000000-0004-0000-0000-00009B060000}"/>
    <hyperlink ref="E1703" location="A125608698L" display="A125608698L" xr:uid="{00000000-0004-0000-0000-00009C060000}"/>
    <hyperlink ref="E1704" location="A125594416K" display="A125594416K" xr:uid="{00000000-0004-0000-0000-00009D060000}"/>
    <hyperlink ref="E1705" location="A125623216T" display="A125623216T" xr:uid="{00000000-0004-0000-0000-00009E060000}"/>
    <hyperlink ref="E1706" location="A125608816R" display="A125608816R" xr:uid="{00000000-0004-0000-0000-00009F060000}"/>
    <hyperlink ref="E1707" location="A125597296J" display="A125597296J" xr:uid="{00000000-0004-0000-0000-0000A0060000}"/>
    <hyperlink ref="E1708" location="A125626096R" display="A125626096R" xr:uid="{00000000-0004-0000-0000-0000A1060000}"/>
    <hyperlink ref="E1709" location="A125611696T" display="A125611696T" xr:uid="{00000000-0004-0000-0000-0000A2060000}"/>
    <hyperlink ref="E1710" location="A125591536X" display="A125591536X" xr:uid="{00000000-0004-0000-0000-0000A3060000}"/>
    <hyperlink ref="E1711" location="A125620336F" display="A125620336F" xr:uid="{00000000-0004-0000-0000-0000A4060000}"/>
    <hyperlink ref="E1712" location="A125605936C" display="A125605936C" xr:uid="{00000000-0004-0000-0000-0000A5060000}"/>
    <hyperlink ref="E1713" location="A125600176J" display="A125600176J" xr:uid="{00000000-0004-0000-0000-0000A6060000}"/>
    <hyperlink ref="E1714" location="A125628976X" display="A125628976X" xr:uid="{00000000-0004-0000-0000-0000A7060000}"/>
    <hyperlink ref="E1715" location="A125614576C" display="A125614576C" xr:uid="{00000000-0004-0000-0000-0000A8060000}"/>
    <hyperlink ref="E1716" location="A125603056V" display="A125603056V" xr:uid="{00000000-0004-0000-0000-0000A9060000}"/>
    <hyperlink ref="E1717" location="A125631856R" display="A125631856R" xr:uid="{00000000-0004-0000-0000-0000AA060000}"/>
    <hyperlink ref="E1718" location="A125617456R" display="A125617456R" xr:uid="{00000000-0004-0000-0000-0000AB060000}"/>
    <hyperlink ref="E1719" location="A125594418R" display="A125594418R" xr:uid="{00000000-0004-0000-0000-0000AC060000}"/>
    <hyperlink ref="E1720" location="A125623218W" display="A125623218W" xr:uid="{00000000-0004-0000-0000-0000AD060000}"/>
    <hyperlink ref="E1721" location="A125608818V" display="A125608818V" xr:uid="{00000000-0004-0000-0000-0000AE060000}"/>
    <hyperlink ref="E1722" location="A125594120X" display="A125594120X" xr:uid="{00000000-0004-0000-0000-0000AF060000}"/>
    <hyperlink ref="E1723" location="A125622920C" display="A125622920C" xr:uid="{00000000-0004-0000-0000-0000B0060000}"/>
    <hyperlink ref="E1724" location="A125608520C" display="A125608520C" xr:uid="{00000000-0004-0000-0000-0000B1060000}"/>
    <hyperlink ref="E1725" location="A125597000K" display="A125597000K" xr:uid="{00000000-0004-0000-0000-0000B2060000}"/>
    <hyperlink ref="E1726" location="A125625800R" display="A125625800R" xr:uid="{00000000-0004-0000-0000-0000B3060000}"/>
    <hyperlink ref="E1727" location="A125611400V" display="A125611400V" xr:uid="{00000000-0004-0000-0000-0000B4060000}"/>
    <hyperlink ref="E1728" location="A125591240L" display="A125591240L" xr:uid="{00000000-0004-0000-0000-0000B5060000}"/>
    <hyperlink ref="E1729" location="A125620040V" display="A125620040V" xr:uid="{00000000-0004-0000-0000-0000B6060000}"/>
    <hyperlink ref="E1730" location="A125605640T" display="A125605640T" xr:uid="{00000000-0004-0000-0000-0000B7060000}"/>
    <hyperlink ref="E1731" location="A125599880F" display="A125599880F" xr:uid="{00000000-0004-0000-0000-0000B8060000}"/>
    <hyperlink ref="E1732" location="A125628680L" display="A125628680L" xr:uid="{00000000-0004-0000-0000-0000B9060000}"/>
    <hyperlink ref="E1733" location="A125614280T" display="A125614280T" xr:uid="{00000000-0004-0000-0000-0000BA060000}"/>
    <hyperlink ref="E1734" location="A125602760F" display="A125602760F" xr:uid="{00000000-0004-0000-0000-0000BB060000}"/>
    <hyperlink ref="E1735" location="A125631560C" display="A125631560C" xr:uid="{00000000-0004-0000-0000-0000BC060000}"/>
    <hyperlink ref="E1736" location="A125617160C" display="A125617160C" xr:uid="{00000000-0004-0000-0000-0000BD060000}"/>
    <hyperlink ref="E1737" location="A125594122C" display="A125594122C" xr:uid="{00000000-0004-0000-0000-0000BE060000}"/>
    <hyperlink ref="E1738" location="A125622922J" display="A125622922J" xr:uid="{00000000-0004-0000-0000-0000BF060000}"/>
    <hyperlink ref="E1739" location="A125608522J" display="A125608522J" xr:uid="{00000000-0004-0000-0000-0000C0060000}"/>
    <hyperlink ref="E1740" location="A125594400T" display="A125594400T" xr:uid="{00000000-0004-0000-0000-0000C1060000}"/>
    <hyperlink ref="E1741" location="A125623200X" display="A125623200X" xr:uid="{00000000-0004-0000-0000-0000C2060000}"/>
    <hyperlink ref="E1742" location="A125608800W" display="A125608800W" xr:uid="{00000000-0004-0000-0000-0000C3060000}"/>
    <hyperlink ref="E1743" location="A125597280R" display="A125597280R" xr:uid="{00000000-0004-0000-0000-0000C4060000}"/>
    <hyperlink ref="E1744" location="A125626080W" display="A125626080W" xr:uid="{00000000-0004-0000-0000-0000C5060000}"/>
    <hyperlink ref="E1745" location="A125611680X" display="A125611680X" xr:uid="{00000000-0004-0000-0000-0000C6060000}"/>
    <hyperlink ref="E1746" location="A125591520F" display="A125591520F" xr:uid="{00000000-0004-0000-0000-0000C7060000}"/>
    <hyperlink ref="E1747" location="A125620320L" display="A125620320L" xr:uid="{00000000-0004-0000-0000-0000C8060000}"/>
    <hyperlink ref="E1748" location="A125605920K" display="A125605920K" xr:uid="{00000000-0004-0000-0000-0000C9060000}"/>
    <hyperlink ref="E1749" location="A125600160R" display="A125600160R" xr:uid="{00000000-0004-0000-0000-0000CA060000}"/>
    <hyperlink ref="E1750" location="A125628960F" display="A125628960F" xr:uid="{00000000-0004-0000-0000-0000CB060000}"/>
    <hyperlink ref="E1751" location="A125614560K" display="A125614560K" xr:uid="{00000000-0004-0000-0000-0000CC060000}"/>
    <hyperlink ref="E1752" location="A125603040A" display="A125603040A" xr:uid="{00000000-0004-0000-0000-0000CD060000}"/>
    <hyperlink ref="E1753" location="A125631840W" display="A125631840W" xr:uid="{00000000-0004-0000-0000-0000CE060000}"/>
    <hyperlink ref="E1754" location="A125617440W" display="A125617440W" xr:uid="{00000000-0004-0000-0000-0000CF060000}"/>
    <hyperlink ref="E1755" location="A125594402W" display="A125594402W" xr:uid="{00000000-0004-0000-0000-0000D0060000}"/>
    <hyperlink ref="E1756" location="A125623202C" display="A125623202C" xr:uid="{00000000-0004-0000-0000-0000D1060000}"/>
    <hyperlink ref="E1757" location="A125608802A" display="A125608802A" xr:uid="{00000000-0004-0000-0000-0000D2060000}"/>
    <hyperlink ref="E1758" location="A125594408K" display="A125594408K" xr:uid="{00000000-0004-0000-0000-0000D3060000}"/>
    <hyperlink ref="E1759" location="A125623208T" display="A125623208T" xr:uid="{00000000-0004-0000-0000-0000D4060000}"/>
    <hyperlink ref="E1760" location="A125608808R" display="A125608808R" xr:uid="{00000000-0004-0000-0000-0000D5060000}"/>
    <hyperlink ref="E1761" location="A125597288J" display="A125597288J" xr:uid="{00000000-0004-0000-0000-0000D6060000}"/>
    <hyperlink ref="E1762" location="A125626088R" display="A125626088R" xr:uid="{00000000-0004-0000-0000-0000D7060000}"/>
    <hyperlink ref="E1763" location="A125611688T" display="A125611688T" xr:uid="{00000000-0004-0000-0000-0000D8060000}"/>
    <hyperlink ref="E1764" location="A125591528X" display="A125591528X" xr:uid="{00000000-0004-0000-0000-0000D9060000}"/>
    <hyperlink ref="E1765" location="A125620328F" display="A125620328F" xr:uid="{00000000-0004-0000-0000-0000DA060000}"/>
    <hyperlink ref="E1766" location="A125605928C" display="A125605928C" xr:uid="{00000000-0004-0000-0000-0000DB060000}"/>
    <hyperlink ref="E1767" location="A125600168J" display="A125600168J" xr:uid="{00000000-0004-0000-0000-0000DC060000}"/>
    <hyperlink ref="E1768" location="A125628968X" display="A125628968X" xr:uid="{00000000-0004-0000-0000-0000DD060000}"/>
    <hyperlink ref="E1769" location="A125614568C" display="A125614568C" xr:uid="{00000000-0004-0000-0000-0000DE060000}"/>
    <hyperlink ref="E1770" location="A125603048V" display="A125603048V" xr:uid="{00000000-0004-0000-0000-0000DF060000}"/>
    <hyperlink ref="E1771" location="A125631848R" display="A125631848R" xr:uid="{00000000-0004-0000-0000-0000E0060000}"/>
    <hyperlink ref="E1772" location="A125617448R" display="A125617448R" xr:uid="{00000000-0004-0000-0000-0000E1060000}"/>
    <hyperlink ref="E1773" location="A125594410W" display="A125594410W" xr:uid="{00000000-0004-0000-0000-0000E2060000}"/>
    <hyperlink ref="E1774" location="A125623210C" display="A125623210C" xr:uid="{00000000-0004-0000-0000-0000E3060000}"/>
    <hyperlink ref="E1775" location="A125608810A" display="A125608810A" xr:uid="{00000000-0004-0000-0000-0000E4060000}"/>
    <hyperlink ref="E1776" location="A125594128T" display="A125594128T" xr:uid="{00000000-0004-0000-0000-0000E5060000}"/>
    <hyperlink ref="E1777" location="A125622928W" display="A125622928W" xr:uid="{00000000-0004-0000-0000-0000E6060000}"/>
    <hyperlink ref="E1778" location="A125608528W" display="A125608528W" xr:uid="{00000000-0004-0000-0000-0000E7060000}"/>
    <hyperlink ref="E1779" location="A125597008C" display="A125597008C" xr:uid="{00000000-0004-0000-0000-0000E8060000}"/>
    <hyperlink ref="E1780" location="A125625808J" display="A125625808J" xr:uid="{00000000-0004-0000-0000-0000E9060000}"/>
    <hyperlink ref="E1781" location="A125611408L" display="A125611408L" xr:uid="{00000000-0004-0000-0000-0000EA060000}"/>
    <hyperlink ref="E1782" location="A125591248F" display="A125591248F" xr:uid="{00000000-0004-0000-0000-0000EB060000}"/>
    <hyperlink ref="E1783" location="A125620048L" display="A125620048L" xr:uid="{00000000-0004-0000-0000-0000EC060000}"/>
    <hyperlink ref="E1784" location="A125605648K" display="A125605648K" xr:uid="{00000000-0004-0000-0000-0000ED060000}"/>
    <hyperlink ref="E1785" location="A125599888X" display="A125599888X" xr:uid="{00000000-0004-0000-0000-0000EE060000}"/>
    <hyperlink ref="E1786" location="A125628688F" display="A125628688F" xr:uid="{00000000-0004-0000-0000-0000EF060000}"/>
    <hyperlink ref="E1787" location="A125614288K" display="A125614288K" xr:uid="{00000000-0004-0000-0000-0000F0060000}"/>
    <hyperlink ref="E1788" location="A125602768X" display="A125602768X" xr:uid="{00000000-0004-0000-0000-0000F1060000}"/>
    <hyperlink ref="E1789" location="A125631568W" display="A125631568W" xr:uid="{00000000-0004-0000-0000-0000F2060000}"/>
    <hyperlink ref="E1790" location="A125617168W" display="A125617168W" xr:uid="{00000000-0004-0000-0000-0000F3060000}"/>
    <hyperlink ref="E1791" location="A125594130C" display="A125594130C" xr:uid="{00000000-0004-0000-0000-0000F4060000}"/>
    <hyperlink ref="E1792" location="A125622930J" display="A125622930J" xr:uid="{00000000-0004-0000-0000-0000F5060000}"/>
    <hyperlink ref="E1793" location="A125608530J" display="A125608530J" xr:uid="{00000000-0004-0000-0000-0000F6060000}"/>
    <hyperlink ref="E1794" location="A125594208T" display="A125594208T" xr:uid="{00000000-0004-0000-0000-0000F7060000}"/>
    <hyperlink ref="E1795" location="A125623008X" display="A125623008X" xr:uid="{00000000-0004-0000-0000-0000F8060000}"/>
    <hyperlink ref="E1796" location="A125608608W" display="A125608608W" xr:uid="{00000000-0004-0000-0000-0000F9060000}"/>
    <hyperlink ref="E1797" location="A125597088R" display="A125597088R" xr:uid="{00000000-0004-0000-0000-0000FA060000}"/>
    <hyperlink ref="E1798" location="A125625888V" display="A125625888V" xr:uid="{00000000-0004-0000-0000-0000FB060000}"/>
    <hyperlink ref="E1799" location="A125611488X" display="A125611488X" xr:uid="{00000000-0004-0000-0000-0000FC060000}"/>
    <hyperlink ref="E1800" location="A125591328F" display="A125591328F" xr:uid="{00000000-0004-0000-0000-0000FD060000}"/>
    <hyperlink ref="E1801" location="A125620128L" display="A125620128L" xr:uid="{00000000-0004-0000-0000-0000FE060000}"/>
    <hyperlink ref="E1802" location="A125605728K" display="A125605728K" xr:uid="{00000000-0004-0000-0000-0000FF060000}"/>
    <hyperlink ref="E1803" location="A125599968X" display="A125599968X" xr:uid="{00000000-0004-0000-0000-000000070000}"/>
    <hyperlink ref="E1804" location="A125628768F" display="A125628768F" xr:uid="{00000000-0004-0000-0000-000001070000}"/>
    <hyperlink ref="E1805" location="A125614368K" display="A125614368K" xr:uid="{00000000-0004-0000-0000-000002070000}"/>
    <hyperlink ref="E1806" location="A125602848X" display="A125602848X" xr:uid="{00000000-0004-0000-0000-000003070000}"/>
    <hyperlink ref="E1807" location="A125631648W" display="A125631648W" xr:uid="{00000000-0004-0000-0000-000004070000}"/>
    <hyperlink ref="E1808" location="A125617248W" display="A125617248W" xr:uid="{00000000-0004-0000-0000-000005070000}"/>
    <hyperlink ref="E1809" location="A125594210C" display="A125594210C" xr:uid="{00000000-0004-0000-0000-000006070000}"/>
    <hyperlink ref="E1810" location="A125623010K" display="A125623010K" xr:uid="{00000000-0004-0000-0000-000007070000}"/>
    <hyperlink ref="E1811" location="A125608610J" display="A125608610J" xr:uid="{00000000-0004-0000-0000-000008070000}"/>
    <hyperlink ref="E1812" location="A125594304T" display="A125594304T" xr:uid="{00000000-0004-0000-0000-000009070000}"/>
    <hyperlink ref="E1813" location="A125623104X" display="A125623104X" xr:uid="{00000000-0004-0000-0000-00000A070000}"/>
    <hyperlink ref="E1814" location="A125608704W" display="A125608704W" xr:uid="{00000000-0004-0000-0000-00000B070000}"/>
    <hyperlink ref="E1815" location="A125597184R" display="A125597184R" xr:uid="{00000000-0004-0000-0000-00000C070000}"/>
    <hyperlink ref="E1816" location="A125625984V" display="A125625984V" xr:uid="{00000000-0004-0000-0000-00000D070000}"/>
    <hyperlink ref="E1817" location="A125611584X" display="A125611584X" xr:uid="{00000000-0004-0000-0000-00000E070000}"/>
    <hyperlink ref="E1818" location="A125591424F" display="A125591424F" xr:uid="{00000000-0004-0000-0000-00000F070000}"/>
    <hyperlink ref="E1819" location="A125620224L" display="A125620224L" xr:uid="{00000000-0004-0000-0000-000010070000}"/>
    <hyperlink ref="E1820" location="A125605824K" display="A125605824K" xr:uid="{00000000-0004-0000-0000-000011070000}"/>
    <hyperlink ref="E1821" location="A125600064R" display="A125600064R" xr:uid="{00000000-0004-0000-0000-000012070000}"/>
    <hyperlink ref="E1822" location="A125628864F" display="A125628864F" xr:uid="{00000000-0004-0000-0000-000013070000}"/>
    <hyperlink ref="E1823" location="A125614464K" display="A125614464K" xr:uid="{00000000-0004-0000-0000-000014070000}"/>
    <hyperlink ref="E1824" location="A125602944X" display="A125602944X" xr:uid="{00000000-0004-0000-0000-000015070000}"/>
    <hyperlink ref="E1825" location="A125631744W" display="A125631744W" xr:uid="{00000000-0004-0000-0000-000016070000}"/>
    <hyperlink ref="E1826" location="A125617344W" display="A125617344W" xr:uid="{00000000-0004-0000-0000-000017070000}"/>
    <hyperlink ref="E1827" location="A125594306W" display="A125594306W" xr:uid="{00000000-0004-0000-0000-000018070000}"/>
    <hyperlink ref="E1828" location="A125623106C" display="A125623106C" xr:uid="{00000000-0004-0000-0000-000019070000}"/>
    <hyperlink ref="E1829" location="A125608706A" display="A125608706A" xr:uid="{00000000-0004-0000-0000-00001A070000}"/>
    <hyperlink ref="E1830" location="A125594424K" display="A125594424K" xr:uid="{00000000-0004-0000-0000-00001B070000}"/>
    <hyperlink ref="E1831" location="A125623224T" display="A125623224T" xr:uid="{00000000-0004-0000-0000-00001C070000}"/>
    <hyperlink ref="E1832" location="A125608824R" display="A125608824R" xr:uid="{00000000-0004-0000-0000-00001D070000}"/>
    <hyperlink ref="E1833" location="A125597304W" display="A125597304W" xr:uid="{00000000-0004-0000-0000-00001E070000}"/>
    <hyperlink ref="E1834" location="A125626104C" display="A125626104C" xr:uid="{00000000-0004-0000-0000-00001F070000}"/>
    <hyperlink ref="E1835" location="A125611704F" display="A125611704F" xr:uid="{00000000-0004-0000-0000-000020070000}"/>
    <hyperlink ref="E1836" location="A125591544X" display="A125591544X" xr:uid="{00000000-0004-0000-0000-000021070000}"/>
    <hyperlink ref="E1837" location="A125620344F" display="A125620344F" xr:uid="{00000000-0004-0000-0000-000022070000}"/>
    <hyperlink ref="E1838" location="A125605944C" display="A125605944C" xr:uid="{00000000-0004-0000-0000-000023070000}"/>
    <hyperlink ref="E1839" location="A125600184J" display="A125600184J" xr:uid="{00000000-0004-0000-0000-000024070000}"/>
    <hyperlink ref="E1840" location="A125628984X" display="A125628984X" xr:uid="{00000000-0004-0000-0000-000025070000}"/>
    <hyperlink ref="E1841" location="A125614584C" display="A125614584C" xr:uid="{00000000-0004-0000-0000-000026070000}"/>
    <hyperlink ref="E1842" location="A125603064V" display="A125603064V" xr:uid="{00000000-0004-0000-0000-000027070000}"/>
    <hyperlink ref="E1843" location="A125631864R" display="A125631864R" xr:uid="{00000000-0004-0000-0000-000028070000}"/>
    <hyperlink ref="E1844" location="A125617464R" display="A125617464R" xr:uid="{00000000-0004-0000-0000-000029070000}"/>
    <hyperlink ref="E1845" location="A125594426R" display="A125594426R" xr:uid="{00000000-0004-0000-0000-00002A070000}"/>
    <hyperlink ref="E1846" location="A125623226W" display="A125623226W" xr:uid="{00000000-0004-0000-0000-00002B070000}"/>
    <hyperlink ref="E1847" location="A125608826V" display="A125608826V" xr:uid="{00000000-0004-0000-0000-00002C070000}"/>
    <hyperlink ref="E1848" location="A125594136T" display="A125594136T" xr:uid="{00000000-0004-0000-0000-00002D070000}"/>
    <hyperlink ref="E1849" location="A125622936W" display="A125622936W" xr:uid="{00000000-0004-0000-0000-00002E070000}"/>
    <hyperlink ref="E1850" location="A125608536W" display="A125608536W" xr:uid="{00000000-0004-0000-0000-00002F070000}"/>
    <hyperlink ref="E1851" location="A125597016C" display="A125597016C" xr:uid="{00000000-0004-0000-0000-000030070000}"/>
    <hyperlink ref="E1852" location="A125625816J" display="A125625816J" xr:uid="{00000000-0004-0000-0000-000031070000}"/>
    <hyperlink ref="E1853" location="A125611416L" display="A125611416L" xr:uid="{00000000-0004-0000-0000-000032070000}"/>
    <hyperlink ref="E1854" location="A125591256F" display="A125591256F" xr:uid="{00000000-0004-0000-0000-000033070000}"/>
    <hyperlink ref="E1855" location="A125620056L" display="A125620056L" xr:uid="{00000000-0004-0000-0000-000034070000}"/>
    <hyperlink ref="E1856" location="A125605656K" display="A125605656K" xr:uid="{00000000-0004-0000-0000-000035070000}"/>
    <hyperlink ref="E1857" location="A125599896X" display="A125599896X" xr:uid="{00000000-0004-0000-0000-000036070000}"/>
    <hyperlink ref="E1858" location="A125628696F" display="A125628696F" xr:uid="{00000000-0004-0000-0000-000037070000}"/>
    <hyperlink ref="E1859" location="A125614296K" display="A125614296K" xr:uid="{00000000-0004-0000-0000-000038070000}"/>
    <hyperlink ref="E1860" location="A125602776X" display="A125602776X" xr:uid="{00000000-0004-0000-0000-000039070000}"/>
    <hyperlink ref="E1861" location="A125631576W" display="A125631576W" xr:uid="{00000000-0004-0000-0000-00003A070000}"/>
    <hyperlink ref="E1862" location="A125617176W" display="A125617176W" xr:uid="{00000000-0004-0000-0000-00003B070000}"/>
    <hyperlink ref="E1863" location="A125594138W" display="A125594138W" xr:uid="{00000000-0004-0000-0000-00003C070000}"/>
    <hyperlink ref="E1864" location="A125622938A" display="A125622938A" xr:uid="{00000000-0004-0000-0000-00003D070000}"/>
    <hyperlink ref="E1865" location="A125608538A" display="A125608538A" xr:uid="{00000000-0004-0000-0000-00003E070000}"/>
    <hyperlink ref="E1866" location="A125594344K" display="A125594344K" xr:uid="{00000000-0004-0000-0000-00003F070000}"/>
    <hyperlink ref="E1867" location="A125623144T" display="A125623144T" xr:uid="{00000000-0004-0000-0000-000040070000}"/>
    <hyperlink ref="E1868" location="A125608744R" display="A125608744R" xr:uid="{00000000-0004-0000-0000-000041070000}"/>
    <hyperlink ref="E1869" location="A125597224W" display="A125597224W" xr:uid="{00000000-0004-0000-0000-000042070000}"/>
    <hyperlink ref="E1870" location="A125626024C" display="A125626024C" xr:uid="{00000000-0004-0000-0000-000043070000}"/>
    <hyperlink ref="E1871" location="A125611624F" display="A125611624F" xr:uid="{00000000-0004-0000-0000-000044070000}"/>
    <hyperlink ref="E1872" location="A125591464X" display="A125591464X" xr:uid="{00000000-0004-0000-0000-000045070000}"/>
    <hyperlink ref="E1873" location="A125620264F" display="A125620264F" xr:uid="{00000000-0004-0000-0000-000046070000}"/>
    <hyperlink ref="E1874" location="A125605864C" display="A125605864C" xr:uid="{00000000-0004-0000-0000-000047070000}"/>
    <hyperlink ref="E1875" location="A125600104W" display="A125600104W" xr:uid="{00000000-0004-0000-0000-000048070000}"/>
    <hyperlink ref="E1876" location="A125628904L" display="A125628904L" xr:uid="{00000000-0004-0000-0000-000049070000}"/>
    <hyperlink ref="E1877" location="A125614504T" display="A125614504T" xr:uid="{00000000-0004-0000-0000-00004A070000}"/>
    <hyperlink ref="E1878" location="A125602984T" display="A125602984T" xr:uid="{00000000-0004-0000-0000-00004B070000}"/>
    <hyperlink ref="E1879" location="A125631784R" display="A125631784R" xr:uid="{00000000-0004-0000-0000-00004C070000}"/>
    <hyperlink ref="E1880" location="A125617384R" display="A125617384R" xr:uid="{00000000-0004-0000-0000-00004D070000}"/>
    <hyperlink ref="E1881" location="A125594346R" display="A125594346R" xr:uid="{00000000-0004-0000-0000-00004E070000}"/>
    <hyperlink ref="E1882" location="A125623146W" display="A125623146W" xr:uid="{00000000-0004-0000-0000-00004F070000}"/>
    <hyperlink ref="E1883" location="A125608746V" display="A125608746V" xr:uid="{00000000-0004-0000-0000-000050070000}"/>
    <hyperlink ref="E1884" location="A125594352K" display="A125594352K" xr:uid="{00000000-0004-0000-0000-000051070000}"/>
    <hyperlink ref="E1885" location="A125623152T" display="A125623152T" xr:uid="{00000000-0004-0000-0000-000052070000}"/>
    <hyperlink ref="E1886" location="A125608752R" display="A125608752R" xr:uid="{00000000-0004-0000-0000-000053070000}"/>
    <hyperlink ref="E1887" location="A125597232W" display="A125597232W" xr:uid="{00000000-0004-0000-0000-000054070000}"/>
    <hyperlink ref="E1888" location="A125626032C" display="A125626032C" xr:uid="{00000000-0004-0000-0000-000055070000}"/>
    <hyperlink ref="E1889" location="A125611632F" display="A125611632F" xr:uid="{00000000-0004-0000-0000-000056070000}"/>
    <hyperlink ref="E1890" location="A125591472X" display="A125591472X" xr:uid="{00000000-0004-0000-0000-000057070000}"/>
    <hyperlink ref="E1891" location="A125620272F" display="A125620272F" xr:uid="{00000000-0004-0000-0000-000058070000}"/>
    <hyperlink ref="E1892" location="A125605872C" display="A125605872C" xr:uid="{00000000-0004-0000-0000-000059070000}"/>
    <hyperlink ref="E1893" location="A125600112W" display="A125600112W" xr:uid="{00000000-0004-0000-0000-00005A070000}"/>
    <hyperlink ref="E1894" location="A125628912L" display="A125628912L" xr:uid="{00000000-0004-0000-0000-00005B070000}"/>
    <hyperlink ref="E1895" location="A125614512T" display="A125614512T" xr:uid="{00000000-0004-0000-0000-00005C070000}"/>
    <hyperlink ref="E1896" location="A125602992T" display="A125602992T" xr:uid="{00000000-0004-0000-0000-00005D070000}"/>
    <hyperlink ref="E1897" location="A125631792R" display="A125631792R" xr:uid="{00000000-0004-0000-0000-00005E070000}"/>
    <hyperlink ref="E1898" location="A125617392R" display="A125617392R" xr:uid="{00000000-0004-0000-0000-00005F070000}"/>
    <hyperlink ref="E1899" location="A125594354R" display="A125594354R" xr:uid="{00000000-0004-0000-0000-000060070000}"/>
    <hyperlink ref="E1900" location="A125623154W" display="A125623154W" xr:uid="{00000000-0004-0000-0000-000061070000}"/>
    <hyperlink ref="E1901" location="A125608754V" display="A125608754V" xr:uid="{00000000-0004-0000-0000-000062070000}"/>
    <hyperlink ref="E1902" location="A125594176K" display="A125594176K" xr:uid="{00000000-0004-0000-0000-000063070000}"/>
    <hyperlink ref="E1903" location="A125622976R" display="A125622976R" xr:uid="{00000000-0004-0000-0000-000064070000}"/>
    <hyperlink ref="E1904" location="A125608576R" display="A125608576R" xr:uid="{00000000-0004-0000-0000-000065070000}"/>
    <hyperlink ref="E1905" location="A125597056W" display="A125597056W" xr:uid="{00000000-0004-0000-0000-000066070000}"/>
    <hyperlink ref="E1906" location="A125625856A" display="A125625856A" xr:uid="{00000000-0004-0000-0000-000067070000}"/>
    <hyperlink ref="E1907" location="A125611456F" display="A125611456F" xr:uid="{00000000-0004-0000-0000-000068070000}"/>
    <hyperlink ref="E1908" location="A125591296X" display="A125591296X" xr:uid="{00000000-0004-0000-0000-000069070000}"/>
    <hyperlink ref="E1909" location="A125620096F" display="A125620096F" xr:uid="{00000000-0004-0000-0000-00006A070000}"/>
    <hyperlink ref="E1910" location="A125605696C" display="A125605696C" xr:uid="{00000000-0004-0000-0000-00006B070000}"/>
    <hyperlink ref="E1911" location="A125599936F" display="A125599936F" xr:uid="{00000000-0004-0000-0000-00006C070000}"/>
    <hyperlink ref="E1912" location="A125628736L" display="A125628736L" xr:uid="{00000000-0004-0000-0000-00006D070000}"/>
    <hyperlink ref="E1913" location="A125614336T" display="A125614336T" xr:uid="{00000000-0004-0000-0000-00006E070000}"/>
    <hyperlink ref="E1914" location="A125602816F" display="A125602816F" xr:uid="{00000000-0004-0000-0000-00006F070000}"/>
    <hyperlink ref="E1915" location="A125631616C" display="A125631616C" xr:uid="{00000000-0004-0000-0000-000070070000}"/>
    <hyperlink ref="E1916" location="A125617216C" display="A125617216C" xr:uid="{00000000-0004-0000-0000-000071070000}"/>
    <hyperlink ref="E1917" location="A125594178R" display="A125594178R" xr:uid="{00000000-0004-0000-0000-000072070000}"/>
    <hyperlink ref="E1918" location="A125622978V" display="A125622978V" xr:uid="{00000000-0004-0000-0000-000073070000}"/>
    <hyperlink ref="E1919" location="A125608578V" display="A125608578V" xr:uid="{00000000-0004-0000-0000-000074070000}"/>
    <hyperlink ref="E1920" location="A125594144T" display="A125594144T" xr:uid="{00000000-0004-0000-0000-000075070000}"/>
    <hyperlink ref="E1921" location="A125622944W" display="A125622944W" xr:uid="{00000000-0004-0000-0000-000076070000}"/>
    <hyperlink ref="E1922" location="A125608544W" display="A125608544W" xr:uid="{00000000-0004-0000-0000-000077070000}"/>
    <hyperlink ref="E1923" location="A125597024C" display="A125597024C" xr:uid="{00000000-0004-0000-0000-000078070000}"/>
    <hyperlink ref="E1924" location="A125625824J" display="A125625824J" xr:uid="{00000000-0004-0000-0000-000079070000}"/>
    <hyperlink ref="E1925" location="A125611424L" display="A125611424L" xr:uid="{00000000-0004-0000-0000-00007A070000}"/>
    <hyperlink ref="E1926" location="A125591264F" display="A125591264F" xr:uid="{00000000-0004-0000-0000-00007B070000}"/>
    <hyperlink ref="E1927" location="A125620064L" display="A125620064L" xr:uid="{00000000-0004-0000-0000-00007C070000}"/>
    <hyperlink ref="E1928" location="A125605664K" display="A125605664K" xr:uid="{00000000-0004-0000-0000-00007D070000}"/>
    <hyperlink ref="E1929" location="A125599904L" display="A125599904L" xr:uid="{00000000-0004-0000-0000-00007E070000}"/>
    <hyperlink ref="E1930" location="A125628704V" display="A125628704V" xr:uid="{00000000-0004-0000-0000-00007F070000}"/>
    <hyperlink ref="E1931" location="A125614304X" display="A125614304X" xr:uid="{00000000-0004-0000-0000-000080070000}"/>
    <hyperlink ref="E1932" location="A125602784X" display="A125602784X" xr:uid="{00000000-0004-0000-0000-000081070000}"/>
    <hyperlink ref="E1933" location="A125631584W" display="A125631584W" xr:uid="{00000000-0004-0000-0000-000082070000}"/>
    <hyperlink ref="E1934" location="A125617184W" display="A125617184W" xr:uid="{00000000-0004-0000-0000-000083070000}"/>
    <hyperlink ref="E1935" location="A125594146W" display="A125594146W" xr:uid="{00000000-0004-0000-0000-000084070000}"/>
    <hyperlink ref="E1936" location="A125622946A" display="A125622946A" xr:uid="{00000000-0004-0000-0000-000085070000}"/>
    <hyperlink ref="E1937" location="A125608546A" display="A125608546A" xr:uid="{00000000-0004-0000-0000-000086070000}"/>
    <hyperlink ref="E1938" location="A125594216T" display="A125594216T" xr:uid="{00000000-0004-0000-0000-000087070000}"/>
    <hyperlink ref="E1939" location="A125623016X" display="A125623016X" xr:uid="{00000000-0004-0000-0000-000088070000}"/>
    <hyperlink ref="E1940" location="A125608616W" display="A125608616W" xr:uid="{00000000-0004-0000-0000-000089070000}"/>
    <hyperlink ref="E1941" location="A125597096R" display="A125597096R" xr:uid="{00000000-0004-0000-0000-00008A070000}"/>
    <hyperlink ref="E1942" location="A125625896V" display="A125625896V" xr:uid="{00000000-0004-0000-0000-00008B070000}"/>
    <hyperlink ref="E1943" location="A125611496X" display="A125611496X" xr:uid="{00000000-0004-0000-0000-00008C070000}"/>
    <hyperlink ref="E1944" location="A125591336F" display="A125591336F" xr:uid="{00000000-0004-0000-0000-00008D070000}"/>
    <hyperlink ref="E1945" location="A125620136L" display="A125620136L" xr:uid="{00000000-0004-0000-0000-00008E070000}"/>
    <hyperlink ref="E1946" location="A125605736K" display="A125605736K" xr:uid="{00000000-0004-0000-0000-00008F070000}"/>
    <hyperlink ref="E1947" location="A125599976X" display="A125599976X" xr:uid="{00000000-0004-0000-0000-000090070000}"/>
    <hyperlink ref="E1948" location="A125628776F" display="A125628776F" xr:uid="{00000000-0004-0000-0000-000091070000}"/>
    <hyperlink ref="E1949" location="A125614376K" display="A125614376K" xr:uid="{00000000-0004-0000-0000-000092070000}"/>
    <hyperlink ref="E1950" location="A125602856X" display="A125602856X" xr:uid="{00000000-0004-0000-0000-000093070000}"/>
    <hyperlink ref="E1951" location="A125631656W" display="A125631656W" xr:uid="{00000000-0004-0000-0000-000094070000}"/>
    <hyperlink ref="E1952" location="A125617256W" display="A125617256W" xr:uid="{00000000-0004-0000-0000-000095070000}"/>
    <hyperlink ref="E1953" location="A125594218W" display="A125594218W" xr:uid="{00000000-0004-0000-0000-000096070000}"/>
    <hyperlink ref="E1954" location="A125623018C" display="A125623018C" xr:uid="{00000000-0004-0000-0000-000097070000}"/>
    <hyperlink ref="E1955" location="A125608618A" display="A125608618A" xr:uid="{00000000-0004-0000-0000-000098070000}"/>
    <hyperlink ref="E1956" location="A125594168K" display="A125594168K" xr:uid="{00000000-0004-0000-0000-000099070000}"/>
    <hyperlink ref="E1957" location="A125622968R" display="A125622968R" xr:uid="{00000000-0004-0000-0000-00009A070000}"/>
    <hyperlink ref="E1958" location="A125608568R" display="A125608568R" xr:uid="{00000000-0004-0000-0000-00009B070000}"/>
    <hyperlink ref="E1959" location="A125597048W" display="A125597048W" xr:uid="{00000000-0004-0000-0000-00009C070000}"/>
    <hyperlink ref="E1960" location="A125625848A" display="A125625848A" xr:uid="{00000000-0004-0000-0000-00009D070000}"/>
    <hyperlink ref="E1961" location="A125611448F" display="A125611448F" xr:uid="{00000000-0004-0000-0000-00009E070000}"/>
    <hyperlink ref="E1962" location="A125591288X" display="A125591288X" xr:uid="{00000000-0004-0000-0000-00009F070000}"/>
    <hyperlink ref="E1963" location="A125620088F" display="A125620088F" xr:uid="{00000000-0004-0000-0000-0000A0070000}"/>
    <hyperlink ref="E1964" location="A125605688C" display="A125605688C" xr:uid="{00000000-0004-0000-0000-0000A1070000}"/>
    <hyperlink ref="E1965" location="A125599928F" display="A125599928F" xr:uid="{00000000-0004-0000-0000-0000A2070000}"/>
    <hyperlink ref="E1966" location="A125628728L" display="A125628728L" xr:uid="{00000000-0004-0000-0000-0000A3070000}"/>
    <hyperlink ref="E1967" location="A125614328T" display="A125614328T" xr:uid="{00000000-0004-0000-0000-0000A4070000}"/>
    <hyperlink ref="E1968" location="A125602808F" display="A125602808F" xr:uid="{00000000-0004-0000-0000-0000A5070000}"/>
    <hyperlink ref="E1969" location="A125631608C" display="A125631608C" xr:uid="{00000000-0004-0000-0000-0000A6070000}"/>
    <hyperlink ref="E1970" location="A125617208C" display="A125617208C" xr:uid="{00000000-0004-0000-0000-0000A7070000}"/>
    <hyperlink ref="E1971" location="A125594170W" display="A125594170W" xr:uid="{00000000-0004-0000-0000-0000A8070000}"/>
    <hyperlink ref="E1972" location="A125622970A" display="A125622970A" xr:uid="{00000000-0004-0000-0000-0000A9070000}"/>
    <hyperlink ref="E1973" location="A125608570A" display="A125608570A" xr:uid="{00000000-0004-0000-0000-0000AA070000}"/>
    <hyperlink ref="E1974" location="A125594224T" display="A125594224T" xr:uid="{00000000-0004-0000-0000-0000AB070000}"/>
    <hyperlink ref="E1975" location="A125623024X" display="A125623024X" xr:uid="{00000000-0004-0000-0000-0000AC070000}"/>
    <hyperlink ref="E1976" location="A125608624W" display="A125608624W" xr:uid="{00000000-0004-0000-0000-0000AD070000}"/>
    <hyperlink ref="E1977" location="A125597104C" display="A125597104C" xr:uid="{00000000-0004-0000-0000-0000AE070000}"/>
    <hyperlink ref="E1978" location="A125625904J" display="A125625904J" xr:uid="{00000000-0004-0000-0000-0000AF070000}"/>
    <hyperlink ref="E1979" location="A125611504L" display="A125611504L" xr:uid="{00000000-0004-0000-0000-0000B0070000}"/>
    <hyperlink ref="E1980" location="A125591344F" display="A125591344F" xr:uid="{00000000-0004-0000-0000-0000B1070000}"/>
    <hyperlink ref="E1981" location="A125620144L" display="A125620144L" xr:uid="{00000000-0004-0000-0000-0000B2070000}"/>
    <hyperlink ref="E1982" location="A125605744K" display="A125605744K" xr:uid="{00000000-0004-0000-0000-0000B3070000}"/>
    <hyperlink ref="E1983" location="A125599984X" display="A125599984X" xr:uid="{00000000-0004-0000-0000-0000B4070000}"/>
    <hyperlink ref="E1984" location="A125628784F" display="A125628784F" xr:uid="{00000000-0004-0000-0000-0000B5070000}"/>
    <hyperlink ref="E1985" location="A125614384K" display="A125614384K" xr:uid="{00000000-0004-0000-0000-0000B6070000}"/>
    <hyperlink ref="E1986" location="A125602864X" display="A125602864X" xr:uid="{00000000-0004-0000-0000-0000B7070000}"/>
    <hyperlink ref="E1987" location="A125631664W" display="A125631664W" xr:uid="{00000000-0004-0000-0000-0000B8070000}"/>
    <hyperlink ref="E1988" location="A125617264W" display="A125617264W" xr:uid="{00000000-0004-0000-0000-0000B9070000}"/>
    <hyperlink ref="E1989" location="A125594226W" display="A125594226W" xr:uid="{00000000-0004-0000-0000-0000BA070000}"/>
    <hyperlink ref="E1990" location="A125623026C" display="A125623026C" xr:uid="{00000000-0004-0000-0000-0000BB070000}"/>
    <hyperlink ref="E1991" location="A125608626A" display="A125608626A" xr:uid="{00000000-0004-0000-0000-0000BC070000}"/>
    <hyperlink ref="E1992" location="A125594184K" display="A125594184K" xr:uid="{00000000-0004-0000-0000-0000BD070000}"/>
    <hyperlink ref="E1993" location="A125622984R" display="A125622984R" xr:uid="{00000000-0004-0000-0000-0000BE070000}"/>
    <hyperlink ref="E1994" location="A125608584R" display="A125608584R" xr:uid="{00000000-0004-0000-0000-0000BF070000}"/>
    <hyperlink ref="E1995" location="A125597064W" display="A125597064W" xr:uid="{00000000-0004-0000-0000-0000C0070000}"/>
    <hyperlink ref="E1996" location="A125625864A" display="A125625864A" xr:uid="{00000000-0004-0000-0000-0000C1070000}"/>
    <hyperlink ref="E1997" location="A125611464F" display="A125611464F" xr:uid="{00000000-0004-0000-0000-0000C2070000}"/>
    <hyperlink ref="E1998" location="A125591304L" display="A125591304L" xr:uid="{00000000-0004-0000-0000-0000C3070000}"/>
    <hyperlink ref="E1999" location="A125620104V" display="A125620104V" xr:uid="{00000000-0004-0000-0000-0000C4070000}"/>
    <hyperlink ref="E2000" location="A125605704T" display="A125605704T" xr:uid="{00000000-0004-0000-0000-0000C5070000}"/>
    <hyperlink ref="E2001" location="A125599944F" display="A125599944F" xr:uid="{00000000-0004-0000-0000-0000C6070000}"/>
    <hyperlink ref="E2002" location="A125628744L" display="A125628744L" xr:uid="{00000000-0004-0000-0000-0000C7070000}"/>
    <hyperlink ref="E2003" location="A125614344T" display="A125614344T" xr:uid="{00000000-0004-0000-0000-0000C8070000}"/>
    <hyperlink ref="E2004" location="A125602824F" display="A125602824F" xr:uid="{00000000-0004-0000-0000-0000C9070000}"/>
    <hyperlink ref="E2005" location="A125631624C" display="A125631624C" xr:uid="{00000000-0004-0000-0000-0000CA070000}"/>
    <hyperlink ref="E2006" location="A125617224C" display="A125617224C" xr:uid="{00000000-0004-0000-0000-0000CB070000}"/>
    <hyperlink ref="E2007" location="A125594186R" display="A125594186R" xr:uid="{00000000-0004-0000-0000-0000CC070000}"/>
    <hyperlink ref="E2008" location="A125622986V" display="A125622986V" xr:uid="{00000000-0004-0000-0000-0000CD070000}"/>
    <hyperlink ref="E2009" location="A125608586V" display="A125608586V" xr:uid="{00000000-0004-0000-0000-0000CE070000}"/>
    <hyperlink ref="E2010" location="A125594232T" display="A125594232T" xr:uid="{00000000-0004-0000-0000-0000CF070000}"/>
    <hyperlink ref="E2011" location="A125623032X" display="A125623032X" xr:uid="{00000000-0004-0000-0000-0000D0070000}"/>
    <hyperlink ref="E2012" location="A125608632W" display="A125608632W" xr:uid="{00000000-0004-0000-0000-0000D1070000}"/>
    <hyperlink ref="E2013" location="A125597112C" display="A125597112C" xr:uid="{00000000-0004-0000-0000-0000D2070000}"/>
    <hyperlink ref="E2014" location="A125625912J" display="A125625912J" xr:uid="{00000000-0004-0000-0000-0000D3070000}"/>
    <hyperlink ref="E2015" location="A125611512L" display="A125611512L" xr:uid="{00000000-0004-0000-0000-0000D4070000}"/>
    <hyperlink ref="E2016" location="A125591352F" display="A125591352F" xr:uid="{00000000-0004-0000-0000-0000D5070000}"/>
    <hyperlink ref="E2017" location="A125620152L" display="A125620152L" xr:uid="{00000000-0004-0000-0000-0000D6070000}"/>
    <hyperlink ref="E2018" location="A125605752K" display="A125605752K" xr:uid="{00000000-0004-0000-0000-0000D7070000}"/>
    <hyperlink ref="E2019" location="A125599992X" display="A125599992X" xr:uid="{00000000-0004-0000-0000-0000D8070000}"/>
    <hyperlink ref="E2020" location="A125628792F" display="A125628792F" xr:uid="{00000000-0004-0000-0000-0000D9070000}"/>
    <hyperlink ref="E2021" location="A125614392K" display="A125614392K" xr:uid="{00000000-0004-0000-0000-0000DA070000}"/>
    <hyperlink ref="E2022" location="A125602872X" display="A125602872X" xr:uid="{00000000-0004-0000-0000-0000DB070000}"/>
    <hyperlink ref="E2023" location="A125631672W" display="A125631672W" xr:uid="{00000000-0004-0000-0000-0000DC070000}"/>
    <hyperlink ref="E2024" location="A125617272W" display="A125617272W" xr:uid="{00000000-0004-0000-0000-0000DD070000}"/>
    <hyperlink ref="E2025" location="A125594234W" display="A125594234W" xr:uid="{00000000-0004-0000-0000-0000DE070000}"/>
    <hyperlink ref="E2026" location="A125623034C" display="A125623034C" xr:uid="{00000000-0004-0000-0000-0000DF070000}"/>
    <hyperlink ref="E2027" location="A125608634A" display="A125608634A" xr:uid="{00000000-0004-0000-0000-0000E0070000}"/>
    <hyperlink ref="E2028" location="A125594312T" display="A125594312T" xr:uid="{00000000-0004-0000-0000-0000E1070000}"/>
    <hyperlink ref="E2029" location="A125623112X" display="A125623112X" xr:uid="{00000000-0004-0000-0000-0000E2070000}"/>
    <hyperlink ref="E2030" location="A125608712W" display="A125608712W" xr:uid="{00000000-0004-0000-0000-0000E3070000}"/>
    <hyperlink ref="E2031" location="A125597192R" display="A125597192R" xr:uid="{00000000-0004-0000-0000-0000E4070000}"/>
    <hyperlink ref="E2032" location="A125625992V" display="A125625992V" xr:uid="{00000000-0004-0000-0000-0000E5070000}"/>
    <hyperlink ref="E2033" location="A125611592X" display="A125611592X" xr:uid="{00000000-0004-0000-0000-0000E6070000}"/>
    <hyperlink ref="E2034" location="A125591432F" display="A125591432F" xr:uid="{00000000-0004-0000-0000-0000E7070000}"/>
    <hyperlink ref="E2035" location="A125620232L" display="A125620232L" xr:uid="{00000000-0004-0000-0000-0000E8070000}"/>
    <hyperlink ref="E2036" location="A125605832K" display="A125605832K" xr:uid="{00000000-0004-0000-0000-0000E9070000}"/>
    <hyperlink ref="E2037" location="A125600072R" display="A125600072R" xr:uid="{00000000-0004-0000-0000-0000EA070000}"/>
    <hyperlink ref="E2038" location="A125628872F" display="A125628872F" xr:uid="{00000000-0004-0000-0000-0000EB070000}"/>
    <hyperlink ref="E2039" location="A125614472K" display="A125614472K" xr:uid="{00000000-0004-0000-0000-0000EC070000}"/>
    <hyperlink ref="E2040" location="A125602952X" display="A125602952X" xr:uid="{00000000-0004-0000-0000-0000ED070000}"/>
    <hyperlink ref="E2041" location="A125631752W" display="A125631752W" xr:uid="{00000000-0004-0000-0000-0000EE070000}"/>
    <hyperlink ref="E2042" location="A125617352W" display="A125617352W" xr:uid="{00000000-0004-0000-0000-0000EF070000}"/>
    <hyperlink ref="E2043" location="A125594314W" display="A125594314W" xr:uid="{00000000-0004-0000-0000-0000F0070000}"/>
    <hyperlink ref="E2044" location="A125623114C" display="A125623114C" xr:uid="{00000000-0004-0000-0000-0000F1070000}"/>
    <hyperlink ref="E2045" location="A125608714A" display="A125608714A" xr:uid="{00000000-0004-0000-0000-0000F2070000}"/>
    <hyperlink ref="E2046" location="A125594240T" display="A125594240T" xr:uid="{00000000-0004-0000-0000-0000F3070000}"/>
    <hyperlink ref="E2047" location="A125623040X" display="A125623040X" xr:uid="{00000000-0004-0000-0000-0000F4070000}"/>
    <hyperlink ref="E2048" location="A125608640W" display="A125608640W" xr:uid="{00000000-0004-0000-0000-0000F5070000}"/>
    <hyperlink ref="E2049" location="A125597120C" display="A125597120C" xr:uid="{00000000-0004-0000-0000-0000F6070000}"/>
    <hyperlink ref="E2050" location="A125625920J" display="A125625920J" xr:uid="{00000000-0004-0000-0000-0000F7070000}"/>
    <hyperlink ref="E2051" location="A125611520L" display="A125611520L" xr:uid="{00000000-0004-0000-0000-0000F8070000}"/>
    <hyperlink ref="E2052" location="A125591360F" display="A125591360F" xr:uid="{00000000-0004-0000-0000-0000F9070000}"/>
    <hyperlink ref="E2053" location="A125620160L" display="A125620160L" xr:uid="{00000000-0004-0000-0000-0000FA070000}"/>
    <hyperlink ref="E2054" location="A125605760K" display="A125605760K" xr:uid="{00000000-0004-0000-0000-0000FB070000}"/>
    <hyperlink ref="E2055" location="A125600000C" display="A125600000C" xr:uid="{00000000-0004-0000-0000-0000FC070000}"/>
    <hyperlink ref="E2056" location="A125628800V" display="A125628800V" xr:uid="{00000000-0004-0000-0000-0000FD070000}"/>
    <hyperlink ref="E2057" location="A125614400X" display="A125614400X" xr:uid="{00000000-0004-0000-0000-0000FE070000}"/>
    <hyperlink ref="E2058" location="A125602880X" display="A125602880X" xr:uid="{00000000-0004-0000-0000-0000FF070000}"/>
    <hyperlink ref="E2059" location="A125631680W" display="A125631680W" xr:uid="{00000000-0004-0000-0000-000000080000}"/>
    <hyperlink ref="E2060" location="A125617280W" display="A125617280W" xr:uid="{00000000-0004-0000-0000-000001080000}"/>
    <hyperlink ref="E2061" location="A125594242W" display="A125594242W" xr:uid="{00000000-0004-0000-0000-000002080000}"/>
    <hyperlink ref="E2062" location="A125623042C" display="A125623042C" xr:uid="{00000000-0004-0000-0000-000003080000}"/>
    <hyperlink ref="E2063" location="A125608642A" display="A125608642A" xr:uid="{00000000-0004-0000-0000-000004080000}"/>
    <hyperlink ref="E2064" location="A125594192K" display="A125594192K" xr:uid="{00000000-0004-0000-0000-000005080000}"/>
    <hyperlink ref="E2065" location="A125622992R" display="A125622992R" xr:uid="{00000000-0004-0000-0000-000006080000}"/>
    <hyperlink ref="E2066" location="A125608592R" display="A125608592R" xr:uid="{00000000-0004-0000-0000-000007080000}"/>
    <hyperlink ref="E2067" location="A125597072W" display="A125597072W" xr:uid="{00000000-0004-0000-0000-000008080000}"/>
    <hyperlink ref="E2068" location="A125625872A" display="A125625872A" xr:uid="{00000000-0004-0000-0000-000009080000}"/>
    <hyperlink ref="E2069" location="A125611472F" display="A125611472F" xr:uid="{00000000-0004-0000-0000-00000A080000}"/>
    <hyperlink ref="E2070" location="A125591312L" display="A125591312L" xr:uid="{00000000-0004-0000-0000-00000B080000}"/>
    <hyperlink ref="E2071" location="A125620112V" display="A125620112V" xr:uid="{00000000-0004-0000-0000-00000C080000}"/>
    <hyperlink ref="E2072" location="A125605712T" display="A125605712T" xr:uid="{00000000-0004-0000-0000-00000D080000}"/>
    <hyperlink ref="E2073" location="A125599952F" display="A125599952F" xr:uid="{00000000-0004-0000-0000-00000E080000}"/>
    <hyperlink ref="E2074" location="A125628752L" display="A125628752L" xr:uid="{00000000-0004-0000-0000-00000F080000}"/>
    <hyperlink ref="E2075" location="A125614352T" display="A125614352T" xr:uid="{00000000-0004-0000-0000-000010080000}"/>
    <hyperlink ref="E2076" location="A125602832F" display="A125602832F" xr:uid="{00000000-0004-0000-0000-000011080000}"/>
    <hyperlink ref="E2077" location="A125631632C" display="A125631632C" xr:uid="{00000000-0004-0000-0000-000012080000}"/>
    <hyperlink ref="E2078" location="A125617232C" display="A125617232C" xr:uid="{00000000-0004-0000-0000-000013080000}"/>
    <hyperlink ref="E2079" location="A125594194R" display="A125594194R" xr:uid="{00000000-0004-0000-0000-000014080000}"/>
    <hyperlink ref="E2080" location="A125622994V" display="A125622994V" xr:uid="{00000000-0004-0000-0000-000015080000}"/>
    <hyperlink ref="E2081" location="A125608594V" display="A125608594V" xr:uid="{00000000-0004-0000-0000-000016080000}"/>
    <hyperlink ref="E2082" location="A125594360K" display="A125594360K" xr:uid="{00000000-0004-0000-0000-000017080000}"/>
    <hyperlink ref="E2083" location="A125623160T" display="A125623160T" xr:uid="{00000000-0004-0000-0000-000018080000}"/>
    <hyperlink ref="E2084" location="A125608760R" display="A125608760R" xr:uid="{00000000-0004-0000-0000-000019080000}"/>
    <hyperlink ref="E2085" location="A125597240W" display="A125597240W" xr:uid="{00000000-0004-0000-0000-00001A080000}"/>
    <hyperlink ref="E2086" location="A125626040C" display="A125626040C" xr:uid="{00000000-0004-0000-0000-00001B080000}"/>
    <hyperlink ref="E2087" location="A125611640F" display="A125611640F" xr:uid="{00000000-0004-0000-0000-00001C080000}"/>
    <hyperlink ref="E2088" location="A125591480X" display="A125591480X" xr:uid="{00000000-0004-0000-0000-00001D080000}"/>
    <hyperlink ref="E2089" location="A125620280F" display="A125620280F" xr:uid="{00000000-0004-0000-0000-00001E080000}"/>
    <hyperlink ref="E2090" location="A125605880C" display="A125605880C" xr:uid="{00000000-0004-0000-0000-00001F080000}"/>
    <hyperlink ref="E2091" location="A125600120W" display="A125600120W" xr:uid="{00000000-0004-0000-0000-000020080000}"/>
    <hyperlink ref="E2092" location="A125628920L" display="A125628920L" xr:uid="{00000000-0004-0000-0000-000021080000}"/>
    <hyperlink ref="E2093" location="A125614520T" display="A125614520T" xr:uid="{00000000-0004-0000-0000-000022080000}"/>
    <hyperlink ref="E2094" location="A125603000J" display="A125603000J" xr:uid="{00000000-0004-0000-0000-000023080000}"/>
    <hyperlink ref="E2095" location="A125631800C" display="A125631800C" xr:uid="{00000000-0004-0000-0000-000024080000}"/>
    <hyperlink ref="E2096" location="A125617400C" display="A125617400C" xr:uid="{00000000-0004-0000-0000-000025080000}"/>
    <hyperlink ref="E2097" location="A125594362R" display="A125594362R" xr:uid="{00000000-0004-0000-0000-000026080000}"/>
    <hyperlink ref="E2098" location="A125623162W" display="A125623162W" xr:uid="{00000000-0004-0000-0000-000027080000}"/>
    <hyperlink ref="E2099" location="A125608762V" display="A125608762V" xr:uid="{00000000-0004-0000-0000-000028080000}"/>
    <hyperlink ref="E2100" location="A125594320T" display="A125594320T" xr:uid="{00000000-0004-0000-0000-000029080000}"/>
    <hyperlink ref="E2101" location="A125623120X" display="A125623120X" xr:uid="{00000000-0004-0000-0000-00002A080000}"/>
    <hyperlink ref="E2102" location="A125608720W" display="A125608720W" xr:uid="{00000000-0004-0000-0000-00002B080000}"/>
    <hyperlink ref="E2103" location="A125597200C" display="A125597200C" xr:uid="{00000000-0004-0000-0000-00002C080000}"/>
    <hyperlink ref="E2104" location="A125626000K" display="A125626000K" xr:uid="{00000000-0004-0000-0000-00002D080000}"/>
    <hyperlink ref="E2105" location="A125611600L" display="A125611600L" xr:uid="{00000000-0004-0000-0000-00002E080000}"/>
    <hyperlink ref="E2106" location="A125591440F" display="A125591440F" xr:uid="{00000000-0004-0000-0000-00002F080000}"/>
    <hyperlink ref="E2107" location="A125620240L" display="A125620240L" xr:uid="{00000000-0004-0000-0000-000030080000}"/>
    <hyperlink ref="E2108" location="A125605840K" display="A125605840K" xr:uid="{00000000-0004-0000-0000-000031080000}"/>
    <hyperlink ref="E2109" location="A125600080R" display="A125600080R" xr:uid="{00000000-0004-0000-0000-000032080000}"/>
    <hyperlink ref="E2110" location="A125628880F" display="A125628880F" xr:uid="{00000000-0004-0000-0000-000033080000}"/>
    <hyperlink ref="E2111" location="A125614480K" display="A125614480K" xr:uid="{00000000-0004-0000-0000-000034080000}"/>
    <hyperlink ref="E2112" location="A125602960X" display="A125602960X" xr:uid="{00000000-0004-0000-0000-000035080000}"/>
    <hyperlink ref="E2113" location="A125631760W" display="A125631760W" xr:uid="{00000000-0004-0000-0000-000036080000}"/>
    <hyperlink ref="E2114" location="A125617360W" display="A125617360W" xr:uid="{00000000-0004-0000-0000-000037080000}"/>
    <hyperlink ref="E2115" location="A125594322W" display="A125594322W" xr:uid="{00000000-0004-0000-0000-000038080000}"/>
    <hyperlink ref="E2116" location="A125623122C" display="A125623122C" xr:uid="{00000000-0004-0000-0000-000039080000}"/>
    <hyperlink ref="E2117" location="A125608722A" display="A125608722A" xr:uid="{00000000-0004-0000-0000-00003A080000}"/>
    <hyperlink ref="E2118" location="A125594328K" display="A125594328K" xr:uid="{00000000-0004-0000-0000-00003B080000}"/>
    <hyperlink ref="E2119" location="A125623128T" display="A125623128T" xr:uid="{00000000-0004-0000-0000-00003C080000}"/>
    <hyperlink ref="E2120" location="A125608728R" display="A125608728R" xr:uid="{00000000-0004-0000-0000-00003D080000}"/>
    <hyperlink ref="E2121" location="A125597208W" display="A125597208W" xr:uid="{00000000-0004-0000-0000-00003E080000}"/>
    <hyperlink ref="E2122" location="A125626008C" display="A125626008C" xr:uid="{00000000-0004-0000-0000-00003F080000}"/>
    <hyperlink ref="E2123" location="A125611608F" display="A125611608F" xr:uid="{00000000-0004-0000-0000-000040080000}"/>
    <hyperlink ref="E2124" location="A125591448X" display="A125591448X" xr:uid="{00000000-0004-0000-0000-000041080000}"/>
    <hyperlink ref="E2125" location="A125620248F" display="A125620248F" xr:uid="{00000000-0004-0000-0000-000042080000}"/>
    <hyperlink ref="E2126" location="A125605848C" display="A125605848C" xr:uid="{00000000-0004-0000-0000-000043080000}"/>
    <hyperlink ref="E2127" location="A125600088J" display="A125600088J" xr:uid="{00000000-0004-0000-0000-000044080000}"/>
    <hyperlink ref="E2128" location="A125628888X" display="A125628888X" xr:uid="{00000000-0004-0000-0000-000045080000}"/>
    <hyperlink ref="E2129" location="A125614488C" display="A125614488C" xr:uid="{00000000-0004-0000-0000-000046080000}"/>
    <hyperlink ref="E2130" location="A125602968T" display="A125602968T" xr:uid="{00000000-0004-0000-0000-000047080000}"/>
    <hyperlink ref="E2131" location="A125631768R" display="A125631768R" xr:uid="{00000000-0004-0000-0000-000048080000}"/>
    <hyperlink ref="E2132" location="A125617368R" display="A125617368R" xr:uid="{00000000-0004-0000-0000-000049080000}"/>
    <hyperlink ref="E2133" location="A125594330W" display="A125594330W" xr:uid="{00000000-0004-0000-0000-00004A080000}"/>
    <hyperlink ref="E2134" location="A125623130C" display="A125623130C" xr:uid="{00000000-0004-0000-0000-00004B080000}"/>
    <hyperlink ref="E2135" location="A125608730A" display="A125608730A" xr:uid="{00000000-0004-0000-0000-00004C080000}"/>
    <hyperlink ref="E2136" location="A125594432K" display="A125594432K" xr:uid="{00000000-0004-0000-0000-00004D080000}"/>
    <hyperlink ref="E2137" location="A125623232T" display="A125623232T" xr:uid="{00000000-0004-0000-0000-00004E080000}"/>
    <hyperlink ref="E2138" location="A125608832R" display="A125608832R" xr:uid="{00000000-0004-0000-0000-00004F080000}"/>
    <hyperlink ref="E2139" location="A125597312W" display="A125597312W" xr:uid="{00000000-0004-0000-0000-000050080000}"/>
    <hyperlink ref="E2140" location="A125626112C" display="A125626112C" xr:uid="{00000000-0004-0000-0000-000051080000}"/>
    <hyperlink ref="E2141" location="A125611712F" display="A125611712F" xr:uid="{00000000-0004-0000-0000-000052080000}"/>
    <hyperlink ref="E2142" location="A125591552X" display="A125591552X" xr:uid="{00000000-0004-0000-0000-000053080000}"/>
    <hyperlink ref="E2143" location="A125620352F" display="A125620352F" xr:uid="{00000000-0004-0000-0000-000054080000}"/>
    <hyperlink ref="E2144" location="A125605952C" display="A125605952C" xr:uid="{00000000-0004-0000-0000-000055080000}"/>
    <hyperlink ref="E2145" location="A125600192J" display="A125600192J" xr:uid="{00000000-0004-0000-0000-000056080000}"/>
    <hyperlink ref="E2146" location="A125628992X" display="A125628992X" xr:uid="{00000000-0004-0000-0000-000057080000}"/>
    <hyperlink ref="E2147" location="A125614592C" display="A125614592C" xr:uid="{00000000-0004-0000-0000-000058080000}"/>
    <hyperlink ref="E2148" location="A125603072V" display="A125603072V" xr:uid="{00000000-0004-0000-0000-000059080000}"/>
    <hyperlink ref="E2149" location="A125631872R" display="A125631872R" xr:uid="{00000000-0004-0000-0000-00005A080000}"/>
    <hyperlink ref="E2150" location="A125617472R" display="A125617472R" xr:uid="{00000000-0004-0000-0000-00005B080000}"/>
    <hyperlink ref="E2151" location="A125594434R" display="A125594434R" xr:uid="{00000000-0004-0000-0000-00005C080000}"/>
    <hyperlink ref="E2152" location="A125623234W" display="A125623234W" xr:uid="{00000000-0004-0000-0000-00005D080000}"/>
    <hyperlink ref="E2153" location="A125608834V" display="A125608834V" xr:uid="{00000000-0004-0000-0000-00005E080000}"/>
    <hyperlink ref="E2154" location="A125594152T" display="A125594152T" xr:uid="{00000000-0004-0000-0000-00005F080000}"/>
    <hyperlink ref="E2155" location="A125622952W" display="A125622952W" xr:uid="{00000000-0004-0000-0000-000060080000}"/>
    <hyperlink ref="E2156" location="A125608552W" display="A125608552W" xr:uid="{00000000-0004-0000-0000-000061080000}"/>
    <hyperlink ref="E2157" location="A125597032C" display="A125597032C" xr:uid="{00000000-0004-0000-0000-000062080000}"/>
    <hyperlink ref="E2158" location="A125625832J" display="A125625832J" xr:uid="{00000000-0004-0000-0000-000063080000}"/>
    <hyperlink ref="E2159" location="A125611432L" display="A125611432L" xr:uid="{00000000-0004-0000-0000-000064080000}"/>
    <hyperlink ref="E2160" location="A125591272F" display="A125591272F" xr:uid="{00000000-0004-0000-0000-000065080000}"/>
    <hyperlink ref="E2161" location="A125620072L" display="A125620072L" xr:uid="{00000000-0004-0000-0000-000066080000}"/>
    <hyperlink ref="E2162" location="A125605672K" display="A125605672K" xr:uid="{00000000-0004-0000-0000-000067080000}"/>
    <hyperlink ref="E2163" location="A125599912L" display="A125599912L" xr:uid="{00000000-0004-0000-0000-000068080000}"/>
    <hyperlink ref="E2164" location="A125628712V" display="A125628712V" xr:uid="{00000000-0004-0000-0000-000069080000}"/>
    <hyperlink ref="E2165" location="A125614312X" display="A125614312X" xr:uid="{00000000-0004-0000-0000-00006A080000}"/>
    <hyperlink ref="E2166" location="A125602792X" display="A125602792X" xr:uid="{00000000-0004-0000-0000-00006B080000}"/>
    <hyperlink ref="E2167" location="A125631592W" display="A125631592W" xr:uid="{00000000-0004-0000-0000-00006C080000}"/>
    <hyperlink ref="E2168" location="A125617192W" display="A125617192W" xr:uid="{00000000-0004-0000-0000-00006D080000}"/>
    <hyperlink ref="E2169" location="A125594154W" display="A125594154W" xr:uid="{00000000-0004-0000-0000-00006E080000}"/>
    <hyperlink ref="E2170" location="A125622954A" display="A125622954A" xr:uid="{00000000-0004-0000-0000-00006F080000}"/>
    <hyperlink ref="E2171" location="A125608554A" display="A125608554A" xr:uid="{00000000-0004-0000-0000-000070080000}"/>
    <hyperlink ref="E2172" location="A125595848J" display="A125595848J" xr:uid="{00000000-0004-0000-0000-000071080000}"/>
    <hyperlink ref="E2173" location="A125624648R" display="A125624648R" xr:uid="{00000000-0004-0000-0000-000072080000}"/>
    <hyperlink ref="E2174" location="A125610248V" display="A125610248V" xr:uid="{00000000-0004-0000-0000-000073080000}"/>
    <hyperlink ref="E2175" location="A125598728V" display="A125598728V" xr:uid="{00000000-0004-0000-0000-000074080000}"/>
    <hyperlink ref="E2176" location="A125627528A" display="A125627528A" xr:uid="{00000000-0004-0000-0000-000075080000}"/>
    <hyperlink ref="E2177" location="A125613128F" display="A125613128F" xr:uid="{00000000-0004-0000-0000-000076080000}"/>
    <hyperlink ref="E2178" location="A125592968W" display="A125592968W" xr:uid="{00000000-0004-0000-0000-000077080000}"/>
    <hyperlink ref="E2179" location="A125621768C" display="A125621768C" xr:uid="{00000000-0004-0000-0000-000078080000}"/>
    <hyperlink ref="E2180" location="A125607368C" display="A125607368C" xr:uid="{00000000-0004-0000-0000-000079080000}"/>
    <hyperlink ref="E2181" location="A125601608V" display="A125601608V" xr:uid="{00000000-0004-0000-0000-00007A080000}"/>
    <hyperlink ref="E2182" location="A125630408T" display="A125630408T" xr:uid="{00000000-0004-0000-0000-00007B080000}"/>
    <hyperlink ref="E2183" location="A125616008T" display="A125616008T" xr:uid="{00000000-0004-0000-0000-00007C080000}"/>
    <hyperlink ref="E2184" location="A125604488T" display="A125604488T" xr:uid="{00000000-0004-0000-0000-00007D080000}"/>
    <hyperlink ref="E2185" location="A125633288R" display="A125633288R" xr:uid="{00000000-0004-0000-0000-00007E080000}"/>
    <hyperlink ref="E2186" location="A125618888L" display="A125618888L" xr:uid="{00000000-0004-0000-0000-00007F080000}"/>
    <hyperlink ref="E2187" location="A125595850V" display="A125595850V" xr:uid="{00000000-0004-0000-0000-000080080000}"/>
    <hyperlink ref="E2188" location="A125624650A" display="A125624650A" xr:uid="{00000000-0004-0000-0000-000081080000}"/>
    <hyperlink ref="E2189" location="A125610250F" display="A125610250F" xr:uid="{00000000-0004-0000-0000-000082080000}"/>
    <hyperlink ref="E2190" location="A125595968A" display="A125595968A" xr:uid="{00000000-0004-0000-0000-000083080000}"/>
    <hyperlink ref="E2191" location="A125624768J" display="A125624768J" xr:uid="{00000000-0004-0000-0000-000084080000}"/>
    <hyperlink ref="E2192" location="A125610368L" display="A125610368L" xr:uid="{00000000-0004-0000-0000-000085080000}"/>
    <hyperlink ref="E2193" location="A125598848L" display="A125598848L" xr:uid="{00000000-0004-0000-0000-000086080000}"/>
    <hyperlink ref="E2194" location="A125627648V" display="A125627648V" xr:uid="{00000000-0004-0000-0000-000087080000}"/>
    <hyperlink ref="E2195" location="A125613248X" display="A125613248X" xr:uid="{00000000-0004-0000-0000-000088080000}"/>
    <hyperlink ref="E2196" location="A125593088T" display="A125593088T" xr:uid="{00000000-0004-0000-0000-000089080000}"/>
    <hyperlink ref="E2197" location="A125621888W" display="A125621888W" xr:uid="{00000000-0004-0000-0000-00008A080000}"/>
    <hyperlink ref="E2198" location="A125607488W" display="A125607488W" xr:uid="{00000000-0004-0000-0000-00008B080000}"/>
    <hyperlink ref="E2199" location="A125601728L" display="A125601728L" xr:uid="{00000000-0004-0000-0000-00008C080000}"/>
    <hyperlink ref="E2200" location="A125630528K" display="A125630528K" xr:uid="{00000000-0004-0000-0000-00008D080000}"/>
    <hyperlink ref="E2201" location="A125616128K" display="A125616128K" xr:uid="{00000000-0004-0000-0000-00008E080000}"/>
    <hyperlink ref="E2202" location="A125604608X" display="A125604608X" xr:uid="{00000000-0004-0000-0000-00008F080000}"/>
    <hyperlink ref="E2203" location="A125633408W" display="A125633408W" xr:uid="{00000000-0004-0000-0000-000090080000}"/>
    <hyperlink ref="E2204" location="A125619008W" display="A125619008W" xr:uid="{00000000-0004-0000-0000-000091080000}"/>
    <hyperlink ref="E2205" location="A125595970L" display="A125595970L" xr:uid="{00000000-0004-0000-0000-000092080000}"/>
    <hyperlink ref="E2206" location="A125624770V" display="A125624770V" xr:uid="{00000000-0004-0000-0000-000093080000}"/>
    <hyperlink ref="E2207" location="A125610370X" display="A125610370X" xr:uid="{00000000-0004-0000-0000-000094080000}"/>
    <hyperlink ref="E2208" location="A125595856J" display="A125595856J" xr:uid="{00000000-0004-0000-0000-000095080000}"/>
    <hyperlink ref="E2209" location="A125624656R" display="A125624656R" xr:uid="{00000000-0004-0000-0000-000096080000}"/>
    <hyperlink ref="E2210" location="A125610256V" display="A125610256V" xr:uid="{00000000-0004-0000-0000-000097080000}"/>
    <hyperlink ref="E2211" location="A125598736V" display="A125598736V" xr:uid="{00000000-0004-0000-0000-000098080000}"/>
    <hyperlink ref="E2212" location="A125627536A" display="A125627536A" xr:uid="{00000000-0004-0000-0000-000099080000}"/>
    <hyperlink ref="E2213" location="A125613136F" display="A125613136F" xr:uid="{00000000-0004-0000-0000-00009A080000}"/>
    <hyperlink ref="E2214" location="A125592976W" display="A125592976W" xr:uid="{00000000-0004-0000-0000-00009B080000}"/>
    <hyperlink ref="E2215" location="A125621776C" display="A125621776C" xr:uid="{00000000-0004-0000-0000-00009C080000}"/>
    <hyperlink ref="E2216" location="A125607376C" display="A125607376C" xr:uid="{00000000-0004-0000-0000-00009D080000}"/>
    <hyperlink ref="E2217" location="A125601616V" display="A125601616V" xr:uid="{00000000-0004-0000-0000-00009E080000}"/>
    <hyperlink ref="E2218" location="A125630416T" display="A125630416T" xr:uid="{00000000-0004-0000-0000-00009F080000}"/>
    <hyperlink ref="E2219" location="A125616016T" display="A125616016T" xr:uid="{00000000-0004-0000-0000-0000A0080000}"/>
    <hyperlink ref="E2220" location="A125604496T" display="A125604496T" xr:uid="{00000000-0004-0000-0000-0000A1080000}"/>
    <hyperlink ref="E2221" location="A125633296R" display="A125633296R" xr:uid="{00000000-0004-0000-0000-0000A2080000}"/>
    <hyperlink ref="E2222" location="A125618896L" display="A125618896L" xr:uid="{00000000-0004-0000-0000-0000A3080000}"/>
    <hyperlink ref="E2223" location="A125595858L" display="A125595858L" xr:uid="{00000000-0004-0000-0000-0000A4080000}"/>
    <hyperlink ref="E2224" location="A125624658V" display="A125624658V" xr:uid="{00000000-0004-0000-0000-0000A5080000}"/>
    <hyperlink ref="E2225" location="A125610258X" display="A125610258X" xr:uid="{00000000-0004-0000-0000-0000A6080000}"/>
    <hyperlink ref="E2226" location="A125595976A" display="A125595976A" xr:uid="{00000000-0004-0000-0000-0000A7080000}"/>
    <hyperlink ref="E2227" location="A125624776J" display="A125624776J" xr:uid="{00000000-0004-0000-0000-0000A8080000}"/>
    <hyperlink ref="E2228" location="A125610376L" display="A125610376L" xr:uid="{00000000-0004-0000-0000-0000A9080000}"/>
    <hyperlink ref="E2229" location="A125598856L" display="A125598856L" xr:uid="{00000000-0004-0000-0000-0000AA080000}"/>
    <hyperlink ref="E2230" location="A125627656V" display="A125627656V" xr:uid="{00000000-0004-0000-0000-0000AB080000}"/>
    <hyperlink ref="E2231" location="A125613256X" display="A125613256X" xr:uid="{00000000-0004-0000-0000-0000AC080000}"/>
    <hyperlink ref="E2232" location="A125593096T" display="A125593096T" xr:uid="{00000000-0004-0000-0000-0000AD080000}"/>
    <hyperlink ref="E2233" location="A125621896W" display="A125621896W" xr:uid="{00000000-0004-0000-0000-0000AE080000}"/>
    <hyperlink ref="E2234" location="A125607496W" display="A125607496W" xr:uid="{00000000-0004-0000-0000-0000AF080000}"/>
    <hyperlink ref="E2235" location="A125601736L" display="A125601736L" xr:uid="{00000000-0004-0000-0000-0000B0080000}"/>
    <hyperlink ref="E2236" location="A125630536K" display="A125630536K" xr:uid="{00000000-0004-0000-0000-0000B1080000}"/>
    <hyperlink ref="E2237" location="A125616136K" display="A125616136K" xr:uid="{00000000-0004-0000-0000-0000B2080000}"/>
    <hyperlink ref="E2238" location="A125604616X" display="A125604616X" xr:uid="{00000000-0004-0000-0000-0000B3080000}"/>
    <hyperlink ref="E2239" location="A125633416W" display="A125633416W" xr:uid="{00000000-0004-0000-0000-0000B4080000}"/>
    <hyperlink ref="E2240" location="A125619016W" display="A125619016W" xr:uid="{00000000-0004-0000-0000-0000B5080000}"/>
    <hyperlink ref="E2241" location="A125595978F" display="A125595978F" xr:uid="{00000000-0004-0000-0000-0000B6080000}"/>
    <hyperlink ref="E2242" location="A125624778L" display="A125624778L" xr:uid="{00000000-0004-0000-0000-0000B7080000}"/>
    <hyperlink ref="E2243" location="A125610378T" display="A125610378T" xr:uid="{00000000-0004-0000-0000-0000B8080000}"/>
    <hyperlink ref="E2244" location="A125595984A" display="A125595984A" xr:uid="{00000000-0004-0000-0000-0000B9080000}"/>
    <hyperlink ref="E2245" location="A125624784J" display="A125624784J" xr:uid="{00000000-0004-0000-0000-0000BA080000}"/>
    <hyperlink ref="E2246" location="A125610384L" display="A125610384L" xr:uid="{00000000-0004-0000-0000-0000BB080000}"/>
    <hyperlink ref="E2247" location="A125598864L" display="A125598864L" xr:uid="{00000000-0004-0000-0000-0000BC080000}"/>
    <hyperlink ref="E2248" location="A125627664V" display="A125627664V" xr:uid="{00000000-0004-0000-0000-0000BD080000}"/>
    <hyperlink ref="E2249" location="A125613264X" display="A125613264X" xr:uid="{00000000-0004-0000-0000-0000BE080000}"/>
    <hyperlink ref="E2250" location="A125593104F" display="A125593104F" xr:uid="{00000000-0004-0000-0000-0000BF080000}"/>
    <hyperlink ref="E2251" location="A125621904K" display="A125621904K" xr:uid="{00000000-0004-0000-0000-0000C0080000}"/>
    <hyperlink ref="E2252" location="A125607504K" display="A125607504K" xr:uid="{00000000-0004-0000-0000-0000C1080000}"/>
    <hyperlink ref="E2253" location="A125601744L" display="A125601744L" xr:uid="{00000000-0004-0000-0000-0000C2080000}"/>
    <hyperlink ref="E2254" location="A125630544K" display="A125630544K" xr:uid="{00000000-0004-0000-0000-0000C3080000}"/>
    <hyperlink ref="E2255" location="A125616144K" display="A125616144K" xr:uid="{00000000-0004-0000-0000-0000C4080000}"/>
    <hyperlink ref="E2256" location="A125604624X" display="A125604624X" xr:uid="{00000000-0004-0000-0000-0000C5080000}"/>
    <hyperlink ref="E2257" location="A125633424W" display="A125633424W" xr:uid="{00000000-0004-0000-0000-0000C6080000}"/>
    <hyperlink ref="E2258" location="A125619024W" display="A125619024W" xr:uid="{00000000-0004-0000-0000-0000C7080000}"/>
    <hyperlink ref="E2259" location="A125595986F" display="A125595986F" xr:uid="{00000000-0004-0000-0000-0000C8080000}"/>
    <hyperlink ref="E2260" location="A125624786L" display="A125624786L" xr:uid="{00000000-0004-0000-0000-0000C9080000}"/>
    <hyperlink ref="E2261" location="A125610386T" display="A125610386T" xr:uid="{00000000-0004-0000-0000-0000CA080000}"/>
    <hyperlink ref="E2262" location="A125595864J" display="A125595864J" xr:uid="{00000000-0004-0000-0000-0000CB080000}"/>
    <hyperlink ref="E2263" location="A125624664R" display="A125624664R" xr:uid="{00000000-0004-0000-0000-0000CC080000}"/>
    <hyperlink ref="E2264" location="A125610264V" display="A125610264V" xr:uid="{00000000-0004-0000-0000-0000CD080000}"/>
    <hyperlink ref="E2265" location="A125598744V" display="A125598744V" xr:uid="{00000000-0004-0000-0000-0000CE080000}"/>
    <hyperlink ref="E2266" location="A125627544A" display="A125627544A" xr:uid="{00000000-0004-0000-0000-0000CF080000}"/>
    <hyperlink ref="E2267" location="A125613144F" display="A125613144F" xr:uid="{00000000-0004-0000-0000-0000D0080000}"/>
    <hyperlink ref="E2268" location="A125592984W" display="A125592984W" xr:uid="{00000000-0004-0000-0000-0000D1080000}"/>
    <hyperlink ref="E2269" location="A125621784C" display="A125621784C" xr:uid="{00000000-0004-0000-0000-0000D2080000}"/>
    <hyperlink ref="E2270" location="A125607384C" display="A125607384C" xr:uid="{00000000-0004-0000-0000-0000D3080000}"/>
    <hyperlink ref="E2271" location="A125601624V" display="A125601624V" xr:uid="{00000000-0004-0000-0000-0000D4080000}"/>
    <hyperlink ref="E2272" location="A125630424T" display="A125630424T" xr:uid="{00000000-0004-0000-0000-0000D5080000}"/>
    <hyperlink ref="E2273" location="A125616024T" display="A125616024T" xr:uid="{00000000-0004-0000-0000-0000D6080000}"/>
    <hyperlink ref="E2274" location="A125604504F" display="A125604504F" xr:uid="{00000000-0004-0000-0000-0000D7080000}"/>
    <hyperlink ref="E2275" location="A125633304C" display="A125633304C" xr:uid="{00000000-0004-0000-0000-0000D8080000}"/>
    <hyperlink ref="E2276" location="A125618904A" display="A125618904A" xr:uid="{00000000-0004-0000-0000-0000D9080000}"/>
    <hyperlink ref="E2277" location="A125595866L" display="A125595866L" xr:uid="{00000000-0004-0000-0000-0000DA080000}"/>
    <hyperlink ref="E2278" location="A125624666V" display="A125624666V" xr:uid="{00000000-0004-0000-0000-0000DB080000}"/>
    <hyperlink ref="E2279" location="A125610266X" display="A125610266X" xr:uid="{00000000-0004-0000-0000-0000DC080000}"/>
    <hyperlink ref="E2280" location="A125595872J" display="A125595872J" xr:uid="{00000000-0004-0000-0000-0000DD080000}"/>
    <hyperlink ref="E2281" location="A125624672R" display="A125624672R" xr:uid="{00000000-0004-0000-0000-0000DE080000}"/>
    <hyperlink ref="E2282" location="A125610272V" display="A125610272V" xr:uid="{00000000-0004-0000-0000-0000DF080000}"/>
    <hyperlink ref="E2283" location="A125598752V" display="A125598752V" xr:uid="{00000000-0004-0000-0000-0000E0080000}"/>
    <hyperlink ref="E2284" location="A125627552A" display="A125627552A" xr:uid="{00000000-0004-0000-0000-0000E1080000}"/>
    <hyperlink ref="E2285" location="A125613152F" display="A125613152F" xr:uid="{00000000-0004-0000-0000-0000E2080000}"/>
    <hyperlink ref="E2286" location="A125592992W" display="A125592992W" xr:uid="{00000000-0004-0000-0000-0000E3080000}"/>
    <hyperlink ref="E2287" location="A125621792C" display="A125621792C" xr:uid="{00000000-0004-0000-0000-0000E4080000}"/>
    <hyperlink ref="E2288" location="A125607392C" display="A125607392C" xr:uid="{00000000-0004-0000-0000-0000E5080000}"/>
    <hyperlink ref="E2289" location="A125601632V" display="A125601632V" xr:uid="{00000000-0004-0000-0000-0000E6080000}"/>
    <hyperlink ref="E2290" location="A125630432T" display="A125630432T" xr:uid="{00000000-0004-0000-0000-0000E7080000}"/>
    <hyperlink ref="E2291" location="A125616032T" display="A125616032T" xr:uid="{00000000-0004-0000-0000-0000E8080000}"/>
    <hyperlink ref="E2292" location="A125604512F" display="A125604512F" xr:uid="{00000000-0004-0000-0000-0000E9080000}"/>
    <hyperlink ref="E2293" location="A125633312C" display="A125633312C" xr:uid="{00000000-0004-0000-0000-0000EA080000}"/>
    <hyperlink ref="E2294" location="A125618912A" display="A125618912A" xr:uid="{00000000-0004-0000-0000-0000EB080000}"/>
    <hyperlink ref="E2295" location="A125595874L" display="A125595874L" xr:uid="{00000000-0004-0000-0000-0000EC080000}"/>
    <hyperlink ref="E2296" location="A125624674V" display="A125624674V" xr:uid="{00000000-0004-0000-0000-0000ED080000}"/>
    <hyperlink ref="E2297" location="A125610274X" display="A125610274X" xr:uid="{00000000-0004-0000-0000-0000EE080000}"/>
    <hyperlink ref="E2298" location="A125595936J" display="A125595936J" xr:uid="{00000000-0004-0000-0000-0000EF080000}"/>
    <hyperlink ref="E2299" location="A125624736R" display="A125624736R" xr:uid="{00000000-0004-0000-0000-0000F0080000}"/>
    <hyperlink ref="E2300" location="A125610336V" display="A125610336V" xr:uid="{00000000-0004-0000-0000-0000F1080000}"/>
    <hyperlink ref="E2301" location="A125598816V" display="A125598816V" xr:uid="{00000000-0004-0000-0000-0000F2080000}"/>
    <hyperlink ref="E2302" location="A125627616A" display="A125627616A" xr:uid="{00000000-0004-0000-0000-0000F3080000}"/>
    <hyperlink ref="E2303" location="A125613216F" display="A125613216F" xr:uid="{00000000-0004-0000-0000-0000F4080000}"/>
    <hyperlink ref="E2304" location="A125593056X" display="A125593056X" xr:uid="{00000000-0004-0000-0000-0000F5080000}"/>
    <hyperlink ref="E2305" location="A125621856C" display="A125621856C" xr:uid="{00000000-0004-0000-0000-0000F6080000}"/>
    <hyperlink ref="E2306" location="A125607456C" display="A125607456C" xr:uid="{00000000-0004-0000-0000-0000F7080000}"/>
    <hyperlink ref="E2307" location="A125601696F" display="A125601696F" xr:uid="{00000000-0004-0000-0000-0000F8080000}"/>
    <hyperlink ref="E2308" location="A125630496C" display="A125630496C" xr:uid="{00000000-0004-0000-0000-0000F9080000}"/>
    <hyperlink ref="E2309" location="A125616096C" display="A125616096C" xr:uid="{00000000-0004-0000-0000-0000FA080000}"/>
    <hyperlink ref="E2310" location="A125604576T" display="A125604576T" xr:uid="{00000000-0004-0000-0000-0000FB080000}"/>
    <hyperlink ref="E2311" location="A125633376R" display="A125633376R" xr:uid="{00000000-0004-0000-0000-0000FC080000}"/>
    <hyperlink ref="E2312" location="A125618976L" display="A125618976L" xr:uid="{00000000-0004-0000-0000-0000FD080000}"/>
    <hyperlink ref="E2313" location="A125595938L" display="A125595938L" xr:uid="{00000000-0004-0000-0000-0000FE080000}"/>
    <hyperlink ref="E2314" location="A125624738V" display="A125624738V" xr:uid="{00000000-0004-0000-0000-0000FF080000}"/>
    <hyperlink ref="E2315" location="A125610338X" display="A125610338X" xr:uid="{00000000-0004-0000-0000-000000090000}"/>
    <hyperlink ref="E2316" location="A125595800W" display="A125595800W" xr:uid="{00000000-0004-0000-0000-000001090000}"/>
    <hyperlink ref="E2317" location="A125624600C" display="A125624600C" xr:uid="{00000000-0004-0000-0000-000002090000}"/>
    <hyperlink ref="E2318" location="A125610200J" display="A125610200J" xr:uid="{00000000-0004-0000-0000-000003090000}"/>
    <hyperlink ref="E2319" location="A125598680V" display="A125598680V" xr:uid="{00000000-0004-0000-0000-000004090000}"/>
    <hyperlink ref="E2320" location="A125627480A" display="A125627480A" xr:uid="{00000000-0004-0000-0000-000005090000}"/>
    <hyperlink ref="E2321" location="A125613080F" display="A125613080F" xr:uid="{00000000-0004-0000-0000-000006090000}"/>
    <hyperlink ref="E2322" location="A125592920K" display="A125592920K" xr:uid="{00000000-0004-0000-0000-000007090000}"/>
    <hyperlink ref="E2323" location="A125621720T" display="A125621720T" xr:uid="{00000000-0004-0000-0000-000008090000}"/>
    <hyperlink ref="E2324" location="A125607320T" display="A125607320T" xr:uid="{00000000-0004-0000-0000-000009090000}"/>
    <hyperlink ref="E2325" location="A125601560V" display="A125601560V" xr:uid="{00000000-0004-0000-0000-00000A090000}"/>
    <hyperlink ref="E2326" location="A125630360T" display="A125630360T" xr:uid="{00000000-0004-0000-0000-00000B090000}"/>
    <hyperlink ref="E2327" location="A125615960R" display="A125615960R" xr:uid="{00000000-0004-0000-0000-00000C090000}"/>
    <hyperlink ref="E2328" location="A125604440F" display="A125604440F" xr:uid="{00000000-0004-0000-0000-00000D090000}"/>
    <hyperlink ref="E2329" location="A125633240C" display="A125633240C" xr:uid="{00000000-0004-0000-0000-00000E090000}"/>
    <hyperlink ref="E2330" location="A125618840A" display="A125618840A" xr:uid="{00000000-0004-0000-0000-00000F090000}"/>
    <hyperlink ref="E2331" location="A125595802A" display="A125595802A" xr:uid="{00000000-0004-0000-0000-000010090000}"/>
    <hyperlink ref="E2332" location="A125624602J" display="A125624602J" xr:uid="{00000000-0004-0000-0000-000011090000}"/>
    <hyperlink ref="E2333" location="A125610202L" display="A125610202L" xr:uid="{00000000-0004-0000-0000-000012090000}"/>
    <hyperlink ref="E2334" location="A125595992A" display="A125595992A" xr:uid="{00000000-0004-0000-0000-000013090000}"/>
    <hyperlink ref="E2335" location="A125624792J" display="A125624792J" xr:uid="{00000000-0004-0000-0000-000014090000}"/>
    <hyperlink ref="E2336" location="A125610392L" display="A125610392L" xr:uid="{00000000-0004-0000-0000-000015090000}"/>
    <hyperlink ref="E2337" location="A125598872L" display="A125598872L" xr:uid="{00000000-0004-0000-0000-000016090000}"/>
    <hyperlink ref="E2338" location="A125627672V" display="A125627672V" xr:uid="{00000000-0004-0000-0000-000017090000}"/>
    <hyperlink ref="E2339" location="A125613272X" display="A125613272X" xr:uid="{00000000-0004-0000-0000-000018090000}"/>
    <hyperlink ref="E2340" location="A125593112F" display="A125593112F" xr:uid="{00000000-0004-0000-0000-000019090000}"/>
    <hyperlink ref="E2341" location="A125621912K" display="A125621912K" xr:uid="{00000000-0004-0000-0000-00001A090000}"/>
    <hyperlink ref="E2342" location="A125607512K" display="A125607512K" xr:uid="{00000000-0004-0000-0000-00001B090000}"/>
    <hyperlink ref="E2343" location="A125601752L" display="A125601752L" xr:uid="{00000000-0004-0000-0000-00001C090000}"/>
    <hyperlink ref="E2344" location="A125630552K" display="A125630552K" xr:uid="{00000000-0004-0000-0000-00001D090000}"/>
    <hyperlink ref="E2345" location="A125616152K" display="A125616152K" xr:uid="{00000000-0004-0000-0000-00001E090000}"/>
    <hyperlink ref="E2346" location="A125604632X" display="A125604632X" xr:uid="{00000000-0004-0000-0000-00001F090000}"/>
    <hyperlink ref="E2347" location="A125633432W" display="A125633432W" xr:uid="{00000000-0004-0000-0000-000020090000}"/>
    <hyperlink ref="E2348" location="A125619032W" display="A125619032W" xr:uid="{00000000-0004-0000-0000-000021090000}"/>
    <hyperlink ref="E2349" location="A125595994F" display="A125595994F" xr:uid="{00000000-0004-0000-0000-000022090000}"/>
    <hyperlink ref="E2350" location="A125624794L" display="A125624794L" xr:uid="{00000000-0004-0000-0000-000023090000}"/>
    <hyperlink ref="E2351" location="A125610394T" display="A125610394T" xr:uid="{00000000-0004-0000-0000-000024090000}"/>
    <hyperlink ref="E2352" location="A125595880J" display="A125595880J" xr:uid="{00000000-0004-0000-0000-000025090000}"/>
    <hyperlink ref="E2353" location="A125624680R" display="A125624680R" xr:uid="{00000000-0004-0000-0000-000026090000}"/>
    <hyperlink ref="E2354" location="A125610280V" display="A125610280V" xr:uid="{00000000-0004-0000-0000-000027090000}"/>
    <hyperlink ref="E2355" location="A125598760V" display="A125598760V" xr:uid="{00000000-0004-0000-0000-000028090000}"/>
    <hyperlink ref="E2356" location="A125627560A" display="A125627560A" xr:uid="{00000000-0004-0000-0000-000029090000}"/>
    <hyperlink ref="E2357" location="A125613160F" display="A125613160F" xr:uid="{00000000-0004-0000-0000-00002A090000}"/>
    <hyperlink ref="E2358" location="A125593000L" display="A125593000L" xr:uid="{00000000-0004-0000-0000-00002B090000}"/>
    <hyperlink ref="E2359" location="A125621800T" display="A125621800T" xr:uid="{00000000-0004-0000-0000-00002C090000}"/>
    <hyperlink ref="E2360" location="A125607400T" display="A125607400T" xr:uid="{00000000-0004-0000-0000-00002D090000}"/>
    <hyperlink ref="E2361" location="A125601640V" display="A125601640V" xr:uid="{00000000-0004-0000-0000-00002E090000}"/>
    <hyperlink ref="E2362" location="A125630440T" display="A125630440T" xr:uid="{00000000-0004-0000-0000-00002F090000}"/>
    <hyperlink ref="E2363" location="A125616040T" display="A125616040T" xr:uid="{00000000-0004-0000-0000-000030090000}"/>
    <hyperlink ref="E2364" location="A125604520F" display="A125604520F" xr:uid="{00000000-0004-0000-0000-000031090000}"/>
    <hyperlink ref="E2365" location="A125633320C" display="A125633320C" xr:uid="{00000000-0004-0000-0000-000032090000}"/>
    <hyperlink ref="E2366" location="A125618920A" display="A125618920A" xr:uid="{00000000-0004-0000-0000-000033090000}"/>
    <hyperlink ref="E2367" location="A125595882L" display="A125595882L" xr:uid="{00000000-0004-0000-0000-000034090000}"/>
    <hyperlink ref="E2368" location="A125624682V" display="A125624682V" xr:uid="{00000000-0004-0000-0000-000035090000}"/>
    <hyperlink ref="E2369" location="A125610282X" display="A125610282X" xr:uid="{00000000-0004-0000-0000-000036090000}"/>
    <hyperlink ref="E2370" location="A125595760R" display="A125595760R" xr:uid="{00000000-0004-0000-0000-000037090000}"/>
    <hyperlink ref="E2371" location="A125624560W" display="A125624560W" xr:uid="{00000000-0004-0000-0000-000038090000}"/>
    <hyperlink ref="E2372" location="A125610160A" display="A125610160A" xr:uid="{00000000-0004-0000-0000-000039090000}"/>
    <hyperlink ref="E2373" location="A125598640A" display="A125598640A" xr:uid="{00000000-0004-0000-0000-00003A090000}"/>
    <hyperlink ref="E2374" location="A125627440J" display="A125627440J" xr:uid="{00000000-0004-0000-0000-00003B090000}"/>
    <hyperlink ref="E2375" location="A125613040L" display="A125613040L" xr:uid="{00000000-0004-0000-0000-00003C090000}"/>
    <hyperlink ref="E2376" location="A125592880C" display="A125592880C" xr:uid="{00000000-0004-0000-0000-00003D090000}"/>
    <hyperlink ref="E2377" location="A125621680K" display="A125621680K" xr:uid="{00000000-0004-0000-0000-00003E090000}"/>
    <hyperlink ref="E2378" location="A125607280K" display="A125607280K" xr:uid="{00000000-0004-0000-0000-00003F090000}"/>
    <hyperlink ref="E2379" location="A125601520A" display="A125601520A" xr:uid="{00000000-0004-0000-0000-000040090000}"/>
    <hyperlink ref="E2380" location="A125630320X" display="A125630320X" xr:uid="{00000000-0004-0000-0000-000041090000}"/>
    <hyperlink ref="E2381" location="A125615920W" display="A125615920W" xr:uid="{00000000-0004-0000-0000-000042090000}"/>
    <hyperlink ref="E2382" location="A125604400L" display="A125604400L" xr:uid="{00000000-0004-0000-0000-000043090000}"/>
    <hyperlink ref="E2383" location="A125633200K" display="A125633200K" xr:uid="{00000000-0004-0000-0000-000044090000}"/>
    <hyperlink ref="E2384" location="A125618800J" display="A125618800J" xr:uid="{00000000-0004-0000-0000-000045090000}"/>
    <hyperlink ref="E2385" location="A125595762V" display="A125595762V" xr:uid="{00000000-0004-0000-0000-000046090000}"/>
    <hyperlink ref="E2386" location="A125624562A" display="A125624562A" xr:uid="{00000000-0004-0000-0000-000047090000}"/>
    <hyperlink ref="E2387" location="A125610162F" display="A125610162F" xr:uid="{00000000-0004-0000-0000-000048090000}"/>
    <hyperlink ref="E2388" location="A125595888A" display="A125595888A" xr:uid="{00000000-0004-0000-0000-000049090000}"/>
    <hyperlink ref="E2389" location="A125624688J" display="A125624688J" xr:uid="{00000000-0004-0000-0000-00004A090000}"/>
    <hyperlink ref="E2390" location="A125610288L" display="A125610288L" xr:uid="{00000000-0004-0000-0000-00004B090000}"/>
    <hyperlink ref="E2391" location="A125598768L" display="A125598768L" xr:uid="{00000000-0004-0000-0000-00004C090000}"/>
    <hyperlink ref="E2392" location="A125627568V" display="A125627568V" xr:uid="{00000000-0004-0000-0000-00004D090000}"/>
    <hyperlink ref="E2393" location="A125613168X" display="A125613168X" xr:uid="{00000000-0004-0000-0000-00004E090000}"/>
    <hyperlink ref="E2394" location="A125593008F" display="A125593008F" xr:uid="{00000000-0004-0000-0000-00004F090000}"/>
    <hyperlink ref="E2395" location="A125621808K" display="A125621808K" xr:uid="{00000000-0004-0000-0000-000050090000}"/>
    <hyperlink ref="E2396" location="A125607408K" display="A125607408K" xr:uid="{00000000-0004-0000-0000-000051090000}"/>
    <hyperlink ref="E2397" location="A125601648L" display="A125601648L" xr:uid="{00000000-0004-0000-0000-000052090000}"/>
    <hyperlink ref="E2398" location="A125630448K" display="A125630448K" xr:uid="{00000000-0004-0000-0000-000053090000}"/>
    <hyperlink ref="E2399" location="A125616048K" display="A125616048K" xr:uid="{00000000-0004-0000-0000-000054090000}"/>
    <hyperlink ref="E2400" location="A125604528X" display="A125604528X" xr:uid="{00000000-0004-0000-0000-000055090000}"/>
    <hyperlink ref="E2401" location="A125633328W" display="A125633328W" xr:uid="{00000000-0004-0000-0000-000056090000}"/>
    <hyperlink ref="E2402" location="A125618928V" display="A125618928V" xr:uid="{00000000-0004-0000-0000-000057090000}"/>
    <hyperlink ref="E2403" location="A125595890L" display="A125595890L" xr:uid="{00000000-0004-0000-0000-000058090000}"/>
    <hyperlink ref="E2404" location="A125624690V" display="A125624690V" xr:uid="{00000000-0004-0000-0000-000059090000}"/>
    <hyperlink ref="E2405" location="A125610290X" display="A125610290X" xr:uid="{00000000-0004-0000-0000-00005A090000}"/>
    <hyperlink ref="E2406" location="A125595896A" display="A125595896A" xr:uid="{00000000-0004-0000-0000-00005B090000}"/>
    <hyperlink ref="E2407" location="A125624696J" display="A125624696J" xr:uid="{00000000-0004-0000-0000-00005C090000}"/>
    <hyperlink ref="E2408" location="A125610296L" display="A125610296L" xr:uid="{00000000-0004-0000-0000-00005D090000}"/>
    <hyperlink ref="E2409" location="A125598776L" display="A125598776L" xr:uid="{00000000-0004-0000-0000-00005E090000}"/>
    <hyperlink ref="E2410" location="A125627576V" display="A125627576V" xr:uid="{00000000-0004-0000-0000-00005F090000}"/>
    <hyperlink ref="E2411" location="A125613176X" display="A125613176X" xr:uid="{00000000-0004-0000-0000-000060090000}"/>
    <hyperlink ref="E2412" location="A125593016F" display="A125593016F" xr:uid="{00000000-0004-0000-0000-000061090000}"/>
    <hyperlink ref="E2413" location="A125621816K" display="A125621816K" xr:uid="{00000000-0004-0000-0000-000062090000}"/>
    <hyperlink ref="E2414" location="A125607416K" display="A125607416K" xr:uid="{00000000-0004-0000-0000-000063090000}"/>
    <hyperlink ref="E2415" location="A125601656L" display="A125601656L" xr:uid="{00000000-0004-0000-0000-000064090000}"/>
    <hyperlink ref="E2416" location="A125630456K" display="A125630456K" xr:uid="{00000000-0004-0000-0000-000065090000}"/>
    <hyperlink ref="E2417" location="A125616056K" display="A125616056K" xr:uid="{00000000-0004-0000-0000-000066090000}"/>
    <hyperlink ref="E2418" location="A125604536X" display="A125604536X" xr:uid="{00000000-0004-0000-0000-000067090000}"/>
    <hyperlink ref="E2419" location="A125633336W" display="A125633336W" xr:uid="{00000000-0004-0000-0000-000068090000}"/>
    <hyperlink ref="E2420" location="A125618936V" display="A125618936V" xr:uid="{00000000-0004-0000-0000-000069090000}"/>
    <hyperlink ref="E2421" location="A125595898F" display="A125595898F" xr:uid="{00000000-0004-0000-0000-00006A090000}"/>
    <hyperlink ref="E2422" location="A125624698L" display="A125624698L" xr:uid="{00000000-0004-0000-0000-00006B090000}"/>
    <hyperlink ref="E2423" location="A125610298T" display="A125610298T" xr:uid="{00000000-0004-0000-0000-00006C090000}"/>
    <hyperlink ref="E2424" location="A125596016K" display="A125596016K" xr:uid="{00000000-0004-0000-0000-00006D090000}"/>
    <hyperlink ref="E2425" location="A125624816R" display="A125624816R" xr:uid="{00000000-0004-0000-0000-00006E090000}"/>
    <hyperlink ref="E2426" location="A125610416V" display="A125610416V" xr:uid="{00000000-0004-0000-0000-00006F090000}"/>
    <hyperlink ref="E2427" location="A125598896F" display="A125598896F" xr:uid="{00000000-0004-0000-0000-000070090000}"/>
    <hyperlink ref="E2428" location="A125627696L" display="A125627696L" xr:uid="{00000000-0004-0000-0000-000071090000}"/>
    <hyperlink ref="E2429" location="A125613296T" display="A125613296T" xr:uid="{00000000-0004-0000-0000-000072090000}"/>
    <hyperlink ref="E2430" location="A125593136X" display="A125593136X" xr:uid="{00000000-0004-0000-0000-000073090000}"/>
    <hyperlink ref="E2431" location="A125621936C" display="A125621936C" xr:uid="{00000000-0004-0000-0000-000074090000}"/>
    <hyperlink ref="E2432" location="A125607536C" display="A125607536C" xr:uid="{00000000-0004-0000-0000-000075090000}"/>
    <hyperlink ref="E2433" location="A125601776F" display="A125601776F" xr:uid="{00000000-0004-0000-0000-000076090000}"/>
    <hyperlink ref="E2434" location="A125630576C" display="A125630576C" xr:uid="{00000000-0004-0000-0000-000077090000}"/>
    <hyperlink ref="E2435" location="A125616176C" display="A125616176C" xr:uid="{00000000-0004-0000-0000-000078090000}"/>
    <hyperlink ref="E2436" location="A125604656T" display="A125604656T" xr:uid="{00000000-0004-0000-0000-000079090000}"/>
    <hyperlink ref="E2437" location="A125633456R" display="A125633456R" xr:uid="{00000000-0004-0000-0000-00007A090000}"/>
    <hyperlink ref="E2438" location="A125619056R" display="A125619056R" xr:uid="{00000000-0004-0000-0000-00007B090000}"/>
    <hyperlink ref="E2439" location="A125596018R" display="A125596018R" xr:uid="{00000000-0004-0000-0000-00007C090000}"/>
    <hyperlink ref="E2440" location="A125624818V" display="A125624818V" xr:uid="{00000000-0004-0000-0000-00007D090000}"/>
    <hyperlink ref="E2441" location="A125610418X" display="A125610418X" xr:uid="{00000000-0004-0000-0000-00007E090000}"/>
    <hyperlink ref="E2442" location="A125595720W" display="A125595720W" xr:uid="{00000000-0004-0000-0000-00007F090000}"/>
    <hyperlink ref="E2443" location="A125624520C" display="A125624520C" xr:uid="{00000000-0004-0000-0000-000080090000}"/>
    <hyperlink ref="E2444" location="A125610120J" display="A125610120J" xr:uid="{00000000-0004-0000-0000-000081090000}"/>
    <hyperlink ref="E2445" location="A125598600J" display="A125598600J" xr:uid="{00000000-0004-0000-0000-000082090000}"/>
    <hyperlink ref="E2446" location="A125627400R" display="A125627400R" xr:uid="{00000000-0004-0000-0000-000083090000}"/>
    <hyperlink ref="E2447" location="A125613000V" display="A125613000V" xr:uid="{00000000-0004-0000-0000-000084090000}"/>
    <hyperlink ref="E2448" location="A125592840K" display="A125592840K" xr:uid="{00000000-0004-0000-0000-000085090000}"/>
    <hyperlink ref="E2449" location="A125621640T" display="A125621640T" xr:uid="{00000000-0004-0000-0000-000086090000}"/>
    <hyperlink ref="E2450" location="A125607240T" display="A125607240T" xr:uid="{00000000-0004-0000-0000-000087090000}"/>
    <hyperlink ref="E2451" location="A125601480V" display="A125601480V" xr:uid="{00000000-0004-0000-0000-000088090000}"/>
    <hyperlink ref="E2452" location="A125630280T" display="A125630280T" xr:uid="{00000000-0004-0000-0000-000089090000}"/>
    <hyperlink ref="E2453" location="A125615880R" display="A125615880R" xr:uid="{00000000-0004-0000-0000-00008A090000}"/>
    <hyperlink ref="E2454" location="A125604360F" display="A125604360F" xr:uid="{00000000-0004-0000-0000-00008B090000}"/>
    <hyperlink ref="E2455" location="A125633160C" display="A125633160C" xr:uid="{00000000-0004-0000-0000-00008C090000}"/>
    <hyperlink ref="E2456" location="A125618760A" display="A125618760A" xr:uid="{00000000-0004-0000-0000-00008D090000}"/>
    <hyperlink ref="E2457" location="A125595722A" display="A125595722A" xr:uid="{00000000-0004-0000-0000-00008E090000}"/>
    <hyperlink ref="E2458" location="A125624522J" display="A125624522J" xr:uid="{00000000-0004-0000-0000-00008F090000}"/>
    <hyperlink ref="E2459" location="A125610122L" display="A125610122L" xr:uid="{00000000-0004-0000-0000-000090090000}"/>
    <hyperlink ref="E2460" location="A125596000T" display="A125596000T" xr:uid="{00000000-0004-0000-0000-000091090000}"/>
    <hyperlink ref="E2461" location="A125624800W" display="A125624800W" xr:uid="{00000000-0004-0000-0000-000092090000}"/>
    <hyperlink ref="E2462" location="A125610400A" display="A125610400A" xr:uid="{00000000-0004-0000-0000-000093090000}"/>
    <hyperlink ref="E2463" location="A125598880L" display="A125598880L" xr:uid="{00000000-0004-0000-0000-000094090000}"/>
    <hyperlink ref="E2464" location="A125627680V" display="A125627680V" xr:uid="{00000000-0004-0000-0000-000095090000}"/>
    <hyperlink ref="E2465" location="A125613280X" display="A125613280X" xr:uid="{00000000-0004-0000-0000-000096090000}"/>
    <hyperlink ref="E2466" location="A125593120F" display="A125593120F" xr:uid="{00000000-0004-0000-0000-000097090000}"/>
    <hyperlink ref="E2467" location="A125621920K" display="A125621920K" xr:uid="{00000000-0004-0000-0000-000098090000}"/>
    <hyperlink ref="E2468" location="A125607520K" display="A125607520K" xr:uid="{00000000-0004-0000-0000-000099090000}"/>
    <hyperlink ref="E2469" location="A125601760L" display="A125601760L" xr:uid="{00000000-0004-0000-0000-00009A090000}"/>
    <hyperlink ref="E2470" location="A125630560K" display="A125630560K" xr:uid="{00000000-0004-0000-0000-00009B090000}"/>
    <hyperlink ref="E2471" location="A125616160K" display="A125616160K" xr:uid="{00000000-0004-0000-0000-00009C090000}"/>
    <hyperlink ref="E2472" location="A125604640X" display="A125604640X" xr:uid="{00000000-0004-0000-0000-00009D090000}"/>
    <hyperlink ref="E2473" location="A125633440W" display="A125633440W" xr:uid="{00000000-0004-0000-0000-00009E090000}"/>
    <hyperlink ref="E2474" location="A125619040W" display="A125619040W" xr:uid="{00000000-0004-0000-0000-00009F090000}"/>
    <hyperlink ref="E2475" location="A125596002W" display="A125596002W" xr:uid="{00000000-0004-0000-0000-0000A0090000}"/>
    <hyperlink ref="E2476" location="A125624802A" display="A125624802A" xr:uid="{00000000-0004-0000-0000-0000A1090000}"/>
    <hyperlink ref="E2477" location="A125610402F" display="A125610402F" xr:uid="{00000000-0004-0000-0000-0000A2090000}"/>
    <hyperlink ref="E2478" location="A125596008K" display="A125596008K" xr:uid="{00000000-0004-0000-0000-0000A3090000}"/>
    <hyperlink ref="E2479" location="A125624808R" display="A125624808R" xr:uid="{00000000-0004-0000-0000-0000A4090000}"/>
    <hyperlink ref="E2480" location="A125610408V" display="A125610408V" xr:uid="{00000000-0004-0000-0000-0000A5090000}"/>
    <hyperlink ref="E2481" location="A125598888F" display="A125598888F" xr:uid="{00000000-0004-0000-0000-0000A6090000}"/>
    <hyperlink ref="E2482" location="A125627688L" display="A125627688L" xr:uid="{00000000-0004-0000-0000-0000A7090000}"/>
    <hyperlink ref="E2483" location="A125613288T" display="A125613288T" xr:uid="{00000000-0004-0000-0000-0000A8090000}"/>
    <hyperlink ref="E2484" location="A125593128X" display="A125593128X" xr:uid="{00000000-0004-0000-0000-0000A9090000}"/>
    <hyperlink ref="E2485" location="A125621928C" display="A125621928C" xr:uid="{00000000-0004-0000-0000-0000AA090000}"/>
    <hyperlink ref="E2486" location="A125607528C" display="A125607528C" xr:uid="{00000000-0004-0000-0000-0000AB090000}"/>
    <hyperlink ref="E2487" location="A125601768F" display="A125601768F" xr:uid="{00000000-0004-0000-0000-0000AC090000}"/>
    <hyperlink ref="E2488" location="A125630568C" display="A125630568C" xr:uid="{00000000-0004-0000-0000-0000AD090000}"/>
    <hyperlink ref="E2489" location="A125616168C" display="A125616168C" xr:uid="{00000000-0004-0000-0000-0000AE090000}"/>
    <hyperlink ref="E2490" location="A125604648T" display="A125604648T" xr:uid="{00000000-0004-0000-0000-0000AF090000}"/>
    <hyperlink ref="E2491" location="A125633448R" display="A125633448R" xr:uid="{00000000-0004-0000-0000-0000B0090000}"/>
    <hyperlink ref="E2492" location="A125619048R" display="A125619048R" xr:uid="{00000000-0004-0000-0000-0000B1090000}"/>
    <hyperlink ref="E2493" location="A125596010W" display="A125596010W" xr:uid="{00000000-0004-0000-0000-0000B2090000}"/>
    <hyperlink ref="E2494" location="A125624810A" display="A125624810A" xr:uid="{00000000-0004-0000-0000-0000B3090000}"/>
    <hyperlink ref="E2495" location="A125610410F" display="A125610410F" xr:uid="{00000000-0004-0000-0000-0000B4090000}"/>
    <hyperlink ref="E2496" location="A125595728R" display="A125595728R" xr:uid="{00000000-0004-0000-0000-0000B5090000}"/>
    <hyperlink ref="E2497" location="A125624528W" display="A125624528W" xr:uid="{00000000-0004-0000-0000-0000B6090000}"/>
    <hyperlink ref="E2498" location="A125610128A" display="A125610128A" xr:uid="{00000000-0004-0000-0000-0000B7090000}"/>
    <hyperlink ref="E2499" location="A125598608A" display="A125598608A" xr:uid="{00000000-0004-0000-0000-0000B8090000}"/>
    <hyperlink ref="E2500" location="A125627408J" display="A125627408J" xr:uid="{00000000-0004-0000-0000-0000B9090000}"/>
    <hyperlink ref="E2501" location="A125613008L" display="A125613008L" xr:uid="{00000000-0004-0000-0000-0000BA090000}"/>
    <hyperlink ref="E2502" location="A125592848C" display="A125592848C" xr:uid="{00000000-0004-0000-0000-0000BB090000}"/>
    <hyperlink ref="E2503" location="A125621648K" display="A125621648K" xr:uid="{00000000-0004-0000-0000-0000BC090000}"/>
    <hyperlink ref="E2504" location="A125607248K" display="A125607248K" xr:uid="{00000000-0004-0000-0000-0000BD090000}"/>
    <hyperlink ref="E2505" location="A125601488L" display="A125601488L" xr:uid="{00000000-0004-0000-0000-0000BE090000}"/>
    <hyperlink ref="E2506" location="A125630288K" display="A125630288K" xr:uid="{00000000-0004-0000-0000-0000BF090000}"/>
    <hyperlink ref="E2507" location="A125615888J" display="A125615888J" xr:uid="{00000000-0004-0000-0000-0000C0090000}"/>
    <hyperlink ref="E2508" location="A125604368X" display="A125604368X" xr:uid="{00000000-0004-0000-0000-0000C1090000}"/>
    <hyperlink ref="E2509" location="A125633168W" display="A125633168W" xr:uid="{00000000-0004-0000-0000-0000C2090000}"/>
    <hyperlink ref="E2510" location="A125618768V" display="A125618768V" xr:uid="{00000000-0004-0000-0000-0000C3090000}"/>
    <hyperlink ref="E2511" location="A125595730A" display="A125595730A" xr:uid="{00000000-0004-0000-0000-0000C4090000}"/>
    <hyperlink ref="E2512" location="A125624530J" display="A125624530J" xr:uid="{00000000-0004-0000-0000-0000C5090000}"/>
    <hyperlink ref="E2513" location="A125610130L" display="A125610130L" xr:uid="{00000000-0004-0000-0000-0000C6090000}"/>
    <hyperlink ref="E2514" location="A125595808R" display="A125595808R" xr:uid="{00000000-0004-0000-0000-0000C7090000}"/>
    <hyperlink ref="E2515" location="A125624608W" display="A125624608W" xr:uid="{00000000-0004-0000-0000-0000C8090000}"/>
    <hyperlink ref="E2516" location="A125610208A" display="A125610208A" xr:uid="{00000000-0004-0000-0000-0000C9090000}"/>
    <hyperlink ref="E2517" location="A125598688L" display="A125598688L" xr:uid="{00000000-0004-0000-0000-0000CA090000}"/>
    <hyperlink ref="E2518" location="A125627488V" display="A125627488V" xr:uid="{00000000-0004-0000-0000-0000CB090000}"/>
    <hyperlink ref="E2519" location="A125613088X" display="A125613088X" xr:uid="{00000000-0004-0000-0000-0000CC090000}"/>
    <hyperlink ref="E2520" location="A125592928C" display="A125592928C" xr:uid="{00000000-0004-0000-0000-0000CD090000}"/>
    <hyperlink ref="E2521" location="A125621728K" display="A125621728K" xr:uid="{00000000-0004-0000-0000-0000CE090000}"/>
    <hyperlink ref="E2522" location="A125607328K" display="A125607328K" xr:uid="{00000000-0004-0000-0000-0000CF090000}"/>
    <hyperlink ref="E2523" location="A125601568L" display="A125601568L" xr:uid="{00000000-0004-0000-0000-0000D0090000}"/>
    <hyperlink ref="E2524" location="A125630368K" display="A125630368K" xr:uid="{00000000-0004-0000-0000-0000D1090000}"/>
    <hyperlink ref="E2525" location="A125615968J" display="A125615968J" xr:uid="{00000000-0004-0000-0000-0000D2090000}"/>
    <hyperlink ref="E2526" location="A125604448X" display="A125604448X" xr:uid="{00000000-0004-0000-0000-0000D3090000}"/>
    <hyperlink ref="E2527" location="A125633248W" display="A125633248W" xr:uid="{00000000-0004-0000-0000-0000D4090000}"/>
    <hyperlink ref="E2528" location="A125618848V" display="A125618848V" xr:uid="{00000000-0004-0000-0000-0000D5090000}"/>
    <hyperlink ref="E2529" location="A125595810A" display="A125595810A" xr:uid="{00000000-0004-0000-0000-0000D6090000}"/>
    <hyperlink ref="E2530" location="A125624610J" display="A125624610J" xr:uid="{00000000-0004-0000-0000-0000D7090000}"/>
    <hyperlink ref="E2531" location="A125610210L" display="A125610210L" xr:uid="{00000000-0004-0000-0000-0000D8090000}"/>
    <hyperlink ref="E2532" location="A125595904R" display="A125595904R" xr:uid="{00000000-0004-0000-0000-0000D9090000}"/>
    <hyperlink ref="E2533" location="A125624704W" display="A125624704W" xr:uid="{00000000-0004-0000-0000-0000DA090000}"/>
    <hyperlink ref="E2534" location="A125610304A" display="A125610304A" xr:uid="{00000000-0004-0000-0000-0000DB090000}"/>
    <hyperlink ref="E2535" location="A125598784L" display="A125598784L" xr:uid="{00000000-0004-0000-0000-0000DC090000}"/>
    <hyperlink ref="E2536" location="A125627584V" display="A125627584V" xr:uid="{00000000-0004-0000-0000-0000DD090000}"/>
    <hyperlink ref="E2537" location="A125613184X" display="A125613184X" xr:uid="{00000000-0004-0000-0000-0000DE090000}"/>
    <hyperlink ref="E2538" location="A125593024F" display="A125593024F" xr:uid="{00000000-0004-0000-0000-0000DF090000}"/>
    <hyperlink ref="E2539" location="A125621824K" display="A125621824K" xr:uid="{00000000-0004-0000-0000-0000E0090000}"/>
    <hyperlink ref="E2540" location="A125607424K" display="A125607424K" xr:uid="{00000000-0004-0000-0000-0000E1090000}"/>
    <hyperlink ref="E2541" location="A125601664L" display="A125601664L" xr:uid="{00000000-0004-0000-0000-0000E2090000}"/>
    <hyperlink ref="E2542" location="A125630464K" display="A125630464K" xr:uid="{00000000-0004-0000-0000-0000E3090000}"/>
    <hyperlink ref="E2543" location="A125616064K" display="A125616064K" xr:uid="{00000000-0004-0000-0000-0000E4090000}"/>
    <hyperlink ref="E2544" location="A125604544X" display="A125604544X" xr:uid="{00000000-0004-0000-0000-0000E5090000}"/>
    <hyperlink ref="E2545" location="A125633344W" display="A125633344W" xr:uid="{00000000-0004-0000-0000-0000E6090000}"/>
    <hyperlink ref="E2546" location="A125618944V" display="A125618944V" xr:uid="{00000000-0004-0000-0000-0000E7090000}"/>
    <hyperlink ref="E2547" location="A125595906V" display="A125595906V" xr:uid="{00000000-0004-0000-0000-0000E8090000}"/>
    <hyperlink ref="E2548" location="A125624706A" display="A125624706A" xr:uid="{00000000-0004-0000-0000-0000E9090000}"/>
    <hyperlink ref="E2549" location="A125610306F" display="A125610306F" xr:uid="{00000000-0004-0000-0000-0000EA090000}"/>
    <hyperlink ref="E2550" location="A125596024K" display="A125596024K" xr:uid="{00000000-0004-0000-0000-0000EB090000}"/>
    <hyperlink ref="E2551" location="A125624824R" display="A125624824R" xr:uid="{00000000-0004-0000-0000-0000EC090000}"/>
    <hyperlink ref="E2552" location="A125610424V" display="A125610424V" xr:uid="{00000000-0004-0000-0000-0000ED090000}"/>
    <hyperlink ref="E2553" location="A125598904V" display="A125598904V" xr:uid="{00000000-0004-0000-0000-0000EE090000}"/>
    <hyperlink ref="E2554" location="A125627704A" display="A125627704A" xr:uid="{00000000-0004-0000-0000-0000EF090000}"/>
    <hyperlink ref="E2555" location="A125613304F" display="A125613304F" xr:uid="{00000000-0004-0000-0000-0000F0090000}"/>
    <hyperlink ref="E2556" location="A125593144X" display="A125593144X" xr:uid="{00000000-0004-0000-0000-0000F1090000}"/>
    <hyperlink ref="E2557" location="A125621944C" display="A125621944C" xr:uid="{00000000-0004-0000-0000-0000F2090000}"/>
    <hyperlink ref="E2558" location="A125607544C" display="A125607544C" xr:uid="{00000000-0004-0000-0000-0000F3090000}"/>
    <hyperlink ref="E2559" location="A125601784F" display="A125601784F" xr:uid="{00000000-0004-0000-0000-0000F4090000}"/>
    <hyperlink ref="E2560" location="A125630584C" display="A125630584C" xr:uid="{00000000-0004-0000-0000-0000F5090000}"/>
    <hyperlink ref="E2561" location="A125616184C" display="A125616184C" xr:uid="{00000000-0004-0000-0000-0000F6090000}"/>
    <hyperlink ref="E2562" location="A125604664T" display="A125604664T" xr:uid="{00000000-0004-0000-0000-0000F7090000}"/>
    <hyperlink ref="E2563" location="A125633464R" display="A125633464R" xr:uid="{00000000-0004-0000-0000-0000F8090000}"/>
    <hyperlink ref="E2564" location="A125619064R" display="A125619064R" xr:uid="{00000000-0004-0000-0000-0000F9090000}"/>
    <hyperlink ref="E2565" location="A125596026R" display="A125596026R" xr:uid="{00000000-0004-0000-0000-0000FA090000}"/>
    <hyperlink ref="E2566" location="A125624826V" display="A125624826V" xr:uid="{00000000-0004-0000-0000-0000FB090000}"/>
    <hyperlink ref="E2567" location="A125610426X" display="A125610426X" xr:uid="{00000000-0004-0000-0000-0000FC090000}"/>
    <hyperlink ref="E2568" location="A125595736R" display="A125595736R" xr:uid="{00000000-0004-0000-0000-0000FD090000}"/>
    <hyperlink ref="E2569" location="A125624536W" display="A125624536W" xr:uid="{00000000-0004-0000-0000-0000FE090000}"/>
    <hyperlink ref="E2570" location="A125610136A" display="A125610136A" xr:uid="{00000000-0004-0000-0000-0000FF090000}"/>
    <hyperlink ref="E2571" location="A125598616A" display="A125598616A" xr:uid="{00000000-0004-0000-0000-0000000A0000}"/>
    <hyperlink ref="E2572" location="A125627416J" display="A125627416J" xr:uid="{00000000-0004-0000-0000-0000010A0000}"/>
    <hyperlink ref="E2573" location="A125613016L" display="A125613016L" xr:uid="{00000000-0004-0000-0000-0000020A0000}"/>
    <hyperlink ref="E2574" location="A125592856C" display="A125592856C" xr:uid="{00000000-0004-0000-0000-0000030A0000}"/>
    <hyperlink ref="E2575" location="A125621656K" display="A125621656K" xr:uid="{00000000-0004-0000-0000-0000040A0000}"/>
    <hyperlink ref="E2576" location="A125607256K" display="A125607256K" xr:uid="{00000000-0004-0000-0000-0000050A0000}"/>
    <hyperlink ref="E2577" location="A125601496L" display="A125601496L" xr:uid="{00000000-0004-0000-0000-0000060A0000}"/>
    <hyperlink ref="E2578" location="A125630296K" display="A125630296K" xr:uid="{00000000-0004-0000-0000-0000070A0000}"/>
    <hyperlink ref="E2579" location="A125615896J" display="A125615896J" xr:uid="{00000000-0004-0000-0000-0000080A0000}"/>
    <hyperlink ref="E2580" location="A125604376X" display="A125604376X" xr:uid="{00000000-0004-0000-0000-0000090A0000}"/>
    <hyperlink ref="E2581" location="A125633176W" display="A125633176W" xr:uid="{00000000-0004-0000-0000-00000A0A0000}"/>
    <hyperlink ref="E2582" location="A125618776V" display="A125618776V" xr:uid="{00000000-0004-0000-0000-00000B0A0000}"/>
    <hyperlink ref="E2583" location="A125595738V" display="A125595738V" xr:uid="{00000000-0004-0000-0000-00000C0A0000}"/>
    <hyperlink ref="E2584" location="A125624538A" display="A125624538A" xr:uid="{00000000-0004-0000-0000-00000D0A0000}"/>
    <hyperlink ref="E2585" location="A125610138F" display="A125610138F" xr:uid="{00000000-0004-0000-0000-00000E0A0000}"/>
    <hyperlink ref="E2586" location="A125595944J" display="A125595944J" xr:uid="{00000000-0004-0000-0000-00000F0A0000}"/>
    <hyperlink ref="E2587" location="A125624744R" display="A125624744R" xr:uid="{00000000-0004-0000-0000-0000100A0000}"/>
    <hyperlink ref="E2588" location="A125610344V" display="A125610344V" xr:uid="{00000000-0004-0000-0000-0000110A0000}"/>
    <hyperlink ref="E2589" location="A125598824V" display="A125598824V" xr:uid="{00000000-0004-0000-0000-0000120A0000}"/>
    <hyperlink ref="E2590" location="A125627624A" display="A125627624A" xr:uid="{00000000-0004-0000-0000-0000130A0000}"/>
    <hyperlink ref="E2591" location="A125613224F" display="A125613224F" xr:uid="{00000000-0004-0000-0000-0000140A0000}"/>
    <hyperlink ref="E2592" location="A125593064X" display="A125593064X" xr:uid="{00000000-0004-0000-0000-0000150A0000}"/>
    <hyperlink ref="E2593" location="A125621864C" display="A125621864C" xr:uid="{00000000-0004-0000-0000-0000160A0000}"/>
    <hyperlink ref="E2594" location="A125607464C" display="A125607464C" xr:uid="{00000000-0004-0000-0000-0000170A0000}"/>
    <hyperlink ref="E2595" location="A125601704V" display="A125601704V" xr:uid="{00000000-0004-0000-0000-0000180A0000}"/>
    <hyperlink ref="E2596" location="A125630504T" display="A125630504T" xr:uid="{00000000-0004-0000-0000-0000190A0000}"/>
    <hyperlink ref="E2597" location="A125616104T" display="A125616104T" xr:uid="{00000000-0004-0000-0000-00001A0A0000}"/>
    <hyperlink ref="E2598" location="A125604584T" display="A125604584T" xr:uid="{00000000-0004-0000-0000-00001B0A0000}"/>
    <hyperlink ref="E2599" location="A125633384R" display="A125633384R" xr:uid="{00000000-0004-0000-0000-00001C0A0000}"/>
    <hyperlink ref="E2600" location="A125618984L" display="A125618984L" xr:uid="{00000000-0004-0000-0000-00001D0A0000}"/>
    <hyperlink ref="E2601" location="A125595946L" display="A125595946L" xr:uid="{00000000-0004-0000-0000-00001E0A0000}"/>
    <hyperlink ref="E2602" location="A125624746V" display="A125624746V" xr:uid="{00000000-0004-0000-0000-00001F0A0000}"/>
    <hyperlink ref="E2603" location="A125610346X" display="A125610346X" xr:uid="{00000000-0004-0000-0000-0000200A0000}"/>
    <hyperlink ref="E2604" location="A125595952J" display="A125595952J" xr:uid="{00000000-0004-0000-0000-0000210A0000}"/>
    <hyperlink ref="E2605" location="A125624752R" display="A125624752R" xr:uid="{00000000-0004-0000-0000-0000220A0000}"/>
    <hyperlink ref="E2606" location="A125610352V" display="A125610352V" xr:uid="{00000000-0004-0000-0000-0000230A0000}"/>
    <hyperlink ref="E2607" location="A125598832V" display="A125598832V" xr:uid="{00000000-0004-0000-0000-0000240A0000}"/>
    <hyperlink ref="E2608" location="A125627632A" display="A125627632A" xr:uid="{00000000-0004-0000-0000-0000250A0000}"/>
    <hyperlink ref="E2609" location="A125613232F" display="A125613232F" xr:uid="{00000000-0004-0000-0000-0000260A0000}"/>
    <hyperlink ref="E2610" location="A125593072X" display="A125593072X" xr:uid="{00000000-0004-0000-0000-0000270A0000}"/>
    <hyperlink ref="E2611" location="A125621872C" display="A125621872C" xr:uid="{00000000-0004-0000-0000-0000280A0000}"/>
    <hyperlink ref="E2612" location="A125607472C" display="A125607472C" xr:uid="{00000000-0004-0000-0000-0000290A0000}"/>
    <hyperlink ref="E2613" location="A125601712V" display="A125601712V" xr:uid="{00000000-0004-0000-0000-00002A0A0000}"/>
    <hyperlink ref="E2614" location="A125630512T" display="A125630512T" xr:uid="{00000000-0004-0000-0000-00002B0A0000}"/>
    <hyperlink ref="E2615" location="A125616112T" display="A125616112T" xr:uid="{00000000-0004-0000-0000-00002C0A0000}"/>
    <hyperlink ref="E2616" location="A125604592T" display="A125604592T" xr:uid="{00000000-0004-0000-0000-00002D0A0000}"/>
    <hyperlink ref="E2617" location="A125633392R" display="A125633392R" xr:uid="{00000000-0004-0000-0000-00002E0A0000}"/>
    <hyperlink ref="E2618" location="A125618992L" display="A125618992L" xr:uid="{00000000-0004-0000-0000-00002F0A0000}"/>
    <hyperlink ref="E2619" location="A125595954L" display="A125595954L" xr:uid="{00000000-0004-0000-0000-0000300A0000}"/>
    <hyperlink ref="E2620" location="A125624754V" display="A125624754V" xr:uid="{00000000-0004-0000-0000-0000310A0000}"/>
    <hyperlink ref="E2621" location="A125610354X" display="A125610354X" xr:uid="{00000000-0004-0000-0000-0000320A0000}"/>
    <hyperlink ref="E2622" location="A125595776J" display="A125595776J" xr:uid="{00000000-0004-0000-0000-0000330A0000}"/>
    <hyperlink ref="E2623" location="A125624576R" display="A125624576R" xr:uid="{00000000-0004-0000-0000-0000340A0000}"/>
    <hyperlink ref="E2624" location="A125610176V" display="A125610176V" xr:uid="{00000000-0004-0000-0000-0000350A0000}"/>
    <hyperlink ref="E2625" location="A125598656V" display="A125598656V" xr:uid="{00000000-0004-0000-0000-0000360A0000}"/>
    <hyperlink ref="E2626" location="A125627456A" display="A125627456A" xr:uid="{00000000-0004-0000-0000-0000370A0000}"/>
    <hyperlink ref="E2627" location="A125613056F" display="A125613056F" xr:uid="{00000000-0004-0000-0000-0000380A0000}"/>
    <hyperlink ref="E2628" location="A125592896W" display="A125592896W" xr:uid="{00000000-0004-0000-0000-0000390A0000}"/>
    <hyperlink ref="E2629" location="A125621696C" display="A125621696C" xr:uid="{00000000-0004-0000-0000-00003A0A0000}"/>
    <hyperlink ref="E2630" location="A125607296C" display="A125607296C" xr:uid="{00000000-0004-0000-0000-00003B0A0000}"/>
    <hyperlink ref="E2631" location="A125601536V" display="A125601536V" xr:uid="{00000000-0004-0000-0000-00003C0A0000}"/>
    <hyperlink ref="E2632" location="A125630336T" display="A125630336T" xr:uid="{00000000-0004-0000-0000-00003D0A0000}"/>
    <hyperlink ref="E2633" location="A125615936R" display="A125615936R" xr:uid="{00000000-0004-0000-0000-00003E0A0000}"/>
    <hyperlink ref="E2634" location="A125604416F" display="A125604416F" xr:uid="{00000000-0004-0000-0000-00003F0A0000}"/>
    <hyperlink ref="E2635" location="A125633216C" display="A125633216C" xr:uid="{00000000-0004-0000-0000-0000400A0000}"/>
    <hyperlink ref="E2636" location="A125618816A" display="A125618816A" xr:uid="{00000000-0004-0000-0000-0000410A0000}"/>
    <hyperlink ref="E2637" location="A125595778L" display="A125595778L" xr:uid="{00000000-0004-0000-0000-0000420A0000}"/>
    <hyperlink ref="E2638" location="A125624578V" display="A125624578V" xr:uid="{00000000-0004-0000-0000-0000430A0000}"/>
    <hyperlink ref="E2639" location="A125610178X" display="A125610178X" xr:uid="{00000000-0004-0000-0000-0000440A0000}"/>
    <hyperlink ref="E2640" location="A125595744R" display="A125595744R" xr:uid="{00000000-0004-0000-0000-0000450A0000}"/>
    <hyperlink ref="E2641" location="A125624544W" display="A125624544W" xr:uid="{00000000-0004-0000-0000-0000460A0000}"/>
    <hyperlink ref="E2642" location="A125610144A" display="A125610144A" xr:uid="{00000000-0004-0000-0000-0000470A0000}"/>
    <hyperlink ref="E2643" location="A125598624A" display="A125598624A" xr:uid="{00000000-0004-0000-0000-0000480A0000}"/>
    <hyperlink ref="E2644" location="A125627424J" display="A125627424J" xr:uid="{00000000-0004-0000-0000-0000490A0000}"/>
    <hyperlink ref="E2645" location="A125613024L" display="A125613024L" xr:uid="{00000000-0004-0000-0000-00004A0A0000}"/>
    <hyperlink ref="E2646" location="A125592864C" display="A125592864C" xr:uid="{00000000-0004-0000-0000-00004B0A0000}"/>
    <hyperlink ref="E2647" location="A125621664K" display="A125621664K" xr:uid="{00000000-0004-0000-0000-00004C0A0000}"/>
    <hyperlink ref="E2648" location="A125607264K" display="A125607264K" xr:uid="{00000000-0004-0000-0000-00004D0A0000}"/>
    <hyperlink ref="E2649" location="A125601504A" display="A125601504A" xr:uid="{00000000-0004-0000-0000-00004E0A0000}"/>
    <hyperlink ref="E2650" location="A125630304X" display="A125630304X" xr:uid="{00000000-0004-0000-0000-00004F0A0000}"/>
    <hyperlink ref="E2651" location="A125615904W" display="A125615904W" xr:uid="{00000000-0004-0000-0000-0000500A0000}"/>
    <hyperlink ref="E2652" location="A125604384X" display="A125604384X" xr:uid="{00000000-0004-0000-0000-0000510A0000}"/>
    <hyperlink ref="E2653" location="A125633184W" display="A125633184W" xr:uid="{00000000-0004-0000-0000-0000520A0000}"/>
    <hyperlink ref="E2654" location="A125618784V" display="A125618784V" xr:uid="{00000000-0004-0000-0000-0000530A0000}"/>
    <hyperlink ref="E2655" location="A125595746V" display="A125595746V" xr:uid="{00000000-0004-0000-0000-0000540A0000}"/>
    <hyperlink ref="E2656" location="A125624546A" display="A125624546A" xr:uid="{00000000-0004-0000-0000-0000550A0000}"/>
    <hyperlink ref="E2657" location="A125610146F" display="A125610146F" xr:uid="{00000000-0004-0000-0000-0000560A0000}"/>
    <hyperlink ref="E2658" location="A125595816R" display="A125595816R" xr:uid="{00000000-0004-0000-0000-0000570A0000}"/>
    <hyperlink ref="E2659" location="A125624616W" display="A125624616W" xr:uid="{00000000-0004-0000-0000-0000580A0000}"/>
    <hyperlink ref="E2660" location="A125610216A" display="A125610216A" xr:uid="{00000000-0004-0000-0000-0000590A0000}"/>
    <hyperlink ref="E2661" location="A125598696L" display="A125598696L" xr:uid="{00000000-0004-0000-0000-00005A0A0000}"/>
    <hyperlink ref="E2662" location="A125627496V" display="A125627496V" xr:uid="{00000000-0004-0000-0000-00005B0A0000}"/>
    <hyperlink ref="E2663" location="A125613096X" display="A125613096X" xr:uid="{00000000-0004-0000-0000-00005C0A0000}"/>
    <hyperlink ref="E2664" location="A125592936C" display="A125592936C" xr:uid="{00000000-0004-0000-0000-00005D0A0000}"/>
    <hyperlink ref="E2665" location="A125621736K" display="A125621736K" xr:uid="{00000000-0004-0000-0000-00005E0A0000}"/>
    <hyperlink ref="E2666" location="A125607336K" display="A125607336K" xr:uid="{00000000-0004-0000-0000-00005F0A0000}"/>
    <hyperlink ref="E2667" location="A125601576L" display="A125601576L" xr:uid="{00000000-0004-0000-0000-0000600A0000}"/>
    <hyperlink ref="E2668" location="A125630376K" display="A125630376K" xr:uid="{00000000-0004-0000-0000-0000610A0000}"/>
    <hyperlink ref="E2669" location="A125615976J" display="A125615976J" xr:uid="{00000000-0004-0000-0000-0000620A0000}"/>
    <hyperlink ref="E2670" location="A125604456X" display="A125604456X" xr:uid="{00000000-0004-0000-0000-0000630A0000}"/>
    <hyperlink ref="E2671" location="A125633256W" display="A125633256W" xr:uid="{00000000-0004-0000-0000-0000640A0000}"/>
    <hyperlink ref="E2672" location="A125618856V" display="A125618856V" xr:uid="{00000000-0004-0000-0000-0000650A0000}"/>
    <hyperlink ref="E2673" location="A125595818V" display="A125595818V" xr:uid="{00000000-0004-0000-0000-0000660A0000}"/>
    <hyperlink ref="E2674" location="A125624618A" display="A125624618A" xr:uid="{00000000-0004-0000-0000-0000670A0000}"/>
    <hyperlink ref="E2675" location="A125610218F" display="A125610218F" xr:uid="{00000000-0004-0000-0000-0000680A0000}"/>
    <hyperlink ref="E2676" location="A125595768J" display="A125595768J" xr:uid="{00000000-0004-0000-0000-0000690A0000}"/>
    <hyperlink ref="E2677" location="A125624568R" display="A125624568R" xr:uid="{00000000-0004-0000-0000-00006A0A0000}"/>
    <hyperlink ref="E2678" location="A125610168V" display="A125610168V" xr:uid="{00000000-0004-0000-0000-00006B0A0000}"/>
    <hyperlink ref="E2679" location="A125598648V" display="A125598648V" xr:uid="{00000000-0004-0000-0000-00006C0A0000}"/>
    <hyperlink ref="E2680" location="A125627448A" display="A125627448A" xr:uid="{00000000-0004-0000-0000-00006D0A0000}"/>
    <hyperlink ref="E2681" location="A125613048F" display="A125613048F" xr:uid="{00000000-0004-0000-0000-00006E0A0000}"/>
    <hyperlink ref="E2682" location="A125592888W" display="A125592888W" xr:uid="{00000000-0004-0000-0000-00006F0A0000}"/>
    <hyperlink ref="E2683" location="A125621688C" display="A125621688C" xr:uid="{00000000-0004-0000-0000-0000700A0000}"/>
    <hyperlink ref="E2684" location="A125607288C" display="A125607288C" xr:uid="{00000000-0004-0000-0000-0000710A0000}"/>
    <hyperlink ref="E2685" location="A125601528V" display="A125601528V" xr:uid="{00000000-0004-0000-0000-0000720A0000}"/>
    <hyperlink ref="E2686" location="A125630328T" display="A125630328T" xr:uid="{00000000-0004-0000-0000-0000730A0000}"/>
    <hyperlink ref="E2687" location="A125615928R" display="A125615928R" xr:uid="{00000000-0004-0000-0000-0000740A0000}"/>
    <hyperlink ref="E2688" location="A125604408F" display="A125604408F" xr:uid="{00000000-0004-0000-0000-0000750A0000}"/>
    <hyperlink ref="E2689" location="A125633208C" display="A125633208C" xr:uid="{00000000-0004-0000-0000-0000760A0000}"/>
    <hyperlink ref="E2690" location="A125618808A" display="A125618808A" xr:uid="{00000000-0004-0000-0000-0000770A0000}"/>
    <hyperlink ref="E2691" location="A125595770V" display="A125595770V" xr:uid="{00000000-0004-0000-0000-0000780A0000}"/>
    <hyperlink ref="E2692" location="A125624570A" display="A125624570A" xr:uid="{00000000-0004-0000-0000-0000790A0000}"/>
    <hyperlink ref="E2693" location="A125610170F" display="A125610170F" xr:uid="{00000000-0004-0000-0000-00007A0A0000}"/>
    <hyperlink ref="E2694" location="A125595824R" display="A125595824R" xr:uid="{00000000-0004-0000-0000-00007B0A0000}"/>
    <hyperlink ref="E2695" location="A125624624W" display="A125624624W" xr:uid="{00000000-0004-0000-0000-00007C0A0000}"/>
    <hyperlink ref="E2696" location="A125610224A" display="A125610224A" xr:uid="{00000000-0004-0000-0000-00007D0A0000}"/>
    <hyperlink ref="E2697" location="A125598704A" display="A125598704A" xr:uid="{00000000-0004-0000-0000-00007E0A0000}"/>
    <hyperlink ref="E2698" location="A125627504J" display="A125627504J" xr:uid="{00000000-0004-0000-0000-00007F0A0000}"/>
    <hyperlink ref="E2699" location="A125613104L" display="A125613104L" xr:uid="{00000000-0004-0000-0000-0000800A0000}"/>
    <hyperlink ref="E2700" location="A125592944C" display="A125592944C" xr:uid="{00000000-0004-0000-0000-0000810A0000}"/>
    <hyperlink ref="E2701" location="A125621744K" display="A125621744K" xr:uid="{00000000-0004-0000-0000-0000820A0000}"/>
    <hyperlink ref="E2702" location="A125607344K" display="A125607344K" xr:uid="{00000000-0004-0000-0000-0000830A0000}"/>
    <hyperlink ref="E2703" location="A125601584L" display="A125601584L" xr:uid="{00000000-0004-0000-0000-0000840A0000}"/>
    <hyperlink ref="E2704" location="A125630384K" display="A125630384K" xr:uid="{00000000-0004-0000-0000-0000850A0000}"/>
    <hyperlink ref="E2705" location="A125615984J" display="A125615984J" xr:uid="{00000000-0004-0000-0000-0000860A0000}"/>
    <hyperlink ref="E2706" location="A125604464X" display="A125604464X" xr:uid="{00000000-0004-0000-0000-0000870A0000}"/>
    <hyperlink ref="E2707" location="A125633264W" display="A125633264W" xr:uid="{00000000-0004-0000-0000-0000880A0000}"/>
    <hyperlink ref="E2708" location="A125618864V" display="A125618864V" xr:uid="{00000000-0004-0000-0000-0000890A0000}"/>
    <hyperlink ref="E2709" location="A125595826V" display="A125595826V" xr:uid="{00000000-0004-0000-0000-00008A0A0000}"/>
    <hyperlink ref="E2710" location="A125624626A" display="A125624626A" xr:uid="{00000000-0004-0000-0000-00008B0A0000}"/>
    <hyperlink ref="E2711" location="A125610226F" display="A125610226F" xr:uid="{00000000-0004-0000-0000-00008C0A0000}"/>
    <hyperlink ref="E2712" location="A125595784J" display="A125595784J" xr:uid="{00000000-0004-0000-0000-00008D0A0000}"/>
    <hyperlink ref="E2713" location="A125624584R" display="A125624584R" xr:uid="{00000000-0004-0000-0000-00008E0A0000}"/>
    <hyperlink ref="E2714" location="A125610184V" display="A125610184V" xr:uid="{00000000-0004-0000-0000-00008F0A0000}"/>
    <hyperlink ref="E2715" location="A125598664V" display="A125598664V" xr:uid="{00000000-0004-0000-0000-0000900A0000}"/>
    <hyperlink ref="E2716" location="A125627464A" display="A125627464A" xr:uid="{00000000-0004-0000-0000-0000910A0000}"/>
    <hyperlink ref="E2717" location="A125613064F" display="A125613064F" xr:uid="{00000000-0004-0000-0000-0000920A0000}"/>
    <hyperlink ref="E2718" location="A125592904K" display="A125592904K" xr:uid="{00000000-0004-0000-0000-0000930A0000}"/>
    <hyperlink ref="E2719" location="A125621704T" display="A125621704T" xr:uid="{00000000-0004-0000-0000-0000940A0000}"/>
    <hyperlink ref="E2720" location="A125607304T" display="A125607304T" xr:uid="{00000000-0004-0000-0000-0000950A0000}"/>
    <hyperlink ref="E2721" location="A125601544V" display="A125601544V" xr:uid="{00000000-0004-0000-0000-0000960A0000}"/>
    <hyperlink ref="E2722" location="A125630344T" display="A125630344T" xr:uid="{00000000-0004-0000-0000-0000970A0000}"/>
    <hyperlink ref="E2723" location="A125615944R" display="A125615944R" xr:uid="{00000000-0004-0000-0000-0000980A0000}"/>
    <hyperlink ref="E2724" location="A125604424F" display="A125604424F" xr:uid="{00000000-0004-0000-0000-0000990A0000}"/>
    <hyperlink ref="E2725" location="A125633224C" display="A125633224C" xr:uid="{00000000-0004-0000-0000-00009A0A0000}"/>
    <hyperlink ref="E2726" location="A125618824A" display="A125618824A" xr:uid="{00000000-0004-0000-0000-00009B0A0000}"/>
    <hyperlink ref="E2727" location="A125595786L" display="A125595786L" xr:uid="{00000000-0004-0000-0000-00009C0A0000}"/>
    <hyperlink ref="E2728" location="A125624586V" display="A125624586V" xr:uid="{00000000-0004-0000-0000-00009D0A0000}"/>
    <hyperlink ref="E2729" location="A125610186X" display="A125610186X" xr:uid="{00000000-0004-0000-0000-00009E0A0000}"/>
    <hyperlink ref="E2730" location="A125595832R" display="A125595832R" xr:uid="{00000000-0004-0000-0000-00009F0A0000}"/>
    <hyperlink ref="E2731" location="A125624632W" display="A125624632W" xr:uid="{00000000-0004-0000-0000-0000A00A0000}"/>
    <hyperlink ref="E2732" location="A125610232A" display="A125610232A" xr:uid="{00000000-0004-0000-0000-0000A10A0000}"/>
    <hyperlink ref="E2733" location="A125598712A" display="A125598712A" xr:uid="{00000000-0004-0000-0000-0000A20A0000}"/>
    <hyperlink ref="E2734" location="A125627512J" display="A125627512J" xr:uid="{00000000-0004-0000-0000-0000A30A0000}"/>
    <hyperlink ref="E2735" location="A125613112L" display="A125613112L" xr:uid="{00000000-0004-0000-0000-0000A40A0000}"/>
    <hyperlink ref="E2736" location="A125592952C" display="A125592952C" xr:uid="{00000000-0004-0000-0000-0000A50A0000}"/>
    <hyperlink ref="E2737" location="A125621752K" display="A125621752K" xr:uid="{00000000-0004-0000-0000-0000A60A0000}"/>
    <hyperlink ref="E2738" location="A125607352K" display="A125607352K" xr:uid="{00000000-0004-0000-0000-0000A70A0000}"/>
    <hyperlink ref="E2739" location="A125601592L" display="A125601592L" xr:uid="{00000000-0004-0000-0000-0000A80A0000}"/>
    <hyperlink ref="E2740" location="A125630392K" display="A125630392K" xr:uid="{00000000-0004-0000-0000-0000A90A0000}"/>
    <hyperlink ref="E2741" location="A125615992J" display="A125615992J" xr:uid="{00000000-0004-0000-0000-0000AA0A0000}"/>
    <hyperlink ref="E2742" location="A125604472X" display="A125604472X" xr:uid="{00000000-0004-0000-0000-0000AB0A0000}"/>
    <hyperlink ref="E2743" location="A125633272W" display="A125633272W" xr:uid="{00000000-0004-0000-0000-0000AC0A0000}"/>
    <hyperlink ref="E2744" location="A125618872V" display="A125618872V" xr:uid="{00000000-0004-0000-0000-0000AD0A0000}"/>
    <hyperlink ref="E2745" location="A125595834V" display="A125595834V" xr:uid="{00000000-0004-0000-0000-0000AE0A0000}"/>
    <hyperlink ref="E2746" location="A125624634A" display="A125624634A" xr:uid="{00000000-0004-0000-0000-0000AF0A0000}"/>
    <hyperlink ref="E2747" location="A125610234F" display="A125610234F" xr:uid="{00000000-0004-0000-0000-0000B00A0000}"/>
    <hyperlink ref="E2748" location="A125595912R" display="A125595912R" xr:uid="{00000000-0004-0000-0000-0000B10A0000}"/>
    <hyperlink ref="E2749" location="A125624712W" display="A125624712W" xr:uid="{00000000-0004-0000-0000-0000B20A0000}"/>
    <hyperlink ref="E2750" location="A125610312A" display="A125610312A" xr:uid="{00000000-0004-0000-0000-0000B30A0000}"/>
    <hyperlink ref="E2751" location="A125598792L" display="A125598792L" xr:uid="{00000000-0004-0000-0000-0000B40A0000}"/>
    <hyperlink ref="E2752" location="A125627592V" display="A125627592V" xr:uid="{00000000-0004-0000-0000-0000B50A0000}"/>
    <hyperlink ref="E2753" location="A125613192X" display="A125613192X" xr:uid="{00000000-0004-0000-0000-0000B60A0000}"/>
    <hyperlink ref="E2754" location="A125593032F" display="A125593032F" xr:uid="{00000000-0004-0000-0000-0000B70A0000}"/>
    <hyperlink ref="E2755" location="A125621832K" display="A125621832K" xr:uid="{00000000-0004-0000-0000-0000B80A0000}"/>
    <hyperlink ref="E2756" location="A125607432K" display="A125607432K" xr:uid="{00000000-0004-0000-0000-0000B90A0000}"/>
    <hyperlink ref="E2757" location="A125601672L" display="A125601672L" xr:uid="{00000000-0004-0000-0000-0000BA0A0000}"/>
    <hyperlink ref="E2758" location="A125630472K" display="A125630472K" xr:uid="{00000000-0004-0000-0000-0000BB0A0000}"/>
    <hyperlink ref="E2759" location="A125616072K" display="A125616072K" xr:uid="{00000000-0004-0000-0000-0000BC0A0000}"/>
    <hyperlink ref="E2760" location="A125604552X" display="A125604552X" xr:uid="{00000000-0004-0000-0000-0000BD0A0000}"/>
    <hyperlink ref="E2761" location="A125633352W" display="A125633352W" xr:uid="{00000000-0004-0000-0000-0000BE0A0000}"/>
    <hyperlink ref="E2762" location="A125618952V" display="A125618952V" xr:uid="{00000000-0004-0000-0000-0000BF0A0000}"/>
    <hyperlink ref="E2763" location="A125595914V" display="A125595914V" xr:uid="{00000000-0004-0000-0000-0000C00A0000}"/>
    <hyperlink ref="E2764" location="A125624714A" display="A125624714A" xr:uid="{00000000-0004-0000-0000-0000C10A0000}"/>
    <hyperlink ref="E2765" location="A125610314F" display="A125610314F" xr:uid="{00000000-0004-0000-0000-0000C20A0000}"/>
    <hyperlink ref="E2766" location="A125595840R" display="A125595840R" xr:uid="{00000000-0004-0000-0000-0000C30A0000}"/>
    <hyperlink ref="E2767" location="A125624640W" display="A125624640W" xr:uid="{00000000-0004-0000-0000-0000C40A0000}"/>
    <hyperlink ref="E2768" location="A125610240A" display="A125610240A" xr:uid="{00000000-0004-0000-0000-0000C50A0000}"/>
    <hyperlink ref="E2769" location="A125598720A" display="A125598720A" xr:uid="{00000000-0004-0000-0000-0000C60A0000}"/>
    <hyperlink ref="E2770" location="A125627520J" display="A125627520J" xr:uid="{00000000-0004-0000-0000-0000C70A0000}"/>
    <hyperlink ref="E2771" location="A125613120L" display="A125613120L" xr:uid="{00000000-0004-0000-0000-0000C80A0000}"/>
    <hyperlink ref="E2772" location="A125592960C" display="A125592960C" xr:uid="{00000000-0004-0000-0000-0000C90A0000}"/>
    <hyperlink ref="E2773" location="A125621760K" display="A125621760K" xr:uid="{00000000-0004-0000-0000-0000CA0A0000}"/>
    <hyperlink ref="E2774" location="A125607360K" display="A125607360K" xr:uid="{00000000-0004-0000-0000-0000CB0A0000}"/>
    <hyperlink ref="E2775" location="A125601600A" display="A125601600A" xr:uid="{00000000-0004-0000-0000-0000CC0A0000}"/>
    <hyperlink ref="E2776" location="A125630400X" display="A125630400X" xr:uid="{00000000-0004-0000-0000-0000CD0A0000}"/>
    <hyperlink ref="E2777" location="A125616000X" display="A125616000X" xr:uid="{00000000-0004-0000-0000-0000CE0A0000}"/>
    <hyperlink ref="E2778" location="A125604480X" display="A125604480X" xr:uid="{00000000-0004-0000-0000-0000CF0A0000}"/>
    <hyperlink ref="E2779" location="A125633280W" display="A125633280W" xr:uid="{00000000-0004-0000-0000-0000D00A0000}"/>
    <hyperlink ref="E2780" location="A125618880V" display="A125618880V" xr:uid="{00000000-0004-0000-0000-0000D10A0000}"/>
    <hyperlink ref="E2781" location="A125595842V" display="A125595842V" xr:uid="{00000000-0004-0000-0000-0000D20A0000}"/>
    <hyperlink ref="E2782" location="A125624642A" display="A125624642A" xr:uid="{00000000-0004-0000-0000-0000D30A0000}"/>
    <hyperlink ref="E2783" location="A125610242F" display="A125610242F" xr:uid="{00000000-0004-0000-0000-0000D40A0000}"/>
    <hyperlink ref="E2784" location="A125595792J" display="A125595792J" xr:uid="{00000000-0004-0000-0000-0000D50A0000}"/>
    <hyperlink ref="E2785" location="A125624592R" display="A125624592R" xr:uid="{00000000-0004-0000-0000-0000D60A0000}"/>
    <hyperlink ref="E2786" location="A125610192V" display="A125610192V" xr:uid="{00000000-0004-0000-0000-0000D70A0000}"/>
    <hyperlink ref="E2787" location="A125598672V" display="A125598672V" xr:uid="{00000000-0004-0000-0000-0000D80A0000}"/>
    <hyperlink ref="E2788" location="A125627472A" display="A125627472A" xr:uid="{00000000-0004-0000-0000-0000D90A0000}"/>
    <hyperlink ref="E2789" location="A125613072F" display="A125613072F" xr:uid="{00000000-0004-0000-0000-0000DA0A0000}"/>
    <hyperlink ref="E2790" location="A125592912K" display="A125592912K" xr:uid="{00000000-0004-0000-0000-0000DB0A0000}"/>
    <hyperlink ref="E2791" location="A125621712T" display="A125621712T" xr:uid="{00000000-0004-0000-0000-0000DC0A0000}"/>
    <hyperlink ref="E2792" location="A125607312T" display="A125607312T" xr:uid="{00000000-0004-0000-0000-0000DD0A0000}"/>
    <hyperlink ref="E2793" location="A125601552V" display="A125601552V" xr:uid="{00000000-0004-0000-0000-0000DE0A0000}"/>
    <hyperlink ref="E2794" location="A125630352T" display="A125630352T" xr:uid="{00000000-0004-0000-0000-0000DF0A0000}"/>
    <hyperlink ref="E2795" location="A125615952R" display="A125615952R" xr:uid="{00000000-0004-0000-0000-0000E00A0000}"/>
    <hyperlink ref="E2796" location="A125604432F" display="A125604432F" xr:uid="{00000000-0004-0000-0000-0000E10A0000}"/>
    <hyperlink ref="E2797" location="A125633232C" display="A125633232C" xr:uid="{00000000-0004-0000-0000-0000E20A0000}"/>
    <hyperlink ref="E2798" location="A125618832A" display="A125618832A" xr:uid="{00000000-0004-0000-0000-0000E30A0000}"/>
    <hyperlink ref="E2799" location="A125595794L" display="A125595794L" xr:uid="{00000000-0004-0000-0000-0000E40A0000}"/>
    <hyperlink ref="E2800" location="A125624594V" display="A125624594V" xr:uid="{00000000-0004-0000-0000-0000E50A0000}"/>
    <hyperlink ref="E2801" location="A125610194X" display="A125610194X" xr:uid="{00000000-0004-0000-0000-0000E60A0000}"/>
    <hyperlink ref="E2802" location="A125595960J" display="A125595960J" xr:uid="{00000000-0004-0000-0000-0000E70A0000}"/>
    <hyperlink ref="E2803" location="A125624760R" display="A125624760R" xr:uid="{00000000-0004-0000-0000-0000E80A0000}"/>
    <hyperlink ref="E2804" location="A125610360V" display="A125610360V" xr:uid="{00000000-0004-0000-0000-0000E90A0000}"/>
    <hyperlink ref="E2805" location="A125598840V" display="A125598840V" xr:uid="{00000000-0004-0000-0000-0000EA0A0000}"/>
    <hyperlink ref="E2806" location="A125627640A" display="A125627640A" xr:uid="{00000000-0004-0000-0000-0000EB0A0000}"/>
    <hyperlink ref="E2807" location="A125613240F" display="A125613240F" xr:uid="{00000000-0004-0000-0000-0000EC0A0000}"/>
    <hyperlink ref="E2808" location="A125593080X" display="A125593080X" xr:uid="{00000000-0004-0000-0000-0000ED0A0000}"/>
    <hyperlink ref="E2809" location="A125621880C" display="A125621880C" xr:uid="{00000000-0004-0000-0000-0000EE0A0000}"/>
    <hyperlink ref="E2810" location="A125607480C" display="A125607480C" xr:uid="{00000000-0004-0000-0000-0000EF0A0000}"/>
    <hyperlink ref="E2811" location="A125601720V" display="A125601720V" xr:uid="{00000000-0004-0000-0000-0000F00A0000}"/>
    <hyperlink ref="E2812" location="A125630520T" display="A125630520T" xr:uid="{00000000-0004-0000-0000-0000F10A0000}"/>
    <hyperlink ref="E2813" location="A125616120T" display="A125616120T" xr:uid="{00000000-0004-0000-0000-0000F20A0000}"/>
    <hyperlink ref="E2814" location="A125604600F" display="A125604600F" xr:uid="{00000000-0004-0000-0000-0000F30A0000}"/>
    <hyperlink ref="E2815" location="A125633400C" display="A125633400C" xr:uid="{00000000-0004-0000-0000-0000F40A0000}"/>
    <hyperlink ref="E2816" location="A125619000C" display="A125619000C" xr:uid="{00000000-0004-0000-0000-0000F50A0000}"/>
    <hyperlink ref="E2817" location="A125595962L" display="A125595962L" xr:uid="{00000000-0004-0000-0000-0000F60A0000}"/>
    <hyperlink ref="E2818" location="A125624762V" display="A125624762V" xr:uid="{00000000-0004-0000-0000-0000F70A0000}"/>
    <hyperlink ref="E2819" location="A125610362X" display="A125610362X" xr:uid="{00000000-0004-0000-0000-0000F80A0000}"/>
    <hyperlink ref="E2820" location="A125595920R" display="A125595920R" xr:uid="{00000000-0004-0000-0000-0000F90A0000}"/>
    <hyperlink ref="E2821" location="A125624720W" display="A125624720W" xr:uid="{00000000-0004-0000-0000-0000FA0A0000}"/>
    <hyperlink ref="E2822" location="A125610320A" display="A125610320A" xr:uid="{00000000-0004-0000-0000-0000FB0A0000}"/>
    <hyperlink ref="E2823" location="A125598800A" display="A125598800A" xr:uid="{00000000-0004-0000-0000-0000FC0A0000}"/>
    <hyperlink ref="E2824" location="A125627600J" display="A125627600J" xr:uid="{00000000-0004-0000-0000-0000FD0A0000}"/>
    <hyperlink ref="E2825" location="A125613200L" display="A125613200L" xr:uid="{00000000-0004-0000-0000-0000FE0A0000}"/>
    <hyperlink ref="E2826" location="A125593040F" display="A125593040F" xr:uid="{00000000-0004-0000-0000-0000FF0A0000}"/>
    <hyperlink ref="E2827" location="A125621840K" display="A125621840K" xr:uid="{00000000-0004-0000-0000-0000000B0000}"/>
    <hyperlink ref="E2828" location="A125607440K" display="A125607440K" xr:uid="{00000000-0004-0000-0000-0000010B0000}"/>
    <hyperlink ref="E2829" location="A125601680L" display="A125601680L" xr:uid="{00000000-0004-0000-0000-0000020B0000}"/>
    <hyperlink ref="E2830" location="A125630480K" display="A125630480K" xr:uid="{00000000-0004-0000-0000-0000030B0000}"/>
    <hyperlink ref="E2831" location="A125616080K" display="A125616080K" xr:uid="{00000000-0004-0000-0000-0000040B0000}"/>
    <hyperlink ref="E2832" location="A125604560X" display="A125604560X" xr:uid="{00000000-0004-0000-0000-0000050B0000}"/>
    <hyperlink ref="E2833" location="A125633360W" display="A125633360W" xr:uid="{00000000-0004-0000-0000-0000060B0000}"/>
    <hyperlink ref="E2834" location="A125618960V" display="A125618960V" xr:uid="{00000000-0004-0000-0000-0000070B0000}"/>
    <hyperlink ref="E2835" location="A125595922V" display="A125595922V" xr:uid="{00000000-0004-0000-0000-0000080B0000}"/>
    <hyperlink ref="E2836" location="A125624722A" display="A125624722A" xr:uid="{00000000-0004-0000-0000-0000090B0000}"/>
    <hyperlink ref="E2837" location="A125610322F" display="A125610322F" xr:uid="{00000000-0004-0000-0000-00000A0B0000}"/>
    <hyperlink ref="E2838" location="A125595928J" display="A125595928J" xr:uid="{00000000-0004-0000-0000-00000B0B0000}"/>
    <hyperlink ref="E2839" location="A125624728R" display="A125624728R" xr:uid="{00000000-0004-0000-0000-00000C0B0000}"/>
    <hyperlink ref="E2840" location="A125610328V" display="A125610328V" xr:uid="{00000000-0004-0000-0000-00000D0B0000}"/>
    <hyperlink ref="E2841" location="A125598808V" display="A125598808V" xr:uid="{00000000-0004-0000-0000-00000E0B0000}"/>
    <hyperlink ref="E2842" location="A125627608A" display="A125627608A" xr:uid="{00000000-0004-0000-0000-00000F0B0000}"/>
    <hyperlink ref="E2843" location="A125613208F" display="A125613208F" xr:uid="{00000000-0004-0000-0000-0000100B0000}"/>
    <hyperlink ref="E2844" location="A125593048X" display="A125593048X" xr:uid="{00000000-0004-0000-0000-0000110B0000}"/>
    <hyperlink ref="E2845" location="A125621848C" display="A125621848C" xr:uid="{00000000-0004-0000-0000-0000120B0000}"/>
    <hyperlink ref="E2846" location="A125607448C" display="A125607448C" xr:uid="{00000000-0004-0000-0000-0000130B0000}"/>
    <hyperlink ref="E2847" location="A125601688F" display="A125601688F" xr:uid="{00000000-0004-0000-0000-0000140B0000}"/>
    <hyperlink ref="E2848" location="A125630488C" display="A125630488C" xr:uid="{00000000-0004-0000-0000-0000150B0000}"/>
    <hyperlink ref="E2849" location="A125616088C" display="A125616088C" xr:uid="{00000000-0004-0000-0000-0000160B0000}"/>
    <hyperlink ref="E2850" location="A125604568T" display="A125604568T" xr:uid="{00000000-0004-0000-0000-0000170B0000}"/>
    <hyperlink ref="E2851" location="A125633368R" display="A125633368R" xr:uid="{00000000-0004-0000-0000-0000180B0000}"/>
    <hyperlink ref="E2852" location="A125618968L" display="A125618968L" xr:uid="{00000000-0004-0000-0000-0000190B0000}"/>
    <hyperlink ref="E2853" location="A125595930V" display="A125595930V" xr:uid="{00000000-0004-0000-0000-00001A0B0000}"/>
    <hyperlink ref="E2854" location="A125624730A" display="A125624730A" xr:uid="{00000000-0004-0000-0000-00001B0B0000}"/>
    <hyperlink ref="E2855" location="A125610330F" display="A125610330F" xr:uid="{00000000-0004-0000-0000-00001C0B0000}"/>
    <hyperlink ref="E2856" location="A125596032K" display="A125596032K" xr:uid="{00000000-0004-0000-0000-00001D0B0000}"/>
    <hyperlink ref="E2857" location="A125624832R" display="A125624832R" xr:uid="{00000000-0004-0000-0000-00001E0B0000}"/>
    <hyperlink ref="E2858" location="A125610432V" display="A125610432V" xr:uid="{00000000-0004-0000-0000-00001F0B0000}"/>
    <hyperlink ref="E2859" location="A125598912V" display="A125598912V" xr:uid="{00000000-0004-0000-0000-0000200B0000}"/>
    <hyperlink ref="E2860" location="A125627712A" display="A125627712A" xr:uid="{00000000-0004-0000-0000-0000210B0000}"/>
    <hyperlink ref="E2861" location="A125613312F" display="A125613312F" xr:uid="{00000000-0004-0000-0000-0000220B0000}"/>
    <hyperlink ref="E2862" location="A125593152X" display="A125593152X" xr:uid="{00000000-0004-0000-0000-0000230B0000}"/>
    <hyperlink ref="E2863" location="A125621952C" display="A125621952C" xr:uid="{00000000-0004-0000-0000-0000240B0000}"/>
    <hyperlink ref="E2864" location="A125607552C" display="A125607552C" xr:uid="{00000000-0004-0000-0000-0000250B0000}"/>
    <hyperlink ref="E2865" location="A125601792F" display="A125601792F" xr:uid="{00000000-0004-0000-0000-0000260B0000}"/>
    <hyperlink ref="E2866" location="A125630592C" display="A125630592C" xr:uid="{00000000-0004-0000-0000-0000270B0000}"/>
    <hyperlink ref="E2867" location="A125616192C" display="A125616192C" xr:uid="{00000000-0004-0000-0000-0000280B0000}"/>
    <hyperlink ref="E2868" location="A125604672T" display="A125604672T" xr:uid="{00000000-0004-0000-0000-0000290B0000}"/>
    <hyperlink ref="E2869" location="A125633472R" display="A125633472R" xr:uid="{00000000-0004-0000-0000-00002A0B0000}"/>
    <hyperlink ref="E2870" location="A125619072R" display="A125619072R" xr:uid="{00000000-0004-0000-0000-00002B0B0000}"/>
    <hyperlink ref="E2871" location="A125596034R" display="A125596034R" xr:uid="{00000000-0004-0000-0000-00002C0B0000}"/>
    <hyperlink ref="E2872" location="A125624834V" display="A125624834V" xr:uid="{00000000-0004-0000-0000-00002D0B0000}"/>
    <hyperlink ref="E2873" location="A125610434X" display="A125610434X" xr:uid="{00000000-0004-0000-0000-00002E0B0000}"/>
    <hyperlink ref="E2874" location="A125595752R" display="A125595752R" xr:uid="{00000000-0004-0000-0000-00002F0B0000}"/>
    <hyperlink ref="E2875" location="A125624552W" display="A125624552W" xr:uid="{00000000-0004-0000-0000-0000300B0000}"/>
    <hyperlink ref="E2876" location="A125610152A" display="A125610152A" xr:uid="{00000000-0004-0000-0000-0000310B0000}"/>
    <hyperlink ref="E2877" location="A125598632A" display="A125598632A" xr:uid="{00000000-0004-0000-0000-0000320B0000}"/>
    <hyperlink ref="E2878" location="A125627432J" display="A125627432J" xr:uid="{00000000-0004-0000-0000-0000330B0000}"/>
    <hyperlink ref="E2879" location="A125613032L" display="A125613032L" xr:uid="{00000000-0004-0000-0000-0000340B0000}"/>
    <hyperlink ref="E2880" location="A125592872C" display="A125592872C" xr:uid="{00000000-0004-0000-0000-0000350B0000}"/>
    <hyperlink ref="E2881" location="A125621672K" display="A125621672K" xr:uid="{00000000-0004-0000-0000-0000360B0000}"/>
    <hyperlink ref="E2882" location="A125607272K" display="A125607272K" xr:uid="{00000000-0004-0000-0000-0000370B0000}"/>
    <hyperlink ref="E2883" location="A125601512A" display="A125601512A" xr:uid="{00000000-0004-0000-0000-0000380B0000}"/>
    <hyperlink ref="E2884" location="A125630312X" display="A125630312X" xr:uid="{00000000-0004-0000-0000-0000390B0000}"/>
    <hyperlink ref="E2885" location="A125615912W" display="A125615912W" xr:uid="{00000000-0004-0000-0000-00003A0B0000}"/>
    <hyperlink ref="E2886" location="A125604392X" display="A125604392X" xr:uid="{00000000-0004-0000-0000-00003B0B0000}"/>
    <hyperlink ref="E2887" location="A125633192W" display="A125633192W" xr:uid="{00000000-0004-0000-0000-00003C0B0000}"/>
    <hyperlink ref="E2888" location="A125618792V" display="A125618792V" xr:uid="{00000000-0004-0000-0000-00003D0B0000}"/>
    <hyperlink ref="E2889" location="A125595754V" display="A125595754V" xr:uid="{00000000-0004-0000-0000-00003E0B0000}"/>
    <hyperlink ref="E2890" location="A125624554A" display="A125624554A" xr:uid="{00000000-0004-0000-0000-00003F0B0000}"/>
    <hyperlink ref="E2891" location="A125610154F" display="A125610154F" xr:uid="{00000000-0004-0000-0000-0000400B0000}"/>
    <hyperlink ref="E2892" location="A125596168W" display="A125596168W" xr:uid="{00000000-0004-0000-0000-0000410B0000}"/>
    <hyperlink ref="E2893" location="A125624968A" display="A125624968A" xr:uid="{00000000-0004-0000-0000-0000420B0000}"/>
    <hyperlink ref="E2894" location="A125610568F" display="A125610568F" xr:uid="{00000000-0004-0000-0000-0000430B0000}"/>
    <hyperlink ref="E2895" location="A125599048J" display="A125599048J" xr:uid="{00000000-0004-0000-0000-0000440B0000}"/>
    <hyperlink ref="E2896" location="A125627848L" display="A125627848L" xr:uid="{00000000-0004-0000-0000-0000450B0000}"/>
    <hyperlink ref="E2897" location="A125613448T" display="A125613448T" xr:uid="{00000000-0004-0000-0000-0000460B0000}"/>
    <hyperlink ref="E2898" location="A125593288K" display="A125593288K" xr:uid="{00000000-0004-0000-0000-0000470B0000}"/>
    <hyperlink ref="E2899" location="A125622088T" display="A125622088T" xr:uid="{00000000-0004-0000-0000-0000480B0000}"/>
    <hyperlink ref="E2900" location="A125607688R" display="A125607688R" xr:uid="{00000000-0004-0000-0000-0000490B0000}"/>
    <hyperlink ref="E2901" location="A125601928F" display="A125601928F" xr:uid="{00000000-0004-0000-0000-00004A0B0000}"/>
    <hyperlink ref="E2902" location="A125630728C" display="A125630728C" xr:uid="{00000000-0004-0000-0000-00004B0B0000}"/>
    <hyperlink ref="E2903" location="A125616328C" display="A125616328C" xr:uid="{00000000-0004-0000-0000-00004C0B0000}"/>
    <hyperlink ref="E2904" location="A125604808T" display="A125604808T" xr:uid="{00000000-0004-0000-0000-00004D0B0000}"/>
    <hyperlink ref="E2905" location="A125633608R" display="A125633608R" xr:uid="{00000000-0004-0000-0000-00004E0B0000}"/>
    <hyperlink ref="E2906" location="A125619208R" display="A125619208R" xr:uid="{00000000-0004-0000-0000-00004F0B0000}"/>
    <hyperlink ref="E2907" location="A125596170J" display="A125596170J" xr:uid="{00000000-0004-0000-0000-0000500B0000}"/>
    <hyperlink ref="E2908" location="A125624970L" display="A125624970L" xr:uid="{00000000-0004-0000-0000-0000510B0000}"/>
    <hyperlink ref="E2909" location="A125610570T" display="A125610570T" xr:uid="{00000000-0004-0000-0000-0000520B0000}"/>
    <hyperlink ref="E2910" location="A125596288R" display="A125596288R" xr:uid="{00000000-0004-0000-0000-0000530B0000}"/>
    <hyperlink ref="E2911" location="A125625088W" display="A125625088W" xr:uid="{00000000-0004-0000-0000-0000540B0000}"/>
    <hyperlink ref="E2912" location="A125610688X" display="A125610688X" xr:uid="{00000000-0004-0000-0000-0000550B0000}"/>
    <hyperlink ref="E2913" location="A125599168A" display="A125599168A" xr:uid="{00000000-0004-0000-0000-0000560B0000}"/>
    <hyperlink ref="E2914" location="A125627968F" display="A125627968F" xr:uid="{00000000-0004-0000-0000-0000570B0000}"/>
    <hyperlink ref="E2915" location="A125613568K" display="A125613568K" xr:uid="{00000000-0004-0000-0000-0000580B0000}"/>
    <hyperlink ref="E2916" location="A125593408T" display="A125593408T" xr:uid="{00000000-0004-0000-0000-0000590B0000}"/>
    <hyperlink ref="E2917" location="A125622208X" display="A125622208X" xr:uid="{00000000-0004-0000-0000-00005A0B0000}"/>
    <hyperlink ref="E2918" location="A125607808W" display="A125607808W" xr:uid="{00000000-0004-0000-0000-00005B0B0000}"/>
    <hyperlink ref="E2919" location="A125602048A" display="A125602048A" xr:uid="{00000000-0004-0000-0000-00005C0B0000}"/>
    <hyperlink ref="E2920" location="A125630848W" display="A125630848W" xr:uid="{00000000-0004-0000-0000-00005D0B0000}"/>
    <hyperlink ref="E2921" location="A125616448W" display="A125616448W" xr:uid="{00000000-0004-0000-0000-00005E0B0000}"/>
    <hyperlink ref="E2922" location="A125604928K" display="A125604928K" xr:uid="{00000000-0004-0000-0000-00005F0B0000}"/>
    <hyperlink ref="E2923" location="A125633728J" display="A125633728J" xr:uid="{00000000-0004-0000-0000-0000600B0000}"/>
    <hyperlink ref="E2924" location="A125619328J" display="A125619328J" xr:uid="{00000000-0004-0000-0000-0000610B0000}"/>
    <hyperlink ref="E2925" location="A125596290A" display="A125596290A" xr:uid="{00000000-0004-0000-0000-0000620B0000}"/>
    <hyperlink ref="E2926" location="A125625090J" display="A125625090J" xr:uid="{00000000-0004-0000-0000-0000630B0000}"/>
    <hyperlink ref="E2927" location="A125610690K" display="A125610690K" xr:uid="{00000000-0004-0000-0000-0000640B0000}"/>
    <hyperlink ref="E2928" location="A125596176W" display="A125596176W" xr:uid="{00000000-0004-0000-0000-0000650B0000}"/>
    <hyperlink ref="E2929" location="A125624976A" display="A125624976A" xr:uid="{00000000-0004-0000-0000-0000660B0000}"/>
    <hyperlink ref="E2930" location="A125610576F" display="A125610576F" xr:uid="{00000000-0004-0000-0000-0000670B0000}"/>
    <hyperlink ref="E2931" location="A125599056J" display="A125599056J" xr:uid="{00000000-0004-0000-0000-0000680B0000}"/>
    <hyperlink ref="E2932" location="A125627856L" display="A125627856L" xr:uid="{00000000-0004-0000-0000-0000690B0000}"/>
    <hyperlink ref="E2933" location="A125613456T" display="A125613456T" xr:uid="{00000000-0004-0000-0000-00006A0B0000}"/>
    <hyperlink ref="E2934" location="A125593296K" display="A125593296K" xr:uid="{00000000-0004-0000-0000-00006B0B0000}"/>
    <hyperlink ref="E2935" location="A125622096T" display="A125622096T" xr:uid="{00000000-0004-0000-0000-00006C0B0000}"/>
    <hyperlink ref="E2936" location="A125607696R" display="A125607696R" xr:uid="{00000000-0004-0000-0000-00006D0B0000}"/>
    <hyperlink ref="E2937" location="A125601936F" display="A125601936F" xr:uid="{00000000-0004-0000-0000-00006E0B0000}"/>
    <hyperlink ref="E2938" location="A125630736C" display="A125630736C" xr:uid="{00000000-0004-0000-0000-00006F0B0000}"/>
    <hyperlink ref="E2939" location="A125616336C" display="A125616336C" xr:uid="{00000000-0004-0000-0000-0000700B0000}"/>
    <hyperlink ref="E2940" location="A125604816T" display="A125604816T" xr:uid="{00000000-0004-0000-0000-0000710B0000}"/>
    <hyperlink ref="E2941" location="A125633616R" display="A125633616R" xr:uid="{00000000-0004-0000-0000-0000720B0000}"/>
    <hyperlink ref="E2942" location="A125619216R" display="A125619216R" xr:uid="{00000000-0004-0000-0000-0000730B0000}"/>
    <hyperlink ref="E2943" location="A125596178A" display="A125596178A" xr:uid="{00000000-0004-0000-0000-0000740B0000}"/>
    <hyperlink ref="E2944" location="A125624978F" display="A125624978F" xr:uid="{00000000-0004-0000-0000-0000750B0000}"/>
    <hyperlink ref="E2945" location="A125610578K" display="A125610578K" xr:uid="{00000000-0004-0000-0000-0000760B0000}"/>
    <hyperlink ref="E2946" location="A125596296R" display="A125596296R" xr:uid="{00000000-0004-0000-0000-0000770B0000}"/>
    <hyperlink ref="E2947" location="A125625096W" display="A125625096W" xr:uid="{00000000-0004-0000-0000-0000780B0000}"/>
    <hyperlink ref="E2948" location="A125610696X" display="A125610696X" xr:uid="{00000000-0004-0000-0000-0000790B0000}"/>
    <hyperlink ref="E2949" location="A125599176A" display="A125599176A" xr:uid="{00000000-0004-0000-0000-00007A0B0000}"/>
    <hyperlink ref="E2950" location="A125627976F" display="A125627976F" xr:uid="{00000000-0004-0000-0000-00007B0B0000}"/>
    <hyperlink ref="E2951" location="A125613576K" display="A125613576K" xr:uid="{00000000-0004-0000-0000-00007C0B0000}"/>
    <hyperlink ref="E2952" location="A125593416T" display="A125593416T" xr:uid="{00000000-0004-0000-0000-00007D0B0000}"/>
    <hyperlink ref="E2953" location="A125622216X" display="A125622216X" xr:uid="{00000000-0004-0000-0000-00007E0B0000}"/>
    <hyperlink ref="E2954" location="A125607816W" display="A125607816W" xr:uid="{00000000-0004-0000-0000-00007F0B0000}"/>
    <hyperlink ref="E2955" location="A125602056A" display="A125602056A" xr:uid="{00000000-0004-0000-0000-0000800B0000}"/>
    <hyperlink ref="E2956" location="A125630856W" display="A125630856W" xr:uid="{00000000-0004-0000-0000-0000810B0000}"/>
    <hyperlink ref="E2957" location="A125616456W" display="A125616456W" xr:uid="{00000000-0004-0000-0000-0000820B0000}"/>
    <hyperlink ref="E2958" location="A125604936K" display="A125604936K" xr:uid="{00000000-0004-0000-0000-0000830B0000}"/>
    <hyperlink ref="E2959" location="A125633736J" display="A125633736J" xr:uid="{00000000-0004-0000-0000-0000840B0000}"/>
    <hyperlink ref="E2960" location="A125619336J" display="A125619336J" xr:uid="{00000000-0004-0000-0000-0000850B0000}"/>
    <hyperlink ref="E2961" location="A125596298V" display="A125596298V" xr:uid="{00000000-0004-0000-0000-0000860B0000}"/>
    <hyperlink ref="E2962" location="A125625098A" display="A125625098A" xr:uid="{00000000-0004-0000-0000-0000870B0000}"/>
    <hyperlink ref="E2963" location="A125610698C" display="A125610698C" xr:uid="{00000000-0004-0000-0000-0000880B0000}"/>
    <hyperlink ref="E2964" location="A125596304C" display="A125596304C" xr:uid="{00000000-0004-0000-0000-0000890B0000}"/>
    <hyperlink ref="E2965" location="A125625104K" display="A125625104K" xr:uid="{00000000-0004-0000-0000-00008A0B0000}"/>
    <hyperlink ref="E2966" location="A125610704L" display="A125610704L" xr:uid="{00000000-0004-0000-0000-00008B0B0000}"/>
    <hyperlink ref="E2967" location="A125599184A" display="A125599184A" xr:uid="{00000000-0004-0000-0000-00008C0B0000}"/>
    <hyperlink ref="E2968" location="A125627984F" display="A125627984F" xr:uid="{00000000-0004-0000-0000-00008D0B0000}"/>
    <hyperlink ref="E2969" location="A125613584K" display="A125613584K" xr:uid="{00000000-0004-0000-0000-00008E0B0000}"/>
    <hyperlink ref="E2970" location="A125593424T" display="A125593424T" xr:uid="{00000000-0004-0000-0000-00008F0B0000}"/>
    <hyperlink ref="E2971" location="A125622224X" display="A125622224X" xr:uid="{00000000-0004-0000-0000-0000900B0000}"/>
    <hyperlink ref="E2972" location="A125607824W" display="A125607824W" xr:uid="{00000000-0004-0000-0000-0000910B0000}"/>
    <hyperlink ref="E2973" location="A125602064A" display="A125602064A" xr:uid="{00000000-0004-0000-0000-0000920B0000}"/>
    <hyperlink ref="E2974" location="A125630864W" display="A125630864W" xr:uid="{00000000-0004-0000-0000-0000930B0000}"/>
    <hyperlink ref="E2975" location="A125616464W" display="A125616464W" xr:uid="{00000000-0004-0000-0000-0000940B0000}"/>
    <hyperlink ref="E2976" location="A125604944K" display="A125604944K" xr:uid="{00000000-0004-0000-0000-0000950B0000}"/>
    <hyperlink ref="E2977" location="A125633744J" display="A125633744J" xr:uid="{00000000-0004-0000-0000-0000960B0000}"/>
    <hyperlink ref="E2978" location="A125619344J" display="A125619344J" xr:uid="{00000000-0004-0000-0000-0000970B0000}"/>
    <hyperlink ref="E2979" location="A125596306J" display="A125596306J" xr:uid="{00000000-0004-0000-0000-0000980B0000}"/>
    <hyperlink ref="E2980" location="A125625106R" display="A125625106R" xr:uid="{00000000-0004-0000-0000-0000990B0000}"/>
    <hyperlink ref="E2981" location="A125610706T" display="A125610706T" xr:uid="{00000000-0004-0000-0000-00009A0B0000}"/>
    <hyperlink ref="E2982" location="A125596184W" display="A125596184W" xr:uid="{00000000-0004-0000-0000-00009B0B0000}"/>
    <hyperlink ref="E2983" location="A125624984A" display="A125624984A" xr:uid="{00000000-0004-0000-0000-00009C0B0000}"/>
    <hyperlink ref="E2984" location="A125610584F" display="A125610584F" xr:uid="{00000000-0004-0000-0000-00009D0B0000}"/>
    <hyperlink ref="E2985" location="A125599064J" display="A125599064J" xr:uid="{00000000-0004-0000-0000-00009E0B0000}"/>
    <hyperlink ref="E2986" location="A125627864L" display="A125627864L" xr:uid="{00000000-0004-0000-0000-00009F0B0000}"/>
    <hyperlink ref="E2987" location="A125613464T" display="A125613464T" xr:uid="{00000000-0004-0000-0000-0000A00B0000}"/>
    <hyperlink ref="E2988" location="A125593304X" display="A125593304X" xr:uid="{00000000-0004-0000-0000-0000A10B0000}"/>
    <hyperlink ref="E2989" location="A125622104F" display="A125622104F" xr:uid="{00000000-0004-0000-0000-0000A20B0000}"/>
    <hyperlink ref="E2990" location="A125607704C" display="A125607704C" xr:uid="{00000000-0004-0000-0000-0000A30B0000}"/>
    <hyperlink ref="E2991" location="A125601944F" display="A125601944F" xr:uid="{00000000-0004-0000-0000-0000A40B0000}"/>
    <hyperlink ref="E2992" location="A125630744C" display="A125630744C" xr:uid="{00000000-0004-0000-0000-0000A50B0000}"/>
    <hyperlink ref="E2993" location="A125616344C" display="A125616344C" xr:uid="{00000000-0004-0000-0000-0000A60B0000}"/>
    <hyperlink ref="E2994" location="A125604824T" display="A125604824T" xr:uid="{00000000-0004-0000-0000-0000A70B0000}"/>
    <hyperlink ref="E2995" location="A125633624R" display="A125633624R" xr:uid="{00000000-0004-0000-0000-0000A80B0000}"/>
    <hyperlink ref="E2996" location="A125619224R" display="A125619224R" xr:uid="{00000000-0004-0000-0000-0000A90B0000}"/>
    <hyperlink ref="E2997" location="A125596186A" display="A125596186A" xr:uid="{00000000-0004-0000-0000-0000AA0B0000}"/>
    <hyperlink ref="E2998" location="A125624986F" display="A125624986F" xr:uid="{00000000-0004-0000-0000-0000AB0B0000}"/>
    <hyperlink ref="E2999" location="A125610586K" display="A125610586K" xr:uid="{00000000-0004-0000-0000-0000AC0B0000}"/>
    <hyperlink ref="E3000" location="A125596192W" display="A125596192W" xr:uid="{00000000-0004-0000-0000-0000AD0B0000}"/>
    <hyperlink ref="E3001" location="A125624992A" display="A125624992A" xr:uid="{00000000-0004-0000-0000-0000AE0B0000}"/>
    <hyperlink ref="E3002" location="A125610592F" display="A125610592F" xr:uid="{00000000-0004-0000-0000-0000AF0B0000}"/>
    <hyperlink ref="E3003" location="A125599072J" display="A125599072J" xr:uid="{00000000-0004-0000-0000-0000B00B0000}"/>
    <hyperlink ref="E3004" location="A125627872L" display="A125627872L" xr:uid="{00000000-0004-0000-0000-0000B10B0000}"/>
    <hyperlink ref="E3005" location="A125613472T" display="A125613472T" xr:uid="{00000000-0004-0000-0000-0000B20B0000}"/>
    <hyperlink ref="E3006" location="A125593312X" display="A125593312X" xr:uid="{00000000-0004-0000-0000-0000B30B0000}"/>
    <hyperlink ref="E3007" location="A125622112F" display="A125622112F" xr:uid="{00000000-0004-0000-0000-0000B40B0000}"/>
    <hyperlink ref="E3008" location="A125607712C" display="A125607712C" xr:uid="{00000000-0004-0000-0000-0000B50B0000}"/>
    <hyperlink ref="E3009" location="A125601952F" display="A125601952F" xr:uid="{00000000-0004-0000-0000-0000B60B0000}"/>
    <hyperlink ref="E3010" location="A125630752C" display="A125630752C" xr:uid="{00000000-0004-0000-0000-0000B70B0000}"/>
    <hyperlink ref="E3011" location="A125616352C" display="A125616352C" xr:uid="{00000000-0004-0000-0000-0000B80B0000}"/>
    <hyperlink ref="E3012" location="A125604832T" display="A125604832T" xr:uid="{00000000-0004-0000-0000-0000B90B0000}"/>
    <hyperlink ref="E3013" location="A125633632R" display="A125633632R" xr:uid="{00000000-0004-0000-0000-0000BA0B0000}"/>
    <hyperlink ref="E3014" location="A125619232R" display="A125619232R" xr:uid="{00000000-0004-0000-0000-0000BB0B0000}"/>
    <hyperlink ref="E3015" location="A125596194A" display="A125596194A" xr:uid="{00000000-0004-0000-0000-0000BC0B0000}"/>
    <hyperlink ref="E3016" location="A125624994F" display="A125624994F" xr:uid="{00000000-0004-0000-0000-0000BD0B0000}"/>
    <hyperlink ref="E3017" location="A125610594K" display="A125610594K" xr:uid="{00000000-0004-0000-0000-0000BE0B0000}"/>
    <hyperlink ref="E3018" location="A125596256W" display="A125596256W" xr:uid="{00000000-0004-0000-0000-0000BF0B0000}"/>
    <hyperlink ref="E3019" location="A125625056C" display="A125625056C" xr:uid="{00000000-0004-0000-0000-0000C00B0000}"/>
    <hyperlink ref="E3020" location="A125610656F" display="A125610656F" xr:uid="{00000000-0004-0000-0000-0000C10B0000}"/>
    <hyperlink ref="E3021" location="A125599136J" display="A125599136J" xr:uid="{00000000-0004-0000-0000-0000C20B0000}"/>
    <hyperlink ref="E3022" location="A125627936L" display="A125627936L" xr:uid="{00000000-0004-0000-0000-0000C30B0000}"/>
    <hyperlink ref="E3023" location="A125613536T" display="A125613536T" xr:uid="{00000000-0004-0000-0000-0000C40B0000}"/>
    <hyperlink ref="E3024" location="A125593376K" display="A125593376K" xr:uid="{00000000-0004-0000-0000-0000C50B0000}"/>
    <hyperlink ref="E3025" location="A125622176T" display="A125622176T" xr:uid="{00000000-0004-0000-0000-0000C60B0000}"/>
    <hyperlink ref="E3026" location="A125607776R" display="A125607776R" xr:uid="{00000000-0004-0000-0000-0000C70B0000}"/>
    <hyperlink ref="E3027" location="A125602016J" display="A125602016J" xr:uid="{00000000-0004-0000-0000-0000C80B0000}"/>
    <hyperlink ref="E3028" location="A125630816C" display="A125630816C" xr:uid="{00000000-0004-0000-0000-0000C90B0000}"/>
    <hyperlink ref="E3029" location="A125616416C" display="A125616416C" xr:uid="{00000000-0004-0000-0000-0000CA0B0000}"/>
    <hyperlink ref="E3030" location="A125604896C" display="A125604896C" xr:uid="{00000000-0004-0000-0000-0000CB0B0000}"/>
    <hyperlink ref="E3031" location="A125633696A" display="A125633696A" xr:uid="{00000000-0004-0000-0000-0000CC0B0000}"/>
    <hyperlink ref="E3032" location="A125619296A" display="A125619296A" xr:uid="{00000000-0004-0000-0000-0000CD0B0000}"/>
    <hyperlink ref="E3033" location="A125596258A" display="A125596258A" xr:uid="{00000000-0004-0000-0000-0000CE0B0000}"/>
    <hyperlink ref="E3034" location="A125625058J" display="A125625058J" xr:uid="{00000000-0004-0000-0000-0000CF0B0000}"/>
    <hyperlink ref="E3035" location="A125610658K" display="A125610658K" xr:uid="{00000000-0004-0000-0000-0000D00B0000}"/>
    <hyperlink ref="E3036" location="A125596120K" display="A125596120K" xr:uid="{00000000-0004-0000-0000-0000D10B0000}"/>
    <hyperlink ref="E3037" location="A125624920R" display="A125624920R" xr:uid="{00000000-0004-0000-0000-0000D20B0000}"/>
    <hyperlink ref="E3038" location="A125610520V" display="A125610520V" xr:uid="{00000000-0004-0000-0000-0000D30B0000}"/>
    <hyperlink ref="E3039" location="A125599000W" display="A125599000W" xr:uid="{00000000-0004-0000-0000-0000D40B0000}"/>
    <hyperlink ref="E3040" location="A125627800A" display="A125627800A" xr:uid="{00000000-0004-0000-0000-0000D50B0000}"/>
    <hyperlink ref="E3041" location="A125613400F" display="A125613400F" xr:uid="{00000000-0004-0000-0000-0000D60B0000}"/>
    <hyperlink ref="E3042" location="A125593240X" display="A125593240X" xr:uid="{00000000-0004-0000-0000-0000D70B0000}"/>
    <hyperlink ref="E3043" location="A125622040F" display="A125622040F" xr:uid="{00000000-0004-0000-0000-0000D80B0000}"/>
    <hyperlink ref="E3044" location="A125607640C" display="A125607640C" xr:uid="{00000000-0004-0000-0000-0000D90B0000}"/>
    <hyperlink ref="E3045" location="A125601880F" display="A125601880F" xr:uid="{00000000-0004-0000-0000-0000DA0B0000}"/>
    <hyperlink ref="E3046" location="A125630680C" display="A125630680C" xr:uid="{00000000-0004-0000-0000-0000DB0B0000}"/>
    <hyperlink ref="E3047" location="A125616280C" display="A125616280C" xr:uid="{00000000-0004-0000-0000-0000DC0B0000}"/>
    <hyperlink ref="E3048" location="A125604760T" display="A125604760T" xr:uid="{00000000-0004-0000-0000-0000DD0B0000}"/>
    <hyperlink ref="E3049" location="A125633560R" display="A125633560R" xr:uid="{00000000-0004-0000-0000-0000DE0B0000}"/>
    <hyperlink ref="E3050" location="A125619160R" display="A125619160R" xr:uid="{00000000-0004-0000-0000-0000DF0B0000}"/>
    <hyperlink ref="E3051" location="A125596122R" display="A125596122R" xr:uid="{00000000-0004-0000-0000-0000E00B0000}"/>
    <hyperlink ref="E3052" location="A125624922V" display="A125624922V" xr:uid="{00000000-0004-0000-0000-0000E10B0000}"/>
    <hyperlink ref="E3053" location="A125610522X" display="A125610522X" xr:uid="{00000000-0004-0000-0000-0000E20B0000}"/>
    <hyperlink ref="E3054" location="A125596312C" display="A125596312C" xr:uid="{00000000-0004-0000-0000-0000E30B0000}"/>
    <hyperlink ref="E3055" location="A125625112K" display="A125625112K" xr:uid="{00000000-0004-0000-0000-0000E40B0000}"/>
    <hyperlink ref="E3056" location="A125610712L" display="A125610712L" xr:uid="{00000000-0004-0000-0000-0000E50B0000}"/>
    <hyperlink ref="E3057" location="A125599192A" display="A125599192A" xr:uid="{00000000-0004-0000-0000-0000E60B0000}"/>
    <hyperlink ref="E3058" location="A125627992F" display="A125627992F" xr:uid="{00000000-0004-0000-0000-0000E70B0000}"/>
    <hyperlink ref="E3059" location="A125613592K" display="A125613592K" xr:uid="{00000000-0004-0000-0000-0000E80B0000}"/>
    <hyperlink ref="E3060" location="A125593432T" display="A125593432T" xr:uid="{00000000-0004-0000-0000-0000E90B0000}"/>
    <hyperlink ref="E3061" location="A125622232X" display="A125622232X" xr:uid="{00000000-0004-0000-0000-0000EA0B0000}"/>
    <hyperlink ref="E3062" location="A125607832W" display="A125607832W" xr:uid="{00000000-0004-0000-0000-0000EB0B0000}"/>
    <hyperlink ref="E3063" location="A125602072A" display="A125602072A" xr:uid="{00000000-0004-0000-0000-0000EC0B0000}"/>
    <hyperlink ref="E3064" location="A125630872W" display="A125630872W" xr:uid="{00000000-0004-0000-0000-0000ED0B0000}"/>
    <hyperlink ref="E3065" location="A125616472W" display="A125616472W" xr:uid="{00000000-0004-0000-0000-0000EE0B0000}"/>
    <hyperlink ref="E3066" location="A125604952K" display="A125604952K" xr:uid="{00000000-0004-0000-0000-0000EF0B0000}"/>
    <hyperlink ref="E3067" location="A125633752J" display="A125633752J" xr:uid="{00000000-0004-0000-0000-0000F00B0000}"/>
    <hyperlink ref="E3068" location="A125619352J" display="A125619352J" xr:uid="{00000000-0004-0000-0000-0000F10B0000}"/>
    <hyperlink ref="E3069" location="A125596314J" display="A125596314J" xr:uid="{00000000-0004-0000-0000-0000F20B0000}"/>
    <hyperlink ref="E3070" location="A125625114R" display="A125625114R" xr:uid="{00000000-0004-0000-0000-0000F30B0000}"/>
    <hyperlink ref="E3071" location="A125610714T" display="A125610714T" xr:uid="{00000000-0004-0000-0000-0000F40B0000}"/>
    <hyperlink ref="E3072" location="A125596200K" display="A125596200K" xr:uid="{00000000-0004-0000-0000-0000F50B0000}"/>
    <hyperlink ref="E3073" location="A125625000T" display="A125625000T" xr:uid="{00000000-0004-0000-0000-0000F60B0000}"/>
    <hyperlink ref="E3074" location="A125610600V" display="A125610600V" xr:uid="{00000000-0004-0000-0000-0000F70B0000}"/>
    <hyperlink ref="E3075" location="A125599080J" display="A125599080J" xr:uid="{00000000-0004-0000-0000-0000F80B0000}"/>
    <hyperlink ref="E3076" location="A125627880L" display="A125627880L" xr:uid="{00000000-0004-0000-0000-0000F90B0000}"/>
    <hyperlink ref="E3077" location="A125613480T" display="A125613480T" xr:uid="{00000000-0004-0000-0000-0000FA0B0000}"/>
    <hyperlink ref="E3078" location="A125593320X" display="A125593320X" xr:uid="{00000000-0004-0000-0000-0000FB0B0000}"/>
    <hyperlink ref="E3079" location="A125622120F" display="A125622120F" xr:uid="{00000000-0004-0000-0000-0000FC0B0000}"/>
    <hyperlink ref="E3080" location="A125607720C" display="A125607720C" xr:uid="{00000000-0004-0000-0000-0000FD0B0000}"/>
    <hyperlink ref="E3081" location="A125601960F" display="A125601960F" xr:uid="{00000000-0004-0000-0000-0000FE0B0000}"/>
    <hyperlink ref="E3082" location="A125630760C" display="A125630760C" xr:uid="{00000000-0004-0000-0000-0000FF0B0000}"/>
    <hyperlink ref="E3083" location="A125616360C" display="A125616360C" xr:uid="{00000000-0004-0000-0000-0000000C0000}"/>
    <hyperlink ref="E3084" location="A125604840T" display="A125604840T" xr:uid="{00000000-0004-0000-0000-0000010C0000}"/>
    <hyperlink ref="E3085" location="A125633640R" display="A125633640R" xr:uid="{00000000-0004-0000-0000-0000020C0000}"/>
    <hyperlink ref="E3086" location="A125619240R" display="A125619240R" xr:uid="{00000000-0004-0000-0000-0000030C0000}"/>
    <hyperlink ref="E3087" location="A125596202R" display="A125596202R" xr:uid="{00000000-0004-0000-0000-0000040C0000}"/>
    <hyperlink ref="E3088" location="A125625002W" display="A125625002W" xr:uid="{00000000-0004-0000-0000-0000050C0000}"/>
    <hyperlink ref="E3089" location="A125610602X" display="A125610602X" xr:uid="{00000000-0004-0000-0000-0000060C0000}"/>
    <hyperlink ref="E3090" location="A125596080C" display="A125596080C" xr:uid="{00000000-0004-0000-0000-0000070C0000}"/>
    <hyperlink ref="E3091" location="A125624880J" display="A125624880J" xr:uid="{00000000-0004-0000-0000-0000080C0000}"/>
    <hyperlink ref="E3092" location="A125610480L" display="A125610480L" xr:uid="{00000000-0004-0000-0000-0000090C0000}"/>
    <hyperlink ref="E3093" location="A125598960L" display="A125598960L" xr:uid="{00000000-0004-0000-0000-00000A0C0000}"/>
    <hyperlink ref="E3094" location="A125627760V" display="A125627760V" xr:uid="{00000000-0004-0000-0000-00000B0C0000}"/>
    <hyperlink ref="E3095" location="A125613360X" display="A125613360X" xr:uid="{00000000-0004-0000-0000-00000C0C0000}"/>
    <hyperlink ref="E3096" location="A125593200F" display="A125593200F" xr:uid="{00000000-0004-0000-0000-00000D0C0000}"/>
    <hyperlink ref="E3097" location="A125622000L" display="A125622000L" xr:uid="{00000000-0004-0000-0000-00000E0C0000}"/>
    <hyperlink ref="E3098" location="A125607600K" display="A125607600K" xr:uid="{00000000-0004-0000-0000-00000F0C0000}"/>
    <hyperlink ref="E3099" location="A125601840L" display="A125601840L" xr:uid="{00000000-0004-0000-0000-0000100C0000}"/>
    <hyperlink ref="E3100" location="A125630640K" display="A125630640K" xr:uid="{00000000-0004-0000-0000-0000110C0000}"/>
    <hyperlink ref="E3101" location="A125616240K" display="A125616240K" xr:uid="{00000000-0004-0000-0000-0000120C0000}"/>
    <hyperlink ref="E3102" location="A125604720X" display="A125604720X" xr:uid="{00000000-0004-0000-0000-0000130C0000}"/>
    <hyperlink ref="E3103" location="A125633520W" display="A125633520W" xr:uid="{00000000-0004-0000-0000-0000140C0000}"/>
    <hyperlink ref="E3104" location="A125619120W" display="A125619120W" xr:uid="{00000000-0004-0000-0000-0000150C0000}"/>
    <hyperlink ref="E3105" location="A125596082J" display="A125596082J" xr:uid="{00000000-0004-0000-0000-0000160C0000}"/>
    <hyperlink ref="E3106" location="A125624882L" display="A125624882L" xr:uid="{00000000-0004-0000-0000-0000170C0000}"/>
    <hyperlink ref="E3107" location="A125610482T" display="A125610482T" xr:uid="{00000000-0004-0000-0000-0000180C0000}"/>
    <hyperlink ref="E3108" location="A125596208C" display="A125596208C" xr:uid="{00000000-0004-0000-0000-0000190C0000}"/>
    <hyperlink ref="E3109" location="A125625008K" display="A125625008K" xr:uid="{00000000-0004-0000-0000-00001A0C0000}"/>
    <hyperlink ref="E3110" location="A125610608L" display="A125610608L" xr:uid="{00000000-0004-0000-0000-00001B0C0000}"/>
    <hyperlink ref="E3111" location="A125599088A" display="A125599088A" xr:uid="{00000000-0004-0000-0000-00001C0C0000}"/>
    <hyperlink ref="E3112" location="A125627888F" display="A125627888F" xr:uid="{00000000-0004-0000-0000-00001D0C0000}"/>
    <hyperlink ref="E3113" location="A125613488K" display="A125613488K" xr:uid="{00000000-0004-0000-0000-00001E0C0000}"/>
    <hyperlink ref="E3114" location="A125593328T" display="A125593328T" xr:uid="{00000000-0004-0000-0000-00001F0C0000}"/>
    <hyperlink ref="E3115" location="A125622128X" display="A125622128X" xr:uid="{00000000-0004-0000-0000-0000200C0000}"/>
    <hyperlink ref="E3116" location="A125607728W" display="A125607728W" xr:uid="{00000000-0004-0000-0000-0000210C0000}"/>
    <hyperlink ref="E3117" location="A125601968X" display="A125601968X" xr:uid="{00000000-0004-0000-0000-0000220C0000}"/>
    <hyperlink ref="E3118" location="A125630768W" display="A125630768W" xr:uid="{00000000-0004-0000-0000-0000230C0000}"/>
    <hyperlink ref="E3119" location="A125616368W" display="A125616368W" xr:uid="{00000000-0004-0000-0000-0000240C0000}"/>
    <hyperlink ref="E3120" location="A125604848K" display="A125604848K" xr:uid="{00000000-0004-0000-0000-0000250C0000}"/>
    <hyperlink ref="E3121" location="A125633648J" display="A125633648J" xr:uid="{00000000-0004-0000-0000-0000260C0000}"/>
    <hyperlink ref="E3122" location="A125619248J" display="A125619248J" xr:uid="{00000000-0004-0000-0000-0000270C0000}"/>
    <hyperlink ref="E3123" location="A125596210R" display="A125596210R" xr:uid="{00000000-0004-0000-0000-0000280C0000}"/>
    <hyperlink ref="E3124" location="A125625010W" display="A125625010W" xr:uid="{00000000-0004-0000-0000-0000290C0000}"/>
    <hyperlink ref="E3125" location="A125610610X" display="A125610610X" xr:uid="{00000000-0004-0000-0000-00002A0C0000}"/>
    <hyperlink ref="E3126" location="A125596216C" display="A125596216C" xr:uid="{00000000-0004-0000-0000-00002B0C0000}"/>
    <hyperlink ref="E3127" location="A125625016K" display="A125625016K" xr:uid="{00000000-0004-0000-0000-00002C0C0000}"/>
    <hyperlink ref="E3128" location="A125610616L" display="A125610616L" xr:uid="{00000000-0004-0000-0000-00002D0C0000}"/>
    <hyperlink ref="E3129" location="A125599096A" display="A125599096A" xr:uid="{00000000-0004-0000-0000-00002E0C0000}"/>
    <hyperlink ref="E3130" location="A125627896F" display="A125627896F" xr:uid="{00000000-0004-0000-0000-00002F0C0000}"/>
    <hyperlink ref="E3131" location="A125613496K" display="A125613496K" xr:uid="{00000000-0004-0000-0000-0000300C0000}"/>
    <hyperlink ref="E3132" location="A125593336T" display="A125593336T" xr:uid="{00000000-0004-0000-0000-0000310C0000}"/>
    <hyperlink ref="E3133" location="A125622136X" display="A125622136X" xr:uid="{00000000-0004-0000-0000-0000320C0000}"/>
    <hyperlink ref="E3134" location="A125607736W" display="A125607736W" xr:uid="{00000000-0004-0000-0000-0000330C0000}"/>
    <hyperlink ref="E3135" location="A125601976X" display="A125601976X" xr:uid="{00000000-0004-0000-0000-0000340C0000}"/>
    <hyperlink ref="E3136" location="A125630776W" display="A125630776W" xr:uid="{00000000-0004-0000-0000-0000350C0000}"/>
    <hyperlink ref="E3137" location="A125616376W" display="A125616376W" xr:uid="{00000000-0004-0000-0000-0000360C0000}"/>
    <hyperlink ref="E3138" location="A125604856K" display="A125604856K" xr:uid="{00000000-0004-0000-0000-0000370C0000}"/>
    <hyperlink ref="E3139" location="A125633656J" display="A125633656J" xr:uid="{00000000-0004-0000-0000-0000380C0000}"/>
    <hyperlink ref="E3140" location="A125619256J" display="A125619256J" xr:uid="{00000000-0004-0000-0000-0000390C0000}"/>
    <hyperlink ref="E3141" location="A125596218J" display="A125596218J" xr:uid="{00000000-0004-0000-0000-00003A0C0000}"/>
    <hyperlink ref="E3142" location="A125625018R" display="A125625018R" xr:uid="{00000000-0004-0000-0000-00003B0C0000}"/>
    <hyperlink ref="E3143" location="A125610618T" display="A125610618T" xr:uid="{00000000-0004-0000-0000-00003C0C0000}"/>
    <hyperlink ref="E3144" location="A125596336W" display="A125596336W" xr:uid="{00000000-0004-0000-0000-00003D0C0000}"/>
    <hyperlink ref="E3145" location="A125625136C" display="A125625136C" xr:uid="{00000000-0004-0000-0000-00003E0C0000}"/>
    <hyperlink ref="E3146" location="A125610736F" display="A125610736F" xr:uid="{00000000-0004-0000-0000-00003F0C0000}"/>
    <hyperlink ref="E3147" location="A125599216J" display="A125599216J" xr:uid="{00000000-0004-0000-0000-0000400C0000}"/>
    <hyperlink ref="E3148" location="A125628016R" display="A125628016R" xr:uid="{00000000-0004-0000-0000-0000410C0000}"/>
    <hyperlink ref="E3149" location="A125613616T" display="A125613616T" xr:uid="{00000000-0004-0000-0000-0000420C0000}"/>
    <hyperlink ref="E3150" location="A125593456K" display="A125593456K" xr:uid="{00000000-0004-0000-0000-0000430C0000}"/>
    <hyperlink ref="E3151" location="A125622256T" display="A125622256T" xr:uid="{00000000-0004-0000-0000-0000440C0000}"/>
    <hyperlink ref="E3152" location="A125607856R" display="A125607856R" xr:uid="{00000000-0004-0000-0000-0000450C0000}"/>
    <hyperlink ref="E3153" location="A125602096V" display="A125602096V" xr:uid="{00000000-0004-0000-0000-0000460C0000}"/>
    <hyperlink ref="E3154" location="A125630896R" display="A125630896R" xr:uid="{00000000-0004-0000-0000-0000470C0000}"/>
    <hyperlink ref="E3155" location="A125616496R" display="A125616496R" xr:uid="{00000000-0004-0000-0000-0000480C0000}"/>
    <hyperlink ref="E3156" location="A125604976C" display="A125604976C" xr:uid="{00000000-0004-0000-0000-0000490C0000}"/>
    <hyperlink ref="E3157" location="A125633776A" display="A125633776A" xr:uid="{00000000-0004-0000-0000-00004A0C0000}"/>
    <hyperlink ref="E3158" location="A125619376A" display="A125619376A" xr:uid="{00000000-0004-0000-0000-00004B0C0000}"/>
    <hyperlink ref="E3159" location="A125596338A" display="A125596338A" xr:uid="{00000000-0004-0000-0000-00004C0C0000}"/>
    <hyperlink ref="E3160" location="A125625138J" display="A125625138J" xr:uid="{00000000-0004-0000-0000-00004D0C0000}"/>
    <hyperlink ref="E3161" location="A125610738K" display="A125610738K" xr:uid="{00000000-0004-0000-0000-00004E0C0000}"/>
    <hyperlink ref="E3162" location="A125596040K" display="A125596040K" xr:uid="{00000000-0004-0000-0000-00004F0C0000}"/>
    <hyperlink ref="E3163" location="A125624840R" display="A125624840R" xr:uid="{00000000-0004-0000-0000-0000500C0000}"/>
    <hyperlink ref="E3164" location="A125610440V" display="A125610440V" xr:uid="{00000000-0004-0000-0000-0000510C0000}"/>
    <hyperlink ref="E3165" location="A125598920V" display="A125598920V" xr:uid="{00000000-0004-0000-0000-0000520C0000}"/>
    <hyperlink ref="E3166" location="A125627720A" display="A125627720A" xr:uid="{00000000-0004-0000-0000-0000530C0000}"/>
    <hyperlink ref="E3167" location="A125613320F" display="A125613320F" xr:uid="{00000000-0004-0000-0000-0000540C0000}"/>
    <hyperlink ref="E3168" location="A125593160X" display="A125593160X" xr:uid="{00000000-0004-0000-0000-0000550C0000}"/>
    <hyperlink ref="E3169" location="A125621960C" display="A125621960C" xr:uid="{00000000-0004-0000-0000-0000560C0000}"/>
    <hyperlink ref="E3170" location="A125607560C" display="A125607560C" xr:uid="{00000000-0004-0000-0000-0000570C0000}"/>
    <hyperlink ref="E3171" location="A125601800V" display="A125601800V" xr:uid="{00000000-0004-0000-0000-0000580C0000}"/>
    <hyperlink ref="E3172" location="A125630600T" display="A125630600T" xr:uid="{00000000-0004-0000-0000-0000590C0000}"/>
    <hyperlink ref="E3173" location="A125616200T" display="A125616200T" xr:uid="{00000000-0004-0000-0000-00005A0C0000}"/>
    <hyperlink ref="E3174" location="A125604680T" display="A125604680T" xr:uid="{00000000-0004-0000-0000-00005B0C0000}"/>
    <hyperlink ref="E3175" location="A125633480R" display="A125633480R" xr:uid="{00000000-0004-0000-0000-00005C0C0000}"/>
    <hyperlink ref="E3176" location="A125619080R" display="A125619080R" xr:uid="{00000000-0004-0000-0000-00005D0C0000}"/>
    <hyperlink ref="E3177" location="A125596042R" display="A125596042R" xr:uid="{00000000-0004-0000-0000-00005E0C0000}"/>
    <hyperlink ref="E3178" location="A125624842V" display="A125624842V" xr:uid="{00000000-0004-0000-0000-00005F0C0000}"/>
    <hyperlink ref="E3179" location="A125610442X" display="A125610442X" xr:uid="{00000000-0004-0000-0000-0000600C0000}"/>
    <hyperlink ref="E3180" location="A125596320C" display="A125596320C" xr:uid="{00000000-0004-0000-0000-0000610C0000}"/>
    <hyperlink ref="E3181" location="A125625120K" display="A125625120K" xr:uid="{00000000-0004-0000-0000-0000620C0000}"/>
    <hyperlink ref="E3182" location="A125610720L" display="A125610720L" xr:uid="{00000000-0004-0000-0000-0000630C0000}"/>
    <hyperlink ref="E3183" location="A125599200R" display="A125599200R" xr:uid="{00000000-0004-0000-0000-0000640C0000}"/>
    <hyperlink ref="E3184" location="A125628000W" display="A125628000W" xr:uid="{00000000-0004-0000-0000-0000650C0000}"/>
    <hyperlink ref="E3185" location="A125613600X" display="A125613600X" xr:uid="{00000000-0004-0000-0000-0000660C0000}"/>
    <hyperlink ref="E3186" location="A125593440T" display="A125593440T" xr:uid="{00000000-0004-0000-0000-0000670C0000}"/>
    <hyperlink ref="E3187" location="A125622240X" display="A125622240X" xr:uid="{00000000-0004-0000-0000-0000680C0000}"/>
    <hyperlink ref="E3188" location="A125607840W" display="A125607840W" xr:uid="{00000000-0004-0000-0000-0000690C0000}"/>
    <hyperlink ref="E3189" location="A125602080A" display="A125602080A" xr:uid="{00000000-0004-0000-0000-00006A0C0000}"/>
    <hyperlink ref="E3190" location="A125630880W" display="A125630880W" xr:uid="{00000000-0004-0000-0000-00006B0C0000}"/>
    <hyperlink ref="E3191" location="A125616480W" display="A125616480W" xr:uid="{00000000-0004-0000-0000-00006C0C0000}"/>
    <hyperlink ref="E3192" location="A125604960K" display="A125604960K" xr:uid="{00000000-0004-0000-0000-00006D0C0000}"/>
    <hyperlink ref="E3193" location="A125633760J" display="A125633760J" xr:uid="{00000000-0004-0000-0000-00006E0C0000}"/>
    <hyperlink ref="E3194" location="A125619360J" display="A125619360J" xr:uid="{00000000-0004-0000-0000-00006F0C0000}"/>
    <hyperlink ref="E3195" location="A125596322J" display="A125596322J" xr:uid="{00000000-0004-0000-0000-0000700C0000}"/>
    <hyperlink ref="E3196" location="A125625122R" display="A125625122R" xr:uid="{00000000-0004-0000-0000-0000710C0000}"/>
    <hyperlink ref="E3197" location="A125610722T" display="A125610722T" xr:uid="{00000000-0004-0000-0000-0000720C0000}"/>
    <hyperlink ref="E3198" location="A125596328W" display="A125596328W" xr:uid="{00000000-0004-0000-0000-0000730C0000}"/>
    <hyperlink ref="E3199" location="A125625128C" display="A125625128C" xr:uid="{00000000-0004-0000-0000-0000740C0000}"/>
    <hyperlink ref="E3200" location="A125610728F" display="A125610728F" xr:uid="{00000000-0004-0000-0000-0000750C0000}"/>
    <hyperlink ref="E3201" location="A125599208J" display="A125599208J" xr:uid="{00000000-0004-0000-0000-0000760C0000}"/>
    <hyperlink ref="E3202" location="A125628008R" display="A125628008R" xr:uid="{00000000-0004-0000-0000-0000770C0000}"/>
    <hyperlink ref="E3203" location="A125613608T" display="A125613608T" xr:uid="{00000000-0004-0000-0000-0000780C0000}"/>
    <hyperlink ref="E3204" location="A125593448K" display="A125593448K" xr:uid="{00000000-0004-0000-0000-0000790C0000}"/>
    <hyperlink ref="E3205" location="A125622248T" display="A125622248T" xr:uid="{00000000-0004-0000-0000-00007A0C0000}"/>
    <hyperlink ref="E3206" location="A125607848R" display="A125607848R" xr:uid="{00000000-0004-0000-0000-00007B0C0000}"/>
    <hyperlink ref="E3207" location="A125602088V" display="A125602088V" xr:uid="{00000000-0004-0000-0000-00007C0C0000}"/>
    <hyperlink ref="E3208" location="A125630888R" display="A125630888R" xr:uid="{00000000-0004-0000-0000-00007D0C0000}"/>
    <hyperlink ref="E3209" location="A125616488R" display="A125616488R" xr:uid="{00000000-0004-0000-0000-00007E0C0000}"/>
    <hyperlink ref="E3210" location="A125604968C" display="A125604968C" xr:uid="{00000000-0004-0000-0000-00007F0C0000}"/>
    <hyperlink ref="E3211" location="A125633768A" display="A125633768A" xr:uid="{00000000-0004-0000-0000-0000800C0000}"/>
    <hyperlink ref="E3212" location="A125619368A" display="A125619368A" xr:uid="{00000000-0004-0000-0000-0000810C0000}"/>
    <hyperlink ref="E3213" location="A125596330J" display="A125596330J" xr:uid="{00000000-0004-0000-0000-0000820C0000}"/>
    <hyperlink ref="E3214" location="A125625130R" display="A125625130R" xr:uid="{00000000-0004-0000-0000-0000830C0000}"/>
    <hyperlink ref="E3215" location="A125610730T" display="A125610730T" xr:uid="{00000000-0004-0000-0000-0000840C0000}"/>
    <hyperlink ref="E3216" location="A125596048C" display="A125596048C" xr:uid="{00000000-0004-0000-0000-0000850C0000}"/>
    <hyperlink ref="E3217" location="A125624848J" display="A125624848J" xr:uid="{00000000-0004-0000-0000-0000860C0000}"/>
    <hyperlink ref="E3218" location="A125610448L" display="A125610448L" xr:uid="{00000000-0004-0000-0000-0000870C0000}"/>
    <hyperlink ref="E3219" location="A125598928L" display="A125598928L" xr:uid="{00000000-0004-0000-0000-0000880C0000}"/>
    <hyperlink ref="E3220" location="A125627728V" display="A125627728V" xr:uid="{00000000-0004-0000-0000-0000890C0000}"/>
    <hyperlink ref="E3221" location="A125613328X" display="A125613328X" xr:uid="{00000000-0004-0000-0000-00008A0C0000}"/>
    <hyperlink ref="E3222" location="A125593168T" display="A125593168T" xr:uid="{00000000-0004-0000-0000-00008B0C0000}"/>
    <hyperlink ref="E3223" location="A125621968W" display="A125621968W" xr:uid="{00000000-0004-0000-0000-00008C0C0000}"/>
    <hyperlink ref="E3224" location="A125607568W" display="A125607568W" xr:uid="{00000000-0004-0000-0000-00008D0C0000}"/>
    <hyperlink ref="E3225" location="A125601808L" display="A125601808L" xr:uid="{00000000-0004-0000-0000-00008E0C0000}"/>
    <hyperlink ref="E3226" location="A125630608K" display="A125630608K" xr:uid="{00000000-0004-0000-0000-00008F0C0000}"/>
    <hyperlink ref="E3227" location="A125616208K" display="A125616208K" xr:uid="{00000000-0004-0000-0000-0000900C0000}"/>
    <hyperlink ref="E3228" location="A125604688K" display="A125604688K" xr:uid="{00000000-0004-0000-0000-0000910C0000}"/>
    <hyperlink ref="E3229" location="A125633488J" display="A125633488J" xr:uid="{00000000-0004-0000-0000-0000920C0000}"/>
    <hyperlink ref="E3230" location="A125619088J" display="A125619088J" xr:uid="{00000000-0004-0000-0000-0000930C0000}"/>
    <hyperlink ref="E3231" location="A125596050R" display="A125596050R" xr:uid="{00000000-0004-0000-0000-0000940C0000}"/>
    <hyperlink ref="E3232" location="A125624850V" display="A125624850V" xr:uid="{00000000-0004-0000-0000-0000950C0000}"/>
    <hyperlink ref="E3233" location="A125610450X" display="A125610450X" xr:uid="{00000000-0004-0000-0000-0000960C0000}"/>
    <hyperlink ref="E3234" location="A125596128C" display="A125596128C" xr:uid="{00000000-0004-0000-0000-0000970C0000}"/>
    <hyperlink ref="E3235" location="A125624928J" display="A125624928J" xr:uid="{00000000-0004-0000-0000-0000980C0000}"/>
    <hyperlink ref="E3236" location="A125610528L" display="A125610528L" xr:uid="{00000000-0004-0000-0000-0000990C0000}"/>
    <hyperlink ref="E3237" location="A125599008R" display="A125599008R" xr:uid="{00000000-0004-0000-0000-00009A0C0000}"/>
    <hyperlink ref="E3238" location="A125627808V" display="A125627808V" xr:uid="{00000000-0004-0000-0000-00009B0C0000}"/>
    <hyperlink ref="E3239" location="A125613408X" display="A125613408X" xr:uid="{00000000-0004-0000-0000-00009C0C0000}"/>
    <hyperlink ref="E3240" location="A125593248T" display="A125593248T" xr:uid="{00000000-0004-0000-0000-00009D0C0000}"/>
    <hyperlink ref="E3241" location="A125622048X" display="A125622048X" xr:uid="{00000000-0004-0000-0000-00009E0C0000}"/>
    <hyperlink ref="E3242" location="A125607648W" display="A125607648W" xr:uid="{00000000-0004-0000-0000-00009F0C0000}"/>
    <hyperlink ref="E3243" location="A125601888X" display="A125601888X" xr:uid="{00000000-0004-0000-0000-0000A00C0000}"/>
    <hyperlink ref="E3244" location="A125630688W" display="A125630688W" xr:uid="{00000000-0004-0000-0000-0000A10C0000}"/>
    <hyperlink ref="E3245" location="A125616288W" display="A125616288W" xr:uid="{00000000-0004-0000-0000-0000A20C0000}"/>
    <hyperlink ref="E3246" location="A125604768K" display="A125604768K" xr:uid="{00000000-0004-0000-0000-0000A30C0000}"/>
    <hyperlink ref="E3247" location="A125633568J" display="A125633568J" xr:uid="{00000000-0004-0000-0000-0000A40C0000}"/>
    <hyperlink ref="E3248" location="A125619168J" display="A125619168J" xr:uid="{00000000-0004-0000-0000-0000A50C0000}"/>
    <hyperlink ref="E3249" location="A125596130R" display="A125596130R" xr:uid="{00000000-0004-0000-0000-0000A60C0000}"/>
    <hyperlink ref="E3250" location="A125624930V" display="A125624930V" xr:uid="{00000000-0004-0000-0000-0000A70C0000}"/>
    <hyperlink ref="E3251" location="A125610530X" display="A125610530X" xr:uid="{00000000-0004-0000-0000-0000A80C0000}"/>
    <hyperlink ref="E3252" location="A125596224C" display="A125596224C" xr:uid="{00000000-0004-0000-0000-0000A90C0000}"/>
    <hyperlink ref="E3253" location="A125625024K" display="A125625024K" xr:uid="{00000000-0004-0000-0000-0000AA0C0000}"/>
    <hyperlink ref="E3254" location="A125610624L" display="A125610624L" xr:uid="{00000000-0004-0000-0000-0000AB0C0000}"/>
    <hyperlink ref="E3255" location="A125599104R" display="A125599104R" xr:uid="{00000000-0004-0000-0000-0000AC0C0000}"/>
    <hyperlink ref="E3256" location="A125627904V" display="A125627904V" xr:uid="{00000000-0004-0000-0000-0000AD0C0000}"/>
    <hyperlink ref="E3257" location="A125613504X" display="A125613504X" xr:uid="{00000000-0004-0000-0000-0000AE0C0000}"/>
    <hyperlink ref="E3258" location="A125593344T" display="A125593344T" xr:uid="{00000000-0004-0000-0000-0000AF0C0000}"/>
    <hyperlink ref="E3259" location="A125622144X" display="A125622144X" xr:uid="{00000000-0004-0000-0000-0000B00C0000}"/>
    <hyperlink ref="E3260" location="A125607744W" display="A125607744W" xr:uid="{00000000-0004-0000-0000-0000B10C0000}"/>
    <hyperlink ref="E3261" location="A125601984X" display="A125601984X" xr:uid="{00000000-0004-0000-0000-0000B20C0000}"/>
    <hyperlink ref="E3262" location="A125630784W" display="A125630784W" xr:uid="{00000000-0004-0000-0000-0000B30C0000}"/>
    <hyperlink ref="E3263" location="A125616384W" display="A125616384W" xr:uid="{00000000-0004-0000-0000-0000B40C0000}"/>
    <hyperlink ref="E3264" location="A125604864K" display="A125604864K" xr:uid="{00000000-0004-0000-0000-0000B50C0000}"/>
    <hyperlink ref="E3265" location="A125633664J" display="A125633664J" xr:uid="{00000000-0004-0000-0000-0000B60C0000}"/>
    <hyperlink ref="E3266" location="A125619264J" display="A125619264J" xr:uid="{00000000-0004-0000-0000-0000B70C0000}"/>
    <hyperlink ref="E3267" location="A125596226J" display="A125596226J" xr:uid="{00000000-0004-0000-0000-0000B80C0000}"/>
    <hyperlink ref="E3268" location="A125625026R" display="A125625026R" xr:uid="{00000000-0004-0000-0000-0000B90C0000}"/>
    <hyperlink ref="E3269" location="A125610626T" display="A125610626T" xr:uid="{00000000-0004-0000-0000-0000BA0C0000}"/>
    <hyperlink ref="E3270" location="A125596344W" display="A125596344W" xr:uid="{00000000-0004-0000-0000-0000BB0C0000}"/>
    <hyperlink ref="E3271" location="A125625144C" display="A125625144C" xr:uid="{00000000-0004-0000-0000-0000BC0C0000}"/>
    <hyperlink ref="E3272" location="A125610744F" display="A125610744F" xr:uid="{00000000-0004-0000-0000-0000BD0C0000}"/>
    <hyperlink ref="E3273" location="A125599224J" display="A125599224J" xr:uid="{00000000-0004-0000-0000-0000BE0C0000}"/>
    <hyperlink ref="E3274" location="A125628024R" display="A125628024R" xr:uid="{00000000-0004-0000-0000-0000BF0C0000}"/>
    <hyperlink ref="E3275" location="A125613624T" display="A125613624T" xr:uid="{00000000-0004-0000-0000-0000C00C0000}"/>
    <hyperlink ref="E3276" location="A125593464K" display="A125593464K" xr:uid="{00000000-0004-0000-0000-0000C10C0000}"/>
    <hyperlink ref="E3277" location="A125622264T" display="A125622264T" xr:uid="{00000000-0004-0000-0000-0000C20C0000}"/>
    <hyperlink ref="E3278" location="A125607864R" display="A125607864R" xr:uid="{00000000-0004-0000-0000-0000C30C0000}"/>
    <hyperlink ref="E3279" location="A125602104J" display="A125602104J" xr:uid="{00000000-0004-0000-0000-0000C40C0000}"/>
    <hyperlink ref="E3280" location="A125630904C" display="A125630904C" xr:uid="{00000000-0004-0000-0000-0000C50C0000}"/>
    <hyperlink ref="E3281" location="A125616504C" display="A125616504C" xr:uid="{00000000-0004-0000-0000-0000C60C0000}"/>
    <hyperlink ref="E3282" location="A125604984C" display="A125604984C" xr:uid="{00000000-0004-0000-0000-0000C70C0000}"/>
    <hyperlink ref="E3283" location="A125633784A" display="A125633784A" xr:uid="{00000000-0004-0000-0000-0000C80C0000}"/>
    <hyperlink ref="E3284" location="A125619384A" display="A125619384A" xr:uid="{00000000-0004-0000-0000-0000C90C0000}"/>
    <hyperlink ref="E3285" location="A125596346A" display="A125596346A" xr:uid="{00000000-0004-0000-0000-0000CA0C0000}"/>
    <hyperlink ref="E3286" location="A125625146J" display="A125625146J" xr:uid="{00000000-0004-0000-0000-0000CB0C0000}"/>
    <hyperlink ref="E3287" location="A125610746K" display="A125610746K" xr:uid="{00000000-0004-0000-0000-0000CC0C0000}"/>
    <hyperlink ref="E3288" location="A125596056C" display="A125596056C" xr:uid="{00000000-0004-0000-0000-0000CD0C0000}"/>
    <hyperlink ref="E3289" location="A125624856J" display="A125624856J" xr:uid="{00000000-0004-0000-0000-0000CE0C0000}"/>
    <hyperlink ref="E3290" location="A125610456L" display="A125610456L" xr:uid="{00000000-0004-0000-0000-0000CF0C0000}"/>
    <hyperlink ref="E3291" location="A125598936L" display="A125598936L" xr:uid="{00000000-0004-0000-0000-0000D00C0000}"/>
    <hyperlink ref="E3292" location="A125627736V" display="A125627736V" xr:uid="{00000000-0004-0000-0000-0000D10C0000}"/>
    <hyperlink ref="E3293" location="A125613336X" display="A125613336X" xr:uid="{00000000-0004-0000-0000-0000D20C0000}"/>
    <hyperlink ref="E3294" location="A125593176T" display="A125593176T" xr:uid="{00000000-0004-0000-0000-0000D30C0000}"/>
    <hyperlink ref="E3295" location="A125621976W" display="A125621976W" xr:uid="{00000000-0004-0000-0000-0000D40C0000}"/>
    <hyperlink ref="E3296" location="A125607576W" display="A125607576W" xr:uid="{00000000-0004-0000-0000-0000D50C0000}"/>
    <hyperlink ref="E3297" location="A125601816L" display="A125601816L" xr:uid="{00000000-0004-0000-0000-0000D60C0000}"/>
    <hyperlink ref="E3298" location="A125630616K" display="A125630616K" xr:uid="{00000000-0004-0000-0000-0000D70C0000}"/>
    <hyperlink ref="E3299" location="A125616216K" display="A125616216K" xr:uid="{00000000-0004-0000-0000-0000D80C0000}"/>
    <hyperlink ref="E3300" location="A125604696K" display="A125604696K" xr:uid="{00000000-0004-0000-0000-0000D90C0000}"/>
    <hyperlink ref="E3301" location="A125633496J" display="A125633496J" xr:uid="{00000000-0004-0000-0000-0000DA0C0000}"/>
    <hyperlink ref="E3302" location="A125619096J" display="A125619096J" xr:uid="{00000000-0004-0000-0000-0000DB0C0000}"/>
    <hyperlink ref="E3303" location="A125596058J" display="A125596058J" xr:uid="{00000000-0004-0000-0000-0000DC0C0000}"/>
    <hyperlink ref="E3304" location="A125624858L" display="A125624858L" xr:uid="{00000000-0004-0000-0000-0000DD0C0000}"/>
    <hyperlink ref="E3305" location="A125610458T" display="A125610458T" xr:uid="{00000000-0004-0000-0000-0000DE0C0000}"/>
    <hyperlink ref="E3306" location="A125596264W" display="A125596264W" xr:uid="{00000000-0004-0000-0000-0000DF0C0000}"/>
    <hyperlink ref="E3307" location="A125625064C" display="A125625064C" xr:uid="{00000000-0004-0000-0000-0000E00C0000}"/>
    <hyperlink ref="E3308" location="A125610664F" display="A125610664F" xr:uid="{00000000-0004-0000-0000-0000E10C0000}"/>
    <hyperlink ref="E3309" location="A125599144J" display="A125599144J" xr:uid="{00000000-0004-0000-0000-0000E20C0000}"/>
    <hyperlink ref="E3310" location="A125627944L" display="A125627944L" xr:uid="{00000000-0004-0000-0000-0000E30C0000}"/>
    <hyperlink ref="E3311" location="A125613544T" display="A125613544T" xr:uid="{00000000-0004-0000-0000-0000E40C0000}"/>
    <hyperlink ref="E3312" location="A125593384K" display="A125593384K" xr:uid="{00000000-0004-0000-0000-0000E50C0000}"/>
    <hyperlink ref="E3313" location="A125622184T" display="A125622184T" xr:uid="{00000000-0004-0000-0000-0000E60C0000}"/>
    <hyperlink ref="E3314" location="A125607784R" display="A125607784R" xr:uid="{00000000-0004-0000-0000-0000E70C0000}"/>
    <hyperlink ref="E3315" location="A125602024J" display="A125602024J" xr:uid="{00000000-0004-0000-0000-0000E80C0000}"/>
    <hyperlink ref="E3316" location="A125630824C" display="A125630824C" xr:uid="{00000000-0004-0000-0000-0000E90C0000}"/>
    <hyperlink ref="E3317" location="A125616424C" display="A125616424C" xr:uid="{00000000-0004-0000-0000-0000EA0C0000}"/>
    <hyperlink ref="E3318" location="A125604904T" display="A125604904T" xr:uid="{00000000-0004-0000-0000-0000EB0C0000}"/>
    <hyperlink ref="E3319" location="A125633704R" display="A125633704R" xr:uid="{00000000-0004-0000-0000-0000EC0C0000}"/>
    <hyperlink ref="E3320" location="A125619304R" display="A125619304R" xr:uid="{00000000-0004-0000-0000-0000ED0C0000}"/>
    <hyperlink ref="E3321" location="A125596266A" display="A125596266A" xr:uid="{00000000-0004-0000-0000-0000EE0C0000}"/>
    <hyperlink ref="E3322" location="A125625066J" display="A125625066J" xr:uid="{00000000-0004-0000-0000-0000EF0C0000}"/>
    <hyperlink ref="E3323" location="A125610666K" display="A125610666K" xr:uid="{00000000-0004-0000-0000-0000F00C0000}"/>
    <hyperlink ref="E3324" location="A125596272W" display="A125596272W" xr:uid="{00000000-0004-0000-0000-0000F10C0000}"/>
    <hyperlink ref="E3325" location="A125625072C" display="A125625072C" xr:uid="{00000000-0004-0000-0000-0000F20C0000}"/>
    <hyperlink ref="E3326" location="A125610672F" display="A125610672F" xr:uid="{00000000-0004-0000-0000-0000F30C0000}"/>
    <hyperlink ref="E3327" location="A125599152J" display="A125599152J" xr:uid="{00000000-0004-0000-0000-0000F40C0000}"/>
    <hyperlink ref="E3328" location="A125627952L" display="A125627952L" xr:uid="{00000000-0004-0000-0000-0000F50C0000}"/>
    <hyperlink ref="E3329" location="A125613552T" display="A125613552T" xr:uid="{00000000-0004-0000-0000-0000F60C0000}"/>
    <hyperlink ref="E3330" location="A125593392K" display="A125593392K" xr:uid="{00000000-0004-0000-0000-0000F70C0000}"/>
    <hyperlink ref="E3331" location="A125622192T" display="A125622192T" xr:uid="{00000000-0004-0000-0000-0000F80C0000}"/>
    <hyperlink ref="E3332" location="A125607792R" display="A125607792R" xr:uid="{00000000-0004-0000-0000-0000F90C0000}"/>
    <hyperlink ref="E3333" location="A125602032J" display="A125602032J" xr:uid="{00000000-0004-0000-0000-0000FA0C0000}"/>
    <hyperlink ref="E3334" location="A125630832C" display="A125630832C" xr:uid="{00000000-0004-0000-0000-0000FB0C0000}"/>
    <hyperlink ref="E3335" location="A125616432C" display="A125616432C" xr:uid="{00000000-0004-0000-0000-0000FC0C0000}"/>
    <hyperlink ref="E3336" location="A125604912T" display="A125604912T" xr:uid="{00000000-0004-0000-0000-0000FD0C0000}"/>
    <hyperlink ref="E3337" location="A125633712R" display="A125633712R" xr:uid="{00000000-0004-0000-0000-0000FE0C0000}"/>
    <hyperlink ref="E3338" location="A125619312R" display="A125619312R" xr:uid="{00000000-0004-0000-0000-0000FF0C0000}"/>
    <hyperlink ref="E3339" location="A125596274A" display="A125596274A" xr:uid="{00000000-0004-0000-0000-0000000D0000}"/>
    <hyperlink ref="E3340" location="A125625074J" display="A125625074J" xr:uid="{00000000-0004-0000-0000-0000010D0000}"/>
    <hyperlink ref="E3341" location="A125610674K" display="A125610674K" xr:uid="{00000000-0004-0000-0000-0000020D0000}"/>
    <hyperlink ref="E3342" location="A125596096W" display="A125596096W" xr:uid="{00000000-0004-0000-0000-0000030D0000}"/>
    <hyperlink ref="E3343" location="A125624896A" display="A125624896A" xr:uid="{00000000-0004-0000-0000-0000040D0000}"/>
    <hyperlink ref="E3344" location="A125610496F" display="A125610496F" xr:uid="{00000000-0004-0000-0000-0000050D0000}"/>
    <hyperlink ref="E3345" location="A125598976F" display="A125598976F" xr:uid="{00000000-0004-0000-0000-0000060D0000}"/>
    <hyperlink ref="E3346" location="A125627776L" display="A125627776L" xr:uid="{00000000-0004-0000-0000-0000070D0000}"/>
    <hyperlink ref="E3347" location="A125613376T" display="A125613376T" xr:uid="{00000000-0004-0000-0000-0000080D0000}"/>
    <hyperlink ref="E3348" location="A125593216X" display="A125593216X" xr:uid="{00000000-0004-0000-0000-0000090D0000}"/>
    <hyperlink ref="E3349" location="A125622016F" display="A125622016F" xr:uid="{00000000-0004-0000-0000-00000A0D0000}"/>
    <hyperlink ref="E3350" location="A125607616C" display="A125607616C" xr:uid="{00000000-0004-0000-0000-00000B0D0000}"/>
    <hyperlink ref="E3351" location="A125601856F" display="A125601856F" xr:uid="{00000000-0004-0000-0000-00000C0D0000}"/>
    <hyperlink ref="E3352" location="A125630656C" display="A125630656C" xr:uid="{00000000-0004-0000-0000-00000D0D0000}"/>
    <hyperlink ref="E3353" location="A125616256C" display="A125616256C" xr:uid="{00000000-0004-0000-0000-00000E0D0000}"/>
    <hyperlink ref="E3354" location="A125604736T" display="A125604736T" xr:uid="{00000000-0004-0000-0000-00000F0D0000}"/>
    <hyperlink ref="E3355" location="A125633536R" display="A125633536R" xr:uid="{00000000-0004-0000-0000-0000100D0000}"/>
    <hyperlink ref="E3356" location="A125619136R" display="A125619136R" xr:uid="{00000000-0004-0000-0000-0000110D0000}"/>
    <hyperlink ref="E3357" location="A125596098A" display="A125596098A" xr:uid="{00000000-0004-0000-0000-0000120D0000}"/>
    <hyperlink ref="E3358" location="A125624898F" display="A125624898F" xr:uid="{00000000-0004-0000-0000-0000130D0000}"/>
    <hyperlink ref="E3359" location="A125610498K" display="A125610498K" xr:uid="{00000000-0004-0000-0000-0000140D0000}"/>
    <hyperlink ref="E3360" location="A125596064C" display="A125596064C" xr:uid="{00000000-0004-0000-0000-0000150D0000}"/>
    <hyperlink ref="E3361" location="A125624864J" display="A125624864J" xr:uid="{00000000-0004-0000-0000-0000160D0000}"/>
    <hyperlink ref="E3362" location="A125610464L" display="A125610464L" xr:uid="{00000000-0004-0000-0000-0000170D0000}"/>
    <hyperlink ref="E3363" location="A125598944L" display="A125598944L" xr:uid="{00000000-0004-0000-0000-0000180D0000}"/>
    <hyperlink ref="E3364" location="A125627744V" display="A125627744V" xr:uid="{00000000-0004-0000-0000-0000190D0000}"/>
    <hyperlink ref="E3365" location="A125613344X" display="A125613344X" xr:uid="{00000000-0004-0000-0000-00001A0D0000}"/>
    <hyperlink ref="E3366" location="A125593184T" display="A125593184T" xr:uid="{00000000-0004-0000-0000-00001B0D0000}"/>
    <hyperlink ref="E3367" location="A125621984W" display="A125621984W" xr:uid="{00000000-0004-0000-0000-00001C0D0000}"/>
    <hyperlink ref="E3368" location="A125607584W" display="A125607584W" xr:uid="{00000000-0004-0000-0000-00001D0D0000}"/>
    <hyperlink ref="E3369" location="A125601824L" display="A125601824L" xr:uid="{00000000-0004-0000-0000-00001E0D0000}"/>
    <hyperlink ref="E3370" location="A125630624K" display="A125630624K" xr:uid="{00000000-0004-0000-0000-00001F0D0000}"/>
    <hyperlink ref="E3371" location="A125616224K" display="A125616224K" xr:uid="{00000000-0004-0000-0000-0000200D0000}"/>
    <hyperlink ref="E3372" location="A125604704X" display="A125604704X" xr:uid="{00000000-0004-0000-0000-0000210D0000}"/>
    <hyperlink ref="E3373" location="A125633504W" display="A125633504W" xr:uid="{00000000-0004-0000-0000-0000220D0000}"/>
    <hyperlink ref="E3374" location="A125619104W" display="A125619104W" xr:uid="{00000000-0004-0000-0000-0000230D0000}"/>
    <hyperlink ref="E3375" location="A125596066J" display="A125596066J" xr:uid="{00000000-0004-0000-0000-0000240D0000}"/>
    <hyperlink ref="E3376" location="A125624866L" display="A125624866L" xr:uid="{00000000-0004-0000-0000-0000250D0000}"/>
    <hyperlink ref="E3377" location="A125610466T" display="A125610466T" xr:uid="{00000000-0004-0000-0000-0000260D0000}"/>
    <hyperlink ref="E3378" location="A125596136C" display="A125596136C" xr:uid="{00000000-0004-0000-0000-0000270D0000}"/>
    <hyperlink ref="E3379" location="A125624936J" display="A125624936J" xr:uid="{00000000-0004-0000-0000-0000280D0000}"/>
    <hyperlink ref="E3380" location="A125610536L" display="A125610536L" xr:uid="{00000000-0004-0000-0000-0000290D0000}"/>
    <hyperlink ref="E3381" location="A125599016R" display="A125599016R" xr:uid="{00000000-0004-0000-0000-00002A0D0000}"/>
    <hyperlink ref="E3382" location="A125627816V" display="A125627816V" xr:uid="{00000000-0004-0000-0000-00002B0D0000}"/>
    <hyperlink ref="E3383" location="A125613416X" display="A125613416X" xr:uid="{00000000-0004-0000-0000-00002C0D0000}"/>
    <hyperlink ref="E3384" location="A125593256T" display="A125593256T" xr:uid="{00000000-0004-0000-0000-00002D0D0000}"/>
    <hyperlink ref="E3385" location="A125622056X" display="A125622056X" xr:uid="{00000000-0004-0000-0000-00002E0D0000}"/>
    <hyperlink ref="E3386" location="A125607656W" display="A125607656W" xr:uid="{00000000-0004-0000-0000-00002F0D0000}"/>
    <hyperlink ref="E3387" location="A125601896X" display="A125601896X" xr:uid="{00000000-0004-0000-0000-0000300D0000}"/>
    <hyperlink ref="E3388" location="A125630696W" display="A125630696W" xr:uid="{00000000-0004-0000-0000-0000310D0000}"/>
    <hyperlink ref="E3389" location="A125616296W" display="A125616296W" xr:uid="{00000000-0004-0000-0000-0000320D0000}"/>
    <hyperlink ref="E3390" location="A125604776K" display="A125604776K" xr:uid="{00000000-0004-0000-0000-0000330D0000}"/>
    <hyperlink ref="E3391" location="A125633576J" display="A125633576J" xr:uid="{00000000-0004-0000-0000-0000340D0000}"/>
    <hyperlink ref="E3392" location="A125619176J" display="A125619176J" xr:uid="{00000000-0004-0000-0000-0000350D0000}"/>
    <hyperlink ref="E3393" location="A125596138J" display="A125596138J" xr:uid="{00000000-0004-0000-0000-0000360D0000}"/>
    <hyperlink ref="E3394" location="A125624938L" display="A125624938L" xr:uid="{00000000-0004-0000-0000-0000370D0000}"/>
    <hyperlink ref="E3395" location="A125610538T" display="A125610538T" xr:uid="{00000000-0004-0000-0000-0000380D0000}"/>
    <hyperlink ref="E3396" location="A125596088W" display="A125596088W" xr:uid="{00000000-0004-0000-0000-0000390D0000}"/>
    <hyperlink ref="E3397" location="A125624888A" display="A125624888A" xr:uid="{00000000-0004-0000-0000-00003A0D0000}"/>
    <hyperlink ref="E3398" location="A125610488F" display="A125610488F" xr:uid="{00000000-0004-0000-0000-00003B0D0000}"/>
    <hyperlink ref="E3399" location="A125598968F" display="A125598968F" xr:uid="{00000000-0004-0000-0000-00003C0D0000}"/>
    <hyperlink ref="E3400" location="A125627768L" display="A125627768L" xr:uid="{00000000-0004-0000-0000-00003D0D0000}"/>
    <hyperlink ref="E3401" location="A125613368T" display="A125613368T" xr:uid="{00000000-0004-0000-0000-00003E0D0000}"/>
    <hyperlink ref="E3402" location="A125593208X" display="A125593208X" xr:uid="{00000000-0004-0000-0000-00003F0D0000}"/>
    <hyperlink ref="E3403" location="A125622008F" display="A125622008F" xr:uid="{00000000-0004-0000-0000-0000400D0000}"/>
    <hyperlink ref="E3404" location="A125607608C" display="A125607608C" xr:uid="{00000000-0004-0000-0000-0000410D0000}"/>
    <hyperlink ref="E3405" location="A125601848F" display="A125601848F" xr:uid="{00000000-0004-0000-0000-0000420D0000}"/>
    <hyperlink ref="E3406" location="A125630648C" display="A125630648C" xr:uid="{00000000-0004-0000-0000-0000430D0000}"/>
    <hyperlink ref="E3407" location="A125616248C" display="A125616248C" xr:uid="{00000000-0004-0000-0000-0000440D0000}"/>
    <hyperlink ref="E3408" location="A125604728T" display="A125604728T" xr:uid="{00000000-0004-0000-0000-0000450D0000}"/>
    <hyperlink ref="E3409" location="A125633528R" display="A125633528R" xr:uid="{00000000-0004-0000-0000-0000460D0000}"/>
    <hyperlink ref="E3410" location="A125619128R" display="A125619128R" xr:uid="{00000000-0004-0000-0000-0000470D0000}"/>
    <hyperlink ref="E3411" location="A125596090J" display="A125596090J" xr:uid="{00000000-0004-0000-0000-0000480D0000}"/>
    <hyperlink ref="E3412" location="A125624890L" display="A125624890L" xr:uid="{00000000-0004-0000-0000-0000490D0000}"/>
    <hyperlink ref="E3413" location="A125610490T" display="A125610490T" xr:uid="{00000000-0004-0000-0000-00004A0D0000}"/>
    <hyperlink ref="E3414" location="A125596144C" display="A125596144C" xr:uid="{00000000-0004-0000-0000-00004B0D0000}"/>
    <hyperlink ref="E3415" location="A125624944J" display="A125624944J" xr:uid="{00000000-0004-0000-0000-00004C0D0000}"/>
    <hyperlink ref="E3416" location="A125610544L" display="A125610544L" xr:uid="{00000000-0004-0000-0000-00004D0D0000}"/>
    <hyperlink ref="E3417" location="A125599024R" display="A125599024R" xr:uid="{00000000-0004-0000-0000-00004E0D0000}"/>
    <hyperlink ref="E3418" location="A125627824V" display="A125627824V" xr:uid="{00000000-0004-0000-0000-00004F0D0000}"/>
    <hyperlink ref="E3419" location="A125613424X" display="A125613424X" xr:uid="{00000000-0004-0000-0000-0000500D0000}"/>
    <hyperlink ref="E3420" location="A125593264T" display="A125593264T" xr:uid="{00000000-0004-0000-0000-0000510D0000}"/>
    <hyperlink ref="E3421" location="A125622064X" display="A125622064X" xr:uid="{00000000-0004-0000-0000-0000520D0000}"/>
    <hyperlink ref="E3422" location="A125607664W" display="A125607664W" xr:uid="{00000000-0004-0000-0000-0000530D0000}"/>
    <hyperlink ref="E3423" location="A125601904L" display="A125601904L" xr:uid="{00000000-0004-0000-0000-0000540D0000}"/>
    <hyperlink ref="E3424" location="A125630704K" display="A125630704K" xr:uid="{00000000-0004-0000-0000-0000550D0000}"/>
    <hyperlink ref="E3425" location="A125616304K" display="A125616304K" xr:uid="{00000000-0004-0000-0000-0000560D0000}"/>
    <hyperlink ref="E3426" location="A125604784K" display="A125604784K" xr:uid="{00000000-0004-0000-0000-0000570D0000}"/>
    <hyperlink ref="E3427" location="A125633584J" display="A125633584J" xr:uid="{00000000-0004-0000-0000-0000580D0000}"/>
    <hyperlink ref="E3428" location="A125619184J" display="A125619184J" xr:uid="{00000000-0004-0000-0000-0000590D0000}"/>
    <hyperlink ref="E3429" location="A125596146J" display="A125596146J" xr:uid="{00000000-0004-0000-0000-00005A0D0000}"/>
    <hyperlink ref="E3430" location="A125624946L" display="A125624946L" xr:uid="{00000000-0004-0000-0000-00005B0D0000}"/>
    <hyperlink ref="E3431" location="A125610546T" display="A125610546T" xr:uid="{00000000-0004-0000-0000-00005C0D0000}"/>
    <hyperlink ref="E3432" location="A125596104K" display="A125596104K" xr:uid="{00000000-0004-0000-0000-00005D0D0000}"/>
    <hyperlink ref="E3433" location="A125624904R" display="A125624904R" xr:uid="{00000000-0004-0000-0000-00005E0D0000}"/>
    <hyperlink ref="E3434" location="A125610504V" display="A125610504V" xr:uid="{00000000-0004-0000-0000-00005F0D0000}"/>
    <hyperlink ref="E3435" location="A125598984F" display="A125598984F" xr:uid="{00000000-0004-0000-0000-0000600D0000}"/>
    <hyperlink ref="E3436" location="A125627784L" display="A125627784L" xr:uid="{00000000-0004-0000-0000-0000610D0000}"/>
    <hyperlink ref="E3437" location="A125613384T" display="A125613384T" xr:uid="{00000000-0004-0000-0000-0000620D0000}"/>
    <hyperlink ref="E3438" location="A125593224X" display="A125593224X" xr:uid="{00000000-0004-0000-0000-0000630D0000}"/>
    <hyperlink ref="E3439" location="A125622024F" display="A125622024F" xr:uid="{00000000-0004-0000-0000-0000640D0000}"/>
    <hyperlink ref="E3440" location="A125607624C" display="A125607624C" xr:uid="{00000000-0004-0000-0000-0000650D0000}"/>
    <hyperlink ref="E3441" location="A125601864F" display="A125601864F" xr:uid="{00000000-0004-0000-0000-0000660D0000}"/>
    <hyperlink ref="E3442" location="A125630664C" display="A125630664C" xr:uid="{00000000-0004-0000-0000-0000670D0000}"/>
    <hyperlink ref="E3443" location="A125616264C" display="A125616264C" xr:uid="{00000000-0004-0000-0000-0000680D0000}"/>
    <hyperlink ref="E3444" location="A125604744T" display="A125604744T" xr:uid="{00000000-0004-0000-0000-0000690D0000}"/>
    <hyperlink ref="E3445" location="A125633544R" display="A125633544R" xr:uid="{00000000-0004-0000-0000-00006A0D0000}"/>
    <hyperlink ref="E3446" location="A125619144R" display="A125619144R" xr:uid="{00000000-0004-0000-0000-00006B0D0000}"/>
    <hyperlink ref="E3447" location="A125596106R" display="A125596106R" xr:uid="{00000000-0004-0000-0000-00006C0D0000}"/>
    <hyperlink ref="E3448" location="A125624906V" display="A125624906V" xr:uid="{00000000-0004-0000-0000-00006D0D0000}"/>
    <hyperlink ref="E3449" location="A125610506X" display="A125610506X" xr:uid="{00000000-0004-0000-0000-00006E0D0000}"/>
    <hyperlink ref="E3450" location="A125596152C" display="A125596152C" xr:uid="{00000000-0004-0000-0000-00006F0D0000}"/>
    <hyperlink ref="E3451" location="A125624952J" display="A125624952J" xr:uid="{00000000-0004-0000-0000-0000700D0000}"/>
    <hyperlink ref="E3452" location="A125610552L" display="A125610552L" xr:uid="{00000000-0004-0000-0000-0000710D0000}"/>
    <hyperlink ref="E3453" location="A125599032R" display="A125599032R" xr:uid="{00000000-0004-0000-0000-0000720D0000}"/>
    <hyperlink ref="E3454" location="A125627832V" display="A125627832V" xr:uid="{00000000-0004-0000-0000-0000730D0000}"/>
    <hyperlink ref="E3455" location="A125613432X" display="A125613432X" xr:uid="{00000000-0004-0000-0000-0000740D0000}"/>
    <hyperlink ref="E3456" location="A125593272T" display="A125593272T" xr:uid="{00000000-0004-0000-0000-0000750D0000}"/>
    <hyperlink ref="E3457" location="A125622072X" display="A125622072X" xr:uid="{00000000-0004-0000-0000-0000760D0000}"/>
    <hyperlink ref="E3458" location="A125607672W" display="A125607672W" xr:uid="{00000000-0004-0000-0000-0000770D0000}"/>
    <hyperlink ref="E3459" location="A125601912L" display="A125601912L" xr:uid="{00000000-0004-0000-0000-0000780D0000}"/>
    <hyperlink ref="E3460" location="A125630712K" display="A125630712K" xr:uid="{00000000-0004-0000-0000-0000790D0000}"/>
    <hyperlink ref="E3461" location="A125616312K" display="A125616312K" xr:uid="{00000000-0004-0000-0000-00007A0D0000}"/>
    <hyperlink ref="E3462" location="A125604792K" display="A125604792K" xr:uid="{00000000-0004-0000-0000-00007B0D0000}"/>
    <hyperlink ref="E3463" location="A125633592J" display="A125633592J" xr:uid="{00000000-0004-0000-0000-00007C0D0000}"/>
    <hyperlink ref="E3464" location="A125619192J" display="A125619192J" xr:uid="{00000000-0004-0000-0000-00007D0D0000}"/>
    <hyperlink ref="E3465" location="A125596154J" display="A125596154J" xr:uid="{00000000-0004-0000-0000-00007E0D0000}"/>
    <hyperlink ref="E3466" location="A125624954L" display="A125624954L" xr:uid="{00000000-0004-0000-0000-00007F0D0000}"/>
    <hyperlink ref="E3467" location="A125610554T" display="A125610554T" xr:uid="{00000000-0004-0000-0000-0000800D0000}"/>
    <hyperlink ref="E3468" location="A125596232C" display="A125596232C" xr:uid="{00000000-0004-0000-0000-0000810D0000}"/>
    <hyperlink ref="E3469" location="A125625032K" display="A125625032K" xr:uid="{00000000-0004-0000-0000-0000820D0000}"/>
    <hyperlink ref="E3470" location="A125610632L" display="A125610632L" xr:uid="{00000000-0004-0000-0000-0000830D0000}"/>
    <hyperlink ref="E3471" location="A125599112R" display="A125599112R" xr:uid="{00000000-0004-0000-0000-0000840D0000}"/>
    <hyperlink ref="E3472" location="A125627912V" display="A125627912V" xr:uid="{00000000-0004-0000-0000-0000850D0000}"/>
    <hyperlink ref="E3473" location="A125613512X" display="A125613512X" xr:uid="{00000000-0004-0000-0000-0000860D0000}"/>
    <hyperlink ref="E3474" location="A125593352T" display="A125593352T" xr:uid="{00000000-0004-0000-0000-0000870D0000}"/>
    <hyperlink ref="E3475" location="A125622152X" display="A125622152X" xr:uid="{00000000-0004-0000-0000-0000880D0000}"/>
    <hyperlink ref="E3476" location="A125607752W" display="A125607752W" xr:uid="{00000000-0004-0000-0000-0000890D0000}"/>
    <hyperlink ref="E3477" location="A125601992X" display="A125601992X" xr:uid="{00000000-0004-0000-0000-00008A0D0000}"/>
    <hyperlink ref="E3478" location="A125630792W" display="A125630792W" xr:uid="{00000000-0004-0000-0000-00008B0D0000}"/>
    <hyperlink ref="E3479" location="A125616392W" display="A125616392W" xr:uid="{00000000-0004-0000-0000-00008C0D0000}"/>
    <hyperlink ref="E3480" location="A125604872K" display="A125604872K" xr:uid="{00000000-0004-0000-0000-00008D0D0000}"/>
    <hyperlink ref="E3481" location="A125633672J" display="A125633672J" xr:uid="{00000000-0004-0000-0000-00008E0D0000}"/>
    <hyperlink ref="E3482" location="A125619272J" display="A125619272J" xr:uid="{00000000-0004-0000-0000-00008F0D0000}"/>
    <hyperlink ref="E3483" location="A125596234J" display="A125596234J" xr:uid="{00000000-0004-0000-0000-0000900D0000}"/>
    <hyperlink ref="E3484" location="A125625034R" display="A125625034R" xr:uid="{00000000-0004-0000-0000-0000910D0000}"/>
    <hyperlink ref="E3485" location="A125610634T" display="A125610634T" xr:uid="{00000000-0004-0000-0000-0000920D0000}"/>
    <hyperlink ref="E3486" location="A125596160C" display="A125596160C" xr:uid="{00000000-0004-0000-0000-0000930D0000}"/>
    <hyperlink ref="E3487" location="A125624960J" display="A125624960J" xr:uid="{00000000-0004-0000-0000-0000940D0000}"/>
    <hyperlink ref="E3488" location="A125610560L" display="A125610560L" xr:uid="{00000000-0004-0000-0000-0000950D0000}"/>
    <hyperlink ref="E3489" location="A125599040R" display="A125599040R" xr:uid="{00000000-0004-0000-0000-0000960D0000}"/>
    <hyperlink ref="E3490" location="A125627840V" display="A125627840V" xr:uid="{00000000-0004-0000-0000-0000970D0000}"/>
    <hyperlink ref="E3491" location="A125613440X" display="A125613440X" xr:uid="{00000000-0004-0000-0000-0000980D0000}"/>
    <hyperlink ref="E3492" location="A125593280T" display="A125593280T" xr:uid="{00000000-0004-0000-0000-0000990D0000}"/>
    <hyperlink ref="E3493" location="A125622080X" display="A125622080X" xr:uid="{00000000-0004-0000-0000-00009A0D0000}"/>
    <hyperlink ref="E3494" location="A125607680W" display="A125607680W" xr:uid="{00000000-0004-0000-0000-00009B0D0000}"/>
    <hyperlink ref="E3495" location="A125601920L" display="A125601920L" xr:uid="{00000000-0004-0000-0000-00009C0D0000}"/>
    <hyperlink ref="E3496" location="A125630720K" display="A125630720K" xr:uid="{00000000-0004-0000-0000-00009D0D0000}"/>
    <hyperlink ref="E3497" location="A125616320K" display="A125616320K" xr:uid="{00000000-0004-0000-0000-00009E0D0000}"/>
    <hyperlink ref="E3498" location="A125604800X" display="A125604800X" xr:uid="{00000000-0004-0000-0000-00009F0D0000}"/>
    <hyperlink ref="E3499" location="A125633600W" display="A125633600W" xr:uid="{00000000-0004-0000-0000-0000A00D0000}"/>
    <hyperlink ref="E3500" location="A125619200W" display="A125619200W" xr:uid="{00000000-0004-0000-0000-0000A10D0000}"/>
    <hyperlink ref="E3501" location="A125596162J" display="A125596162J" xr:uid="{00000000-0004-0000-0000-0000A20D0000}"/>
    <hyperlink ref="E3502" location="A125624962L" display="A125624962L" xr:uid="{00000000-0004-0000-0000-0000A30D0000}"/>
    <hyperlink ref="E3503" location="A125610562T" display="A125610562T" xr:uid="{00000000-0004-0000-0000-0000A40D0000}"/>
    <hyperlink ref="E3504" location="A125596112K" display="A125596112K" xr:uid="{00000000-0004-0000-0000-0000A50D0000}"/>
    <hyperlink ref="E3505" location="A125624912R" display="A125624912R" xr:uid="{00000000-0004-0000-0000-0000A60D0000}"/>
    <hyperlink ref="E3506" location="A125610512V" display="A125610512V" xr:uid="{00000000-0004-0000-0000-0000A70D0000}"/>
    <hyperlink ref="E3507" location="A125598992F" display="A125598992F" xr:uid="{00000000-0004-0000-0000-0000A80D0000}"/>
    <hyperlink ref="E3508" location="A125627792L" display="A125627792L" xr:uid="{00000000-0004-0000-0000-0000A90D0000}"/>
    <hyperlink ref="E3509" location="A125613392T" display="A125613392T" xr:uid="{00000000-0004-0000-0000-0000AA0D0000}"/>
    <hyperlink ref="E3510" location="A125593232X" display="A125593232X" xr:uid="{00000000-0004-0000-0000-0000AB0D0000}"/>
    <hyperlink ref="E3511" location="A125622032F" display="A125622032F" xr:uid="{00000000-0004-0000-0000-0000AC0D0000}"/>
    <hyperlink ref="E3512" location="A125607632C" display="A125607632C" xr:uid="{00000000-0004-0000-0000-0000AD0D0000}"/>
    <hyperlink ref="E3513" location="A125601872F" display="A125601872F" xr:uid="{00000000-0004-0000-0000-0000AE0D0000}"/>
    <hyperlink ref="E3514" location="A125630672C" display="A125630672C" xr:uid="{00000000-0004-0000-0000-0000AF0D0000}"/>
    <hyperlink ref="E3515" location="A125616272C" display="A125616272C" xr:uid="{00000000-0004-0000-0000-0000B00D0000}"/>
    <hyperlink ref="E3516" location="A125604752T" display="A125604752T" xr:uid="{00000000-0004-0000-0000-0000B10D0000}"/>
    <hyperlink ref="E3517" location="A125633552R" display="A125633552R" xr:uid="{00000000-0004-0000-0000-0000B20D0000}"/>
    <hyperlink ref="E3518" location="A125619152R" display="A125619152R" xr:uid="{00000000-0004-0000-0000-0000B30D0000}"/>
    <hyperlink ref="E3519" location="A125596114R" display="A125596114R" xr:uid="{00000000-0004-0000-0000-0000B40D0000}"/>
    <hyperlink ref="E3520" location="A125624914V" display="A125624914V" xr:uid="{00000000-0004-0000-0000-0000B50D0000}"/>
    <hyperlink ref="E3521" location="A125610514X" display="A125610514X" xr:uid="{00000000-0004-0000-0000-0000B60D0000}"/>
    <hyperlink ref="E3522" location="A125596280W" display="A125596280W" xr:uid="{00000000-0004-0000-0000-0000B70D0000}"/>
    <hyperlink ref="E3523" location="A125625080C" display="A125625080C" xr:uid="{00000000-0004-0000-0000-0000B80D0000}"/>
    <hyperlink ref="E3524" location="A125610680F" display="A125610680F" xr:uid="{00000000-0004-0000-0000-0000B90D0000}"/>
    <hyperlink ref="E3525" location="A125599160J" display="A125599160J" xr:uid="{00000000-0004-0000-0000-0000BA0D0000}"/>
    <hyperlink ref="E3526" location="A125627960L" display="A125627960L" xr:uid="{00000000-0004-0000-0000-0000BB0D0000}"/>
    <hyperlink ref="E3527" location="A125613560T" display="A125613560T" xr:uid="{00000000-0004-0000-0000-0000BC0D0000}"/>
    <hyperlink ref="E3528" location="A125593400X" display="A125593400X" xr:uid="{00000000-0004-0000-0000-0000BD0D0000}"/>
    <hyperlink ref="E3529" location="A125622200F" display="A125622200F" xr:uid="{00000000-0004-0000-0000-0000BE0D0000}"/>
    <hyperlink ref="E3530" location="A125607800C" display="A125607800C" xr:uid="{00000000-0004-0000-0000-0000BF0D0000}"/>
    <hyperlink ref="E3531" location="A125602040J" display="A125602040J" xr:uid="{00000000-0004-0000-0000-0000C00D0000}"/>
    <hyperlink ref="E3532" location="A125630840C" display="A125630840C" xr:uid="{00000000-0004-0000-0000-0000C10D0000}"/>
    <hyperlink ref="E3533" location="A125616440C" display="A125616440C" xr:uid="{00000000-0004-0000-0000-0000C20D0000}"/>
    <hyperlink ref="E3534" location="A125604920T" display="A125604920T" xr:uid="{00000000-0004-0000-0000-0000C30D0000}"/>
    <hyperlink ref="E3535" location="A125633720R" display="A125633720R" xr:uid="{00000000-0004-0000-0000-0000C40D0000}"/>
    <hyperlink ref="E3536" location="A125619320R" display="A125619320R" xr:uid="{00000000-0004-0000-0000-0000C50D0000}"/>
    <hyperlink ref="E3537" location="A125596282A" display="A125596282A" xr:uid="{00000000-0004-0000-0000-0000C60D0000}"/>
    <hyperlink ref="E3538" location="A125625082J" display="A125625082J" xr:uid="{00000000-0004-0000-0000-0000C70D0000}"/>
    <hyperlink ref="E3539" location="A125610682K" display="A125610682K" xr:uid="{00000000-0004-0000-0000-0000C80D0000}"/>
    <hyperlink ref="E3540" location="A125596240C" display="A125596240C" xr:uid="{00000000-0004-0000-0000-0000C90D0000}"/>
    <hyperlink ref="E3541" location="A125625040K" display="A125625040K" xr:uid="{00000000-0004-0000-0000-0000CA0D0000}"/>
    <hyperlink ref="E3542" location="A125610640L" display="A125610640L" xr:uid="{00000000-0004-0000-0000-0000CB0D0000}"/>
    <hyperlink ref="E3543" location="A125599120R" display="A125599120R" xr:uid="{00000000-0004-0000-0000-0000CC0D0000}"/>
    <hyperlink ref="E3544" location="A125627920V" display="A125627920V" xr:uid="{00000000-0004-0000-0000-0000CD0D0000}"/>
    <hyperlink ref="E3545" location="A125613520X" display="A125613520X" xr:uid="{00000000-0004-0000-0000-0000CE0D0000}"/>
    <hyperlink ref="E3546" location="A125593360T" display="A125593360T" xr:uid="{00000000-0004-0000-0000-0000CF0D0000}"/>
    <hyperlink ref="E3547" location="A125622160X" display="A125622160X" xr:uid="{00000000-0004-0000-0000-0000D00D0000}"/>
    <hyperlink ref="E3548" location="A125607760W" display="A125607760W" xr:uid="{00000000-0004-0000-0000-0000D10D0000}"/>
    <hyperlink ref="E3549" location="A125602000R" display="A125602000R" xr:uid="{00000000-0004-0000-0000-0000D20D0000}"/>
    <hyperlink ref="E3550" location="A125630800K" display="A125630800K" xr:uid="{00000000-0004-0000-0000-0000D30D0000}"/>
    <hyperlink ref="E3551" location="A125616400K" display="A125616400K" xr:uid="{00000000-0004-0000-0000-0000D40D0000}"/>
    <hyperlink ref="E3552" location="A125604880K" display="A125604880K" xr:uid="{00000000-0004-0000-0000-0000D50D0000}"/>
    <hyperlink ref="E3553" location="A125633680J" display="A125633680J" xr:uid="{00000000-0004-0000-0000-0000D60D0000}"/>
    <hyperlink ref="E3554" location="A125619280J" display="A125619280J" xr:uid="{00000000-0004-0000-0000-0000D70D0000}"/>
    <hyperlink ref="E3555" location="A125596242J" display="A125596242J" xr:uid="{00000000-0004-0000-0000-0000D80D0000}"/>
    <hyperlink ref="E3556" location="A125625042R" display="A125625042R" xr:uid="{00000000-0004-0000-0000-0000D90D0000}"/>
    <hyperlink ref="E3557" location="A125610642T" display="A125610642T" xr:uid="{00000000-0004-0000-0000-0000DA0D0000}"/>
    <hyperlink ref="E3558" location="A125596248W" display="A125596248W" xr:uid="{00000000-0004-0000-0000-0000DB0D0000}"/>
    <hyperlink ref="E3559" location="A125625048C" display="A125625048C" xr:uid="{00000000-0004-0000-0000-0000DC0D0000}"/>
    <hyperlink ref="E3560" location="A125610648F" display="A125610648F" xr:uid="{00000000-0004-0000-0000-0000DD0D0000}"/>
    <hyperlink ref="E3561" location="A125599128J" display="A125599128J" xr:uid="{00000000-0004-0000-0000-0000DE0D0000}"/>
    <hyperlink ref="E3562" location="A125627928L" display="A125627928L" xr:uid="{00000000-0004-0000-0000-0000DF0D0000}"/>
    <hyperlink ref="E3563" location="A125613528T" display="A125613528T" xr:uid="{00000000-0004-0000-0000-0000E00D0000}"/>
    <hyperlink ref="E3564" location="A125593368K" display="A125593368K" xr:uid="{00000000-0004-0000-0000-0000E10D0000}"/>
    <hyperlink ref="E3565" location="A125622168T" display="A125622168T" xr:uid="{00000000-0004-0000-0000-0000E20D0000}"/>
    <hyperlink ref="E3566" location="A125607768R" display="A125607768R" xr:uid="{00000000-0004-0000-0000-0000E30D0000}"/>
    <hyperlink ref="E3567" location="A125602008J" display="A125602008J" xr:uid="{00000000-0004-0000-0000-0000E40D0000}"/>
    <hyperlink ref="E3568" location="A125630808C" display="A125630808C" xr:uid="{00000000-0004-0000-0000-0000E50D0000}"/>
    <hyperlink ref="E3569" location="A125616408C" display="A125616408C" xr:uid="{00000000-0004-0000-0000-0000E60D0000}"/>
    <hyperlink ref="E3570" location="A125604888C" display="A125604888C" xr:uid="{00000000-0004-0000-0000-0000E70D0000}"/>
    <hyperlink ref="E3571" location="A125633688A" display="A125633688A" xr:uid="{00000000-0004-0000-0000-0000E80D0000}"/>
    <hyperlink ref="E3572" location="A125619288A" display="A125619288A" xr:uid="{00000000-0004-0000-0000-0000E90D0000}"/>
    <hyperlink ref="E3573" location="A125596250J" display="A125596250J" xr:uid="{00000000-0004-0000-0000-0000EA0D0000}"/>
    <hyperlink ref="E3574" location="A125625050R" display="A125625050R" xr:uid="{00000000-0004-0000-0000-0000EB0D0000}"/>
    <hyperlink ref="E3575" location="A125610650T" display="A125610650T" xr:uid="{00000000-0004-0000-0000-0000EC0D0000}"/>
    <hyperlink ref="E3576" location="A125596352W" display="A125596352W" xr:uid="{00000000-0004-0000-0000-0000ED0D0000}"/>
    <hyperlink ref="E3577" location="A125625152C" display="A125625152C" xr:uid="{00000000-0004-0000-0000-0000EE0D0000}"/>
    <hyperlink ref="E3578" location="A125610752F" display="A125610752F" xr:uid="{00000000-0004-0000-0000-0000EF0D0000}"/>
    <hyperlink ref="E3579" location="A125599232J" display="A125599232J" xr:uid="{00000000-0004-0000-0000-0000F00D0000}"/>
    <hyperlink ref="E3580" location="A125628032R" display="A125628032R" xr:uid="{00000000-0004-0000-0000-0000F10D0000}"/>
    <hyperlink ref="E3581" location="A125613632T" display="A125613632T" xr:uid="{00000000-0004-0000-0000-0000F20D0000}"/>
    <hyperlink ref="E3582" location="A125593472K" display="A125593472K" xr:uid="{00000000-0004-0000-0000-0000F30D0000}"/>
    <hyperlink ref="E3583" location="A125622272T" display="A125622272T" xr:uid="{00000000-0004-0000-0000-0000F40D0000}"/>
    <hyperlink ref="E3584" location="A125607872R" display="A125607872R" xr:uid="{00000000-0004-0000-0000-0000F50D0000}"/>
    <hyperlink ref="E3585" location="A125602112J" display="A125602112J" xr:uid="{00000000-0004-0000-0000-0000F60D0000}"/>
    <hyperlink ref="E3586" location="A125630912C" display="A125630912C" xr:uid="{00000000-0004-0000-0000-0000F70D0000}"/>
    <hyperlink ref="E3587" location="A125616512C" display="A125616512C" xr:uid="{00000000-0004-0000-0000-0000F80D0000}"/>
    <hyperlink ref="E3588" location="A125604992C" display="A125604992C" xr:uid="{00000000-0004-0000-0000-0000F90D0000}"/>
    <hyperlink ref="E3589" location="A125633792A" display="A125633792A" xr:uid="{00000000-0004-0000-0000-0000FA0D0000}"/>
    <hyperlink ref="E3590" location="A125619392A" display="A125619392A" xr:uid="{00000000-0004-0000-0000-0000FB0D0000}"/>
    <hyperlink ref="E3591" location="A125596354A" display="A125596354A" xr:uid="{00000000-0004-0000-0000-0000FC0D0000}"/>
    <hyperlink ref="E3592" location="A125625154J" display="A125625154J" xr:uid="{00000000-0004-0000-0000-0000FD0D0000}"/>
    <hyperlink ref="E3593" location="A125610754K" display="A125610754K" xr:uid="{00000000-0004-0000-0000-0000FE0D0000}"/>
    <hyperlink ref="E3594" location="A125596072C" display="A125596072C" xr:uid="{00000000-0004-0000-0000-0000FF0D0000}"/>
    <hyperlink ref="E3595" location="A125624872J" display="A125624872J" xr:uid="{00000000-0004-0000-0000-0000000E0000}"/>
    <hyperlink ref="E3596" location="A125610472L" display="A125610472L" xr:uid="{00000000-0004-0000-0000-0000010E0000}"/>
    <hyperlink ref="E3597" location="A125598952L" display="A125598952L" xr:uid="{00000000-0004-0000-0000-0000020E0000}"/>
    <hyperlink ref="E3598" location="A125627752V" display="A125627752V" xr:uid="{00000000-0004-0000-0000-0000030E0000}"/>
    <hyperlink ref="E3599" location="A125613352X" display="A125613352X" xr:uid="{00000000-0004-0000-0000-0000040E0000}"/>
    <hyperlink ref="E3600" location="A125593192T" display="A125593192T" xr:uid="{00000000-0004-0000-0000-0000050E0000}"/>
    <hyperlink ref="E3601" location="A125621992W" display="A125621992W" xr:uid="{00000000-0004-0000-0000-0000060E0000}"/>
    <hyperlink ref="E3602" location="A125607592W" display="A125607592W" xr:uid="{00000000-0004-0000-0000-0000070E0000}"/>
    <hyperlink ref="E3603" location="A125601832L" display="A125601832L" xr:uid="{00000000-0004-0000-0000-0000080E0000}"/>
    <hyperlink ref="E3604" location="A125630632K" display="A125630632K" xr:uid="{00000000-0004-0000-0000-0000090E0000}"/>
    <hyperlink ref="E3605" location="A125616232K" display="A125616232K" xr:uid="{00000000-0004-0000-0000-00000A0E0000}"/>
    <hyperlink ref="E3606" location="A125604712X" display="A125604712X" xr:uid="{00000000-0004-0000-0000-00000B0E0000}"/>
    <hyperlink ref="E3607" location="A125633512W" display="A125633512W" xr:uid="{00000000-0004-0000-0000-00000C0E0000}"/>
    <hyperlink ref="E3608" location="A125619112W" display="A125619112W" xr:uid="{00000000-0004-0000-0000-00000D0E0000}"/>
    <hyperlink ref="E3609" location="A125596074J" display="A125596074J" xr:uid="{00000000-0004-0000-0000-00000E0E0000}"/>
    <hyperlink ref="E3610" location="A125624874L" display="A125624874L" xr:uid="{00000000-0004-0000-0000-00000F0E0000}"/>
    <hyperlink ref="E3611" location="A125610474T" display="A125610474T" xr:uid="{00000000-0004-0000-0000-0000100E0000}"/>
    <hyperlink ref="E3612" location="A125594568W" display="A125594568W" xr:uid="{00000000-0004-0000-0000-0000110E0000}"/>
    <hyperlink ref="E3613" location="A125623368C" display="A125623368C" xr:uid="{00000000-0004-0000-0000-0000120E0000}"/>
    <hyperlink ref="E3614" location="A125608968A" display="A125608968A" xr:uid="{00000000-0004-0000-0000-0000130E0000}"/>
    <hyperlink ref="E3615" location="A125597448J" display="A125597448J" xr:uid="{00000000-0004-0000-0000-0000140E0000}"/>
    <hyperlink ref="E3616" location="A125626248R" display="A125626248R" xr:uid="{00000000-0004-0000-0000-0000150E0000}"/>
    <hyperlink ref="E3617" location="A125611848T" display="A125611848T" xr:uid="{00000000-0004-0000-0000-0000160E0000}"/>
    <hyperlink ref="E3618" location="A125591688K" display="A125591688K" xr:uid="{00000000-0004-0000-0000-0000170E0000}"/>
    <hyperlink ref="E3619" location="A125620488T" display="A125620488T" xr:uid="{00000000-0004-0000-0000-0000180E0000}"/>
    <hyperlink ref="E3620" location="A125606088T" display="A125606088T" xr:uid="{00000000-0004-0000-0000-0000190E0000}"/>
    <hyperlink ref="E3621" location="A125600328J" display="A125600328J" xr:uid="{00000000-0004-0000-0000-00001A0E0000}"/>
    <hyperlink ref="E3622" location="A125629128A" display="A125629128A" xr:uid="{00000000-0004-0000-0000-00001B0E0000}"/>
    <hyperlink ref="E3623" location="A125614728C" display="A125614728C" xr:uid="{00000000-0004-0000-0000-00001C0E0000}"/>
    <hyperlink ref="E3624" location="A125603208V" display="A125603208V" xr:uid="{00000000-0004-0000-0000-00001D0E0000}"/>
    <hyperlink ref="E3625" location="A125632008T" display="A125632008T" xr:uid="{00000000-0004-0000-0000-00001E0E0000}"/>
    <hyperlink ref="E3626" location="A125617608R" display="A125617608R" xr:uid="{00000000-0004-0000-0000-00001F0E0000}"/>
    <hyperlink ref="E3627" location="A125594570J" display="A125594570J" xr:uid="{00000000-0004-0000-0000-0000200E0000}"/>
    <hyperlink ref="E3628" location="A125623370R" display="A125623370R" xr:uid="{00000000-0004-0000-0000-0000210E0000}"/>
    <hyperlink ref="E3629" location="A125608970L" display="A125608970L" xr:uid="{00000000-0004-0000-0000-0000220E0000}"/>
    <hyperlink ref="E3630" location="A125594688R" display="A125594688R" xr:uid="{00000000-0004-0000-0000-0000230E0000}"/>
    <hyperlink ref="E3631" location="A125623488W" display="A125623488W" xr:uid="{00000000-0004-0000-0000-0000240E0000}"/>
    <hyperlink ref="E3632" location="A125609088W" display="A125609088W" xr:uid="{00000000-0004-0000-0000-0000250E0000}"/>
    <hyperlink ref="E3633" location="A125597568A" display="A125597568A" xr:uid="{00000000-0004-0000-0000-0000260E0000}"/>
    <hyperlink ref="E3634" location="A125626368J" display="A125626368J" xr:uid="{00000000-0004-0000-0000-0000270E0000}"/>
    <hyperlink ref="E3635" location="A125611968K" display="A125611968K" xr:uid="{00000000-0004-0000-0000-0000280E0000}"/>
    <hyperlink ref="E3636" location="A125591808T" display="A125591808T" xr:uid="{00000000-0004-0000-0000-0000290E0000}"/>
    <hyperlink ref="E3637" location="A125620608X" display="A125620608X" xr:uid="{00000000-0004-0000-0000-00002A0E0000}"/>
    <hyperlink ref="E3638" location="A125606208X" display="A125606208X" xr:uid="{00000000-0004-0000-0000-00002B0E0000}"/>
    <hyperlink ref="E3639" location="A125600448A" display="A125600448A" xr:uid="{00000000-0004-0000-0000-00002C0E0000}"/>
    <hyperlink ref="E3640" location="A125629248V" display="A125629248V" xr:uid="{00000000-0004-0000-0000-00002D0E0000}"/>
    <hyperlink ref="E3641" location="A125614848W" display="A125614848W" xr:uid="{00000000-0004-0000-0000-00002E0E0000}"/>
    <hyperlink ref="E3642" location="A125603328L" display="A125603328L" xr:uid="{00000000-0004-0000-0000-00002F0E0000}"/>
    <hyperlink ref="E3643" location="A125632128K" display="A125632128K" xr:uid="{00000000-0004-0000-0000-0000300E0000}"/>
    <hyperlink ref="E3644" location="A125617728J" display="A125617728J" xr:uid="{00000000-0004-0000-0000-0000310E0000}"/>
    <hyperlink ref="E3645" location="A125594690A" display="A125594690A" xr:uid="{00000000-0004-0000-0000-0000320E0000}"/>
    <hyperlink ref="E3646" location="A125623490J" display="A125623490J" xr:uid="{00000000-0004-0000-0000-0000330E0000}"/>
    <hyperlink ref="E3647" location="A125609090J" display="A125609090J" xr:uid="{00000000-0004-0000-0000-0000340E0000}"/>
    <hyperlink ref="E3648" location="A125594576W" display="A125594576W" xr:uid="{00000000-0004-0000-0000-0000350E0000}"/>
    <hyperlink ref="E3649" location="A125623376C" display="A125623376C" xr:uid="{00000000-0004-0000-0000-0000360E0000}"/>
    <hyperlink ref="E3650" location="A125608976A" display="A125608976A" xr:uid="{00000000-0004-0000-0000-0000370E0000}"/>
    <hyperlink ref="E3651" location="A125597456J" display="A125597456J" xr:uid="{00000000-0004-0000-0000-0000380E0000}"/>
    <hyperlink ref="E3652" location="A125626256R" display="A125626256R" xr:uid="{00000000-0004-0000-0000-0000390E0000}"/>
    <hyperlink ref="E3653" location="A125611856T" display="A125611856T" xr:uid="{00000000-0004-0000-0000-00003A0E0000}"/>
    <hyperlink ref="E3654" location="A125591696K" display="A125591696K" xr:uid="{00000000-0004-0000-0000-00003B0E0000}"/>
    <hyperlink ref="E3655" location="A125620496T" display="A125620496T" xr:uid="{00000000-0004-0000-0000-00003C0E0000}"/>
    <hyperlink ref="E3656" location="A125606096T" display="A125606096T" xr:uid="{00000000-0004-0000-0000-00003D0E0000}"/>
    <hyperlink ref="E3657" location="A125600336J" display="A125600336J" xr:uid="{00000000-0004-0000-0000-00003E0E0000}"/>
    <hyperlink ref="E3658" location="A125629136A" display="A125629136A" xr:uid="{00000000-0004-0000-0000-00003F0E0000}"/>
    <hyperlink ref="E3659" location="A125614736C" display="A125614736C" xr:uid="{00000000-0004-0000-0000-0000400E0000}"/>
    <hyperlink ref="E3660" location="A125603216V" display="A125603216V" xr:uid="{00000000-0004-0000-0000-0000410E0000}"/>
    <hyperlink ref="E3661" location="A125632016T" display="A125632016T" xr:uid="{00000000-0004-0000-0000-0000420E0000}"/>
    <hyperlink ref="E3662" location="A125617616R" display="A125617616R" xr:uid="{00000000-0004-0000-0000-0000430E0000}"/>
    <hyperlink ref="E3663" location="A125594578A" display="A125594578A" xr:uid="{00000000-0004-0000-0000-0000440E0000}"/>
    <hyperlink ref="E3664" location="A125623378J" display="A125623378J" xr:uid="{00000000-0004-0000-0000-0000450E0000}"/>
    <hyperlink ref="E3665" location="A125608978F" display="A125608978F" xr:uid="{00000000-0004-0000-0000-0000460E0000}"/>
    <hyperlink ref="E3666" location="A125594696R" display="A125594696R" xr:uid="{00000000-0004-0000-0000-0000470E0000}"/>
    <hyperlink ref="E3667" location="A125623496W" display="A125623496W" xr:uid="{00000000-0004-0000-0000-0000480E0000}"/>
    <hyperlink ref="E3668" location="A125609096W" display="A125609096W" xr:uid="{00000000-0004-0000-0000-0000490E0000}"/>
    <hyperlink ref="E3669" location="A125597576A" display="A125597576A" xr:uid="{00000000-0004-0000-0000-00004A0E0000}"/>
    <hyperlink ref="E3670" location="A125626376J" display="A125626376J" xr:uid="{00000000-0004-0000-0000-00004B0E0000}"/>
    <hyperlink ref="E3671" location="A125611976K" display="A125611976K" xr:uid="{00000000-0004-0000-0000-00004C0E0000}"/>
    <hyperlink ref="E3672" location="A125591816T" display="A125591816T" xr:uid="{00000000-0004-0000-0000-00004D0E0000}"/>
    <hyperlink ref="E3673" location="A125620616X" display="A125620616X" xr:uid="{00000000-0004-0000-0000-00004E0E0000}"/>
    <hyperlink ref="E3674" location="A125606216X" display="A125606216X" xr:uid="{00000000-0004-0000-0000-00004F0E0000}"/>
    <hyperlink ref="E3675" location="A125600456A" display="A125600456A" xr:uid="{00000000-0004-0000-0000-0000500E0000}"/>
    <hyperlink ref="E3676" location="A125629256V" display="A125629256V" xr:uid="{00000000-0004-0000-0000-0000510E0000}"/>
    <hyperlink ref="E3677" location="A125614856W" display="A125614856W" xr:uid="{00000000-0004-0000-0000-0000520E0000}"/>
    <hyperlink ref="E3678" location="A125603336L" display="A125603336L" xr:uid="{00000000-0004-0000-0000-0000530E0000}"/>
    <hyperlink ref="E3679" location="A125632136K" display="A125632136K" xr:uid="{00000000-0004-0000-0000-0000540E0000}"/>
    <hyperlink ref="E3680" location="A125617736J" display="A125617736J" xr:uid="{00000000-0004-0000-0000-0000550E0000}"/>
    <hyperlink ref="E3681" location="A125594698V" display="A125594698V" xr:uid="{00000000-0004-0000-0000-0000560E0000}"/>
    <hyperlink ref="E3682" location="A125623498A" display="A125623498A" xr:uid="{00000000-0004-0000-0000-0000570E0000}"/>
    <hyperlink ref="E3683" location="A125609098A" display="A125609098A" xr:uid="{00000000-0004-0000-0000-0000580E0000}"/>
    <hyperlink ref="E3684" location="A125594704C" display="A125594704C" xr:uid="{00000000-0004-0000-0000-0000590E0000}"/>
    <hyperlink ref="E3685" location="A125623504K" display="A125623504K" xr:uid="{00000000-0004-0000-0000-00005A0E0000}"/>
    <hyperlink ref="E3686" location="A125609104K" display="A125609104K" xr:uid="{00000000-0004-0000-0000-00005B0E0000}"/>
    <hyperlink ref="E3687" location="A125597584A" display="A125597584A" xr:uid="{00000000-0004-0000-0000-00005C0E0000}"/>
    <hyperlink ref="E3688" location="A125626384J" display="A125626384J" xr:uid="{00000000-0004-0000-0000-00005D0E0000}"/>
    <hyperlink ref="E3689" location="A125611984K" display="A125611984K" xr:uid="{00000000-0004-0000-0000-00005E0E0000}"/>
    <hyperlink ref="E3690" location="A125591824T" display="A125591824T" xr:uid="{00000000-0004-0000-0000-00005F0E0000}"/>
    <hyperlink ref="E3691" location="A125620624X" display="A125620624X" xr:uid="{00000000-0004-0000-0000-0000600E0000}"/>
    <hyperlink ref="E3692" location="A125606224X" display="A125606224X" xr:uid="{00000000-0004-0000-0000-0000610E0000}"/>
    <hyperlink ref="E3693" location="A125600464A" display="A125600464A" xr:uid="{00000000-0004-0000-0000-0000620E0000}"/>
    <hyperlink ref="E3694" location="A125629264V" display="A125629264V" xr:uid="{00000000-0004-0000-0000-0000630E0000}"/>
    <hyperlink ref="E3695" location="A125614864W" display="A125614864W" xr:uid="{00000000-0004-0000-0000-0000640E0000}"/>
    <hyperlink ref="E3696" location="A125603344L" display="A125603344L" xr:uid="{00000000-0004-0000-0000-0000650E0000}"/>
    <hyperlink ref="E3697" location="A125632144K" display="A125632144K" xr:uid="{00000000-0004-0000-0000-0000660E0000}"/>
    <hyperlink ref="E3698" location="A125617744J" display="A125617744J" xr:uid="{00000000-0004-0000-0000-0000670E0000}"/>
    <hyperlink ref="E3699" location="A125594706J" display="A125594706J" xr:uid="{00000000-0004-0000-0000-0000680E0000}"/>
    <hyperlink ref="E3700" location="A125623506R" display="A125623506R" xr:uid="{00000000-0004-0000-0000-0000690E0000}"/>
    <hyperlink ref="E3701" location="A125609106R" display="A125609106R" xr:uid="{00000000-0004-0000-0000-00006A0E0000}"/>
    <hyperlink ref="E3702" location="A125594584W" display="A125594584W" xr:uid="{00000000-0004-0000-0000-00006B0E0000}"/>
    <hyperlink ref="E3703" location="A125623384C" display="A125623384C" xr:uid="{00000000-0004-0000-0000-00006C0E0000}"/>
    <hyperlink ref="E3704" location="A125608984A" display="A125608984A" xr:uid="{00000000-0004-0000-0000-00006D0E0000}"/>
    <hyperlink ref="E3705" location="A125597464J" display="A125597464J" xr:uid="{00000000-0004-0000-0000-00006E0E0000}"/>
    <hyperlink ref="E3706" location="A125626264R" display="A125626264R" xr:uid="{00000000-0004-0000-0000-00006F0E0000}"/>
    <hyperlink ref="E3707" location="A125611864T" display="A125611864T" xr:uid="{00000000-0004-0000-0000-0000700E0000}"/>
    <hyperlink ref="E3708" location="A125591704X" display="A125591704X" xr:uid="{00000000-0004-0000-0000-0000710E0000}"/>
    <hyperlink ref="E3709" location="A125620504F" display="A125620504F" xr:uid="{00000000-0004-0000-0000-0000720E0000}"/>
    <hyperlink ref="E3710" location="A125606104F" display="A125606104F" xr:uid="{00000000-0004-0000-0000-0000730E0000}"/>
    <hyperlink ref="E3711" location="A125600344J" display="A125600344J" xr:uid="{00000000-0004-0000-0000-0000740E0000}"/>
    <hyperlink ref="E3712" location="A125629144A" display="A125629144A" xr:uid="{00000000-0004-0000-0000-0000750E0000}"/>
    <hyperlink ref="E3713" location="A125614744C" display="A125614744C" xr:uid="{00000000-0004-0000-0000-0000760E0000}"/>
    <hyperlink ref="E3714" location="A125603224V" display="A125603224V" xr:uid="{00000000-0004-0000-0000-0000770E0000}"/>
    <hyperlink ref="E3715" location="A125632024T" display="A125632024T" xr:uid="{00000000-0004-0000-0000-0000780E0000}"/>
    <hyperlink ref="E3716" location="A125617624R" display="A125617624R" xr:uid="{00000000-0004-0000-0000-0000790E0000}"/>
    <hyperlink ref="E3717" location="A125594586A" display="A125594586A" xr:uid="{00000000-0004-0000-0000-00007A0E0000}"/>
    <hyperlink ref="E3718" location="A125623386J" display="A125623386J" xr:uid="{00000000-0004-0000-0000-00007B0E0000}"/>
    <hyperlink ref="E3719" location="A125608986F" display="A125608986F" xr:uid="{00000000-0004-0000-0000-00007C0E0000}"/>
    <hyperlink ref="E3720" location="A125594592W" display="A125594592W" xr:uid="{00000000-0004-0000-0000-00007D0E0000}"/>
    <hyperlink ref="E3721" location="A125623392C" display="A125623392C" xr:uid="{00000000-0004-0000-0000-00007E0E0000}"/>
    <hyperlink ref="E3722" location="A125608992A" display="A125608992A" xr:uid="{00000000-0004-0000-0000-00007F0E0000}"/>
    <hyperlink ref="E3723" location="A125597472J" display="A125597472J" xr:uid="{00000000-0004-0000-0000-0000800E0000}"/>
    <hyperlink ref="E3724" location="A125626272R" display="A125626272R" xr:uid="{00000000-0004-0000-0000-0000810E0000}"/>
    <hyperlink ref="E3725" location="A125611872T" display="A125611872T" xr:uid="{00000000-0004-0000-0000-0000820E0000}"/>
    <hyperlink ref="E3726" location="A125591712X" display="A125591712X" xr:uid="{00000000-0004-0000-0000-0000830E0000}"/>
    <hyperlink ref="E3727" location="A125620512F" display="A125620512F" xr:uid="{00000000-0004-0000-0000-0000840E0000}"/>
    <hyperlink ref="E3728" location="A125606112F" display="A125606112F" xr:uid="{00000000-0004-0000-0000-0000850E0000}"/>
    <hyperlink ref="E3729" location="A125600352J" display="A125600352J" xr:uid="{00000000-0004-0000-0000-0000860E0000}"/>
    <hyperlink ref="E3730" location="A125629152A" display="A125629152A" xr:uid="{00000000-0004-0000-0000-0000870E0000}"/>
    <hyperlink ref="E3731" location="A125614752C" display="A125614752C" xr:uid="{00000000-0004-0000-0000-0000880E0000}"/>
    <hyperlink ref="E3732" location="A125603232V" display="A125603232V" xr:uid="{00000000-0004-0000-0000-0000890E0000}"/>
    <hyperlink ref="E3733" location="A125632032T" display="A125632032T" xr:uid="{00000000-0004-0000-0000-00008A0E0000}"/>
    <hyperlink ref="E3734" location="A125617632R" display="A125617632R" xr:uid="{00000000-0004-0000-0000-00008B0E0000}"/>
    <hyperlink ref="E3735" location="A125594594A" display="A125594594A" xr:uid="{00000000-0004-0000-0000-00008C0E0000}"/>
    <hyperlink ref="E3736" location="A125623394J" display="A125623394J" xr:uid="{00000000-0004-0000-0000-00008D0E0000}"/>
    <hyperlink ref="E3737" location="A125608994F" display="A125608994F" xr:uid="{00000000-0004-0000-0000-00008E0E0000}"/>
    <hyperlink ref="E3738" location="A125594656W" display="A125594656W" xr:uid="{00000000-0004-0000-0000-00008F0E0000}"/>
    <hyperlink ref="E3739" location="A125623456C" display="A125623456C" xr:uid="{00000000-0004-0000-0000-0000900E0000}"/>
    <hyperlink ref="E3740" location="A125609056C" display="A125609056C" xr:uid="{00000000-0004-0000-0000-0000910E0000}"/>
    <hyperlink ref="E3741" location="A125597536J" display="A125597536J" xr:uid="{00000000-0004-0000-0000-0000920E0000}"/>
    <hyperlink ref="E3742" location="A125626336R" display="A125626336R" xr:uid="{00000000-0004-0000-0000-0000930E0000}"/>
    <hyperlink ref="E3743" location="A125611936T" display="A125611936T" xr:uid="{00000000-0004-0000-0000-0000940E0000}"/>
    <hyperlink ref="E3744" location="A125591776K" display="A125591776K" xr:uid="{00000000-0004-0000-0000-0000950E0000}"/>
    <hyperlink ref="E3745" location="A125620576T" display="A125620576T" xr:uid="{00000000-0004-0000-0000-0000960E0000}"/>
    <hyperlink ref="E3746" location="A125606176T" display="A125606176T" xr:uid="{00000000-0004-0000-0000-0000970E0000}"/>
    <hyperlink ref="E3747" location="A125600416J" display="A125600416J" xr:uid="{00000000-0004-0000-0000-0000980E0000}"/>
    <hyperlink ref="E3748" location="A125629216A" display="A125629216A" xr:uid="{00000000-0004-0000-0000-0000990E0000}"/>
    <hyperlink ref="E3749" location="A125614816C" display="A125614816C" xr:uid="{00000000-0004-0000-0000-00009A0E0000}"/>
    <hyperlink ref="E3750" location="A125603296F" display="A125603296F" xr:uid="{00000000-0004-0000-0000-00009B0E0000}"/>
    <hyperlink ref="E3751" location="A125632096C" display="A125632096C" xr:uid="{00000000-0004-0000-0000-00009C0E0000}"/>
    <hyperlink ref="E3752" location="A125617696A" display="A125617696A" xr:uid="{00000000-0004-0000-0000-00009D0E0000}"/>
    <hyperlink ref="E3753" location="A125594658A" display="A125594658A" xr:uid="{00000000-0004-0000-0000-00009E0E0000}"/>
    <hyperlink ref="E3754" location="A125623458J" display="A125623458J" xr:uid="{00000000-0004-0000-0000-00009F0E0000}"/>
    <hyperlink ref="E3755" location="A125609058J" display="A125609058J" xr:uid="{00000000-0004-0000-0000-0000A00E0000}"/>
    <hyperlink ref="E3756" location="A125594520K" display="A125594520K" xr:uid="{00000000-0004-0000-0000-0000A10E0000}"/>
    <hyperlink ref="E3757" location="A125623320T" display="A125623320T" xr:uid="{00000000-0004-0000-0000-0000A20E0000}"/>
    <hyperlink ref="E3758" location="A125608920R" display="A125608920R" xr:uid="{00000000-0004-0000-0000-0000A30E0000}"/>
    <hyperlink ref="E3759" location="A125597400W" display="A125597400W" xr:uid="{00000000-0004-0000-0000-0000A40E0000}"/>
    <hyperlink ref="E3760" location="A125626200C" display="A125626200C" xr:uid="{00000000-0004-0000-0000-0000A50E0000}"/>
    <hyperlink ref="E3761" location="A125611800F" display="A125611800F" xr:uid="{00000000-0004-0000-0000-0000A60E0000}"/>
    <hyperlink ref="E3762" location="A125591640X" display="A125591640X" xr:uid="{00000000-0004-0000-0000-0000A70E0000}"/>
    <hyperlink ref="E3763" location="A125620440F" display="A125620440F" xr:uid="{00000000-0004-0000-0000-0000A80E0000}"/>
    <hyperlink ref="E3764" location="A125606040F" display="A125606040F" xr:uid="{00000000-0004-0000-0000-0000A90E0000}"/>
    <hyperlink ref="E3765" location="A125600280J" display="A125600280J" xr:uid="{00000000-0004-0000-0000-0000AA0E0000}"/>
    <hyperlink ref="E3766" location="A125629080A" display="A125629080A" xr:uid="{00000000-0004-0000-0000-0000AB0E0000}"/>
    <hyperlink ref="E3767" location="A125614680C" display="A125614680C" xr:uid="{00000000-0004-0000-0000-0000AC0E0000}"/>
    <hyperlink ref="E3768" location="A125603160V" display="A125603160V" xr:uid="{00000000-0004-0000-0000-0000AD0E0000}"/>
    <hyperlink ref="E3769" location="A125631960R" display="A125631960R" xr:uid="{00000000-0004-0000-0000-0000AE0E0000}"/>
    <hyperlink ref="E3770" location="A125617560R" display="A125617560R" xr:uid="{00000000-0004-0000-0000-0000AF0E0000}"/>
    <hyperlink ref="E3771" location="A125594522R" display="A125594522R" xr:uid="{00000000-0004-0000-0000-0000B00E0000}"/>
    <hyperlink ref="E3772" location="A125623322W" display="A125623322W" xr:uid="{00000000-0004-0000-0000-0000B10E0000}"/>
    <hyperlink ref="E3773" location="A125608922V" display="A125608922V" xr:uid="{00000000-0004-0000-0000-0000B20E0000}"/>
    <hyperlink ref="E3774" location="A125594712C" display="A125594712C" xr:uid="{00000000-0004-0000-0000-0000B30E0000}"/>
    <hyperlink ref="E3775" location="A125623512K" display="A125623512K" xr:uid="{00000000-0004-0000-0000-0000B40E0000}"/>
    <hyperlink ref="E3776" location="A125609112K" display="A125609112K" xr:uid="{00000000-0004-0000-0000-0000B50E0000}"/>
    <hyperlink ref="E3777" location="A125597592A" display="A125597592A" xr:uid="{00000000-0004-0000-0000-0000B60E0000}"/>
    <hyperlink ref="E3778" location="A125626392J" display="A125626392J" xr:uid="{00000000-0004-0000-0000-0000B70E0000}"/>
    <hyperlink ref="E3779" location="A125611992K" display="A125611992K" xr:uid="{00000000-0004-0000-0000-0000B80E0000}"/>
    <hyperlink ref="E3780" location="A125591832T" display="A125591832T" xr:uid="{00000000-0004-0000-0000-0000B90E0000}"/>
    <hyperlink ref="E3781" location="A125620632X" display="A125620632X" xr:uid="{00000000-0004-0000-0000-0000BA0E0000}"/>
    <hyperlink ref="E3782" location="A125606232X" display="A125606232X" xr:uid="{00000000-0004-0000-0000-0000BB0E0000}"/>
    <hyperlink ref="E3783" location="A125600472A" display="A125600472A" xr:uid="{00000000-0004-0000-0000-0000BC0E0000}"/>
    <hyperlink ref="E3784" location="A125629272V" display="A125629272V" xr:uid="{00000000-0004-0000-0000-0000BD0E0000}"/>
    <hyperlink ref="E3785" location="A125614872W" display="A125614872W" xr:uid="{00000000-0004-0000-0000-0000BE0E0000}"/>
    <hyperlink ref="E3786" location="A125603352L" display="A125603352L" xr:uid="{00000000-0004-0000-0000-0000BF0E0000}"/>
    <hyperlink ref="E3787" location="A125632152K" display="A125632152K" xr:uid="{00000000-0004-0000-0000-0000C00E0000}"/>
    <hyperlink ref="E3788" location="A125617752J" display="A125617752J" xr:uid="{00000000-0004-0000-0000-0000C10E0000}"/>
    <hyperlink ref="E3789" location="A125594714J" display="A125594714J" xr:uid="{00000000-0004-0000-0000-0000C20E0000}"/>
    <hyperlink ref="E3790" location="A125623514R" display="A125623514R" xr:uid="{00000000-0004-0000-0000-0000C30E0000}"/>
    <hyperlink ref="E3791" location="A125609114R" display="A125609114R" xr:uid="{00000000-0004-0000-0000-0000C40E0000}"/>
    <hyperlink ref="E3792" location="A125594600K" display="A125594600K" xr:uid="{00000000-0004-0000-0000-0000C50E0000}"/>
    <hyperlink ref="E3793" location="A125623400T" display="A125623400T" xr:uid="{00000000-0004-0000-0000-0000C60E0000}"/>
    <hyperlink ref="E3794" location="A125609000T" display="A125609000T" xr:uid="{00000000-0004-0000-0000-0000C70E0000}"/>
    <hyperlink ref="E3795" location="A125597480J" display="A125597480J" xr:uid="{00000000-0004-0000-0000-0000C80E0000}"/>
    <hyperlink ref="E3796" location="A125626280R" display="A125626280R" xr:uid="{00000000-0004-0000-0000-0000C90E0000}"/>
    <hyperlink ref="E3797" location="A125611880T" display="A125611880T" xr:uid="{00000000-0004-0000-0000-0000CA0E0000}"/>
    <hyperlink ref="E3798" location="A125591720X" display="A125591720X" xr:uid="{00000000-0004-0000-0000-0000CB0E0000}"/>
    <hyperlink ref="E3799" location="A125620520F" display="A125620520F" xr:uid="{00000000-0004-0000-0000-0000CC0E0000}"/>
    <hyperlink ref="E3800" location="A125606120F" display="A125606120F" xr:uid="{00000000-0004-0000-0000-0000CD0E0000}"/>
    <hyperlink ref="E3801" location="A125600360J" display="A125600360J" xr:uid="{00000000-0004-0000-0000-0000CE0E0000}"/>
    <hyperlink ref="E3802" location="A125629160A" display="A125629160A" xr:uid="{00000000-0004-0000-0000-0000CF0E0000}"/>
    <hyperlink ref="E3803" location="A125614760C" display="A125614760C" xr:uid="{00000000-0004-0000-0000-0000D00E0000}"/>
    <hyperlink ref="E3804" location="A125603240V" display="A125603240V" xr:uid="{00000000-0004-0000-0000-0000D10E0000}"/>
    <hyperlink ref="E3805" location="A125632040T" display="A125632040T" xr:uid="{00000000-0004-0000-0000-0000D20E0000}"/>
    <hyperlink ref="E3806" location="A125617640R" display="A125617640R" xr:uid="{00000000-0004-0000-0000-0000D30E0000}"/>
    <hyperlink ref="E3807" location="A125594602R" display="A125594602R" xr:uid="{00000000-0004-0000-0000-0000D40E0000}"/>
    <hyperlink ref="E3808" location="A125623402W" display="A125623402W" xr:uid="{00000000-0004-0000-0000-0000D50E0000}"/>
    <hyperlink ref="E3809" location="A125609002W" display="A125609002W" xr:uid="{00000000-0004-0000-0000-0000D60E0000}"/>
    <hyperlink ref="E3810" location="A125594480C" display="A125594480C" xr:uid="{00000000-0004-0000-0000-0000D70E0000}"/>
    <hyperlink ref="E3811" location="A125623280K" display="A125623280K" xr:uid="{00000000-0004-0000-0000-0000D80E0000}"/>
    <hyperlink ref="E3812" location="A125608880J" display="A125608880J" xr:uid="{00000000-0004-0000-0000-0000D90E0000}"/>
    <hyperlink ref="E3813" location="A125597360R" display="A125597360R" xr:uid="{00000000-0004-0000-0000-0000DA0E0000}"/>
    <hyperlink ref="E3814" location="A125626160W" display="A125626160W" xr:uid="{00000000-0004-0000-0000-0000DB0E0000}"/>
    <hyperlink ref="E3815" location="A125611760X" display="A125611760X" xr:uid="{00000000-0004-0000-0000-0000DC0E0000}"/>
    <hyperlink ref="E3816" location="A125591600F" display="A125591600F" xr:uid="{00000000-0004-0000-0000-0000DD0E0000}"/>
    <hyperlink ref="E3817" location="A125620400L" display="A125620400L" xr:uid="{00000000-0004-0000-0000-0000DE0E0000}"/>
    <hyperlink ref="E3818" location="A125606000L" display="A125606000L" xr:uid="{00000000-0004-0000-0000-0000DF0E0000}"/>
    <hyperlink ref="E3819" location="A125600240R" display="A125600240R" xr:uid="{00000000-0004-0000-0000-0000E00E0000}"/>
    <hyperlink ref="E3820" location="A125629040J" display="A125629040J" xr:uid="{00000000-0004-0000-0000-0000E10E0000}"/>
    <hyperlink ref="E3821" location="A125614640K" display="A125614640K" xr:uid="{00000000-0004-0000-0000-0000E20E0000}"/>
    <hyperlink ref="E3822" location="A125603120A" display="A125603120A" xr:uid="{00000000-0004-0000-0000-0000E30E0000}"/>
    <hyperlink ref="E3823" location="A125631920W" display="A125631920W" xr:uid="{00000000-0004-0000-0000-0000E40E0000}"/>
    <hyperlink ref="E3824" location="A125617520W" display="A125617520W" xr:uid="{00000000-0004-0000-0000-0000E50E0000}"/>
    <hyperlink ref="E3825" location="A125594482J" display="A125594482J" xr:uid="{00000000-0004-0000-0000-0000E60E0000}"/>
    <hyperlink ref="E3826" location="A125623282R" display="A125623282R" xr:uid="{00000000-0004-0000-0000-0000E70E0000}"/>
    <hyperlink ref="E3827" location="A125608882L" display="A125608882L" xr:uid="{00000000-0004-0000-0000-0000E80E0000}"/>
    <hyperlink ref="E3828" location="A125594608C" display="A125594608C" xr:uid="{00000000-0004-0000-0000-0000E90E0000}"/>
    <hyperlink ref="E3829" location="A125623408K" display="A125623408K" xr:uid="{00000000-0004-0000-0000-0000EA0E0000}"/>
    <hyperlink ref="E3830" location="A125609008K" display="A125609008K" xr:uid="{00000000-0004-0000-0000-0000EB0E0000}"/>
    <hyperlink ref="E3831" location="A125597488A" display="A125597488A" xr:uid="{00000000-0004-0000-0000-0000EC0E0000}"/>
    <hyperlink ref="E3832" location="A125626288J" display="A125626288J" xr:uid="{00000000-0004-0000-0000-0000ED0E0000}"/>
    <hyperlink ref="E3833" location="A125611888K" display="A125611888K" xr:uid="{00000000-0004-0000-0000-0000EE0E0000}"/>
    <hyperlink ref="E3834" location="A125591728T" display="A125591728T" xr:uid="{00000000-0004-0000-0000-0000EF0E0000}"/>
    <hyperlink ref="E3835" location="A125620528X" display="A125620528X" xr:uid="{00000000-0004-0000-0000-0000F00E0000}"/>
    <hyperlink ref="E3836" location="A125606128X" display="A125606128X" xr:uid="{00000000-0004-0000-0000-0000F10E0000}"/>
    <hyperlink ref="E3837" location="A125600368A" display="A125600368A" xr:uid="{00000000-0004-0000-0000-0000F20E0000}"/>
    <hyperlink ref="E3838" location="A125629168V" display="A125629168V" xr:uid="{00000000-0004-0000-0000-0000F30E0000}"/>
    <hyperlink ref="E3839" location="A125614768W" display="A125614768W" xr:uid="{00000000-0004-0000-0000-0000F40E0000}"/>
    <hyperlink ref="E3840" location="A125603248L" display="A125603248L" xr:uid="{00000000-0004-0000-0000-0000F50E0000}"/>
    <hyperlink ref="E3841" location="A125632048K" display="A125632048K" xr:uid="{00000000-0004-0000-0000-0000F60E0000}"/>
    <hyperlink ref="E3842" location="A125617648J" display="A125617648J" xr:uid="{00000000-0004-0000-0000-0000F70E0000}"/>
    <hyperlink ref="E3843" location="A125594610R" display="A125594610R" xr:uid="{00000000-0004-0000-0000-0000F80E0000}"/>
    <hyperlink ref="E3844" location="A125623410W" display="A125623410W" xr:uid="{00000000-0004-0000-0000-0000F90E0000}"/>
    <hyperlink ref="E3845" location="A125609010W" display="A125609010W" xr:uid="{00000000-0004-0000-0000-0000FA0E0000}"/>
    <hyperlink ref="E3846" location="A125594616C" display="A125594616C" xr:uid="{00000000-0004-0000-0000-0000FB0E0000}"/>
    <hyperlink ref="E3847" location="A125623416K" display="A125623416K" xr:uid="{00000000-0004-0000-0000-0000FC0E0000}"/>
    <hyperlink ref="E3848" location="A125609016K" display="A125609016K" xr:uid="{00000000-0004-0000-0000-0000FD0E0000}"/>
    <hyperlink ref="E3849" location="A125597496A" display="A125597496A" xr:uid="{00000000-0004-0000-0000-0000FE0E0000}"/>
    <hyperlink ref="E3850" location="A125626296J" display="A125626296J" xr:uid="{00000000-0004-0000-0000-0000FF0E0000}"/>
    <hyperlink ref="E3851" location="A125611896K" display="A125611896K" xr:uid="{00000000-0004-0000-0000-0000000F0000}"/>
    <hyperlink ref="E3852" location="A125591736T" display="A125591736T" xr:uid="{00000000-0004-0000-0000-0000010F0000}"/>
    <hyperlink ref="E3853" location="A125620536X" display="A125620536X" xr:uid="{00000000-0004-0000-0000-0000020F0000}"/>
    <hyperlink ref="E3854" location="A125606136X" display="A125606136X" xr:uid="{00000000-0004-0000-0000-0000030F0000}"/>
    <hyperlink ref="E3855" location="A125600376A" display="A125600376A" xr:uid="{00000000-0004-0000-0000-0000040F0000}"/>
    <hyperlink ref="E3856" location="A125629176V" display="A125629176V" xr:uid="{00000000-0004-0000-0000-0000050F0000}"/>
    <hyperlink ref="E3857" location="A125614776W" display="A125614776W" xr:uid="{00000000-0004-0000-0000-0000060F0000}"/>
    <hyperlink ref="E3858" location="A125603256L" display="A125603256L" xr:uid="{00000000-0004-0000-0000-0000070F0000}"/>
    <hyperlink ref="E3859" location="A125632056K" display="A125632056K" xr:uid="{00000000-0004-0000-0000-0000080F0000}"/>
    <hyperlink ref="E3860" location="A125617656J" display="A125617656J" xr:uid="{00000000-0004-0000-0000-0000090F0000}"/>
    <hyperlink ref="E3861" location="A125594618J" display="A125594618J" xr:uid="{00000000-0004-0000-0000-00000A0F0000}"/>
    <hyperlink ref="E3862" location="A125623418R" display="A125623418R" xr:uid="{00000000-0004-0000-0000-00000B0F0000}"/>
    <hyperlink ref="E3863" location="A125609018R" display="A125609018R" xr:uid="{00000000-0004-0000-0000-00000C0F0000}"/>
    <hyperlink ref="E3864" location="A125594736W" display="A125594736W" xr:uid="{00000000-0004-0000-0000-00000D0F0000}"/>
    <hyperlink ref="E3865" location="A125623536C" display="A125623536C" xr:uid="{00000000-0004-0000-0000-00000E0F0000}"/>
    <hyperlink ref="E3866" location="A125609136C" display="A125609136C" xr:uid="{00000000-0004-0000-0000-00000F0F0000}"/>
    <hyperlink ref="E3867" location="A125597616J" display="A125597616J" xr:uid="{00000000-0004-0000-0000-0000100F0000}"/>
    <hyperlink ref="E3868" location="A125626416R" display="A125626416R" xr:uid="{00000000-0004-0000-0000-0000110F0000}"/>
    <hyperlink ref="E3869" location="A125612016V" display="A125612016V" xr:uid="{00000000-0004-0000-0000-0000120F0000}"/>
    <hyperlink ref="E3870" location="A125591856K" display="A125591856K" xr:uid="{00000000-0004-0000-0000-0000130F0000}"/>
    <hyperlink ref="E3871" location="A125620656T" display="A125620656T" xr:uid="{00000000-0004-0000-0000-0000140F0000}"/>
    <hyperlink ref="E3872" location="A125606256T" display="A125606256T" xr:uid="{00000000-0004-0000-0000-0000150F0000}"/>
    <hyperlink ref="E3873" location="A125600496V" display="A125600496V" xr:uid="{00000000-0004-0000-0000-0000160F0000}"/>
    <hyperlink ref="E3874" location="A125629296L" display="A125629296L" xr:uid="{00000000-0004-0000-0000-0000170F0000}"/>
    <hyperlink ref="E3875" location="A125614896R" display="A125614896R" xr:uid="{00000000-0004-0000-0000-0000180F0000}"/>
    <hyperlink ref="E3876" location="A125603376F" display="A125603376F" xr:uid="{00000000-0004-0000-0000-0000190F0000}"/>
    <hyperlink ref="E3877" location="A125632176C" display="A125632176C" xr:uid="{00000000-0004-0000-0000-00001A0F0000}"/>
    <hyperlink ref="E3878" location="A125617776A" display="A125617776A" xr:uid="{00000000-0004-0000-0000-00001B0F0000}"/>
    <hyperlink ref="E3879" location="A125594738A" display="A125594738A" xr:uid="{00000000-0004-0000-0000-00001C0F0000}"/>
    <hyperlink ref="E3880" location="A125623538J" display="A125623538J" xr:uid="{00000000-0004-0000-0000-00001D0F0000}"/>
    <hyperlink ref="E3881" location="A125609138J" display="A125609138J" xr:uid="{00000000-0004-0000-0000-00001E0F0000}"/>
    <hyperlink ref="E3882" location="A125594440K" display="A125594440K" xr:uid="{00000000-0004-0000-0000-00001F0F0000}"/>
    <hyperlink ref="E3883" location="A125623240T" display="A125623240T" xr:uid="{00000000-0004-0000-0000-0000200F0000}"/>
    <hyperlink ref="E3884" location="A125608840R" display="A125608840R" xr:uid="{00000000-0004-0000-0000-0000210F0000}"/>
    <hyperlink ref="E3885" location="A125597320W" display="A125597320W" xr:uid="{00000000-0004-0000-0000-0000220F0000}"/>
    <hyperlink ref="E3886" location="A125626120C" display="A125626120C" xr:uid="{00000000-0004-0000-0000-0000230F0000}"/>
    <hyperlink ref="E3887" location="A125611720F" display="A125611720F" xr:uid="{00000000-0004-0000-0000-0000240F0000}"/>
    <hyperlink ref="E3888" location="A125591560X" display="A125591560X" xr:uid="{00000000-0004-0000-0000-0000250F0000}"/>
    <hyperlink ref="E3889" location="A125620360F" display="A125620360F" xr:uid="{00000000-0004-0000-0000-0000260F0000}"/>
    <hyperlink ref="E3890" location="A125605960C" display="A125605960C" xr:uid="{00000000-0004-0000-0000-0000270F0000}"/>
    <hyperlink ref="E3891" location="A125600200W" display="A125600200W" xr:uid="{00000000-0004-0000-0000-0000280F0000}"/>
    <hyperlink ref="E3892" location="A125629000R" display="A125629000R" xr:uid="{00000000-0004-0000-0000-0000290F0000}"/>
    <hyperlink ref="E3893" location="A125614600T" display="A125614600T" xr:uid="{00000000-0004-0000-0000-00002A0F0000}"/>
    <hyperlink ref="E3894" location="A125603080V" display="A125603080V" xr:uid="{00000000-0004-0000-0000-00002B0F0000}"/>
    <hyperlink ref="E3895" location="A125631880R" display="A125631880R" xr:uid="{00000000-0004-0000-0000-00002C0F0000}"/>
    <hyperlink ref="E3896" location="A125617480R" display="A125617480R" xr:uid="{00000000-0004-0000-0000-00002D0F0000}"/>
    <hyperlink ref="E3897" location="A125594442R" display="A125594442R" xr:uid="{00000000-0004-0000-0000-00002E0F0000}"/>
    <hyperlink ref="E3898" location="A125623242W" display="A125623242W" xr:uid="{00000000-0004-0000-0000-00002F0F0000}"/>
    <hyperlink ref="E3899" location="A125608842V" display="A125608842V" xr:uid="{00000000-0004-0000-0000-0000300F0000}"/>
    <hyperlink ref="E3900" location="A125594720C" display="A125594720C" xr:uid="{00000000-0004-0000-0000-0000310F0000}"/>
    <hyperlink ref="E3901" location="A125623520K" display="A125623520K" xr:uid="{00000000-0004-0000-0000-0000320F0000}"/>
    <hyperlink ref="E3902" location="A125609120K" display="A125609120K" xr:uid="{00000000-0004-0000-0000-0000330F0000}"/>
    <hyperlink ref="E3903" location="A125597600R" display="A125597600R" xr:uid="{00000000-0004-0000-0000-0000340F0000}"/>
    <hyperlink ref="E3904" location="A125626400W" display="A125626400W" xr:uid="{00000000-0004-0000-0000-0000350F0000}"/>
    <hyperlink ref="E3905" location="A125612000A" display="A125612000A" xr:uid="{00000000-0004-0000-0000-0000360F0000}"/>
    <hyperlink ref="E3906" location="A125591840T" display="A125591840T" xr:uid="{00000000-0004-0000-0000-0000370F0000}"/>
    <hyperlink ref="E3907" location="A125620640X" display="A125620640X" xr:uid="{00000000-0004-0000-0000-0000380F0000}"/>
    <hyperlink ref="E3908" location="A125606240X" display="A125606240X" xr:uid="{00000000-0004-0000-0000-0000390F0000}"/>
    <hyperlink ref="E3909" location="A125600480A" display="A125600480A" xr:uid="{00000000-0004-0000-0000-00003A0F0000}"/>
    <hyperlink ref="E3910" location="A125629280V" display="A125629280V" xr:uid="{00000000-0004-0000-0000-00003B0F0000}"/>
    <hyperlink ref="E3911" location="A125614880W" display="A125614880W" xr:uid="{00000000-0004-0000-0000-00003C0F0000}"/>
    <hyperlink ref="E3912" location="A125603360L" display="A125603360L" xr:uid="{00000000-0004-0000-0000-00003D0F0000}"/>
    <hyperlink ref="E3913" location="A125632160K" display="A125632160K" xr:uid="{00000000-0004-0000-0000-00003E0F0000}"/>
    <hyperlink ref="E3914" location="A125617760J" display="A125617760J" xr:uid="{00000000-0004-0000-0000-00003F0F0000}"/>
    <hyperlink ref="E3915" location="A125594722J" display="A125594722J" xr:uid="{00000000-0004-0000-0000-0000400F0000}"/>
    <hyperlink ref="E3916" location="A125623522R" display="A125623522R" xr:uid="{00000000-0004-0000-0000-0000410F0000}"/>
    <hyperlink ref="E3917" location="A125609122R" display="A125609122R" xr:uid="{00000000-0004-0000-0000-0000420F0000}"/>
    <hyperlink ref="E3918" location="A125594728W" display="A125594728W" xr:uid="{00000000-0004-0000-0000-0000430F0000}"/>
    <hyperlink ref="E3919" location="A125623528C" display="A125623528C" xr:uid="{00000000-0004-0000-0000-0000440F0000}"/>
    <hyperlink ref="E3920" location="A125609128C" display="A125609128C" xr:uid="{00000000-0004-0000-0000-0000450F0000}"/>
    <hyperlink ref="E3921" location="A125597608J" display="A125597608J" xr:uid="{00000000-0004-0000-0000-0000460F0000}"/>
    <hyperlink ref="E3922" location="A125626408R" display="A125626408R" xr:uid="{00000000-0004-0000-0000-0000470F0000}"/>
    <hyperlink ref="E3923" location="A125612008V" display="A125612008V" xr:uid="{00000000-0004-0000-0000-0000480F0000}"/>
    <hyperlink ref="E3924" location="A125591848K" display="A125591848K" xr:uid="{00000000-0004-0000-0000-0000490F0000}"/>
    <hyperlink ref="E3925" location="A125620648T" display="A125620648T" xr:uid="{00000000-0004-0000-0000-00004A0F0000}"/>
    <hyperlink ref="E3926" location="A125606248T" display="A125606248T" xr:uid="{00000000-0004-0000-0000-00004B0F0000}"/>
    <hyperlink ref="E3927" location="A125600488V" display="A125600488V" xr:uid="{00000000-0004-0000-0000-00004C0F0000}"/>
    <hyperlink ref="E3928" location="A125629288L" display="A125629288L" xr:uid="{00000000-0004-0000-0000-00004D0F0000}"/>
    <hyperlink ref="E3929" location="A125614888R" display="A125614888R" xr:uid="{00000000-0004-0000-0000-00004E0F0000}"/>
    <hyperlink ref="E3930" location="A125603368F" display="A125603368F" xr:uid="{00000000-0004-0000-0000-00004F0F0000}"/>
    <hyperlink ref="E3931" location="A125632168C" display="A125632168C" xr:uid="{00000000-0004-0000-0000-0000500F0000}"/>
    <hyperlink ref="E3932" location="A125617768A" display="A125617768A" xr:uid="{00000000-0004-0000-0000-0000510F0000}"/>
    <hyperlink ref="E3933" location="A125594730J" display="A125594730J" xr:uid="{00000000-0004-0000-0000-0000520F0000}"/>
    <hyperlink ref="E3934" location="A125623530R" display="A125623530R" xr:uid="{00000000-0004-0000-0000-0000530F0000}"/>
    <hyperlink ref="E3935" location="A125609130R" display="A125609130R" xr:uid="{00000000-0004-0000-0000-0000540F0000}"/>
    <hyperlink ref="E3936" location="A125594448C" display="A125594448C" xr:uid="{00000000-0004-0000-0000-0000550F0000}"/>
    <hyperlink ref="E3937" location="A125623248K" display="A125623248K" xr:uid="{00000000-0004-0000-0000-0000560F0000}"/>
    <hyperlink ref="E3938" location="A125608848J" display="A125608848J" xr:uid="{00000000-0004-0000-0000-0000570F0000}"/>
    <hyperlink ref="E3939" location="A125597328R" display="A125597328R" xr:uid="{00000000-0004-0000-0000-0000580F0000}"/>
    <hyperlink ref="E3940" location="A125626128W" display="A125626128W" xr:uid="{00000000-0004-0000-0000-0000590F0000}"/>
    <hyperlink ref="E3941" location="A125611728X" display="A125611728X" xr:uid="{00000000-0004-0000-0000-00005A0F0000}"/>
    <hyperlink ref="E3942" location="A125591568T" display="A125591568T" xr:uid="{00000000-0004-0000-0000-00005B0F0000}"/>
    <hyperlink ref="E3943" location="A125620368X" display="A125620368X" xr:uid="{00000000-0004-0000-0000-00005C0F0000}"/>
    <hyperlink ref="E3944" location="A125605968W" display="A125605968W" xr:uid="{00000000-0004-0000-0000-00005D0F0000}"/>
    <hyperlink ref="E3945" location="A125600208R" display="A125600208R" xr:uid="{00000000-0004-0000-0000-00005E0F0000}"/>
    <hyperlink ref="E3946" location="A125629008J" display="A125629008J" xr:uid="{00000000-0004-0000-0000-00005F0F0000}"/>
    <hyperlink ref="E3947" location="A125614608K" display="A125614608K" xr:uid="{00000000-0004-0000-0000-0000600F0000}"/>
    <hyperlink ref="E3948" location="A125603088L" display="A125603088L" xr:uid="{00000000-0004-0000-0000-0000610F0000}"/>
    <hyperlink ref="E3949" location="A125631888J" display="A125631888J" xr:uid="{00000000-0004-0000-0000-0000620F0000}"/>
    <hyperlink ref="E3950" location="A125617488J" display="A125617488J" xr:uid="{00000000-0004-0000-0000-0000630F0000}"/>
    <hyperlink ref="E3951" location="A125594450R" display="A125594450R" xr:uid="{00000000-0004-0000-0000-0000640F0000}"/>
    <hyperlink ref="E3952" location="A125623250W" display="A125623250W" xr:uid="{00000000-0004-0000-0000-0000650F0000}"/>
    <hyperlink ref="E3953" location="A125608850V" display="A125608850V" xr:uid="{00000000-0004-0000-0000-0000660F0000}"/>
    <hyperlink ref="E3954" location="A125594528C" display="A125594528C" xr:uid="{00000000-0004-0000-0000-0000670F0000}"/>
    <hyperlink ref="E3955" location="A125623328K" display="A125623328K" xr:uid="{00000000-0004-0000-0000-0000680F0000}"/>
    <hyperlink ref="E3956" location="A125608928J" display="A125608928J" xr:uid="{00000000-0004-0000-0000-0000690F0000}"/>
    <hyperlink ref="E3957" location="A125597408R" display="A125597408R" xr:uid="{00000000-0004-0000-0000-00006A0F0000}"/>
    <hyperlink ref="E3958" location="A125626208W" display="A125626208W" xr:uid="{00000000-0004-0000-0000-00006B0F0000}"/>
    <hyperlink ref="E3959" location="A125611808X" display="A125611808X" xr:uid="{00000000-0004-0000-0000-00006C0F0000}"/>
    <hyperlink ref="E3960" location="A125591648T" display="A125591648T" xr:uid="{00000000-0004-0000-0000-00006D0F0000}"/>
    <hyperlink ref="E3961" location="A125620448X" display="A125620448X" xr:uid="{00000000-0004-0000-0000-00006E0F0000}"/>
    <hyperlink ref="E3962" location="A125606048X" display="A125606048X" xr:uid="{00000000-0004-0000-0000-00006F0F0000}"/>
    <hyperlink ref="E3963" location="A125600288A" display="A125600288A" xr:uid="{00000000-0004-0000-0000-0000700F0000}"/>
    <hyperlink ref="E3964" location="A125629088V" display="A125629088V" xr:uid="{00000000-0004-0000-0000-0000710F0000}"/>
    <hyperlink ref="E3965" location="A125614688W" display="A125614688W" xr:uid="{00000000-0004-0000-0000-0000720F0000}"/>
    <hyperlink ref="E3966" location="A125603168L" display="A125603168L" xr:uid="{00000000-0004-0000-0000-0000730F0000}"/>
    <hyperlink ref="E3967" location="A125631968J" display="A125631968J" xr:uid="{00000000-0004-0000-0000-0000740F0000}"/>
    <hyperlink ref="E3968" location="A125617568J" display="A125617568J" xr:uid="{00000000-0004-0000-0000-0000750F0000}"/>
    <hyperlink ref="E3969" location="A125594530R" display="A125594530R" xr:uid="{00000000-0004-0000-0000-0000760F0000}"/>
    <hyperlink ref="E3970" location="A125623330W" display="A125623330W" xr:uid="{00000000-0004-0000-0000-0000770F0000}"/>
    <hyperlink ref="E3971" location="A125608930V" display="A125608930V" xr:uid="{00000000-0004-0000-0000-0000780F0000}"/>
    <hyperlink ref="E3972" location="A125594624C" display="A125594624C" xr:uid="{00000000-0004-0000-0000-0000790F0000}"/>
    <hyperlink ref="E3973" location="A125623424K" display="A125623424K" xr:uid="{00000000-0004-0000-0000-00007A0F0000}"/>
    <hyperlink ref="E3974" location="A125609024K" display="A125609024K" xr:uid="{00000000-0004-0000-0000-00007B0F0000}"/>
    <hyperlink ref="E3975" location="A125597504R" display="A125597504R" xr:uid="{00000000-0004-0000-0000-00007C0F0000}"/>
    <hyperlink ref="E3976" location="A125626304W" display="A125626304W" xr:uid="{00000000-0004-0000-0000-00007D0F0000}"/>
    <hyperlink ref="E3977" location="A125611904X" display="A125611904X" xr:uid="{00000000-0004-0000-0000-00007E0F0000}"/>
    <hyperlink ref="E3978" location="A125591744T" display="A125591744T" xr:uid="{00000000-0004-0000-0000-00007F0F0000}"/>
    <hyperlink ref="E3979" location="A125620544X" display="A125620544X" xr:uid="{00000000-0004-0000-0000-0000800F0000}"/>
    <hyperlink ref="E3980" location="A125606144X" display="A125606144X" xr:uid="{00000000-0004-0000-0000-0000810F0000}"/>
    <hyperlink ref="E3981" location="A125600384A" display="A125600384A" xr:uid="{00000000-0004-0000-0000-0000820F0000}"/>
    <hyperlink ref="E3982" location="A125629184V" display="A125629184V" xr:uid="{00000000-0004-0000-0000-0000830F0000}"/>
    <hyperlink ref="E3983" location="A125614784W" display="A125614784W" xr:uid="{00000000-0004-0000-0000-0000840F0000}"/>
    <hyperlink ref="E3984" location="A125603264L" display="A125603264L" xr:uid="{00000000-0004-0000-0000-0000850F0000}"/>
    <hyperlink ref="E3985" location="A125632064K" display="A125632064K" xr:uid="{00000000-0004-0000-0000-0000860F0000}"/>
    <hyperlink ref="E3986" location="A125617664J" display="A125617664J" xr:uid="{00000000-0004-0000-0000-0000870F0000}"/>
    <hyperlink ref="E3987" location="A125594626J" display="A125594626J" xr:uid="{00000000-0004-0000-0000-0000880F0000}"/>
    <hyperlink ref="E3988" location="A125623426R" display="A125623426R" xr:uid="{00000000-0004-0000-0000-0000890F0000}"/>
    <hyperlink ref="E3989" location="A125609026R" display="A125609026R" xr:uid="{00000000-0004-0000-0000-00008A0F0000}"/>
    <hyperlink ref="E3990" location="A125594744W" display="A125594744W" xr:uid="{00000000-0004-0000-0000-00008B0F0000}"/>
    <hyperlink ref="E3991" location="A125623544C" display="A125623544C" xr:uid="{00000000-0004-0000-0000-00008C0F0000}"/>
    <hyperlink ref="E3992" location="A125609144C" display="A125609144C" xr:uid="{00000000-0004-0000-0000-00008D0F0000}"/>
    <hyperlink ref="E3993" location="A125597624J" display="A125597624J" xr:uid="{00000000-0004-0000-0000-00008E0F0000}"/>
    <hyperlink ref="E3994" location="A125626424R" display="A125626424R" xr:uid="{00000000-0004-0000-0000-00008F0F0000}"/>
    <hyperlink ref="E3995" location="A125612024V" display="A125612024V" xr:uid="{00000000-0004-0000-0000-0000900F0000}"/>
    <hyperlink ref="E3996" location="A125591864K" display="A125591864K" xr:uid="{00000000-0004-0000-0000-0000910F0000}"/>
    <hyperlink ref="E3997" location="A125620664T" display="A125620664T" xr:uid="{00000000-0004-0000-0000-0000920F0000}"/>
    <hyperlink ref="E3998" location="A125606264T" display="A125606264T" xr:uid="{00000000-0004-0000-0000-0000930F0000}"/>
    <hyperlink ref="E3999" location="A125600504J" display="A125600504J" xr:uid="{00000000-0004-0000-0000-0000940F0000}"/>
    <hyperlink ref="E4000" location="A125629304A" display="A125629304A" xr:uid="{00000000-0004-0000-0000-0000950F0000}"/>
    <hyperlink ref="E4001" location="A125614904C" display="A125614904C" xr:uid="{00000000-0004-0000-0000-0000960F0000}"/>
    <hyperlink ref="E4002" location="A125603384F" display="A125603384F" xr:uid="{00000000-0004-0000-0000-0000970F0000}"/>
    <hyperlink ref="E4003" location="A125632184C" display="A125632184C" xr:uid="{00000000-0004-0000-0000-0000980F0000}"/>
    <hyperlink ref="E4004" location="A125617784A" display="A125617784A" xr:uid="{00000000-0004-0000-0000-0000990F0000}"/>
    <hyperlink ref="E4005" location="A125594746A" display="A125594746A" xr:uid="{00000000-0004-0000-0000-00009A0F0000}"/>
    <hyperlink ref="E4006" location="A125623546J" display="A125623546J" xr:uid="{00000000-0004-0000-0000-00009B0F0000}"/>
    <hyperlink ref="E4007" location="A125609146J" display="A125609146J" xr:uid="{00000000-0004-0000-0000-00009C0F0000}"/>
    <hyperlink ref="E4008" location="A125594456C" display="A125594456C" xr:uid="{00000000-0004-0000-0000-00009D0F0000}"/>
    <hyperlink ref="E4009" location="A125623256K" display="A125623256K" xr:uid="{00000000-0004-0000-0000-00009E0F0000}"/>
    <hyperlink ref="E4010" location="A125608856J" display="A125608856J" xr:uid="{00000000-0004-0000-0000-00009F0F0000}"/>
    <hyperlink ref="E4011" location="A125597336R" display="A125597336R" xr:uid="{00000000-0004-0000-0000-0000A00F0000}"/>
    <hyperlink ref="E4012" location="A125626136W" display="A125626136W" xr:uid="{00000000-0004-0000-0000-0000A10F0000}"/>
    <hyperlink ref="E4013" location="A125611736X" display="A125611736X" xr:uid="{00000000-0004-0000-0000-0000A20F0000}"/>
    <hyperlink ref="E4014" location="A125591576T" display="A125591576T" xr:uid="{00000000-0004-0000-0000-0000A30F0000}"/>
    <hyperlink ref="E4015" location="A125620376X" display="A125620376X" xr:uid="{00000000-0004-0000-0000-0000A40F0000}"/>
    <hyperlink ref="E4016" location="A125605976W" display="A125605976W" xr:uid="{00000000-0004-0000-0000-0000A50F0000}"/>
    <hyperlink ref="E4017" location="A125600216R" display="A125600216R" xr:uid="{00000000-0004-0000-0000-0000A60F0000}"/>
    <hyperlink ref="E4018" location="A125629016J" display="A125629016J" xr:uid="{00000000-0004-0000-0000-0000A70F0000}"/>
    <hyperlink ref="E4019" location="A125614616K" display="A125614616K" xr:uid="{00000000-0004-0000-0000-0000A80F0000}"/>
    <hyperlink ref="E4020" location="A125603096L" display="A125603096L" xr:uid="{00000000-0004-0000-0000-0000A90F0000}"/>
    <hyperlink ref="E4021" location="A125631896J" display="A125631896J" xr:uid="{00000000-0004-0000-0000-0000AA0F0000}"/>
    <hyperlink ref="E4022" location="A125617496J" display="A125617496J" xr:uid="{00000000-0004-0000-0000-0000AB0F0000}"/>
    <hyperlink ref="E4023" location="A125594458J" display="A125594458J" xr:uid="{00000000-0004-0000-0000-0000AC0F0000}"/>
    <hyperlink ref="E4024" location="A125623258R" display="A125623258R" xr:uid="{00000000-0004-0000-0000-0000AD0F0000}"/>
    <hyperlink ref="E4025" location="A125608858L" display="A125608858L" xr:uid="{00000000-0004-0000-0000-0000AE0F0000}"/>
    <hyperlink ref="E4026" location="A125594664W" display="A125594664W" xr:uid="{00000000-0004-0000-0000-0000AF0F0000}"/>
    <hyperlink ref="E4027" location="A125623464C" display="A125623464C" xr:uid="{00000000-0004-0000-0000-0000B00F0000}"/>
    <hyperlink ref="E4028" location="A125609064C" display="A125609064C" xr:uid="{00000000-0004-0000-0000-0000B10F0000}"/>
    <hyperlink ref="E4029" location="A125597544J" display="A125597544J" xr:uid="{00000000-0004-0000-0000-0000B20F0000}"/>
    <hyperlink ref="E4030" location="A125626344R" display="A125626344R" xr:uid="{00000000-0004-0000-0000-0000B30F0000}"/>
    <hyperlink ref="E4031" location="A125611944T" display="A125611944T" xr:uid="{00000000-0004-0000-0000-0000B40F0000}"/>
    <hyperlink ref="E4032" location="A125591784K" display="A125591784K" xr:uid="{00000000-0004-0000-0000-0000B50F0000}"/>
    <hyperlink ref="E4033" location="A125620584T" display="A125620584T" xr:uid="{00000000-0004-0000-0000-0000B60F0000}"/>
    <hyperlink ref="E4034" location="A125606184T" display="A125606184T" xr:uid="{00000000-0004-0000-0000-0000B70F0000}"/>
    <hyperlink ref="E4035" location="A125600424J" display="A125600424J" xr:uid="{00000000-0004-0000-0000-0000B80F0000}"/>
    <hyperlink ref="E4036" location="A125629224A" display="A125629224A" xr:uid="{00000000-0004-0000-0000-0000B90F0000}"/>
    <hyperlink ref="E4037" location="A125614824C" display="A125614824C" xr:uid="{00000000-0004-0000-0000-0000BA0F0000}"/>
    <hyperlink ref="E4038" location="A125603304V" display="A125603304V" xr:uid="{00000000-0004-0000-0000-0000BB0F0000}"/>
    <hyperlink ref="E4039" location="A125632104T" display="A125632104T" xr:uid="{00000000-0004-0000-0000-0000BC0F0000}"/>
    <hyperlink ref="E4040" location="A125617704R" display="A125617704R" xr:uid="{00000000-0004-0000-0000-0000BD0F0000}"/>
    <hyperlink ref="E4041" location="A125594666A" display="A125594666A" xr:uid="{00000000-0004-0000-0000-0000BE0F0000}"/>
    <hyperlink ref="E4042" location="A125623466J" display="A125623466J" xr:uid="{00000000-0004-0000-0000-0000BF0F0000}"/>
    <hyperlink ref="E4043" location="A125609066J" display="A125609066J" xr:uid="{00000000-0004-0000-0000-0000C00F0000}"/>
    <hyperlink ref="E4044" location="A125594672W" display="A125594672W" xr:uid="{00000000-0004-0000-0000-0000C10F0000}"/>
    <hyperlink ref="E4045" location="A125623472C" display="A125623472C" xr:uid="{00000000-0004-0000-0000-0000C20F0000}"/>
    <hyperlink ref="E4046" location="A125609072C" display="A125609072C" xr:uid="{00000000-0004-0000-0000-0000C30F0000}"/>
    <hyperlink ref="E4047" location="A125597552J" display="A125597552J" xr:uid="{00000000-0004-0000-0000-0000C40F0000}"/>
    <hyperlink ref="E4048" location="A125626352R" display="A125626352R" xr:uid="{00000000-0004-0000-0000-0000C50F0000}"/>
    <hyperlink ref="E4049" location="A125611952T" display="A125611952T" xr:uid="{00000000-0004-0000-0000-0000C60F0000}"/>
    <hyperlink ref="E4050" location="A125591792K" display="A125591792K" xr:uid="{00000000-0004-0000-0000-0000C70F0000}"/>
    <hyperlink ref="E4051" location="A125620592T" display="A125620592T" xr:uid="{00000000-0004-0000-0000-0000C80F0000}"/>
    <hyperlink ref="E4052" location="A125606192T" display="A125606192T" xr:uid="{00000000-0004-0000-0000-0000C90F0000}"/>
    <hyperlink ref="E4053" location="A125600432J" display="A125600432J" xr:uid="{00000000-0004-0000-0000-0000CA0F0000}"/>
    <hyperlink ref="E4054" location="A125629232A" display="A125629232A" xr:uid="{00000000-0004-0000-0000-0000CB0F0000}"/>
    <hyperlink ref="E4055" location="A125614832C" display="A125614832C" xr:uid="{00000000-0004-0000-0000-0000CC0F0000}"/>
    <hyperlink ref="E4056" location="A125603312V" display="A125603312V" xr:uid="{00000000-0004-0000-0000-0000CD0F0000}"/>
    <hyperlink ref="E4057" location="A125632112T" display="A125632112T" xr:uid="{00000000-0004-0000-0000-0000CE0F0000}"/>
    <hyperlink ref="E4058" location="A125617712R" display="A125617712R" xr:uid="{00000000-0004-0000-0000-0000CF0F0000}"/>
    <hyperlink ref="E4059" location="A125594674A" display="A125594674A" xr:uid="{00000000-0004-0000-0000-0000D00F0000}"/>
    <hyperlink ref="E4060" location="A125623474J" display="A125623474J" xr:uid="{00000000-0004-0000-0000-0000D10F0000}"/>
    <hyperlink ref="E4061" location="A125609074J" display="A125609074J" xr:uid="{00000000-0004-0000-0000-0000D20F0000}"/>
    <hyperlink ref="E4062" location="A125594496W" display="A125594496W" xr:uid="{00000000-0004-0000-0000-0000D30F0000}"/>
    <hyperlink ref="E4063" location="A125623296C" display="A125623296C" xr:uid="{00000000-0004-0000-0000-0000D40F0000}"/>
    <hyperlink ref="E4064" location="A125608896A" display="A125608896A" xr:uid="{00000000-0004-0000-0000-0000D50F0000}"/>
    <hyperlink ref="E4065" location="A125597376J" display="A125597376J" xr:uid="{00000000-0004-0000-0000-0000D60F0000}"/>
    <hyperlink ref="E4066" location="A125626176R" display="A125626176R" xr:uid="{00000000-0004-0000-0000-0000D70F0000}"/>
    <hyperlink ref="E4067" location="A125611776T" display="A125611776T" xr:uid="{00000000-0004-0000-0000-0000D80F0000}"/>
    <hyperlink ref="E4068" location="A125591616X" display="A125591616X" xr:uid="{00000000-0004-0000-0000-0000D90F0000}"/>
    <hyperlink ref="E4069" location="A125620416F" display="A125620416F" xr:uid="{00000000-0004-0000-0000-0000DA0F0000}"/>
    <hyperlink ref="E4070" location="A125606016F" display="A125606016F" xr:uid="{00000000-0004-0000-0000-0000DB0F0000}"/>
    <hyperlink ref="E4071" location="A125600256J" display="A125600256J" xr:uid="{00000000-0004-0000-0000-0000DC0F0000}"/>
    <hyperlink ref="E4072" location="A125629056A" display="A125629056A" xr:uid="{00000000-0004-0000-0000-0000DD0F0000}"/>
    <hyperlink ref="E4073" location="A125614656C" display="A125614656C" xr:uid="{00000000-0004-0000-0000-0000DE0F0000}"/>
    <hyperlink ref="E4074" location="A125603136V" display="A125603136V" xr:uid="{00000000-0004-0000-0000-0000DF0F0000}"/>
    <hyperlink ref="E4075" location="A125631936R" display="A125631936R" xr:uid="{00000000-0004-0000-0000-0000E00F0000}"/>
    <hyperlink ref="E4076" location="A125617536R" display="A125617536R" xr:uid="{00000000-0004-0000-0000-0000E10F0000}"/>
    <hyperlink ref="E4077" location="A125594498A" display="A125594498A" xr:uid="{00000000-0004-0000-0000-0000E20F0000}"/>
    <hyperlink ref="E4078" location="A125623298J" display="A125623298J" xr:uid="{00000000-0004-0000-0000-0000E30F0000}"/>
    <hyperlink ref="E4079" location="A125608898F" display="A125608898F" xr:uid="{00000000-0004-0000-0000-0000E40F0000}"/>
    <hyperlink ref="E4080" location="A125594464C" display="A125594464C" xr:uid="{00000000-0004-0000-0000-0000E50F0000}"/>
    <hyperlink ref="E4081" location="A125623264K" display="A125623264K" xr:uid="{00000000-0004-0000-0000-0000E60F0000}"/>
    <hyperlink ref="E4082" location="A125608864J" display="A125608864J" xr:uid="{00000000-0004-0000-0000-0000E70F0000}"/>
    <hyperlink ref="E4083" location="A125597344R" display="A125597344R" xr:uid="{00000000-0004-0000-0000-0000E80F0000}"/>
    <hyperlink ref="E4084" location="A125626144W" display="A125626144W" xr:uid="{00000000-0004-0000-0000-0000E90F0000}"/>
    <hyperlink ref="E4085" location="A125611744X" display="A125611744X" xr:uid="{00000000-0004-0000-0000-0000EA0F0000}"/>
    <hyperlink ref="E4086" location="A125591584T" display="A125591584T" xr:uid="{00000000-0004-0000-0000-0000EB0F0000}"/>
    <hyperlink ref="E4087" location="A125620384X" display="A125620384X" xr:uid="{00000000-0004-0000-0000-0000EC0F0000}"/>
    <hyperlink ref="E4088" location="A125605984W" display="A125605984W" xr:uid="{00000000-0004-0000-0000-0000ED0F0000}"/>
    <hyperlink ref="E4089" location="A125600224R" display="A125600224R" xr:uid="{00000000-0004-0000-0000-0000EE0F0000}"/>
    <hyperlink ref="E4090" location="A125629024J" display="A125629024J" xr:uid="{00000000-0004-0000-0000-0000EF0F0000}"/>
    <hyperlink ref="E4091" location="A125614624K" display="A125614624K" xr:uid="{00000000-0004-0000-0000-0000F00F0000}"/>
    <hyperlink ref="E4092" location="A125603104A" display="A125603104A" xr:uid="{00000000-0004-0000-0000-0000F10F0000}"/>
    <hyperlink ref="E4093" location="A125631904W" display="A125631904W" xr:uid="{00000000-0004-0000-0000-0000F20F0000}"/>
    <hyperlink ref="E4094" location="A125617504W" display="A125617504W" xr:uid="{00000000-0004-0000-0000-0000F30F0000}"/>
    <hyperlink ref="E4095" location="A125594466J" display="A125594466J" xr:uid="{00000000-0004-0000-0000-0000F40F0000}"/>
    <hyperlink ref="E4096" location="A125623266R" display="A125623266R" xr:uid="{00000000-0004-0000-0000-0000F50F0000}"/>
    <hyperlink ref="E4097" location="A125608866L" display="A125608866L" xr:uid="{00000000-0004-0000-0000-0000F60F0000}"/>
    <hyperlink ref="E4098" location="A125594536C" display="A125594536C" xr:uid="{00000000-0004-0000-0000-0000F70F0000}"/>
    <hyperlink ref="E4099" location="A125623336K" display="A125623336K" xr:uid="{00000000-0004-0000-0000-0000F80F0000}"/>
    <hyperlink ref="E4100" location="A125608936J" display="A125608936J" xr:uid="{00000000-0004-0000-0000-0000F90F0000}"/>
    <hyperlink ref="E4101" location="A125597416R" display="A125597416R" xr:uid="{00000000-0004-0000-0000-0000FA0F0000}"/>
    <hyperlink ref="E4102" location="A125626216W" display="A125626216W" xr:uid="{00000000-0004-0000-0000-0000FB0F0000}"/>
    <hyperlink ref="E4103" location="A125611816X" display="A125611816X" xr:uid="{00000000-0004-0000-0000-0000FC0F0000}"/>
    <hyperlink ref="E4104" location="A125591656T" display="A125591656T" xr:uid="{00000000-0004-0000-0000-0000FD0F0000}"/>
    <hyperlink ref="E4105" location="A125620456X" display="A125620456X" xr:uid="{00000000-0004-0000-0000-0000FE0F0000}"/>
    <hyperlink ref="E4106" location="A125606056X" display="A125606056X" xr:uid="{00000000-0004-0000-0000-0000FF0F0000}"/>
    <hyperlink ref="E4107" location="A125600296A" display="A125600296A" xr:uid="{00000000-0004-0000-0000-000000100000}"/>
    <hyperlink ref="E4108" location="A125629096V" display="A125629096V" xr:uid="{00000000-0004-0000-0000-000001100000}"/>
    <hyperlink ref="E4109" location="A125614696W" display="A125614696W" xr:uid="{00000000-0004-0000-0000-000002100000}"/>
    <hyperlink ref="E4110" location="A125603176L" display="A125603176L" xr:uid="{00000000-0004-0000-0000-000003100000}"/>
    <hyperlink ref="E4111" location="A125631976J" display="A125631976J" xr:uid="{00000000-0004-0000-0000-000004100000}"/>
    <hyperlink ref="E4112" location="A125617576J" display="A125617576J" xr:uid="{00000000-0004-0000-0000-000005100000}"/>
    <hyperlink ref="E4113" location="A125594538J" display="A125594538J" xr:uid="{00000000-0004-0000-0000-000006100000}"/>
    <hyperlink ref="E4114" location="A125623338R" display="A125623338R" xr:uid="{00000000-0004-0000-0000-000007100000}"/>
    <hyperlink ref="E4115" location="A125608938L" display="A125608938L" xr:uid="{00000000-0004-0000-0000-000008100000}"/>
    <hyperlink ref="E4116" location="A125594488W" display="A125594488W" xr:uid="{00000000-0004-0000-0000-000009100000}"/>
    <hyperlink ref="E4117" location="A125623288C" display="A125623288C" xr:uid="{00000000-0004-0000-0000-00000A100000}"/>
    <hyperlink ref="E4118" location="A125608888A" display="A125608888A" xr:uid="{00000000-0004-0000-0000-00000B100000}"/>
    <hyperlink ref="E4119" location="A125597368J" display="A125597368J" xr:uid="{00000000-0004-0000-0000-00000C100000}"/>
    <hyperlink ref="E4120" location="A125626168R" display="A125626168R" xr:uid="{00000000-0004-0000-0000-00000D100000}"/>
    <hyperlink ref="E4121" location="A125611768T" display="A125611768T" xr:uid="{00000000-0004-0000-0000-00000E100000}"/>
    <hyperlink ref="E4122" location="A125591608X" display="A125591608X" xr:uid="{00000000-0004-0000-0000-00000F100000}"/>
    <hyperlink ref="E4123" location="A125620408F" display="A125620408F" xr:uid="{00000000-0004-0000-0000-000010100000}"/>
    <hyperlink ref="E4124" location="A125606008F" display="A125606008F" xr:uid="{00000000-0004-0000-0000-000011100000}"/>
    <hyperlink ref="E4125" location="A125600248J" display="A125600248J" xr:uid="{00000000-0004-0000-0000-000012100000}"/>
    <hyperlink ref="E4126" location="A125629048A" display="A125629048A" xr:uid="{00000000-0004-0000-0000-000013100000}"/>
    <hyperlink ref="E4127" location="A125614648C" display="A125614648C" xr:uid="{00000000-0004-0000-0000-000014100000}"/>
    <hyperlink ref="E4128" location="A125603128V" display="A125603128V" xr:uid="{00000000-0004-0000-0000-000015100000}"/>
    <hyperlink ref="E4129" location="A125631928R" display="A125631928R" xr:uid="{00000000-0004-0000-0000-000016100000}"/>
    <hyperlink ref="E4130" location="A125617528R" display="A125617528R" xr:uid="{00000000-0004-0000-0000-000017100000}"/>
    <hyperlink ref="E4131" location="A125594490J" display="A125594490J" xr:uid="{00000000-0004-0000-0000-000018100000}"/>
    <hyperlink ref="E4132" location="A125623290R" display="A125623290R" xr:uid="{00000000-0004-0000-0000-000019100000}"/>
    <hyperlink ref="E4133" location="A125608890L" display="A125608890L" xr:uid="{00000000-0004-0000-0000-00001A100000}"/>
    <hyperlink ref="E4134" location="A125594544C" display="A125594544C" xr:uid="{00000000-0004-0000-0000-00001B100000}"/>
    <hyperlink ref="E4135" location="A125623344K" display="A125623344K" xr:uid="{00000000-0004-0000-0000-00001C100000}"/>
    <hyperlink ref="E4136" location="A125608944J" display="A125608944J" xr:uid="{00000000-0004-0000-0000-00001D100000}"/>
    <hyperlink ref="E4137" location="A125597424R" display="A125597424R" xr:uid="{00000000-0004-0000-0000-00001E100000}"/>
    <hyperlink ref="E4138" location="A125626224W" display="A125626224W" xr:uid="{00000000-0004-0000-0000-00001F100000}"/>
    <hyperlink ref="E4139" location="A125611824X" display="A125611824X" xr:uid="{00000000-0004-0000-0000-000020100000}"/>
    <hyperlink ref="E4140" location="A125591664T" display="A125591664T" xr:uid="{00000000-0004-0000-0000-000021100000}"/>
    <hyperlink ref="E4141" location="A125620464X" display="A125620464X" xr:uid="{00000000-0004-0000-0000-000022100000}"/>
    <hyperlink ref="E4142" location="A125606064X" display="A125606064X" xr:uid="{00000000-0004-0000-0000-000023100000}"/>
    <hyperlink ref="E4143" location="A125600304R" display="A125600304R" xr:uid="{00000000-0004-0000-0000-000024100000}"/>
    <hyperlink ref="E4144" location="A125629104J" display="A125629104J" xr:uid="{00000000-0004-0000-0000-000025100000}"/>
    <hyperlink ref="E4145" location="A125614704K" display="A125614704K" xr:uid="{00000000-0004-0000-0000-000026100000}"/>
    <hyperlink ref="E4146" location="A125603184L" display="A125603184L" xr:uid="{00000000-0004-0000-0000-000027100000}"/>
    <hyperlink ref="E4147" location="A125631984J" display="A125631984J" xr:uid="{00000000-0004-0000-0000-000028100000}"/>
    <hyperlink ref="E4148" location="A125617584J" display="A125617584J" xr:uid="{00000000-0004-0000-0000-000029100000}"/>
    <hyperlink ref="E4149" location="A125594546J" display="A125594546J" xr:uid="{00000000-0004-0000-0000-00002A100000}"/>
    <hyperlink ref="E4150" location="A125623346R" display="A125623346R" xr:uid="{00000000-0004-0000-0000-00002B100000}"/>
    <hyperlink ref="E4151" location="A125608946L" display="A125608946L" xr:uid="{00000000-0004-0000-0000-00002C100000}"/>
    <hyperlink ref="E4152" location="A125594504K" display="A125594504K" xr:uid="{00000000-0004-0000-0000-00002D100000}"/>
    <hyperlink ref="E4153" location="A125623304T" display="A125623304T" xr:uid="{00000000-0004-0000-0000-00002E100000}"/>
    <hyperlink ref="E4154" location="A125608904R" display="A125608904R" xr:uid="{00000000-0004-0000-0000-00002F100000}"/>
    <hyperlink ref="E4155" location="A125597384J" display="A125597384J" xr:uid="{00000000-0004-0000-0000-000030100000}"/>
    <hyperlink ref="E4156" location="A125626184R" display="A125626184R" xr:uid="{00000000-0004-0000-0000-000031100000}"/>
    <hyperlink ref="E4157" location="A125611784T" display="A125611784T" xr:uid="{00000000-0004-0000-0000-000032100000}"/>
    <hyperlink ref="E4158" location="A125591624X" display="A125591624X" xr:uid="{00000000-0004-0000-0000-000033100000}"/>
    <hyperlink ref="E4159" location="A125620424F" display="A125620424F" xr:uid="{00000000-0004-0000-0000-000034100000}"/>
    <hyperlink ref="E4160" location="A125606024F" display="A125606024F" xr:uid="{00000000-0004-0000-0000-000035100000}"/>
    <hyperlink ref="E4161" location="A125600264J" display="A125600264J" xr:uid="{00000000-0004-0000-0000-000036100000}"/>
    <hyperlink ref="E4162" location="A125629064A" display="A125629064A" xr:uid="{00000000-0004-0000-0000-000037100000}"/>
    <hyperlink ref="E4163" location="A125614664C" display="A125614664C" xr:uid="{00000000-0004-0000-0000-000038100000}"/>
    <hyperlink ref="E4164" location="A125603144V" display="A125603144V" xr:uid="{00000000-0004-0000-0000-000039100000}"/>
    <hyperlink ref="E4165" location="A125631944R" display="A125631944R" xr:uid="{00000000-0004-0000-0000-00003A100000}"/>
    <hyperlink ref="E4166" location="A125617544R" display="A125617544R" xr:uid="{00000000-0004-0000-0000-00003B100000}"/>
    <hyperlink ref="E4167" location="A125594506R" display="A125594506R" xr:uid="{00000000-0004-0000-0000-00003C100000}"/>
    <hyperlink ref="E4168" location="A125623306W" display="A125623306W" xr:uid="{00000000-0004-0000-0000-00003D100000}"/>
    <hyperlink ref="E4169" location="A125608906V" display="A125608906V" xr:uid="{00000000-0004-0000-0000-00003E100000}"/>
    <hyperlink ref="E4170" location="A125594552C" display="A125594552C" xr:uid="{00000000-0004-0000-0000-00003F100000}"/>
    <hyperlink ref="E4171" location="A125623352K" display="A125623352K" xr:uid="{00000000-0004-0000-0000-000040100000}"/>
    <hyperlink ref="E4172" location="A125608952J" display="A125608952J" xr:uid="{00000000-0004-0000-0000-000041100000}"/>
    <hyperlink ref="E4173" location="A125597432R" display="A125597432R" xr:uid="{00000000-0004-0000-0000-000042100000}"/>
    <hyperlink ref="E4174" location="A125626232W" display="A125626232W" xr:uid="{00000000-0004-0000-0000-000043100000}"/>
    <hyperlink ref="E4175" location="A125611832X" display="A125611832X" xr:uid="{00000000-0004-0000-0000-000044100000}"/>
    <hyperlink ref="E4176" location="A125591672T" display="A125591672T" xr:uid="{00000000-0004-0000-0000-000045100000}"/>
    <hyperlink ref="E4177" location="A125620472X" display="A125620472X" xr:uid="{00000000-0004-0000-0000-000046100000}"/>
    <hyperlink ref="E4178" location="A125606072X" display="A125606072X" xr:uid="{00000000-0004-0000-0000-000047100000}"/>
    <hyperlink ref="E4179" location="A125600312R" display="A125600312R" xr:uid="{00000000-0004-0000-0000-000048100000}"/>
    <hyperlink ref="E4180" location="A125629112J" display="A125629112J" xr:uid="{00000000-0004-0000-0000-000049100000}"/>
    <hyperlink ref="E4181" location="A125614712K" display="A125614712K" xr:uid="{00000000-0004-0000-0000-00004A100000}"/>
    <hyperlink ref="E4182" location="A125603192L" display="A125603192L" xr:uid="{00000000-0004-0000-0000-00004B100000}"/>
    <hyperlink ref="E4183" location="A125631992J" display="A125631992J" xr:uid="{00000000-0004-0000-0000-00004C100000}"/>
    <hyperlink ref="E4184" location="A125617592J" display="A125617592J" xr:uid="{00000000-0004-0000-0000-00004D100000}"/>
    <hyperlink ref="E4185" location="A125594554J" display="A125594554J" xr:uid="{00000000-0004-0000-0000-00004E100000}"/>
    <hyperlink ref="E4186" location="A125623354R" display="A125623354R" xr:uid="{00000000-0004-0000-0000-00004F100000}"/>
    <hyperlink ref="E4187" location="A125608954L" display="A125608954L" xr:uid="{00000000-0004-0000-0000-000050100000}"/>
    <hyperlink ref="E4188" location="A125594632C" display="A125594632C" xr:uid="{00000000-0004-0000-0000-000051100000}"/>
    <hyperlink ref="E4189" location="A125623432K" display="A125623432K" xr:uid="{00000000-0004-0000-0000-000052100000}"/>
    <hyperlink ref="E4190" location="A125609032K" display="A125609032K" xr:uid="{00000000-0004-0000-0000-000053100000}"/>
    <hyperlink ref="E4191" location="A125597512R" display="A125597512R" xr:uid="{00000000-0004-0000-0000-000054100000}"/>
    <hyperlink ref="E4192" location="A125626312W" display="A125626312W" xr:uid="{00000000-0004-0000-0000-000055100000}"/>
    <hyperlink ref="E4193" location="A125611912X" display="A125611912X" xr:uid="{00000000-0004-0000-0000-000056100000}"/>
    <hyperlink ref="E4194" location="A125591752T" display="A125591752T" xr:uid="{00000000-0004-0000-0000-000057100000}"/>
    <hyperlink ref="E4195" location="A125620552X" display="A125620552X" xr:uid="{00000000-0004-0000-0000-000058100000}"/>
    <hyperlink ref="E4196" location="A125606152X" display="A125606152X" xr:uid="{00000000-0004-0000-0000-000059100000}"/>
    <hyperlink ref="E4197" location="A125600392A" display="A125600392A" xr:uid="{00000000-0004-0000-0000-00005A100000}"/>
    <hyperlink ref="E4198" location="A125629192V" display="A125629192V" xr:uid="{00000000-0004-0000-0000-00005B100000}"/>
    <hyperlink ref="E4199" location="A125614792W" display="A125614792W" xr:uid="{00000000-0004-0000-0000-00005C100000}"/>
    <hyperlink ref="E4200" location="A125603272L" display="A125603272L" xr:uid="{00000000-0004-0000-0000-00005D100000}"/>
    <hyperlink ref="E4201" location="A125632072K" display="A125632072K" xr:uid="{00000000-0004-0000-0000-00005E100000}"/>
    <hyperlink ref="E4202" location="A125617672J" display="A125617672J" xr:uid="{00000000-0004-0000-0000-00005F100000}"/>
    <hyperlink ref="E4203" location="A125594634J" display="A125594634J" xr:uid="{00000000-0004-0000-0000-000060100000}"/>
    <hyperlink ref="E4204" location="A125623434R" display="A125623434R" xr:uid="{00000000-0004-0000-0000-000061100000}"/>
    <hyperlink ref="E4205" location="A125609034R" display="A125609034R" xr:uid="{00000000-0004-0000-0000-000062100000}"/>
    <hyperlink ref="E4206" location="A125594560C" display="A125594560C" xr:uid="{00000000-0004-0000-0000-000063100000}"/>
    <hyperlink ref="E4207" location="A125623360K" display="A125623360K" xr:uid="{00000000-0004-0000-0000-000064100000}"/>
    <hyperlink ref="E4208" location="A125608960J" display="A125608960J" xr:uid="{00000000-0004-0000-0000-000065100000}"/>
    <hyperlink ref="E4209" location="A125597440R" display="A125597440R" xr:uid="{00000000-0004-0000-0000-000066100000}"/>
    <hyperlink ref="E4210" location="A125626240W" display="A125626240W" xr:uid="{00000000-0004-0000-0000-000067100000}"/>
    <hyperlink ref="E4211" location="A125611840X" display="A125611840X" xr:uid="{00000000-0004-0000-0000-000068100000}"/>
    <hyperlink ref="E4212" location="A125591680T" display="A125591680T" xr:uid="{00000000-0004-0000-0000-000069100000}"/>
    <hyperlink ref="E4213" location="A125620480X" display="A125620480X" xr:uid="{00000000-0004-0000-0000-00006A100000}"/>
    <hyperlink ref="E4214" location="A125606080X" display="A125606080X" xr:uid="{00000000-0004-0000-0000-00006B100000}"/>
    <hyperlink ref="E4215" location="A125600320R" display="A125600320R" xr:uid="{00000000-0004-0000-0000-00006C100000}"/>
    <hyperlink ref="E4216" location="A125629120J" display="A125629120J" xr:uid="{00000000-0004-0000-0000-00006D100000}"/>
    <hyperlink ref="E4217" location="A125614720K" display="A125614720K" xr:uid="{00000000-0004-0000-0000-00006E100000}"/>
    <hyperlink ref="E4218" location="A125603200A" display="A125603200A" xr:uid="{00000000-0004-0000-0000-00006F100000}"/>
    <hyperlink ref="E4219" location="A125632000X" display="A125632000X" xr:uid="{00000000-0004-0000-0000-000070100000}"/>
    <hyperlink ref="E4220" location="A125617600W" display="A125617600W" xr:uid="{00000000-0004-0000-0000-000071100000}"/>
    <hyperlink ref="E4221" location="A125594562J" display="A125594562J" xr:uid="{00000000-0004-0000-0000-000072100000}"/>
    <hyperlink ref="E4222" location="A125623362R" display="A125623362R" xr:uid="{00000000-0004-0000-0000-000073100000}"/>
    <hyperlink ref="E4223" location="A125608962L" display="A125608962L" xr:uid="{00000000-0004-0000-0000-000074100000}"/>
    <hyperlink ref="E4224" location="A125594512K" display="A125594512K" xr:uid="{00000000-0004-0000-0000-000075100000}"/>
    <hyperlink ref="E4225" location="A125623312T" display="A125623312T" xr:uid="{00000000-0004-0000-0000-000076100000}"/>
    <hyperlink ref="E4226" location="A125608912R" display="A125608912R" xr:uid="{00000000-0004-0000-0000-000077100000}"/>
    <hyperlink ref="E4227" location="A125597392J" display="A125597392J" xr:uid="{00000000-0004-0000-0000-000078100000}"/>
    <hyperlink ref="E4228" location="A125626192R" display="A125626192R" xr:uid="{00000000-0004-0000-0000-000079100000}"/>
    <hyperlink ref="E4229" location="A125611792T" display="A125611792T" xr:uid="{00000000-0004-0000-0000-00007A100000}"/>
    <hyperlink ref="E4230" location="A125591632X" display="A125591632X" xr:uid="{00000000-0004-0000-0000-00007B100000}"/>
    <hyperlink ref="E4231" location="A125620432F" display="A125620432F" xr:uid="{00000000-0004-0000-0000-00007C100000}"/>
    <hyperlink ref="E4232" location="A125606032F" display="A125606032F" xr:uid="{00000000-0004-0000-0000-00007D100000}"/>
    <hyperlink ref="E4233" location="A125600272J" display="A125600272J" xr:uid="{00000000-0004-0000-0000-00007E100000}"/>
    <hyperlink ref="E4234" location="A125629072A" display="A125629072A" xr:uid="{00000000-0004-0000-0000-00007F100000}"/>
    <hyperlink ref="E4235" location="A125614672C" display="A125614672C" xr:uid="{00000000-0004-0000-0000-000080100000}"/>
    <hyperlink ref="E4236" location="A125603152V" display="A125603152V" xr:uid="{00000000-0004-0000-0000-000081100000}"/>
    <hyperlink ref="E4237" location="A125631952R" display="A125631952R" xr:uid="{00000000-0004-0000-0000-000082100000}"/>
    <hyperlink ref="E4238" location="A125617552R" display="A125617552R" xr:uid="{00000000-0004-0000-0000-000083100000}"/>
    <hyperlink ref="E4239" location="A125594514R" display="A125594514R" xr:uid="{00000000-0004-0000-0000-000084100000}"/>
    <hyperlink ref="E4240" location="A125623314W" display="A125623314W" xr:uid="{00000000-0004-0000-0000-000085100000}"/>
    <hyperlink ref="E4241" location="A125608914V" display="A125608914V" xr:uid="{00000000-0004-0000-0000-000086100000}"/>
    <hyperlink ref="E4242" location="A125594680W" display="A125594680W" xr:uid="{00000000-0004-0000-0000-000087100000}"/>
    <hyperlink ref="E4243" location="A125623480C" display="A125623480C" xr:uid="{00000000-0004-0000-0000-000088100000}"/>
    <hyperlink ref="E4244" location="A125609080C" display="A125609080C" xr:uid="{00000000-0004-0000-0000-000089100000}"/>
    <hyperlink ref="E4245" location="A125597560J" display="A125597560J" xr:uid="{00000000-0004-0000-0000-00008A100000}"/>
    <hyperlink ref="E4246" location="A125626360R" display="A125626360R" xr:uid="{00000000-0004-0000-0000-00008B100000}"/>
    <hyperlink ref="E4247" location="A125611960T" display="A125611960T" xr:uid="{00000000-0004-0000-0000-00008C100000}"/>
    <hyperlink ref="E4248" location="A125591800X" display="A125591800X" xr:uid="{00000000-0004-0000-0000-00008D100000}"/>
    <hyperlink ref="E4249" location="A125620600F" display="A125620600F" xr:uid="{00000000-0004-0000-0000-00008E100000}"/>
    <hyperlink ref="E4250" location="A125606200F" display="A125606200F" xr:uid="{00000000-0004-0000-0000-00008F100000}"/>
    <hyperlink ref="E4251" location="A125600440J" display="A125600440J" xr:uid="{00000000-0004-0000-0000-000090100000}"/>
    <hyperlink ref="E4252" location="A125629240A" display="A125629240A" xr:uid="{00000000-0004-0000-0000-000091100000}"/>
    <hyperlink ref="E4253" location="A125614840C" display="A125614840C" xr:uid="{00000000-0004-0000-0000-000092100000}"/>
    <hyperlink ref="E4254" location="A125603320V" display="A125603320V" xr:uid="{00000000-0004-0000-0000-000093100000}"/>
    <hyperlink ref="E4255" location="A125632120T" display="A125632120T" xr:uid="{00000000-0004-0000-0000-000094100000}"/>
    <hyperlink ref="E4256" location="A125617720R" display="A125617720R" xr:uid="{00000000-0004-0000-0000-000095100000}"/>
    <hyperlink ref="E4257" location="A125594682A" display="A125594682A" xr:uid="{00000000-0004-0000-0000-000096100000}"/>
    <hyperlink ref="E4258" location="A125623482J" display="A125623482J" xr:uid="{00000000-0004-0000-0000-000097100000}"/>
    <hyperlink ref="E4259" location="A125609082J" display="A125609082J" xr:uid="{00000000-0004-0000-0000-000098100000}"/>
    <hyperlink ref="E4260" location="A125594640C" display="A125594640C" xr:uid="{00000000-0004-0000-0000-000099100000}"/>
    <hyperlink ref="E4261" location="A125623440K" display="A125623440K" xr:uid="{00000000-0004-0000-0000-00009A100000}"/>
    <hyperlink ref="E4262" location="A125609040K" display="A125609040K" xr:uid="{00000000-0004-0000-0000-00009B100000}"/>
    <hyperlink ref="E4263" location="A125597520R" display="A125597520R" xr:uid="{00000000-0004-0000-0000-00009C100000}"/>
    <hyperlink ref="E4264" location="A125626320W" display="A125626320W" xr:uid="{00000000-0004-0000-0000-00009D100000}"/>
    <hyperlink ref="E4265" location="A125611920X" display="A125611920X" xr:uid="{00000000-0004-0000-0000-00009E100000}"/>
    <hyperlink ref="E4266" location="A125591760T" display="A125591760T" xr:uid="{00000000-0004-0000-0000-00009F100000}"/>
    <hyperlink ref="E4267" location="A125620560X" display="A125620560X" xr:uid="{00000000-0004-0000-0000-0000A0100000}"/>
    <hyperlink ref="E4268" location="A125606160X" display="A125606160X" xr:uid="{00000000-0004-0000-0000-0000A1100000}"/>
    <hyperlink ref="E4269" location="A125600400R" display="A125600400R" xr:uid="{00000000-0004-0000-0000-0000A2100000}"/>
    <hyperlink ref="E4270" location="A125629200J" display="A125629200J" xr:uid="{00000000-0004-0000-0000-0000A3100000}"/>
    <hyperlink ref="E4271" location="A125614800K" display="A125614800K" xr:uid="{00000000-0004-0000-0000-0000A4100000}"/>
    <hyperlink ref="E4272" location="A125603280L" display="A125603280L" xr:uid="{00000000-0004-0000-0000-0000A5100000}"/>
    <hyperlink ref="E4273" location="A125632080K" display="A125632080K" xr:uid="{00000000-0004-0000-0000-0000A6100000}"/>
    <hyperlink ref="E4274" location="A125617680J" display="A125617680J" xr:uid="{00000000-0004-0000-0000-0000A7100000}"/>
    <hyperlink ref="E4275" location="A125594642J" display="A125594642J" xr:uid="{00000000-0004-0000-0000-0000A8100000}"/>
    <hyperlink ref="E4276" location="A125623442R" display="A125623442R" xr:uid="{00000000-0004-0000-0000-0000A9100000}"/>
    <hyperlink ref="E4277" location="A125609042R" display="A125609042R" xr:uid="{00000000-0004-0000-0000-0000AA100000}"/>
    <hyperlink ref="E4278" location="A125594648W" display="A125594648W" xr:uid="{00000000-0004-0000-0000-0000AB100000}"/>
    <hyperlink ref="E4279" location="A125623448C" display="A125623448C" xr:uid="{00000000-0004-0000-0000-0000AC100000}"/>
    <hyperlink ref="E4280" location="A125609048C" display="A125609048C" xr:uid="{00000000-0004-0000-0000-0000AD100000}"/>
    <hyperlink ref="E4281" location="A125597528J" display="A125597528J" xr:uid="{00000000-0004-0000-0000-0000AE100000}"/>
    <hyperlink ref="E4282" location="A125626328R" display="A125626328R" xr:uid="{00000000-0004-0000-0000-0000AF100000}"/>
    <hyperlink ref="E4283" location="A125611928T" display="A125611928T" xr:uid="{00000000-0004-0000-0000-0000B0100000}"/>
    <hyperlink ref="E4284" location="A125591768K" display="A125591768K" xr:uid="{00000000-0004-0000-0000-0000B1100000}"/>
    <hyperlink ref="E4285" location="A125620568T" display="A125620568T" xr:uid="{00000000-0004-0000-0000-0000B2100000}"/>
    <hyperlink ref="E4286" location="A125606168T" display="A125606168T" xr:uid="{00000000-0004-0000-0000-0000B3100000}"/>
    <hyperlink ref="E4287" location="A125600408J" display="A125600408J" xr:uid="{00000000-0004-0000-0000-0000B4100000}"/>
    <hyperlink ref="E4288" location="A125629208A" display="A125629208A" xr:uid="{00000000-0004-0000-0000-0000B5100000}"/>
    <hyperlink ref="E4289" location="A125614808C" display="A125614808C" xr:uid="{00000000-0004-0000-0000-0000B6100000}"/>
    <hyperlink ref="E4290" location="A125603288F" display="A125603288F" xr:uid="{00000000-0004-0000-0000-0000B7100000}"/>
    <hyperlink ref="E4291" location="A125632088C" display="A125632088C" xr:uid="{00000000-0004-0000-0000-0000B8100000}"/>
    <hyperlink ref="E4292" location="A125617688A" display="A125617688A" xr:uid="{00000000-0004-0000-0000-0000B9100000}"/>
    <hyperlink ref="E4293" location="A125594650J" display="A125594650J" xr:uid="{00000000-0004-0000-0000-0000BA100000}"/>
    <hyperlink ref="E4294" location="A125623450R" display="A125623450R" xr:uid="{00000000-0004-0000-0000-0000BB100000}"/>
    <hyperlink ref="E4295" location="A125609050R" display="A125609050R" xr:uid="{00000000-0004-0000-0000-0000BC100000}"/>
    <hyperlink ref="E4296" location="A125594752W" display="A125594752W" xr:uid="{00000000-0004-0000-0000-0000BD100000}"/>
    <hyperlink ref="E4297" location="A125623552C" display="A125623552C" xr:uid="{00000000-0004-0000-0000-0000BE100000}"/>
    <hyperlink ref="E4298" location="A125609152C" display="A125609152C" xr:uid="{00000000-0004-0000-0000-0000BF100000}"/>
    <hyperlink ref="E4299" location="A125597632J" display="A125597632J" xr:uid="{00000000-0004-0000-0000-0000C0100000}"/>
    <hyperlink ref="E4300" location="A125626432R" display="A125626432R" xr:uid="{00000000-0004-0000-0000-0000C1100000}"/>
    <hyperlink ref="E4301" location="A125612032V" display="A125612032V" xr:uid="{00000000-0004-0000-0000-0000C2100000}"/>
    <hyperlink ref="E4302" location="A125591872K" display="A125591872K" xr:uid="{00000000-0004-0000-0000-0000C3100000}"/>
    <hyperlink ref="E4303" location="A125620672T" display="A125620672T" xr:uid="{00000000-0004-0000-0000-0000C4100000}"/>
    <hyperlink ref="E4304" location="A125606272T" display="A125606272T" xr:uid="{00000000-0004-0000-0000-0000C5100000}"/>
    <hyperlink ref="E4305" location="A125600512J" display="A125600512J" xr:uid="{00000000-0004-0000-0000-0000C6100000}"/>
    <hyperlink ref="E4306" location="A125629312A" display="A125629312A" xr:uid="{00000000-0004-0000-0000-0000C7100000}"/>
    <hyperlink ref="E4307" location="A125614912C" display="A125614912C" xr:uid="{00000000-0004-0000-0000-0000C8100000}"/>
    <hyperlink ref="E4308" location="A125603392F" display="A125603392F" xr:uid="{00000000-0004-0000-0000-0000C9100000}"/>
    <hyperlink ref="E4309" location="A125632192C" display="A125632192C" xr:uid="{00000000-0004-0000-0000-0000CA100000}"/>
    <hyperlink ref="E4310" location="A125617792A" display="A125617792A" xr:uid="{00000000-0004-0000-0000-0000CB100000}"/>
    <hyperlink ref="E4311" location="A125594754A" display="A125594754A" xr:uid="{00000000-0004-0000-0000-0000CC100000}"/>
    <hyperlink ref="E4312" location="A125623554J" display="A125623554J" xr:uid="{00000000-0004-0000-0000-0000CD100000}"/>
    <hyperlink ref="E4313" location="A125609154J" display="A125609154J" xr:uid="{00000000-0004-0000-0000-0000CE100000}"/>
    <hyperlink ref="E4314" location="A125594472C" display="A125594472C" xr:uid="{00000000-0004-0000-0000-0000CF100000}"/>
    <hyperlink ref="E4315" location="A125623272K" display="A125623272K" xr:uid="{00000000-0004-0000-0000-0000D0100000}"/>
    <hyperlink ref="E4316" location="A125608872J" display="A125608872J" xr:uid="{00000000-0004-0000-0000-0000D1100000}"/>
    <hyperlink ref="E4317" location="A125597352R" display="A125597352R" xr:uid="{00000000-0004-0000-0000-0000D2100000}"/>
    <hyperlink ref="E4318" location="A125626152W" display="A125626152W" xr:uid="{00000000-0004-0000-0000-0000D3100000}"/>
    <hyperlink ref="E4319" location="A125611752X" display="A125611752X" xr:uid="{00000000-0004-0000-0000-0000D4100000}"/>
    <hyperlink ref="E4320" location="A125591592T" display="A125591592T" xr:uid="{00000000-0004-0000-0000-0000D5100000}"/>
    <hyperlink ref="E4321" location="A125620392X" display="A125620392X" xr:uid="{00000000-0004-0000-0000-0000D6100000}"/>
    <hyperlink ref="E4322" location="A125605992W" display="A125605992W" xr:uid="{00000000-0004-0000-0000-0000D7100000}"/>
    <hyperlink ref="E4323" location="A125600232R" display="A125600232R" xr:uid="{00000000-0004-0000-0000-0000D8100000}"/>
    <hyperlink ref="E4324" location="A125629032J" display="A125629032J" xr:uid="{00000000-0004-0000-0000-0000D9100000}"/>
    <hyperlink ref="E4325" location="A125614632K" display="A125614632K" xr:uid="{00000000-0004-0000-0000-0000DA100000}"/>
    <hyperlink ref="E4326" location="A125603112A" display="A125603112A" xr:uid="{00000000-0004-0000-0000-0000DB100000}"/>
    <hyperlink ref="E4327" location="A125631912W" display="A125631912W" xr:uid="{00000000-0004-0000-0000-0000DC100000}"/>
    <hyperlink ref="E4328" location="A125617512W" display="A125617512W" xr:uid="{00000000-0004-0000-0000-0000DD100000}"/>
    <hyperlink ref="E4329" location="A125594474J" display="A125594474J" xr:uid="{00000000-0004-0000-0000-0000DE100000}"/>
    <hyperlink ref="E4330" location="A125623274R" display="A125623274R" xr:uid="{00000000-0004-0000-0000-0000DF100000}"/>
    <hyperlink ref="E4331" location="A125608874L" display="A125608874L" xr:uid="{00000000-0004-0000-0000-0000E0100000}"/>
    <hyperlink ref="E4332" location="A125594888J" display="A125594888J" xr:uid="{00000000-0004-0000-0000-0000E1100000}"/>
    <hyperlink ref="E4333" location="A125623688R" display="A125623688R" xr:uid="{00000000-0004-0000-0000-0000E2100000}"/>
    <hyperlink ref="E4334" location="A125609288R" display="A125609288R" xr:uid="{00000000-0004-0000-0000-0000E3100000}"/>
    <hyperlink ref="E4335" location="A125597768V" display="A125597768V" xr:uid="{00000000-0004-0000-0000-0000E4100000}"/>
    <hyperlink ref="E4336" location="A125626568A" display="A125626568A" xr:uid="{00000000-0004-0000-0000-0000E5100000}"/>
    <hyperlink ref="E4337" location="A125612168F" display="A125612168F" xr:uid="{00000000-0004-0000-0000-0000E6100000}"/>
    <hyperlink ref="E4338" location="A125592008L" display="A125592008L" xr:uid="{00000000-0004-0000-0000-0000E7100000}"/>
    <hyperlink ref="E4339" location="A125620808T" display="A125620808T" xr:uid="{00000000-0004-0000-0000-0000E8100000}"/>
    <hyperlink ref="E4340" location="A125606408T" display="A125606408T" xr:uid="{00000000-0004-0000-0000-0000E9100000}"/>
    <hyperlink ref="E4341" location="A125600648V" display="A125600648V" xr:uid="{00000000-0004-0000-0000-0000EA100000}"/>
    <hyperlink ref="E4342" location="A125629448L" display="A125629448L" xr:uid="{00000000-0004-0000-0000-0000EB100000}"/>
    <hyperlink ref="E4343" location="A125615048T" display="A125615048T" xr:uid="{00000000-0004-0000-0000-0000EC100000}"/>
    <hyperlink ref="E4344" location="A125603528F" display="A125603528F" xr:uid="{00000000-0004-0000-0000-0000ED100000}"/>
    <hyperlink ref="E4345" location="A125632328C" display="A125632328C" xr:uid="{00000000-0004-0000-0000-0000EE100000}"/>
    <hyperlink ref="E4346" location="A125617928A" display="A125617928A" xr:uid="{00000000-0004-0000-0000-0000EF100000}"/>
    <hyperlink ref="E4347" location="A125594890V" display="A125594890V" xr:uid="{00000000-0004-0000-0000-0000F0100000}"/>
    <hyperlink ref="E4348" location="A125623690A" display="A125623690A" xr:uid="{00000000-0004-0000-0000-0000F1100000}"/>
    <hyperlink ref="E4349" location="A125609290A" display="A125609290A" xr:uid="{00000000-0004-0000-0000-0000F2100000}"/>
    <hyperlink ref="E4350" location="A125595008T" display="A125595008T" xr:uid="{00000000-0004-0000-0000-0000F3100000}"/>
    <hyperlink ref="E4351" location="A125623808W" display="A125623808W" xr:uid="{00000000-0004-0000-0000-0000F4100000}"/>
    <hyperlink ref="E4352" location="A125609408W" display="A125609408W" xr:uid="{00000000-0004-0000-0000-0000F5100000}"/>
    <hyperlink ref="E4353" location="A125597888L" display="A125597888L" xr:uid="{00000000-0004-0000-0000-0000F6100000}"/>
    <hyperlink ref="E4354" location="A125626688V" display="A125626688V" xr:uid="{00000000-0004-0000-0000-0000F7100000}"/>
    <hyperlink ref="E4355" location="A125612288X" display="A125612288X" xr:uid="{00000000-0004-0000-0000-0000F8100000}"/>
    <hyperlink ref="E4356" location="A125592128F" display="A125592128F" xr:uid="{00000000-0004-0000-0000-0000F9100000}"/>
    <hyperlink ref="E4357" location="A125620928K" display="A125620928K" xr:uid="{00000000-0004-0000-0000-0000FA100000}"/>
    <hyperlink ref="E4358" location="A125606528K" display="A125606528K" xr:uid="{00000000-0004-0000-0000-0000FB100000}"/>
    <hyperlink ref="E4359" location="A125600768L" display="A125600768L" xr:uid="{00000000-0004-0000-0000-0000FC100000}"/>
    <hyperlink ref="E4360" location="A125629568F" display="A125629568F" xr:uid="{00000000-0004-0000-0000-0000FD100000}"/>
    <hyperlink ref="E4361" location="A125615168K" display="A125615168K" xr:uid="{00000000-0004-0000-0000-0000FE100000}"/>
    <hyperlink ref="E4362" location="A125603648X" display="A125603648X" xr:uid="{00000000-0004-0000-0000-0000FF100000}"/>
    <hyperlink ref="E4363" location="A125632448W" display="A125632448W" xr:uid="{00000000-0004-0000-0000-000000110000}"/>
    <hyperlink ref="E4364" location="A125618048W" display="A125618048W" xr:uid="{00000000-0004-0000-0000-000001110000}"/>
    <hyperlink ref="E4365" location="A125595010C" display="A125595010C" xr:uid="{00000000-0004-0000-0000-000002110000}"/>
    <hyperlink ref="E4366" location="A125623810J" display="A125623810J" xr:uid="{00000000-0004-0000-0000-000003110000}"/>
    <hyperlink ref="E4367" location="A125609410J" display="A125609410J" xr:uid="{00000000-0004-0000-0000-000004110000}"/>
    <hyperlink ref="E4368" location="A125594896J" display="A125594896J" xr:uid="{00000000-0004-0000-0000-000005110000}"/>
    <hyperlink ref="E4369" location="A125623696R" display="A125623696R" xr:uid="{00000000-0004-0000-0000-000006110000}"/>
    <hyperlink ref="E4370" location="A125609296R" display="A125609296R" xr:uid="{00000000-0004-0000-0000-000007110000}"/>
    <hyperlink ref="E4371" location="A125597776V" display="A125597776V" xr:uid="{00000000-0004-0000-0000-000008110000}"/>
    <hyperlink ref="E4372" location="A125626576A" display="A125626576A" xr:uid="{00000000-0004-0000-0000-000009110000}"/>
    <hyperlink ref="E4373" location="A125612176F" display="A125612176F" xr:uid="{00000000-0004-0000-0000-00000A110000}"/>
    <hyperlink ref="E4374" location="A125592016L" display="A125592016L" xr:uid="{00000000-0004-0000-0000-00000B110000}"/>
    <hyperlink ref="E4375" location="A125620816T" display="A125620816T" xr:uid="{00000000-0004-0000-0000-00000C110000}"/>
    <hyperlink ref="E4376" location="A125606416T" display="A125606416T" xr:uid="{00000000-0004-0000-0000-00000D110000}"/>
    <hyperlink ref="E4377" location="A125600656V" display="A125600656V" xr:uid="{00000000-0004-0000-0000-00000E110000}"/>
    <hyperlink ref="E4378" location="A125629456L" display="A125629456L" xr:uid="{00000000-0004-0000-0000-00000F110000}"/>
    <hyperlink ref="E4379" location="A125615056T" display="A125615056T" xr:uid="{00000000-0004-0000-0000-000010110000}"/>
    <hyperlink ref="E4380" location="A125603536F" display="A125603536F" xr:uid="{00000000-0004-0000-0000-000011110000}"/>
    <hyperlink ref="E4381" location="A125632336C" display="A125632336C" xr:uid="{00000000-0004-0000-0000-000012110000}"/>
    <hyperlink ref="E4382" location="A125617936A" display="A125617936A" xr:uid="{00000000-0004-0000-0000-000013110000}"/>
    <hyperlink ref="E4383" location="A125594898L" display="A125594898L" xr:uid="{00000000-0004-0000-0000-000014110000}"/>
    <hyperlink ref="E4384" location="A125623698V" display="A125623698V" xr:uid="{00000000-0004-0000-0000-000015110000}"/>
    <hyperlink ref="E4385" location="A125609298V" display="A125609298V" xr:uid="{00000000-0004-0000-0000-000016110000}"/>
    <hyperlink ref="E4386" location="A125595016T" display="A125595016T" xr:uid="{00000000-0004-0000-0000-000017110000}"/>
    <hyperlink ref="E4387" location="A125623816W" display="A125623816W" xr:uid="{00000000-0004-0000-0000-000018110000}"/>
    <hyperlink ref="E4388" location="A125609416W" display="A125609416W" xr:uid="{00000000-0004-0000-0000-000019110000}"/>
    <hyperlink ref="E4389" location="A125597896L" display="A125597896L" xr:uid="{00000000-0004-0000-0000-00001A110000}"/>
    <hyperlink ref="E4390" location="A125626696V" display="A125626696V" xr:uid="{00000000-0004-0000-0000-00001B110000}"/>
    <hyperlink ref="E4391" location="A125612296X" display="A125612296X" xr:uid="{00000000-0004-0000-0000-00001C110000}"/>
    <hyperlink ref="E4392" location="A125592136F" display="A125592136F" xr:uid="{00000000-0004-0000-0000-00001D110000}"/>
    <hyperlink ref="E4393" location="A125620936K" display="A125620936K" xr:uid="{00000000-0004-0000-0000-00001E110000}"/>
    <hyperlink ref="E4394" location="A125606536K" display="A125606536K" xr:uid="{00000000-0004-0000-0000-00001F110000}"/>
    <hyperlink ref="E4395" location="A125600776L" display="A125600776L" xr:uid="{00000000-0004-0000-0000-000020110000}"/>
    <hyperlink ref="E4396" location="A125629576F" display="A125629576F" xr:uid="{00000000-0004-0000-0000-000021110000}"/>
    <hyperlink ref="E4397" location="A125615176K" display="A125615176K" xr:uid="{00000000-0004-0000-0000-000022110000}"/>
    <hyperlink ref="E4398" location="A125603656X" display="A125603656X" xr:uid="{00000000-0004-0000-0000-000023110000}"/>
    <hyperlink ref="E4399" location="A125632456W" display="A125632456W" xr:uid="{00000000-0004-0000-0000-000024110000}"/>
    <hyperlink ref="E4400" location="A125618056W" display="A125618056W" xr:uid="{00000000-0004-0000-0000-000025110000}"/>
    <hyperlink ref="E4401" location="A125595018W" display="A125595018W" xr:uid="{00000000-0004-0000-0000-000026110000}"/>
    <hyperlink ref="E4402" location="A125623818A" display="A125623818A" xr:uid="{00000000-0004-0000-0000-000027110000}"/>
    <hyperlink ref="E4403" location="A125609418A" display="A125609418A" xr:uid="{00000000-0004-0000-0000-000028110000}"/>
    <hyperlink ref="E4404" location="A125595024T" display="A125595024T" xr:uid="{00000000-0004-0000-0000-000029110000}"/>
    <hyperlink ref="E4405" location="A125623824W" display="A125623824W" xr:uid="{00000000-0004-0000-0000-00002A110000}"/>
    <hyperlink ref="E4406" location="A125609424W" display="A125609424W" xr:uid="{00000000-0004-0000-0000-00002B110000}"/>
    <hyperlink ref="E4407" location="A125597904A" display="A125597904A" xr:uid="{00000000-0004-0000-0000-00002C110000}"/>
    <hyperlink ref="E4408" location="A125626704J" display="A125626704J" xr:uid="{00000000-0004-0000-0000-00002D110000}"/>
    <hyperlink ref="E4409" location="A125612304L" display="A125612304L" xr:uid="{00000000-0004-0000-0000-00002E110000}"/>
    <hyperlink ref="E4410" location="A125592144F" display="A125592144F" xr:uid="{00000000-0004-0000-0000-00002F110000}"/>
    <hyperlink ref="E4411" location="A125620944K" display="A125620944K" xr:uid="{00000000-0004-0000-0000-000030110000}"/>
    <hyperlink ref="E4412" location="A125606544K" display="A125606544K" xr:uid="{00000000-0004-0000-0000-000031110000}"/>
    <hyperlink ref="E4413" location="A125600784L" display="A125600784L" xr:uid="{00000000-0004-0000-0000-000032110000}"/>
    <hyperlink ref="E4414" location="A125629584F" display="A125629584F" xr:uid="{00000000-0004-0000-0000-000033110000}"/>
    <hyperlink ref="E4415" location="A125615184K" display="A125615184K" xr:uid="{00000000-0004-0000-0000-000034110000}"/>
    <hyperlink ref="E4416" location="A125603664X" display="A125603664X" xr:uid="{00000000-0004-0000-0000-000035110000}"/>
    <hyperlink ref="E4417" location="A125632464W" display="A125632464W" xr:uid="{00000000-0004-0000-0000-000036110000}"/>
    <hyperlink ref="E4418" location="A125618064W" display="A125618064W" xr:uid="{00000000-0004-0000-0000-000037110000}"/>
    <hyperlink ref="E4419" location="A125595026W" display="A125595026W" xr:uid="{00000000-0004-0000-0000-000038110000}"/>
    <hyperlink ref="E4420" location="A125623826A" display="A125623826A" xr:uid="{00000000-0004-0000-0000-000039110000}"/>
    <hyperlink ref="E4421" location="A125609426A" display="A125609426A" xr:uid="{00000000-0004-0000-0000-00003A110000}"/>
    <hyperlink ref="E4422" location="A125594904W" display="A125594904W" xr:uid="{00000000-0004-0000-0000-00003B110000}"/>
    <hyperlink ref="E4423" location="A125623704C" display="A125623704C" xr:uid="{00000000-0004-0000-0000-00003C110000}"/>
    <hyperlink ref="E4424" location="A125609304C" display="A125609304C" xr:uid="{00000000-0004-0000-0000-00003D110000}"/>
    <hyperlink ref="E4425" location="A125597784V" display="A125597784V" xr:uid="{00000000-0004-0000-0000-00003E110000}"/>
    <hyperlink ref="E4426" location="A125626584A" display="A125626584A" xr:uid="{00000000-0004-0000-0000-00003F110000}"/>
    <hyperlink ref="E4427" location="A125612184F" display="A125612184F" xr:uid="{00000000-0004-0000-0000-000040110000}"/>
    <hyperlink ref="E4428" location="A125592024L" display="A125592024L" xr:uid="{00000000-0004-0000-0000-000041110000}"/>
    <hyperlink ref="E4429" location="A125620824T" display="A125620824T" xr:uid="{00000000-0004-0000-0000-000042110000}"/>
    <hyperlink ref="E4430" location="A125606424T" display="A125606424T" xr:uid="{00000000-0004-0000-0000-000043110000}"/>
    <hyperlink ref="E4431" location="A125600664V" display="A125600664V" xr:uid="{00000000-0004-0000-0000-000044110000}"/>
    <hyperlink ref="E4432" location="A125629464L" display="A125629464L" xr:uid="{00000000-0004-0000-0000-000045110000}"/>
    <hyperlink ref="E4433" location="A125615064T" display="A125615064T" xr:uid="{00000000-0004-0000-0000-000046110000}"/>
    <hyperlink ref="E4434" location="A125603544F" display="A125603544F" xr:uid="{00000000-0004-0000-0000-000047110000}"/>
    <hyperlink ref="E4435" location="A125632344C" display="A125632344C" xr:uid="{00000000-0004-0000-0000-000048110000}"/>
    <hyperlink ref="E4436" location="A125617944A" display="A125617944A" xr:uid="{00000000-0004-0000-0000-000049110000}"/>
    <hyperlink ref="E4437" location="A125594906A" display="A125594906A" xr:uid="{00000000-0004-0000-0000-00004A110000}"/>
    <hyperlink ref="E4438" location="A125623706J" display="A125623706J" xr:uid="{00000000-0004-0000-0000-00004B110000}"/>
    <hyperlink ref="E4439" location="A125609306J" display="A125609306J" xr:uid="{00000000-0004-0000-0000-00004C110000}"/>
    <hyperlink ref="E4440" location="A125594912W" display="A125594912W" xr:uid="{00000000-0004-0000-0000-00004D110000}"/>
    <hyperlink ref="E4441" location="A125623712C" display="A125623712C" xr:uid="{00000000-0004-0000-0000-00004E110000}"/>
    <hyperlink ref="E4442" location="A125609312C" display="A125609312C" xr:uid="{00000000-0004-0000-0000-00004F110000}"/>
    <hyperlink ref="E4443" location="A125597792V" display="A125597792V" xr:uid="{00000000-0004-0000-0000-000050110000}"/>
    <hyperlink ref="E4444" location="A125626592A" display="A125626592A" xr:uid="{00000000-0004-0000-0000-000051110000}"/>
    <hyperlink ref="E4445" location="A125612192F" display="A125612192F" xr:uid="{00000000-0004-0000-0000-000052110000}"/>
    <hyperlink ref="E4446" location="A125592032L" display="A125592032L" xr:uid="{00000000-0004-0000-0000-000053110000}"/>
    <hyperlink ref="E4447" location="A125620832T" display="A125620832T" xr:uid="{00000000-0004-0000-0000-000054110000}"/>
    <hyperlink ref="E4448" location="A125606432T" display="A125606432T" xr:uid="{00000000-0004-0000-0000-000055110000}"/>
    <hyperlink ref="E4449" location="A125600672V" display="A125600672V" xr:uid="{00000000-0004-0000-0000-000056110000}"/>
    <hyperlink ref="E4450" location="A125629472L" display="A125629472L" xr:uid="{00000000-0004-0000-0000-000057110000}"/>
    <hyperlink ref="E4451" location="A125615072T" display="A125615072T" xr:uid="{00000000-0004-0000-0000-000058110000}"/>
    <hyperlink ref="E4452" location="A125603552F" display="A125603552F" xr:uid="{00000000-0004-0000-0000-000059110000}"/>
    <hyperlink ref="E4453" location="A125632352C" display="A125632352C" xr:uid="{00000000-0004-0000-0000-00005A110000}"/>
    <hyperlink ref="E4454" location="A125617952A" display="A125617952A" xr:uid="{00000000-0004-0000-0000-00005B110000}"/>
    <hyperlink ref="E4455" location="A125594914A" display="A125594914A" xr:uid="{00000000-0004-0000-0000-00005C110000}"/>
    <hyperlink ref="E4456" location="A125623714J" display="A125623714J" xr:uid="{00000000-0004-0000-0000-00005D110000}"/>
    <hyperlink ref="E4457" location="A125609314J" display="A125609314J" xr:uid="{00000000-0004-0000-0000-00005E110000}"/>
    <hyperlink ref="E4458" location="A125594976J" display="A125594976J" xr:uid="{00000000-0004-0000-0000-00005F110000}"/>
    <hyperlink ref="E4459" location="A125623776R" display="A125623776R" xr:uid="{00000000-0004-0000-0000-000060110000}"/>
    <hyperlink ref="E4460" location="A125609376R" display="A125609376R" xr:uid="{00000000-0004-0000-0000-000061110000}"/>
    <hyperlink ref="E4461" location="A125597856V" display="A125597856V" xr:uid="{00000000-0004-0000-0000-000062110000}"/>
    <hyperlink ref="E4462" location="A125626656A" display="A125626656A" xr:uid="{00000000-0004-0000-0000-000063110000}"/>
    <hyperlink ref="E4463" location="A125612256F" display="A125612256F" xr:uid="{00000000-0004-0000-0000-000064110000}"/>
    <hyperlink ref="E4464" location="A125592096X" display="A125592096X" xr:uid="{00000000-0004-0000-0000-000065110000}"/>
    <hyperlink ref="E4465" location="A125620896C" display="A125620896C" xr:uid="{00000000-0004-0000-0000-000066110000}"/>
    <hyperlink ref="E4466" location="A125606496C" display="A125606496C" xr:uid="{00000000-0004-0000-0000-000067110000}"/>
    <hyperlink ref="E4467" location="A125600736V" display="A125600736V" xr:uid="{00000000-0004-0000-0000-000068110000}"/>
    <hyperlink ref="E4468" location="A125629536L" display="A125629536L" xr:uid="{00000000-0004-0000-0000-000069110000}"/>
    <hyperlink ref="E4469" location="A125615136T" display="A125615136T" xr:uid="{00000000-0004-0000-0000-00006A110000}"/>
    <hyperlink ref="E4470" location="A125603616F" display="A125603616F" xr:uid="{00000000-0004-0000-0000-00006B110000}"/>
    <hyperlink ref="E4471" location="A125632416C" display="A125632416C" xr:uid="{00000000-0004-0000-0000-00006C110000}"/>
    <hyperlink ref="E4472" location="A125618016C" display="A125618016C" xr:uid="{00000000-0004-0000-0000-00006D110000}"/>
    <hyperlink ref="E4473" location="A125594978L" display="A125594978L" xr:uid="{00000000-0004-0000-0000-00006E110000}"/>
    <hyperlink ref="E4474" location="A125623778V" display="A125623778V" xr:uid="{00000000-0004-0000-0000-00006F110000}"/>
    <hyperlink ref="E4475" location="A125609378V" display="A125609378V" xr:uid="{00000000-0004-0000-0000-000070110000}"/>
    <hyperlink ref="E4476" location="A125594840W" display="A125594840W" xr:uid="{00000000-0004-0000-0000-000071110000}"/>
    <hyperlink ref="E4477" location="A125623640C" display="A125623640C" xr:uid="{00000000-0004-0000-0000-000072110000}"/>
    <hyperlink ref="E4478" location="A125609240C" display="A125609240C" xr:uid="{00000000-0004-0000-0000-000073110000}"/>
    <hyperlink ref="E4479" location="A125597720J" display="A125597720J" xr:uid="{00000000-0004-0000-0000-000074110000}"/>
    <hyperlink ref="E4480" location="A125626520R" display="A125626520R" xr:uid="{00000000-0004-0000-0000-000075110000}"/>
    <hyperlink ref="E4481" location="A125612120V" display="A125612120V" xr:uid="{00000000-0004-0000-0000-000076110000}"/>
    <hyperlink ref="E4482" location="A125591960K" display="A125591960K" xr:uid="{00000000-0004-0000-0000-000077110000}"/>
    <hyperlink ref="E4483" location="A125620760T" display="A125620760T" xr:uid="{00000000-0004-0000-0000-000078110000}"/>
    <hyperlink ref="E4484" location="A125606360T" display="A125606360T" xr:uid="{00000000-0004-0000-0000-000079110000}"/>
    <hyperlink ref="E4485" location="A125600600J" display="A125600600J" xr:uid="{00000000-0004-0000-0000-00007A110000}"/>
    <hyperlink ref="E4486" location="A125629400A" display="A125629400A" xr:uid="{00000000-0004-0000-0000-00007B110000}"/>
    <hyperlink ref="E4487" location="A125615000F" display="A125615000F" xr:uid="{00000000-0004-0000-0000-00007C110000}"/>
    <hyperlink ref="E4488" location="A125603480F" display="A125603480F" xr:uid="{00000000-0004-0000-0000-00007D110000}"/>
    <hyperlink ref="E4489" location="A125632280C" display="A125632280C" xr:uid="{00000000-0004-0000-0000-00007E110000}"/>
    <hyperlink ref="E4490" location="A125617880A" display="A125617880A" xr:uid="{00000000-0004-0000-0000-00007F110000}"/>
    <hyperlink ref="E4491" location="A125594842A" display="A125594842A" xr:uid="{00000000-0004-0000-0000-000080110000}"/>
    <hyperlink ref="E4492" location="A125623642J" display="A125623642J" xr:uid="{00000000-0004-0000-0000-000081110000}"/>
    <hyperlink ref="E4493" location="A125609242J" display="A125609242J" xr:uid="{00000000-0004-0000-0000-000082110000}"/>
    <hyperlink ref="E4494" location="A125595032T" display="A125595032T" xr:uid="{00000000-0004-0000-0000-000083110000}"/>
    <hyperlink ref="E4495" location="A125623832W" display="A125623832W" xr:uid="{00000000-0004-0000-0000-000084110000}"/>
    <hyperlink ref="E4496" location="A125609432W" display="A125609432W" xr:uid="{00000000-0004-0000-0000-000085110000}"/>
    <hyperlink ref="E4497" location="A125597912A" display="A125597912A" xr:uid="{00000000-0004-0000-0000-000086110000}"/>
    <hyperlink ref="E4498" location="A125626712J" display="A125626712J" xr:uid="{00000000-0004-0000-0000-000087110000}"/>
    <hyperlink ref="E4499" location="A125612312L" display="A125612312L" xr:uid="{00000000-0004-0000-0000-000088110000}"/>
    <hyperlink ref="E4500" location="A125592152F" display="A125592152F" xr:uid="{00000000-0004-0000-0000-000089110000}"/>
    <hyperlink ref="E4501" location="A125620952K" display="A125620952K" xr:uid="{00000000-0004-0000-0000-00008A110000}"/>
    <hyperlink ref="E4502" location="A125606552K" display="A125606552K" xr:uid="{00000000-0004-0000-0000-00008B110000}"/>
    <hyperlink ref="E4503" location="A125600792L" display="A125600792L" xr:uid="{00000000-0004-0000-0000-00008C110000}"/>
    <hyperlink ref="E4504" location="A125629592F" display="A125629592F" xr:uid="{00000000-0004-0000-0000-00008D110000}"/>
    <hyperlink ref="E4505" location="A125615192K" display="A125615192K" xr:uid="{00000000-0004-0000-0000-00008E110000}"/>
    <hyperlink ref="E4506" location="A125603672X" display="A125603672X" xr:uid="{00000000-0004-0000-0000-00008F110000}"/>
    <hyperlink ref="E4507" location="A125632472W" display="A125632472W" xr:uid="{00000000-0004-0000-0000-000090110000}"/>
    <hyperlink ref="E4508" location="A125618072W" display="A125618072W" xr:uid="{00000000-0004-0000-0000-000091110000}"/>
    <hyperlink ref="E4509" location="A125595034W" display="A125595034W" xr:uid="{00000000-0004-0000-0000-000092110000}"/>
    <hyperlink ref="E4510" location="A125623834A" display="A125623834A" xr:uid="{00000000-0004-0000-0000-000093110000}"/>
    <hyperlink ref="E4511" location="A125609434A" display="A125609434A" xr:uid="{00000000-0004-0000-0000-000094110000}"/>
    <hyperlink ref="E4512" location="A125594920W" display="A125594920W" xr:uid="{00000000-0004-0000-0000-000095110000}"/>
    <hyperlink ref="E4513" location="A125623720C" display="A125623720C" xr:uid="{00000000-0004-0000-0000-000096110000}"/>
    <hyperlink ref="E4514" location="A125609320C" display="A125609320C" xr:uid="{00000000-0004-0000-0000-000097110000}"/>
    <hyperlink ref="E4515" location="A125597800J" display="A125597800J" xr:uid="{00000000-0004-0000-0000-000098110000}"/>
    <hyperlink ref="E4516" location="A125626600R" display="A125626600R" xr:uid="{00000000-0004-0000-0000-000099110000}"/>
    <hyperlink ref="E4517" location="A125612200V" display="A125612200V" xr:uid="{00000000-0004-0000-0000-00009A110000}"/>
    <hyperlink ref="E4518" location="A125592040L" display="A125592040L" xr:uid="{00000000-0004-0000-0000-00009B110000}"/>
    <hyperlink ref="E4519" location="A125620840T" display="A125620840T" xr:uid="{00000000-0004-0000-0000-00009C110000}"/>
    <hyperlink ref="E4520" location="A125606440T" display="A125606440T" xr:uid="{00000000-0004-0000-0000-00009D110000}"/>
    <hyperlink ref="E4521" location="A125600680V" display="A125600680V" xr:uid="{00000000-0004-0000-0000-00009E110000}"/>
    <hyperlink ref="E4522" location="A125629480L" display="A125629480L" xr:uid="{00000000-0004-0000-0000-00009F110000}"/>
    <hyperlink ref="E4523" location="A125615080T" display="A125615080T" xr:uid="{00000000-0004-0000-0000-0000A0110000}"/>
    <hyperlink ref="E4524" location="A125603560F" display="A125603560F" xr:uid="{00000000-0004-0000-0000-0000A1110000}"/>
    <hyperlink ref="E4525" location="A125632360C" display="A125632360C" xr:uid="{00000000-0004-0000-0000-0000A2110000}"/>
    <hyperlink ref="E4526" location="A125617960A" display="A125617960A" xr:uid="{00000000-0004-0000-0000-0000A3110000}"/>
    <hyperlink ref="E4527" location="A125594922A" display="A125594922A" xr:uid="{00000000-0004-0000-0000-0000A4110000}"/>
    <hyperlink ref="E4528" location="A125623722J" display="A125623722J" xr:uid="{00000000-0004-0000-0000-0000A5110000}"/>
    <hyperlink ref="E4529" location="A125609322J" display="A125609322J" xr:uid="{00000000-0004-0000-0000-0000A6110000}"/>
    <hyperlink ref="E4530" location="A125594800C" display="A125594800C" xr:uid="{00000000-0004-0000-0000-0000A7110000}"/>
    <hyperlink ref="E4531" location="A125623600K" display="A125623600K" xr:uid="{00000000-0004-0000-0000-0000A8110000}"/>
    <hyperlink ref="E4532" location="A125609200K" display="A125609200K" xr:uid="{00000000-0004-0000-0000-0000A9110000}"/>
    <hyperlink ref="E4533" location="A125597680A" display="A125597680A" xr:uid="{00000000-0004-0000-0000-0000AA110000}"/>
    <hyperlink ref="E4534" location="A125626480J" display="A125626480J" xr:uid="{00000000-0004-0000-0000-0000AB110000}"/>
    <hyperlink ref="E4535" location="A125612080L" display="A125612080L" xr:uid="{00000000-0004-0000-0000-0000AC110000}"/>
    <hyperlink ref="E4536" location="A125591920T" display="A125591920T" xr:uid="{00000000-0004-0000-0000-0000AD110000}"/>
    <hyperlink ref="E4537" location="A125620720X" display="A125620720X" xr:uid="{00000000-0004-0000-0000-0000AE110000}"/>
    <hyperlink ref="E4538" location="A125606320X" display="A125606320X" xr:uid="{00000000-0004-0000-0000-0000AF110000}"/>
    <hyperlink ref="E4539" location="A125600560A" display="A125600560A" xr:uid="{00000000-0004-0000-0000-0000B0110000}"/>
    <hyperlink ref="E4540" location="A125629360V" display="A125629360V" xr:uid="{00000000-0004-0000-0000-0000B1110000}"/>
    <hyperlink ref="E4541" location="A125614960W" display="A125614960W" xr:uid="{00000000-0004-0000-0000-0000B2110000}"/>
    <hyperlink ref="E4542" location="A125603440L" display="A125603440L" xr:uid="{00000000-0004-0000-0000-0000B3110000}"/>
    <hyperlink ref="E4543" location="A125632240K" display="A125632240K" xr:uid="{00000000-0004-0000-0000-0000B4110000}"/>
    <hyperlink ref="E4544" location="A125617840J" display="A125617840J" xr:uid="{00000000-0004-0000-0000-0000B5110000}"/>
    <hyperlink ref="E4545" location="A125594802J" display="A125594802J" xr:uid="{00000000-0004-0000-0000-0000B6110000}"/>
    <hyperlink ref="E4546" location="A125623602R" display="A125623602R" xr:uid="{00000000-0004-0000-0000-0000B7110000}"/>
    <hyperlink ref="E4547" location="A125609202R" display="A125609202R" xr:uid="{00000000-0004-0000-0000-0000B8110000}"/>
    <hyperlink ref="E4548" location="A125594928R" display="A125594928R" xr:uid="{00000000-0004-0000-0000-0000B9110000}"/>
    <hyperlink ref="E4549" location="A125623728W" display="A125623728W" xr:uid="{00000000-0004-0000-0000-0000BA110000}"/>
    <hyperlink ref="E4550" location="A125609328W" display="A125609328W" xr:uid="{00000000-0004-0000-0000-0000BB110000}"/>
    <hyperlink ref="E4551" location="A125597808A" display="A125597808A" xr:uid="{00000000-0004-0000-0000-0000BC110000}"/>
    <hyperlink ref="E4552" location="A125626608J" display="A125626608J" xr:uid="{00000000-0004-0000-0000-0000BD110000}"/>
    <hyperlink ref="E4553" location="A125612208L" display="A125612208L" xr:uid="{00000000-0004-0000-0000-0000BE110000}"/>
    <hyperlink ref="E4554" location="A125592048F" display="A125592048F" xr:uid="{00000000-0004-0000-0000-0000BF110000}"/>
    <hyperlink ref="E4555" location="A125620848K" display="A125620848K" xr:uid="{00000000-0004-0000-0000-0000C0110000}"/>
    <hyperlink ref="E4556" location="A125606448K" display="A125606448K" xr:uid="{00000000-0004-0000-0000-0000C1110000}"/>
    <hyperlink ref="E4557" location="A125600688L" display="A125600688L" xr:uid="{00000000-0004-0000-0000-0000C2110000}"/>
    <hyperlink ref="E4558" location="A125629488F" display="A125629488F" xr:uid="{00000000-0004-0000-0000-0000C3110000}"/>
    <hyperlink ref="E4559" location="A125615088K" display="A125615088K" xr:uid="{00000000-0004-0000-0000-0000C4110000}"/>
    <hyperlink ref="E4560" location="A125603568X" display="A125603568X" xr:uid="{00000000-0004-0000-0000-0000C5110000}"/>
    <hyperlink ref="E4561" location="A125632368W" display="A125632368W" xr:uid="{00000000-0004-0000-0000-0000C6110000}"/>
    <hyperlink ref="E4562" location="A125617968V" display="A125617968V" xr:uid="{00000000-0004-0000-0000-0000C7110000}"/>
    <hyperlink ref="E4563" location="A125594930A" display="A125594930A" xr:uid="{00000000-0004-0000-0000-0000C8110000}"/>
    <hyperlink ref="E4564" location="A125623730J" display="A125623730J" xr:uid="{00000000-0004-0000-0000-0000C9110000}"/>
    <hyperlink ref="E4565" location="A125609330J" display="A125609330J" xr:uid="{00000000-0004-0000-0000-0000CA110000}"/>
    <hyperlink ref="E4566" location="A125594936R" display="A125594936R" xr:uid="{00000000-0004-0000-0000-0000CB110000}"/>
    <hyperlink ref="E4567" location="A125623736W" display="A125623736W" xr:uid="{00000000-0004-0000-0000-0000CC110000}"/>
    <hyperlink ref="E4568" location="A125609336W" display="A125609336W" xr:uid="{00000000-0004-0000-0000-0000CD110000}"/>
    <hyperlink ref="E4569" location="A125597816A" display="A125597816A" xr:uid="{00000000-0004-0000-0000-0000CE110000}"/>
    <hyperlink ref="E4570" location="A125626616J" display="A125626616J" xr:uid="{00000000-0004-0000-0000-0000CF110000}"/>
    <hyperlink ref="E4571" location="A125612216L" display="A125612216L" xr:uid="{00000000-0004-0000-0000-0000D0110000}"/>
    <hyperlink ref="E4572" location="A125592056F" display="A125592056F" xr:uid="{00000000-0004-0000-0000-0000D1110000}"/>
    <hyperlink ref="E4573" location="A125620856K" display="A125620856K" xr:uid="{00000000-0004-0000-0000-0000D2110000}"/>
    <hyperlink ref="E4574" location="A125606456K" display="A125606456K" xr:uid="{00000000-0004-0000-0000-0000D3110000}"/>
    <hyperlink ref="E4575" location="A125600696L" display="A125600696L" xr:uid="{00000000-0004-0000-0000-0000D4110000}"/>
    <hyperlink ref="E4576" location="A125629496F" display="A125629496F" xr:uid="{00000000-0004-0000-0000-0000D5110000}"/>
    <hyperlink ref="E4577" location="A125615096K" display="A125615096K" xr:uid="{00000000-0004-0000-0000-0000D6110000}"/>
    <hyperlink ref="E4578" location="A125603576X" display="A125603576X" xr:uid="{00000000-0004-0000-0000-0000D7110000}"/>
    <hyperlink ref="E4579" location="A125632376W" display="A125632376W" xr:uid="{00000000-0004-0000-0000-0000D8110000}"/>
    <hyperlink ref="E4580" location="A125617976V" display="A125617976V" xr:uid="{00000000-0004-0000-0000-0000D9110000}"/>
    <hyperlink ref="E4581" location="A125594938V" display="A125594938V" xr:uid="{00000000-0004-0000-0000-0000DA110000}"/>
    <hyperlink ref="E4582" location="A125623738A" display="A125623738A" xr:uid="{00000000-0004-0000-0000-0000DB110000}"/>
    <hyperlink ref="E4583" location="A125609338A" display="A125609338A" xr:uid="{00000000-0004-0000-0000-0000DC110000}"/>
    <hyperlink ref="E4584" location="A125595056K" display="A125595056K" xr:uid="{00000000-0004-0000-0000-0000DD110000}"/>
    <hyperlink ref="E4585" location="A125623856R" display="A125623856R" xr:uid="{00000000-0004-0000-0000-0000DE110000}"/>
    <hyperlink ref="E4586" location="A125609456R" display="A125609456R" xr:uid="{00000000-0004-0000-0000-0000DF110000}"/>
    <hyperlink ref="E4587" location="A125597936V" display="A125597936V" xr:uid="{00000000-0004-0000-0000-0000E0110000}"/>
    <hyperlink ref="E4588" location="A125626736A" display="A125626736A" xr:uid="{00000000-0004-0000-0000-0000E1110000}"/>
    <hyperlink ref="E4589" location="A125612336F" display="A125612336F" xr:uid="{00000000-0004-0000-0000-0000E2110000}"/>
    <hyperlink ref="E4590" location="A125592176X" display="A125592176X" xr:uid="{00000000-0004-0000-0000-0000E3110000}"/>
    <hyperlink ref="E4591" location="A125620976C" display="A125620976C" xr:uid="{00000000-0004-0000-0000-0000E4110000}"/>
    <hyperlink ref="E4592" location="A125606576C" display="A125606576C" xr:uid="{00000000-0004-0000-0000-0000E5110000}"/>
    <hyperlink ref="E4593" location="A125600816V" display="A125600816V" xr:uid="{00000000-0004-0000-0000-0000E6110000}"/>
    <hyperlink ref="E4594" location="A125629616L" display="A125629616L" xr:uid="{00000000-0004-0000-0000-0000E7110000}"/>
    <hyperlink ref="E4595" location="A125615216T" display="A125615216T" xr:uid="{00000000-0004-0000-0000-0000E8110000}"/>
    <hyperlink ref="E4596" location="A125603696T" display="A125603696T" xr:uid="{00000000-0004-0000-0000-0000E9110000}"/>
    <hyperlink ref="E4597" location="A125632496R" display="A125632496R" xr:uid="{00000000-0004-0000-0000-0000EA110000}"/>
    <hyperlink ref="E4598" location="A125618096R" display="A125618096R" xr:uid="{00000000-0004-0000-0000-0000EB110000}"/>
    <hyperlink ref="E4599" location="A125595058R" display="A125595058R" xr:uid="{00000000-0004-0000-0000-0000EC110000}"/>
    <hyperlink ref="E4600" location="A125623858V" display="A125623858V" xr:uid="{00000000-0004-0000-0000-0000ED110000}"/>
    <hyperlink ref="E4601" location="A125609458V" display="A125609458V" xr:uid="{00000000-0004-0000-0000-0000EE110000}"/>
    <hyperlink ref="E4602" location="A125594760W" display="A125594760W" xr:uid="{00000000-0004-0000-0000-0000EF110000}"/>
    <hyperlink ref="E4603" location="A125623560C" display="A125623560C" xr:uid="{00000000-0004-0000-0000-0000F0110000}"/>
    <hyperlink ref="E4604" location="A125609160C" display="A125609160C" xr:uid="{00000000-0004-0000-0000-0000F1110000}"/>
    <hyperlink ref="E4605" location="A125597640J" display="A125597640J" xr:uid="{00000000-0004-0000-0000-0000F2110000}"/>
    <hyperlink ref="E4606" location="A125626440R" display="A125626440R" xr:uid="{00000000-0004-0000-0000-0000F3110000}"/>
    <hyperlink ref="E4607" location="A125612040V" display="A125612040V" xr:uid="{00000000-0004-0000-0000-0000F4110000}"/>
    <hyperlink ref="E4608" location="A125591880K" display="A125591880K" xr:uid="{00000000-0004-0000-0000-0000F5110000}"/>
    <hyperlink ref="E4609" location="A125620680T" display="A125620680T" xr:uid="{00000000-0004-0000-0000-0000F6110000}"/>
    <hyperlink ref="E4610" location="A125606280T" display="A125606280T" xr:uid="{00000000-0004-0000-0000-0000F7110000}"/>
    <hyperlink ref="E4611" location="A125600520J" display="A125600520J" xr:uid="{00000000-0004-0000-0000-0000F8110000}"/>
    <hyperlink ref="E4612" location="A125629320A" display="A125629320A" xr:uid="{00000000-0004-0000-0000-0000F9110000}"/>
    <hyperlink ref="E4613" location="A125614920C" display="A125614920C" xr:uid="{00000000-0004-0000-0000-0000FA110000}"/>
    <hyperlink ref="E4614" location="A125603400V" display="A125603400V" xr:uid="{00000000-0004-0000-0000-0000FB110000}"/>
    <hyperlink ref="E4615" location="A125632200T" display="A125632200T" xr:uid="{00000000-0004-0000-0000-0000FC110000}"/>
    <hyperlink ref="E4616" location="A125617800R" display="A125617800R" xr:uid="{00000000-0004-0000-0000-0000FD110000}"/>
    <hyperlink ref="E4617" location="A125594762A" display="A125594762A" xr:uid="{00000000-0004-0000-0000-0000FE110000}"/>
    <hyperlink ref="E4618" location="A125623562J" display="A125623562J" xr:uid="{00000000-0004-0000-0000-0000FF110000}"/>
    <hyperlink ref="E4619" location="A125609162J" display="A125609162J" xr:uid="{00000000-0004-0000-0000-000000120000}"/>
    <hyperlink ref="E4620" location="A125595040T" display="A125595040T" xr:uid="{00000000-0004-0000-0000-000001120000}"/>
    <hyperlink ref="E4621" location="A125623840W" display="A125623840W" xr:uid="{00000000-0004-0000-0000-000002120000}"/>
    <hyperlink ref="E4622" location="A125609440W" display="A125609440W" xr:uid="{00000000-0004-0000-0000-000003120000}"/>
    <hyperlink ref="E4623" location="A125597920A" display="A125597920A" xr:uid="{00000000-0004-0000-0000-000004120000}"/>
    <hyperlink ref="E4624" location="A125626720J" display="A125626720J" xr:uid="{00000000-0004-0000-0000-000005120000}"/>
    <hyperlink ref="E4625" location="A125612320L" display="A125612320L" xr:uid="{00000000-0004-0000-0000-000006120000}"/>
    <hyperlink ref="E4626" location="A125592160F" display="A125592160F" xr:uid="{00000000-0004-0000-0000-000007120000}"/>
    <hyperlink ref="E4627" location="A125620960K" display="A125620960K" xr:uid="{00000000-0004-0000-0000-000008120000}"/>
    <hyperlink ref="E4628" location="A125606560K" display="A125606560K" xr:uid="{00000000-0004-0000-0000-000009120000}"/>
    <hyperlink ref="E4629" location="A125600800A" display="A125600800A" xr:uid="{00000000-0004-0000-0000-00000A120000}"/>
    <hyperlink ref="E4630" location="A125629600V" display="A125629600V" xr:uid="{00000000-0004-0000-0000-00000B120000}"/>
    <hyperlink ref="E4631" location="A125615200X" display="A125615200X" xr:uid="{00000000-0004-0000-0000-00000C120000}"/>
    <hyperlink ref="E4632" location="A125603680X" display="A125603680X" xr:uid="{00000000-0004-0000-0000-00000D120000}"/>
    <hyperlink ref="E4633" location="A125632480W" display="A125632480W" xr:uid="{00000000-0004-0000-0000-00000E120000}"/>
    <hyperlink ref="E4634" location="A125618080W" display="A125618080W" xr:uid="{00000000-0004-0000-0000-00000F120000}"/>
    <hyperlink ref="E4635" location="A125595042W" display="A125595042W" xr:uid="{00000000-0004-0000-0000-000010120000}"/>
    <hyperlink ref="E4636" location="A125623842A" display="A125623842A" xr:uid="{00000000-0004-0000-0000-000011120000}"/>
    <hyperlink ref="E4637" location="A125609442A" display="A125609442A" xr:uid="{00000000-0004-0000-0000-000012120000}"/>
    <hyperlink ref="E4638" location="A125595048K" display="A125595048K" xr:uid="{00000000-0004-0000-0000-000013120000}"/>
    <hyperlink ref="E4639" location="A125623848R" display="A125623848R" xr:uid="{00000000-0004-0000-0000-000014120000}"/>
    <hyperlink ref="E4640" location="A125609448R" display="A125609448R" xr:uid="{00000000-0004-0000-0000-000015120000}"/>
    <hyperlink ref="E4641" location="A125597928V" display="A125597928V" xr:uid="{00000000-0004-0000-0000-000016120000}"/>
    <hyperlink ref="E4642" location="A125626728A" display="A125626728A" xr:uid="{00000000-0004-0000-0000-000017120000}"/>
    <hyperlink ref="E4643" location="A125612328F" display="A125612328F" xr:uid="{00000000-0004-0000-0000-000018120000}"/>
    <hyperlink ref="E4644" location="A125592168X" display="A125592168X" xr:uid="{00000000-0004-0000-0000-000019120000}"/>
    <hyperlink ref="E4645" location="A125620968C" display="A125620968C" xr:uid="{00000000-0004-0000-0000-00001A120000}"/>
    <hyperlink ref="E4646" location="A125606568C" display="A125606568C" xr:uid="{00000000-0004-0000-0000-00001B120000}"/>
    <hyperlink ref="E4647" location="A125600808V" display="A125600808V" xr:uid="{00000000-0004-0000-0000-00001C120000}"/>
    <hyperlink ref="E4648" location="A125629608L" display="A125629608L" xr:uid="{00000000-0004-0000-0000-00001D120000}"/>
    <hyperlink ref="E4649" location="A125615208T" display="A125615208T" xr:uid="{00000000-0004-0000-0000-00001E120000}"/>
    <hyperlink ref="E4650" location="A125603688T" display="A125603688T" xr:uid="{00000000-0004-0000-0000-00001F120000}"/>
    <hyperlink ref="E4651" location="A125632488R" display="A125632488R" xr:uid="{00000000-0004-0000-0000-000020120000}"/>
    <hyperlink ref="E4652" location="A125618088R" display="A125618088R" xr:uid="{00000000-0004-0000-0000-000021120000}"/>
    <hyperlink ref="E4653" location="A125595050W" display="A125595050W" xr:uid="{00000000-0004-0000-0000-000022120000}"/>
    <hyperlink ref="E4654" location="A125623850A" display="A125623850A" xr:uid="{00000000-0004-0000-0000-000023120000}"/>
    <hyperlink ref="E4655" location="A125609450A" display="A125609450A" xr:uid="{00000000-0004-0000-0000-000024120000}"/>
    <hyperlink ref="E4656" location="A125594768R" display="A125594768R" xr:uid="{00000000-0004-0000-0000-000025120000}"/>
    <hyperlink ref="E4657" location="A125623568W" display="A125623568W" xr:uid="{00000000-0004-0000-0000-000026120000}"/>
    <hyperlink ref="E4658" location="A125609168W" display="A125609168W" xr:uid="{00000000-0004-0000-0000-000027120000}"/>
    <hyperlink ref="E4659" location="A125597648A" display="A125597648A" xr:uid="{00000000-0004-0000-0000-000028120000}"/>
    <hyperlink ref="E4660" location="A125626448J" display="A125626448J" xr:uid="{00000000-0004-0000-0000-000029120000}"/>
    <hyperlink ref="E4661" location="A125612048L" display="A125612048L" xr:uid="{00000000-0004-0000-0000-00002A120000}"/>
    <hyperlink ref="E4662" location="A125591888C" display="A125591888C" xr:uid="{00000000-0004-0000-0000-00002B120000}"/>
    <hyperlink ref="E4663" location="A125620688K" display="A125620688K" xr:uid="{00000000-0004-0000-0000-00002C120000}"/>
    <hyperlink ref="E4664" location="A125606288K" display="A125606288K" xr:uid="{00000000-0004-0000-0000-00002D120000}"/>
    <hyperlink ref="E4665" location="A125600528A" display="A125600528A" xr:uid="{00000000-0004-0000-0000-00002E120000}"/>
    <hyperlink ref="E4666" location="A125629328V" display="A125629328V" xr:uid="{00000000-0004-0000-0000-00002F120000}"/>
    <hyperlink ref="E4667" location="A125614928W" display="A125614928W" xr:uid="{00000000-0004-0000-0000-000030120000}"/>
    <hyperlink ref="E4668" location="A125603408L" display="A125603408L" xr:uid="{00000000-0004-0000-0000-000031120000}"/>
    <hyperlink ref="E4669" location="A125632208K" display="A125632208K" xr:uid="{00000000-0004-0000-0000-000032120000}"/>
    <hyperlink ref="E4670" location="A125617808J" display="A125617808J" xr:uid="{00000000-0004-0000-0000-000033120000}"/>
    <hyperlink ref="E4671" location="A125594770A" display="A125594770A" xr:uid="{00000000-0004-0000-0000-000034120000}"/>
    <hyperlink ref="E4672" location="A125623570J" display="A125623570J" xr:uid="{00000000-0004-0000-0000-000035120000}"/>
    <hyperlink ref="E4673" location="A125609170J" display="A125609170J" xr:uid="{00000000-0004-0000-0000-000036120000}"/>
    <hyperlink ref="E4674" location="A125594848R" display="A125594848R" xr:uid="{00000000-0004-0000-0000-000037120000}"/>
    <hyperlink ref="E4675" location="A125623648W" display="A125623648W" xr:uid="{00000000-0004-0000-0000-000038120000}"/>
    <hyperlink ref="E4676" location="A125609248W" display="A125609248W" xr:uid="{00000000-0004-0000-0000-000039120000}"/>
    <hyperlink ref="E4677" location="A125597728A" display="A125597728A" xr:uid="{00000000-0004-0000-0000-00003A120000}"/>
    <hyperlink ref="E4678" location="A125626528J" display="A125626528J" xr:uid="{00000000-0004-0000-0000-00003B120000}"/>
    <hyperlink ref="E4679" location="A125612128L" display="A125612128L" xr:uid="{00000000-0004-0000-0000-00003C120000}"/>
    <hyperlink ref="E4680" location="A125591968C" display="A125591968C" xr:uid="{00000000-0004-0000-0000-00003D120000}"/>
    <hyperlink ref="E4681" location="A125620768K" display="A125620768K" xr:uid="{00000000-0004-0000-0000-00003E120000}"/>
    <hyperlink ref="E4682" location="A125606368K" display="A125606368K" xr:uid="{00000000-0004-0000-0000-00003F120000}"/>
    <hyperlink ref="E4683" location="A125600608A" display="A125600608A" xr:uid="{00000000-0004-0000-0000-000040120000}"/>
    <hyperlink ref="E4684" location="A125629408V" display="A125629408V" xr:uid="{00000000-0004-0000-0000-000041120000}"/>
    <hyperlink ref="E4685" location="A125615008X" display="A125615008X" xr:uid="{00000000-0004-0000-0000-000042120000}"/>
    <hyperlink ref="E4686" location="A125603488X" display="A125603488X" xr:uid="{00000000-0004-0000-0000-000043120000}"/>
    <hyperlink ref="E4687" location="A125632288W" display="A125632288W" xr:uid="{00000000-0004-0000-0000-000044120000}"/>
    <hyperlink ref="E4688" location="A125617888V" display="A125617888V" xr:uid="{00000000-0004-0000-0000-000045120000}"/>
    <hyperlink ref="E4689" location="A125594850A" display="A125594850A" xr:uid="{00000000-0004-0000-0000-000046120000}"/>
    <hyperlink ref="E4690" location="A125623650J" display="A125623650J" xr:uid="{00000000-0004-0000-0000-000047120000}"/>
    <hyperlink ref="E4691" location="A125609250J" display="A125609250J" xr:uid="{00000000-0004-0000-0000-000048120000}"/>
    <hyperlink ref="E4692" location="A125594944R" display="A125594944R" xr:uid="{00000000-0004-0000-0000-000049120000}"/>
    <hyperlink ref="E4693" location="A125623744W" display="A125623744W" xr:uid="{00000000-0004-0000-0000-00004A120000}"/>
    <hyperlink ref="E4694" location="A125609344W" display="A125609344W" xr:uid="{00000000-0004-0000-0000-00004B120000}"/>
    <hyperlink ref="E4695" location="A125597824A" display="A125597824A" xr:uid="{00000000-0004-0000-0000-00004C120000}"/>
    <hyperlink ref="E4696" location="A125626624J" display="A125626624J" xr:uid="{00000000-0004-0000-0000-00004D120000}"/>
    <hyperlink ref="E4697" location="A125612224L" display="A125612224L" xr:uid="{00000000-0004-0000-0000-00004E120000}"/>
    <hyperlink ref="E4698" location="A125592064F" display="A125592064F" xr:uid="{00000000-0004-0000-0000-00004F120000}"/>
    <hyperlink ref="E4699" location="A125620864K" display="A125620864K" xr:uid="{00000000-0004-0000-0000-000050120000}"/>
    <hyperlink ref="E4700" location="A125606464K" display="A125606464K" xr:uid="{00000000-0004-0000-0000-000051120000}"/>
    <hyperlink ref="E4701" location="A125600704A" display="A125600704A" xr:uid="{00000000-0004-0000-0000-000052120000}"/>
    <hyperlink ref="E4702" location="A125629504V" display="A125629504V" xr:uid="{00000000-0004-0000-0000-000053120000}"/>
    <hyperlink ref="E4703" location="A125615104X" display="A125615104X" xr:uid="{00000000-0004-0000-0000-000054120000}"/>
    <hyperlink ref="E4704" location="A125603584X" display="A125603584X" xr:uid="{00000000-0004-0000-0000-000055120000}"/>
    <hyperlink ref="E4705" location="A125632384W" display="A125632384W" xr:uid="{00000000-0004-0000-0000-000056120000}"/>
    <hyperlink ref="E4706" location="A125617984V" display="A125617984V" xr:uid="{00000000-0004-0000-0000-000057120000}"/>
    <hyperlink ref="E4707" location="A125594946V" display="A125594946V" xr:uid="{00000000-0004-0000-0000-000058120000}"/>
    <hyperlink ref="E4708" location="A125623746A" display="A125623746A" xr:uid="{00000000-0004-0000-0000-000059120000}"/>
    <hyperlink ref="E4709" location="A125609346A" display="A125609346A" xr:uid="{00000000-0004-0000-0000-00005A120000}"/>
    <hyperlink ref="E4710" location="A125595064K" display="A125595064K" xr:uid="{00000000-0004-0000-0000-00005B120000}"/>
    <hyperlink ref="E4711" location="A125623864R" display="A125623864R" xr:uid="{00000000-0004-0000-0000-00005C120000}"/>
    <hyperlink ref="E4712" location="A125609464R" display="A125609464R" xr:uid="{00000000-0004-0000-0000-00005D120000}"/>
    <hyperlink ref="E4713" location="A125597944V" display="A125597944V" xr:uid="{00000000-0004-0000-0000-00005E120000}"/>
    <hyperlink ref="E4714" location="A125626744A" display="A125626744A" xr:uid="{00000000-0004-0000-0000-00005F120000}"/>
    <hyperlink ref="E4715" location="A125612344F" display="A125612344F" xr:uid="{00000000-0004-0000-0000-000060120000}"/>
    <hyperlink ref="E4716" location="A125592184X" display="A125592184X" xr:uid="{00000000-0004-0000-0000-000061120000}"/>
    <hyperlink ref="E4717" location="A125620984C" display="A125620984C" xr:uid="{00000000-0004-0000-0000-000062120000}"/>
    <hyperlink ref="E4718" location="A125606584C" display="A125606584C" xr:uid="{00000000-0004-0000-0000-000063120000}"/>
    <hyperlink ref="E4719" location="A125600824V" display="A125600824V" xr:uid="{00000000-0004-0000-0000-000064120000}"/>
    <hyperlink ref="E4720" location="A125629624L" display="A125629624L" xr:uid="{00000000-0004-0000-0000-000065120000}"/>
    <hyperlink ref="E4721" location="A125615224T" display="A125615224T" xr:uid="{00000000-0004-0000-0000-000066120000}"/>
    <hyperlink ref="E4722" location="A125603704F" display="A125603704F" xr:uid="{00000000-0004-0000-0000-000067120000}"/>
    <hyperlink ref="E4723" location="A125632504C" display="A125632504C" xr:uid="{00000000-0004-0000-0000-000068120000}"/>
    <hyperlink ref="E4724" location="A125618104C" display="A125618104C" xr:uid="{00000000-0004-0000-0000-000069120000}"/>
    <hyperlink ref="E4725" location="A125595066R" display="A125595066R" xr:uid="{00000000-0004-0000-0000-00006A120000}"/>
    <hyperlink ref="E4726" location="A125623866V" display="A125623866V" xr:uid="{00000000-0004-0000-0000-00006B120000}"/>
    <hyperlink ref="E4727" location="A125609466V" display="A125609466V" xr:uid="{00000000-0004-0000-0000-00006C120000}"/>
    <hyperlink ref="E4728" location="A125594776R" display="A125594776R" xr:uid="{00000000-0004-0000-0000-00006D120000}"/>
    <hyperlink ref="E4729" location="A125623576W" display="A125623576W" xr:uid="{00000000-0004-0000-0000-00006E120000}"/>
    <hyperlink ref="E4730" location="A125609176W" display="A125609176W" xr:uid="{00000000-0004-0000-0000-00006F120000}"/>
    <hyperlink ref="E4731" location="A125597656A" display="A125597656A" xr:uid="{00000000-0004-0000-0000-000070120000}"/>
    <hyperlink ref="E4732" location="A125626456J" display="A125626456J" xr:uid="{00000000-0004-0000-0000-000071120000}"/>
    <hyperlink ref="E4733" location="A125612056L" display="A125612056L" xr:uid="{00000000-0004-0000-0000-000072120000}"/>
    <hyperlink ref="E4734" location="A125591896C" display="A125591896C" xr:uid="{00000000-0004-0000-0000-000073120000}"/>
    <hyperlink ref="E4735" location="A125620696K" display="A125620696K" xr:uid="{00000000-0004-0000-0000-000074120000}"/>
    <hyperlink ref="E4736" location="A125606296K" display="A125606296K" xr:uid="{00000000-0004-0000-0000-000075120000}"/>
    <hyperlink ref="E4737" location="A125600536A" display="A125600536A" xr:uid="{00000000-0004-0000-0000-000076120000}"/>
    <hyperlink ref="E4738" location="A125629336V" display="A125629336V" xr:uid="{00000000-0004-0000-0000-000077120000}"/>
    <hyperlink ref="E4739" location="A125614936W" display="A125614936W" xr:uid="{00000000-0004-0000-0000-000078120000}"/>
    <hyperlink ref="E4740" location="A125603416L" display="A125603416L" xr:uid="{00000000-0004-0000-0000-000079120000}"/>
    <hyperlink ref="E4741" location="A125632216K" display="A125632216K" xr:uid="{00000000-0004-0000-0000-00007A120000}"/>
    <hyperlink ref="E4742" location="A125617816J" display="A125617816J" xr:uid="{00000000-0004-0000-0000-00007B120000}"/>
    <hyperlink ref="E4743" location="A125594778V" display="A125594778V" xr:uid="{00000000-0004-0000-0000-00007C120000}"/>
    <hyperlink ref="E4744" location="A125623578A" display="A125623578A" xr:uid="{00000000-0004-0000-0000-00007D120000}"/>
    <hyperlink ref="E4745" location="A125609178A" display="A125609178A" xr:uid="{00000000-0004-0000-0000-00007E120000}"/>
    <hyperlink ref="E4746" location="A125594984J" display="A125594984J" xr:uid="{00000000-0004-0000-0000-00007F120000}"/>
    <hyperlink ref="E4747" location="A125623784R" display="A125623784R" xr:uid="{00000000-0004-0000-0000-000080120000}"/>
    <hyperlink ref="E4748" location="A125609384R" display="A125609384R" xr:uid="{00000000-0004-0000-0000-000081120000}"/>
    <hyperlink ref="E4749" location="A125597864V" display="A125597864V" xr:uid="{00000000-0004-0000-0000-000082120000}"/>
    <hyperlink ref="E4750" location="A125626664A" display="A125626664A" xr:uid="{00000000-0004-0000-0000-000083120000}"/>
    <hyperlink ref="E4751" location="A125612264F" display="A125612264F" xr:uid="{00000000-0004-0000-0000-000084120000}"/>
    <hyperlink ref="E4752" location="A125592104L" display="A125592104L" xr:uid="{00000000-0004-0000-0000-000085120000}"/>
    <hyperlink ref="E4753" location="A125620904T" display="A125620904T" xr:uid="{00000000-0004-0000-0000-000086120000}"/>
    <hyperlink ref="E4754" location="A125606504T" display="A125606504T" xr:uid="{00000000-0004-0000-0000-000087120000}"/>
    <hyperlink ref="E4755" location="A125600744V" display="A125600744V" xr:uid="{00000000-0004-0000-0000-000088120000}"/>
    <hyperlink ref="E4756" location="A125629544L" display="A125629544L" xr:uid="{00000000-0004-0000-0000-000089120000}"/>
    <hyperlink ref="E4757" location="A125615144T" display="A125615144T" xr:uid="{00000000-0004-0000-0000-00008A120000}"/>
    <hyperlink ref="E4758" location="A125603624F" display="A125603624F" xr:uid="{00000000-0004-0000-0000-00008B120000}"/>
    <hyperlink ref="E4759" location="A125632424C" display="A125632424C" xr:uid="{00000000-0004-0000-0000-00008C120000}"/>
    <hyperlink ref="E4760" location="A125618024C" display="A125618024C" xr:uid="{00000000-0004-0000-0000-00008D120000}"/>
    <hyperlink ref="E4761" location="A125594986L" display="A125594986L" xr:uid="{00000000-0004-0000-0000-00008E120000}"/>
    <hyperlink ref="E4762" location="A125623786V" display="A125623786V" xr:uid="{00000000-0004-0000-0000-00008F120000}"/>
    <hyperlink ref="E4763" location="A125609386V" display="A125609386V" xr:uid="{00000000-0004-0000-0000-000090120000}"/>
    <hyperlink ref="E4764" location="A125594992J" display="A125594992J" xr:uid="{00000000-0004-0000-0000-000091120000}"/>
    <hyperlink ref="E4765" location="A125623792R" display="A125623792R" xr:uid="{00000000-0004-0000-0000-000092120000}"/>
    <hyperlink ref="E4766" location="A125609392R" display="A125609392R" xr:uid="{00000000-0004-0000-0000-000093120000}"/>
    <hyperlink ref="E4767" location="A125597872V" display="A125597872V" xr:uid="{00000000-0004-0000-0000-000094120000}"/>
    <hyperlink ref="E4768" location="A125626672A" display="A125626672A" xr:uid="{00000000-0004-0000-0000-000095120000}"/>
    <hyperlink ref="E4769" location="A125612272F" display="A125612272F" xr:uid="{00000000-0004-0000-0000-000096120000}"/>
    <hyperlink ref="E4770" location="A125592112L" display="A125592112L" xr:uid="{00000000-0004-0000-0000-000097120000}"/>
    <hyperlink ref="E4771" location="A125620912T" display="A125620912T" xr:uid="{00000000-0004-0000-0000-000098120000}"/>
    <hyperlink ref="E4772" location="A125606512T" display="A125606512T" xr:uid="{00000000-0004-0000-0000-000099120000}"/>
    <hyperlink ref="E4773" location="A125600752V" display="A125600752V" xr:uid="{00000000-0004-0000-0000-00009A120000}"/>
    <hyperlink ref="E4774" location="A125629552L" display="A125629552L" xr:uid="{00000000-0004-0000-0000-00009B120000}"/>
    <hyperlink ref="E4775" location="A125615152T" display="A125615152T" xr:uid="{00000000-0004-0000-0000-00009C120000}"/>
    <hyperlink ref="E4776" location="A125603632F" display="A125603632F" xr:uid="{00000000-0004-0000-0000-00009D120000}"/>
    <hyperlink ref="E4777" location="A125632432C" display="A125632432C" xr:uid="{00000000-0004-0000-0000-00009E120000}"/>
    <hyperlink ref="E4778" location="A125618032C" display="A125618032C" xr:uid="{00000000-0004-0000-0000-00009F120000}"/>
    <hyperlink ref="E4779" location="A125594994L" display="A125594994L" xr:uid="{00000000-0004-0000-0000-0000A0120000}"/>
    <hyperlink ref="E4780" location="A125623794V" display="A125623794V" xr:uid="{00000000-0004-0000-0000-0000A1120000}"/>
    <hyperlink ref="E4781" location="A125609394V" display="A125609394V" xr:uid="{00000000-0004-0000-0000-0000A2120000}"/>
    <hyperlink ref="E4782" location="A125594816W" display="A125594816W" xr:uid="{00000000-0004-0000-0000-0000A3120000}"/>
    <hyperlink ref="E4783" location="A125623616C" display="A125623616C" xr:uid="{00000000-0004-0000-0000-0000A4120000}"/>
    <hyperlink ref="E4784" location="A125609216C" display="A125609216C" xr:uid="{00000000-0004-0000-0000-0000A5120000}"/>
    <hyperlink ref="E4785" location="A125597696V" display="A125597696V" xr:uid="{00000000-0004-0000-0000-0000A6120000}"/>
    <hyperlink ref="E4786" location="A125626496A" display="A125626496A" xr:uid="{00000000-0004-0000-0000-0000A7120000}"/>
    <hyperlink ref="E4787" location="A125612096F" display="A125612096F" xr:uid="{00000000-0004-0000-0000-0000A8120000}"/>
    <hyperlink ref="E4788" location="A125591936K" display="A125591936K" xr:uid="{00000000-0004-0000-0000-0000A9120000}"/>
    <hyperlink ref="E4789" location="A125620736T" display="A125620736T" xr:uid="{00000000-0004-0000-0000-0000AA120000}"/>
    <hyperlink ref="E4790" location="A125606336T" display="A125606336T" xr:uid="{00000000-0004-0000-0000-0000AB120000}"/>
    <hyperlink ref="E4791" location="A125600576V" display="A125600576V" xr:uid="{00000000-0004-0000-0000-0000AC120000}"/>
    <hyperlink ref="E4792" location="A125629376L" display="A125629376L" xr:uid="{00000000-0004-0000-0000-0000AD120000}"/>
    <hyperlink ref="E4793" location="A125614976R" display="A125614976R" xr:uid="{00000000-0004-0000-0000-0000AE120000}"/>
    <hyperlink ref="E4794" location="A125603456F" display="A125603456F" xr:uid="{00000000-0004-0000-0000-0000AF120000}"/>
    <hyperlink ref="E4795" location="A125632256C" display="A125632256C" xr:uid="{00000000-0004-0000-0000-0000B0120000}"/>
    <hyperlink ref="E4796" location="A125617856A" display="A125617856A" xr:uid="{00000000-0004-0000-0000-0000B1120000}"/>
    <hyperlink ref="E4797" location="A125594818A" display="A125594818A" xr:uid="{00000000-0004-0000-0000-0000B2120000}"/>
    <hyperlink ref="E4798" location="A125623618J" display="A125623618J" xr:uid="{00000000-0004-0000-0000-0000B3120000}"/>
    <hyperlink ref="E4799" location="A125609218J" display="A125609218J" xr:uid="{00000000-0004-0000-0000-0000B4120000}"/>
    <hyperlink ref="E4800" location="A125594784R" display="A125594784R" xr:uid="{00000000-0004-0000-0000-0000B5120000}"/>
    <hyperlink ref="E4801" location="A125623584W" display="A125623584W" xr:uid="{00000000-0004-0000-0000-0000B6120000}"/>
    <hyperlink ref="E4802" location="A125609184W" display="A125609184W" xr:uid="{00000000-0004-0000-0000-0000B7120000}"/>
    <hyperlink ref="E4803" location="A125597664A" display="A125597664A" xr:uid="{00000000-0004-0000-0000-0000B8120000}"/>
    <hyperlink ref="E4804" location="A125626464J" display="A125626464J" xr:uid="{00000000-0004-0000-0000-0000B9120000}"/>
    <hyperlink ref="E4805" location="A125612064L" display="A125612064L" xr:uid="{00000000-0004-0000-0000-0000BA120000}"/>
    <hyperlink ref="E4806" location="A125591904T" display="A125591904T" xr:uid="{00000000-0004-0000-0000-0000BB120000}"/>
    <hyperlink ref="E4807" location="A125620704X" display="A125620704X" xr:uid="{00000000-0004-0000-0000-0000BC120000}"/>
    <hyperlink ref="E4808" location="A125606304X" display="A125606304X" xr:uid="{00000000-0004-0000-0000-0000BD120000}"/>
    <hyperlink ref="E4809" location="A125600544A" display="A125600544A" xr:uid="{00000000-0004-0000-0000-0000BE120000}"/>
    <hyperlink ref="E4810" location="A125629344V" display="A125629344V" xr:uid="{00000000-0004-0000-0000-0000BF120000}"/>
    <hyperlink ref="E4811" location="A125614944W" display="A125614944W" xr:uid="{00000000-0004-0000-0000-0000C0120000}"/>
    <hyperlink ref="E4812" location="A125603424L" display="A125603424L" xr:uid="{00000000-0004-0000-0000-0000C1120000}"/>
    <hyperlink ref="E4813" location="A125632224K" display="A125632224K" xr:uid="{00000000-0004-0000-0000-0000C2120000}"/>
    <hyperlink ref="E4814" location="A125617824J" display="A125617824J" xr:uid="{00000000-0004-0000-0000-0000C3120000}"/>
    <hyperlink ref="E4815" location="A125594786V" display="A125594786V" xr:uid="{00000000-0004-0000-0000-0000C4120000}"/>
    <hyperlink ref="E4816" location="A125623586A" display="A125623586A" xr:uid="{00000000-0004-0000-0000-0000C5120000}"/>
    <hyperlink ref="E4817" location="A125609186A" display="A125609186A" xr:uid="{00000000-0004-0000-0000-0000C6120000}"/>
    <hyperlink ref="E4818" location="A125594856R" display="A125594856R" xr:uid="{00000000-0004-0000-0000-0000C7120000}"/>
    <hyperlink ref="E4819" location="A125623656W" display="A125623656W" xr:uid="{00000000-0004-0000-0000-0000C8120000}"/>
    <hyperlink ref="E4820" location="A125609256W" display="A125609256W" xr:uid="{00000000-0004-0000-0000-0000C9120000}"/>
    <hyperlink ref="E4821" location="A125597736A" display="A125597736A" xr:uid="{00000000-0004-0000-0000-0000CA120000}"/>
    <hyperlink ref="E4822" location="A125626536J" display="A125626536J" xr:uid="{00000000-0004-0000-0000-0000CB120000}"/>
    <hyperlink ref="E4823" location="A125612136L" display="A125612136L" xr:uid="{00000000-0004-0000-0000-0000CC120000}"/>
    <hyperlink ref="E4824" location="A125591976C" display="A125591976C" xr:uid="{00000000-0004-0000-0000-0000CD120000}"/>
    <hyperlink ref="E4825" location="A125620776K" display="A125620776K" xr:uid="{00000000-0004-0000-0000-0000CE120000}"/>
    <hyperlink ref="E4826" location="A125606376K" display="A125606376K" xr:uid="{00000000-0004-0000-0000-0000CF120000}"/>
    <hyperlink ref="E4827" location="A125600616A" display="A125600616A" xr:uid="{00000000-0004-0000-0000-0000D0120000}"/>
    <hyperlink ref="E4828" location="A125629416V" display="A125629416V" xr:uid="{00000000-0004-0000-0000-0000D1120000}"/>
    <hyperlink ref="E4829" location="A125615016X" display="A125615016X" xr:uid="{00000000-0004-0000-0000-0000D2120000}"/>
    <hyperlink ref="E4830" location="A125603496X" display="A125603496X" xr:uid="{00000000-0004-0000-0000-0000D3120000}"/>
    <hyperlink ref="E4831" location="A125632296W" display="A125632296W" xr:uid="{00000000-0004-0000-0000-0000D4120000}"/>
    <hyperlink ref="E4832" location="A125617896V" display="A125617896V" xr:uid="{00000000-0004-0000-0000-0000D5120000}"/>
    <hyperlink ref="E4833" location="A125594858V" display="A125594858V" xr:uid="{00000000-0004-0000-0000-0000D6120000}"/>
    <hyperlink ref="E4834" location="A125623658A" display="A125623658A" xr:uid="{00000000-0004-0000-0000-0000D7120000}"/>
    <hyperlink ref="E4835" location="A125609258A" display="A125609258A" xr:uid="{00000000-0004-0000-0000-0000D8120000}"/>
    <hyperlink ref="E4836" location="A125594808W" display="A125594808W" xr:uid="{00000000-0004-0000-0000-0000D9120000}"/>
    <hyperlink ref="E4837" location="A125623608C" display="A125623608C" xr:uid="{00000000-0004-0000-0000-0000DA120000}"/>
    <hyperlink ref="E4838" location="A125609208C" display="A125609208C" xr:uid="{00000000-0004-0000-0000-0000DB120000}"/>
    <hyperlink ref="E4839" location="A125597688V" display="A125597688V" xr:uid="{00000000-0004-0000-0000-0000DC120000}"/>
    <hyperlink ref="E4840" location="A125626488A" display="A125626488A" xr:uid="{00000000-0004-0000-0000-0000DD120000}"/>
    <hyperlink ref="E4841" location="A125612088F" display="A125612088F" xr:uid="{00000000-0004-0000-0000-0000DE120000}"/>
    <hyperlink ref="E4842" location="A125591928K" display="A125591928K" xr:uid="{00000000-0004-0000-0000-0000DF120000}"/>
    <hyperlink ref="E4843" location="A125620728T" display="A125620728T" xr:uid="{00000000-0004-0000-0000-0000E0120000}"/>
    <hyperlink ref="E4844" location="A125606328T" display="A125606328T" xr:uid="{00000000-0004-0000-0000-0000E1120000}"/>
    <hyperlink ref="E4845" location="A125600568V" display="A125600568V" xr:uid="{00000000-0004-0000-0000-0000E2120000}"/>
    <hyperlink ref="E4846" location="A125629368L" display="A125629368L" xr:uid="{00000000-0004-0000-0000-0000E3120000}"/>
    <hyperlink ref="E4847" location="A125614968R" display="A125614968R" xr:uid="{00000000-0004-0000-0000-0000E4120000}"/>
    <hyperlink ref="E4848" location="A125603448F" display="A125603448F" xr:uid="{00000000-0004-0000-0000-0000E5120000}"/>
    <hyperlink ref="E4849" location="A125632248C" display="A125632248C" xr:uid="{00000000-0004-0000-0000-0000E6120000}"/>
    <hyperlink ref="E4850" location="A125617848A" display="A125617848A" xr:uid="{00000000-0004-0000-0000-0000E7120000}"/>
    <hyperlink ref="E4851" location="A125594810J" display="A125594810J" xr:uid="{00000000-0004-0000-0000-0000E8120000}"/>
    <hyperlink ref="E4852" location="A125623610R" display="A125623610R" xr:uid="{00000000-0004-0000-0000-0000E9120000}"/>
    <hyperlink ref="E4853" location="A125609210R" display="A125609210R" xr:uid="{00000000-0004-0000-0000-0000EA120000}"/>
    <hyperlink ref="E4854" location="A125594864R" display="A125594864R" xr:uid="{00000000-0004-0000-0000-0000EB120000}"/>
    <hyperlink ref="E4855" location="A125623664W" display="A125623664W" xr:uid="{00000000-0004-0000-0000-0000EC120000}"/>
    <hyperlink ref="E4856" location="A125609264W" display="A125609264W" xr:uid="{00000000-0004-0000-0000-0000ED120000}"/>
    <hyperlink ref="E4857" location="A125597744A" display="A125597744A" xr:uid="{00000000-0004-0000-0000-0000EE120000}"/>
    <hyperlink ref="E4858" location="A125626544J" display="A125626544J" xr:uid="{00000000-0004-0000-0000-0000EF120000}"/>
    <hyperlink ref="E4859" location="A125612144L" display="A125612144L" xr:uid="{00000000-0004-0000-0000-0000F0120000}"/>
    <hyperlink ref="E4860" location="A125591984C" display="A125591984C" xr:uid="{00000000-0004-0000-0000-0000F1120000}"/>
    <hyperlink ref="E4861" location="A125620784K" display="A125620784K" xr:uid="{00000000-0004-0000-0000-0000F2120000}"/>
    <hyperlink ref="E4862" location="A125606384K" display="A125606384K" xr:uid="{00000000-0004-0000-0000-0000F3120000}"/>
    <hyperlink ref="E4863" location="A125600624A" display="A125600624A" xr:uid="{00000000-0004-0000-0000-0000F4120000}"/>
    <hyperlink ref="E4864" location="A125629424V" display="A125629424V" xr:uid="{00000000-0004-0000-0000-0000F5120000}"/>
    <hyperlink ref="E4865" location="A125615024X" display="A125615024X" xr:uid="{00000000-0004-0000-0000-0000F6120000}"/>
    <hyperlink ref="E4866" location="A125603504L" display="A125603504L" xr:uid="{00000000-0004-0000-0000-0000F7120000}"/>
    <hyperlink ref="E4867" location="A125632304K" display="A125632304K" xr:uid="{00000000-0004-0000-0000-0000F8120000}"/>
    <hyperlink ref="E4868" location="A125617904J" display="A125617904J" xr:uid="{00000000-0004-0000-0000-0000F9120000}"/>
    <hyperlink ref="E4869" location="A125594866V" display="A125594866V" xr:uid="{00000000-0004-0000-0000-0000FA120000}"/>
    <hyperlink ref="E4870" location="A125623666A" display="A125623666A" xr:uid="{00000000-0004-0000-0000-0000FB120000}"/>
    <hyperlink ref="E4871" location="A125609266A" display="A125609266A" xr:uid="{00000000-0004-0000-0000-0000FC120000}"/>
    <hyperlink ref="E4872" location="A125594824W" display="A125594824W" xr:uid="{00000000-0004-0000-0000-0000FD120000}"/>
    <hyperlink ref="E4873" location="A125623624C" display="A125623624C" xr:uid="{00000000-0004-0000-0000-0000FE120000}"/>
    <hyperlink ref="E4874" location="A125609224C" display="A125609224C" xr:uid="{00000000-0004-0000-0000-0000FF120000}"/>
    <hyperlink ref="E4875" location="A125597704J" display="A125597704J" xr:uid="{00000000-0004-0000-0000-000000130000}"/>
    <hyperlink ref="E4876" location="A125626504R" display="A125626504R" xr:uid="{00000000-0004-0000-0000-000001130000}"/>
    <hyperlink ref="E4877" location="A125612104V" display="A125612104V" xr:uid="{00000000-0004-0000-0000-000002130000}"/>
    <hyperlink ref="E4878" location="A125591944K" display="A125591944K" xr:uid="{00000000-0004-0000-0000-000003130000}"/>
    <hyperlink ref="E4879" location="A125620744T" display="A125620744T" xr:uid="{00000000-0004-0000-0000-000004130000}"/>
    <hyperlink ref="E4880" location="A125606344T" display="A125606344T" xr:uid="{00000000-0004-0000-0000-000005130000}"/>
    <hyperlink ref="E4881" location="A125600584V" display="A125600584V" xr:uid="{00000000-0004-0000-0000-000006130000}"/>
    <hyperlink ref="E4882" location="A125629384L" display="A125629384L" xr:uid="{00000000-0004-0000-0000-000007130000}"/>
    <hyperlink ref="E4883" location="A125614984R" display="A125614984R" xr:uid="{00000000-0004-0000-0000-000008130000}"/>
    <hyperlink ref="E4884" location="A125603464F" display="A125603464F" xr:uid="{00000000-0004-0000-0000-000009130000}"/>
    <hyperlink ref="E4885" location="A125632264C" display="A125632264C" xr:uid="{00000000-0004-0000-0000-00000A130000}"/>
    <hyperlink ref="E4886" location="A125617864A" display="A125617864A" xr:uid="{00000000-0004-0000-0000-00000B130000}"/>
    <hyperlink ref="E4887" location="A125594826A" display="A125594826A" xr:uid="{00000000-0004-0000-0000-00000C130000}"/>
    <hyperlink ref="E4888" location="A125623626J" display="A125623626J" xr:uid="{00000000-0004-0000-0000-00000D130000}"/>
    <hyperlink ref="E4889" location="A125609226J" display="A125609226J" xr:uid="{00000000-0004-0000-0000-00000E130000}"/>
    <hyperlink ref="E4890" location="A125594872R" display="A125594872R" xr:uid="{00000000-0004-0000-0000-00000F130000}"/>
    <hyperlink ref="E4891" location="A125623672W" display="A125623672W" xr:uid="{00000000-0004-0000-0000-000010130000}"/>
    <hyperlink ref="E4892" location="A125609272W" display="A125609272W" xr:uid="{00000000-0004-0000-0000-000011130000}"/>
    <hyperlink ref="E4893" location="A125597752A" display="A125597752A" xr:uid="{00000000-0004-0000-0000-000012130000}"/>
    <hyperlink ref="E4894" location="A125626552J" display="A125626552J" xr:uid="{00000000-0004-0000-0000-000013130000}"/>
    <hyperlink ref="E4895" location="A125612152L" display="A125612152L" xr:uid="{00000000-0004-0000-0000-000014130000}"/>
    <hyperlink ref="E4896" location="A125591992C" display="A125591992C" xr:uid="{00000000-0004-0000-0000-000015130000}"/>
    <hyperlink ref="E4897" location="A125620792K" display="A125620792K" xr:uid="{00000000-0004-0000-0000-000016130000}"/>
    <hyperlink ref="E4898" location="A125606392K" display="A125606392K" xr:uid="{00000000-0004-0000-0000-000017130000}"/>
    <hyperlink ref="E4899" location="A125600632A" display="A125600632A" xr:uid="{00000000-0004-0000-0000-000018130000}"/>
    <hyperlink ref="E4900" location="A125629432V" display="A125629432V" xr:uid="{00000000-0004-0000-0000-000019130000}"/>
    <hyperlink ref="E4901" location="A125615032X" display="A125615032X" xr:uid="{00000000-0004-0000-0000-00001A130000}"/>
    <hyperlink ref="E4902" location="A125603512L" display="A125603512L" xr:uid="{00000000-0004-0000-0000-00001B130000}"/>
    <hyperlink ref="E4903" location="A125632312K" display="A125632312K" xr:uid="{00000000-0004-0000-0000-00001C130000}"/>
    <hyperlink ref="E4904" location="A125617912J" display="A125617912J" xr:uid="{00000000-0004-0000-0000-00001D130000}"/>
    <hyperlink ref="E4905" location="A125594874V" display="A125594874V" xr:uid="{00000000-0004-0000-0000-00001E130000}"/>
    <hyperlink ref="E4906" location="A125623674A" display="A125623674A" xr:uid="{00000000-0004-0000-0000-00001F130000}"/>
    <hyperlink ref="E4907" location="A125609274A" display="A125609274A" xr:uid="{00000000-0004-0000-0000-000020130000}"/>
    <hyperlink ref="E4908" location="A125594952R" display="A125594952R" xr:uid="{00000000-0004-0000-0000-000021130000}"/>
    <hyperlink ref="E4909" location="A125623752W" display="A125623752W" xr:uid="{00000000-0004-0000-0000-000022130000}"/>
    <hyperlink ref="E4910" location="A125609352W" display="A125609352W" xr:uid="{00000000-0004-0000-0000-000023130000}"/>
    <hyperlink ref="E4911" location="A125597832A" display="A125597832A" xr:uid="{00000000-0004-0000-0000-000024130000}"/>
    <hyperlink ref="E4912" location="A125626632J" display="A125626632J" xr:uid="{00000000-0004-0000-0000-000025130000}"/>
    <hyperlink ref="E4913" location="A125612232L" display="A125612232L" xr:uid="{00000000-0004-0000-0000-000026130000}"/>
    <hyperlink ref="E4914" location="A125592072F" display="A125592072F" xr:uid="{00000000-0004-0000-0000-000027130000}"/>
    <hyperlink ref="E4915" location="A125620872K" display="A125620872K" xr:uid="{00000000-0004-0000-0000-000028130000}"/>
    <hyperlink ref="E4916" location="A125606472K" display="A125606472K" xr:uid="{00000000-0004-0000-0000-000029130000}"/>
    <hyperlink ref="E4917" location="A125600712A" display="A125600712A" xr:uid="{00000000-0004-0000-0000-00002A130000}"/>
    <hyperlink ref="E4918" location="A125629512V" display="A125629512V" xr:uid="{00000000-0004-0000-0000-00002B130000}"/>
    <hyperlink ref="E4919" location="A125615112X" display="A125615112X" xr:uid="{00000000-0004-0000-0000-00002C130000}"/>
    <hyperlink ref="E4920" location="A125603592X" display="A125603592X" xr:uid="{00000000-0004-0000-0000-00002D130000}"/>
    <hyperlink ref="E4921" location="A125632392W" display="A125632392W" xr:uid="{00000000-0004-0000-0000-00002E130000}"/>
    <hyperlink ref="E4922" location="A125617992V" display="A125617992V" xr:uid="{00000000-0004-0000-0000-00002F130000}"/>
    <hyperlink ref="E4923" location="A125594954V" display="A125594954V" xr:uid="{00000000-0004-0000-0000-000030130000}"/>
    <hyperlink ref="E4924" location="A125623754A" display="A125623754A" xr:uid="{00000000-0004-0000-0000-000031130000}"/>
    <hyperlink ref="E4925" location="A125609354A" display="A125609354A" xr:uid="{00000000-0004-0000-0000-000032130000}"/>
    <hyperlink ref="E4926" location="A125594880R" display="A125594880R" xr:uid="{00000000-0004-0000-0000-000033130000}"/>
    <hyperlink ref="E4927" location="A125623680W" display="A125623680W" xr:uid="{00000000-0004-0000-0000-000034130000}"/>
    <hyperlink ref="E4928" location="A125609280W" display="A125609280W" xr:uid="{00000000-0004-0000-0000-000035130000}"/>
    <hyperlink ref="E4929" location="A125597760A" display="A125597760A" xr:uid="{00000000-0004-0000-0000-000036130000}"/>
    <hyperlink ref="E4930" location="A125626560J" display="A125626560J" xr:uid="{00000000-0004-0000-0000-000037130000}"/>
    <hyperlink ref="E4931" location="A125612160L" display="A125612160L" xr:uid="{00000000-0004-0000-0000-000038130000}"/>
    <hyperlink ref="E4932" location="A125592000V" display="A125592000V" xr:uid="{00000000-0004-0000-0000-000039130000}"/>
    <hyperlink ref="E4933" location="A125620800X" display="A125620800X" xr:uid="{00000000-0004-0000-0000-00003A130000}"/>
    <hyperlink ref="E4934" location="A125606400X" display="A125606400X" xr:uid="{00000000-0004-0000-0000-00003B130000}"/>
    <hyperlink ref="E4935" location="A125600640A" display="A125600640A" xr:uid="{00000000-0004-0000-0000-00003C130000}"/>
    <hyperlink ref="E4936" location="A125629440V" display="A125629440V" xr:uid="{00000000-0004-0000-0000-00003D130000}"/>
    <hyperlink ref="E4937" location="A125615040X" display="A125615040X" xr:uid="{00000000-0004-0000-0000-00003E130000}"/>
    <hyperlink ref="E4938" location="A125603520L" display="A125603520L" xr:uid="{00000000-0004-0000-0000-00003F130000}"/>
    <hyperlink ref="E4939" location="A125632320K" display="A125632320K" xr:uid="{00000000-0004-0000-0000-000040130000}"/>
    <hyperlink ref="E4940" location="A125617920J" display="A125617920J" xr:uid="{00000000-0004-0000-0000-000041130000}"/>
    <hyperlink ref="E4941" location="A125594882V" display="A125594882V" xr:uid="{00000000-0004-0000-0000-000042130000}"/>
    <hyperlink ref="E4942" location="A125623682A" display="A125623682A" xr:uid="{00000000-0004-0000-0000-000043130000}"/>
    <hyperlink ref="E4943" location="A125609282A" display="A125609282A" xr:uid="{00000000-0004-0000-0000-000044130000}"/>
    <hyperlink ref="E4944" location="A125594832W" display="A125594832W" xr:uid="{00000000-0004-0000-0000-000045130000}"/>
    <hyperlink ref="E4945" location="A125623632C" display="A125623632C" xr:uid="{00000000-0004-0000-0000-000046130000}"/>
    <hyperlink ref="E4946" location="A125609232C" display="A125609232C" xr:uid="{00000000-0004-0000-0000-000047130000}"/>
    <hyperlink ref="E4947" location="A125597712J" display="A125597712J" xr:uid="{00000000-0004-0000-0000-000048130000}"/>
    <hyperlink ref="E4948" location="A125626512R" display="A125626512R" xr:uid="{00000000-0004-0000-0000-000049130000}"/>
    <hyperlink ref="E4949" location="A125612112V" display="A125612112V" xr:uid="{00000000-0004-0000-0000-00004A130000}"/>
    <hyperlink ref="E4950" location="A125591952K" display="A125591952K" xr:uid="{00000000-0004-0000-0000-00004B130000}"/>
    <hyperlink ref="E4951" location="A125620752T" display="A125620752T" xr:uid="{00000000-0004-0000-0000-00004C130000}"/>
    <hyperlink ref="E4952" location="A125606352T" display="A125606352T" xr:uid="{00000000-0004-0000-0000-00004D130000}"/>
    <hyperlink ref="E4953" location="A125600592V" display="A125600592V" xr:uid="{00000000-0004-0000-0000-00004E130000}"/>
    <hyperlink ref="E4954" location="A125629392L" display="A125629392L" xr:uid="{00000000-0004-0000-0000-00004F130000}"/>
    <hyperlink ref="E4955" location="A125614992R" display="A125614992R" xr:uid="{00000000-0004-0000-0000-000050130000}"/>
    <hyperlink ref="E4956" location="A125603472F" display="A125603472F" xr:uid="{00000000-0004-0000-0000-000051130000}"/>
    <hyperlink ref="E4957" location="A125632272C" display="A125632272C" xr:uid="{00000000-0004-0000-0000-000052130000}"/>
    <hyperlink ref="E4958" location="A125617872A" display="A125617872A" xr:uid="{00000000-0004-0000-0000-000053130000}"/>
    <hyperlink ref="E4959" location="A125594834A" display="A125594834A" xr:uid="{00000000-0004-0000-0000-000054130000}"/>
    <hyperlink ref="E4960" location="A125623634J" display="A125623634J" xr:uid="{00000000-0004-0000-0000-000055130000}"/>
    <hyperlink ref="E4961" location="A125609234J" display="A125609234J" xr:uid="{00000000-0004-0000-0000-000056130000}"/>
    <hyperlink ref="E4962" location="A125595000X" display="A125595000X" xr:uid="{00000000-0004-0000-0000-000057130000}"/>
    <hyperlink ref="E4963" location="A125623800C" display="A125623800C" xr:uid="{00000000-0004-0000-0000-000058130000}"/>
    <hyperlink ref="E4964" location="A125609400C" display="A125609400C" xr:uid="{00000000-0004-0000-0000-000059130000}"/>
    <hyperlink ref="E4965" location="A125597880V" display="A125597880V" xr:uid="{00000000-0004-0000-0000-00005A130000}"/>
    <hyperlink ref="E4966" location="A125626680A" display="A125626680A" xr:uid="{00000000-0004-0000-0000-00005B130000}"/>
    <hyperlink ref="E4967" location="A125612280F" display="A125612280F" xr:uid="{00000000-0004-0000-0000-00005C130000}"/>
    <hyperlink ref="E4968" location="A125592120L" display="A125592120L" xr:uid="{00000000-0004-0000-0000-00005D130000}"/>
    <hyperlink ref="E4969" location="A125620920T" display="A125620920T" xr:uid="{00000000-0004-0000-0000-00005E130000}"/>
    <hyperlink ref="E4970" location="A125606520T" display="A125606520T" xr:uid="{00000000-0004-0000-0000-00005F130000}"/>
    <hyperlink ref="E4971" location="A125600760V" display="A125600760V" xr:uid="{00000000-0004-0000-0000-000060130000}"/>
    <hyperlink ref="E4972" location="A125629560L" display="A125629560L" xr:uid="{00000000-0004-0000-0000-000061130000}"/>
    <hyperlink ref="E4973" location="A125615160T" display="A125615160T" xr:uid="{00000000-0004-0000-0000-000062130000}"/>
    <hyperlink ref="E4974" location="A125603640F" display="A125603640F" xr:uid="{00000000-0004-0000-0000-000063130000}"/>
    <hyperlink ref="E4975" location="A125632440C" display="A125632440C" xr:uid="{00000000-0004-0000-0000-000064130000}"/>
    <hyperlink ref="E4976" location="A125618040C" display="A125618040C" xr:uid="{00000000-0004-0000-0000-000065130000}"/>
    <hyperlink ref="E4977" location="A125595002C" display="A125595002C" xr:uid="{00000000-0004-0000-0000-000066130000}"/>
    <hyperlink ref="E4978" location="A125623802J" display="A125623802J" xr:uid="{00000000-0004-0000-0000-000067130000}"/>
    <hyperlink ref="E4979" location="A125609402J" display="A125609402J" xr:uid="{00000000-0004-0000-0000-000068130000}"/>
    <hyperlink ref="E4980" location="A125594960R" display="A125594960R" xr:uid="{00000000-0004-0000-0000-000069130000}"/>
    <hyperlink ref="E4981" location="A125623760W" display="A125623760W" xr:uid="{00000000-0004-0000-0000-00006A130000}"/>
    <hyperlink ref="E4982" location="A125609360W" display="A125609360W" xr:uid="{00000000-0004-0000-0000-00006B130000}"/>
    <hyperlink ref="E4983" location="A125597840A" display="A125597840A" xr:uid="{00000000-0004-0000-0000-00006C130000}"/>
    <hyperlink ref="E4984" location="A125626640J" display="A125626640J" xr:uid="{00000000-0004-0000-0000-00006D130000}"/>
    <hyperlink ref="E4985" location="A125612240L" display="A125612240L" xr:uid="{00000000-0004-0000-0000-00006E130000}"/>
    <hyperlink ref="E4986" location="A125592080F" display="A125592080F" xr:uid="{00000000-0004-0000-0000-00006F130000}"/>
    <hyperlink ref="E4987" location="A125620880K" display="A125620880K" xr:uid="{00000000-0004-0000-0000-000070130000}"/>
    <hyperlink ref="E4988" location="A125606480K" display="A125606480K" xr:uid="{00000000-0004-0000-0000-000071130000}"/>
    <hyperlink ref="E4989" location="A125600720A" display="A125600720A" xr:uid="{00000000-0004-0000-0000-000072130000}"/>
    <hyperlink ref="E4990" location="A125629520V" display="A125629520V" xr:uid="{00000000-0004-0000-0000-000073130000}"/>
    <hyperlink ref="E4991" location="A125615120X" display="A125615120X" xr:uid="{00000000-0004-0000-0000-000074130000}"/>
    <hyperlink ref="E4992" location="A125603600L" display="A125603600L" xr:uid="{00000000-0004-0000-0000-000075130000}"/>
    <hyperlink ref="E4993" location="A125632400K" display="A125632400K" xr:uid="{00000000-0004-0000-0000-000076130000}"/>
    <hyperlink ref="E4994" location="A125618000K" display="A125618000K" xr:uid="{00000000-0004-0000-0000-000077130000}"/>
    <hyperlink ref="E4995" location="A125594962V" display="A125594962V" xr:uid="{00000000-0004-0000-0000-000078130000}"/>
    <hyperlink ref="E4996" location="A125623762A" display="A125623762A" xr:uid="{00000000-0004-0000-0000-000079130000}"/>
    <hyperlink ref="E4997" location="A125609362A" display="A125609362A" xr:uid="{00000000-0004-0000-0000-00007A130000}"/>
    <hyperlink ref="E4998" location="A125594968J" display="A125594968J" xr:uid="{00000000-0004-0000-0000-00007B130000}"/>
    <hyperlink ref="E4999" location="A125623768R" display="A125623768R" xr:uid="{00000000-0004-0000-0000-00007C130000}"/>
    <hyperlink ref="E5000" location="A125609368R" display="A125609368R" xr:uid="{00000000-0004-0000-0000-00007D130000}"/>
    <hyperlink ref="E5001" location="A125597848V" display="A125597848V" xr:uid="{00000000-0004-0000-0000-00007E130000}"/>
    <hyperlink ref="E5002" location="A125626648A" display="A125626648A" xr:uid="{00000000-0004-0000-0000-00007F130000}"/>
    <hyperlink ref="E5003" location="A125612248F" display="A125612248F" xr:uid="{00000000-0004-0000-0000-000080130000}"/>
    <hyperlink ref="E5004" location="A125592088X" display="A125592088X" xr:uid="{00000000-0004-0000-0000-000081130000}"/>
    <hyperlink ref="E5005" location="A125620888C" display="A125620888C" xr:uid="{00000000-0004-0000-0000-000082130000}"/>
    <hyperlink ref="E5006" location="A125606488C" display="A125606488C" xr:uid="{00000000-0004-0000-0000-000083130000}"/>
    <hyperlink ref="E5007" location="A125600728V" display="A125600728V" xr:uid="{00000000-0004-0000-0000-000084130000}"/>
    <hyperlink ref="E5008" location="A125629528L" display="A125629528L" xr:uid="{00000000-0004-0000-0000-000085130000}"/>
    <hyperlink ref="E5009" location="A125615128T" display="A125615128T" xr:uid="{00000000-0004-0000-0000-000086130000}"/>
    <hyperlink ref="E5010" location="A125603608F" display="A125603608F" xr:uid="{00000000-0004-0000-0000-000087130000}"/>
    <hyperlink ref="E5011" location="A125632408C" display="A125632408C" xr:uid="{00000000-0004-0000-0000-000088130000}"/>
    <hyperlink ref="E5012" location="A125618008C" display="A125618008C" xr:uid="{00000000-0004-0000-0000-000089130000}"/>
    <hyperlink ref="E5013" location="A125594970V" display="A125594970V" xr:uid="{00000000-0004-0000-0000-00008A130000}"/>
    <hyperlink ref="E5014" location="A125623770A" display="A125623770A" xr:uid="{00000000-0004-0000-0000-00008B130000}"/>
    <hyperlink ref="E5015" location="A125609370A" display="A125609370A" xr:uid="{00000000-0004-0000-0000-00008C130000}"/>
    <hyperlink ref="E5016" location="A125595072K" display="A125595072K" xr:uid="{00000000-0004-0000-0000-00008D130000}"/>
    <hyperlink ref="E5017" location="A125623872R" display="A125623872R" xr:uid="{00000000-0004-0000-0000-00008E130000}"/>
    <hyperlink ref="E5018" location="A125609472R" display="A125609472R" xr:uid="{00000000-0004-0000-0000-00008F130000}"/>
    <hyperlink ref="E5019" location="A125597952V" display="A125597952V" xr:uid="{00000000-0004-0000-0000-000090130000}"/>
    <hyperlink ref="E5020" location="A125626752A" display="A125626752A" xr:uid="{00000000-0004-0000-0000-000091130000}"/>
    <hyperlink ref="E5021" location="A125612352F" display="A125612352F" xr:uid="{00000000-0004-0000-0000-000092130000}"/>
    <hyperlink ref="E5022" location="A125592192X" display="A125592192X" xr:uid="{00000000-0004-0000-0000-000093130000}"/>
    <hyperlink ref="E5023" location="A125620992C" display="A125620992C" xr:uid="{00000000-0004-0000-0000-000094130000}"/>
    <hyperlink ref="E5024" location="A125606592C" display="A125606592C" xr:uid="{00000000-0004-0000-0000-000095130000}"/>
    <hyperlink ref="E5025" location="A125600832V" display="A125600832V" xr:uid="{00000000-0004-0000-0000-000096130000}"/>
    <hyperlink ref="E5026" location="A125629632L" display="A125629632L" xr:uid="{00000000-0004-0000-0000-000097130000}"/>
    <hyperlink ref="E5027" location="A125615232T" display="A125615232T" xr:uid="{00000000-0004-0000-0000-000098130000}"/>
    <hyperlink ref="E5028" location="A125603712F" display="A125603712F" xr:uid="{00000000-0004-0000-0000-000099130000}"/>
    <hyperlink ref="E5029" location="A125632512C" display="A125632512C" xr:uid="{00000000-0004-0000-0000-00009A130000}"/>
    <hyperlink ref="E5030" location="A125618112C" display="A125618112C" xr:uid="{00000000-0004-0000-0000-00009B130000}"/>
    <hyperlink ref="E5031" location="A125595074R" display="A125595074R" xr:uid="{00000000-0004-0000-0000-00009C130000}"/>
    <hyperlink ref="E5032" location="A125623874V" display="A125623874V" xr:uid="{00000000-0004-0000-0000-00009D130000}"/>
    <hyperlink ref="E5033" location="A125609474V" display="A125609474V" xr:uid="{00000000-0004-0000-0000-00009E130000}"/>
    <hyperlink ref="E5034" location="A125594792R" display="A125594792R" xr:uid="{00000000-0004-0000-0000-00009F130000}"/>
    <hyperlink ref="E5035" location="A125623592W" display="A125623592W" xr:uid="{00000000-0004-0000-0000-0000A0130000}"/>
    <hyperlink ref="E5036" location="A125609192W" display="A125609192W" xr:uid="{00000000-0004-0000-0000-0000A1130000}"/>
    <hyperlink ref="E5037" location="A125597672A" display="A125597672A" xr:uid="{00000000-0004-0000-0000-0000A2130000}"/>
    <hyperlink ref="E5038" location="A125626472J" display="A125626472J" xr:uid="{00000000-0004-0000-0000-0000A3130000}"/>
    <hyperlink ref="E5039" location="A125612072L" display="A125612072L" xr:uid="{00000000-0004-0000-0000-0000A4130000}"/>
    <hyperlink ref="E5040" location="A125591912T" display="A125591912T" xr:uid="{00000000-0004-0000-0000-0000A5130000}"/>
    <hyperlink ref="E5041" location="A125620712X" display="A125620712X" xr:uid="{00000000-0004-0000-0000-0000A6130000}"/>
    <hyperlink ref="E5042" location="A125606312X" display="A125606312X" xr:uid="{00000000-0004-0000-0000-0000A7130000}"/>
    <hyperlink ref="E5043" location="A125600552A" display="A125600552A" xr:uid="{00000000-0004-0000-0000-0000A8130000}"/>
    <hyperlink ref="E5044" location="A125629352V" display="A125629352V" xr:uid="{00000000-0004-0000-0000-0000A9130000}"/>
    <hyperlink ref="E5045" location="A125614952W" display="A125614952W" xr:uid="{00000000-0004-0000-0000-0000AA130000}"/>
    <hyperlink ref="E5046" location="A125603432L" display="A125603432L" xr:uid="{00000000-0004-0000-0000-0000AB130000}"/>
    <hyperlink ref="E5047" location="A125632232K" display="A125632232K" xr:uid="{00000000-0004-0000-0000-0000AC130000}"/>
    <hyperlink ref="E5048" location="A125617832J" display="A125617832J" xr:uid="{00000000-0004-0000-0000-0000AD130000}"/>
    <hyperlink ref="E5049" location="A125594794V" display="A125594794V" xr:uid="{00000000-0004-0000-0000-0000AE130000}"/>
    <hyperlink ref="E5050" location="A125623594A" display="A125623594A" xr:uid="{00000000-0004-0000-0000-0000AF130000}"/>
    <hyperlink ref="E5051" location="A125609194A" display="A125609194A" xr:uid="{00000000-0004-0000-0000-0000B0130000}"/>
    <hyperlink ref="E5052" location="A125595208K" display="A125595208K" xr:uid="{00000000-0004-0000-0000-0000B1130000}"/>
    <hyperlink ref="E5053" location="A125624008T" display="A125624008T" xr:uid="{00000000-0004-0000-0000-0000B2130000}"/>
    <hyperlink ref="E5054" location="A125609608R" display="A125609608R" xr:uid="{00000000-0004-0000-0000-0000B3130000}"/>
    <hyperlink ref="E5055" location="A125598088J" display="A125598088J" xr:uid="{00000000-0004-0000-0000-0000B4130000}"/>
    <hyperlink ref="E5056" location="A125626888L" display="A125626888L" xr:uid="{00000000-0004-0000-0000-0000B5130000}"/>
    <hyperlink ref="E5057" location="A125612488T" display="A125612488T" xr:uid="{00000000-0004-0000-0000-0000B6130000}"/>
    <hyperlink ref="E5058" location="A125592328X" display="A125592328X" xr:uid="{00000000-0004-0000-0000-0000B7130000}"/>
    <hyperlink ref="E5059" location="A125621128F" display="A125621128F" xr:uid="{00000000-0004-0000-0000-0000B8130000}"/>
    <hyperlink ref="E5060" location="A125606728C" display="A125606728C" xr:uid="{00000000-0004-0000-0000-0000B9130000}"/>
    <hyperlink ref="E5061" location="A125600968F" display="A125600968F" xr:uid="{00000000-0004-0000-0000-0000BA130000}"/>
    <hyperlink ref="E5062" location="A125629768X" display="A125629768X" xr:uid="{00000000-0004-0000-0000-0000BB130000}"/>
    <hyperlink ref="E5063" location="A125615368C" display="A125615368C" xr:uid="{00000000-0004-0000-0000-0000BC130000}"/>
    <hyperlink ref="E5064" location="A125603848T" display="A125603848T" xr:uid="{00000000-0004-0000-0000-0000BD130000}"/>
    <hyperlink ref="E5065" location="A125632648R" display="A125632648R" xr:uid="{00000000-0004-0000-0000-0000BE130000}"/>
    <hyperlink ref="E5066" location="A125618248R" display="A125618248R" xr:uid="{00000000-0004-0000-0000-0000BF130000}"/>
    <hyperlink ref="E5067" location="A125595210W" display="A125595210W" xr:uid="{00000000-0004-0000-0000-0000C0130000}"/>
    <hyperlink ref="E5068" location="A125624010C" display="A125624010C" xr:uid="{00000000-0004-0000-0000-0000C1130000}"/>
    <hyperlink ref="E5069" location="A125609610A" display="A125609610A" xr:uid="{00000000-0004-0000-0000-0000C2130000}"/>
    <hyperlink ref="E5070" location="A125595328C" display="A125595328C" xr:uid="{00000000-0004-0000-0000-0000C3130000}"/>
    <hyperlink ref="E5071" location="A125624128K" display="A125624128K" xr:uid="{00000000-0004-0000-0000-0000C4130000}"/>
    <hyperlink ref="E5072" location="A125609728J" display="A125609728J" xr:uid="{00000000-0004-0000-0000-0000C5130000}"/>
    <hyperlink ref="E5073" location="A125598208R" display="A125598208R" xr:uid="{00000000-0004-0000-0000-0000C6130000}"/>
    <hyperlink ref="E5074" location="A125627008W" display="A125627008W" xr:uid="{00000000-0004-0000-0000-0000C7130000}"/>
    <hyperlink ref="E5075" location="A125612608X" display="A125612608X" xr:uid="{00000000-0004-0000-0000-0000C8130000}"/>
    <hyperlink ref="E5076" location="A125592448T" display="A125592448T" xr:uid="{00000000-0004-0000-0000-0000C9130000}"/>
    <hyperlink ref="E5077" location="A125621248X" display="A125621248X" xr:uid="{00000000-0004-0000-0000-0000CA130000}"/>
    <hyperlink ref="E5078" location="A125606848W" display="A125606848W" xr:uid="{00000000-0004-0000-0000-0000CB130000}"/>
    <hyperlink ref="E5079" location="A125601088A" display="A125601088A" xr:uid="{00000000-0004-0000-0000-0000CC130000}"/>
    <hyperlink ref="E5080" location="A125629888T" display="A125629888T" xr:uid="{00000000-0004-0000-0000-0000CD130000}"/>
    <hyperlink ref="E5081" location="A125615488W" display="A125615488W" xr:uid="{00000000-0004-0000-0000-0000CE130000}"/>
    <hyperlink ref="E5082" location="A125603968K" display="A125603968K" xr:uid="{00000000-0004-0000-0000-0000CF130000}"/>
    <hyperlink ref="E5083" location="A125632768J" display="A125632768J" xr:uid="{00000000-0004-0000-0000-0000D0130000}"/>
    <hyperlink ref="E5084" location="A125618368J" display="A125618368J" xr:uid="{00000000-0004-0000-0000-0000D1130000}"/>
    <hyperlink ref="E5085" location="A125595330R" display="A125595330R" xr:uid="{00000000-0004-0000-0000-0000D2130000}"/>
    <hyperlink ref="E5086" location="A125624130W" display="A125624130W" xr:uid="{00000000-0004-0000-0000-0000D3130000}"/>
    <hyperlink ref="E5087" location="A125609730V" display="A125609730V" xr:uid="{00000000-0004-0000-0000-0000D4130000}"/>
    <hyperlink ref="E5088" location="A125595216K" display="A125595216K" xr:uid="{00000000-0004-0000-0000-0000D5130000}"/>
    <hyperlink ref="E5089" location="A125624016T" display="A125624016T" xr:uid="{00000000-0004-0000-0000-0000D6130000}"/>
    <hyperlink ref="E5090" location="A125609616R" display="A125609616R" xr:uid="{00000000-0004-0000-0000-0000D7130000}"/>
    <hyperlink ref="E5091" location="A125598096J" display="A125598096J" xr:uid="{00000000-0004-0000-0000-0000D8130000}"/>
    <hyperlink ref="E5092" location="A125626896L" display="A125626896L" xr:uid="{00000000-0004-0000-0000-0000D9130000}"/>
    <hyperlink ref="E5093" location="A125612496T" display="A125612496T" xr:uid="{00000000-0004-0000-0000-0000DA130000}"/>
    <hyperlink ref="E5094" location="A125592336X" display="A125592336X" xr:uid="{00000000-0004-0000-0000-0000DB130000}"/>
    <hyperlink ref="E5095" location="A125621136F" display="A125621136F" xr:uid="{00000000-0004-0000-0000-0000DC130000}"/>
    <hyperlink ref="E5096" location="A125606736C" display="A125606736C" xr:uid="{00000000-0004-0000-0000-0000DD130000}"/>
    <hyperlink ref="E5097" location="A125600976F" display="A125600976F" xr:uid="{00000000-0004-0000-0000-0000DE130000}"/>
    <hyperlink ref="E5098" location="A125629776X" display="A125629776X" xr:uid="{00000000-0004-0000-0000-0000DF130000}"/>
    <hyperlink ref="E5099" location="A125615376C" display="A125615376C" xr:uid="{00000000-0004-0000-0000-0000E0130000}"/>
    <hyperlink ref="E5100" location="A125603856T" display="A125603856T" xr:uid="{00000000-0004-0000-0000-0000E1130000}"/>
    <hyperlink ref="E5101" location="A125632656R" display="A125632656R" xr:uid="{00000000-0004-0000-0000-0000E2130000}"/>
    <hyperlink ref="E5102" location="A125618256R" display="A125618256R" xr:uid="{00000000-0004-0000-0000-0000E3130000}"/>
    <hyperlink ref="E5103" location="A125595218R" display="A125595218R" xr:uid="{00000000-0004-0000-0000-0000E4130000}"/>
    <hyperlink ref="E5104" location="A125624018W" display="A125624018W" xr:uid="{00000000-0004-0000-0000-0000E5130000}"/>
    <hyperlink ref="E5105" location="A125609618V" display="A125609618V" xr:uid="{00000000-0004-0000-0000-0000E6130000}"/>
    <hyperlink ref="E5106" location="A125595336C" display="A125595336C" xr:uid="{00000000-0004-0000-0000-0000E7130000}"/>
    <hyperlink ref="E5107" location="A125624136K" display="A125624136K" xr:uid="{00000000-0004-0000-0000-0000E8130000}"/>
    <hyperlink ref="E5108" location="A125609736J" display="A125609736J" xr:uid="{00000000-0004-0000-0000-0000E9130000}"/>
    <hyperlink ref="E5109" location="A125598216R" display="A125598216R" xr:uid="{00000000-0004-0000-0000-0000EA130000}"/>
    <hyperlink ref="E5110" location="A125627016W" display="A125627016W" xr:uid="{00000000-0004-0000-0000-0000EB130000}"/>
    <hyperlink ref="E5111" location="A125612616X" display="A125612616X" xr:uid="{00000000-0004-0000-0000-0000EC130000}"/>
    <hyperlink ref="E5112" location="A125592456T" display="A125592456T" xr:uid="{00000000-0004-0000-0000-0000ED130000}"/>
    <hyperlink ref="E5113" location="A125621256X" display="A125621256X" xr:uid="{00000000-0004-0000-0000-0000EE130000}"/>
    <hyperlink ref="E5114" location="A125606856W" display="A125606856W" xr:uid="{00000000-0004-0000-0000-0000EF130000}"/>
    <hyperlink ref="E5115" location="A125601096A" display="A125601096A" xr:uid="{00000000-0004-0000-0000-0000F0130000}"/>
    <hyperlink ref="E5116" location="A125629896T" display="A125629896T" xr:uid="{00000000-0004-0000-0000-0000F1130000}"/>
    <hyperlink ref="E5117" location="A125615496W" display="A125615496W" xr:uid="{00000000-0004-0000-0000-0000F2130000}"/>
    <hyperlink ref="E5118" location="A125603976K" display="A125603976K" xr:uid="{00000000-0004-0000-0000-0000F3130000}"/>
    <hyperlink ref="E5119" location="A125632776J" display="A125632776J" xr:uid="{00000000-0004-0000-0000-0000F4130000}"/>
    <hyperlink ref="E5120" location="A125618376J" display="A125618376J" xr:uid="{00000000-0004-0000-0000-0000F5130000}"/>
    <hyperlink ref="E5121" location="A125595338J" display="A125595338J" xr:uid="{00000000-0004-0000-0000-0000F6130000}"/>
    <hyperlink ref="E5122" location="A125624138R" display="A125624138R" xr:uid="{00000000-0004-0000-0000-0000F7130000}"/>
    <hyperlink ref="E5123" location="A125609738L" display="A125609738L" xr:uid="{00000000-0004-0000-0000-0000F8130000}"/>
    <hyperlink ref="E5124" location="A125595344C" display="A125595344C" xr:uid="{00000000-0004-0000-0000-0000F9130000}"/>
    <hyperlink ref="E5125" location="A125624144K" display="A125624144K" xr:uid="{00000000-0004-0000-0000-0000FA130000}"/>
    <hyperlink ref="E5126" location="A125609744J" display="A125609744J" xr:uid="{00000000-0004-0000-0000-0000FB130000}"/>
    <hyperlink ref="E5127" location="A125598224R" display="A125598224R" xr:uid="{00000000-0004-0000-0000-0000FC130000}"/>
    <hyperlink ref="E5128" location="A125627024W" display="A125627024W" xr:uid="{00000000-0004-0000-0000-0000FD130000}"/>
    <hyperlink ref="E5129" location="A125612624X" display="A125612624X" xr:uid="{00000000-0004-0000-0000-0000FE130000}"/>
    <hyperlink ref="E5130" location="A125592464T" display="A125592464T" xr:uid="{00000000-0004-0000-0000-0000FF130000}"/>
    <hyperlink ref="E5131" location="A125621264X" display="A125621264X" xr:uid="{00000000-0004-0000-0000-000000140000}"/>
    <hyperlink ref="E5132" location="A125606864W" display="A125606864W" xr:uid="{00000000-0004-0000-0000-000001140000}"/>
    <hyperlink ref="E5133" location="A125601104R" display="A125601104R" xr:uid="{00000000-0004-0000-0000-000002140000}"/>
    <hyperlink ref="E5134" location="A125629904F" display="A125629904F" xr:uid="{00000000-0004-0000-0000-000003140000}"/>
    <hyperlink ref="E5135" location="A125615504K" display="A125615504K" xr:uid="{00000000-0004-0000-0000-000004140000}"/>
    <hyperlink ref="E5136" location="A125603984K" display="A125603984K" xr:uid="{00000000-0004-0000-0000-000005140000}"/>
    <hyperlink ref="E5137" location="A125632784J" display="A125632784J" xr:uid="{00000000-0004-0000-0000-000006140000}"/>
    <hyperlink ref="E5138" location="A125618384J" display="A125618384J" xr:uid="{00000000-0004-0000-0000-000007140000}"/>
    <hyperlink ref="E5139" location="A125595346J" display="A125595346J" xr:uid="{00000000-0004-0000-0000-000008140000}"/>
    <hyperlink ref="E5140" location="A125624146R" display="A125624146R" xr:uid="{00000000-0004-0000-0000-000009140000}"/>
    <hyperlink ref="E5141" location="A125609746L" display="A125609746L" xr:uid="{00000000-0004-0000-0000-00000A140000}"/>
    <hyperlink ref="E5142" location="A125595224K" display="A125595224K" xr:uid="{00000000-0004-0000-0000-00000B140000}"/>
    <hyperlink ref="E5143" location="A125624024T" display="A125624024T" xr:uid="{00000000-0004-0000-0000-00000C140000}"/>
    <hyperlink ref="E5144" location="A125609624R" display="A125609624R" xr:uid="{00000000-0004-0000-0000-00000D140000}"/>
    <hyperlink ref="E5145" location="A125598104W" display="A125598104W" xr:uid="{00000000-0004-0000-0000-00000E140000}"/>
    <hyperlink ref="E5146" location="A125626904A" display="A125626904A" xr:uid="{00000000-0004-0000-0000-00000F140000}"/>
    <hyperlink ref="E5147" location="A125612504F" display="A125612504F" xr:uid="{00000000-0004-0000-0000-000010140000}"/>
    <hyperlink ref="E5148" location="A125592344X" display="A125592344X" xr:uid="{00000000-0004-0000-0000-000011140000}"/>
    <hyperlink ref="E5149" location="A125621144F" display="A125621144F" xr:uid="{00000000-0004-0000-0000-000012140000}"/>
    <hyperlink ref="E5150" location="A125606744C" display="A125606744C" xr:uid="{00000000-0004-0000-0000-000013140000}"/>
    <hyperlink ref="E5151" location="A125600984F" display="A125600984F" xr:uid="{00000000-0004-0000-0000-000014140000}"/>
    <hyperlink ref="E5152" location="A125629784X" display="A125629784X" xr:uid="{00000000-0004-0000-0000-000015140000}"/>
    <hyperlink ref="E5153" location="A125615384C" display="A125615384C" xr:uid="{00000000-0004-0000-0000-000016140000}"/>
    <hyperlink ref="E5154" location="A125603864T" display="A125603864T" xr:uid="{00000000-0004-0000-0000-000017140000}"/>
    <hyperlink ref="E5155" location="A125632664R" display="A125632664R" xr:uid="{00000000-0004-0000-0000-000018140000}"/>
    <hyperlink ref="E5156" location="A125618264R" display="A125618264R" xr:uid="{00000000-0004-0000-0000-000019140000}"/>
    <hyperlink ref="E5157" location="A125595226R" display="A125595226R" xr:uid="{00000000-0004-0000-0000-00001A140000}"/>
    <hyperlink ref="E5158" location="A125624026W" display="A125624026W" xr:uid="{00000000-0004-0000-0000-00001B140000}"/>
    <hyperlink ref="E5159" location="A125609626V" display="A125609626V" xr:uid="{00000000-0004-0000-0000-00001C140000}"/>
    <hyperlink ref="E5160" location="A125595232K" display="A125595232K" xr:uid="{00000000-0004-0000-0000-00001D140000}"/>
    <hyperlink ref="E5161" location="A125624032T" display="A125624032T" xr:uid="{00000000-0004-0000-0000-00001E140000}"/>
    <hyperlink ref="E5162" location="A125609632R" display="A125609632R" xr:uid="{00000000-0004-0000-0000-00001F140000}"/>
    <hyperlink ref="E5163" location="A125598112W" display="A125598112W" xr:uid="{00000000-0004-0000-0000-000020140000}"/>
    <hyperlink ref="E5164" location="A125626912A" display="A125626912A" xr:uid="{00000000-0004-0000-0000-000021140000}"/>
    <hyperlink ref="E5165" location="A125612512F" display="A125612512F" xr:uid="{00000000-0004-0000-0000-000022140000}"/>
    <hyperlink ref="E5166" location="A125592352X" display="A125592352X" xr:uid="{00000000-0004-0000-0000-000023140000}"/>
    <hyperlink ref="E5167" location="A125621152F" display="A125621152F" xr:uid="{00000000-0004-0000-0000-000024140000}"/>
    <hyperlink ref="E5168" location="A125606752C" display="A125606752C" xr:uid="{00000000-0004-0000-0000-000025140000}"/>
    <hyperlink ref="E5169" location="A125600992F" display="A125600992F" xr:uid="{00000000-0004-0000-0000-000026140000}"/>
    <hyperlink ref="E5170" location="A125629792X" display="A125629792X" xr:uid="{00000000-0004-0000-0000-000027140000}"/>
    <hyperlink ref="E5171" location="A125615392C" display="A125615392C" xr:uid="{00000000-0004-0000-0000-000028140000}"/>
    <hyperlink ref="E5172" location="A125603872T" display="A125603872T" xr:uid="{00000000-0004-0000-0000-000029140000}"/>
    <hyperlink ref="E5173" location="A125632672R" display="A125632672R" xr:uid="{00000000-0004-0000-0000-00002A140000}"/>
    <hyperlink ref="E5174" location="A125618272R" display="A125618272R" xr:uid="{00000000-0004-0000-0000-00002B140000}"/>
    <hyperlink ref="E5175" location="A125595234R" display="A125595234R" xr:uid="{00000000-0004-0000-0000-00002C140000}"/>
    <hyperlink ref="E5176" location="A125624034W" display="A125624034W" xr:uid="{00000000-0004-0000-0000-00002D140000}"/>
    <hyperlink ref="E5177" location="A125609634V" display="A125609634V" xr:uid="{00000000-0004-0000-0000-00002E140000}"/>
    <hyperlink ref="E5178" location="A125595296W" display="A125595296W" xr:uid="{00000000-0004-0000-0000-00002F140000}"/>
    <hyperlink ref="E5179" location="A125624096C" display="A125624096C" xr:uid="{00000000-0004-0000-0000-000030140000}"/>
    <hyperlink ref="E5180" location="A125609696A" display="A125609696A" xr:uid="{00000000-0004-0000-0000-000031140000}"/>
    <hyperlink ref="E5181" location="A125598176J" display="A125598176J" xr:uid="{00000000-0004-0000-0000-000032140000}"/>
    <hyperlink ref="E5182" location="A125626976L" display="A125626976L" xr:uid="{00000000-0004-0000-0000-000033140000}"/>
    <hyperlink ref="E5183" location="A125612576T" display="A125612576T" xr:uid="{00000000-0004-0000-0000-000034140000}"/>
    <hyperlink ref="E5184" location="A125592416X" display="A125592416X" xr:uid="{00000000-0004-0000-0000-000035140000}"/>
    <hyperlink ref="E5185" location="A125621216F" display="A125621216F" xr:uid="{00000000-0004-0000-0000-000036140000}"/>
    <hyperlink ref="E5186" location="A125606816C" display="A125606816C" xr:uid="{00000000-0004-0000-0000-000037140000}"/>
    <hyperlink ref="E5187" location="A125601056J" display="A125601056J" xr:uid="{00000000-0004-0000-0000-000038140000}"/>
    <hyperlink ref="E5188" location="A125629856X" display="A125629856X" xr:uid="{00000000-0004-0000-0000-000039140000}"/>
    <hyperlink ref="E5189" location="A125615456C" display="A125615456C" xr:uid="{00000000-0004-0000-0000-00003A140000}"/>
    <hyperlink ref="E5190" location="A125603936T" display="A125603936T" xr:uid="{00000000-0004-0000-0000-00003B140000}"/>
    <hyperlink ref="E5191" location="A125632736R" display="A125632736R" xr:uid="{00000000-0004-0000-0000-00003C140000}"/>
    <hyperlink ref="E5192" location="A125618336R" display="A125618336R" xr:uid="{00000000-0004-0000-0000-00003D140000}"/>
    <hyperlink ref="E5193" location="A125595298A" display="A125595298A" xr:uid="{00000000-0004-0000-0000-00003E140000}"/>
    <hyperlink ref="E5194" location="A125624098J" display="A125624098J" xr:uid="{00000000-0004-0000-0000-00003F140000}"/>
    <hyperlink ref="E5195" location="A125609698F" display="A125609698F" xr:uid="{00000000-0004-0000-0000-000040140000}"/>
    <hyperlink ref="E5196" location="A125595160K" display="A125595160K" xr:uid="{00000000-0004-0000-0000-000041140000}"/>
    <hyperlink ref="E5197" location="A125623960R" display="A125623960R" xr:uid="{00000000-0004-0000-0000-000042140000}"/>
    <hyperlink ref="E5198" location="A125609560R" display="A125609560R" xr:uid="{00000000-0004-0000-0000-000043140000}"/>
    <hyperlink ref="E5199" location="A125598040W" display="A125598040W" xr:uid="{00000000-0004-0000-0000-000044140000}"/>
    <hyperlink ref="E5200" location="A125626840A" display="A125626840A" xr:uid="{00000000-0004-0000-0000-000045140000}"/>
    <hyperlink ref="E5201" location="A125612440F" display="A125612440F" xr:uid="{00000000-0004-0000-0000-000046140000}"/>
    <hyperlink ref="E5202" location="A125592280X" display="A125592280X" xr:uid="{00000000-0004-0000-0000-000047140000}"/>
    <hyperlink ref="E5203" location="A125621080F" display="A125621080F" xr:uid="{00000000-0004-0000-0000-000048140000}"/>
    <hyperlink ref="E5204" location="A125606680C" display="A125606680C" xr:uid="{00000000-0004-0000-0000-000049140000}"/>
    <hyperlink ref="E5205" location="A125600920V" display="A125600920V" xr:uid="{00000000-0004-0000-0000-00004A140000}"/>
    <hyperlink ref="E5206" location="A125629720L" display="A125629720L" xr:uid="{00000000-0004-0000-0000-00004B140000}"/>
    <hyperlink ref="E5207" location="A125615320T" display="A125615320T" xr:uid="{00000000-0004-0000-0000-00004C140000}"/>
    <hyperlink ref="E5208" location="A125603800F" display="A125603800F" xr:uid="{00000000-0004-0000-0000-00004D140000}"/>
    <hyperlink ref="E5209" location="A125632600C" display="A125632600C" xr:uid="{00000000-0004-0000-0000-00004E140000}"/>
    <hyperlink ref="E5210" location="A125618200C" display="A125618200C" xr:uid="{00000000-0004-0000-0000-00004F140000}"/>
    <hyperlink ref="E5211" location="A125595162R" display="A125595162R" xr:uid="{00000000-0004-0000-0000-000050140000}"/>
    <hyperlink ref="E5212" location="A125623962V" display="A125623962V" xr:uid="{00000000-0004-0000-0000-000051140000}"/>
    <hyperlink ref="E5213" location="A125609562V" display="A125609562V" xr:uid="{00000000-0004-0000-0000-000052140000}"/>
    <hyperlink ref="E5214" location="A125595352C" display="A125595352C" xr:uid="{00000000-0004-0000-0000-000053140000}"/>
    <hyperlink ref="E5215" location="A125624152K" display="A125624152K" xr:uid="{00000000-0004-0000-0000-000054140000}"/>
    <hyperlink ref="E5216" location="A125609752J" display="A125609752J" xr:uid="{00000000-0004-0000-0000-000055140000}"/>
    <hyperlink ref="E5217" location="A125598232R" display="A125598232R" xr:uid="{00000000-0004-0000-0000-000056140000}"/>
    <hyperlink ref="E5218" location="A125627032W" display="A125627032W" xr:uid="{00000000-0004-0000-0000-000057140000}"/>
    <hyperlink ref="E5219" location="A125612632X" display="A125612632X" xr:uid="{00000000-0004-0000-0000-000058140000}"/>
    <hyperlink ref="E5220" location="A125592472T" display="A125592472T" xr:uid="{00000000-0004-0000-0000-000059140000}"/>
    <hyperlink ref="E5221" location="A125621272X" display="A125621272X" xr:uid="{00000000-0004-0000-0000-00005A140000}"/>
    <hyperlink ref="E5222" location="A125606872W" display="A125606872W" xr:uid="{00000000-0004-0000-0000-00005B140000}"/>
    <hyperlink ref="E5223" location="A125601112R" display="A125601112R" xr:uid="{00000000-0004-0000-0000-00005C140000}"/>
    <hyperlink ref="E5224" location="A125629912F" display="A125629912F" xr:uid="{00000000-0004-0000-0000-00005D140000}"/>
    <hyperlink ref="E5225" location="A125615512K" display="A125615512K" xr:uid="{00000000-0004-0000-0000-00005E140000}"/>
    <hyperlink ref="E5226" location="A125603992K" display="A125603992K" xr:uid="{00000000-0004-0000-0000-00005F140000}"/>
    <hyperlink ref="E5227" location="A125632792J" display="A125632792J" xr:uid="{00000000-0004-0000-0000-000060140000}"/>
    <hyperlink ref="E5228" location="A125618392J" display="A125618392J" xr:uid="{00000000-0004-0000-0000-000061140000}"/>
    <hyperlink ref="E5229" location="A125595354J" display="A125595354J" xr:uid="{00000000-0004-0000-0000-000062140000}"/>
    <hyperlink ref="E5230" location="A125624154R" display="A125624154R" xr:uid="{00000000-0004-0000-0000-000063140000}"/>
    <hyperlink ref="E5231" location="A125609754L" display="A125609754L" xr:uid="{00000000-0004-0000-0000-000064140000}"/>
    <hyperlink ref="E5232" location="A125595240K" display="A125595240K" xr:uid="{00000000-0004-0000-0000-000065140000}"/>
    <hyperlink ref="E5233" location="A125624040T" display="A125624040T" xr:uid="{00000000-0004-0000-0000-000066140000}"/>
    <hyperlink ref="E5234" location="A125609640R" display="A125609640R" xr:uid="{00000000-0004-0000-0000-000067140000}"/>
    <hyperlink ref="E5235" location="A125598120W" display="A125598120W" xr:uid="{00000000-0004-0000-0000-000068140000}"/>
    <hyperlink ref="E5236" location="A125626920A" display="A125626920A" xr:uid="{00000000-0004-0000-0000-000069140000}"/>
    <hyperlink ref="E5237" location="A125612520F" display="A125612520F" xr:uid="{00000000-0004-0000-0000-00006A140000}"/>
    <hyperlink ref="E5238" location="A125592360X" display="A125592360X" xr:uid="{00000000-0004-0000-0000-00006B140000}"/>
    <hyperlink ref="E5239" location="A125621160F" display="A125621160F" xr:uid="{00000000-0004-0000-0000-00006C140000}"/>
    <hyperlink ref="E5240" location="A125606760C" display="A125606760C" xr:uid="{00000000-0004-0000-0000-00006D140000}"/>
    <hyperlink ref="E5241" location="A125601000W" display="A125601000W" xr:uid="{00000000-0004-0000-0000-00006E140000}"/>
    <hyperlink ref="E5242" location="A125629800L" display="A125629800L" xr:uid="{00000000-0004-0000-0000-00006F140000}"/>
    <hyperlink ref="E5243" location="A125615400T" display="A125615400T" xr:uid="{00000000-0004-0000-0000-000070140000}"/>
    <hyperlink ref="E5244" location="A125603880T" display="A125603880T" xr:uid="{00000000-0004-0000-0000-000071140000}"/>
    <hyperlink ref="E5245" location="A125632680R" display="A125632680R" xr:uid="{00000000-0004-0000-0000-000072140000}"/>
    <hyperlink ref="E5246" location="A125618280R" display="A125618280R" xr:uid="{00000000-0004-0000-0000-000073140000}"/>
    <hyperlink ref="E5247" location="A125595242R" display="A125595242R" xr:uid="{00000000-0004-0000-0000-000074140000}"/>
    <hyperlink ref="E5248" location="A125624042W" display="A125624042W" xr:uid="{00000000-0004-0000-0000-000075140000}"/>
    <hyperlink ref="E5249" location="A125609642V" display="A125609642V" xr:uid="{00000000-0004-0000-0000-000076140000}"/>
    <hyperlink ref="E5250" location="A125595120T" display="A125595120T" xr:uid="{00000000-0004-0000-0000-000077140000}"/>
    <hyperlink ref="E5251" location="A125623920W" display="A125623920W" xr:uid="{00000000-0004-0000-0000-000078140000}"/>
    <hyperlink ref="E5252" location="A125609520W" display="A125609520W" xr:uid="{00000000-0004-0000-0000-000079140000}"/>
    <hyperlink ref="E5253" location="A125598000C" display="A125598000C" xr:uid="{00000000-0004-0000-0000-00007A140000}"/>
    <hyperlink ref="E5254" location="A125626800J" display="A125626800J" xr:uid="{00000000-0004-0000-0000-00007B140000}"/>
    <hyperlink ref="E5255" location="A125612400L" display="A125612400L" xr:uid="{00000000-0004-0000-0000-00007C140000}"/>
    <hyperlink ref="E5256" location="A125592240F" display="A125592240F" xr:uid="{00000000-0004-0000-0000-00007D140000}"/>
    <hyperlink ref="E5257" location="A125621040L" display="A125621040L" xr:uid="{00000000-0004-0000-0000-00007E140000}"/>
    <hyperlink ref="E5258" location="A125606640K" display="A125606640K" xr:uid="{00000000-0004-0000-0000-00007F140000}"/>
    <hyperlink ref="E5259" location="A125600880L" display="A125600880L" xr:uid="{00000000-0004-0000-0000-000080140000}"/>
    <hyperlink ref="E5260" location="A125629680F" display="A125629680F" xr:uid="{00000000-0004-0000-0000-000081140000}"/>
    <hyperlink ref="E5261" location="A125615280K" display="A125615280K" xr:uid="{00000000-0004-0000-0000-000082140000}"/>
    <hyperlink ref="E5262" location="A125603760X" display="A125603760X" xr:uid="{00000000-0004-0000-0000-000083140000}"/>
    <hyperlink ref="E5263" location="A125632560W" display="A125632560W" xr:uid="{00000000-0004-0000-0000-000084140000}"/>
    <hyperlink ref="E5264" location="A125618160W" display="A125618160W" xr:uid="{00000000-0004-0000-0000-000085140000}"/>
    <hyperlink ref="E5265" location="A125595122W" display="A125595122W" xr:uid="{00000000-0004-0000-0000-000086140000}"/>
    <hyperlink ref="E5266" location="A125623922A" display="A125623922A" xr:uid="{00000000-0004-0000-0000-000087140000}"/>
    <hyperlink ref="E5267" location="A125609522A" display="A125609522A" xr:uid="{00000000-0004-0000-0000-000088140000}"/>
    <hyperlink ref="E5268" location="A125595248C" display="A125595248C" xr:uid="{00000000-0004-0000-0000-000089140000}"/>
    <hyperlink ref="E5269" location="A125624048K" display="A125624048K" xr:uid="{00000000-0004-0000-0000-00008A140000}"/>
    <hyperlink ref="E5270" location="A125609648J" display="A125609648J" xr:uid="{00000000-0004-0000-0000-00008B140000}"/>
    <hyperlink ref="E5271" location="A125598128R" display="A125598128R" xr:uid="{00000000-0004-0000-0000-00008C140000}"/>
    <hyperlink ref="E5272" location="A125626928V" display="A125626928V" xr:uid="{00000000-0004-0000-0000-00008D140000}"/>
    <hyperlink ref="E5273" location="A125612528X" display="A125612528X" xr:uid="{00000000-0004-0000-0000-00008E140000}"/>
    <hyperlink ref="E5274" location="A125592368T" display="A125592368T" xr:uid="{00000000-0004-0000-0000-00008F140000}"/>
    <hyperlink ref="E5275" location="A125621168X" display="A125621168X" xr:uid="{00000000-0004-0000-0000-000090140000}"/>
    <hyperlink ref="E5276" location="A125606768W" display="A125606768W" xr:uid="{00000000-0004-0000-0000-000091140000}"/>
    <hyperlink ref="E5277" location="A125601008R" display="A125601008R" xr:uid="{00000000-0004-0000-0000-000092140000}"/>
    <hyperlink ref="E5278" location="A125629808F" display="A125629808F" xr:uid="{00000000-0004-0000-0000-000093140000}"/>
    <hyperlink ref="E5279" location="A125615408K" display="A125615408K" xr:uid="{00000000-0004-0000-0000-000094140000}"/>
    <hyperlink ref="E5280" location="A125603888K" display="A125603888K" xr:uid="{00000000-0004-0000-0000-000095140000}"/>
    <hyperlink ref="E5281" location="A125632688J" display="A125632688J" xr:uid="{00000000-0004-0000-0000-000096140000}"/>
    <hyperlink ref="E5282" location="A125618288J" display="A125618288J" xr:uid="{00000000-0004-0000-0000-000097140000}"/>
    <hyperlink ref="E5283" location="A125595250R" display="A125595250R" xr:uid="{00000000-0004-0000-0000-000098140000}"/>
    <hyperlink ref="E5284" location="A125624050W" display="A125624050W" xr:uid="{00000000-0004-0000-0000-000099140000}"/>
    <hyperlink ref="E5285" location="A125609650V" display="A125609650V" xr:uid="{00000000-0004-0000-0000-00009A140000}"/>
    <hyperlink ref="E5286" location="A125595256C" display="A125595256C" xr:uid="{00000000-0004-0000-0000-00009B140000}"/>
    <hyperlink ref="E5287" location="A125624056K" display="A125624056K" xr:uid="{00000000-0004-0000-0000-00009C140000}"/>
    <hyperlink ref="E5288" location="A125609656J" display="A125609656J" xr:uid="{00000000-0004-0000-0000-00009D140000}"/>
    <hyperlink ref="E5289" location="A125598136R" display="A125598136R" xr:uid="{00000000-0004-0000-0000-00009E140000}"/>
    <hyperlink ref="E5290" location="A125626936V" display="A125626936V" xr:uid="{00000000-0004-0000-0000-00009F140000}"/>
    <hyperlink ref="E5291" location="A125612536X" display="A125612536X" xr:uid="{00000000-0004-0000-0000-0000A0140000}"/>
    <hyperlink ref="E5292" location="A125592376T" display="A125592376T" xr:uid="{00000000-0004-0000-0000-0000A1140000}"/>
    <hyperlink ref="E5293" location="A125621176X" display="A125621176X" xr:uid="{00000000-0004-0000-0000-0000A2140000}"/>
    <hyperlink ref="E5294" location="A125606776W" display="A125606776W" xr:uid="{00000000-0004-0000-0000-0000A3140000}"/>
    <hyperlink ref="E5295" location="A125601016R" display="A125601016R" xr:uid="{00000000-0004-0000-0000-0000A4140000}"/>
    <hyperlink ref="E5296" location="A125629816F" display="A125629816F" xr:uid="{00000000-0004-0000-0000-0000A5140000}"/>
    <hyperlink ref="E5297" location="A125615416K" display="A125615416K" xr:uid="{00000000-0004-0000-0000-0000A6140000}"/>
    <hyperlink ref="E5298" location="A125603896K" display="A125603896K" xr:uid="{00000000-0004-0000-0000-0000A7140000}"/>
    <hyperlink ref="E5299" location="A125632696J" display="A125632696J" xr:uid="{00000000-0004-0000-0000-0000A8140000}"/>
    <hyperlink ref="E5300" location="A125618296J" display="A125618296J" xr:uid="{00000000-0004-0000-0000-0000A9140000}"/>
    <hyperlink ref="E5301" location="A125595258J" display="A125595258J" xr:uid="{00000000-0004-0000-0000-0000AA140000}"/>
    <hyperlink ref="E5302" location="A125624058R" display="A125624058R" xr:uid="{00000000-0004-0000-0000-0000AB140000}"/>
    <hyperlink ref="E5303" location="A125609658L" display="A125609658L" xr:uid="{00000000-0004-0000-0000-0000AC140000}"/>
    <hyperlink ref="E5304" location="A125595376W" display="A125595376W" xr:uid="{00000000-0004-0000-0000-0000AD140000}"/>
    <hyperlink ref="E5305" location="A125624176C" display="A125624176C" xr:uid="{00000000-0004-0000-0000-0000AE140000}"/>
    <hyperlink ref="E5306" location="A125609776A" display="A125609776A" xr:uid="{00000000-0004-0000-0000-0000AF140000}"/>
    <hyperlink ref="E5307" location="A125598256J" display="A125598256J" xr:uid="{00000000-0004-0000-0000-0000B0140000}"/>
    <hyperlink ref="E5308" location="A125627056R" display="A125627056R" xr:uid="{00000000-0004-0000-0000-0000B1140000}"/>
    <hyperlink ref="E5309" location="A125612656T" display="A125612656T" xr:uid="{00000000-0004-0000-0000-0000B2140000}"/>
    <hyperlink ref="E5310" location="A125592496K" display="A125592496K" xr:uid="{00000000-0004-0000-0000-0000B3140000}"/>
    <hyperlink ref="E5311" location="A125621296T" display="A125621296T" xr:uid="{00000000-0004-0000-0000-0000B4140000}"/>
    <hyperlink ref="E5312" location="A125606896R" display="A125606896R" xr:uid="{00000000-0004-0000-0000-0000B5140000}"/>
    <hyperlink ref="E5313" location="A125601136J" display="A125601136J" xr:uid="{00000000-0004-0000-0000-0000B6140000}"/>
    <hyperlink ref="E5314" location="A125629936X" display="A125629936X" xr:uid="{00000000-0004-0000-0000-0000B7140000}"/>
    <hyperlink ref="E5315" location="A125615536C" display="A125615536C" xr:uid="{00000000-0004-0000-0000-0000B8140000}"/>
    <hyperlink ref="E5316" location="A125604016V" display="A125604016V" xr:uid="{00000000-0004-0000-0000-0000B9140000}"/>
    <hyperlink ref="E5317" location="A125632816R" display="A125632816R" xr:uid="{00000000-0004-0000-0000-0000BA140000}"/>
    <hyperlink ref="E5318" location="A125618416R" display="A125618416R" xr:uid="{00000000-0004-0000-0000-0000BB140000}"/>
    <hyperlink ref="E5319" location="A125595378A" display="A125595378A" xr:uid="{00000000-0004-0000-0000-0000BC140000}"/>
    <hyperlink ref="E5320" location="A125624178J" display="A125624178J" xr:uid="{00000000-0004-0000-0000-0000BD140000}"/>
    <hyperlink ref="E5321" location="A125609778F" display="A125609778F" xr:uid="{00000000-0004-0000-0000-0000BE140000}"/>
    <hyperlink ref="E5322" location="A125595080K" display="A125595080K" xr:uid="{00000000-0004-0000-0000-0000BF140000}"/>
    <hyperlink ref="E5323" location="A125623880R" display="A125623880R" xr:uid="{00000000-0004-0000-0000-0000C0140000}"/>
    <hyperlink ref="E5324" location="A125609480R" display="A125609480R" xr:uid="{00000000-0004-0000-0000-0000C1140000}"/>
    <hyperlink ref="E5325" location="A125597960V" display="A125597960V" xr:uid="{00000000-0004-0000-0000-0000C2140000}"/>
    <hyperlink ref="E5326" location="A125626760A" display="A125626760A" xr:uid="{00000000-0004-0000-0000-0000C3140000}"/>
    <hyperlink ref="E5327" location="A125612360F" display="A125612360F" xr:uid="{00000000-0004-0000-0000-0000C4140000}"/>
    <hyperlink ref="E5328" location="A125592200L" display="A125592200L" xr:uid="{00000000-0004-0000-0000-0000C5140000}"/>
    <hyperlink ref="E5329" location="A125621000V" display="A125621000V" xr:uid="{00000000-0004-0000-0000-0000C6140000}"/>
    <hyperlink ref="E5330" location="A125606600T" display="A125606600T" xr:uid="{00000000-0004-0000-0000-0000C7140000}"/>
    <hyperlink ref="E5331" location="A125600840V" display="A125600840V" xr:uid="{00000000-0004-0000-0000-0000C8140000}"/>
    <hyperlink ref="E5332" location="A125629640L" display="A125629640L" xr:uid="{00000000-0004-0000-0000-0000C9140000}"/>
    <hyperlink ref="E5333" location="A125615240T" display="A125615240T" xr:uid="{00000000-0004-0000-0000-0000CA140000}"/>
    <hyperlink ref="E5334" location="A125603720F" display="A125603720F" xr:uid="{00000000-0004-0000-0000-0000CB140000}"/>
    <hyperlink ref="E5335" location="A125632520C" display="A125632520C" xr:uid="{00000000-0004-0000-0000-0000CC140000}"/>
    <hyperlink ref="E5336" location="A125618120C" display="A125618120C" xr:uid="{00000000-0004-0000-0000-0000CD140000}"/>
    <hyperlink ref="E5337" location="A125595082R" display="A125595082R" xr:uid="{00000000-0004-0000-0000-0000CE140000}"/>
    <hyperlink ref="E5338" location="A125623882V" display="A125623882V" xr:uid="{00000000-0004-0000-0000-0000CF140000}"/>
    <hyperlink ref="E5339" location="A125609482V" display="A125609482V" xr:uid="{00000000-0004-0000-0000-0000D0140000}"/>
    <hyperlink ref="E5340" location="A125595360C" display="A125595360C" xr:uid="{00000000-0004-0000-0000-0000D1140000}"/>
    <hyperlink ref="E5341" location="A125624160K" display="A125624160K" xr:uid="{00000000-0004-0000-0000-0000D2140000}"/>
    <hyperlink ref="E5342" location="A125609760J" display="A125609760J" xr:uid="{00000000-0004-0000-0000-0000D3140000}"/>
    <hyperlink ref="E5343" location="A125598240R" display="A125598240R" xr:uid="{00000000-0004-0000-0000-0000D4140000}"/>
    <hyperlink ref="E5344" location="A125627040W" display="A125627040W" xr:uid="{00000000-0004-0000-0000-0000D5140000}"/>
    <hyperlink ref="E5345" location="A125612640X" display="A125612640X" xr:uid="{00000000-0004-0000-0000-0000D6140000}"/>
    <hyperlink ref="E5346" location="A125592480T" display="A125592480T" xr:uid="{00000000-0004-0000-0000-0000D7140000}"/>
    <hyperlink ref="E5347" location="A125621280X" display="A125621280X" xr:uid="{00000000-0004-0000-0000-0000D8140000}"/>
    <hyperlink ref="E5348" location="A125606880W" display="A125606880W" xr:uid="{00000000-0004-0000-0000-0000D9140000}"/>
    <hyperlink ref="E5349" location="A125601120R" display="A125601120R" xr:uid="{00000000-0004-0000-0000-0000DA140000}"/>
    <hyperlink ref="E5350" location="A125629920F" display="A125629920F" xr:uid="{00000000-0004-0000-0000-0000DB140000}"/>
    <hyperlink ref="E5351" location="A125615520K" display="A125615520K" xr:uid="{00000000-0004-0000-0000-0000DC140000}"/>
    <hyperlink ref="E5352" location="A125604000A" display="A125604000A" xr:uid="{00000000-0004-0000-0000-0000DD140000}"/>
    <hyperlink ref="E5353" location="A125632800W" display="A125632800W" xr:uid="{00000000-0004-0000-0000-0000DE140000}"/>
    <hyperlink ref="E5354" location="A125618400W" display="A125618400W" xr:uid="{00000000-0004-0000-0000-0000DF140000}"/>
    <hyperlink ref="E5355" location="A125595362J" display="A125595362J" xr:uid="{00000000-0004-0000-0000-0000E0140000}"/>
    <hyperlink ref="E5356" location="A125624162R" display="A125624162R" xr:uid="{00000000-0004-0000-0000-0000E1140000}"/>
    <hyperlink ref="E5357" location="A125609762L" display="A125609762L" xr:uid="{00000000-0004-0000-0000-0000E2140000}"/>
    <hyperlink ref="E5358" location="A125595368W" display="A125595368W" xr:uid="{00000000-0004-0000-0000-0000E3140000}"/>
    <hyperlink ref="E5359" location="A125624168C" display="A125624168C" xr:uid="{00000000-0004-0000-0000-0000E4140000}"/>
    <hyperlink ref="E5360" location="A125609768A" display="A125609768A" xr:uid="{00000000-0004-0000-0000-0000E5140000}"/>
    <hyperlink ref="E5361" location="A125598248J" display="A125598248J" xr:uid="{00000000-0004-0000-0000-0000E6140000}"/>
    <hyperlink ref="E5362" location="A125627048R" display="A125627048R" xr:uid="{00000000-0004-0000-0000-0000E7140000}"/>
    <hyperlink ref="E5363" location="A125612648T" display="A125612648T" xr:uid="{00000000-0004-0000-0000-0000E8140000}"/>
    <hyperlink ref="E5364" location="A125592488K" display="A125592488K" xr:uid="{00000000-0004-0000-0000-0000E9140000}"/>
    <hyperlink ref="E5365" location="A125621288T" display="A125621288T" xr:uid="{00000000-0004-0000-0000-0000EA140000}"/>
    <hyperlink ref="E5366" location="A125606888R" display="A125606888R" xr:uid="{00000000-0004-0000-0000-0000EB140000}"/>
    <hyperlink ref="E5367" location="A125601128J" display="A125601128J" xr:uid="{00000000-0004-0000-0000-0000EC140000}"/>
    <hyperlink ref="E5368" location="A125629928X" display="A125629928X" xr:uid="{00000000-0004-0000-0000-0000ED140000}"/>
    <hyperlink ref="E5369" location="A125615528C" display="A125615528C" xr:uid="{00000000-0004-0000-0000-0000EE140000}"/>
    <hyperlink ref="E5370" location="A125604008V" display="A125604008V" xr:uid="{00000000-0004-0000-0000-0000EF140000}"/>
    <hyperlink ref="E5371" location="A125632808R" display="A125632808R" xr:uid="{00000000-0004-0000-0000-0000F0140000}"/>
    <hyperlink ref="E5372" location="A125618408R" display="A125618408R" xr:uid="{00000000-0004-0000-0000-0000F1140000}"/>
    <hyperlink ref="E5373" location="A125595370J" display="A125595370J" xr:uid="{00000000-0004-0000-0000-0000F2140000}"/>
    <hyperlink ref="E5374" location="A125624170R" display="A125624170R" xr:uid="{00000000-0004-0000-0000-0000F3140000}"/>
    <hyperlink ref="E5375" location="A125609770L" display="A125609770L" xr:uid="{00000000-0004-0000-0000-0000F4140000}"/>
    <hyperlink ref="E5376" location="A125595088C" display="A125595088C" xr:uid="{00000000-0004-0000-0000-0000F5140000}"/>
    <hyperlink ref="E5377" location="A125623888J" display="A125623888J" xr:uid="{00000000-0004-0000-0000-0000F6140000}"/>
    <hyperlink ref="E5378" location="A125609488J" display="A125609488J" xr:uid="{00000000-0004-0000-0000-0000F7140000}"/>
    <hyperlink ref="E5379" location="A125597968L" display="A125597968L" xr:uid="{00000000-0004-0000-0000-0000F8140000}"/>
    <hyperlink ref="E5380" location="A125626768V" display="A125626768V" xr:uid="{00000000-0004-0000-0000-0000F9140000}"/>
    <hyperlink ref="E5381" location="A125612368X" display="A125612368X" xr:uid="{00000000-0004-0000-0000-0000FA140000}"/>
    <hyperlink ref="E5382" location="A125592208F" display="A125592208F" xr:uid="{00000000-0004-0000-0000-0000FB140000}"/>
    <hyperlink ref="E5383" location="A125621008L" display="A125621008L" xr:uid="{00000000-0004-0000-0000-0000FC140000}"/>
    <hyperlink ref="E5384" location="A125606608K" display="A125606608K" xr:uid="{00000000-0004-0000-0000-0000FD140000}"/>
    <hyperlink ref="E5385" location="A125600848L" display="A125600848L" xr:uid="{00000000-0004-0000-0000-0000FE140000}"/>
    <hyperlink ref="E5386" location="A125629648F" display="A125629648F" xr:uid="{00000000-0004-0000-0000-0000FF140000}"/>
    <hyperlink ref="E5387" location="A125615248K" display="A125615248K" xr:uid="{00000000-0004-0000-0000-000000150000}"/>
    <hyperlink ref="E5388" location="A125603728X" display="A125603728X" xr:uid="{00000000-0004-0000-0000-000001150000}"/>
    <hyperlink ref="E5389" location="A125632528W" display="A125632528W" xr:uid="{00000000-0004-0000-0000-000002150000}"/>
    <hyperlink ref="E5390" location="A125618128W" display="A125618128W" xr:uid="{00000000-0004-0000-0000-000003150000}"/>
    <hyperlink ref="E5391" location="A125595090R" display="A125595090R" xr:uid="{00000000-0004-0000-0000-000004150000}"/>
    <hyperlink ref="E5392" location="A125623890V" display="A125623890V" xr:uid="{00000000-0004-0000-0000-000005150000}"/>
    <hyperlink ref="E5393" location="A125609490V" display="A125609490V" xr:uid="{00000000-0004-0000-0000-000006150000}"/>
    <hyperlink ref="E5394" location="A125595168C" display="A125595168C" xr:uid="{00000000-0004-0000-0000-000007150000}"/>
    <hyperlink ref="E5395" location="A125623968J" display="A125623968J" xr:uid="{00000000-0004-0000-0000-000008150000}"/>
    <hyperlink ref="E5396" location="A125609568J" display="A125609568J" xr:uid="{00000000-0004-0000-0000-000009150000}"/>
    <hyperlink ref="E5397" location="A125598048R" display="A125598048R" xr:uid="{00000000-0004-0000-0000-00000A150000}"/>
    <hyperlink ref="E5398" location="A125626848V" display="A125626848V" xr:uid="{00000000-0004-0000-0000-00000B150000}"/>
    <hyperlink ref="E5399" location="A125612448X" display="A125612448X" xr:uid="{00000000-0004-0000-0000-00000C150000}"/>
    <hyperlink ref="E5400" location="A125592288T" display="A125592288T" xr:uid="{00000000-0004-0000-0000-00000D150000}"/>
    <hyperlink ref="E5401" location="A125621088X" display="A125621088X" xr:uid="{00000000-0004-0000-0000-00000E150000}"/>
    <hyperlink ref="E5402" location="A125606688W" display="A125606688W" xr:uid="{00000000-0004-0000-0000-00000F150000}"/>
    <hyperlink ref="E5403" location="A125600928L" display="A125600928L" xr:uid="{00000000-0004-0000-0000-000010150000}"/>
    <hyperlink ref="E5404" location="A125629728F" display="A125629728F" xr:uid="{00000000-0004-0000-0000-000011150000}"/>
    <hyperlink ref="E5405" location="A125615328K" display="A125615328K" xr:uid="{00000000-0004-0000-0000-000012150000}"/>
    <hyperlink ref="E5406" location="A125603808X" display="A125603808X" xr:uid="{00000000-0004-0000-0000-000013150000}"/>
    <hyperlink ref="E5407" location="A125632608W" display="A125632608W" xr:uid="{00000000-0004-0000-0000-000014150000}"/>
    <hyperlink ref="E5408" location="A125618208W" display="A125618208W" xr:uid="{00000000-0004-0000-0000-000015150000}"/>
    <hyperlink ref="E5409" location="A125595170R" display="A125595170R" xr:uid="{00000000-0004-0000-0000-000016150000}"/>
    <hyperlink ref="E5410" location="A125623970V" display="A125623970V" xr:uid="{00000000-0004-0000-0000-000017150000}"/>
    <hyperlink ref="E5411" location="A125609570V" display="A125609570V" xr:uid="{00000000-0004-0000-0000-000018150000}"/>
    <hyperlink ref="E5412" location="A125595264C" display="A125595264C" xr:uid="{00000000-0004-0000-0000-000019150000}"/>
    <hyperlink ref="E5413" location="A125624064K" display="A125624064K" xr:uid="{00000000-0004-0000-0000-00001A150000}"/>
    <hyperlink ref="E5414" location="A125609664J" display="A125609664J" xr:uid="{00000000-0004-0000-0000-00001B150000}"/>
    <hyperlink ref="E5415" location="A125598144R" display="A125598144R" xr:uid="{00000000-0004-0000-0000-00001C150000}"/>
    <hyperlink ref="E5416" location="A125626944V" display="A125626944V" xr:uid="{00000000-0004-0000-0000-00001D150000}"/>
    <hyperlink ref="E5417" location="A125612544X" display="A125612544X" xr:uid="{00000000-0004-0000-0000-00001E150000}"/>
    <hyperlink ref="E5418" location="A125592384T" display="A125592384T" xr:uid="{00000000-0004-0000-0000-00001F150000}"/>
    <hyperlink ref="E5419" location="A125621184X" display="A125621184X" xr:uid="{00000000-0004-0000-0000-000020150000}"/>
    <hyperlink ref="E5420" location="A125606784W" display="A125606784W" xr:uid="{00000000-0004-0000-0000-000021150000}"/>
    <hyperlink ref="E5421" location="A125601024R" display="A125601024R" xr:uid="{00000000-0004-0000-0000-000022150000}"/>
    <hyperlink ref="E5422" location="A125629824F" display="A125629824F" xr:uid="{00000000-0004-0000-0000-000023150000}"/>
    <hyperlink ref="E5423" location="A125615424K" display="A125615424K" xr:uid="{00000000-0004-0000-0000-000024150000}"/>
    <hyperlink ref="E5424" location="A125603904X" display="A125603904X" xr:uid="{00000000-0004-0000-0000-000025150000}"/>
    <hyperlink ref="E5425" location="A125632704W" display="A125632704W" xr:uid="{00000000-0004-0000-0000-000026150000}"/>
    <hyperlink ref="E5426" location="A125618304W" display="A125618304W" xr:uid="{00000000-0004-0000-0000-000027150000}"/>
    <hyperlink ref="E5427" location="A125595266J" display="A125595266J" xr:uid="{00000000-0004-0000-0000-000028150000}"/>
    <hyperlink ref="E5428" location="A125624066R" display="A125624066R" xr:uid="{00000000-0004-0000-0000-000029150000}"/>
    <hyperlink ref="E5429" location="A125609666L" display="A125609666L" xr:uid="{00000000-0004-0000-0000-00002A150000}"/>
    <hyperlink ref="E5430" location="A125595384W" display="A125595384W" xr:uid="{00000000-0004-0000-0000-00002B150000}"/>
    <hyperlink ref="E5431" location="A125624184C" display="A125624184C" xr:uid="{00000000-0004-0000-0000-00002C150000}"/>
    <hyperlink ref="E5432" location="A125609784A" display="A125609784A" xr:uid="{00000000-0004-0000-0000-00002D150000}"/>
    <hyperlink ref="E5433" location="A125598264J" display="A125598264J" xr:uid="{00000000-0004-0000-0000-00002E150000}"/>
    <hyperlink ref="E5434" location="A125627064R" display="A125627064R" xr:uid="{00000000-0004-0000-0000-00002F150000}"/>
    <hyperlink ref="E5435" location="A125612664T" display="A125612664T" xr:uid="{00000000-0004-0000-0000-000030150000}"/>
    <hyperlink ref="E5436" location="A125592504X" display="A125592504X" xr:uid="{00000000-0004-0000-0000-000031150000}"/>
    <hyperlink ref="E5437" location="A125621304F" display="A125621304F" xr:uid="{00000000-0004-0000-0000-000032150000}"/>
    <hyperlink ref="E5438" location="A125606904C" display="A125606904C" xr:uid="{00000000-0004-0000-0000-000033150000}"/>
    <hyperlink ref="E5439" location="A125601144J" display="A125601144J" xr:uid="{00000000-0004-0000-0000-000034150000}"/>
    <hyperlink ref="E5440" location="A125629944X" display="A125629944X" xr:uid="{00000000-0004-0000-0000-000035150000}"/>
    <hyperlink ref="E5441" location="A125615544C" display="A125615544C" xr:uid="{00000000-0004-0000-0000-000036150000}"/>
    <hyperlink ref="E5442" location="A125604024V" display="A125604024V" xr:uid="{00000000-0004-0000-0000-000037150000}"/>
    <hyperlink ref="E5443" location="A125632824R" display="A125632824R" xr:uid="{00000000-0004-0000-0000-000038150000}"/>
    <hyperlink ref="E5444" location="A125618424R" display="A125618424R" xr:uid="{00000000-0004-0000-0000-000039150000}"/>
    <hyperlink ref="E5445" location="A125595386A" display="A125595386A" xr:uid="{00000000-0004-0000-0000-00003A150000}"/>
    <hyperlink ref="E5446" location="A125624186J" display="A125624186J" xr:uid="{00000000-0004-0000-0000-00003B150000}"/>
    <hyperlink ref="E5447" location="A125609786F" display="A125609786F" xr:uid="{00000000-0004-0000-0000-00003C150000}"/>
    <hyperlink ref="E5448" location="A125595096C" display="A125595096C" xr:uid="{00000000-0004-0000-0000-00003D150000}"/>
    <hyperlink ref="E5449" location="A125623896J" display="A125623896J" xr:uid="{00000000-0004-0000-0000-00003E150000}"/>
    <hyperlink ref="E5450" location="A125609496J" display="A125609496J" xr:uid="{00000000-0004-0000-0000-00003F150000}"/>
    <hyperlink ref="E5451" location="A125597976L" display="A125597976L" xr:uid="{00000000-0004-0000-0000-000040150000}"/>
    <hyperlink ref="E5452" location="A125626776V" display="A125626776V" xr:uid="{00000000-0004-0000-0000-000041150000}"/>
    <hyperlink ref="E5453" location="A125612376X" display="A125612376X" xr:uid="{00000000-0004-0000-0000-000042150000}"/>
    <hyperlink ref="E5454" location="A125592216F" display="A125592216F" xr:uid="{00000000-0004-0000-0000-000043150000}"/>
    <hyperlink ref="E5455" location="A125621016L" display="A125621016L" xr:uid="{00000000-0004-0000-0000-000044150000}"/>
    <hyperlink ref="E5456" location="A125606616K" display="A125606616K" xr:uid="{00000000-0004-0000-0000-000045150000}"/>
    <hyperlink ref="E5457" location="A125600856L" display="A125600856L" xr:uid="{00000000-0004-0000-0000-000046150000}"/>
    <hyperlink ref="E5458" location="A125629656F" display="A125629656F" xr:uid="{00000000-0004-0000-0000-000047150000}"/>
    <hyperlink ref="E5459" location="A125615256K" display="A125615256K" xr:uid="{00000000-0004-0000-0000-000048150000}"/>
    <hyperlink ref="E5460" location="A125603736X" display="A125603736X" xr:uid="{00000000-0004-0000-0000-000049150000}"/>
    <hyperlink ref="E5461" location="A125632536W" display="A125632536W" xr:uid="{00000000-0004-0000-0000-00004A150000}"/>
    <hyperlink ref="E5462" location="A125618136W" display="A125618136W" xr:uid="{00000000-0004-0000-0000-00004B150000}"/>
    <hyperlink ref="E5463" location="A125595098J" display="A125595098J" xr:uid="{00000000-0004-0000-0000-00004C150000}"/>
    <hyperlink ref="E5464" location="A125623898L" display="A125623898L" xr:uid="{00000000-0004-0000-0000-00004D150000}"/>
    <hyperlink ref="E5465" location="A125609498L" display="A125609498L" xr:uid="{00000000-0004-0000-0000-00004E150000}"/>
    <hyperlink ref="E5466" location="A125595304K" display="A125595304K" xr:uid="{00000000-0004-0000-0000-00004F150000}"/>
    <hyperlink ref="E5467" location="A125624104T" display="A125624104T" xr:uid="{00000000-0004-0000-0000-000050150000}"/>
    <hyperlink ref="E5468" location="A125609704R" display="A125609704R" xr:uid="{00000000-0004-0000-0000-000051150000}"/>
    <hyperlink ref="E5469" location="A125598184J" display="A125598184J" xr:uid="{00000000-0004-0000-0000-000052150000}"/>
    <hyperlink ref="E5470" location="A125626984L" display="A125626984L" xr:uid="{00000000-0004-0000-0000-000053150000}"/>
    <hyperlink ref="E5471" location="A125612584T" display="A125612584T" xr:uid="{00000000-0004-0000-0000-000054150000}"/>
    <hyperlink ref="E5472" location="A125592424X" display="A125592424X" xr:uid="{00000000-0004-0000-0000-000055150000}"/>
    <hyperlink ref="E5473" location="A125621224F" display="A125621224F" xr:uid="{00000000-0004-0000-0000-000056150000}"/>
    <hyperlink ref="E5474" location="A125606824C" display="A125606824C" xr:uid="{00000000-0004-0000-0000-000057150000}"/>
    <hyperlink ref="E5475" location="A125601064J" display="A125601064J" xr:uid="{00000000-0004-0000-0000-000058150000}"/>
    <hyperlink ref="E5476" location="A125629864X" display="A125629864X" xr:uid="{00000000-0004-0000-0000-000059150000}"/>
    <hyperlink ref="E5477" location="A125615464C" display="A125615464C" xr:uid="{00000000-0004-0000-0000-00005A150000}"/>
    <hyperlink ref="E5478" location="A125603944T" display="A125603944T" xr:uid="{00000000-0004-0000-0000-00005B150000}"/>
    <hyperlink ref="E5479" location="A125632744R" display="A125632744R" xr:uid="{00000000-0004-0000-0000-00005C150000}"/>
    <hyperlink ref="E5480" location="A125618344R" display="A125618344R" xr:uid="{00000000-0004-0000-0000-00005D150000}"/>
    <hyperlink ref="E5481" location="A125595306R" display="A125595306R" xr:uid="{00000000-0004-0000-0000-00005E150000}"/>
    <hyperlink ref="E5482" location="A125624106W" display="A125624106W" xr:uid="{00000000-0004-0000-0000-00005F150000}"/>
    <hyperlink ref="E5483" location="A125609706V" display="A125609706V" xr:uid="{00000000-0004-0000-0000-000060150000}"/>
    <hyperlink ref="E5484" location="A125595312K" display="A125595312K" xr:uid="{00000000-0004-0000-0000-000061150000}"/>
    <hyperlink ref="E5485" location="A125624112T" display="A125624112T" xr:uid="{00000000-0004-0000-0000-000062150000}"/>
    <hyperlink ref="E5486" location="A125609712R" display="A125609712R" xr:uid="{00000000-0004-0000-0000-000063150000}"/>
    <hyperlink ref="E5487" location="A125598192J" display="A125598192J" xr:uid="{00000000-0004-0000-0000-000064150000}"/>
    <hyperlink ref="E5488" location="A125626992L" display="A125626992L" xr:uid="{00000000-0004-0000-0000-000065150000}"/>
    <hyperlink ref="E5489" location="A125612592T" display="A125612592T" xr:uid="{00000000-0004-0000-0000-000066150000}"/>
    <hyperlink ref="E5490" location="A125592432X" display="A125592432X" xr:uid="{00000000-0004-0000-0000-000067150000}"/>
    <hyperlink ref="E5491" location="A125621232F" display="A125621232F" xr:uid="{00000000-0004-0000-0000-000068150000}"/>
    <hyperlink ref="E5492" location="A125606832C" display="A125606832C" xr:uid="{00000000-0004-0000-0000-000069150000}"/>
    <hyperlink ref="E5493" location="A125601072J" display="A125601072J" xr:uid="{00000000-0004-0000-0000-00006A150000}"/>
    <hyperlink ref="E5494" location="A125629872X" display="A125629872X" xr:uid="{00000000-0004-0000-0000-00006B150000}"/>
    <hyperlink ref="E5495" location="A125615472C" display="A125615472C" xr:uid="{00000000-0004-0000-0000-00006C150000}"/>
    <hyperlink ref="E5496" location="A125603952T" display="A125603952T" xr:uid="{00000000-0004-0000-0000-00006D150000}"/>
    <hyperlink ref="E5497" location="A125632752R" display="A125632752R" xr:uid="{00000000-0004-0000-0000-00006E150000}"/>
    <hyperlink ref="E5498" location="A125618352R" display="A125618352R" xr:uid="{00000000-0004-0000-0000-00006F150000}"/>
    <hyperlink ref="E5499" location="A125595314R" display="A125595314R" xr:uid="{00000000-0004-0000-0000-000070150000}"/>
    <hyperlink ref="E5500" location="A125624114W" display="A125624114W" xr:uid="{00000000-0004-0000-0000-000071150000}"/>
    <hyperlink ref="E5501" location="A125609714V" display="A125609714V" xr:uid="{00000000-0004-0000-0000-000072150000}"/>
    <hyperlink ref="E5502" location="A125595136K" display="A125595136K" xr:uid="{00000000-0004-0000-0000-000073150000}"/>
    <hyperlink ref="E5503" location="A125623936R" display="A125623936R" xr:uid="{00000000-0004-0000-0000-000074150000}"/>
    <hyperlink ref="E5504" location="A125609536R" display="A125609536R" xr:uid="{00000000-0004-0000-0000-000075150000}"/>
    <hyperlink ref="E5505" location="A125598016W" display="A125598016W" xr:uid="{00000000-0004-0000-0000-000076150000}"/>
    <hyperlink ref="E5506" location="A125626816A" display="A125626816A" xr:uid="{00000000-0004-0000-0000-000077150000}"/>
    <hyperlink ref="E5507" location="A125612416F" display="A125612416F" xr:uid="{00000000-0004-0000-0000-000078150000}"/>
    <hyperlink ref="E5508" location="A125592256X" display="A125592256X" xr:uid="{00000000-0004-0000-0000-000079150000}"/>
    <hyperlink ref="E5509" location="A125621056F" display="A125621056F" xr:uid="{00000000-0004-0000-0000-00007A150000}"/>
    <hyperlink ref="E5510" location="A125606656C" display="A125606656C" xr:uid="{00000000-0004-0000-0000-00007B150000}"/>
    <hyperlink ref="E5511" location="A125600896F" display="A125600896F" xr:uid="{00000000-0004-0000-0000-00007C150000}"/>
    <hyperlink ref="E5512" location="A125629696X" display="A125629696X" xr:uid="{00000000-0004-0000-0000-00007D150000}"/>
    <hyperlink ref="E5513" location="A125615296C" display="A125615296C" xr:uid="{00000000-0004-0000-0000-00007E150000}"/>
    <hyperlink ref="E5514" location="A125603776T" display="A125603776T" xr:uid="{00000000-0004-0000-0000-00007F150000}"/>
    <hyperlink ref="E5515" location="A125632576R" display="A125632576R" xr:uid="{00000000-0004-0000-0000-000080150000}"/>
    <hyperlink ref="E5516" location="A125618176R" display="A125618176R" xr:uid="{00000000-0004-0000-0000-000081150000}"/>
    <hyperlink ref="E5517" location="A125595138R" display="A125595138R" xr:uid="{00000000-0004-0000-0000-000082150000}"/>
    <hyperlink ref="E5518" location="A125623938V" display="A125623938V" xr:uid="{00000000-0004-0000-0000-000083150000}"/>
    <hyperlink ref="E5519" location="A125609538V" display="A125609538V" xr:uid="{00000000-0004-0000-0000-000084150000}"/>
    <hyperlink ref="E5520" location="A125595104T" display="A125595104T" xr:uid="{00000000-0004-0000-0000-000085150000}"/>
    <hyperlink ref="E5521" location="A125623904W" display="A125623904W" xr:uid="{00000000-0004-0000-0000-000086150000}"/>
    <hyperlink ref="E5522" location="A125609504W" display="A125609504W" xr:uid="{00000000-0004-0000-0000-000087150000}"/>
    <hyperlink ref="E5523" location="A125597984L" display="A125597984L" xr:uid="{00000000-0004-0000-0000-000088150000}"/>
    <hyperlink ref="E5524" location="A125626784V" display="A125626784V" xr:uid="{00000000-0004-0000-0000-000089150000}"/>
    <hyperlink ref="E5525" location="A125612384X" display="A125612384X" xr:uid="{00000000-0004-0000-0000-00008A150000}"/>
    <hyperlink ref="E5526" location="A125592224F" display="A125592224F" xr:uid="{00000000-0004-0000-0000-00008B150000}"/>
    <hyperlink ref="E5527" location="A125621024L" display="A125621024L" xr:uid="{00000000-0004-0000-0000-00008C150000}"/>
    <hyperlink ref="E5528" location="A125606624K" display="A125606624K" xr:uid="{00000000-0004-0000-0000-00008D150000}"/>
    <hyperlink ref="E5529" location="A125600864L" display="A125600864L" xr:uid="{00000000-0004-0000-0000-00008E150000}"/>
    <hyperlink ref="E5530" location="A125629664F" display="A125629664F" xr:uid="{00000000-0004-0000-0000-00008F150000}"/>
    <hyperlink ref="E5531" location="A125615264K" display="A125615264K" xr:uid="{00000000-0004-0000-0000-000090150000}"/>
    <hyperlink ref="E5532" location="A125603744X" display="A125603744X" xr:uid="{00000000-0004-0000-0000-000091150000}"/>
    <hyperlink ref="E5533" location="A125632544W" display="A125632544W" xr:uid="{00000000-0004-0000-0000-000092150000}"/>
    <hyperlink ref="E5534" location="A125618144W" display="A125618144W" xr:uid="{00000000-0004-0000-0000-000093150000}"/>
    <hyperlink ref="E5535" location="A125595106W" display="A125595106W" xr:uid="{00000000-0004-0000-0000-000094150000}"/>
    <hyperlink ref="E5536" location="A125623906A" display="A125623906A" xr:uid="{00000000-0004-0000-0000-000095150000}"/>
    <hyperlink ref="E5537" location="A125609506A" display="A125609506A" xr:uid="{00000000-0004-0000-0000-000096150000}"/>
    <hyperlink ref="E5538" location="A125595176C" display="A125595176C" xr:uid="{00000000-0004-0000-0000-000097150000}"/>
    <hyperlink ref="E5539" location="A125623976J" display="A125623976J" xr:uid="{00000000-0004-0000-0000-000098150000}"/>
    <hyperlink ref="E5540" location="A125609576J" display="A125609576J" xr:uid="{00000000-0004-0000-0000-000099150000}"/>
    <hyperlink ref="E5541" location="A125598056R" display="A125598056R" xr:uid="{00000000-0004-0000-0000-00009A150000}"/>
    <hyperlink ref="E5542" location="A125626856V" display="A125626856V" xr:uid="{00000000-0004-0000-0000-00009B150000}"/>
    <hyperlink ref="E5543" location="A125612456X" display="A125612456X" xr:uid="{00000000-0004-0000-0000-00009C150000}"/>
    <hyperlink ref="E5544" location="A125592296T" display="A125592296T" xr:uid="{00000000-0004-0000-0000-00009D150000}"/>
    <hyperlink ref="E5545" location="A125621096X" display="A125621096X" xr:uid="{00000000-0004-0000-0000-00009E150000}"/>
    <hyperlink ref="E5546" location="A125606696W" display="A125606696W" xr:uid="{00000000-0004-0000-0000-00009F150000}"/>
    <hyperlink ref="E5547" location="A125600936L" display="A125600936L" xr:uid="{00000000-0004-0000-0000-0000A0150000}"/>
    <hyperlink ref="E5548" location="A125629736F" display="A125629736F" xr:uid="{00000000-0004-0000-0000-0000A1150000}"/>
    <hyperlink ref="E5549" location="A125615336K" display="A125615336K" xr:uid="{00000000-0004-0000-0000-0000A2150000}"/>
    <hyperlink ref="E5550" location="A125603816X" display="A125603816X" xr:uid="{00000000-0004-0000-0000-0000A3150000}"/>
    <hyperlink ref="E5551" location="A125632616W" display="A125632616W" xr:uid="{00000000-0004-0000-0000-0000A4150000}"/>
    <hyperlink ref="E5552" location="A125618216W" display="A125618216W" xr:uid="{00000000-0004-0000-0000-0000A5150000}"/>
    <hyperlink ref="E5553" location="A125595178J" display="A125595178J" xr:uid="{00000000-0004-0000-0000-0000A6150000}"/>
    <hyperlink ref="E5554" location="A125623978L" display="A125623978L" xr:uid="{00000000-0004-0000-0000-0000A7150000}"/>
    <hyperlink ref="E5555" location="A125609578L" display="A125609578L" xr:uid="{00000000-0004-0000-0000-0000A8150000}"/>
    <hyperlink ref="E5556" location="A125595128K" display="A125595128K" xr:uid="{00000000-0004-0000-0000-0000A9150000}"/>
    <hyperlink ref="E5557" location="A125623928R" display="A125623928R" xr:uid="{00000000-0004-0000-0000-0000AA150000}"/>
    <hyperlink ref="E5558" location="A125609528R" display="A125609528R" xr:uid="{00000000-0004-0000-0000-0000AB150000}"/>
    <hyperlink ref="E5559" location="A125598008W" display="A125598008W" xr:uid="{00000000-0004-0000-0000-0000AC150000}"/>
    <hyperlink ref="E5560" location="A125626808A" display="A125626808A" xr:uid="{00000000-0004-0000-0000-0000AD150000}"/>
    <hyperlink ref="E5561" location="A125612408F" display="A125612408F" xr:uid="{00000000-0004-0000-0000-0000AE150000}"/>
    <hyperlink ref="E5562" location="A125592248X" display="A125592248X" xr:uid="{00000000-0004-0000-0000-0000AF150000}"/>
    <hyperlink ref="E5563" location="A125621048F" display="A125621048F" xr:uid="{00000000-0004-0000-0000-0000B0150000}"/>
    <hyperlink ref="E5564" location="A125606648C" display="A125606648C" xr:uid="{00000000-0004-0000-0000-0000B1150000}"/>
    <hyperlink ref="E5565" location="A125600888F" display="A125600888F" xr:uid="{00000000-0004-0000-0000-0000B2150000}"/>
    <hyperlink ref="E5566" location="A125629688X" display="A125629688X" xr:uid="{00000000-0004-0000-0000-0000B3150000}"/>
    <hyperlink ref="E5567" location="A125615288C" display="A125615288C" xr:uid="{00000000-0004-0000-0000-0000B4150000}"/>
    <hyperlink ref="E5568" location="A125603768T" display="A125603768T" xr:uid="{00000000-0004-0000-0000-0000B5150000}"/>
    <hyperlink ref="E5569" location="A125632568R" display="A125632568R" xr:uid="{00000000-0004-0000-0000-0000B6150000}"/>
    <hyperlink ref="E5570" location="A125618168R" display="A125618168R" xr:uid="{00000000-0004-0000-0000-0000B7150000}"/>
    <hyperlink ref="E5571" location="A125595130W" display="A125595130W" xr:uid="{00000000-0004-0000-0000-0000B8150000}"/>
    <hyperlink ref="E5572" location="A125623930A" display="A125623930A" xr:uid="{00000000-0004-0000-0000-0000B9150000}"/>
    <hyperlink ref="E5573" location="A125609530A" display="A125609530A" xr:uid="{00000000-0004-0000-0000-0000BA150000}"/>
    <hyperlink ref="E5574" location="A125595184C" display="A125595184C" xr:uid="{00000000-0004-0000-0000-0000BB150000}"/>
    <hyperlink ref="E5575" location="A125623984J" display="A125623984J" xr:uid="{00000000-0004-0000-0000-0000BC150000}"/>
    <hyperlink ref="E5576" location="A125609584J" display="A125609584J" xr:uid="{00000000-0004-0000-0000-0000BD150000}"/>
    <hyperlink ref="E5577" location="A125598064R" display="A125598064R" xr:uid="{00000000-0004-0000-0000-0000BE150000}"/>
    <hyperlink ref="E5578" location="A125626864V" display="A125626864V" xr:uid="{00000000-0004-0000-0000-0000BF150000}"/>
    <hyperlink ref="E5579" location="A125612464X" display="A125612464X" xr:uid="{00000000-0004-0000-0000-0000C0150000}"/>
    <hyperlink ref="E5580" location="A125592304F" display="A125592304F" xr:uid="{00000000-0004-0000-0000-0000C1150000}"/>
    <hyperlink ref="E5581" location="A125621104L" display="A125621104L" xr:uid="{00000000-0004-0000-0000-0000C2150000}"/>
    <hyperlink ref="E5582" location="A125606704K" display="A125606704K" xr:uid="{00000000-0004-0000-0000-0000C3150000}"/>
    <hyperlink ref="E5583" location="A125600944L" display="A125600944L" xr:uid="{00000000-0004-0000-0000-0000C4150000}"/>
    <hyperlink ref="E5584" location="A125629744F" display="A125629744F" xr:uid="{00000000-0004-0000-0000-0000C5150000}"/>
    <hyperlink ref="E5585" location="A125615344K" display="A125615344K" xr:uid="{00000000-0004-0000-0000-0000C6150000}"/>
    <hyperlink ref="E5586" location="A125603824X" display="A125603824X" xr:uid="{00000000-0004-0000-0000-0000C7150000}"/>
    <hyperlink ref="E5587" location="A125632624W" display="A125632624W" xr:uid="{00000000-0004-0000-0000-0000C8150000}"/>
    <hyperlink ref="E5588" location="A125618224W" display="A125618224W" xr:uid="{00000000-0004-0000-0000-0000C9150000}"/>
    <hyperlink ref="E5589" location="A125595186J" display="A125595186J" xr:uid="{00000000-0004-0000-0000-0000CA150000}"/>
    <hyperlink ref="E5590" location="A125623986L" display="A125623986L" xr:uid="{00000000-0004-0000-0000-0000CB150000}"/>
    <hyperlink ref="E5591" location="A125609586L" display="A125609586L" xr:uid="{00000000-0004-0000-0000-0000CC150000}"/>
    <hyperlink ref="E5592" location="A125595144K" display="A125595144K" xr:uid="{00000000-0004-0000-0000-0000CD150000}"/>
    <hyperlink ref="E5593" location="A125623944R" display="A125623944R" xr:uid="{00000000-0004-0000-0000-0000CE150000}"/>
    <hyperlink ref="E5594" location="A125609544R" display="A125609544R" xr:uid="{00000000-0004-0000-0000-0000CF150000}"/>
    <hyperlink ref="E5595" location="A125598024W" display="A125598024W" xr:uid="{00000000-0004-0000-0000-0000D0150000}"/>
    <hyperlink ref="E5596" location="A125626824A" display="A125626824A" xr:uid="{00000000-0004-0000-0000-0000D1150000}"/>
    <hyperlink ref="E5597" location="A125612424F" display="A125612424F" xr:uid="{00000000-0004-0000-0000-0000D2150000}"/>
    <hyperlink ref="E5598" location="A125592264X" display="A125592264X" xr:uid="{00000000-0004-0000-0000-0000D3150000}"/>
    <hyperlink ref="E5599" location="A125621064F" display="A125621064F" xr:uid="{00000000-0004-0000-0000-0000D4150000}"/>
    <hyperlink ref="E5600" location="A125606664C" display="A125606664C" xr:uid="{00000000-0004-0000-0000-0000D5150000}"/>
    <hyperlink ref="E5601" location="A125600904V" display="A125600904V" xr:uid="{00000000-0004-0000-0000-0000D6150000}"/>
    <hyperlink ref="E5602" location="A125629704L" display="A125629704L" xr:uid="{00000000-0004-0000-0000-0000D7150000}"/>
    <hyperlink ref="E5603" location="A125615304T" display="A125615304T" xr:uid="{00000000-0004-0000-0000-0000D8150000}"/>
    <hyperlink ref="E5604" location="A125603784T" display="A125603784T" xr:uid="{00000000-0004-0000-0000-0000D9150000}"/>
    <hyperlink ref="E5605" location="A125632584R" display="A125632584R" xr:uid="{00000000-0004-0000-0000-0000DA150000}"/>
    <hyperlink ref="E5606" location="A125618184R" display="A125618184R" xr:uid="{00000000-0004-0000-0000-0000DB150000}"/>
    <hyperlink ref="E5607" location="A125595146R" display="A125595146R" xr:uid="{00000000-0004-0000-0000-0000DC150000}"/>
    <hyperlink ref="E5608" location="A125623946V" display="A125623946V" xr:uid="{00000000-0004-0000-0000-0000DD150000}"/>
    <hyperlink ref="E5609" location="A125609546V" display="A125609546V" xr:uid="{00000000-0004-0000-0000-0000DE150000}"/>
    <hyperlink ref="E5610" location="A125595192C" display="A125595192C" xr:uid="{00000000-0004-0000-0000-0000DF150000}"/>
    <hyperlink ref="E5611" location="A125623992J" display="A125623992J" xr:uid="{00000000-0004-0000-0000-0000E0150000}"/>
    <hyperlink ref="E5612" location="A125609592J" display="A125609592J" xr:uid="{00000000-0004-0000-0000-0000E1150000}"/>
    <hyperlink ref="E5613" location="A125598072R" display="A125598072R" xr:uid="{00000000-0004-0000-0000-0000E2150000}"/>
    <hyperlink ref="E5614" location="A125626872V" display="A125626872V" xr:uid="{00000000-0004-0000-0000-0000E3150000}"/>
    <hyperlink ref="E5615" location="A125612472X" display="A125612472X" xr:uid="{00000000-0004-0000-0000-0000E4150000}"/>
    <hyperlink ref="E5616" location="A125592312F" display="A125592312F" xr:uid="{00000000-0004-0000-0000-0000E5150000}"/>
    <hyperlink ref="E5617" location="A125621112L" display="A125621112L" xr:uid="{00000000-0004-0000-0000-0000E6150000}"/>
    <hyperlink ref="E5618" location="A125606712K" display="A125606712K" xr:uid="{00000000-0004-0000-0000-0000E7150000}"/>
    <hyperlink ref="E5619" location="A125600952L" display="A125600952L" xr:uid="{00000000-0004-0000-0000-0000E8150000}"/>
    <hyperlink ref="E5620" location="A125629752F" display="A125629752F" xr:uid="{00000000-0004-0000-0000-0000E9150000}"/>
    <hyperlink ref="E5621" location="A125615352K" display="A125615352K" xr:uid="{00000000-0004-0000-0000-0000EA150000}"/>
    <hyperlink ref="E5622" location="A125603832X" display="A125603832X" xr:uid="{00000000-0004-0000-0000-0000EB150000}"/>
    <hyperlink ref="E5623" location="A125632632W" display="A125632632W" xr:uid="{00000000-0004-0000-0000-0000EC150000}"/>
    <hyperlink ref="E5624" location="A125618232W" display="A125618232W" xr:uid="{00000000-0004-0000-0000-0000ED150000}"/>
    <hyperlink ref="E5625" location="A125595194J" display="A125595194J" xr:uid="{00000000-0004-0000-0000-0000EE150000}"/>
    <hyperlink ref="E5626" location="A125623994L" display="A125623994L" xr:uid="{00000000-0004-0000-0000-0000EF150000}"/>
    <hyperlink ref="E5627" location="A125609594L" display="A125609594L" xr:uid="{00000000-0004-0000-0000-0000F0150000}"/>
    <hyperlink ref="E5628" location="A125595272C" display="A125595272C" xr:uid="{00000000-0004-0000-0000-0000F1150000}"/>
    <hyperlink ref="E5629" location="A125624072K" display="A125624072K" xr:uid="{00000000-0004-0000-0000-0000F2150000}"/>
    <hyperlink ref="E5630" location="A125609672J" display="A125609672J" xr:uid="{00000000-0004-0000-0000-0000F3150000}"/>
    <hyperlink ref="E5631" location="A125598152R" display="A125598152R" xr:uid="{00000000-0004-0000-0000-0000F4150000}"/>
    <hyperlink ref="E5632" location="A125626952V" display="A125626952V" xr:uid="{00000000-0004-0000-0000-0000F5150000}"/>
    <hyperlink ref="E5633" location="A125612552X" display="A125612552X" xr:uid="{00000000-0004-0000-0000-0000F6150000}"/>
    <hyperlink ref="E5634" location="A125592392T" display="A125592392T" xr:uid="{00000000-0004-0000-0000-0000F7150000}"/>
    <hyperlink ref="E5635" location="A125621192X" display="A125621192X" xr:uid="{00000000-0004-0000-0000-0000F8150000}"/>
    <hyperlink ref="E5636" location="A125606792W" display="A125606792W" xr:uid="{00000000-0004-0000-0000-0000F9150000}"/>
    <hyperlink ref="E5637" location="A125601032R" display="A125601032R" xr:uid="{00000000-0004-0000-0000-0000FA150000}"/>
    <hyperlink ref="E5638" location="A125629832F" display="A125629832F" xr:uid="{00000000-0004-0000-0000-0000FB150000}"/>
    <hyperlink ref="E5639" location="A125615432K" display="A125615432K" xr:uid="{00000000-0004-0000-0000-0000FC150000}"/>
    <hyperlink ref="E5640" location="A125603912X" display="A125603912X" xr:uid="{00000000-0004-0000-0000-0000FD150000}"/>
    <hyperlink ref="E5641" location="A125632712W" display="A125632712W" xr:uid="{00000000-0004-0000-0000-0000FE150000}"/>
    <hyperlink ref="E5642" location="A125618312W" display="A125618312W" xr:uid="{00000000-0004-0000-0000-0000FF150000}"/>
    <hyperlink ref="E5643" location="A125595274J" display="A125595274J" xr:uid="{00000000-0004-0000-0000-000000160000}"/>
    <hyperlink ref="E5644" location="A125624074R" display="A125624074R" xr:uid="{00000000-0004-0000-0000-000001160000}"/>
    <hyperlink ref="E5645" location="A125609674L" display="A125609674L" xr:uid="{00000000-0004-0000-0000-000002160000}"/>
    <hyperlink ref="E5646" location="A125595200T" display="A125595200T" xr:uid="{00000000-0004-0000-0000-000003160000}"/>
    <hyperlink ref="E5647" location="A125624000X" display="A125624000X" xr:uid="{00000000-0004-0000-0000-000004160000}"/>
    <hyperlink ref="E5648" location="A125609600W" display="A125609600W" xr:uid="{00000000-0004-0000-0000-000005160000}"/>
    <hyperlink ref="E5649" location="A125598080R" display="A125598080R" xr:uid="{00000000-0004-0000-0000-000006160000}"/>
    <hyperlink ref="E5650" location="A125626880V" display="A125626880V" xr:uid="{00000000-0004-0000-0000-000007160000}"/>
    <hyperlink ref="E5651" location="A125612480X" display="A125612480X" xr:uid="{00000000-0004-0000-0000-000008160000}"/>
    <hyperlink ref="E5652" location="A125592320F" display="A125592320F" xr:uid="{00000000-0004-0000-0000-000009160000}"/>
    <hyperlink ref="E5653" location="A125621120L" display="A125621120L" xr:uid="{00000000-0004-0000-0000-00000A160000}"/>
    <hyperlink ref="E5654" location="A125606720K" display="A125606720K" xr:uid="{00000000-0004-0000-0000-00000B160000}"/>
    <hyperlink ref="E5655" location="A125600960L" display="A125600960L" xr:uid="{00000000-0004-0000-0000-00000C160000}"/>
    <hyperlink ref="E5656" location="A125629760F" display="A125629760F" xr:uid="{00000000-0004-0000-0000-00000D160000}"/>
    <hyperlink ref="E5657" location="A125615360K" display="A125615360K" xr:uid="{00000000-0004-0000-0000-00000E160000}"/>
    <hyperlink ref="E5658" location="A125603840X" display="A125603840X" xr:uid="{00000000-0004-0000-0000-00000F160000}"/>
    <hyperlink ref="E5659" location="A125632640W" display="A125632640W" xr:uid="{00000000-0004-0000-0000-000010160000}"/>
    <hyperlink ref="E5660" location="A125618240W" display="A125618240W" xr:uid="{00000000-0004-0000-0000-000011160000}"/>
    <hyperlink ref="E5661" location="A125595202W" display="A125595202W" xr:uid="{00000000-0004-0000-0000-000012160000}"/>
    <hyperlink ref="E5662" location="A125624002C" display="A125624002C" xr:uid="{00000000-0004-0000-0000-000013160000}"/>
    <hyperlink ref="E5663" location="A125609602A" display="A125609602A" xr:uid="{00000000-0004-0000-0000-000014160000}"/>
    <hyperlink ref="E5664" location="A125595152K" display="A125595152K" xr:uid="{00000000-0004-0000-0000-000015160000}"/>
    <hyperlink ref="E5665" location="A125623952R" display="A125623952R" xr:uid="{00000000-0004-0000-0000-000016160000}"/>
    <hyperlink ref="E5666" location="A125609552R" display="A125609552R" xr:uid="{00000000-0004-0000-0000-000017160000}"/>
    <hyperlink ref="E5667" location="A125598032W" display="A125598032W" xr:uid="{00000000-0004-0000-0000-000018160000}"/>
    <hyperlink ref="E5668" location="A125626832A" display="A125626832A" xr:uid="{00000000-0004-0000-0000-000019160000}"/>
    <hyperlink ref="E5669" location="A125612432F" display="A125612432F" xr:uid="{00000000-0004-0000-0000-00001A160000}"/>
    <hyperlink ref="E5670" location="A125592272X" display="A125592272X" xr:uid="{00000000-0004-0000-0000-00001B160000}"/>
    <hyperlink ref="E5671" location="A125621072F" display="A125621072F" xr:uid="{00000000-0004-0000-0000-00001C160000}"/>
    <hyperlink ref="E5672" location="A125606672C" display="A125606672C" xr:uid="{00000000-0004-0000-0000-00001D160000}"/>
    <hyperlink ref="E5673" location="A125600912V" display="A125600912V" xr:uid="{00000000-0004-0000-0000-00001E160000}"/>
    <hyperlink ref="E5674" location="A125629712L" display="A125629712L" xr:uid="{00000000-0004-0000-0000-00001F160000}"/>
    <hyperlink ref="E5675" location="A125615312T" display="A125615312T" xr:uid="{00000000-0004-0000-0000-000020160000}"/>
    <hyperlink ref="E5676" location="A125603792T" display="A125603792T" xr:uid="{00000000-0004-0000-0000-000021160000}"/>
    <hyperlink ref="E5677" location="A125632592R" display="A125632592R" xr:uid="{00000000-0004-0000-0000-000022160000}"/>
    <hyperlink ref="E5678" location="A125618192R" display="A125618192R" xr:uid="{00000000-0004-0000-0000-000023160000}"/>
    <hyperlink ref="E5679" location="A125595154R" display="A125595154R" xr:uid="{00000000-0004-0000-0000-000024160000}"/>
    <hyperlink ref="E5680" location="A125623954V" display="A125623954V" xr:uid="{00000000-0004-0000-0000-000025160000}"/>
    <hyperlink ref="E5681" location="A125609554V" display="A125609554V" xr:uid="{00000000-0004-0000-0000-000026160000}"/>
    <hyperlink ref="E5682" location="A125595320K" display="A125595320K" xr:uid="{00000000-0004-0000-0000-000027160000}"/>
    <hyperlink ref="E5683" location="A125624120T" display="A125624120T" xr:uid="{00000000-0004-0000-0000-000028160000}"/>
    <hyperlink ref="E5684" location="A125609720R" display="A125609720R" xr:uid="{00000000-0004-0000-0000-000029160000}"/>
    <hyperlink ref="E5685" location="A125598200W" display="A125598200W" xr:uid="{00000000-0004-0000-0000-00002A160000}"/>
    <hyperlink ref="E5686" location="A125627000C" display="A125627000C" xr:uid="{00000000-0004-0000-0000-00002B160000}"/>
    <hyperlink ref="E5687" location="A125612600F" display="A125612600F" xr:uid="{00000000-0004-0000-0000-00002C160000}"/>
    <hyperlink ref="E5688" location="A125592440X" display="A125592440X" xr:uid="{00000000-0004-0000-0000-00002D160000}"/>
    <hyperlink ref="E5689" location="A125621240F" display="A125621240F" xr:uid="{00000000-0004-0000-0000-00002E160000}"/>
    <hyperlink ref="E5690" location="A125606840C" display="A125606840C" xr:uid="{00000000-0004-0000-0000-00002F160000}"/>
    <hyperlink ref="E5691" location="A125601080J" display="A125601080J" xr:uid="{00000000-0004-0000-0000-000030160000}"/>
    <hyperlink ref="E5692" location="A125629880X" display="A125629880X" xr:uid="{00000000-0004-0000-0000-000031160000}"/>
    <hyperlink ref="E5693" location="A125615480C" display="A125615480C" xr:uid="{00000000-0004-0000-0000-000032160000}"/>
    <hyperlink ref="E5694" location="A125603960T" display="A125603960T" xr:uid="{00000000-0004-0000-0000-000033160000}"/>
    <hyperlink ref="E5695" location="A125632760R" display="A125632760R" xr:uid="{00000000-0004-0000-0000-000034160000}"/>
    <hyperlink ref="E5696" location="A125618360R" display="A125618360R" xr:uid="{00000000-0004-0000-0000-000035160000}"/>
    <hyperlink ref="E5697" location="A125595322R" display="A125595322R" xr:uid="{00000000-0004-0000-0000-000036160000}"/>
    <hyperlink ref="E5698" location="A125624122W" display="A125624122W" xr:uid="{00000000-0004-0000-0000-000037160000}"/>
    <hyperlink ref="E5699" location="A125609722V" display="A125609722V" xr:uid="{00000000-0004-0000-0000-000038160000}"/>
    <hyperlink ref="E5700" location="A125595280C" display="A125595280C" xr:uid="{00000000-0004-0000-0000-000039160000}"/>
    <hyperlink ref="E5701" location="A125624080K" display="A125624080K" xr:uid="{00000000-0004-0000-0000-00003A160000}"/>
    <hyperlink ref="E5702" location="A125609680J" display="A125609680J" xr:uid="{00000000-0004-0000-0000-00003B160000}"/>
    <hyperlink ref="E5703" location="A125598160R" display="A125598160R" xr:uid="{00000000-0004-0000-0000-00003C160000}"/>
    <hyperlink ref="E5704" location="A125626960V" display="A125626960V" xr:uid="{00000000-0004-0000-0000-00003D160000}"/>
    <hyperlink ref="E5705" location="A125612560X" display="A125612560X" xr:uid="{00000000-0004-0000-0000-00003E160000}"/>
    <hyperlink ref="E5706" location="A125592400F" display="A125592400F" xr:uid="{00000000-0004-0000-0000-00003F160000}"/>
    <hyperlink ref="E5707" location="A125621200L" display="A125621200L" xr:uid="{00000000-0004-0000-0000-000040160000}"/>
    <hyperlink ref="E5708" location="A125606800K" display="A125606800K" xr:uid="{00000000-0004-0000-0000-000041160000}"/>
    <hyperlink ref="E5709" location="A125601040R" display="A125601040R" xr:uid="{00000000-0004-0000-0000-000042160000}"/>
    <hyperlink ref="E5710" location="A125629840F" display="A125629840F" xr:uid="{00000000-0004-0000-0000-000043160000}"/>
    <hyperlink ref="E5711" location="A125615440K" display="A125615440K" xr:uid="{00000000-0004-0000-0000-000044160000}"/>
    <hyperlink ref="E5712" location="A125603920X" display="A125603920X" xr:uid="{00000000-0004-0000-0000-000045160000}"/>
    <hyperlink ref="E5713" location="A125632720W" display="A125632720W" xr:uid="{00000000-0004-0000-0000-000046160000}"/>
    <hyperlink ref="E5714" location="A125618320W" display="A125618320W" xr:uid="{00000000-0004-0000-0000-000047160000}"/>
    <hyperlink ref="E5715" location="A125595282J" display="A125595282J" xr:uid="{00000000-0004-0000-0000-000048160000}"/>
    <hyperlink ref="E5716" location="A125624082R" display="A125624082R" xr:uid="{00000000-0004-0000-0000-000049160000}"/>
    <hyperlink ref="E5717" location="A125609682L" display="A125609682L" xr:uid="{00000000-0004-0000-0000-00004A160000}"/>
    <hyperlink ref="E5718" location="A125595288W" display="A125595288W" xr:uid="{00000000-0004-0000-0000-00004B160000}"/>
    <hyperlink ref="E5719" location="A125624088C" display="A125624088C" xr:uid="{00000000-0004-0000-0000-00004C160000}"/>
    <hyperlink ref="E5720" location="A125609688A" display="A125609688A" xr:uid="{00000000-0004-0000-0000-00004D160000}"/>
    <hyperlink ref="E5721" location="A125598168J" display="A125598168J" xr:uid="{00000000-0004-0000-0000-00004E160000}"/>
    <hyperlink ref="E5722" location="A125626968L" display="A125626968L" xr:uid="{00000000-0004-0000-0000-00004F160000}"/>
    <hyperlink ref="E5723" location="A125612568T" display="A125612568T" xr:uid="{00000000-0004-0000-0000-000050160000}"/>
    <hyperlink ref="E5724" location="A125592408X" display="A125592408X" xr:uid="{00000000-0004-0000-0000-000051160000}"/>
    <hyperlink ref="E5725" location="A125621208F" display="A125621208F" xr:uid="{00000000-0004-0000-0000-000052160000}"/>
    <hyperlink ref="E5726" location="A125606808C" display="A125606808C" xr:uid="{00000000-0004-0000-0000-000053160000}"/>
    <hyperlink ref="E5727" location="A125601048J" display="A125601048J" xr:uid="{00000000-0004-0000-0000-000054160000}"/>
    <hyperlink ref="E5728" location="A125629848X" display="A125629848X" xr:uid="{00000000-0004-0000-0000-000055160000}"/>
    <hyperlink ref="E5729" location="A125615448C" display="A125615448C" xr:uid="{00000000-0004-0000-0000-000056160000}"/>
    <hyperlink ref="E5730" location="A125603928T" display="A125603928T" xr:uid="{00000000-0004-0000-0000-000057160000}"/>
    <hyperlink ref="E5731" location="A125632728R" display="A125632728R" xr:uid="{00000000-0004-0000-0000-000058160000}"/>
    <hyperlink ref="E5732" location="A125618328R" display="A125618328R" xr:uid="{00000000-0004-0000-0000-000059160000}"/>
    <hyperlink ref="E5733" location="A125595290J" display="A125595290J" xr:uid="{00000000-0004-0000-0000-00005A160000}"/>
    <hyperlink ref="E5734" location="A125624090R" display="A125624090R" xr:uid="{00000000-0004-0000-0000-00005B160000}"/>
    <hyperlink ref="E5735" location="A125609690L" display="A125609690L" xr:uid="{00000000-0004-0000-0000-00005C160000}"/>
    <hyperlink ref="E5736" location="A125595392W" display="A125595392W" xr:uid="{00000000-0004-0000-0000-00005D160000}"/>
    <hyperlink ref="E5737" location="A125624192C" display="A125624192C" xr:uid="{00000000-0004-0000-0000-00005E160000}"/>
    <hyperlink ref="E5738" location="A125609792A" display="A125609792A" xr:uid="{00000000-0004-0000-0000-00005F160000}"/>
    <hyperlink ref="E5739" location="A125598272J" display="A125598272J" xr:uid="{00000000-0004-0000-0000-000060160000}"/>
    <hyperlink ref="E5740" location="A125627072R" display="A125627072R" xr:uid="{00000000-0004-0000-0000-000061160000}"/>
    <hyperlink ref="E5741" location="A125612672T" display="A125612672T" xr:uid="{00000000-0004-0000-0000-000062160000}"/>
    <hyperlink ref="E5742" location="A125592512X" display="A125592512X" xr:uid="{00000000-0004-0000-0000-000063160000}"/>
    <hyperlink ref="E5743" location="A125621312F" display="A125621312F" xr:uid="{00000000-0004-0000-0000-000064160000}"/>
    <hyperlink ref="E5744" location="A125606912C" display="A125606912C" xr:uid="{00000000-0004-0000-0000-000065160000}"/>
    <hyperlink ref="E5745" location="A125601152J" display="A125601152J" xr:uid="{00000000-0004-0000-0000-000066160000}"/>
    <hyperlink ref="E5746" location="A125629952X" display="A125629952X" xr:uid="{00000000-0004-0000-0000-000067160000}"/>
    <hyperlink ref="E5747" location="A125615552C" display="A125615552C" xr:uid="{00000000-0004-0000-0000-000068160000}"/>
    <hyperlink ref="E5748" location="A125604032V" display="A125604032V" xr:uid="{00000000-0004-0000-0000-000069160000}"/>
    <hyperlink ref="E5749" location="A125632832R" display="A125632832R" xr:uid="{00000000-0004-0000-0000-00006A160000}"/>
    <hyperlink ref="E5750" location="A125618432R" display="A125618432R" xr:uid="{00000000-0004-0000-0000-00006B160000}"/>
    <hyperlink ref="E5751" location="A125595394A" display="A125595394A" xr:uid="{00000000-0004-0000-0000-00006C160000}"/>
    <hyperlink ref="E5752" location="A125624194J" display="A125624194J" xr:uid="{00000000-0004-0000-0000-00006D160000}"/>
    <hyperlink ref="E5753" location="A125609794F" display="A125609794F" xr:uid="{00000000-0004-0000-0000-00006E160000}"/>
    <hyperlink ref="E5754" location="A125595112T" display="A125595112T" xr:uid="{00000000-0004-0000-0000-00006F160000}"/>
    <hyperlink ref="E5755" location="A125623912W" display="A125623912W" xr:uid="{00000000-0004-0000-0000-000070160000}"/>
    <hyperlink ref="E5756" location="A125609512W" display="A125609512W" xr:uid="{00000000-0004-0000-0000-000071160000}"/>
    <hyperlink ref="E5757" location="A125597992L" display="A125597992L" xr:uid="{00000000-0004-0000-0000-000072160000}"/>
    <hyperlink ref="E5758" location="A125626792V" display="A125626792V" xr:uid="{00000000-0004-0000-0000-000073160000}"/>
    <hyperlink ref="E5759" location="A125612392X" display="A125612392X" xr:uid="{00000000-0004-0000-0000-000074160000}"/>
    <hyperlink ref="E5760" location="A125592232F" display="A125592232F" xr:uid="{00000000-0004-0000-0000-000075160000}"/>
    <hyperlink ref="E5761" location="A125621032L" display="A125621032L" xr:uid="{00000000-0004-0000-0000-000076160000}"/>
    <hyperlink ref="E5762" location="A125606632K" display="A125606632K" xr:uid="{00000000-0004-0000-0000-000077160000}"/>
    <hyperlink ref="E5763" location="A125600872L" display="A125600872L" xr:uid="{00000000-0004-0000-0000-000078160000}"/>
    <hyperlink ref="E5764" location="A125629672F" display="A125629672F" xr:uid="{00000000-0004-0000-0000-000079160000}"/>
    <hyperlink ref="E5765" location="A125615272K" display="A125615272K" xr:uid="{00000000-0004-0000-0000-00007A160000}"/>
    <hyperlink ref="E5766" location="A125603752X" display="A125603752X" xr:uid="{00000000-0004-0000-0000-00007B160000}"/>
    <hyperlink ref="E5767" location="A125632552W" display="A125632552W" xr:uid="{00000000-0004-0000-0000-00007C160000}"/>
    <hyperlink ref="E5768" location="A125618152W" display="A125618152W" xr:uid="{00000000-0004-0000-0000-00007D160000}"/>
    <hyperlink ref="E5769" location="A125595114W" display="A125595114W" xr:uid="{00000000-0004-0000-0000-00007E160000}"/>
    <hyperlink ref="E5770" location="A125623914A" display="A125623914A" xr:uid="{00000000-0004-0000-0000-00007F160000}"/>
    <hyperlink ref="E5771" location="A125609514A" display="A125609514A" xr:uid="{00000000-0004-0000-0000-000080160000}"/>
    <hyperlink ref="E5772" location="A125593928W" display="A125593928W" xr:uid="{00000000-0004-0000-0000-000081160000}"/>
    <hyperlink ref="E5773" location="A125622728C" display="A125622728C" xr:uid="{00000000-0004-0000-0000-000082160000}"/>
    <hyperlink ref="E5774" location="A125608328C" display="A125608328C" xr:uid="{00000000-0004-0000-0000-000083160000}"/>
    <hyperlink ref="E5775" location="A125596808J" display="A125596808J" xr:uid="{00000000-0004-0000-0000-000084160000}"/>
    <hyperlink ref="E5776" location="A125625608R" display="A125625608R" xr:uid="{00000000-0004-0000-0000-000085160000}"/>
    <hyperlink ref="E5777" location="A125611208V" display="A125611208V" xr:uid="{00000000-0004-0000-0000-000086160000}"/>
    <hyperlink ref="E5778" location="A125591048L" display="A125591048L" xr:uid="{00000000-0004-0000-0000-000087160000}"/>
    <hyperlink ref="E5779" location="A125619848L" display="A125619848L" xr:uid="{00000000-0004-0000-0000-000088160000}"/>
    <hyperlink ref="E5780" location="A125605448T" display="A125605448T" xr:uid="{00000000-0004-0000-0000-000089160000}"/>
    <hyperlink ref="E5781" location="A125599688F" display="A125599688F" xr:uid="{00000000-0004-0000-0000-00008A160000}"/>
    <hyperlink ref="E5782" location="A125628488L" display="A125628488L" xr:uid="{00000000-0004-0000-0000-00008B160000}"/>
    <hyperlink ref="E5783" location="A125614088T" display="A125614088T" xr:uid="{00000000-0004-0000-0000-00008C160000}"/>
    <hyperlink ref="E5784" location="A125602568F" display="A125602568F" xr:uid="{00000000-0004-0000-0000-00008D160000}"/>
    <hyperlink ref="E5785" location="A125631368C" display="A125631368C" xr:uid="{00000000-0004-0000-0000-00008E160000}"/>
    <hyperlink ref="E5786" location="A125616968A" display="A125616968A" xr:uid="{00000000-0004-0000-0000-00008F160000}"/>
    <hyperlink ref="E5787" location="A125593930J" display="A125593930J" xr:uid="{00000000-0004-0000-0000-000090160000}"/>
    <hyperlink ref="E5788" location="A125622730R" display="A125622730R" xr:uid="{00000000-0004-0000-0000-000091160000}"/>
    <hyperlink ref="E5789" location="A125608330R" display="A125608330R" xr:uid="{00000000-0004-0000-0000-000092160000}"/>
    <hyperlink ref="E5790" location="A125594048T" display="A125594048T" xr:uid="{00000000-0004-0000-0000-000093160000}"/>
    <hyperlink ref="E5791" location="A125622848W" display="A125622848W" xr:uid="{00000000-0004-0000-0000-000094160000}"/>
    <hyperlink ref="E5792" location="A125608448W" display="A125608448W" xr:uid="{00000000-0004-0000-0000-000095160000}"/>
    <hyperlink ref="E5793" location="A125596928A" display="A125596928A" xr:uid="{00000000-0004-0000-0000-000096160000}"/>
    <hyperlink ref="E5794" location="A125625728J" display="A125625728J" xr:uid="{00000000-0004-0000-0000-000097160000}"/>
    <hyperlink ref="E5795" location="A125611328L" display="A125611328L" xr:uid="{00000000-0004-0000-0000-000098160000}"/>
    <hyperlink ref="E5796" location="A125591168F" display="A125591168F" xr:uid="{00000000-0004-0000-0000-000099160000}"/>
    <hyperlink ref="E5797" location="A125619968F" display="A125619968F" xr:uid="{00000000-0004-0000-0000-00009A160000}"/>
    <hyperlink ref="E5798" location="A125605568K" display="A125605568K" xr:uid="{00000000-0004-0000-0000-00009B160000}"/>
    <hyperlink ref="E5799" location="A125599808L" display="A125599808L" xr:uid="{00000000-0004-0000-0000-00009C160000}"/>
    <hyperlink ref="E5800" location="A125628608V" display="A125628608V" xr:uid="{00000000-0004-0000-0000-00009D160000}"/>
    <hyperlink ref="E5801" location="A125614208X" display="A125614208X" xr:uid="{00000000-0004-0000-0000-00009E160000}"/>
    <hyperlink ref="E5802" location="A125602688X" display="A125602688X" xr:uid="{00000000-0004-0000-0000-00009F160000}"/>
    <hyperlink ref="E5803" location="A125631488W" display="A125631488W" xr:uid="{00000000-0004-0000-0000-0000A0160000}"/>
    <hyperlink ref="E5804" location="A125617088W" display="A125617088W" xr:uid="{00000000-0004-0000-0000-0000A1160000}"/>
    <hyperlink ref="E5805" location="A125594050C" display="A125594050C" xr:uid="{00000000-0004-0000-0000-0000A2160000}"/>
    <hyperlink ref="E5806" location="A125622850J" display="A125622850J" xr:uid="{00000000-0004-0000-0000-0000A3160000}"/>
    <hyperlink ref="E5807" location="A125608450J" display="A125608450J" xr:uid="{00000000-0004-0000-0000-0000A4160000}"/>
    <hyperlink ref="E5808" location="A125593936W" display="A125593936W" xr:uid="{00000000-0004-0000-0000-0000A5160000}"/>
    <hyperlink ref="E5809" location="A125622736C" display="A125622736C" xr:uid="{00000000-0004-0000-0000-0000A6160000}"/>
    <hyperlink ref="E5810" location="A125608336C" display="A125608336C" xr:uid="{00000000-0004-0000-0000-0000A7160000}"/>
    <hyperlink ref="E5811" location="A125596816J" display="A125596816J" xr:uid="{00000000-0004-0000-0000-0000A8160000}"/>
    <hyperlink ref="E5812" location="A125625616R" display="A125625616R" xr:uid="{00000000-0004-0000-0000-0000A9160000}"/>
    <hyperlink ref="E5813" location="A125611216V" display="A125611216V" xr:uid="{00000000-0004-0000-0000-0000AA160000}"/>
    <hyperlink ref="E5814" location="A125591056L" display="A125591056L" xr:uid="{00000000-0004-0000-0000-0000AB160000}"/>
    <hyperlink ref="E5815" location="A125619856L" display="A125619856L" xr:uid="{00000000-0004-0000-0000-0000AC160000}"/>
    <hyperlink ref="E5816" location="A125605456T" display="A125605456T" xr:uid="{00000000-0004-0000-0000-0000AD160000}"/>
    <hyperlink ref="E5817" location="A125599696F" display="A125599696F" xr:uid="{00000000-0004-0000-0000-0000AE160000}"/>
    <hyperlink ref="E5818" location="A125628496L" display="A125628496L" xr:uid="{00000000-0004-0000-0000-0000AF160000}"/>
    <hyperlink ref="E5819" location="A125614096T" display="A125614096T" xr:uid="{00000000-0004-0000-0000-0000B0160000}"/>
    <hyperlink ref="E5820" location="A125602576F" display="A125602576F" xr:uid="{00000000-0004-0000-0000-0000B1160000}"/>
    <hyperlink ref="E5821" location="A125631376C" display="A125631376C" xr:uid="{00000000-0004-0000-0000-0000B2160000}"/>
    <hyperlink ref="E5822" location="A125616976A" display="A125616976A" xr:uid="{00000000-0004-0000-0000-0000B3160000}"/>
    <hyperlink ref="E5823" location="A125593938A" display="A125593938A" xr:uid="{00000000-0004-0000-0000-0000B4160000}"/>
    <hyperlink ref="E5824" location="A125622738J" display="A125622738J" xr:uid="{00000000-0004-0000-0000-0000B5160000}"/>
    <hyperlink ref="E5825" location="A125608338J" display="A125608338J" xr:uid="{00000000-0004-0000-0000-0000B6160000}"/>
    <hyperlink ref="E5826" location="A125594056T" display="A125594056T" xr:uid="{00000000-0004-0000-0000-0000B7160000}"/>
    <hyperlink ref="E5827" location="A125622856W" display="A125622856W" xr:uid="{00000000-0004-0000-0000-0000B8160000}"/>
    <hyperlink ref="E5828" location="A125608456W" display="A125608456W" xr:uid="{00000000-0004-0000-0000-0000B9160000}"/>
    <hyperlink ref="E5829" location="A125596936A" display="A125596936A" xr:uid="{00000000-0004-0000-0000-0000BA160000}"/>
    <hyperlink ref="E5830" location="A125625736J" display="A125625736J" xr:uid="{00000000-0004-0000-0000-0000BB160000}"/>
    <hyperlink ref="E5831" location="A125611336L" display="A125611336L" xr:uid="{00000000-0004-0000-0000-0000BC160000}"/>
    <hyperlink ref="E5832" location="A125591176F" display="A125591176F" xr:uid="{00000000-0004-0000-0000-0000BD160000}"/>
    <hyperlink ref="E5833" location="A125619976F" display="A125619976F" xr:uid="{00000000-0004-0000-0000-0000BE160000}"/>
    <hyperlink ref="E5834" location="A125605576K" display="A125605576K" xr:uid="{00000000-0004-0000-0000-0000BF160000}"/>
    <hyperlink ref="E5835" location="A125599816L" display="A125599816L" xr:uid="{00000000-0004-0000-0000-0000C0160000}"/>
    <hyperlink ref="E5836" location="A125628616V" display="A125628616V" xr:uid="{00000000-0004-0000-0000-0000C1160000}"/>
    <hyperlink ref="E5837" location="A125614216X" display="A125614216X" xr:uid="{00000000-0004-0000-0000-0000C2160000}"/>
    <hyperlink ref="E5838" location="A125602696X" display="A125602696X" xr:uid="{00000000-0004-0000-0000-0000C3160000}"/>
    <hyperlink ref="E5839" location="A125631496W" display="A125631496W" xr:uid="{00000000-0004-0000-0000-0000C4160000}"/>
    <hyperlink ref="E5840" location="A125617096W" display="A125617096W" xr:uid="{00000000-0004-0000-0000-0000C5160000}"/>
    <hyperlink ref="E5841" location="A125594058W" display="A125594058W" xr:uid="{00000000-0004-0000-0000-0000C6160000}"/>
    <hyperlink ref="E5842" location="A125622858A" display="A125622858A" xr:uid="{00000000-0004-0000-0000-0000C7160000}"/>
    <hyperlink ref="E5843" location="A125608458A" display="A125608458A" xr:uid="{00000000-0004-0000-0000-0000C8160000}"/>
    <hyperlink ref="E5844" location="A125594064T" display="A125594064T" xr:uid="{00000000-0004-0000-0000-0000C9160000}"/>
    <hyperlink ref="E5845" location="A125622864W" display="A125622864W" xr:uid="{00000000-0004-0000-0000-0000CA160000}"/>
    <hyperlink ref="E5846" location="A125608464W" display="A125608464W" xr:uid="{00000000-0004-0000-0000-0000CB160000}"/>
    <hyperlink ref="E5847" location="A125596944A" display="A125596944A" xr:uid="{00000000-0004-0000-0000-0000CC160000}"/>
    <hyperlink ref="E5848" location="A125625744J" display="A125625744J" xr:uid="{00000000-0004-0000-0000-0000CD160000}"/>
    <hyperlink ref="E5849" location="A125611344L" display="A125611344L" xr:uid="{00000000-0004-0000-0000-0000CE160000}"/>
    <hyperlink ref="E5850" location="A125591184F" display="A125591184F" xr:uid="{00000000-0004-0000-0000-0000CF160000}"/>
    <hyperlink ref="E5851" location="A125619984F" display="A125619984F" xr:uid="{00000000-0004-0000-0000-0000D0160000}"/>
    <hyperlink ref="E5852" location="A125605584K" display="A125605584K" xr:uid="{00000000-0004-0000-0000-0000D1160000}"/>
    <hyperlink ref="E5853" location="A125599824L" display="A125599824L" xr:uid="{00000000-0004-0000-0000-0000D2160000}"/>
    <hyperlink ref="E5854" location="A125628624V" display="A125628624V" xr:uid="{00000000-0004-0000-0000-0000D3160000}"/>
    <hyperlink ref="E5855" location="A125614224X" display="A125614224X" xr:uid="{00000000-0004-0000-0000-0000D4160000}"/>
    <hyperlink ref="E5856" location="A125602704L" display="A125602704L" xr:uid="{00000000-0004-0000-0000-0000D5160000}"/>
    <hyperlink ref="E5857" location="A125631504K" display="A125631504K" xr:uid="{00000000-0004-0000-0000-0000D6160000}"/>
    <hyperlink ref="E5858" location="A125617104K" display="A125617104K" xr:uid="{00000000-0004-0000-0000-0000D7160000}"/>
    <hyperlink ref="E5859" location="A125594066W" display="A125594066W" xr:uid="{00000000-0004-0000-0000-0000D8160000}"/>
    <hyperlink ref="E5860" location="A125622866A" display="A125622866A" xr:uid="{00000000-0004-0000-0000-0000D9160000}"/>
    <hyperlink ref="E5861" location="A125608466A" display="A125608466A" xr:uid="{00000000-0004-0000-0000-0000DA160000}"/>
    <hyperlink ref="E5862" location="A125593944W" display="A125593944W" xr:uid="{00000000-0004-0000-0000-0000DB160000}"/>
    <hyperlink ref="E5863" location="A125622744C" display="A125622744C" xr:uid="{00000000-0004-0000-0000-0000DC160000}"/>
    <hyperlink ref="E5864" location="A125608344C" display="A125608344C" xr:uid="{00000000-0004-0000-0000-0000DD160000}"/>
    <hyperlink ref="E5865" location="A125596824J" display="A125596824J" xr:uid="{00000000-0004-0000-0000-0000DE160000}"/>
    <hyperlink ref="E5866" location="A125625624R" display="A125625624R" xr:uid="{00000000-0004-0000-0000-0000DF160000}"/>
    <hyperlink ref="E5867" location="A125611224V" display="A125611224V" xr:uid="{00000000-0004-0000-0000-0000E0160000}"/>
    <hyperlink ref="E5868" location="A125591064L" display="A125591064L" xr:uid="{00000000-0004-0000-0000-0000E1160000}"/>
    <hyperlink ref="E5869" location="A125619864L" display="A125619864L" xr:uid="{00000000-0004-0000-0000-0000E2160000}"/>
    <hyperlink ref="E5870" location="A125605464T" display="A125605464T" xr:uid="{00000000-0004-0000-0000-0000E3160000}"/>
    <hyperlink ref="E5871" location="A125599704V" display="A125599704V" xr:uid="{00000000-0004-0000-0000-0000E4160000}"/>
    <hyperlink ref="E5872" location="A125628504A" display="A125628504A" xr:uid="{00000000-0004-0000-0000-0000E5160000}"/>
    <hyperlink ref="E5873" location="A125614104F" display="A125614104F" xr:uid="{00000000-0004-0000-0000-0000E6160000}"/>
    <hyperlink ref="E5874" location="A125602584F" display="A125602584F" xr:uid="{00000000-0004-0000-0000-0000E7160000}"/>
    <hyperlink ref="E5875" location="A125631384C" display="A125631384C" xr:uid="{00000000-0004-0000-0000-0000E8160000}"/>
    <hyperlink ref="E5876" location="A125616984A" display="A125616984A" xr:uid="{00000000-0004-0000-0000-0000E9160000}"/>
    <hyperlink ref="E5877" location="A125593946A" display="A125593946A" xr:uid="{00000000-0004-0000-0000-0000EA160000}"/>
    <hyperlink ref="E5878" location="A125622746J" display="A125622746J" xr:uid="{00000000-0004-0000-0000-0000EB160000}"/>
    <hyperlink ref="E5879" location="A125608346J" display="A125608346J" xr:uid="{00000000-0004-0000-0000-0000EC160000}"/>
    <hyperlink ref="E5880" location="A125593952W" display="A125593952W" xr:uid="{00000000-0004-0000-0000-0000ED160000}"/>
    <hyperlink ref="E5881" location="A125622752C" display="A125622752C" xr:uid="{00000000-0004-0000-0000-0000EE160000}"/>
    <hyperlink ref="E5882" location="A125608352C" display="A125608352C" xr:uid="{00000000-0004-0000-0000-0000EF160000}"/>
    <hyperlink ref="E5883" location="A125596832J" display="A125596832J" xr:uid="{00000000-0004-0000-0000-0000F0160000}"/>
    <hyperlink ref="E5884" location="A125625632R" display="A125625632R" xr:uid="{00000000-0004-0000-0000-0000F1160000}"/>
    <hyperlink ref="E5885" location="A125611232V" display="A125611232V" xr:uid="{00000000-0004-0000-0000-0000F2160000}"/>
    <hyperlink ref="E5886" location="A125591072L" display="A125591072L" xr:uid="{00000000-0004-0000-0000-0000F3160000}"/>
    <hyperlink ref="E5887" location="A125619872L" display="A125619872L" xr:uid="{00000000-0004-0000-0000-0000F4160000}"/>
    <hyperlink ref="E5888" location="A125605472T" display="A125605472T" xr:uid="{00000000-0004-0000-0000-0000F5160000}"/>
    <hyperlink ref="E5889" location="A125599712V" display="A125599712V" xr:uid="{00000000-0004-0000-0000-0000F6160000}"/>
    <hyperlink ref="E5890" location="A125628512A" display="A125628512A" xr:uid="{00000000-0004-0000-0000-0000F7160000}"/>
    <hyperlink ref="E5891" location="A125614112F" display="A125614112F" xr:uid="{00000000-0004-0000-0000-0000F8160000}"/>
    <hyperlink ref="E5892" location="A125602592F" display="A125602592F" xr:uid="{00000000-0004-0000-0000-0000F9160000}"/>
    <hyperlink ref="E5893" location="A125631392C" display="A125631392C" xr:uid="{00000000-0004-0000-0000-0000FA160000}"/>
    <hyperlink ref="E5894" location="A125616992A" display="A125616992A" xr:uid="{00000000-0004-0000-0000-0000FB160000}"/>
    <hyperlink ref="E5895" location="A125593954A" display="A125593954A" xr:uid="{00000000-0004-0000-0000-0000FC160000}"/>
    <hyperlink ref="E5896" location="A125622754J" display="A125622754J" xr:uid="{00000000-0004-0000-0000-0000FD160000}"/>
    <hyperlink ref="E5897" location="A125608354J" display="A125608354J" xr:uid="{00000000-0004-0000-0000-0000FE160000}"/>
    <hyperlink ref="E5898" location="A125594016X" display="A125594016X" xr:uid="{00000000-0004-0000-0000-0000FF160000}"/>
    <hyperlink ref="E5899" location="A125622816C" display="A125622816C" xr:uid="{00000000-0004-0000-0000-000000170000}"/>
    <hyperlink ref="E5900" location="A125608416C" display="A125608416C" xr:uid="{00000000-0004-0000-0000-000001170000}"/>
    <hyperlink ref="E5901" location="A125596896V" display="A125596896V" xr:uid="{00000000-0004-0000-0000-000002170000}"/>
    <hyperlink ref="E5902" location="A125625696A" display="A125625696A" xr:uid="{00000000-0004-0000-0000-000003170000}"/>
    <hyperlink ref="E5903" location="A125611296F" display="A125611296F" xr:uid="{00000000-0004-0000-0000-000004170000}"/>
    <hyperlink ref="E5904" location="A125591136L" display="A125591136L" xr:uid="{00000000-0004-0000-0000-000005170000}"/>
    <hyperlink ref="E5905" location="A125619936L" display="A125619936L" xr:uid="{00000000-0004-0000-0000-000006170000}"/>
    <hyperlink ref="E5906" location="A125605536T" display="A125605536T" xr:uid="{00000000-0004-0000-0000-000007170000}"/>
    <hyperlink ref="E5907" location="A125599776F" display="A125599776F" xr:uid="{00000000-0004-0000-0000-000008170000}"/>
    <hyperlink ref="E5908" location="A125628576L" display="A125628576L" xr:uid="{00000000-0004-0000-0000-000009170000}"/>
    <hyperlink ref="E5909" location="A125614176T" display="A125614176T" xr:uid="{00000000-0004-0000-0000-00000A170000}"/>
    <hyperlink ref="E5910" location="A125602656F" display="A125602656F" xr:uid="{00000000-0004-0000-0000-00000B170000}"/>
    <hyperlink ref="E5911" location="A125631456C" display="A125631456C" xr:uid="{00000000-0004-0000-0000-00000C170000}"/>
    <hyperlink ref="E5912" location="A125617056C" display="A125617056C" xr:uid="{00000000-0004-0000-0000-00000D170000}"/>
    <hyperlink ref="E5913" location="A125594018C" display="A125594018C" xr:uid="{00000000-0004-0000-0000-00000E170000}"/>
    <hyperlink ref="E5914" location="A125622818J" display="A125622818J" xr:uid="{00000000-0004-0000-0000-00000F170000}"/>
    <hyperlink ref="E5915" location="A125608418J" display="A125608418J" xr:uid="{00000000-0004-0000-0000-000010170000}"/>
    <hyperlink ref="E5916" location="A125593880W" display="A125593880W" xr:uid="{00000000-0004-0000-0000-000011170000}"/>
    <hyperlink ref="E5917" location="A125622680C" display="A125622680C" xr:uid="{00000000-0004-0000-0000-000012170000}"/>
    <hyperlink ref="E5918" location="A125608280C" display="A125608280C" xr:uid="{00000000-0004-0000-0000-000013170000}"/>
    <hyperlink ref="E5919" location="A125596760J" display="A125596760J" xr:uid="{00000000-0004-0000-0000-000014170000}"/>
    <hyperlink ref="E5920" location="A125625560R" display="A125625560R" xr:uid="{00000000-0004-0000-0000-000015170000}"/>
    <hyperlink ref="E5921" location="A125611160V" display="A125611160V" xr:uid="{00000000-0004-0000-0000-000016170000}"/>
    <hyperlink ref="E5922" location="A125591000A" display="A125591000A" xr:uid="{00000000-0004-0000-0000-000017170000}"/>
    <hyperlink ref="E5923" location="A125619800A" display="A125619800A" xr:uid="{00000000-0004-0000-0000-000018170000}"/>
    <hyperlink ref="E5924" location="A125605400F" display="A125605400F" xr:uid="{00000000-0004-0000-0000-000019170000}"/>
    <hyperlink ref="E5925" location="A125599640V" display="A125599640V" xr:uid="{00000000-0004-0000-0000-00001A170000}"/>
    <hyperlink ref="E5926" location="A125628440A" display="A125628440A" xr:uid="{00000000-0004-0000-0000-00001B170000}"/>
    <hyperlink ref="E5927" location="A125614040F" display="A125614040F" xr:uid="{00000000-0004-0000-0000-00001C170000}"/>
    <hyperlink ref="E5928" location="A125602520V" display="A125602520V" xr:uid="{00000000-0004-0000-0000-00001D170000}"/>
    <hyperlink ref="E5929" location="A125631320T" display="A125631320T" xr:uid="{00000000-0004-0000-0000-00001E170000}"/>
    <hyperlink ref="E5930" location="A125616920R" display="A125616920R" xr:uid="{00000000-0004-0000-0000-00001F170000}"/>
    <hyperlink ref="E5931" location="A125593882A" display="A125593882A" xr:uid="{00000000-0004-0000-0000-000020170000}"/>
    <hyperlink ref="E5932" location="A125622682J" display="A125622682J" xr:uid="{00000000-0004-0000-0000-000021170000}"/>
    <hyperlink ref="E5933" location="A125608282J" display="A125608282J" xr:uid="{00000000-0004-0000-0000-000022170000}"/>
    <hyperlink ref="E5934" location="A125594072T" display="A125594072T" xr:uid="{00000000-0004-0000-0000-000023170000}"/>
    <hyperlink ref="E5935" location="A125622872W" display="A125622872W" xr:uid="{00000000-0004-0000-0000-000024170000}"/>
    <hyperlink ref="E5936" location="A125608472W" display="A125608472W" xr:uid="{00000000-0004-0000-0000-000025170000}"/>
    <hyperlink ref="E5937" location="A125596952A" display="A125596952A" xr:uid="{00000000-0004-0000-0000-000026170000}"/>
    <hyperlink ref="E5938" location="A125625752J" display="A125625752J" xr:uid="{00000000-0004-0000-0000-000027170000}"/>
    <hyperlink ref="E5939" location="A125611352L" display="A125611352L" xr:uid="{00000000-0004-0000-0000-000028170000}"/>
    <hyperlink ref="E5940" location="A125591192F" display="A125591192F" xr:uid="{00000000-0004-0000-0000-000029170000}"/>
    <hyperlink ref="E5941" location="A125619992F" display="A125619992F" xr:uid="{00000000-0004-0000-0000-00002A170000}"/>
    <hyperlink ref="E5942" location="A125605592K" display="A125605592K" xr:uid="{00000000-0004-0000-0000-00002B170000}"/>
    <hyperlink ref="E5943" location="A125599832L" display="A125599832L" xr:uid="{00000000-0004-0000-0000-00002C170000}"/>
    <hyperlink ref="E5944" location="A125628632V" display="A125628632V" xr:uid="{00000000-0004-0000-0000-00002D170000}"/>
    <hyperlink ref="E5945" location="A125614232X" display="A125614232X" xr:uid="{00000000-0004-0000-0000-00002E170000}"/>
    <hyperlink ref="E5946" location="A125602712L" display="A125602712L" xr:uid="{00000000-0004-0000-0000-00002F170000}"/>
    <hyperlink ref="E5947" location="A125631512K" display="A125631512K" xr:uid="{00000000-0004-0000-0000-000030170000}"/>
    <hyperlink ref="E5948" location="A125617112K" display="A125617112K" xr:uid="{00000000-0004-0000-0000-000031170000}"/>
    <hyperlink ref="E5949" location="A125594074W" display="A125594074W" xr:uid="{00000000-0004-0000-0000-000032170000}"/>
    <hyperlink ref="E5950" location="A125622874A" display="A125622874A" xr:uid="{00000000-0004-0000-0000-000033170000}"/>
    <hyperlink ref="E5951" location="A125608474A" display="A125608474A" xr:uid="{00000000-0004-0000-0000-000034170000}"/>
    <hyperlink ref="E5952" location="A125593960W" display="A125593960W" xr:uid="{00000000-0004-0000-0000-000035170000}"/>
    <hyperlink ref="E5953" location="A125622760C" display="A125622760C" xr:uid="{00000000-0004-0000-0000-000036170000}"/>
    <hyperlink ref="E5954" location="A125608360C" display="A125608360C" xr:uid="{00000000-0004-0000-0000-000037170000}"/>
    <hyperlink ref="E5955" location="A125596840J" display="A125596840J" xr:uid="{00000000-0004-0000-0000-000038170000}"/>
    <hyperlink ref="E5956" location="A125625640R" display="A125625640R" xr:uid="{00000000-0004-0000-0000-000039170000}"/>
    <hyperlink ref="E5957" location="A125611240V" display="A125611240V" xr:uid="{00000000-0004-0000-0000-00003A170000}"/>
    <hyperlink ref="E5958" location="A125591080L" display="A125591080L" xr:uid="{00000000-0004-0000-0000-00003B170000}"/>
    <hyperlink ref="E5959" location="A125619880L" display="A125619880L" xr:uid="{00000000-0004-0000-0000-00003C170000}"/>
    <hyperlink ref="E5960" location="A125605480T" display="A125605480T" xr:uid="{00000000-0004-0000-0000-00003D170000}"/>
    <hyperlink ref="E5961" location="A125599720V" display="A125599720V" xr:uid="{00000000-0004-0000-0000-00003E170000}"/>
    <hyperlink ref="E5962" location="A125628520A" display="A125628520A" xr:uid="{00000000-0004-0000-0000-00003F170000}"/>
    <hyperlink ref="E5963" location="A125614120F" display="A125614120F" xr:uid="{00000000-0004-0000-0000-000040170000}"/>
    <hyperlink ref="E5964" location="A125602600V" display="A125602600V" xr:uid="{00000000-0004-0000-0000-000041170000}"/>
    <hyperlink ref="E5965" location="A125631400T" display="A125631400T" xr:uid="{00000000-0004-0000-0000-000042170000}"/>
    <hyperlink ref="E5966" location="A125617000T" display="A125617000T" xr:uid="{00000000-0004-0000-0000-000043170000}"/>
    <hyperlink ref="E5967" location="A125593962A" display="A125593962A" xr:uid="{00000000-0004-0000-0000-000044170000}"/>
    <hyperlink ref="E5968" location="A125622762J" display="A125622762J" xr:uid="{00000000-0004-0000-0000-000045170000}"/>
    <hyperlink ref="E5969" location="A125608362J" display="A125608362J" xr:uid="{00000000-0004-0000-0000-000046170000}"/>
    <hyperlink ref="E5970" location="A125593840C" display="A125593840C" xr:uid="{00000000-0004-0000-0000-000047170000}"/>
    <hyperlink ref="E5971" location="A125622640K" display="A125622640K" xr:uid="{00000000-0004-0000-0000-000048170000}"/>
    <hyperlink ref="E5972" location="A125608240K" display="A125608240K" xr:uid="{00000000-0004-0000-0000-000049170000}"/>
    <hyperlink ref="E5973" location="A125596720R" display="A125596720R" xr:uid="{00000000-0004-0000-0000-00004A170000}"/>
    <hyperlink ref="E5974" location="A125625520W" display="A125625520W" xr:uid="{00000000-0004-0000-0000-00004B170000}"/>
    <hyperlink ref="E5975" location="A125611120A" display="A125611120A" xr:uid="{00000000-0004-0000-0000-00004C170000}"/>
    <hyperlink ref="E5976" location="A125590960T" display="A125590960T" xr:uid="{00000000-0004-0000-0000-00004D170000}"/>
    <hyperlink ref="E5977" location="A125619760V" display="A125619760V" xr:uid="{00000000-0004-0000-0000-00004E170000}"/>
    <hyperlink ref="E5978" location="A125605360X" display="A125605360X" xr:uid="{00000000-0004-0000-0000-00004F170000}"/>
    <hyperlink ref="E5979" location="A125599600A" display="A125599600A" xr:uid="{00000000-0004-0000-0000-000050170000}"/>
    <hyperlink ref="E5980" location="A125628400J" display="A125628400J" xr:uid="{00000000-0004-0000-0000-000051170000}"/>
    <hyperlink ref="E5981" location="A125614000L" display="A125614000L" xr:uid="{00000000-0004-0000-0000-000052170000}"/>
    <hyperlink ref="E5982" location="A125602480L" display="A125602480L" xr:uid="{00000000-0004-0000-0000-000053170000}"/>
    <hyperlink ref="E5983" location="A125631280K" display="A125631280K" xr:uid="{00000000-0004-0000-0000-000054170000}"/>
    <hyperlink ref="E5984" location="A125616880J" display="A125616880J" xr:uid="{00000000-0004-0000-0000-000055170000}"/>
    <hyperlink ref="E5985" location="A125593842J" display="A125593842J" xr:uid="{00000000-0004-0000-0000-000056170000}"/>
    <hyperlink ref="E5986" location="A125622642R" display="A125622642R" xr:uid="{00000000-0004-0000-0000-000057170000}"/>
    <hyperlink ref="E5987" location="A125608242R" display="A125608242R" xr:uid="{00000000-0004-0000-0000-000058170000}"/>
    <hyperlink ref="E5988" location="A125593968R" display="A125593968R" xr:uid="{00000000-0004-0000-0000-000059170000}"/>
    <hyperlink ref="E5989" location="A125622768W" display="A125622768W" xr:uid="{00000000-0004-0000-0000-00005A170000}"/>
    <hyperlink ref="E5990" location="A125608368W" display="A125608368W" xr:uid="{00000000-0004-0000-0000-00005B170000}"/>
    <hyperlink ref="E5991" location="A125596848A" display="A125596848A" xr:uid="{00000000-0004-0000-0000-00005C170000}"/>
    <hyperlink ref="E5992" location="A125625648J" display="A125625648J" xr:uid="{00000000-0004-0000-0000-00005D170000}"/>
    <hyperlink ref="E5993" location="A125611248L" display="A125611248L" xr:uid="{00000000-0004-0000-0000-00005E170000}"/>
    <hyperlink ref="E5994" location="A125591088F" display="A125591088F" xr:uid="{00000000-0004-0000-0000-00005F170000}"/>
    <hyperlink ref="E5995" location="A125619888F" display="A125619888F" xr:uid="{00000000-0004-0000-0000-000060170000}"/>
    <hyperlink ref="E5996" location="A125605488K" display="A125605488K" xr:uid="{00000000-0004-0000-0000-000061170000}"/>
    <hyperlink ref="E5997" location="A125599728L" display="A125599728L" xr:uid="{00000000-0004-0000-0000-000062170000}"/>
    <hyperlink ref="E5998" location="A125628528V" display="A125628528V" xr:uid="{00000000-0004-0000-0000-000063170000}"/>
    <hyperlink ref="E5999" location="A125614128X" display="A125614128X" xr:uid="{00000000-0004-0000-0000-000064170000}"/>
    <hyperlink ref="E6000" location="A125602608L" display="A125602608L" xr:uid="{00000000-0004-0000-0000-000065170000}"/>
    <hyperlink ref="E6001" location="A125631408K" display="A125631408K" xr:uid="{00000000-0004-0000-0000-000066170000}"/>
    <hyperlink ref="E6002" location="A125617008K" display="A125617008K" xr:uid="{00000000-0004-0000-0000-000067170000}"/>
    <hyperlink ref="E6003" location="A125593970A" display="A125593970A" xr:uid="{00000000-0004-0000-0000-000068170000}"/>
    <hyperlink ref="E6004" location="A125622770J" display="A125622770J" xr:uid="{00000000-0004-0000-0000-000069170000}"/>
    <hyperlink ref="E6005" location="A125608370J" display="A125608370J" xr:uid="{00000000-0004-0000-0000-00006A170000}"/>
    <hyperlink ref="E6006" location="A125593976R" display="A125593976R" xr:uid="{00000000-0004-0000-0000-00006B170000}"/>
    <hyperlink ref="E6007" location="A125622776W" display="A125622776W" xr:uid="{00000000-0004-0000-0000-00006C170000}"/>
    <hyperlink ref="E6008" location="A125608376W" display="A125608376W" xr:uid="{00000000-0004-0000-0000-00006D170000}"/>
    <hyperlink ref="E6009" location="A125596856A" display="A125596856A" xr:uid="{00000000-0004-0000-0000-00006E170000}"/>
    <hyperlink ref="E6010" location="A125625656J" display="A125625656J" xr:uid="{00000000-0004-0000-0000-00006F170000}"/>
    <hyperlink ref="E6011" location="A125611256L" display="A125611256L" xr:uid="{00000000-0004-0000-0000-000070170000}"/>
    <hyperlink ref="E6012" location="A125591096F" display="A125591096F" xr:uid="{00000000-0004-0000-0000-000071170000}"/>
    <hyperlink ref="E6013" location="A125619896F" display="A125619896F" xr:uid="{00000000-0004-0000-0000-000072170000}"/>
    <hyperlink ref="E6014" location="A125605496K" display="A125605496K" xr:uid="{00000000-0004-0000-0000-000073170000}"/>
    <hyperlink ref="E6015" location="A125599736L" display="A125599736L" xr:uid="{00000000-0004-0000-0000-000074170000}"/>
    <hyperlink ref="E6016" location="A125628536V" display="A125628536V" xr:uid="{00000000-0004-0000-0000-000075170000}"/>
    <hyperlink ref="E6017" location="A125614136X" display="A125614136X" xr:uid="{00000000-0004-0000-0000-000076170000}"/>
    <hyperlink ref="E6018" location="A125602616L" display="A125602616L" xr:uid="{00000000-0004-0000-0000-000077170000}"/>
    <hyperlink ref="E6019" location="A125631416K" display="A125631416K" xr:uid="{00000000-0004-0000-0000-000078170000}"/>
    <hyperlink ref="E6020" location="A125617016K" display="A125617016K" xr:uid="{00000000-0004-0000-0000-000079170000}"/>
    <hyperlink ref="E6021" location="A125593978V" display="A125593978V" xr:uid="{00000000-0004-0000-0000-00007A170000}"/>
    <hyperlink ref="E6022" location="A125622778A" display="A125622778A" xr:uid="{00000000-0004-0000-0000-00007B170000}"/>
    <hyperlink ref="E6023" location="A125608378A" display="A125608378A" xr:uid="{00000000-0004-0000-0000-00007C170000}"/>
    <hyperlink ref="E6024" location="A125594096K" display="A125594096K" xr:uid="{00000000-0004-0000-0000-00007D170000}"/>
    <hyperlink ref="E6025" location="A125622896R" display="A125622896R" xr:uid="{00000000-0004-0000-0000-00007E170000}"/>
    <hyperlink ref="E6026" location="A125608496R" display="A125608496R" xr:uid="{00000000-0004-0000-0000-00007F170000}"/>
    <hyperlink ref="E6027" location="A125596976V" display="A125596976V" xr:uid="{00000000-0004-0000-0000-000080170000}"/>
    <hyperlink ref="E6028" location="A125625776A" display="A125625776A" xr:uid="{00000000-0004-0000-0000-000081170000}"/>
    <hyperlink ref="E6029" location="A125611376F" display="A125611376F" xr:uid="{00000000-0004-0000-0000-000082170000}"/>
    <hyperlink ref="E6030" location="A125591216L" display="A125591216L" xr:uid="{00000000-0004-0000-0000-000083170000}"/>
    <hyperlink ref="E6031" location="A125620016V" display="A125620016V" xr:uid="{00000000-0004-0000-0000-000084170000}"/>
    <hyperlink ref="E6032" location="A125605616T" display="A125605616T" xr:uid="{00000000-0004-0000-0000-000085170000}"/>
    <hyperlink ref="E6033" location="A125599856F" display="A125599856F" xr:uid="{00000000-0004-0000-0000-000086170000}"/>
    <hyperlink ref="E6034" location="A125628656L" display="A125628656L" xr:uid="{00000000-0004-0000-0000-000087170000}"/>
    <hyperlink ref="E6035" location="A125614256T" display="A125614256T" xr:uid="{00000000-0004-0000-0000-000088170000}"/>
    <hyperlink ref="E6036" location="A125602736F" display="A125602736F" xr:uid="{00000000-0004-0000-0000-000089170000}"/>
    <hyperlink ref="E6037" location="A125631536C" display="A125631536C" xr:uid="{00000000-0004-0000-0000-00008A170000}"/>
    <hyperlink ref="E6038" location="A125617136C" display="A125617136C" xr:uid="{00000000-0004-0000-0000-00008B170000}"/>
    <hyperlink ref="E6039" location="A125594098R" display="A125594098R" xr:uid="{00000000-0004-0000-0000-00008C170000}"/>
    <hyperlink ref="E6040" location="A125622898V" display="A125622898V" xr:uid="{00000000-0004-0000-0000-00008D170000}"/>
    <hyperlink ref="E6041" location="A125608498V" display="A125608498V" xr:uid="{00000000-0004-0000-0000-00008E170000}"/>
    <hyperlink ref="E6042" location="A125593800K" display="A125593800K" xr:uid="{00000000-0004-0000-0000-00008F170000}"/>
    <hyperlink ref="E6043" location="A125622600T" display="A125622600T" xr:uid="{00000000-0004-0000-0000-000090170000}"/>
    <hyperlink ref="E6044" location="A125608200T" display="A125608200T" xr:uid="{00000000-0004-0000-0000-000091170000}"/>
    <hyperlink ref="E6045" location="A125596680J" display="A125596680J" xr:uid="{00000000-0004-0000-0000-000092170000}"/>
    <hyperlink ref="E6046" location="A125625480R" display="A125625480R" xr:uid="{00000000-0004-0000-0000-000093170000}"/>
    <hyperlink ref="E6047" location="A125611080V" display="A125611080V" xr:uid="{00000000-0004-0000-0000-000094170000}"/>
    <hyperlink ref="E6048" location="A125590920X" display="A125590920X" xr:uid="{00000000-0004-0000-0000-000095170000}"/>
    <hyperlink ref="E6049" location="A125619720A" display="A125619720A" xr:uid="{00000000-0004-0000-0000-000096170000}"/>
    <hyperlink ref="E6050" location="A125605320F" display="A125605320F" xr:uid="{00000000-0004-0000-0000-000097170000}"/>
    <hyperlink ref="E6051" location="A125599560V" display="A125599560V" xr:uid="{00000000-0004-0000-0000-000098170000}"/>
    <hyperlink ref="E6052" location="A125628360A" display="A125628360A" xr:uid="{00000000-0004-0000-0000-000099170000}"/>
    <hyperlink ref="E6053" location="A125613960C" display="A125613960C" xr:uid="{00000000-0004-0000-0000-00009A170000}"/>
    <hyperlink ref="E6054" location="A125602440V" display="A125602440V" xr:uid="{00000000-0004-0000-0000-00009B170000}"/>
    <hyperlink ref="E6055" location="A125631240T" display="A125631240T" xr:uid="{00000000-0004-0000-0000-00009C170000}"/>
    <hyperlink ref="E6056" location="A125616840R" display="A125616840R" xr:uid="{00000000-0004-0000-0000-00009D170000}"/>
    <hyperlink ref="E6057" location="A125593802R" display="A125593802R" xr:uid="{00000000-0004-0000-0000-00009E170000}"/>
    <hyperlink ref="E6058" location="A125622602W" display="A125622602W" xr:uid="{00000000-0004-0000-0000-00009F170000}"/>
    <hyperlink ref="E6059" location="A125608202W" display="A125608202W" xr:uid="{00000000-0004-0000-0000-0000A0170000}"/>
    <hyperlink ref="E6060" location="A125594080T" display="A125594080T" xr:uid="{00000000-0004-0000-0000-0000A1170000}"/>
    <hyperlink ref="E6061" location="A125622880W" display="A125622880W" xr:uid="{00000000-0004-0000-0000-0000A2170000}"/>
    <hyperlink ref="E6062" location="A125608480W" display="A125608480W" xr:uid="{00000000-0004-0000-0000-0000A3170000}"/>
    <hyperlink ref="E6063" location="A125596960A" display="A125596960A" xr:uid="{00000000-0004-0000-0000-0000A4170000}"/>
    <hyperlink ref="E6064" location="A125625760J" display="A125625760J" xr:uid="{00000000-0004-0000-0000-0000A5170000}"/>
    <hyperlink ref="E6065" location="A125611360L" display="A125611360L" xr:uid="{00000000-0004-0000-0000-0000A6170000}"/>
    <hyperlink ref="E6066" location="A125591200V" display="A125591200V" xr:uid="{00000000-0004-0000-0000-0000A7170000}"/>
    <hyperlink ref="E6067" location="A125620000A" display="A125620000A" xr:uid="{00000000-0004-0000-0000-0000A8170000}"/>
    <hyperlink ref="E6068" location="A125605600X" display="A125605600X" xr:uid="{00000000-0004-0000-0000-0000A9170000}"/>
    <hyperlink ref="E6069" location="A125599840L" display="A125599840L" xr:uid="{00000000-0004-0000-0000-0000AA170000}"/>
    <hyperlink ref="E6070" location="A125628640V" display="A125628640V" xr:uid="{00000000-0004-0000-0000-0000AB170000}"/>
    <hyperlink ref="E6071" location="A125614240X" display="A125614240X" xr:uid="{00000000-0004-0000-0000-0000AC170000}"/>
    <hyperlink ref="E6072" location="A125602720L" display="A125602720L" xr:uid="{00000000-0004-0000-0000-0000AD170000}"/>
    <hyperlink ref="E6073" location="A125631520K" display="A125631520K" xr:uid="{00000000-0004-0000-0000-0000AE170000}"/>
    <hyperlink ref="E6074" location="A125617120K" display="A125617120K" xr:uid="{00000000-0004-0000-0000-0000AF170000}"/>
    <hyperlink ref="E6075" location="A125594082W" display="A125594082W" xr:uid="{00000000-0004-0000-0000-0000B0170000}"/>
    <hyperlink ref="E6076" location="A125622882A" display="A125622882A" xr:uid="{00000000-0004-0000-0000-0000B1170000}"/>
    <hyperlink ref="E6077" location="A125608482A" display="A125608482A" xr:uid="{00000000-0004-0000-0000-0000B2170000}"/>
    <hyperlink ref="E6078" location="A125594088K" display="A125594088K" xr:uid="{00000000-0004-0000-0000-0000B3170000}"/>
    <hyperlink ref="E6079" location="A125622888R" display="A125622888R" xr:uid="{00000000-0004-0000-0000-0000B4170000}"/>
    <hyperlink ref="E6080" location="A125608488R" display="A125608488R" xr:uid="{00000000-0004-0000-0000-0000B5170000}"/>
    <hyperlink ref="E6081" location="A125596968V" display="A125596968V" xr:uid="{00000000-0004-0000-0000-0000B6170000}"/>
    <hyperlink ref="E6082" location="A125625768A" display="A125625768A" xr:uid="{00000000-0004-0000-0000-0000B7170000}"/>
    <hyperlink ref="E6083" location="A125611368F" display="A125611368F" xr:uid="{00000000-0004-0000-0000-0000B8170000}"/>
    <hyperlink ref="E6084" location="A125591208L" display="A125591208L" xr:uid="{00000000-0004-0000-0000-0000B9170000}"/>
    <hyperlink ref="E6085" location="A125620008V" display="A125620008V" xr:uid="{00000000-0004-0000-0000-0000BA170000}"/>
    <hyperlink ref="E6086" location="A125605608T" display="A125605608T" xr:uid="{00000000-0004-0000-0000-0000BB170000}"/>
    <hyperlink ref="E6087" location="A125599848F" display="A125599848F" xr:uid="{00000000-0004-0000-0000-0000BC170000}"/>
    <hyperlink ref="E6088" location="A125628648L" display="A125628648L" xr:uid="{00000000-0004-0000-0000-0000BD170000}"/>
    <hyperlink ref="E6089" location="A125614248T" display="A125614248T" xr:uid="{00000000-0004-0000-0000-0000BE170000}"/>
    <hyperlink ref="E6090" location="A125602728F" display="A125602728F" xr:uid="{00000000-0004-0000-0000-0000BF170000}"/>
    <hyperlink ref="E6091" location="A125631528C" display="A125631528C" xr:uid="{00000000-0004-0000-0000-0000C0170000}"/>
    <hyperlink ref="E6092" location="A125617128C" display="A125617128C" xr:uid="{00000000-0004-0000-0000-0000C1170000}"/>
    <hyperlink ref="E6093" location="A125594090W" display="A125594090W" xr:uid="{00000000-0004-0000-0000-0000C2170000}"/>
    <hyperlink ref="E6094" location="A125622890A" display="A125622890A" xr:uid="{00000000-0004-0000-0000-0000C3170000}"/>
    <hyperlink ref="E6095" location="A125608490A" display="A125608490A" xr:uid="{00000000-0004-0000-0000-0000C4170000}"/>
    <hyperlink ref="E6096" location="A125593808C" display="A125593808C" xr:uid="{00000000-0004-0000-0000-0000C5170000}"/>
    <hyperlink ref="E6097" location="A125622608K" display="A125622608K" xr:uid="{00000000-0004-0000-0000-0000C6170000}"/>
    <hyperlink ref="E6098" location="A125608208K" display="A125608208K" xr:uid="{00000000-0004-0000-0000-0000C7170000}"/>
    <hyperlink ref="E6099" location="A125596688A" display="A125596688A" xr:uid="{00000000-0004-0000-0000-0000C8170000}"/>
    <hyperlink ref="E6100" location="A125625488J" display="A125625488J" xr:uid="{00000000-0004-0000-0000-0000C9170000}"/>
    <hyperlink ref="E6101" location="A125611088L" display="A125611088L" xr:uid="{00000000-0004-0000-0000-0000CA170000}"/>
    <hyperlink ref="E6102" location="A125590928T" display="A125590928T" xr:uid="{00000000-0004-0000-0000-0000CB170000}"/>
    <hyperlink ref="E6103" location="A125619728V" display="A125619728V" xr:uid="{00000000-0004-0000-0000-0000CC170000}"/>
    <hyperlink ref="E6104" location="A125605328X" display="A125605328X" xr:uid="{00000000-0004-0000-0000-0000CD170000}"/>
    <hyperlink ref="E6105" location="A125599568L" display="A125599568L" xr:uid="{00000000-0004-0000-0000-0000CE170000}"/>
    <hyperlink ref="E6106" location="A125628368V" display="A125628368V" xr:uid="{00000000-0004-0000-0000-0000CF170000}"/>
    <hyperlink ref="E6107" location="A125613968W" display="A125613968W" xr:uid="{00000000-0004-0000-0000-0000D0170000}"/>
    <hyperlink ref="E6108" location="A125602448L" display="A125602448L" xr:uid="{00000000-0004-0000-0000-0000D1170000}"/>
    <hyperlink ref="E6109" location="A125631248K" display="A125631248K" xr:uid="{00000000-0004-0000-0000-0000D2170000}"/>
    <hyperlink ref="E6110" location="A125616848J" display="A125616848J" xr:uid="{00000000-0004-0000-0000-0000D3170000}"/>
    <hyperlink ref="E6111" location="A125593810R" display="A125593810R" xr:uid="{00000000-0004-0000-0000-0000D4170000}"/>
    <hyperlink ref="E6112" location="A125622610W" display="A125622610W" xr:uid="{00000000-0004-0000-0000-0000D5170000}"/>
    <hyperlink ref="E6113" location="A125608210W" display="A125608210W" xr:uid="{00000000-0004-0000-0000-0000D6170000}"/>
    <hyperlink ref="E6114" location="A125593888R" display="A125593888R" xr:uid="{00000000-0004-0000-0000-0000D7170000}"/>
    <hyperlink ref="E6115" location="A125622688W" display="A125622688W" xr:uid="{00000000-0004-0000-0000-0000D8170000}"/>
    <hyperlink ref="E6116" location="A125608288W" display="A125608288W" xr:uid="{00000000-0004-0000-0000-0000D9170000}"/>
    <hyperlink ref="E6117" location="A125596768A" display="A125596768A" xr:uid="{00000000-0004-0000-0000-0000DA170000}"/>
    <hyperlink ref="E6118" location="A125625568J" display="A125625568J" xr:uid="{00000000-0004-0000-0000-0000DB170000}"/>
    <hyperlink ref="E6119" location="A125611168L" display="A125611168L" xr:uid="{00000000-0004-0000-0000-0000DC170000}"/>
    <hyperlink ref="E6120" location="A125591008V" display="A125591008V" xr:uid="{00000000-0004-0000-0000-0000DD170000}"/>
    <hyperlink ref="E6121" location="A125619808V" display="A125619808V" xr:uid="{00000000-0004-0000-0000-0000DE170000}"/>
    <hyperlink ref="E6122" location="A125605408X" display="A125605408X" xr:uid="{00000000-0004-0000-0000-0000DF170000}"/>
    <hyperlink ref="E6123" location="A125599648L" display="A125599648L" xr:uid="{00000000-0004-0000-0000-0000E0170000}"/>
    <hyperlink ref="E6124" location="A125628448V" display="A125628448V" xr:uid="{00000000-0004-0000-0000-0000E1170000}"/>
    <hyperlink ref="E6125" location="A125614048X" display="A125614048X" xr:uid="{00000000-0004-0000-0000-0000E2170000}"/>
    <hyperlink ref="E6126" location="A125602528L" display="A125602528L" xr:uid="{00000000-0004-0000-0000-0000E3170000}"/>
    <hyperlink ref="E6127" location="A125631328K" display="A125631328K" xr:uid="{00000000-0004-0000-0000-0000E4170000}"/>
    <hyperlink ref="E6128" location="A125616928J" display="A125616928J" xr:uid="{00000000-0004-0000-0000-0000E5170000}"/>
    <hyperlink ref="E6129" location="A125593890A" display="A125593890A" xr:uid="{00000000-0004-0000-0000-0000E6170000}"/>
    <hyperlink ref="E6130" location="A125622690J" display="A125622690J" xr:uid="{00000000-0004-0000-0000-0000E7170000}"/>
    <hyperlink ref="E6131" location="A125608290J" display="A125608290J" xr:uid="{00000000-0004-0000-0000-0000E8170000}"/>
    <hyperlink ref="E6132" location="A125593984R" display="A125593984R" xr:uid="{00000000-0004-0000-0000-0000E9170000}"/>
    <hyperlink ref="E6133" location="A125622784W" display="A125622784W" xr:uid="{00000000-0004-0000-0000-0000EA170000}"/>
    <hyperlink ref="E6134" location="A125608384W" display="A125608384W" xr:uid="{00000000-0004-0000-0000-0000EB170000}"/>
    <hyperlink ref="E6135" location="A125596864A" display="A125596864A" xr:uid="{00000000-0004-0000-0000-0000EC170000}"/>
    <hyperlink ref="E6136" location="A125625664J" display="A125625664J" xr:uid="{00000000-0004-0000-0000-0000ED170000}"/>
    <hyperlink ref="E6137" location="A125611264L" display="A125611264L" xr:uid="{00000000-0004-0000-0000-0000EE170000}"/>
    <hyperlink ref="E6138" location="A125591104V" display="A125591104V" xr:uid="{00000000-0004-0000-0000-0000EF170000}"/>
    <hyperlink ref="E6139" location="A125619904V" display="A125619904V" xr:uid="{00000000-0004-0000-0000-0000F0170000}"/>
    <hyperlink ref="E6140" location="A125605504X" display="A125605504X" xr:uid="{00000000-0004-0000-0000-0000F1170000}"/>
    <hyperlink ref="E6141" location="A125599744L" display="A125599744L" xr:uid="{00000000-0004-0000-0000-0000F2170000}"/>
    <hyperlink ref="E6142" location="A125628544V" display="A125628544V" xr:uid="{00000000-0004-0000-0000-0000F3170000}"/>
    <hyperlink ref="E6143" location="A125614144X" display="A125614144X" xr:uid="{00000000-0004-0000-0000-0000F4170000}"/>
    <hyperlink ref="E6144" location="A125602624L" display="A125602624L" xr:uid="{00000000-0004-0000-0000-0000F5170000}"/>
    <hyperlink ref="E6145" location="A125631424K" display="A125631424K" xr:uid="{00000000-0004-0000-0000-0000F6170000}"/>
    <hyperlink ref="E6146" location="A125617024K" display="A125617024K" xr:uid="{00000000-0004-0000-0000-0000F7170000}"/>
    <hyperlink ref="E6147" location="A125593986V" display="A125593986V" xr:uid="{00000000-0004-0000-0000-0000F8170000}"/>
    <hyperlink ref="E6148" location="A125622786A" display="A125622786A" xr:uid="{00000000-0004-0000-0000-0000F9170000}"/>
    <hyperlink ref="E6149" location="A125608386A" display="A125608386A" xr:uid="{00000000-0004-0000-0000-0000FA170000}"/>
    <hyperlink ref="E6150" location="A125594104X" display="A125594104X" xr:uid="{00000000-0004-0000-0000-0000FB170000}"/>
    <hyperlink ref="E6151" location="A125622904C" display="A125622904C" xr:uid="{00000000-0004-0000-0000-0000FC170000}"/>
    <hyperlink ref="E6152" location="A125608504C" display="A125608504C" xr:uid="{00000000-0004-0000-0000-0000FD170000}"/>
    <hyperlink ref="E6153" location="A125596984V" display="A125596984V" xr:uid="{00000000-0004-0000-0000-0000FE170000}"/>
    <hyperlink ref="E6154" location="A125625784A" display="A125625784A" xr:uid="{00000000-0004-0000-0000-0000FF170000}"/>
    <hyperlink ref="E6155" location="A125611384F" display="A125611384F" xr:uid="{00000000-0004-0000-0000-000000180000}"/>
    <hyperlink ref="E6156" location="A125591224L" display="A125591224L" xr:uid="{00000000-0004-0000-0000-000001180000}"/>
    <hyperlink ref="E6157" location="A125620024V" display="A125620024V" xr:uid="{00000000-0004-0000-0000-000002180000}"/>
    <hyperlink ref="E6158" location="A125605624T" display="A125605624T" xr:uid="{00000000-0004-0000-0000-000003180000}"/>
    <hyperlink ref="E6159" location="A125599864F" display="A125599864F" xr:uid="{00000000-0004-0000-0000-000004180000}"/>
    <hyperlink ref="E6160" location="A125628664L" display="A125628664L" xr:uid="{00000000-0004-0000-0000-000005180000}"/>
    <hyperlink ref="E6161" location="A125614264T" display="A125614264T" xr:uid="{00000000-0004-0000-0000-000006180000}"/>
    <hyperlink ref="E6162" location="A125602744F" display="A125602744F" xr:uid="{00000000-0004-0000-0000-000007180000}"/>
    <hyperlink ref="E6163" location="A125631544C" display="A125631544C" xr:uid="{00000000-0004-0000-0000-000008180000}"/>
    <hyperlink ref="E6164" location="A125617144C" display="A125617144C" xr:uid="{00000000-0004-0000-0000-000009180000}"/>
    <hyperlink ref="E6165" location="A125594106C" display="A125594106C" xr:uid="{00000000-0004-0000-0000-00000A180000}"/>
    <hyperlink ref="E6166" location="A125622906J" display="A125622906J" xr:uid="{00000000-0004-0000-0000-00000B180000}"/>
    <hyperlink ref="E6167" location="A125608506J" display="A125608506J" xr:uid="{00000000-0004-0000-0000-00000C180000}"/>
    <hyperlink ref="E6168" location="A125593816C" display="A125593816C" xr:uid="{00000000-0004-0000-0000-00000D180000}"/>
    <hyperlink ref="E6169" location="A125622616K" display="A125622616K" xr:uid="{00000000-0004-0000-0000-00000E180000}"/>
    <hyperlink ref="E6170" location="A125608216K" display="A125608216K" xr:uid="{00000000-0004-0000-0000-00000F180000}"/>
    <hyperlink ref="E6171" location="A125596696A" display="A125596696A" xr:uid="{00000000-0004-0000-0000-000010180000}"/>
    <hyperlink ref="E6172" location="A125625496J" display="A125625496J" xr:uid="{00000000-0004-0000-0000-000011180000}"/>
    <hyperlink ref="E6173" location="A125611096L" display="A125611096L" xr:uid="{00000000-0004-0000-0000-000012180000}"/>
    <hyperlink ref="E6174" location="A125590936T" display="A125590936T" xr:uid="{00000000-0004-0000-0000-000013180000}"/>
    <hyperlink ref="E6175" location="A125619736V" display="A125619736V" xr:uid="{00000000-0004-0000-0000-000014180000}"/>
    <hyperlink ref="E6176" location="A125605336X" display="A125605336X" xr:uid="{00000000-0004-0000-0000-000015180000}"/>
    <hyperlink ref="E6177" location="A125599576L" display="A125599576L" xr:uid="{00000000-0004-0000-0000-000016180000}"/>
    <hyperlink ref="E6178" location="A125628376V" display="A125628376V" xr:uid="{00000000-0004-0000-0000-000017180000}"/>
    <hyperlink ref="E6179" location="A125613976W" display="A125613976W" xr:uid="{00000000-0004-0000-0000-000018180000}"/>
    <hyperlink ref="E6180" location="A125602456L" display="A125602456L" xr:uid="{00000000-0004-0000-0000-000019180000}"/>
    <hyperlink ref="E6181" location="A125631256K" display="A125631256K" xr:uid="{00000000-0004-0000-0000-00001A180000}"/>
    <hyperlink ref="E6182" location="A125616856J" display="A125616856J" xr:uid="{00000000-0004-0000-0000-00001B180000}"/>
    <hyperlink ref="E6183" location="A125593818J" display="A125593818J" xr:uid="{00000000-0004-0000-0000-00001C180000}"/>
    <hyperlink ref="E6184" location="A125622618R" display="A125622618R" xr:uid="{00000000-0004-0000-0000-00001D180000}"/>
    <hyperlink ref="E6185" location="A125608218R" display="A125608218R" xr:uid="{00000000-0004-0000-0000-00001E180000}"/>
    <hyperlink ref="E6186" location="A125594024X" display="A125594024X" xr:uid="{00000000-0004-0000-0000-00001F180000}"/>
    <hyperlink ref="E6187" location="A125622824C" display="A125622824C" xr:uid="{00000000-0004-0000-0000-000020180000}"/>
    <hyperlink ref="E6188" location="A125608424C" display="A125608424C" xr:uid="{00000000-0004-0000-0000-000021180000}"/>
    <hyperlink ref="E6189" location="A125596904J" display="A125596904J" xr:uid="{00000000-0004-0000-0000-000022180000}"/>
    <hyperlink ref="E6190" location="A125625704R" display="A125625704R" xr:uid="{00000000-0004-0000-0000-000023180000}"/>
    <hyperlink ref="E6191" location="A125611304V" display="A125611304V" xr:uid="{00000000-0004-0000-0000-000024180000}"/>
    <hyperlink ref="E6192" location="A125591144L" display="A125591144L" xr:uid="{00000000-0004-0000-0000-000025180000}"/>
    <hyperlink ref="E6193" location="A125619944L" display="A125619944L" xr:uid="{00000000-0004-0000-0000-000026180000}"/>
    <hyperlink ref="E6194" location="A125605544T" display="A125605544T" xr:uid="{00000000-0004-0000-0000-000027180000}"/>
    <hyperlink ref="E6195" location="A125599784F" display="A125599784F" xr:uid="{00000000-0004-0000-0000-000028180000}"/>
    <hyperlink ref="E6196" location="A125628584L" display="A125628584L" xr:uid="{00000000-0004-0000-0000-000029180000}"/>
    <hyperlink ref="E6197" location="A125614184T" display="A125614184T" xr:uid="{00000000-0004-0000-0000-00002A180000}"/>
    <hyperlink ref="E6198" location="A125602664F" display="A125602664F" xr:uid="{00000000-0004-0000-0000-00002B180000}"/>
    <hyperlink ref="E6199" location="A125631464C" display="A125631464C" xr:uid="{00000000-0004-0000-0000-00002C180000}"/>
    <hyperlink ref="E6200" location="A125617064C" display="A125617064C" xr:uid="{00000000-0004-0000-0000-00002D180000}"/>
    <hyperlink ref="E6201" location="A125594026C" display="A125594026C" xr:uid="{00000000-0004-0000-0000-00002E180000}"/>
    <hyperlink ref="E6202" location="A125622826J" display="A125622826J" xr:uid="{00000000-0004-0000-0000-00002F180000}"/>
    <hyperlink ref="E6203" location="A125608426J" display="A125608426J" xr:uid="{00000000-0004-0000-0000-000030180000}"/>
    <hyperlink ref="E6204" location="A125594032X" display="A125594032X" xr:uid="{00000000-0004-0000-0000-000031180000}"/>
    <hyperlink ref="E6205" location="A125622832C" display="A125622832C" xr:uid="{00000000-0004-0000-0000-000032180000}"/>
    <hyperlink ref="E6206" location="A125608432C" display="A125608432C" xr:uid="{00000000-0004-0000-0000-000033180000}"/>
    <hyperlink ref="E6207" location="A125596912J" display="A125596912J" xr:uid="{00000000-0004-0000-0000-000034180000}"/>
    <hyperlink ref="E6208" location="A125625712R" display="A125625712R" xr:uid="{00000000-0004-0000-0000-000035180000}"/>
    <hyperlink ref="E6209" location="A125611312V" display="A125611312V" xr:uid="{00000000-0004-0000-0000-000036180000}"/>
    <hyperlink ref="E6210" location="A125591152L" display="A125591152L" xr:uid="{00000000-0004-0000-0000-000037180000}"/>
    <hyperlink ref="E6211" location="A125619952L" display="A125619952L" xr:uid="{00000000-0004-0000-0000-000038180000}"/>
    <hyperlink ref="E6212" location="A125605552T" display="A125605552T" xr:uid="{00000000-0004-0000-0000-000039180000}"/>
    <hyperlink ref="E6213" location="A125599792F" display="A125599792F" xr:uid="{00000000-0004-0000-0000-00003A180000}"/>
    <hyperlink ref="E6214" location="A125628592L" display="A125628592L" xr:uid="{00000000-0004-0000-0000-00003B180000}"/>
    <hyperlink ref="E6215" location="A125614192T" display="A125614192T" xr:uid="{00000000-0004-0000-0000-00003C180000}"/>
    <hyperlink ref="E6216" location="A125602672F" display="A125602672F" xr:uid="{00000000-0004-0000-0000-00003D180000}"/>
    <hyperlink ref="E6217" location="A125631472C" display="A125631472C" xr:uid="{00000000-0004-0000-0000-00003E180000}"/>
    <hyperlink ref="E6218" location="A125617072C" display="A125617072C" xr:uid="{00000000-0004-0000-0000-00003F180000}"/>
    <hyperlink ref="E6219" location="A125594034C" display="A125594034C" xr:uid="{00000000-0004-0000-0000-000040180000}"/>
    <hyperlink ref="E6220" location="A125622834J" display="A125622834J" xr:uid="{00000000-0004-0000-0000-000041180000}"/>
    <hyperlink ref="E6221" location="A125608434J" display="A125608434J" xr:uid="{00000000-0004-0000-0000-000042180000}"/>
    <hyperlink ref="E6222" location="A125593856W" display="A125593856W" xr:uid="{00000000-0004-0000-0000-000043180000}"/>
    <hyperlink ref="E6223" location="A125622656C" display="A125622656C" xr:uid="{00000000-0004-0000-0000-000044180000}"/>
    <hyperlink ref="E6224" location="A125608256C" display="A125608256C" xr:uid="{00000000-0004-0000-0000-000045180000}"/>
    <hyperlink ref="E6225" location="A125596736J" display="A125596736J" xr:uid="{00000000-0004-0000-0000-000046180000}"/>
    <hyperlink ref="E6226" location="A125625536R" display="A125625536R" xr:uid="{00000000-0004-0000-0000-000047180000}"/>
    <hyperlink ref="E6227" location="A125611136V" display="A125611136V" xr:uid="{00000000-0004-0000-0000-000048180000}"/>
    <hyperlink ref="E6228" location="A125590976K" display="A125590976K" xr:uid="{00000000-0004-0000-0000-000049180000}"/>
    <hyperlink ref="E6229" location="A125619776L" display="A125619776L" xr:uid="{00000000-0004-0000-0000-00004A180000}"/>
    <hyperlink ref="E6230" location="A125605376T" display="A125605376T" xr:uid="{00000000-0004-0000-0000-00004B180000}"/>
    <hyperlink ref="E6231" location="A125599616V" display="A125599616V" xr:uid="{00000000-0004-0000-0000-00004C180000}"/>
    <hyperlink ref="E6232" location="A125628416A" display="A125628416A" xr:uid="{00000000-0004-0000-0000-00004D180000}"/>
    <hyperlink ref="E6233" location="A125614016F" display="A125614016F" xr:uid="{00000000-0004-0000-0000-00004E180000}"/>
    <hyperlink ref="E6234" location="A125602496F" display="A125602496F" xr:uid="{00000000-0004-0000-0000-00004F180000}"/>
    <hyperlink ref="E6235" location="A125631296C" display="A125631296C" xr:uid="{00000000-0004-0000-0000-000050180000}"/>
    <hyperlink ref="E6236" location="A125616896A" display="A125616896A" xr:uid="{00000000-0004-0000-0000-000051180000}"/>
    <hyperlink ref="E6237" location="A125593858A" display="A125593858A" xr:uid="{00000000-0004-0000-0000-000052180000}"/>
    <hyperlink ref="E6238" location="A125622658J" display="A125622658J" xr:uid="{00000000-0004-0000-0000-000053180000}"/>
    <hyperlink ref="E6239" location="A125608258J" display="A125608258J" xr:uid="{00000000-0004-0000-0000-000054180000}"/>
    <hyperlink ref="E6240" location="A125593824C" display="A125593824C" xr:uid="{00000000-0004-0000-0000-000055180000}"/>
    <hyperlink ref="E6241" location="A125622624K" display="A125622624K" xr:uid="{00000000-0004-0000-0000-000056180000}"/>
    <hyperlink ref="E6242" location="A125608224K" display="A125608224K" xr:uid="{00000000-0004-0000-0000-000057180000}"/>
    <hyperlink ref="E6243" location="A125596704R" display="A125596704R" xr:uid="{00000000-0004-0000-0000-000058180000}"/>
    <hyperlink ref="E6244" location="A125625504W" display="A125625504W" xr:uid="{00000000-0004-0000-0000-000059180000}"/>
    <hyperlink ref="E6245" location="A125611104A" display="A125611104A" xr:uid="{00000000-0004-0000-0000-00005A180000}"/>
    <hyperlink ref="E6246" location="A125590944T" display="A125590944T" xr:uid="{00000000-0004-0000-0000-00005B180000}"/>
    <hyperlink ref="E6247" location="A125619744V" display="A125619744V" xr:uid="{00000000-0004-0000-0000-00005C180000}"/>
    <hyperlink ref="E6248" location="A125605344X" display="A125605344X" xr:uid="{00000000-0004-0000-0000-00005D180000}"/>
    <hyperlink ref="E6249" location="A125599584L" display="A125599584L" xr:uid="{00000000-0004-0000-0000-00005E180000}"/>
    <hyperlink ref="E6250" location="A125628384V" display="A125628384V" xr:uid="{00000000-0004-0000-0000-00005F180000}"/>
    <hyperlink ref="E6251" location="A125613984W" display="A125613984W" xr:uid="{00000000-0004-0000-0000-000060180000}"/>
    <hyperlink ref="E6252" location="A125602464L" display="A125602464L" xr:uid="{00000000-0004-0000-0000-000061180000}"/>
    <hyperlink ref="E6253" location="A125631264K" display="A125631264K" xr:uid="{00000000-0004-0000-0000-000062180000}"/>
    <hyperlink ref="E6254" location="A125616864J" display="A125616864J" xr:uid="{00000000-0004-0000-0000-000063180000}"/>
    <hyperlink ref="E6255" location="A125593826J" display="A125593826J" xr:uid="{00000000-0004-0000-0000-000064180000}"/>
    <hyperlink ref="E6256" location="A125622626R" display="A125622626R" xr:uid="{00000000-0004-0000-0000-000065180000}"/>
    <hyperlink ref="E6257" location="A125608226R" display="A125608226R" xr:uid="{00000000-0004-0000-0000-000066180000}"/>
    <hyperlink ref="E6258" location="A125593896R" display="A125593896R" xr:uid="{00000000-0004-0000-0000-000067180000}"/>
    <hyperlink ref="E6259" location="A125622696W" display="A125622696W" xr:uid="{00000000-0004-0000-0000-000068180000}"/>
    <hyperlink ref="E6260" location="A125608296W" display="A125608296W" xr:uid="{00000000-0004-0000-0000-000069180000}"/>
    <hyperlink ref="E6261" location="A125596776A" display="A125596776A" xr:uid="{00000000-0004-0000-0000-00006A180000}"/>
    <hyperlink ref="E6262" location="A125625576J" display="A125625576J" xr:uid="{00000000-0004-0000-0000-00006B180000}"/>
    <hyperlink ref="E6263" location="A125611176L" display="A125611176L" xr:uid="{00000000-0004-0000-0000-00006C180000}"/>
    <hyperlink ref="E6264" location="A125591016V" display="A125591016V" xr:uid="{00000000-0004-0000-0000-00006D180000}"/>
    <hyperlink ref="E6265" location="A125619816V" display="A125619816V" xr:uid="{00000000-0004-0000-0000-00006E180000}"/>
    <hyperlink ref="E6266" location="A125605416X" display="A125605416X" xr:uid="{00000000-0004-0000-0000-00006F180000}"/>
    <hyperlink ref="E6267" location="A125599656L" display="A125599656L" xr:uid="{00000000-0004-0000-0000-000070180000}"/>
    <hyperlink ref="E6268" location="A125628456V" display="A125628456V" xr:uid="{00000000-0004-0000-0000-000071180000}"/>
    <hyperlink ref="E6269" location="A125614056X" display="A125614056X" xr:uid="{00000000-0004-0000-0000-000072180000}"/>
    <hyperlink ref="E6270" location="A125602536L" display="A125602536L" xr:uid="{00000000-0004-0000-0000-000073180000}"/>
    <hyperlink ref="E6271" location="A125631336K" display="A125631336K" xr:uid="{00000000-0004-0000-0000-000074180000}"/>
    <hyperlink ref="E6272" location="A125616936J" display="A125616936J" xr:uid="{00000000-0004-0000-0000-000075180000}"/>
    <hyperlink ref="E6273" location="A125593898V" display="A125593898V" xr:uid="{00000000-0004-0000-0000-000076180000}"/>
    <hyperlink ref="E6274" location="A125622698A" display="A125622698A" xr:uid="{00000000-0004-0000-0000-000077180000}"/>
    <hyperlink ref="E6275" location="A125608298A" display="A125608298A" xr:uid="{00000000-0004-0000-0000-000078180000}"/>
    <hyperlink ref="E6276" location="A125593848W" display="A125593848W" xr:uid="{00000000-0004-0000-0000-000079180000}"/>
    <hyperlink ref="E6277" location="A125622648C" display="A125622648C" xr:uid="{00000000-0004-0000-0000-00007A180000}"/>
    <hyperlink ref="E6278" location="A125608248C" display="A125608248C" xr:uid="{00000000-0004-0000-0000-00007B180000}"/>
    <hyperlink ref="E6279" location="A125596728J" display="A125596728J" xr:uid="{00000000-0004-0000-0000-00007C180000}"/>
    <hyperlink ref="E6280" location="A125625528R" display="A125625528R" xr:uid="{00000000-0004-0000-0000-00007D180000}"/>
    <hyperlink ref="E6281" location="A125611128V" display="A125611128V" xr:uid="{00000000-0004-0000-0000-00007E180000}"/>
    <hyperlink ref="E6282" location="A125590968K" display="A125590968K" xr:uid="{00000000-0004-0000-0000-00007F180000}"/>
    <hyperlink ref="E6283" location="A125619768L" display="A125619768L" xr:uid="{00000000-0004-0000-0000-000080180000}"/>
    <hyperlink ref="E6284" location="A125605368T" display="A125605368T" xr:uid="{00000000-0004-0000-0000-000081180000}"/>
    <hyperlink ref="E6285" location="A125599608V" display="A125599608V" xr:uid="{00000000-0004-0000-0000-000082180000}"/>
    <hyperlink ref="E6286" location="A125628408A" display="A125628408A" xr:uid="{00000000-0004-0000-0000-000083180000}"/>
    <hyperlink ref="E6287" location="A125614008F" display="A125614008F" xr:uid="{00000000-0004-0000-0000-000084180000}"/>
    <hyperlink ref="E6288" location="A125602488F" display="A125602488F" xr:uid="{00000000-0004-0000-0000-000085180000}"/>
    <hyperlink ref="E6289" location="A125631288C" display="A125631288C" xr:uid="{00000000-0004-0000-0000-000086180000}"/>
    <hyperlink ref="E6290" location="A125616888A" display="A125616888A" xr:uid="{00000000-0004-0000-0000-000087180000}"/>
    <hyperlink ref="E6291" location="A125593850J" display="A125593850J" xr:uid="{00000000-0004-0000-0000-000088180000}"/>
    <hyperlink ref="E6292" location="A125622650R" display="A125622650R" xr:uid="{00000000-0004-0000-0000-000089180000}"/>
    <hyperlink ref="E6293" location="A125608250R" display="A125608250R" xr:uid="{00000000-0004-0000-0000-00008A180000}"/>
    <hyperlink ref="E6294" location="A125593904C" display="A125593904C" xr:uid="{00000000-0004-0000-0000-00008B180000}"/>
    <hyperlink ref="E6295" location="A125622704K" display="A125622704K" xr:uid="{00000000-0004-0000-0000-00008C180000}"/>
    <hyperlink ref="E6296" location="A125608304K" display="A125608304K" xr:uid="{00000000-0004-0000-0000-00008D180000}"/>
    <hyperlink ref="E6297" location="A125596784A" display="A125596784A" xr:uid="{00000000-0004-0000-0000-00008E180000}"/>
    <hyperlink ref="E6298" location="A125625584J" display="A125625584J" xr:uid="{00000000-0004-0000-0000-00008F180000}"/>
    <hyperlink ref="E6299" location="A125611184L" display="A125611184L" xr:uid="{00000000-0004-0000-0000-000090180000}"/>
    <hyperlink ref="E6300" location="A125591024V" display="A125591024V" xr:uid="{00000000-0004-0000-0000-000091180000}"/>
    <hyperlink ref="E6301" location="A125619824V" display="A125619824V" xr:uid="{00000000-0004-0000-0000-000092180000}"/>
    <hyperlink ref="E6302" location="A125605424X" display="A125605424X" xr:uid="{00000000-0004-0000-0000-000093180000}"/>
    <hyperlink ref="E6303" location="A125599664L" display="A125599664L" xr:uid="{00000000-0004-0000-0000-000094180000}"/>
    <hyperlink ref="E6304" location="A125628464V" display="A125628464V" xr:uid="{00000000-0004-0000-0000-000095180000}"/>
    <hyperlink ref="E6305" location="A125614064X" display="A125614064X" xr:uid="{00000000-0004-0000-0000-000096180000}"/>
    <hyperlink ref="E6306" location="A125602544L" display="A125602544L" xr:uid="{00000000-0004-0000-0000-000097180000}"/>
    <hyperlink ref="E6307" location="A125631344K" display="A125631344K" xr:uid="{00000000-0004-0000-0000-000098180000}"/>
    <hyperlink ref="E6308" location="A125616944J" display="A125616944J" xr:uid="{00000000-0004-0000-0000-000099180000}"/>
    <hyperlink ref="E6309" location="A125593906J" display="A125593906J" xr:uid="{00000000-0004-0000-0000-00009A180000}"/>
    <hyperlink ref="E6310" location="A125622706R" display="A125622706R" xr:uid="{00000000-0004-0000-0000-00009B180000}"/>
    <hyperlink ref="E6311" location="A125608306R" display="A125608306R" xr:uid="{00000000-0004-0000-0000-00009C180000}"/>
    <hyperlink ref="E6312" location="A125593864W" display="A125593864W" xr:uid="{00000000-0004-0000-0000-00009D180000}"/>
    <hyperlink ref="E6313" location="A125622664C" display="A125622664C" xr:uid="{00000000-0004-0000-0000-00009E180000}"/>
    <hyperlink ref="E6314" location="A125608264C" display="A125608264C" xr:uid="{00000000-0004-0000-0000-00009F180000}"/>
    <hyperlink ref="E6315" location="A125596744J" display="A125596744J" xr:uid="{00000000-0004-0000-0000-0000A0180000}"/>
    <hyperlink ref="E6316" location="A125625544R" display="A125625544R" xr:uid="{00000000-0004-0000-0000-0000A1180000}"/>
    <hyperlink ref="E6317" location="A125611144V" display="A125611144V" xr:uid="{00000000-0004-0000-0000-0000A2180000}"/>
    <hyperlink ref="E6318" location="A125590984K" display="A125590984K" xr:uid="{00000000-0004-0000-0000-0000A3180000}"/>
    <hyperlink ref="E6319" location="A125619784L" display="A125619784L" xr:uid="{00000000-0004-0000-0000-0000A4180000}"/>
    <hyperlink ref="E6320" location="A125605384T" display="A125605384T" xr:uid="{00000000-0004-0000-0000-0000A5180000}"/>
    <hyperlink ref="E6321" location="A125599624V" display="A125599624V" xr:uid="{00000000-0004-0000-0000-0000A6180000}"/>
    <hyperlink ref="E6322" location="A125628424A" display="A125628424A" xr:uid="{00000000-0004-0000-0000-0000A7180000}"/>
    <hyperlink ref="E6323" location="A125614024F" display="A125614024F" xr:uid="{00000000-0004-0000-0000-0000A8180000}"/>
    <hyperlink ref="E6324" location="A125602504V" display="A125602504V" xr:uid="{00000000-0004-0000-0000-0000A9180000}"/>
    <hyperlink ref="E6325" location="A125631304T" display="A125631304T" xr:uid="{00000000-0004-0000-0000-0000AA180000}"/>
    <hyperlink ref="E6326" location="A125616904R" display="A125616904R" xr:uid="{00000000-0004-0000-0000-0000AB180000}"/>
    <hyperlink ref="E6327" location="A125593866A" display="A125593866A" xr:uid="{00000000-0004-0000-0000-0000AC180000}"/>
    <hyperlink ref="E6328" location="A125622666J" display="A125622666J" xr:uid="{00000000-0004-0000-0000-0000AD180000}"/>
    <hyperlink ref="E6329" location="A125608266J" display="A125608266J" xr:uid="{00000000-0004-0000-0000-0000AE180000}"/>
    <hyperlink ref="E6330" location="A125593912C" display="A125593912C" xr:uid="{00000000-0004-0000-0000-0000AF180000}"/>
    <hyperlink ref="E6331" location="A125622712K" display="A125622712K" xr:uid="{00000000-0004-0000-0000-0000B0180000}"/>
    <hyperlink ref="E6332" location="A125608312K" display="A125608312K" xr:uid="{00000000-0004-0000-0000-0000B1180000}"/>
    <hyperlink ref="E6333" location="A125596792A" display="A125596792A" xr:uid="{00000000-0004-0000-0000-0000B2180000}"/>
    <hyperlink ref="E6334" location="A125625592J" display="A125625592J" xr:uid="{00000000-0004-0000-0000-0000B3180000}"/>
    <hyperlink ref="E6335" location="A125611192L" display="A125611192L" xr:uid="{00000000-0004-0000-0000-0000B4180000}"/>
    <hyperlink ref="E6336" location="A125591032V" display="A125591032V" xr:uid="{00000000-0004-0000-0000-0000B5180000}"/>
    <hyperlink ref="E6337" location="A125619832V" display="A125619832V" xr:uid="{00000000-0004-0000-0000-0000B6180000}"/>
    <hyperlink ref="E6338" location="A125605432X" display="A125605432X" xr:uid="{00000000-0004-0000-0000-0000B7180000}"/>
    <hyperlink ref="E6339" location="A125599672L" display="A125599672L" xr:uid="{00000000-0004-0000-0000-0000B8180000}"/>
    <hyperlink ref="E6340" location="A125628472V" display="A125628472V" xr:uid="{00000000-0004-0000-0000-0000B9180000}"/>
    <hyperlink ref="E6341" location="A125614072X" display="A125614072X" xr:uid="{00000000-0004-0000-0000-0000BA180000}"/>
    <hyperlink ref="E6342" location="A125602552L" display="A125602552L" xr:uid="{00000000-0004-0000-0000-0000BB180000}"/>
    <hyperlink ref="E6343" location="A125631352K" display="A125631352K" xr:uid="{00000000-0004-0000-0000-0000BC180000}"/>
    <hyperlink ref="E6344" location="A125616952J" display="A125616952J" xr:uid="{00000000-0004-0000-0000-0000BD180000}"/>
    <hyperlink ref="E6345" location="A125593914J" display="A125593914J" xr:uid="{00000000-0004-0000-0000-0000BE180000}"/>
    <hyperlink ref="E6346" location="A125622714R" display="A125622714R" xr:uid="{00000000-0004-0000-0000-0000BF180000}"/>
    <hyperlink ref="E6347" location="A125608314R" display="A125608314R" xr:uid="{00000000-0004-0000-0000-0000C0180000}"/>
    <hyperlink ref="E6348" location="A125593992R" display="A125593992R" xr:uid="{00000000-0004-0000-0000-0000C1180000}"/>
    <hyperlink ref="E6349" location="A125622792W" display="A125622792W" xr:uid="{00000000-0004-0000-0000-0000C2180000}"/>
    <hyperlink ref="E6350" location="A125608392W" display="A125608392W" xr:uid="{00000000-0004-0000-0000-0000C3180000}"/>
    <hyperlink ref="E6351" location="A125596872A" display="A125596872A" xr:uid="{00000000-0004-0000-0000-0000C4180000}"/>
    <hyperlink ref="E6352" location="A125625672J" display="A125625672J" xr:uid="{00000000-0004-0000-0000-0000C5180000}"/>
    <hyperlink ref="E6353" location="A125611272L" display="A125611272L" xr:uid="{00000000-0004-0000-0000-0000C6180000}"/>
    <hyperlink ref="E6354" location="A125591112V" display="A125591112V" xr:uid="{00000000-0004-0000-0000-0000C7180000}"/>
    <hyperlink ref="E6355" location="A125619912V" display="A125619912V" xr:uid="{00000000-0004-0000-0000-0000C8180000}"/>
    <hyperlink ref="E6356" location="A125605512X" display="A125605512X" xr:uid="{00000000-0004-0000-0000-0000C9180000}"/>
    <hyperlink ref="E6357" location="A125599752L" display="A125599752L" xr:uid="{00000000-0004-0000-0000-0000CA180000}"/>
    <hyperlink ref="E6358" location="A125628552V" display="A125628552V" xr:uid="{00000000-0004-0000-0000-0000CB180000}"/>
    <hyperlink ref="E6359" location="A125614152X" display="A125614152X" xr:uid="{00000000-0004-0000-0000-0000CC180000}"/>
    <hyperlink ref="E6360" location="A125602632L" display="A125602632L" xr:uid="{00000000-0004-0000-0000-0000CD180000}"/>
    <hyperlink ref="E6361" location="A125631432K" display="A125631432K" xr:uid="{00000000-0004-0000-0000-0000CE180000}"/>
    <hyperlink ref="E6362" location="A125617032K" display="A125617032K" xr:uid="{00000000-0004-0000-0000-0000CF180000}"/>
    <hyperlink ref="E6363" location="A125593994V" display="A125593994V" xr:uid="{00000000-0004-0000-0000-0000D0180000}"/>
    <hyperlink ref="E6364" location="A125622794A" display="A125622794A" xr:uid="{00000000-0004-0000-0000-0000D1180000}"/>
    <hyperlink ref="E6365" location="A125608394A" display="A125608394A" xr:uid="{00000000-0004-0000-0000-0000D2180000}"/>
    <hyperlink ref="E6366" location="A125593920C" display="A125593920C" xr:uid="{00000000-0004-0000-0000-0000D3180000}"/>
    <hyperlink ref="E6367" location="A125622720K" display="A125622720K" xr:uid="{00000000-0004-0000-0000-0000D4180000}"/>
    <hyperlink ref="E6368" location="A125608320K" display="A125608320K" xr:uid="{00000000-0004-0000-0000-0000D5180000}"/>
    <hyperlink ref="E6369" location="A125596800R" display="A125596800R" xr:uid="{00000000-0004-0000-0000-0000D6180000}"/>
    <hyperlink ref="E6370" location="A125625600W" display="A125625600W" xr:uid="{00000000-0004-0000-0000-0000D7180000}"/>
    <hyperlink ref="E6371" location="A125611200A" display="A125611200A" xr:uid="{00000000-0004-0000-0000-0000D8180000}"/>
    <hyperlink ref="E6372" location="A125591040V" display="A125591040V" xr:uid="{00000000-0004-0000-0000-0000D9180000}"/>
    <hyperlink ref="E6373" location="A125619840V" display="A125619840V" xr:uid="{00000000-0004-0000-0000-0000DA180000}"/>
    <hyperlink ref="E6374" location="A125605440X" display="A125605440X" xr:uid="{00000000-0004-0000-0000-0000DB180000}"/>
    <hyperlink ref="E6375" location="A125599680L" display="A125599680L" xr:uid="{00000000-0004-0000-0000-0000DC180000}"/>
    <hyperlink ref="E6376" location="A125628480V" display="A125628480V" xr:uid="{00000000-0004-0000-0000-0000DD180000}"/>
    <hyperlink ref="E6377" location="A125614080X" display="A125614080X" xr:uid="{00000000-0004-0000-0000-0000DE180000}"/>
    <hyperlink ref="E6378" location="A125602560L" display="A125602560L" xr:uid="{00000000-0004-0000-0000-0000DF180000}"/>
    <hyperlink ref="E6379" location="A125631360K" display="A125631360K" xr:uid="{00000000-0004-0000-0000-0000E0180000}"/>
    <hyperlink ref="E6380" location="A125616960J" display="A125616960J" xr:uid="{00000000-0004-0000-0000-0000E1180000}"/>
    <hyperlink ref="E6381" location="A125593922J" display="A125593922J" xr:uid="{00000000-0004-0000-0000-0000E2180000}"/>
    <hyperlink ref="E6382" location="A125622722R" display="A125622722R" xr:uid="{00000000-0004-0000-0000-0000E3180000}"/>
    <hyperlink ref="E6383" location="A125608322R" display="A125608322R" xr:uid="{00000000-0004-0000-0000-0000E4180000}"/>
    <hyperlink ref="E6384" location="A125593872W" display="A125593872W" xr:uid="{00000000-0004-0000-0000-0000E5180000}"/>
    <hyperlink ref="E6385" location="A125622672C" display="A125622672C" xr:uid="{00000000-0004-0000-0000-0000E6180000}"/>
    <hyperlink ref="E6386" location="A125608272C" display="A125608272C" xr:uid="{00000000-0004-0000-0000-0000E7180000}"/>
    <hyperlink ref="E6387" location="A125596752J" display="A125596752J" xr:uid="{00000000-0004-0000-0000-0000E8180000}"/>
    <hyperlink ref="E6388" location="A125625552R" display="A125625552R" xr:uid="{00000000-0004-0000-0000-0000E9180000}"/>
    <hyperlink ref="E6389" location="A125611152V" display="A125611152V" xr:uid="{00000000-0004-0000-0000-0000EA180000}"/>
    <hyperlink ref="E6390" location="A125590992K" display="A125590992K" xr:uid="{00000000-0004-0000-0000-0000EB180000}"/>
    <hyperlink ref="E6391" location="A125619792L" display="A125619792L" xr:uid="{00000000-0004-0000-0000-0000EC180000}"/>
    <hyperlink ref="E6392" location="A125605392T" display="A125605392T" xr:uid="{00000000-0004-0000-0000-0000ED180000}"/>
    <hyperlink ref="E6393" location="A125599632V" display="A125599632V" xr:uid="{00000000-0004-0000-0000-0000EE180000}"/>
    <hyperlink ref="E6394" location="A125628432A" display="A125628432A" xr:uid="{00000000-0004-0000-0000-0000EF180000}"/>
    <hyperlink ref="E6395" location="A125614032F" display="A125614032F" xr:uid="{00000000-0004-0000-0000-0000F0180000}"/>
    <hyperlink ref="E6396" location="A125602512V" display="A125602512V" xr:uid="{00000000-0004-0000-0000-0000F1180000}"/>
    <hyperlink ref="E6397" location="A125631312T" display="A125631312T" xr:uid="{00000000-0004-0000-0000-0000F2180000}"/>
    <hyperlink ref="E6398" location="A125616912R" display="A125616912R" xr:uid="{00000000-0004-0000-0000-0000F3180000}"/>
    <hyperlink ref="E6399" location="A125593874A" display="A125593874A" xr:uid="{00000000-0004-0000-0000-0000F4180000}"/>
    <hyperlink ref="E6400" location="A125622674J" display="A125622674J" xr:uid="{00000000-0004-0000-0000-0000F5180000}"/>
    <hyperlink ref="E6401" location="A125608274J" display="A125608274J" xr:uid="{00000000-0004-0000-0000-0000F6180000}"/>
    <hyperlink ref="E6402" location="A125594040X" display="A125594040X" xr:uid="{00000000-0004-0000-0000-0000F7180000}"/>
    <hyperlink ref="E6403" location="A125622840C" display="A125622840C" xr:uid="{00000000-0004-0000-0000-0000F8180000}"/>
    <hyperlink ref="E6404" location="A125608440C" display="A125608440C" xr:uid="{00000000-0004-0000-0000-0000F9180000}"/>
    <hyperlink ref="E6405" location="A125596920J" display="A125596920J" xr:uid="{00000000-0004-0000-0000-0000FA180000}"/>
    <hyperlink ref="E6406" location="A125625720R" display="A125625720R" xr:uid="{00000000-0004-0000-0000-0000FB180000}"/>
    <hyperlink ref="E6407" location="A125611320V" display="A125611320V" xr:uid="{00000000-0004-0000-0000-0000FC180000}"/>
    <hyperlink ref="E6408" location="A125591160L" display="A125591160L" xr:uid="{00000000-0004-0000-0000-0000FD180000}"/>
    <hyperlink ref="E6409" location="A125619960L" display="A125619960L" xr:uid="{00000000-0004-0000-0000-0000FE180000}"/>
    <hyperlink ref="E6410" location="A125605560T" display="A125605560T" xr:uid="{00000000-0004-0000-0000-0000FF180000}"/>
    <hyperlink ref="E6411" location="A125599800V" display="A125599800V" xr:uid="{00000000-0004-0000-0000-000000190000}"/>
    <hyperlink ref="E6412" location="A125628600A" display="A125628600A" xr:uid="{00000000-0004-0000-0000-000001190000}"/>
    <hyperlink ref="E6413" location="A125614200F" display="A125614200F" xr:uid="{00000000-0004-0000-0000-000002190000}"/>
    <hyperlink ref="E6414" location="A125602680F" display="A125602680F" xr:uid="{00000000-0004-0000-0000-000003190000}"/>
    <hyperlink ref="E6415" location="A125631480C" display="A125631480C" xr:uid="{00000000-0004-0000-0000-000004190000}"/>
    <hyperlink ref="E6416" location="A125617080C" display="A125617080C" xr:uid="{00000000-0004-0000-0000-000005190000}"/>
    <hyperlink ref="E6417" location="A125594042C" display="A125594042C" xr:uid="{00000000-0004-0000-0000-000006190000}"/>
    <hyperlink ref="E6418" location="A125622842J" display="A125622842J" xr:uid="{00000000-0004-0000-0000-000007190000}"/>
    <hyperlink ref="E6419" location="A125608442J" display="A125608442J" xr:uid="{00000000-0004-0000-0000-000008190000}"/>
    <hyperlink ref="E6420" location="A125594000F" display="A125594000F" xr:uid="{00000000-0004-0000-0000-000009190000}"/>
    <hyperlink ref="E6421" location="A125622800K" display="A125622800K" xr:uid="{00000000-0004-0000-0000-00000A190000}"/>
    <hyperlink ref="E6422" location="A125608400K" display="A125608400K" xr:uid="{00000000-0004-0000-0000-00000B190000}"/>
    <hyperlink ref="E6423" location="A125596880A" display="A125596880A" xr:uid="{00000000-0004-0000-0000-00000C190000}"/>
    <hyperlink ref="E6424" location="A125625680J" display="A125625680J" xr:uid="{00000000-0004-0000-0000-00000D190000}"/>
    <hyperlink ref="E6425" location="A125611280L" display="A125611280L" xr:uid="{00000000-0004-0000-0000-00000E190000}"/>
    <hyperlink ref="E6426" location="A125591120V" display="A125591120V" xr:uid="{00000000-0004-0000-0000-00000F190000}"/>
    <hyperlink ref="E6427" location="A125619920V" display="A125619920V" xr:uid="{00000000-0004-0000-0000-000010190000}"/>
    <hyperlink ref="E6428" location="A125605520X" display="A125605520X" xr:uid="{00000000-0004-0000-0000-000011190000}"/>
    <hyperlink ref="E6429" location="A125599760L" display="A125599760L" xr:uid="{00000000-0004-0000-0000-000012190000}"/>
    <hyperlink ref="E6430" location="A125628560V" display="A125628560V" xr:uid="{00000000-0004-0000-0000-000013190000}"/>
    <hyperlink ref="E6431" location="A125614160X" display="A125614160X" xr:uid="{00000000-0004-0000-0000-000014190000}"/>
    <hyperlink ref="E6432" location="A125602640L" display="A125602640L" xr:uid="{00000000-0004-0000-0000-000015190000}"/>
    <hyperlink ref="E6433" location="A125631440K" display="A125631440K" xr:uid="{00000000-0004-0000-0000-000016190000}"/>
    <hyperlink ref="E6434" location="A125617040K" display="A125617040K" xr:uid="{00000000-0004-0000-0000-000017190000}"/>
    <hyperlink ref="E6435" location="A125594002K" display="A125594002K" xr:uid="{00000000-0004-0000-0000-000018190000}"/>
    <hyperlink ref="E6436" location="A125622802R" display="A125622802R" xr:uid="{00000000-0004-0000-0000-000019190000}"/>
    <hyperlink ref="E6437" location="A125608402R" display="A125608402R" xr:uid="{00000000-0004-0000-0000-00001A190000}"/>
    <hyperlink ref="E6438" location="A125594008X" display="A125594008X" xr:uid="{00000000-0004-0000-0000-00001B190000}"/>
    <hyperlink ref="E6439" location="A125622808C" display="A125622808C" xr:uid="{00000000-0004-0000-0000-00001C190000}"/>
    <hyperlink ref="E6440" location="A125608408C" display="A125608408C" xr:uid="{00000000-0004-0000-0000-00001D190000}"/>
    <hyperlink ref="E6441" location="A125596888V" display="A125596888V" xr:uid="{00000000-0004-0000-0000-00001E190000}"/>
    <hyperlink ref="E6442" location="A125625688A" display="A125625688A" xr:uid="{00000000-0004-0000-0000-00001F190000}"/>
    <hyperlink ref="E6443" location="A125611288F" display="A125611288F" xr:uid="{00000000-0004-0000-0000-000020190000}"/>
    <hyperlink ref="E6444" location="A125591128L" display="A125591128L" xr:uid="{00000000-0004-0000-0000-000021190000}"/>
    <hyperlink ref="E6445" location="A125619928L" display="A125619928L" xr:uid="{00000000-0004-0000-0000-000022190000}"/>
    <hyperlink ref="E6446" location="A125605528T" display="A125605528T" xr:uid="{00000000-0004-0000-0000-000023190000}"/>
    <hyperlink ref="E6447" location="A125599768F" display="A125599768F" xr:uid="{00000000-0004-0000-0000-000024190000}"/>
    <hyperlink ref="E6448" location="A125628568L" display="A125628568L" xr:uid="{00000000-0004-0000-0000-000025190000}"/>
    <hyperlink ref="E6449" location="A125614168T" display="A125614168T" xr:uid="{00000000-0004-0000-0000-000026190000}"/>
    <hyperlink ref="E6450" location="A125602648F" display="A125602648F" xr:uid="{00000000-0004-0000-0000-000027190000}"/>
    <hyperlink ref="E6451" location="A125631448C" display="A125631448C" xr:uid="{00000000-0004-0000-0000-000028190000}"/>
    <hyperlink ref="E6452" location="A125617048C" display="A125617048C" xr:uid="{00000000-0004-0000-0000-000029190000}"/>
    <hyperlink ref="E6453" location="A125594010K" display="A125594010K" xr:uid="{00000000-0004-0000-0000-00002A190000}"/>
    <hyperlink ref="E6454" location="A125622810R" display="A125622810R" xr:uid="{00000000-0004-0000-0000-00002B190000}"/>
    <hyperlink ref="E6455" location="A125608410R" display="A125608410R" xr:uid="{00000000-0004-0000-0000-00002C190000}"/>
    <hyperlink ref="E6456" location="A125594112X" display="A125594112X" xr:uid="{00000000-0004-0000-0000-00002D190000}"/>
    <hyperlink ref="E6457" location="A125622912C" display="A125622912C" xr:uid="{00000000-0004-0000-0000-00002E190000}"/>
    <hyperlink ref="E6458" location="A125608512C" display="A125608512C" xr:uid="{00000000-0004-0000-0000-00002F190000}"/>
    <hyperlink ref="E6459" location="A125596992V" display="A125596992V" xr:uid="{00000000-0004-0000-0000-000030190000}"/>
    <hyperlink ref="E6460" location="A125625792A" display="A125625792A" xr:uid="{00000000-0004-0000-0000-000031190000}"/>
    <hyperlink ref="E6461" location="A125611392F" display="A125611392F" xr:uid="{00000000-0004-0000-0000-000032190000}"/>
    <hyperlink ref="E6462" location="A125591232L" display="A125591232L" xr:uid="{00000000-0004-0000-0000-000033190000}"/>
    <hyperlink ref="E6463" location="A125620032V" display="A125620032V" xr:uid="{00000000-0004-0000-0000-000034190000}"/>
    <hyperlink ref="E6464" location="A125605632T" display="A125605632T" xr:uid="{00000000-0004-0000-0000-000035190000}"/>
    <hyperlink ref="E6465" location="A125599872F" display="A125599872F" xr:uid="{00000000-0004-0000-0000-000036190000}"/>
    <hyperlink ref="E6466" location="A125628672L" display="A125628672L" xr:uid="{00000000-0004-0000-0000-000037190000}"/>
    <hyperlink ref="E6467" location="A125614272T" display="A125614272T" xr:uid="{00000000-0004-0000-0000-000038190000}"/>
    <hyperlink ref="E6468" location="A125602752F" display="A125602752F" xr:uid="{00000000-0004-0000-0000-000039190000}"/>
    <hyperlink ref="E6469" location="A125631552C" display="A125631552C" xr:uid="{00000000-0004-0000-0000-00003A190000}"/>
    <hyperlink ref="E6470" location="A125617152C" display="A125617152C" xr:uid="{00000000-0004-0000-0000-00003B190000}"/>
    <hyperlink ref="E6471" location="A125594114C" display="A125594114C" xr:uid="{00000000-0004-0000-0000-00003C190000}"/>
    <hyperlink ref="E6472" location="A125622914J" display="A125622914J" xr:uid="{00000000-0004-0000-0000-00003D190000}"/>
    <hyperlink ref="E6473" location="A125608514J" display="A125608514J" xr:uid="{00000000-0004-0000-0000-00003E190000}"/>
    <hyperlink ref="E6474" location="A125593832C" display="A125593832C" xr:uid="{00000000-0004-0000-0000-00003F190000}"/>
    <hyperlink ref="E6475" location="A125622632K" display="A125622632K" xr:uid="{00000000-0004-0000-0000-000040190000}"/>
    <hyperlink ref="E6476" location="A125608232K" display="A125608232K" xr:uid="{00000000-0004-0000-0000-000041190000}"/>
    <hyperlink ref="E6477" location="A125596712R" display="A125596712R" xr:uid="{00000000-0004-0000-0000-000042190000}"/>
    <hyperlink ref="E6478" location="A125625512W" display="A125625512W" xr:uid="{00000000-0004-0000-0000-000043190000}"/>
    <hyperlink ref="E6479" location="A125611112A" display="A125611112A" xr:uid="{00000000-0004-0000-0000-000044190000}"/>
    <hyperlink ref="E6480" location="A125590952T" display="A125590952T" xr:uid="{00000000-0004-0000-0000-000045190000}"/>
    <hyperlink ref="E6481" location="A125619752V" display="A125619752V" xr:uid="{00000000-0004-0000-0000-000046190000}"/>
    <hyperlink ref="E6482" location="A125605352X" display="A125605352X" xr:uid="{00000000-0004-0000-0000-000047190000}"/>
    <hyperlink ref="E6483" location="A125599592L" display="A125599592L" xr:uid="{00000000-0004-0000-0000-000048190000}"/>
    <hyperlink ref="E6484" location="A125628392V" display="A125628392V" xr:uid="{00000000-0004-0000-0000-000049190000}"/>
    <hyperlink ref="E6485" location="A125613992W" display="A125613992W" xr:uid="{00000000-0004-0000-0000-00004A190000}"/>
    <hyperlink ref="E6486" location="A125602472L" display="A125602472L" xr:uid="{00000000-0004-0000-0000-00004B190000}"/>
    <hyperlink ref="E6487" location="A125631272K" display="A125631272K" xr:uid="{00000000-0004-0000-0000-00004C190000}"/>
    <hyperlink ref="E6488" location="A125616872J" display="A125616872J" xr:uid="{00000000-0004-0000-0000-00004D190000}"/>
    <hyperlink ref="E6489" location="A125593834J" display="A125593834J" xr:uid="{00000000-0004-0000-0000-00004E190000}"/>
    <hyperlink ref="E6490" location="A125622634R" display="A125622634R" xr:uid="{00000000-0004-0000-0000-00004F190000}"/>
    <hyperlink ref="E6491" location="A125608234R" display="A125608234R" xr:uid="{00000000-0004-0000-0000-00005019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969.096</v>
      </c>
      <c r="C11" s="9">
        <v>371.07799999999997</v>
      </c>
      <c r="D11" s="9">
        <v>598.01800000000003</v>
      </c>
      <c r="E11" s="9">
        <v>326.59800000000001</v>
      </c>
      <c r="F11" s="9">
        <v>99.742000000000004</v>
      </c>
      <c r="G11" s="9">
        <v>226.85599999999999</v>
      </c>
      <c r="H11" s="9">
        <v>403.97199999999998</v>
      </c>
      <c r="I11" s="9">
        <v>150.39099999999999</v>
      </c>
      <c r="J11" s="9">
        <v>253.58</v>
      </c>
      <c r="K11" s="9">
        <v>169.67099999999999</v>
      </c>
      <c r="L11" s="9">
        <v>77.655000000000001</v>
      </c>
      <c r="M11" s="9">
        <v>92.016000000000005</v>
      </c>
      <c r="N11" s="9">
        <v>68.855000000000004</v>
      </c>
      <c r="O11" s="9">
        <v>43.29</v>
      </c>
      <c r="P11" s="9">
        <v>25.565000000000001</v>
      </c>
      <c r="Q11" s="9">
        <v>12</v>
      </c>
      <c r="R11" s="9">
        <v>14</v>
      </c>
      <c r="S11" s="9">
        <v>10</v>
      </c>
      <c r="T11" s="9">
        <v>948.98299999999995</v>
      </c>
      <c r="U11" s="9">
        <v>358.65499999999997</v>
      </c>
      <c r="V11" s="9">
        <v>590.32799999999997</v>
      </c>
      <c r="W11" s="9">
        <v>316.19400000000002</v>
      </c>
      <c r="X11" s="9">
        <v>94.600999999999999</v>
      </c>
      <c r="Y11" s="9">
        <v>221.59200000000001</v>
      </c>
      <c r="Z11" s="9">
        <v>397.75</v>
      </c>
      <c r="AA11" s="9">
        <v>146.233</v>
      </c>
      <c r="AB11" s="9">
        <v>251.517</v>
      </c>
      <c r="AC11" s="9">
        <v>166.547</v>
      </c>
      <c r="AD11" s="9">
        <v>74.531000000000006</v>
      </c>
      <c r="AE11" s="9">
        <v>92.016000000000005</v>
      </c>
      <c r="AF11" s="9">
        <v>68.492000000000004</v>
      </c>
      <c r="AG11" s="9">
        <v>43.29</v>
      </c>
      <c r="AH11" s="9">
        <v>25.202999999999999</v>
      </c>
      <c r="AI11" s="9">
        <v>12</v>
      </c>
      <c r="AJ11" s="9">
        <v>15</v>
      </c>
      <c r="AK11" s="9">
        <v>10</v>
      </c>
      <c r="AL11" s="9">
        <v>345.63600000000002</v>
      </c>
      <c r="AM11" s="9">
        <v>156.488</v>
      </c>
      <c r="AN11" s="9">
        <v>189.148</v>
      </c>
      <c r="AO11" s="9">
        <v>132.761</v>
      </c>
      <c r="AP11" s="9">
        <v>57.442</v>
      </c>
      <c r="AQ11" s="9">
        <v>75.319000000000003</v>
      </c>
      <c r="AR11" s="9">
        <v>132.49</v>
      </c>
      <c r="AS11" s="9">
        <v>59.588999999999999</v>
      </c>
      <c r="AT11" s="9">
        <v>72.900999999999996</v>
      </c>
      <c r="AU11" s="9">
        <v>57.401000000000003</v>
      </c>
      <c r="AV11" s="9">
        <v>25.806000000000001</v>
      </c>
      <c r="AW11" s="9">
        <v>31.596</v>
      </c>
      <c r="AX11" s="9">
        <v>22.984999999999999</v>
      </c>
      <c r="AY11" s="9">
        <v>13.653</v>
      </c>
      <c r="AZ11" s="9">
        <v>9.3320000000000007</v>
      </c>
      <c r="BA11" s="9">
        <v>11</v>
      </c>
      <c r="BB11" s="9">
        <v>11</v>
      </c>
      <c r="BC11" s="9">
        <v>10</v>
      </c>
      <c r="BD11" s="9">
        <v>334.94900000000001</v>
      </c>
      <c r="BE11" s="9">
        <v>116.598</v>
      </c>
      <c r="BF11" s="9">
        <v>218.35</v>
      </c>
      <c r="BG11" s="9">
        <v>88.882000000000005</v>
      </c>
      <c r="BH11" s="9">
        <v>18.001000000000001</v>
      </c>
      <c r="BI11" s="9">
        <v>70.881</v>
      </c>
      <c r="BJ11" s="9">
        <v>152.345</v>
      </c>
      <c r="BK11" s="9">
        <v>51.728999999999999</v>
      </c>
      <c r="BL11" s="9">
        <v>100.616</v>
      </c>
      <c r="BM11" s="9">
        <v>68.366</v>
      </c>
      <c r="BN11" s="9">
        <v>30.85</v>
      </c>
      <c r="BO11" s="9">
        <v>37.517000000000003</v>
      </c>
      <c r="BP11" s="9">
        <v>25.356000000000002</v>
      </c>
      <c r="BQ11" s="9">
        <v>16.018999999999998</v>
      </c>
      <c r="BR11" s="9">
        <v>9.3360000000000003</v>
      </c>
      <c r="BS11" s="9">
        <v>14</v>
      </c>
      <c r="BT11" s="9">
        <v>16</v>
      </c>
      <c r="BU11" s="9">
        <v>12</v>
      </c>
      <c r="BV11" s="9">
        <v>185.75800000000001</v>
      </c>
      <c r="BW11" s="9">
        <v>72.17</v>
      </c>
      <c r="BX11" s="9">
        <v>113.58799999999999</v>
      </c>
      <c r="BY11" s="9">
        <v>39.636000000000003</v>
      </c>
      <c r="BZ11" s="9">
        <v>10.670999999999999</v>
      </c>
      <c r="CA11" s="9">
        <v>28.965</v>
      </c>
      <c r="CB11" s="9">
        <v>87.4</v>
      </c>
      <c r="CC11" s="9">
        <v>33.555999999999997</v>
      </c>
      <c r="CD11" s="9">
        <v>53.844000000000001</v>
      </c>
      <c r="CE11" s="9">
        <v>44.264000000000003</v>
      </c>
      <c r="CF11" s="9">
        <v>18.905000000000001</v>
      </c>
      <c r="CG11" s="9">
        <v>25.359000000000002</v>
      </c>
      <c r="CH11" s="9">
        <v>14.458</v>
      </c>
      <c r="CI11" s="9">
        <v>9.0389999999999997</v>
      </c>
      <c r="CJ11" s="9">
        <v>5.42</v>
      </c>
      <c r="CK11" s="9">
        <v>15</v>
      </c>
      <c r="CL11" s="9">
        <v>16</v>
      </c>
      <c r="CM11" s="9">
        <v>14</v>
      </c>
      <c r="CN11" s="9">
        <v>149.191</v>
      </c>
      <c r="CO11" s="9">
        <v>44.427999999999997</v>
      </c>
      <c r="CP11" s="9">
        <v>104.762</v>
      </c>
      <c r="CQ11" s="9">
        <v>49.246000000000002</v>
      </c>
      <c r="CR11" s="9">
        <v>7.33</v>
      </c>
      <c r="CS11" s="9">
        <v>41.915999999999997</v>
      </c>
      <c r="CT11" s="9">
        <v>64.944999999999993</v>
      </c>
      <c r="CU11" s="9">
        <v>18.172999999999998</v>
      </c>
      <c r="CV11" s="9">
        <v>46.771999999999998</v>
      </c>
      <c r="CW11" s="9">
        <v>24.102</v>
      </c>
      <c r="CX11" s="9">
        <v>11.945</v>
      </c>
      <c r="CY11" s="9">
        <v>12.157</v>
      </c>
      <c r="CZ11" s="9">
        <v>10.897</v>
      </c>
      <c r="DA11" s="9">
        <v>6.9809999999999999</v>
      </c>
      <c r="DB11" s="9">
        <v>3.9169999999999998</v>
      </c>
      <c r="DC11" s="9">
        <v>12</v>
      </c>
      <c r="DD11" s="9">
        <v>17</v>
      </c>
      <c r="DE11" s="9">
        <v>10</v>
      </c>
      <c r="DF11" s="9">
        <v>268.39800000000002</v>
      </c>
      <c r="DG11" s="9">
        <v>85.567999999999998</v>
      </c>
      <c r="DH11" s="9">
        <v>182.83</v>
      </c>
      <c r="DI11" s="9">
        <v>94.551000000000002</v>
      </c>
      <c r="DJ11" s="9">
        <v>19.158999999999999</v>
      </c>
      <c r="DK11" s="9">
        <v>75.391999999999996</v>
      </c>
      <c r="DL11" s="9">
        <v>112.91500000000001</v>
      </c>
      <c r="DM11" s="9">
        <v>34.915999999999997</v>
      </c>
      <c r="DN11" s="9">
        <v>78</v>
      </c>
      <c r="DO11" s="9">
        <v>40.78</v>
      </c>
      <c r="DP11" s="9">
        <v>17.876000000000001</v>
      </c>
      <c r="DQ11" s="9">
        <v>22.904</v>
      </c>
      <c r="DR11" s="9">
        <v>20.152000000000001</v>
      </c>
      <c r="DS11" s="9">
        <v>13.618</v>
      </c>
      <c r="DT11" s="9">
        <v>6.5339999999999998</v>
      </c>
      <c r="DU11" s="9">
        <v>11</v>
      </c>
      <c r="DV11" s="9">
        <v>15</v>
      </c>
      <c r="DW11" s="9">
        <v>10</v>
      </c>
      <c r="DX11" s="9">
        <v>160.989</v>
      </c>
      <c r="DY11" s="9">
        <v>45.863</v>
      </c>
      <c r="DZ11" s="9">
        <v>115.126</v>
      </c>
      <c r="EA11" s="9">
        <v>54.994999999999997</v>
      </c>
      <c r="EB11" s="9">
        <v>9.7390000000000008</v>
      </c>
      <c r="EC11" s="9">
        <v>45.256</v>
      </c>
      <c r="ED11" s="9">
        <v>66.129000000000005</v>
      </c>
      <c r="EE11" s="9">
        <v>19.797000000000001</v>
      </c>
      <c r="EF11" s="9">
        <v>46.331000000000003</v>
      </c>
      <c r="EG11" s="9">
        <v>26.349</v>
      </c>
      <c r="EH11" s="9">
        <v>8.9169999999999998</v>
      </c>
      <c r="EI11" s="9">
        <v>17.431999999999999</v>
      </c>
      <c r="EJ11" s="9">
        <v>13.516</v>
      </c>
      <c r="EK11" s="9">
        <v>7.4089999999999998</v>
      </c>
      <c r="EL11" s="9">
        <v>6.1070000000000002</v>
      </c>
      <c r="EM11" s="9">
        <v>11</v>
      </c>
      <c r="EN11" s="9">
        <v>15</v>
      </c>
      <c r="EO11" s="9">
        <v>10</v>
      </c>
      <c r="EP11" s="9">
        <v>107.40900000000001</v>
      </c>
      <c r="EQ11" s="9">
        <v>39.704999999999998</v>
      </c>
      <c r="ER11" s="9">
        <v>67.703999999999994</v>
      </c>
      <c r="ES11" s="9">
        <v>39.555999999999997</v>
      </c>
      <c r="ET11" s="9">
        <v>9.42</v>
      </c>
      <c r="EU11" s="9">
        <v>30.135999999999999</v>
      </c>
      <c r="EV11" s="9">
        <v>46.786000000000001</v>
      </c>
      <c r="EW11" s="9">
        <v>15.118</v>
      </c>
      <c r="EX11" s="9">
        <v>31.667999999999999</v>
      </c>
      <c r="EY11" s="9">
        <v>14.430999999999999</v>
      </c>
      <c r="EZ11" s="9">
        <v>8.9589999999999996</v>
      </c>
      <c r="FA11" s="9">
        <v>5.4720000000000004</v>
      </c>
      <c r="FB11" s="9">
        <v>6.6360000000000001</v>
      </c>
      <c r="FC11" s="9">
        <v>6.2089999999999996</v>
      </c>
      <c r="FD11" s="9">
        <v>0.42699999999999999</v>
      </c>
      <c r="FE11" s="9">
        <v>10.558999999999999</v>
      </c>
      <c r="FF11" s="9">
        <v>15</v>
      </c>
      <c r="FG11" s="9">
        <v>10</v>
      </c>
      <c r="FH11" s="9">
        <v>20.113</v>
      </c>
      <c r="FI11" s="9">
        <v>12.423</v>
      </c>
      <c r="FJ11" s="9">
        <v>7.69</v>
      </c>
      <c r="FK11" s="9">
        <v>10.404999999999999</v>
      </c>
      <c r="FL11" s="9">
        <v>5.141</v>
      </c>
      <c r="FM11" s="9">
        <v>5.2640000000000002</v>
      </c>
      <c r="FN11" s="9">
        <v>6.2220000000000004</v>
      </c>
      <c r="FO11" s="9">
        <v>4.1580000000000004</v>
      </c>
      <c r="FP11" s="9">
        <v>2.0630000000000002</v>
      </c>
      <c r="FQ11" s="9">
        <v>3.1240000000000001</v>
      </c>
      <c r="FR11" s="9">
        <v>3.1240000000000001</v>
      </c>
      <c r="FS11" s="9">
        <v>0</v>
      </c>
      <c r="FT11" s="9">
        <v>0.36299999999999999</v>
      </c>
      <c r="FU11" s="9">
        <v>0</v>
      </c>
      <c r="FV11" s="9">
        <v>0.36299999999999999</v>
      </c>
      <c r="FW11" s="9">
        <v>8.968</v>
      </c>
      <c r="FX11" s="9">
        <v>10</v>
      </c>
      <c r="FY11" s="9">
        <v>7.367</v>
      </c>
      <c r="FZ11" s="9">
        <v>833.70399999999995</v>
      </c>
      <c r="GA11" s="9">
        <v>299.26900000000001</v>
      </c>
      <c r="GB11" s="9">
        <v>534.43499999999995</v>
      </c>
      <c r="GC11" s="9">
        <v>289.51900000000001</v>
      </c>
      <c r="GD11" s="9">
        <v>80.89</v>
      </c>
      <c r="GE11" s="9">
        <v>208.63</v>
      </c>
      <c r="GF11" s="9">
        <v>343.34800000000001</v>
      </c>
      <c r="GG11" s="9">
        <v>120.736</v>
      </c>
      <c r="GH11" s="9">
        <v>222.61199999999999</v>
      </c>
      <c r="GI11" s="9">
        <v>145.72499999999999</v>
      </c>
      <c r="GJ11" s="9">
        <v>64.433999999999997</v>
      </c>
      <c r="GK11" s="9">
        <v>81.290999999999997</v>
      </c>
      <c r="GL11" s="9">
        <v>55.112000000000002</v>
      </c>
      <c r="GM11" s="9">
        <v>33.209000000000003</v>
      </c>
      <c r="GN11" s="9">
        <v>21.902999999999999</v>
      </c>
      <c r="GO11" s="9">
        <v>12</v>
      </c>
      <c r="GP11" s="9">
        <v>14</v>
      </c>
      <c r="GQ11" s="9">
        <v>10</v>
      </c>
      <c r="GR11" s="9">
        <v>262.04700000000003</v>
      </c>
      <c r="GS11" s="9">
        <v>67.188000000000002</v>
      </c>
      <c r="GT11" s="9">
        <v>194.85900000000001</v>
      </c>
      <c r="GU11" s="9">
        <v>104.72499999999999</v>
      </c>
      <c r="GV11" s="9">
        <v>16.786999999999999</v>
      </c>
      <c r="GW11" s="9">
        <v>87.938999999999993</v>
      </c>
      <c r="GX11" s="9">
        <v>120.634</v>
      </c>
      <c r="GY11" s="9">
        <v>36.911999999999999</v>
      </c>
      <c r="GZ11" s="9">
        <v>83.721999999999994</v>
      </c>
      <c r="HA11" s="9">
        <v>29.756</v>
      </c>
      <c r="HB11" s="9">
        <v>10.464</v>
      </c>
      <c r="HC11" s="9">
        <v>19.292000000000002</v>
      </c>
      <c r="HD11" s="9">
        <v>6.931</v>
      </c>
      <c r="HE11" s="9">
        <v>3.024</v>
      </c>
      <c r="HF11" s="9">
        <v>3.9060000000000001</v>
      </c>
      <c r="HG11" s="9">
        <v>10</v>
      </c>
      <c r="HH11" s="9">
        <v>13</v>
      </c>
      <c r="HI11" s="9">
        <v>10</v>
      </c>
      <c r="HJ11" s="9">
        <v>571.65700000000004</v>
      </c>
      <c r="HK11" s="9">
        <v>232.08099999999999</v>
      </c>
      <c r="HL11" s="9">
        <v>339.57600000000002</v>
      </c>
      <c r="HM11" s="9">
        <v>184.79400000000001</v>
      </c>
      <c r="HN11" s="9">
        <v>64.102999999999994</v>
      </c>
      <c r="HO11" s="9">
        <v>120.691</v>
      </c>
      <c r="HP11" s="9">
        <v>222.714</v>
      </c>
      <c r="HQ11" s="9">
        <v>83.823999999999998</v>
      </c>
      <c r="HR11" s="9">
        <v>138.88999999999999</v>
      </c>
      <c r="HS11" s="9">
        <v>115.968</v>
      </c>
      <c r="HT11" s="9">
        <v>53.97</v>
      </c>
      <c r="HU11" s="9">
        <v>61.999000000000002</v>
      </c>
      <c r="HV11" s="9">
        <v>48.180999999999997</v>
      </c>
      <c r="HW11" s="9">
        <v>30.184999999999999</v>
      </c>
      <c r="HX11" s="9">
        <v>17.995999999999999</v>
      </c>
      <c r="HY11" s="9">
        <v>13</v>
      </c>
      <c r="HZ11" s="9">
        <v>15</v>
      </c>
      <c r="IA11" s="9">
        <v>11.6</v>
      </c>
      <c r="IB11" s="9">
        <v>135.392</v>
      </c>
      <c r="IC11" s="9">
        <v>71.808000000000007</v>
      </c>
      <c r="ID11" s="9">
        <v>63.582999999999998</v>
      </c>
      <c r="IE11" s="9">
        <v>37.079000000000001</v>
      </c>
      <c r="IF11" s="9">
        <v>18.852</v>
      </c>
      <c r="IG11" s="9">
        <v>18.227</v>
      </c>
      <c r="IH11" s="9">
        <v>60.624000000000002</v>
      </c>
      <c r="II11" s="9">
        <v>29.655000000000001</v>
      </c>
      <c r="IJ11" s="9">
        <v>30.969000000000001</v>
      </c>
      <c r="IK11" s="9">
        <v>23.946000000000002</v>
      </c>
      <c r="IL11" s="9">
        <v>13.221</v>
      </c>
      <c r="IM11" s="9">
        <v>10.726000000000001</v>
      </c>
      <c r="IN11" s="9">
        <v>13.743</v>
      </c>
      <c r="IO11" s="9">
        <v>10.081</v>
      </c>
      <c r="IP11" s="9">
        <v>3.6619999999999999</v>
      </c>
      <c r="IQ11" s="9">
        <v>13</v>
      </c>
    </row>
    <row r="12" spans="1:251">
      <c r="A12" s="10">
        <v>42401</v>
      </c>
      <c r="B12" s="9">
        <v>996.38400000000001</v>
      </c>
      <c r="C12" s="9">
        <v>395.846</v>
      </c>
      <c r="D12" s="9">
        <v>600.53899999999999</v>
      </c>
      <c r="E12" s="9">
        <v>348.24799999999999</v>
      </c>
      <c r="F12" s="9">
        <v>110.83799999999999</v>
      </c>
      <c r="G12" s="9">
        <v>237.41</v>
      </c>
      <c r="H12" s="9">
        <v>436.90300000000002</v>
      </c>
      <c r="I12" s="9">
        <v>181.34399999999999</v>
      </c>
      <c r="J12" s="9">
        <v>255.55799999999999</v>
      </c>
      <c r="K12" s="9">
        <v>152.66399999999999</v>
      </c>
      <c r="L12" s="9">
        <v>69.694000000000003</v>
      </c>
      <c r="M12" s="9">
        <v>82.97</v>
      </c>
      <c r="N12" s="9">
        <v>58.57</v>
      </c>
      <c r="O12" s="9">
        <v>33.969000000000001</v>
      </c>
      <c r="P12" s="9">
        <v>24.600999999999999</v>
      </c>
      <c r="Q12" s="9">
        <v>11</v>
      </c>
      <c r="R12" s="9">
        <v>13</v>
      </c>
      <c r="S12" s="9">
        <v>10</v>
      </c>
      <c r="T12" s="9">
        <v>976.25199999999995</v>
      </c>
      <c r="U12" s="9">
        <v>382.29199999999997</v>
      </c>
      <c r="V12" s="9">
        <v>593.96</v>
      </c>
      <c r="W12" s="9">
        <v>339.82299999999998</v>
      </c>
      <c r="X12" s="9">
        <v>106.57</v>
      </c>
      <c r="Y12" s="9">
        <v>233.25399999999999</v>
      </c>
      <c r="Z12" s="9">
        <v>429.56</v>
      </c>
      <c r="AA12" s="9">
        <v>175.54900000000001</v>
      </c>
      <c r="AB12" s="9">
        <v>254.011</v>
      </c>
      <c r="AC12" s="9">
        <v>149.12200000000001</v>
      </c>
      <c r="AD12" s="9">
        <v>67.028000000000006</v>
      </c>
      <c r="AE12" s="9">
        <v>82.093999999999994</v>
      </c>
      <c r="AF12" s="9">
        <v>57.746000000000002</v>
      </c>
      <c r="AG12" s="9">
        <v>33.145000000000003</v>
      </c>
      <c r="AH12" s="9">
        <v>24.600999999999999</v>
      </c>
      <c r="AI12" s="9">
        <v>11</v>
      </c>
      <c r="AJ12" s="9">
        <v>13</v>
      </c>
      <c r="AK12" s="9">
        <v>10</v>
      </c>
      <c r="AL12" s="9">
        <v>367.33100000000002</v>
      </c>
      <c r="AM12" s="9">
        <v>173.37700000000001</v>
      </c>
      <c r="AN12" s="9">
        <v>193.95400000000001</v>
      </c>
      <c r="AO12" s="9">
        <v>146.68299999999999</v>
      </c>
      <c r="AP12" s="9">
        <v>64.356999999999999</v>
      </c>
      <c r="AQ12" s="9">
        <v>82.325000000000003</v>
      </c>
      <c r="AR12" s="9">
        <v>147.352</v>
      </c>
      <c r="AS12" s="9">
        <v>71.281999999999996</v>
      </c>
      <c r="AT12" s="9">
        <v>76.069999999999993</v>
      </c>
      <c r="AU12" s="9">
        <v>47.372</v>
      </c>
      <c r="AV12" s="9">
        <v>22.792999999999999</v>
      </c>
      <c r="AW12" s="9">
        <v>24.579000000000001</v>
      </c>
      <c r="AX12" s="9">
        <v>25.923999999999999</v>
      </c>
      <c r="AY12" s="9">
        <v>14.945</v>
      </c>
      <c r="AZ12" s="9">
        <v>10.98</v>
      </c>
      <c r="BA12" s="9">
        <v>10</v>
      </c>
      <c r="BB12" s="9">
        <v>12</v>
      </c>
      <c r="BC12" s="9">
        <v>10</v>
      </c>
      <c r="BD12" s="9">
        <v>333.89499999999998</v>
      </c>
      <c r="BE12" s="9">
        <v>114.39100000000001</v>
      </c>
      <c r="BF12" s="9">
        <v>219.505</v>
      </c>
      <c r="BG12" s="9">
        <v>99.588999999999999</v>
      </c>
      <c r="BH12" s="9">
        <v>21.327000000000002</v>
      </c>
      <c r="BI12" s="9">
        <v>78.262</v>
      </c>
      <c r="BJ12" s="9">
        <v>158.30699999999999</v>
      </c>
      <c r="BK12" s="9">
        <v>60.286000000000001</v>
      </c>
      <c r="BL12" s="9">
        <v>98.021000000000001</v>
      </c>
      <c r="BM12" s="9">
        <v>56.552</v>
      </c>
      <c r="BN12" s="9">
        <v>22.706</v>
      </c>
      <c r="BO12" s="9">
        <v>33.844999999999999</v>
      </c>
      <c r="BP12" s="9">
        <v>19.446999999999999</v>
      </c>
      <c r="BQ12" s="9">
        <v>10.071999999999999</v>
      </c>
      <c r="BR12" s="9">
        <v>9.3759999999999994</v>
      </c>
      <c r="BS12" s="9">
        <v>12</v>
      </c>
      <c r="BT12" s="9">
        <v>15</v>
      </c>
      <c r="BU12" s="9">
        <v>10</v>
      </c>
      <c r="BV12" s="9">
        <v>178.52799999999999</v>
      </c>
      <c r="BW12" s="9">
        <v>73.41</v>
      </c>
      <c r="BX12" s="9">
        <v>105.11799999999999</v>
      </c>
      <c r="BY12" s="9">
        <v>42.009</v>
      </c>
      <c r="BZ12" s="9">
        <v>11.021000000000001</v>
      </c>
      <c r="CA12" s="9">
        <v>30.986999999999998</v>
      </c>
      <c r="CB12" s="9">
        <v>92.054000000000002</v>
      </c>
      <c r="CC12" s="9">
        <v>41.225999999999999</v>
      </c>
      <c r="CD12" s="9">
        <v>50.828000000000003</v>
      </c>
      <c r="CE12" s="9">
        <v>32.414000000000001</v>
      </c>
      <c r="CF12" s="9">
        <v>13.737</v>
      </c>
      <c r="CG12" s="9">
        <v>18.677</v>
      </c>
      <c r="CH12" s="9">
        <v>12.052</v>
      </c>
      <c r="CI12" s="9">
        <v>7.4260000000000002</v>
      </c>
      <c r="CJ12" s="9">
        <v>4.6260000000000003</v>
      </c>
      <c r="CK12" s="9">
        <v>13</v>
      </c>
      <c r="CL12" s="9">
        <v>15</v>
      </c>
      <c r="CM12" s="9">
        <v>12</v>
      </c>
      <c r="CN12" s="9">
        <v>155.36699999999999</v>
      </c>
      <c r="CO12" s="9">
        <v>40.98</v>
      </c>
      <c r="CP12" s="9">
        <v>114.387</v>
      </c>
      <c r="CQ12" s="9">
        <v>57.58</v>
      </c>
      <c r="CR12" s="9">
        <v>10.305</v>
      </c>
      <c r="CS12" s="9">
        <v>47.274999999999999</v>
      </c>
      <c r="CT12" s="9">
        <v>66.253</v>
      </c>
      <c r="CU12" s="9">
        <v>19.059999999999999</v>
      </c>
      <c r="CV12" s="9">
        <v>47.192999999999998</v>
      </c>
      <c r="CW12" s="9">
        <v>24.138000000000002</v>
      </c>
      <c r="CX12" s="9">
        <v>8.9689999999999994</v>
      </c>
      <c r="CY12" s="9">
        <v>15.169</v>
      </c>
      <c r="CZ12" s="9">
        <v>7.3959999999999999</v>
      </c>
      <c r="DA12" s="9">
        <v>2.6459999999999999</v>
      </c>
      <c r="DB12" s="9">
        <v>4.75</v>
      </c>
      <c r="DC12" s="9">
        <v>10</v>
      </c>
      <c r="DD12" s="9">
        <v>13</v>
      </c>
      <c r="DE12" s="9">
        <v>10</v>
      </c>
      <c r="DF12" s="9">
        <v>275.02600000000001</v>
      </c>
      <c r="DG12" s="9">
        <v>94.524000000000001</v>
      </c>
      <c r="DH12" s="9">
        <v>180.501</v>
      </c>
      <c r="DI12" s="9">
        <v>93.552000000000007</v>
      </c>
      <c r="DJ12" s="9">
        <v>20.885999999999999</v>
      </c>
      <c r="DK12" s="9">
        <v>72.665999999999997</v>
      </c>
      <c r="DL12" s="9">
        <v>123.901</v>
      </c>
      <c r="DM12" s="9">
        <v>43.981000000000002</v>
      </c>
      <c r="DN12" s="9">
        <v>79.92</v>
      </c>
      <c r="DO12" s="9">
        <v>45.198999999999998</v>
      </c>
      <c r="DP12" s="9">
        <v>21.529</v>
      </c>
      <c r="DQ12" s="9">
        <v>23.67</v>
      </c>
      <c r="DR12" s="9">
        <v>12.374000000000001</v>
      </c>
      <c r="DS12" s="9">
        <v>8.1280000000000001</v>
      </c>
      <c r="DT12" s="9">
        <v>4.2460000000000004</v>
      </c>
      <c r="DU12" s="9">
        <v>10.231999999999999</v>
      </c>
      <c r="DV12" s="9">
        <v>15</v>
      </c>
      <c r="DW12" s="9">
        <v>10</v>
      </c>
      <c r="DX12" s="9">
        <v>169.05</v>
      </c>
      <c r="DY12" s="9">
        <v>48.094999999999999</v>
      </c>
      <c r="DZ12" s="9">
        <v>120.955</v>
      </c>
      <c r="EA12" s="9">
        <v>50.362000000000002</v>
      </c>
      <c r="EB12" s="9">
        <v>7.9119999999999999</v>
      </c>
      <c r="EC12" s="9">
        <v>42.451000000000001</v>
      </c>
      <c r="ED12" s="9">
        <v>81.703999999999994</v>
      </c>
      <c r="EE12" s="9">
        <v>24.452999999999999</v>
      </c>
      <c r="EF12" s="9">
        <v>57.252000000000002</v>
      </c>
      <c r="EG12" s="9">
        <v>30.481999999999999</v>
      </c>
      <c r="EH12" s="9">
        <v>12.276</v>
      </c>
      <c r="EI12" s="9">
        <v>18.207000000000001</v>
      </c>
      <c r="EJ12" s="9">
        <v>6.5010000000000003</v>
      </c>
      <c r="EK12" s="9">
        <v>3.4550000000000001</v>
      </c>
      <c r="EL12" s="9">
        <v>3.0459999999999998</v>
      </c>
      <c r="EM12" s="9">
        <v>11</v>
      </c>
      <c r="EN12" s="9">
        <v>15</v>
      </c>
      <c r="EO12" s="9">
        <v>10</v>
      </c>
      <c r="EP12" s="9">
        <v>105.976</v>
      </c>
      <c r="EQ12" s="9">
        <v>46.429000000000002</v>
      </c>
      <c r="ER12" s="9">
        <v>59.545999999999999</v>
      </c>
      <c r="ES12" s="9">
        <v>43.19</v>
      </c>
      <c r="ET12" s="9">
        <v>12.974</v>
      </c>
      <c r="EU12" s="9">
        <v>30.216000000000001</v>
      </c>
      <c r="EV12" s="9">
        <v>42.197000000000003</v>
      </c>
      <c r="EW12" s="9">
        <v>19.527999999999999</v>
      </c>
      <c r="EX12" s="9">
        <v>22.667999999999999</v>
      </c>
      <c r="EY12" s="9">
        <v>14.715999999999999</v>
      </c>
      <c r="EZ12" s="9">
        <v>9.2530000000000001</v>
      </c>
      <c r="FA12" s="9">
        <v>5.4630000000000001</v>
      </c>
      <c r="FB12" s="9">
        <v>5.8730000000000002</v>
      </c>
      <c r="FC12" s="9">
        <v>4.6740000000000004</v>
      </c>
      <c r="FD12" s="9">
        <v>1.1990000000000001</v>
      </c>
      <c r="FE12" s="9">
        <v>10</v>
      </c>
      <c r="FF12" s="9">
        <v>13</v>
      </c>
      <c r="FG12" s="9">
        <v>9</v>
      </c>
      <c r="FH12" s="9">
        <v>20.132999999999999</v>
      </c>
      <c r="FI12" s="9">
        <v>13.553000000000001</v>
      </c>
      <c r="FJ12" s="9">
        <v>6.5789999999999997</v>
      </c>
      <c r="FK12" s="9">
        <v>8.4250000000000007</v>
      </c>
      <c r="FL12" s="9">
        <v>4.2690000000000001</v>
      </c>
      <c r="FM12" s="9">
        <v>4.1559999999999997</v>
      </c>
      <c r="FN12" s="9">
        <v>7.343</v>
      </c>
      <c r="FO12" s="9">
        <v>5.7949999999999999</v>
      </c>
      <c r="FP12" s="9">
        <v>1.5469999999999999</v>
      </c>
      <c r="FQ12" s="9">
        <v>3.5409999999999999</v>
      </c>
      <c r="FR12" s="9">
        <v>2.6659999999999999</v>
      </c>
      <c r="FS12" s="9">
        <v>0.876</v>
      </c>
      <c r="FT12" s="9">
        <v>0.82399999999999995</v>
      </c>
      <c r="FU12" s="9">
        <v>0.82399999999999995</v>
      </c>
      <c r="FV12" s="9">
        <v>0</v>
      </c>
      <c r="FW12" s="9">
        <v>10</v>
      </c>
      <c r="FX12" s="9">
        <v>13.819000000000001</v>
      </c>
      <c r="FY12" s="9">
        <v>7</v>
      </c>
      <c r="FZ12" s="9">
        <v>858.72299999999996</v>
      </c>
      <c r="GA12" s="9">
        <v>326.04199999999997</v>
      </c>
      <c r="GB12" s="9">
        <v>532.68100000000004</v>
      </c>
      <c r="GC12" s="9">
        <v>313.52699999999999</v>
      </c>
      <c r="GD12" s="9">
        <v>97.399000000000001</v>
      </c>
      <c r="GE12" s="9">
        <v>216.12899999999999</v>
      </c>
      <c r="GF12" s="9">
        <v>371.15600000000001</v>
      </c>
      <c r="GG12" s="9">
        <v>147.66999999999999</v>
      </c>
      <c r="GH12" s="9">
        <v>223.48599999999999</v>
      </c>
      <c r="GI12" s="9">
        <v>130.38999999999999</v>
      </c>
      <c r="GJ12" s="9">
        <v>57.235999999999997</v>
      </c>
      <c r="GK12" s="9">
        <v>73.153999999999996</v>
      </c>
      <c r="GL12" s="9">
        <v>43.65</v>
      </c>
      <c r="GM12" s="9">
        <v>23.736999999999998</v>
      </c>
      <c r="GN12" s="9">
        <v>19.911999999999999</v>
      </c>
      <c r="GO12" s="9">
        <v>11</v>
      </c>
      <c r="GP12" s="9">
        <v>13</v>
      </c>
      <c r="GQ12" s="9">
        <v>10</v>
      </c>
      <c r="GR12" s="9">
        <v>285.11799999999999</v>
      </c>
      <c r="GS12" s="9">
        <v>86.131</v>
      </c>
      <c r="GT12" s="9">
        <v>198.98699999999999</v>
      </c>
      <c r="GU12" s="9">
        <v>114.129</v>
      </c>
      <c r="GV12" s="9">
        <v>26.588000000000001</v>
      </c>
      <c r="GW12" s="9">
        <v>87.540999999999997</v>
      </c>
      <c r="GX12" s="9">
        <v>134.66800000000001</v>
      </c>
      <c r="GY12" s="9">
        <v>47.012999999999998</v>
      </c>
      <c r="GZ12" s="9">
        <v>87.655000000000001</v>
      </c>
      <c r="HA12" s="9">
        <v>30.789000000000001</v>
      </c>
      <c r="HB12" s="9">
        <v>10.101000000000001</v>
      </c>
      <c r="HC12" s="9">
        <v>20.687999999999999</v>
      </c>
      <c r="HD12" s="9">
        <v>5.5309999999999997</v>
      </c>
      <c r="HE12" s="9">
        <v>2.4289999999999998</v>
      </c>
      <c r="HF12" s="9">
        <v>3.1030000000000002</v>
      </c>
      <c r="HG12" s="9">
        <v>10</v>
      </c>
      <c r="HH12" s="9">
        <v>11</v>
      </c>
      <c r="HI12" s="9">
        <v>10</v>
      </c>
      <c r="HJ12" s="9">
        <v>573.60500000000002</v>
      </c>
      <c r="HK12" s="9">
        <v>239.911</v>
      </c>
      <c r="HL12" s="9">
        <v>333.69400000000002</v>
      </c>
      <c r="HM12" s="9">
        <v>199.398</v>
      </c>
      <c r="HN12" s="9">
        <v>70.811000000000007</v>
      </c>
      <c r="HO12" s="9">
        <v>128.58699999999999</v>
      </c>
      <c r="HP12" s="9">
        <v>236.488</v>
      </c>
      <c r="HQ12" s="9">
        <v>100.65600000000001</v>
      </c>
      <c r="HR12" s="9">
        <v>135.83099999999999</v>
      </c>
      <c r="HS12" s="9">
        <v>99.600999999999999</v>
      </c>
      <c r="HT12" s="9">
        <v>47.134999999999998</v>
      </c>
      <c r="HU12" s="9">
        <v>52.466000000000001</v>
      </c>
      <c r="HV12" s="9">
        <v>38.118000000000002</v>
      </c>
      <c r="HW12" s="9">
        <v>21.309000000000001</v>
      </c>
      <c r="HX12" s="9">
        <v>16.809999999999999</v>
      </c>
      <c r="HY12" s="9">
        <v>12</v>
      </c>
      <c r="HZ12" s="9">
        <v>14</v>
      </c>
      <c r="IA12" s="9">
        <v>10</v>
      </c>
      <c r="IB12" s="9">
        <v>137.661</v>
      </c>
      <c r="IC12" s="9">
        <v>69.804000000000002</v>
      </c>
      <c r="ID12" s="9">
        <v>67.858000000000004</v>
      </c>
      <c r="IE12" s="9">
        <v>34.720999999999997</v>
      </c>
      <c r="IF12" s="9">
        <v>13.44</v>
      </c>
      <c r="IG12" s="9">
        <v>21.280999999999999</v>
      </c>
      <c r="IH12" s="9">
        <v>65.747</v>
      </c>
      <c r="II12" s="9">
        <v>33.674999999999997</v>
      </c>
      <c r="IJ12" s="9">
        <v>32.072000000000003</v>
      </c>
      <c r="IK12" s="9">
        <v>22.273</v>
      </c>
      <c r="IL12" s="9">
        <v>12.458</v>
      </c>
      <c r="IM12" s="9">
        <v>9.8160000000000007</v>
      </c>
      <c r="IN12" s="9">
        <v>14.92</v>
      </c>
      <c r="IO12" s="9">
        <v>10.231999999999999</v>
      </c>
      <c r="IP12" s="9">
        <v>4.6890000000000001</v>
      </c>
      <c r="IQ12" s="9">
        <v>12.473000000000001</v>
      </c>
    </row>
    <row r="13" spans="1:251">
      <c r="A13" s="10">
        <v>42767</v>
      </c>
      <c r="B13" s="9">
        <v>1022.523</v>
      </c>
      <c r="C13" s="9">
        <v>401.38900000000001</v>
      </c>
      <c r="D13" s="9">
        <v>621.13400000000001</v>
      </c>
      <c r="E13" s="9">
        <v>358.01900000000001</v>
      </c>
      <c r="F13" s="9">
        <v>114.684</v>
      </c>
      <c r="G13" s="9">
        <v>243.33500000000001</v>
      </c>
      <c r="H13" s="9">
        <v>445.22899999999998</v>
      </c>
      <c r="I13" s="9">
        <v>174.548</v>
      </c>
      <c r="J13" s="9">
        <v>270.68099999999998</v>
      </c>
      <c r="K13" s="9">
        <v>168.971</v>
      </c>
      <c r="L13" s="9">
        <v>84.35</v>
      </c>
      <c r="M13" s="9">
        <v>84.620999999999995</v>
      </c>
      <c r="N13" s="9">
        <v>50.305</v>
      </c>
      <c r="O13" s="9">
        <v>27.806999999999999</v>
      </c>
      <c r="P13" s="9">
        <v>22.498000000000001</v>
      </c>
      <c r="Q13" s="9">
        <v>11</v>
      </c>
      <c r="R13" s="9">
        <v>13</v>
      </c>
      <c r="S13" s="9">
        <v>10</v>
      </c>
      <c r="T13" s="9">
        <v>1003.8869999999999</v>
      </c>
      <c r="U13" s="9">
        <v>389.70400000000001</v>
      </c>
      <c r="V13" s="9">
        <v>614.18299999999999</v>
      </c>
      <c r="W13" s="9">
        <v>348.64400000000001</v>
      </c>
      <c r="X13" s="9">
        <v>109.599</v>
      </c>
      <c r="Y13" s="9">
        <v>239.04499999999999</v>
      </c>
      <c r="Z13" s="9">
        <v>438.9</v>
      </c>
      <c r="AA13" s="9">
        <v>170.49</v>
      </c>
      <c r="AB13" s="9">
        <v>268.411</v>
      </c>
      <c r="AC13" s="9">
        <v>166.43</v>
      </c>
      <c r="AD13" s="9">
        <v>81.808999999999997</v>
      </c>
      <c r="AE13" s="9">
        <v>84.620999999999995</v>
      </c>
      <c r="AF13" s="9">
        <v>49.912999999999997</v>
      </c>
      <c r="AG13" s="9">
        <v>27.806999999999999</v>
      </c>
      <c r="AH13" s="9">
        <v>22.106999999999999</v>
      </c>
      <c r="AI13" s="9">
        <v>11</v>
      </c>
      <c r="AJ13" s="9">
        <v>13</v>
      </c>
      <c r="AK13" s="9">
        <v>10</v>
      </c>
      <c r="AL13" s="9">
        <v>370.97199999999998</v>
      </c>
      <c r="AM13" s="9">
        <v>167.48500000000001</v>
      </c>
      <c r="AN13" s="9">
        <v>203.48699999999999</v>
      </c>
      <c r="AO13" s="9">
        <v>142.179</v>
      </c>
      <c r="AP13" s="9">
        <v>63.862000000000002</v>
      </c>
      <c r="AQ13" s="9">
        <v>78.316000000000003</v>
      </c>
      <c r="AR13" s="9">
        <v>148.53299999999999</v>
      </c>
      <c r="AS13" s="9">
        <v>63.481000000000002</v>
      </c>
      <c r="AT13" s="9">
        <v>85.052000000000007</v>
      </c>
      <c r="AU13" s="9">
        <v>60.73</v>
      </c>
      <c r="AV13" s="9">
        <v>31.834</v>
      </c>
      <c r="AW13" s="9">
        <v>28.896000000000001</v>
      </c>
      <c r="AX13" s="9">
        <v>19.53</v>
      </c>
      <c r="AY13" s="9">
        <v>8.3079999999999998</v>
      </c>
      <c r="AZ13" s="9">
        <v>11.222</v>
      </c>
      <c r="BA13" s="9">
        <v>10</v>
      </c>
      <c r="BB13" s="9">
        <v>10</v>
      </c>
      <c r="BC13" s="9">
        <v>10</v>
      </c>
      <c r="BD13" s="9">
        <v>365.98099999999999</v>
      </c>
      <c r="BE13" s="9">
        <v>131.63300000000001</v>
      </c>
      <c r="BF13" s="9">
        <v>234.34800000000001</v>
      </c>
      <c r="BG13" s="9">
        <v>105.38800000000001</v>
      </c>
      <c r="BH13" s="9">
        <v>22.98</v>
      </c>
      <c r="BI13" s="9">
        <v>82.408000000000001</v>
      </c>
      <c r="BJ13" s="9">
        <v>172.44200000000001</v>
      </c>
      <c r="BK13" s="9">
        <v>65.528000000000006</v>
      </c>
      <c r="BL13" s="9">
        <v>106.914</v>
      </c>
      <c r="BM13" s="9">
        <v>72.087000000000003</v>
      </c>
      <c r="BN13" s="9">
        <v>33.773000000000003</v>
      </c>
      <c r="BO13" s="9">
        <v>38.314</v>
      </c>
      <c r="BP13" s="9">
        <v>16.064</v>
      </c>
      <c r="BQ13" s="9">
        <v>9.3520000000000003</v>
      </c>
      <c r="BR13" s="9">
        <v>6.7119999999999997</v>
      </c>
      <c r="BS13" s="9">
        <v>12</v>
      </c>
      <c r="BT13" s="9">
        <v>15</v>
      </c>
      <c r="BU13" s="9">
        <v>10</v>
      </c>
      <c r="BV13" s="9">
        <v>199.57900000000001</v>
      </c>
      <c r="BW13" s="9">
        <v>82.128</v>
      </c>
      <c r="BX13" s="9">
        <v>117.45099999999999</v>
      </c>
      <c r="BY13" s="9">
        <v>51.378999999999998</v>
      </c>
      <c r="BZ13" s="9">
        <v>14.162000000000001</v>
      </c>
      <c r="CA13" s="9">
        <v>37.216000000000001</v>
      </c>
      <c r="CB13" s="9">
        <v>96.049000000000007</v>
      </c>
      <c r="CC13" s="9">
        <v>42.511000000000003</v>
      </c>
      <c r="CD13" s="9">
        <v>53.537999999999997</v>
      </c>
      <c r="CE13" s="9">
        <v>44.329000000000001</v>
      </c>
      <c r="CF13" s="9">
        <v>20.931999999999999</v>
      </c>
      <c r="CG13" s="9">
        <v>23.396999999999998</v>
      </c>
      <c r="CH13" s="9">
        <v>7.8220000000000001</v>
      </c>
      <c r="CI13" s="9">
        <v>4.5220000000000002</v>
      </c>
      <c r="CJ13" s="9">
        <v>3.3</v>
      </c>
      <c r="CK13" s="9">
        <v>13.058</v>
      </c>
      <c r="CL13" s="9">
        <v>15</v>
      </c>
      <c r="CM13" s="9">
        <v>12</v>
      </c>
      <c r="CN13" s="9">
        <v>166.40199999999999</v>
      </c>
      <c r="CO13" s="9">
        <v>49.505000000000003</v>
      </c>
      <c r="CP13" s="9">
        <v>116.89700000000001</v>
      </c>
      <c r="CQ13" s="9">
        <v>54.009</v>
      </c>
      <c r="CR13" s="9">
        <v>8.8179999999999996</v>
      </c>
      <c r="CS13" s="9">
        <v>45.192</v>
      </c>
      <c r="CT13" s="9">
        <v>76.393000000000001</v>
      </c>
      <c r="CU13" s="9">
        <v>23.016999999999999</v>
      </c>
      <c r="CV13" s="9">
        <v>53.375999999999998</v>
      </c>
      <c r="CW13" s="9">
        <v>27.757999999999999</v>
      </c>
      <c r="CX13" s="9">
        <v>12.840999999999999</v>
      </c>
      <c r="CY13" s="9">
        <v>14.917</v>
      </c>
      <c r="CZ13" s="9">
        <v>8.2420000000000009</v>
      </c>
      <c r="DA13" s="9">
        <v>4.83</v>
      </c>
      <c r="DB13" s="9">
        <v>3.4129999999999998</v>
      </c>
      <c r="DC13" s="9">
        <v>10</v>
      </c>
      <c r="DD13" s="9">
        <v>15</v>
      </c>
      <c r="DE13" s="9">
        <v>10</v>
      </c>
      <c r="DF13" s="9">
        <v>266.93400000000003</v>
      </c>
      <c r="DG13" s="9">
        <v>90.585999999999999</v>
      </c>
      <c r="DH13" s="9">
        <v>176.34800000000001</v>
      </c>
      <c r="DI13" s="9">
        <v>101.077</v>
      </c>
      <c r="DJ13" s="9">
        <v>22.756</v>
      </c>
      <c r="DK13" s="9">
        <v>78.320999999999998</v>
      </c>
      <c r="DL13" s="9">
        <v>117.925</v>
      </c>
      <c r="DM13" s="9">
        <v>41.48</v>
      </c>
      <c r="DN13" s="9">
        <v>76.444999999999993</v>
      </c>
      <c r="DO13" s="9">
        <v>33.613</v>
      </c>
      <c r="DP13" s="9">
        <v>16.202000000000002</v>
      </c>
      <c r="DQ13" s="9">
        <v>17.411000000000001</v>
      </c>
      <c r="DR13" s="9">
        <v>14.319000000000001</v>
      </c>
      <c r="DS13" s="9">
        <v>10.147</v>
      </c>
      <c r="DT13" s="9">
        <v>4.1719999999999997</v>
      </c>
      <c r="DU13" s="9">
        <v>10</v>
      </c>
      <c r="DV13" s="9">
        <v>15</v>
      </c>
      <c r="DW13" s="9">
        <v>10</v>
      </c>
      <c r="DX13" s="9">
        <v>165.286</v>
      </c>
      <c r="DY13" s="9">
        <v>50.545000000000002</v>
      </c>
      <c r="DZ13" s="9">
        <v>114.74</v>
      </c>
      <c r="EA13" s="9">
        <v>58.134999999999998</v>
      </c>
      <c r="EB13" s="9">
        <v>11.412000000000001</v>
      </c>
      <c r="EC13" s="9">
        <v>46.722000000000001</v>
      </c>
      <c r="ED13" s="9">
        <v>77.656999999999996</v>
      </c>
      <c r="EE13" s="9">
        <v>24.992000000000001</v>
      </c>
      <c r="EF13" s="9">
        <v>52.664000000000001</v>
      </c>
      <c r="EG13" s="9">
        <v>21.175999999999998</v>
      </c>
      <c r="EH13" s="9">
        <v>8.423</v>
      </c>
      <c r="EI13" s="9">
        <v>12.752000000000001</v>
      </c>
      <c r="EJ13" s="9">
        <v>8.3190000000000008</v>
      </c>
      <c r="EK13" s="9">
        <v>5.7169999999999996</v>
      </c>
      <c r="EL13" s="9">
        <v>2.6019999999999999</v>
      </c>
      <c r="EM13" s="9">
        <v>10</v>
      </c>
      <c r="EN13" s="9">
        <v>15</v>
      </c>
      <c r="EO13" s="9">
        <v>10</v>
      </c>
      <c r="EP13" s="9">
        <v>101.648</v>
      </c>
      <c r="EQ13" s="9">
        <v>40.04</v>
      </c>
      <c r="ER13" s="9">
        <v>61.607999999999997</v>
      </c>
      <c r="ES13" s="9">
        <v>42.942</v>
      </c>
      <c r="ET13" s="9">
        <v>11.343999999999999</v>
      </c>
      <c r="EU13" s="9">
        <v>31.599</v>
      </c>
      <c r="EV13" s="9">
        <v>40.268000000000001</v>
      </c>
      <c r="EW13" s="9">
        <v>16.488</v>
      </c>
      <c r="EX13" s="9">
        <v>23.78</v>
      </c>
      <c r="EY13" s="9">
        <v>12.436999999999999</v>
      </c>
      <c r="EZ13" s="9">
        <v>7.7789999999999999</v>
      </c>
      <c r="FA13" s="9">
        <v>4.6580000000000004</v>
      </c>
      <c r="FB13" s="9">
        <v>6</v>
      </c>
      <c r="FC13" s="9">
        <v>4.43</v>
      </c>
      <c r="FD13" s="9">
        <v>1.571</v>
      </c>
      <c r="FE13" s="9">
        <v>10</v>
      </c>
      <c r="FF13" s="9">
        <v>13</v>
      </c>
      <c r="FG13" s="9">
        <v>9</v>
      </c>
      <c r="FH13" s="9">
        <v>18.635000000000002</v>
      </c>
      <c r="FI13" s="9">
        <v>11.685</v>
      </c>
      <c r="FJ13" s="9">
        <v>6.9509999999999996</v>
      </c>
      <c r="FK13" s="9">
        <v>9.375</v>
      </c>
      <c r="FL13" s="9">
        <v>5.0860000000000003</v>
      </c>
      <c r="FM13" s="9">
        <v>4.29</v>
      </c>
      <c r="FN13" s="9">
        <v>6.3280000000000003</v>
      </c>
      <c r="FO13" s="9">
        <v>4.0579999999999998</v>
      </c>
      <c r="FP13" s="9">
        <v>2.27</v>
      </c>
      <c r="FQ13" s="9">
        <v>2.5409999999999999</v>
      </c>
      <c r="FR13" s="9">
        <v>2.5409999999999999</v>
      </c>
      <c r="FS13" s="9">
        <v>0</v>
      </c>
      <c r="FT13" s="9">
        <v>0.39100000000000001</v>
      </c>
      <c r="FU13" s="9">
        <v>0</v>
      </c>
      <c r="FV13" s="9">
        <v>0.39100000000000001</v>
      </c>
      <c r="FW13" s="9">
        <v>9.19</v>
      </c>
      <c r="FX13" s="9">
        <v>10</v>
      </c>
      <c r="FY13" s="9">
        <v>7</v>
      </c>
      <c r="FZ13" s="9">
        <v>877.74199999999996</v>
      </c>
      <c r="GA13" s="9">
        <v>318.99</v>
      </c>
      <c r="GB13" s="9">
        <v>558.75099999999998</v>
      </c>
      <c r="GC13" s="9">
        <v>320.43299999999999</v>
      </c>
      <c r="GD13" s="9">
        <v>98.29</v>
      </c>
      <c r="GE13" s="9">
        <v>222.143</v>
      </c>
      <c r="GF13" s="9">
        <v>375.59</v>
      </c>
      <c r="GG13" s="9">
        <v>134.917</v>
      </c>
      <c r="GH13" s="9">
        <v>240.67400000000001</v>
      </c>
      <c r="GI13" s="9">
        <v>145.065</v>
      </c>
      <c r="GJ13" s="9">
        <v>69.418999999999997</v>
      </c>
      <c r="GK13" s="9">
        <v>75.646000000000001</v>
      </c>
      <c r="GL13" s="9">
        <v>36.654000000000003</v>
      </c>
      <c r="GM13" s="9">
        <v>16.364999999999998</v>
      </c>
      <c r="GN13" s="9">
        <v>20.288</v>
      </c>
      <c r="GO13" s="9">
        <v>10</v>
      </c>
      <c r="GP13" s="9">
        <v>13</v>
      </c>
      <c r="GQ13" s="9">
        <v>10</v>
      </c>
      <c r="GR13" s="9">
        <v>282.86700000000002</v>
      </c>
      <c r="GS13" s="9">
        <v>75.128</v>
      </c>
      <c r="GT13" s="9">
        <v>207.739</v>
      </c>
      <c r="GU13" s="9">
        <v>122.758</v>
      </c>
      <c r="GV13" s="9">
        <v>25.573</v>
      </c>
      <c r="GW13" s="9">
        <v>97.183999999999997</v>
      </c>
      <c r="GX13" s="9">
        <v>118.08199999999999</v>
      </c>
      <c r="GY13" s="9">
        <v>32.573999999999998</v>
      </c>
      <c r="GZ13" s="9">
        <v>85.509</v>
      </c>
      <c r="HA13" s="9">
        <v>36.832000000000001</v>
      </c>
      <c r="HB13" s="9">
        <v>14.814</v>
      </c>
      <c r="HC13" s="9">
        <v>22.018000000000001</v>
      </c>
      <c r="HD13" s="9">
        <v>5.1950000000000003</v>
      </c>
      <c r="HE13" s="9">
        <v>2.1669999999999998</v>
      </c>
      <c r="HF13" s="9">
        <v>3.028</v>
      </c>
      <c r="HG13" s="9">
        <v>10</v>
      </c>
      <c r="HH13" s="9">
        <v>12</v>
      </c>
      <c r="HI13" s="9">
        <v>10</v>
      </c>
      <c r="HJ13" s="9">
        <v>594.875</v>
      </c>
      <c r="HK13" s="9">
        <v>243.86199999999999</v>
      </c>
      <c r="HL13" s="9">
        <v>351.012</v>
      </c>
      <c r="HM13" s="9">
        <v>197.67500000000001</v>
      </c>
      <c r="HN13" s="9">
        <v>72.715999999999994</v>
      </c>
      <c r="HO13" s="9">
        <v>124.959</v>
      </c>
      <c r="HP13" s="9">
        <v>257.50799999999998</v>
      </c>
      <c r="HQ13" s="9">
        <v>102.343</v>
      </c>
      <c r="HR13" s="9">
        <v>155.16499999999999</v>
      </c>
      <c r="HS13" s="9">
        <v>108.233</v>
      </c>
      <c r="HT13" s="9">
        <v>54.604999999999997</v>
      </c>
      <c r="HU13" s="9">
        <v>53.628</v>
      </c>
      <c r="HV13" s="9">
        <v>31.457999999999998</v>
      </c>
      <c r="HW13" s="9">
        <v>14.198</v>
      </c>
      <c r="HX13" s="9">
        <v>17.260000000000002</v>
      </c>
      <c r="HY13" s="9">
        <v>12</v>
      </c>
      <c r="HZ13" s="9">
        <v>13</v>
      </c>
      <c r="IA13" s="9">
        <v>10</v>
      </c>
      <c r="IB13" s="9">
        <v>144.78100000000001</v>
      </c>
      <c r="IC13" s="9">
        <v>82.399000000000001</v>
      </c>
      <c r="ID13" s="9">
        <v>62.381999999999998</v>
      </c>
      <c r="IE13" s="9">
        <v>37.585999999999999</v>
      </c>
      <c r="IF13" s="9">
        <v>16.395</v>
      </c>
      <c r="IG13" s="9">
        <v>21.192</v>
      </c>
      <c r="IH13" s="9">
        <v>69.638000000000005</v>
      </c>
      <c r="II13" s="9">
        <v>39.631999999999998</v>
      </c>
      <c r="IJ13" s="9">
        <v>30.007000000000001</v>
      </c>
      <c r="IK13" s="9">
        <v>23.905999999999999</v>
      </c>
      <c r="IL13" s="9">
        <v>14.930999999999999</v>
      </c>
      <c r="IM13" s="9">
        <v>8.9740000000000002</v>
      </c>
      <c r="IN13" s="9">
        <v>13.651</v>
      </c>
      <c r="IO13" s="9">
        <v>11.441000000000001</v>
      </c>
      <c r="IP13" s="9">
        <v>2.21</v>
      </c>
      <c r="IQ13" s="9">
        <v>12</v>
      </c>
    </row>
    <row r="14" spans="1:251">
      <c r="A14" s="10">
        <v>43132</v>
      </c>
      <c r="B14" s="9">
        <v>1028.752</v>
      </c>
      <c r="C14" s="9">
        <v>392.67899999999997</v>
      </c>
      <c r="D14" s="9">
        <v>636.072</v>
      </c>
      <c r="E14" s="9">
        <v>371.99700000000001</v>
      </c>
      <c r="F14" s="9">
        <v>117.611</v>
      </c>
      <c r="G14" s="9">
        <v>254.386</v>
      </c>
      <c r="H14" s="9">
        <v>431.22699999999998</v>
      </c>
      <c r="I14" s="9">
        <v>173.667</v>
      </c>
      <c r="J14" s="9">
        <v>257.56</v>
      </c>
      <c r="K14" s="9">
        <v>181.71299999999999</v>
      </c>
      <c r="L14" s="9">
        <v>80.578999999999994</v>
      </c>
      <c r="M14" s="9">
        <v>101.134</v>
      </c>
      <c r="N14" s="9">
        <v>43.814</v>
      </c>
      <c r="O14" s="9">
        <v>20.821999999999999</v>
      </c>
      <c r="P14" s="9">
        <v>22.992999999999999</v>
      </c>
      <c r="Q14" s="9">
        <v>11</v>
      </c>
      <c r="R14" s="9">
        <v>12</v>
      </c>
      <c r="S14" s="9">
        <v>10</v>
      </c>
      <c r="T14" s="9">
        <v>1005.216</v>
      </c>
      <c r="U14" s="9">
        <v>377.57</v>
      </c>
      <c r="V14" s="9">
        <v>627.64599999999996</v>
      </c>
      <c r="W14" s="9">
        <v>362.00700000000001</v>
      </c>
      <c r="X14" s="9">
        <v>111.60599999999999</v>
      </c>
      <c r="Y14" s="9">
        <v>250.40100000000001</v>
      </c>
      <c r="Z14" s="9">
        <v>421.76499999999999</v>
      </c>
      <c r="AA14" s="9">
        <v>167.47399999999999</v>
      </c>
      <c r="AB14" s="9">
        <v>254.291</v>
      </c>
      <c r="AC14" s="9">
        <v>179.06899999999999</v>
      </c>
      <c r="AD14" s="9">
        <v>78.397999999999996</v>
      </c>
      <c r="AE14" s="9">
        <v>100.67100000000001</v>
      </c>
      <c r="AF14" s="9">
        <v>42.374000000000002</v>
      </c>
      <c r="AG14" s="9">
        <v>20.091999999999999</v>
      </c>
      <c r="AH14" s="9">
        <v>22.283000000000001</v>
      </c>
      <c r="AI14" s="9">
        <v>11</v>
      </c>
      <c r="AJ14" s="9">
        <v>12</v>
      </c>
      <c r="AK14" s="9">
        <v>10</v>
      </c>
      <c r="AL14" s="9">
        <v>357.81200000000001</v>
      </c>
      <c r="AM14" s="9">
        <v>159.09700000000001</v>
      </c>
      <c r="AN14" s="9">
        <v>198.71600000000001</v>
      </c>
      <c r="AO14" s="9">
        <v>134.03</v>
      </c>
      <c r="AP14" s="9">
        <v>55.908000000000001</v>
      </c>
      <c r="AQ14" s="9">
        <v>78.122</v>
      </c>
      <c r="AR14" s="9">
        <v>141.958</v>
      </c>
      <c r="AS14" s="9">
        <v>64.138000000000005</v>
      </c>
      <c r="AT14" s="9">
        <v>77.819999999999993</v>
      </c>
      <c r="AU14" s="9">
        <v>66.718999999999994</v>
      </c>
      <c r="AV14" s="9">
        <v>32.545000000000002</v>
      </c>
      <c r="AW14" s="9">
        <v>34.173999999999999</v>
      </c>
      <c r="AX14" s="9">
        <v>15.105</v>
      </c>
      <c r="AY14" s="9">
        <v>6.5049999999999999</v>
      </c>
      <c r="AZ14" s="9">
        <v>8.6</v>
      </c>
      <c r="BA14" s="9">
        <v>12</v>
      </c>
      <c r="BB14" s="9">
        <v>12</v>
      </c>
      <c r="BC14" s="9">
        <v>10</v>
      </c>
      <c r="BD14" s="9">
        <v>359.90300000000002</v>
      </c>
      <c r="BE14" s="9">
        <v>124.578</v>
      </c>
      <c r="BF14" s="9">
        <v>235.32499999999999</v>
      </c>
      <c r="BG14" s="9">
        <v>114.67100000000001</v>
      </c>
      <c r="BH14" s="9">
        <v>27.344999999999999</v>
      </c>
      <c r="BI14" s="9">
        <v>87.325999999999993</v>
      </c>
      <c r="BJ14" s="9">
        <v>158.19999999999999</v>
      </c>
      <c r="BK14" s="9">
        <v>62.366</v>
      </c>
      <c r="BL14" s="9">
        <v>95.834000000000003</v>
      </c>
      <c r="BM14" s="9">
        <v>73.528999999999996</v>
      </c>
      <c r="BN14" s="9">
        <v>29.696999999999999</v>
      </c>
      <c r="BO14" s="9">
        <v>43.832000000000001</v>
      </c>
      <c r="BP14" s="9">
        <v>13.503</v>
      </c>
      <c r="BQ14" s="9">
        <v>5.1689999999999996</v>
      </c>
      <c r="BR14" s="9">
        <v>8.3339999999999996</v>
      </c>
      <c r="BS14" s="9">
        <v>12</v>
      </c>
      <c r="BT14" s="9">
        <v>13</v>
      </c>
      <c r="BU14" s="9">
        <v>11</v>
      </c>
      <c r="BV14" s="9">
        <v>189.78200000000001</v>
      </c>
      <c r="BW14" s="9">
        <v>72.174999999999997</v>
      </c>
      <c r="BX14" s="9">
        <v>117.608</v>
      </c>
      <c r="BY14" s="9">
        <v>51.776000000000003</v>
      </c>
      <c r="BZ14" s="9">
        <v>14.308</v>
      </c>
      <c r="CA14" s="9">
        <v>37.466999999999999</v>
      </c>
      <c r="CB14" s="9">
        <v>84.171999999999997</v>
      </c>
      <c r="CC14" s="9">
        <v>34.844999999999999</v>
      </c>
      <c r="CD14" s="9">
        <v>49.326000000000001</v>
      </c>
      <c r="CE14" s="9">
        <v>46.953000000000003</v>
      </c>
      <c r="CF14" s="9">
        <v>19.856999999999999</v>
      </c>
      <c r="CG14" s="9">
        <v>27.096</v>
      </c>
      <c r="CH14" s="9">
        <v>6.8819999999999997</v>
      </c>
      <c r="CI14" s="9">
        <v>3.1640000000000001</v>
      </c>
      <c r="CJ14" s="9">
        <v>3.718</v>
      </c>
      <c r="CK14" s="9">
        <v>13</v>
      </c>
      <c r="CL14" s="9">
        <v>13</v>
      </c>
      <c r="CM14" s="9">
        <v>12</v>
      </c>
      <c r="CN14" s="9">
        <v>170.12100000000001</v>
      </c>
      <c r="CO14" s="9">
        <v>52.402999999999999</v>
      </c>
      <c r="CP14" s="9">
        <v>117.718</v>
      </c>
      <c r="CQ14" s="9">
        <v>62.895000000000003</v>
      </c>
      <c r="CR14" s="9">
        <v>13.037000000000001</v>
      </c>
      <c r="CS14" s="9">
        <v>49.857999999999997</v>
      </c>
      <c r="CT14" s="9">
        <v>74.028000000000006</v>
      </c>
      <c r="CU14" s="9">
        <v>27.521000000000001</v>
      </c>
      <c r="CV14" s="9">
        <v>46.508000000000003</v>
      </c>
      <c r="CW14" s="9">
        <v>26.576000000000001</v>
      </c>
      <c r="CX14" s="9">
        <v>9.84</v>
      </c>
      <c r="CY14" s="9">
        <v>16.734999999999999</v>
      </c>
      <c r="CZ14" s="9">
        <v>6.6210000000000004</v>
      </c>
      <c r="DA14" s="9">
        <v>2.0049999999999999</v>
      </c>
      <c r="DB14" s="9">
        <v>4.6159999999999997</v>
      </c>
      <c r="DC14" s="9">
        <v>10</v>
      </c>
      <c r="DD14" s="9">
        <v>12.13</v>
      </c>
      <c r="DE14" s="9">
        <v>10</v>
      </c>
      <c r="DF14" s="9">
        <v>287.5</v>
      </c>
      <c r="DG14" s="9">
        <v>93.894999999999996</v>
      </c>
      <c r="DH14" s="9">
        <v>193.60499999999999</v>
      </c>
      <c r="DI14" s="9">
        <v>113.306</v>
      </c>
      <c r="DJ14" s="9">
        <v>28.353000000000002</v>
      </c>
      <c r="DK14" s="9">
        <v>84.953000000000003</v>
      </c>
      <c r="DL14" s="9">
        <v>121.607</v>
      </c>
      <c r="DM14" s="9">
        <v>40.969000000000001</v>
      </c>
      <c r="DN14" s="9">
        <v>80.638000000000005</v>
      </c>
      <c r="DO14" s="9">
        <v>38.820999999999998</v>
      </c>
      <c r="DP14" s="9">
        <v>16.155000000000001</v>
      </c>
      <c r="DQ14" s="9">
        <v>22.664999999999999</v>
      </c>
      <c r="DR14" s="9">
        <v>13.766</v>
      </c>
      <c r="DS14" s="9">
        <v>8.4169999999999998</v>
      </c>
      <c r="DT14" s="9">
        <v>5.3490000000000002</v>
      </c>
      <c r="DU14" s="9">
        <v>10</v>
      </c>
      <c r="DV14" s="9">
        <v>10.734999999999999</v>
      </c>
      <c r="DW14" s="9">
        <v>10</v>
      </c>
      <c r="DX14" s="9">
        <v>184.423</v>
      </c>
      <c r="DY14" s="9">
        <v>49.109000000000002</v>
      </c>
      <c r="DZ14" s="9">
        <v>135.31299999999999</v>
      </c>
      <c r="EA14" s="9">
        <v>71.575999999999993</v>
      </c>
      <c r="EB14" s="9">
        <v>12.554</v>
      </c>
      <c r="EC14" s="9">
        <v>59.021000000000001</v>
      </c>
      <c r="ED14" s="9">
        <v>76.712000000000003</v>
      </c>
      <c r="EE14" s="9">
        <v>22.058</v>
      </c>
      <c r="EF14" s="9">
        <v>54.654000000000003</v>
      </c>
      <c r="EG14" s="9">
        <v>29.106999999999999</v>
      </c>
      <c r="EH14" s="9">
        <v>10.964</v>
      </c>
      <c r="EI14" s="9">
        <v>18.141999999999999</v>
      </c>
      <c r="EJ14" s="9">
        <v>7.0279999999999996</v>
      </c>
      <c r="EK14" s="9">
        <v>3.5329999999999999</v>
      </c>
      <c r="EL14" s="9">
        <v>3.496</v>
      </c>
      <c r="EM14" s="9">
        <v>10</v>
      </c>
      <c r="EN14" s="9">
        <v>12</v>
      </c>
      <c r="EO14" s="9">
        <v>10</v>
      </c>
      <c r="EP14" s="9">
        <v>103.077</v>
      </c>
      <c r="EQ14" s="9">
        <v>44.786000000000001</v>
      </c>
      <c r="ER14" s="9">
        <v>58.292000000000002</v>
      </c>
      <c r="ES14" s="9">
        <v>41.731000000000002</v>
      </c>
      <c r="ET14" s="9">
        <v>15.798999999999999</v>
      </c>
      <c r="EU14" s="9">
        <v>25.931999999999999</v>
      </c>
      <c r="EV14" s="9">
        <v>44.895000000000003</v>
      </c>
      <c r="EW14" s="9">
        <v>18.911000000000001</v>
      </c>
      <c r="EX14" s="9">
        <v>25.984000000000002</v>
      </c>
      <c r="EY14" s="9">
        <v>9.7140000000000004</v>
      </c>
      <c r="EZ14" s="9">
        <v>5.1909999999999998</v>
      </c>
      <c r="FA14" s="9">
        <v>4.5229999999999997</v>
      </c>
      <c r="FB14" s="9">
        <v>6.7380000000000004</v>
      </c>
      <c r="FC14" s="9">
        <v>4.8849999999999998</v>
      </c>
      <c r="FD14" s="9">
        <v>1.853</v>
      </c>
      <c r="FE14" s="9">
        <v>10</v>
      </c>
      <c r="FF14" s="9">
        <v>10</v>
      </c>
      <c r="FG14" s="9">
        <v>10</v>
      </c>
      <c r="FH14" s="9">
        <v>23.536000000000001</v>
      </c>
      <c r="FI14" s="9">
        <v>15.11</v>
      </c>
      <c r="FJ14" s="9">
        <v>8.4260000000000002</v>
      </c>
      <c r="FK14" s="9">
        <v>9.99</v>
      </c>
      <c r="FL14" s="9">
        <v>6.0049999999999999</v>
      </c>
      <c r="FM14" s="9">
        <v>3.9849999999999999</v>
      </c>
      <c r="FN14" s="9">
        <v>9.4619999999999997</v>
      </c>
      <c r="FO14" s="9">
        <v>6.1929999999999996</v>
      </c>
      <c r="FP14" s="9">
        <v>3.2690000000000001</v>
      </c>
      <c r="FQ14" s="9">
        <v>2.6440000000000001</v>
      </c>
      <c r="FR14" s="9">
        <v>2.1819999999999999</v>
      </c>
      <c r="FS14" s="9">
        <v>0.46200000000000002</v>
      </c>
      <c r="FT14" s="9">
        <v>1.44</v>
      </c>
      <c r="FU14" s="9">
        <v>0.73</v>
      </c>
      <c r="FV14" s="9">
        <v>0.71</v>
      </c>
      <c r="FW14" s="9">
        <v>10</v>
      </c>
      <c r="FX14" s="9">
        <v>10</v>
      </c>
      <c r="FY14" s="9">
        <v>10</v>
      </c>
      <c r="FZ14" s="9">
        <v>879.59400000000005</v>
      </c>
      <c r="GA14" s="9">
        <v>311.81099999999998</v>
      </c>
      <c r="GB14" s="9">
        <v>567.78200000000004</v>
      </c>
      <c r="GC14" s="9">
        <v>327.79899999999998</v>
      </c>
      <c r="GD14" s="9">
        <v>97.051000000000002</v>
      </c>
      <c r="GE14" s="9">
        <v>230.74799999999999</v>
      </c>
      <c r="GF14" s="9">
        <v>364.99799999999999</v>
      </c>
      <c r="GG14" s="9">
        <v>133.96199999999999</v>
      </c>
      <c r="GH14" s="9">
        <v>231.036</v>
      </c>
      <c r="GI14" s="9">
        <v>155.166</v>
      </c>
      <c r="GJ14" s="9">
        <v>66.058000000000007</v>
      </c>
      <c r="GK14" s="9">
        <v>89.108000000000004</v>
      </c>
      <c r="GL14" s="9">
        <v>31.631</v>
      </c>
      <c r="GM14" s="9">
        <v>14.74</v>
      </c>
      <c r="GN14" s="9">
        <v>16.890999999999998</v>
      </c>
      <c r="GO14" s="9">
        <v>11</v>
      </c>
      <c r="GP14" s="9">
        <v>12</v>
      </c>
      <c r="GQ14" s="9">
        <v>10</v>
      </c>
      <c r="GR14" s="9">
        <v>286.27800000000002</v>
      </c>
      <c r="GS14" s="9">
        <v>82.061999999999998</v>
      </c>
      <c r="GT14" s="9">
        <v>204.21600000000001</v>
      </c>
      <c r="GU14" s="9">
        <v>125.854</v>
      </c>
      <c r="GV14" s="9">
        <v>28.719000000000001</v>
      </c>
      <c r="GW14" s="9">
        <v>97.135000000000005</v>
      </c>
      <c r="GX14" s="9">
        <v>119.578</v>
      </c>
      <c r="GY14" s="9">
        <v>36.826999999999998</v>
      </c>
      <c r="GZ14" s="9">
        <v>82.751000000000005</v>
      </c>
      <c r="HA14" s="9">
        <v>36.850999999999999</v>
      </c>
      <c r="HB14" s="9">
        <v>13.823</v>
      </c>
      <c r="HC14" s="9">
        <v>23.027999999999999</v>
      </c>
      <c r="HD14" s="9">
        <v>3.996</v>
      </c>
      <c r="HE14" s="9">
        <v>2.6930000000000001</v>
      </c>
      <c r="HF14" s="9">
        <v>1.3029999999999999</v>
      </c>
      <c r="HG14" s="9">
        <v>10</v>
      </c>
      <c r="HH14" s="9">
        <v>10</v>
      </c>
      <c r="HI14" s="9">
        <v>10</v>
      </c>
      <c r="HJ14" s="9">
        <v>593.31500000000005</v>
      </c>
      <c r="HK14" s="9">
        <v>229.749</v>
      </c>
      <c r="HL14" s="9">
        <v>363.56599999999997</v>
      </c>
      <c r="HM14" s="9">
        <v>201.946</v>
      </c>
      <c r="HN14" s="9">
        <v>68.331999999999994</v>
      </c>
      <c r="HO14" s="9">
        <v>133.614</v>
      </c>
      <c r="HP14" s="9">
        <v>245.42</v>
      </c>
      <c r="HQ14" s="9">
        <v>97.135000000000005</v>
      </c>
      <c r="HR14" s="9">
        <v>148.285</v>
      </c>
      <c r="HS14" s="9">
        <v>118.315</v>
      </c>
      <c r="HT14" s="9">
        <v>52.234999999999999</v>
      </c>
      <c r="HU14" s="9">
        <v>66.08</v>
      </c>
      <c r="HV14" s="9">
        <v>27.635000000000002</v>
      </c>
      <c r="HW14" s="9">
        <v>12.047000000000001</v>
      </c>
      <c r="HX14" s="9">
        <v>15.587999999999999</v>
      </c>
      <c r="HY14" s="9">
        <v>12</v>
      </c>
      <c r="HZ14" s="9">
        <v>13</v>
      </c>
      <c r="IA14" s="9">
        <v>11</v>
      </c>
      <c r="IB14" s="9">
        <v>149.15799999999999</v>
      </c>
      <c r="IC14" s="9">
        <v>80.867999999999995</v>
      </c>
      <c r="ID14" s="9">
        <v>68.290000000000006</v>
      </c>
      <c r="IE14" s="9">
        <v>44.198</v>
      </c>
      <c r="IF14" s="9">
        <v>20.56</v>
      </c>
      <c r="IG14" s="9">
        <v>23.638000000000002</v>
      </c>
      <c r="IH14" s="9">
        <v>66.228999999999999</v>
      </c>
      <c r="II14" s="9">
        <v>39.704999999999998</v>
      </c>
      <c r="IJ14" s="9">
        <v>26.524000000000001</v>
      </c>
      <c r="IK14" s="9">
        <v>26.547000000000001</v>
      </c>
      <c r="IL14" s="9">
        <v>14.522</v>
      </c>
      <c r="IM14" s="9">
        <v>12.026</v>
      </c>
      <c r="IN14" s="9">
        <v>12.183</v>
      </c>
      <c r="IO14" s="9">
        <v>6.0810000000000004</v>
      </c>
      <c r="IP14" s="9">
        <v>6.1020000000000003</v>
      </c>
      <c r="IQ14" s="9">
        <v>12</v>
      </c>
    </row>
    <row r="15" spans="1:251">
      <c r="A15" s="10">
        <v>43497</v>
      </c>
      <c r="B15" s="9">
        <v>1005.307</v>
      </c>
      <c r="C15" s="9">
        <v>390.49700000000001</v>
      </c>
      <c r="D15" s="9">
        <v>614.80899999999997</v>
      </c>
      <c r="E15" s="9">
        <v>361.75200000000001</v>
      </c>
      <c r="F15" s="9">
        <v>122.178</v>
      </c>
      <c r="G15" s="9">
        <v>239.57400000000001</v>
      </c>
      <c r="H15" s="9">
        <v>428.59300000000002</v>
      </c>
      <c r="I15" s="9">
        <v>166.16499999999999</v>
      </c>
      <c r="J15" s="9">
        <v>262.42899999999997</v>
      </c>
      <c r="K15" s="9">
        <v>158.291</v>
      </c>
      <c r="L15" s="9">
        <v>72.323999999999998</v>
      </c>
      <c r="M15" s="9">
        <v>85.965999999999994</v>
      </c>
      <c r="N15" s="9">
        <v>56.670999999999999</v>
      </c>
      <c r="O15" s="9">
        <v>29.831</v>
      </c>
      <c r="P15" s="9">
        <v>26.84</v>
      </c>
      <c r="Q15" s="9">
        <v>10</v>
      </c>
      <c r="R15" s="9">
        <v>12</v>
      </c>
      <c r="S15" s="9">
        <v>10</v>
      </c>
      <c r="T15" s="9">
        <v>982.67600000000004</v>
      </c>
      <c r="U15" s="9">
        <v>375.58</v>
      </c>
      <c r="V15" s="9">
        <v>607.096</v>
      </c>
      <c r="W15" s="9">
        <v>354.16500000000002</v>
      </c>
      <c r="X15" s="9">
        <v>117.575</v>
      </c>
      <c r="Y15" s="9">
        <v>236.59</v>
      </c>
      <c r="Z15" s="9">
        <v>417.34899999999999</v>
      </c>
      <c r="AA15" s="9">
        <v>159.191</v>
      </c>
      <c r="AB15" s="9">
        <v>258.15800000000002</v>
      </c>
      <c r="AC15" s="9">
        <v>156.62100000000001</v>
      </c>
      <c r="AD15" s="9">
        <v>71.111999999999995</v>
      </c>
      <c r="AE15" s="9">
        <v>85.509</v>
      </c>
      <c r="AF15" s="9">
        <v>54.540999999999997</v>
      </c>
      <c r="AG15" s="9">
        <v>27.702000000000002</v>
      </c>
      <c r="AH15" s="9">
        <v>26.84</v>
      </c>
      <c r="AI15" s="9">
        <v>10</v>
      </c>
      <c r="AJ15" s="9">
        <v>12</v>
      </c>
      <c r="AK15" s="9">
        <v>10</v>
      </c>
      <c r="AL15" s="9">
        <v>356.74099999999999</v>
      </c>
      <c r="AM15" s="9">
        <v>149.91999999999999</v>
      </c>
      <c r="AN15" s="9">
        <v>206.822</v>
      </c>
      <c r="AO15" s="9">
        <v>137.125</v>
      </c>
      <c r="AP15" s="9">
        <v>58.067999999999998</v>
      </c>
      <c r="AQ15" s="9">
        <v>79.057000000000002</v>
      </c>
      <c r="AR15" s="9">
        <v>138.84100000000001</v>
      </c>
      <c r="AS15" s="9">
        <v>58.051000000000002</v>
      </c>
      <c r="AT15" s="9">
        <v>80.789000000000001</v>
      </c>
      <c r="AU15" s="9">
        <v>56.74</v>
      </c>
      <c r="AV15" s="9">
        <v>22.07</v>
      </c>
      <c r="AW15" s="9">
        <v>34.67</v>
      </c>
      <c r="AX15" s="9">
        <v>24.035</v>
      </c>
      <c r="AY15" s="9">
        <v>11.73</v>
      </c>
      <c r="AZ15" s="9">
        <v>12.305</v>
      </c>
      <c r="BA15" s="9">
        <v>10</v>
      </c>
      <c r="BB15" s="9">
        <v>11</v>
      </c>
      <c r="BC15" s="9">
        <v>10</v>
      </c>
      <c r="BD15" s="9">
        <v>364.65100000000001</v>
      </c>
      <c r="BE15" s="9">
        <v>135.42699999999999</v>
      </c>
      <c r="BF15" s="9">
        <v>229.22399999999999</v>
      </c>
      <c r="BG15" s="9">
        <v>126.848</v>
      </c>
      <c r="BH15" s="9">
        <v>37.773000000000003</v>
      </c>
      <c r="BI15" s="9">
        <v>89.075000000000003</v>
      </c>
      <c r="BJ15" s="9">
        <v>161.63499999999999</v>
      </c>
      <c r="BK15" s="9">
        <v>62.594999999999999</v>
      </c>
      <c r="BL15" s="9">
        <v>99.04</v>
      </c>
      <c r="BM15" s="9">
        <v>59.844999999999999</v>
      </c>
      <c r="BN15" s="9">
        <v>26.76</v>
      </c>
      <c r="BO15" s="9">
        <v>33.085000000000001</v>
      </c>
      <c r="BP15" s="9">
        <v>16.324000000000002</v>
      </c>
      <c r="BQ15" s="9">
        <v>8.3000000000000007</v>
      </c>
      <c r="BR15" s="9">
        <v>8.0239999999999991</v>
      </c>
      <c r="BS15" s="9">
        <v>11</v>
      </c>
      <c r="BT15" s="9">
        <v>13</v>
      </c>
      <c r="BU15" s="9">
        <v>10</v>
      </c>
      <c r="BV15" s="9">
        <v>207.999</v>
      </c>
      <c r="BW15" s="9">
        <v>88.933000000000007</v>
      </c>
      <c r="BX15" s="9">
        <v>119.066</v>
      </c>
      <c r="BY15" s="9">
        <v>67.644000000000005</v>
      </c>
      <c r="BZ15" s="9">
        <v>24.82</v>
      </c>
      <c r="CA15" s="9">
        <v>42.823999999999998</v>
      </c>
      <c r="CB15" s="9">
        <v>91.608000000000004</v>
      </c>
      <c r="CC15" s="9">
        <v>38.808999999999997</v>
      </c>
      <c r="CD15" s="9">
        <v>52.798999999999999</v>
      </c>
      <c r="CE15" s="9">
        <v>36.993000000000002</v>
      </c>
      <c r="CF15" s="9">
        <v>19.451000000000001</v>
      </c>
      <c r="CG15" s="9">
        <v>17.542999999999999</v>
      </c>
      <c r="CH15" s="9">
        <v>11.754</v>
      </c>
      <c r="CI15" s="9">
        <v>5.8540000000000001</v>
      </c>
      <c r="CJ15" s="9">
        <v>5.9</v>
      </c>
      <c r="CK15" s="9">
        <v>12</v>
      </c>
      <c r="CL15" s="9">
        <v>13</v>
      </c>
      <c r="CM15" s="9">
        <v>10</v>
      </c>
      <c r="CN15" s="9">
        <v>156.65199999999999</v>
      </c>
      <c r="CO15" s="9">
        <v>46.494</v>
      </c>
      <c r="CP15" s="9">
        <v>110.158</v>
      </c>
      <c r="CQ15" s="9">
        <v>59.204000000000001</v>
      </c>
      <c r="CR15" s="9">
        <v>12.952999999999999</v>
      </c>
      <c r="CS15" s="9">
        <v>46.250999999999998</v>
      </c>
      <c r="CT15" s="9">
        <v>70.027000000000001</v>
      </c>
      <c r="CU15" s="9">
        <v>23.786000000000001</v>
      </c>
      <c r="CV15" s="9">
        <v>46.241</v>
      </c>
      <c r="CW15" s="9">
        <v>22.852</v>
      </c>
      <c r="CX15" s="9">
        <v>7.3090000000000002</v>
      </c>
      <c r="CY15" s="9">
        <v>15.542999999999999</v>
      </c>
      <c r="CZ15" s="9">
        <v>4.57</v>
      </c>
      <c r="DA15" s="9">
        <v>2.4460000000000002</v>
      </c>
      <c r="DB15" s="9">
        <v>2.1240000000000001</v>
      </c>
      <c r="DC15" s="9">
        <v>10</v>
      </c>
      <c r="DD15" s="9">
        <v>11.775</v>
      </c>
      <c r="DE15" s="9">
        <v>10</v>
      </c>
      <c r="DF15" s="9">
        <v>261.28399999999999</v>
      </c>
      <c r="DG15" s="9">
        <v>90.233999999999995</v>
      </c>
      <c r="DH15" s="9">
        <v>171.05099999999999</v>
      </c>
      <c r="DI15" s="9">
        <v>90.192999999999998</v>
      </c>
      <c r="DJ15" s="9">
        <v>21.734999999999999</v>
      </c>
      <c r="DK15" s="9">
        <v>68.457999999999998</v>
      </c>
      <c r="DL15" s="9">
        <v>116.873</v>
      </c>
      <c r="DM15" s="9">
        <v>38.545000000000002</v>
      </c>
      <c r="DN15" s="9">
        <v>78.328000000000003</v>
      </c>
      <c r="DO15" s="9">
        <v>40.036000000000001</v>
      </c>
      <c r="DP15" s="9">
        <v>22.282</v>
      </c>
      <c r="DQ15" s="9">
        <v>17.753</v>
      </c>
      <c r="DR15" s="9">
        <v>14.182</v>
      </c>
      <c r="DS15" s="9">
        <v>7.6719999999999997</v>
      </c>
      <c r="DT15" s="9">
        <v>6.5110000000000001</v>
      </c>
      <c r="DU15" s="9">
        <v>10</v>
      </c>
      <c r="DV15" s="9">
        <v>13</v>
      </c>
      <c r="DW15" s="9">
        <v>10</v>
      </c>
      <c r="DX15" s="9">
        <v>155.495</v>
      </c>
      <c r="DY15" s="9">
        <v>44.109000000000002</v>
      </c>
      <c r="DZ15" s="9">
        <v>111.386</v>
      </c>
      <c r="EA15" s="9">
        <v>51.26</v>
      </c>
      <c r="EB15" s="9">
        <v>9.7870000000000008</v>
      </c>
      <c r="EC15" s="9">
        <v>41.472999999999999</v>
      </c>
      <c r="ED15" s="9">
        <v>74.680000000000007</v>
      </c>
      <c r="EE15" s="9">
        <v>20.231999999999999</v>
      </c>
      <c r="EF15" s="9">
        <v>54.448999999999998</v>
      </c>
      <c r="EG15" s="9">
        <v>21.327999999999999</v>
      </c>
      <c r="EH15" s="9">
        <v>9.5429999999999993</v>
      </c>
      <c r="EI15" s="9">
        <v>11.785</v>
      </c>
      <c r="EJ15" s="9">
        <v>8.2270000000000003</v>
      </c>
      <c r="EK15" s="9">
        <v>4.5469999999999997</v>
      </c>
      <c r="EL15" s="9">
        <v>3.6789999999999998</v>
      </c>
      <c r="EM15" s="9">
        <v>11</v>
      </c>
      <c r="EN15" s="9">
        <v>13</v>
      </c>
      <c r="EO15" s="9">
        <v>10</v>
      </c>
      <c r="EP15" s="9">
        <v>105.789</v>
      </c>
      <c r="EQ15" s="9">
        <v>46.125</v>
      </c>
      <c r="ER15" s="9">
        <v>59.664000000000001</v>
      </c>
      <c r="ES15" s="9">
        <v>38.933</v>
      </c>
      <c r="ET15" s="9">
        <v>11.948</v>
      </c>
      <c r="EU15" s="9">
        <v>26.984999999999999</v>
      </c>
      <c r="EV15" s="9">
        <v>42.192999999999998</v>
      </c>
      <c r="EW15" s="9">
        <v>18.312999999999999</v>
      </c>
      <c r="EX15" s="9">
        <v>23.88</v>
      </c>
      <c r="EY15" s="9">
        <v>18.707999999999998</v>
      </c>
      <c r="EZ15" s="9">
        <v>12.739000000000001</v>
      </c>
      <c r="FA15" s="9">
        <v>5.9690000000000003</v>
      </c>
      <c r="FB15" s="9">
        <v>5.9560000000000004</v>
      </c>
      <c r="FC15" s="9">
        <v>3.1240000000000001</v>
      </c>
      <c r="FD15" s="9">
        <v>2.831</v>
      </c>
      <c r="FE15" s="9">
        <v>10</v>
      </c>
      <c r="FF15" s="9">
        <v>14.255000000000001</v>
      </c>
      <c r="FG15" s="9">
        <v>10</v>
      </c>
      <c r="FH15" s="9">
        <v>22.63</v>
      </c>
      <c r="FI15" s="9">
        <v>14.917</v>
      </c>
      <c r="FJ15" s="9">
        <v>7.7130000000000001</v>
      </c>
      <c r="FK15" s="9">
        <v>7.5860000000000003</v>
      </c>
      <c r="FL15" s="9">
        <v>4.6020000000000003</v>
      </c>
      <c r="FM15" s="9">
        <v>2.984</v>
      </c>
      <c r="FN15" s="9">
        <v>11.244999999999999</v>
      </c>
      <c r="FO15" s="9">
        <v>6.9740000000000002</v>
      </c>
      <c r="FP15" s="9">
        <v>4.2709999999999999</v>
      </c>
      <c r="FQ15" s="9">
        <v>1.67</v>
      </c>
      <c r="FR15" s="9">
        <v>1.212</v>
      </c>
      <c r="FS15" s="9">
        <v>0.45800000000000002</v>
      </c>
      <c r="FT15" s="9">
        <v>2.129</v>
      </c>
      <c r="FU15" s="9">
        <v>2.129</v>
      </c>
      <c r="FV15" s="9">
        <v>0</v>
      </c>
      <c r="FW15" s="9">
        <v>10</v>
      </c>
      <c r="FX15" s="9">
        <v>11</v>
      </c>
      <c r="FY15" s="9">
        <v>10</v>
      </c>
      <c r="FZ15" s="9">
        <v>839.55799999999999</v>
      </c>
      <c r="GA15" s="9">
        <v>297.49400000000003</v>
      </c>
      <c r="GB15" s="9">
        <v>542.06399999999996</v>
      </c>
      <c r="GC15" s="9">
        <v>315.38299999999998</v>
      </c>
      <c r="GD15" s="9">
        <v>99.905000000000001</v>
      </c>
      <c r="GE15" s="9">
        <v>215.477</v>
      </c>
      <c r="GF15" s="9">
        <v>354.92599999999999</v>
      </c>
      <c r="GG15" s="9">
        <v>124.57599999999999</v>
      </c>
      <c r="GH15" s="9">
        <v>230.35</v>
      </c>
      <c r="GI15" s="9">
        <v>125.95699999999999</v>
      </c>
      <c r="GJ15" s="9">
        <v>50.320999999999998</v>
      </c>
      <c r="GK15" s="9">
        <v>75.635000000000005</v>
      </c>
      <c r="GL15" s="9">
        <v>43.292999999999999</v>
      </c>
      <c r="GM15" s="9">
        <v>22.692</v>
      </c>
      <c r="GN15" s="9">
        <v>20.600999999999999</v>
      </c>
      <c r="GO15" s="9">
        <v>10</v>
      </c>
      <c r="GP15" s="9">
        <v>12</v>
      </c>
      <c r="GQ15" s="9">
        <v>10</v>
      </c>
      <c r="GR15" s="9">
        <v>264.47800000000001</v>
      </c>
      <c r="GS15" s="9">
        <v>77.221000000000004</v>
      </c>
      <c r="GT15" s="9">
        <v>187.25800000000001</v>
      </c>
      <c r="GU15" s="9">
        <v>112.60299999999999</v>
      </c>
      <c r="GV15" s="9">
        <v>27.285</v>
      </c>
      <c r="GW15" s="9">
        <v>85.317999999999998</v>
      </c>
      <c r="GX15" s="9">
        <v>122.43</v>
      </c>
      <c r="GY15" s="9">
        <v>38.805</v>
      </c>
      <c r="GZ15" s="9">
        <v>83.625</v>
      </c>
      <c r="HA15" s="9">
        <v>26.62</v>
      </c>
      <c r="HB15" s="9">
        <v>9.1300000000000008</v>
      </c>
      <c r="HC15" s="9">
        <v>17.489000000000001</v>
      </c>
      <c r="HD15" s="9">
        <v>2.8250000000000002</v>
      </c>
      <c r="HE15" s="9">
        <v>2</v>
      </c>
      <c r="HF15" s="9">
        <v>0.82499999999999996</v>
      </c>
      <c r="HG15" s="9">
        <v>10</v>
      </c>
      <c r="HH15" s="9">
        <v>11</v>
      </c>
      <c r="HI15" s="9">
        <v>10</v>
      </c>
      <c r="HJ15" s="9">
        <v>575.07899999999995</v>
      </c>
      <c r="HK15" s="9">
        <v>220.273</v>
      </c>
      <c r="HL15" s="9">
        <v>354.80599999999998</v>
      </c>
      <c r="HM15" s="9">
        <v>202.779</v>
      </c>
      <c r="HN15" s="9">
        <v>72.62</v>
      </c>
      <c r="HO15" s="9">
        <v>130.15899999999999</v>
      </c>
      <c r="HP15" s="9">
        <v>232.49600000000001</v>
      </c>
      <c r="HQ15" s="9">
        <v>85.771000000000001</v>
      </c>
      <c r="HR15" s="9">
        <v>146.72499999999999</v>
      </c>
      <c r="HS15" s="9">
        <v>99.337000000000003</v>
      </c>
      <c r="HT15" s="9">
        <v>41.191000000000003</v>
      </c>
      <c r="HU15" s="9">
        <v>58.146000000000001</v>
      </c>
      <c r="HV15" s="9">
        <v>40.466999999999999</v>
      </c>
      <c r="HW15" s="9">
        <v>20.690999999999999</v>
      </c>
      <c r="HX15" s="9">
        <v>19.776</v>
      </c>
      <c r="HY15" s="9">
        <v>11</v>
      </c>
      <c r="HZ15" s="9">
        <v>12</v>
      </c>
      <c r="IA15" s="9">
        <v>10</v>
      </c>
      <c r="IB15" s="9">
        <v>165.749</v>
      </c>
      <c r="IC15" s="9">
        <v>93.004000000000005</v>
      </c>
      <c r="ID15" s="9">
        <v>72.745000000000005</v>
      </c>
      <c r="IE15" s="9">
        <v>46.369</v>
      </c>
      <c r="IF15" s="9">
        <v>22.271999999999998</v>
      </c>
      <c r="IG15" s="9">
        <v>24.097000000000001</v>
      </c>
      <c r="IH15" s="9">
        <v>73.667000000000002</v>
      </c>
      <c r="II15" s="9">
        <v>41.588999999999999</v>
      </c>
      <c r="IJ15" s="9">
        <v>32.079000000000001</v>
      </c>
      <c r="IK15" s="9">
        <v>32.334000000000003</v>
      </c>
      <c r="IL15" s="9">
        <v>22.003</v>
      </c>
      <c r="IM15" s="9">
        <v>10.331</v>
      </c>
      <c r="IN15" s="9">
        <v>13.378</v>
      </c>
      <c r="IO15" s="9">
        <v>7.1390000000000002</v>
      </c>
      <c r="IP15" s="9">
        <v>6.2389999999999999</v>
      </c>
      <c r="IQ15" s="9">
        <v>11</v>
      </c>
    </row>
    <row r="16" spans="1:251">
      <c r="A16" s="10">
        <v>43862</v>
      </c>
      <c r="B16" s="9">
        <v>1073.97</v>
      </c>
      <c r="C16" s="9">
        <v>406.51900000000001</v>
      </c>
      <c r="D16" s="9">
        <v>667.45100000000002</v>
      </c>
      <c r="E16" s="9">
        <v>396.73599999999999</v>
      </c>
      <c r="F16" s="9">
        <v>118.867</v>
      </c>
      <c r="G16" s="9">
        <v>277.86900000000003</v>
      </c>
      <c r="H16" s="9">
        <v>463.49700000000001</v>
      </c>
      <c r="I16" s="9">
        <v>179.75899999999999</v>
      </c>
      <c r="J16" s="9">
        <v>283.73700000000002</v>
      </c>
      <c r="K16" s="9">
        <v>168.22800000000001</v>
      </c>
      <c r="L16" s="9">
        <v>81.113</v>
      </c>
      <c r="M16" s="9">
        <v>87.114999999999995</v>
      </c>
      <c r="N16" s="9">
        <v>45.51</v>
      </c>
      <c r="O16" s="9">
        <v>26.779</v>
      </c>
      <c r="P16" s="9">
        <v>18.73</v>
      </c>
      <c r="Q16" s="9">
        <v>10</v>
      </c>
      <c r="R16" s="9">
        <v>12</v>
      </c>
      <c r="S16" s="9">
        <v>10</v>
      </c>
      <c r="T16" s="9">
        <v>1051.8420000000001</v>
      </c>
      <c r="U16" s="9">
        <v>392.69400000000002</v>
      </c>
      <c r="V16" s="9">
        <v>659.14800000000002</v>
      </c>
      <c r="W16" s="9">
        <v>386.255</v>
      </c>
      <c r="X16" s="9">
        <v>113.79</v>
      </c>
      <c r="Y16" s="9">
        <v>272.46499999999997</v>
      </c>
      <c r="Z16" s="9">
        <v>454.05</v>
      </c>
      <c r="AA16" s="9">
        <v>172.82400000000001</v>
      </c>
      <c r="AB16" s="9">
        <v>281.22500000000002</v>
      </c>
      <c r="AC16" s="9">
        <v>166.71899999999999</v>
      </c>
      <c r="AD16" s="9">
        <v>79.991</v>
      </c>
      <c r="AE16" s="9">
        <v>86.727999999999994</v>
      </c>
      <c r="AF16" s="9">
        <v>44.82</v>
      </c>
      <c r="AG16" s="9">
        <v>26.088999999999999</v>
      </c>
      <c r="AH16" s="9">
        <v>18.73</v>
      </c>
      <c r="AI16" s="9">
        <v>10</v>
      </c>
      <c r="AJ16" s="9">
        <v>12</v>
      </c>
      <c r="AK16" s="9">
        <v>10</v>
      </c>
      <c r="AL16" s="9">
        <v>384.92899999999997</v>
      </c>
      <c r="AM16" s="9">
        <v>162.87</v>
      </c>
      <c r="AN16" s="9">
        <v>222.059</v>
      </c>
      <c r="AO16" s="9">
        <v>148.47399999999999</v>
      </c>
      <c r="AP16" s="9">
        <v>54.292000000000002</v>
      </c>
      <c r="AQ16" s="9">
        <v>94.182000000000002</v>
      </c>
      <c r="AR16" s="9">
        <v>159.99199999999999</v>
      </c>
      <c r="AS16" s="9">
        <v>70.897999999999996</v>
      </c>
      <c r="AT16" s="9">
        <v>89.093999999999994</v>
      </c>
      <c r="AU16" s="9">
        <v>61.939</v>
      </c>
      <c r="AV16" s="9">
        <v>29.640999999999998</v>
      </c>
      <c r="AW16" s="9">
        <v>32.298999999999999</v>
      </c>
      <c r="AX16" s="9">
        <v>14.523999999999999</v>
      </c>
      <c r="AY16" s="9">
        <v>8.0399999999999991</v>
      </c>
      <c r="AZ16" s="9">
        <v>6.484</v>
      </c>
      <c r="BA16" s="9">
        <v>10</v>
      </c>
      <c r="BB16" s="9">
        <v>11</v>
      </c>
      <c r="BC16" s="9">
        <v>10</v>
      </c>
      <c r="BD16" s="9">
        <v>368.66500000000002</v>
      </c>
      <c r="BE16" s="9">
        <v>132.27699999999999</v>
      </c>
      <c r="BF16" s="9">
        <v>236.38800000000001</v>
      </c>
      <c r="BG16" s="9">
        <v>112.648</v>
      </c>
      <c r="BH16" s="9">
        <v>33.752000000000002</v>
      </c>
      <c r="BI16" s="9">
        <v>78.896000000000001</v>
      </c>
      <c r="BJ16" s="9">
        <v>178.518</v>
      </c>
      <c r="BK16" s="9">
        <v>60.15</v>
      </c>
      <c r="BL16" s="9">
        <v>118.36799999999999</v>
      </c>
      <c r="BM16" s="9">
        <v>60.978000000000002</v>
      </c>
      <c r="BN16" s="9">
        <v>29.463999999999999</v>
      </c>
      <c r="BO16" s="9">
        <v>31.513999999999999</v>
      </c>
      <c r="BP16" s="9">
        <v>16.521000000000001</v>
      </c>
      <c r="BQ16" s="9">
        <v>8.9120000000000008</v>
      </c>
      <c r="BR16" s="9">
        <v>7.609</v>
      </c>
      <c r="BS16" s="9">
        <v>12</v>
      </c>
      <c r="BT16" s="9">
        <v>13</v>
      </c>
      <c r="BU16" s="9">
        <v>11</v>
      </c>
      <c r="BV16" s="9">
        <v>206.68600000000001</v>
      </c>
      <c r="BW16" s="9">
        <v>84.260999999999996</v>
      </c>
      <c r="BX16" s="9">
        <v>122.425</v>
      </c>
      <c r="BY16" s="9">
        <v>58.89</v>
      </c>
      <c r="BZ16" s="9">
        <v>21.873999999999999</v>
      </c>
      <c r="CA16" s="9">
        <v>37.015999999999998</v>
      </c>
      <c r="CB16" s="9">
        <v>105.169</v>
      </c>
      <c r="CC16" s="9">
        <v>41.426000000000002</v>
      </c>
      <c r="CD16" s="9">
        <v>63.744</v>
      </c>
      <c r="CE16" s="9">
        <v>35.828000000000003</v>
      </c>
      <c r="CF16" s="9">
        <v>16.422000000000001</v>
      </c>
      <c r="CG16" s="9">
        <v>19.405999999999999</v>
      </c>
      <c r="CH16" s="9">
        <v>6.7990000000000004</v>
      </c>
      <c r="CI16" s="9">
        <v>4.5389999999999997</v>
      </c>
      <c r="CJ16" s="9">
        <v>2.2589999999999999</v>
      </c>
      <c r="CK16" s="9">
        <v>12</v>
      </c>
      <c r="CL16" s="9">
        <v>13</v>
      </c>
      <c r="CM16" s="9">
        <v>12</v>
      </c>
      <c r="CN16" s="9">
        <v>161.97900000000001</v>
      </c>
      <c r="CO16" s="9">
        <v>48.015999999999998</v>
      </c>
      <c r="CP16" s="9">
        <v>113.96299999999999</v>
      </c>
      <c r="CQ16" s="9">
        <v>53.758000000000003</v>
      </c>
      <c r="CR16" s="9">
        <v>11.877000000000001</v>
      </c>
      <c r="CS16" s="9">
        <v>41.88</v>
      </c>
      <c r="CT16" s="9">
        <v>73.349000000000004</v>
      </c>
      <c r="CU16" s="9">
        <v>18.724</v>
      </c>
      <c r="CV16" s="9">
        <v>54.625</v>
      </c>
      <c r="CW16" s="9">
        <v>25.15</v>
      </c>
      <c r="CX16" s="9">
        <v>13.042</v>
      </c>
      <c r="CY16" s="9">
        <v>12.108000000000001</v>
      </c>
      <c r="CZ16" s="9">
        <v>9.7219999999999995</v>
      </c>
      <c r="DA16" s="9">
        <v>4.3719999999999999</v>
      </c>
      <c r="DB16" s="9">
        <v>5.35</v>
      </c>
      <c r="DC16" s="9">
        <v>11</v>
      </c>
      <c r="DD16" s="9">
        <v>13.869</v>
      </c>
      <c r="DE16" s="9">
        <v>10</v>
      </c>
      <c r="DF16" s="9">
        <v>298.24799999999999</v>
      </c>
      <c r="DG16" s="9">
        <v>97.546999999999997</v>
      </c>
      <c r="DH16" s="9">
        <v>200.702</v>
      </c>
      <c r="DI16" s="9">
        <v>125.133</v>
      </c>
      <c r="DJ16" s="9">
        <v>25.745999999999999</v>
      </c>
      <c r="DK16" s="9">
        <v>99.385999999999996</v>
      </c>
      <c r="DL16" s="9">
        <v>115.54</v>
      </c>
      <c r="DM16" s="9">
        <v>41.776000000000003</v>
      </c>
      <c r="DN16" s="9">
        <v>73.763000000000005</v>
      </c>
      <c r="DO16" s="9">
        <v>43.802</v>
      </c>
      <c r="DP16" s="9">
        <v>20.887</v>
      </c>
      <c r="DQ16" s="9">
        <v>22.914999999999999</v>
      </c>
      <c r="DR16" s="9">
        <v>13.773999999999999</v>
      </c>
      <c r="DS16" s="9">
        <v>9.1370000000000005</v>
      </c>
      <c r="DT16" s="9">
        <v>4.6369999999999996</v>
      </c>
      <c r="DU16" s="9">
        <v>10</v>
      </c>
      <c r="DV16" s="9">
        <v>15</v>
      </c>
      <c r="DW16" s="9">
        <v>10</v>
      </c>
      <c r="DX16" s="9">
        <v>165.55799999999999</v>
      </c>
      <c r="DY16" s="9">
        <v>49.920999999999999</v>
      </c>
      <c r="DZ16" s="9">
        <v>115.637</v>
      </c>
      <c r="EA16" s="9">
        <v>65.150999999999996</v>
      </c>
      <c r="EB16" s="9">
        <v>14.446</v>
      </c>
      <c r="EC16" s="9">
        <v>50.706000000000003</v>
      </c>
      <c r="ED16" s="9">
        <v>63.396000000000001</v>
      </c>
      <c r="EE16" s="9">
        <v>18.343</v>
      </c>
      <c r="EF16" s="9">
        <v>45.052999999999997</v>
      </c>
      <c r="EG16" s="9">
        <v>29.745999999999999</v>
      </c>
      <c r="EH16" s="9">
        <v>12.648999999999999</v>
      </c>
      <c r="EI16" s="9">
        <v>17.097999999999999</v>
      </c>
      <c r="EJ16" s="9">
        <v>7.2640000000000002</v>
      </c>
      <c r="EK16" s="9">
        <v>4.484</v>
      </c>
      <c r="EL16" s="9">
        <v>2.7810000000000001</v>
      </c>
      <c r="EM16" s="9">
        <v>10</v>
      </c>
      <c r="EN16" s="9">
        <v>14.343999999999999</v>
      </c>
      <c r="EO16" s="9">
        <v>10</v>
      </c>
      <c r="EP16" s="9">
        <v>132.691</v>
      </c>
      <c r="EQ16" s="9">
        <v>47.625999999999998</v>
      </c>
      <c r="ER16" s="9">
        <v>85.064999999999998</v>
      </c>
      <c r="ES16" s="9">
        <v>59.981000000000002</v>
      </c>
      <c r="ET16" s="9">
        <v>11.3</v>
      </c>
      <c r="EU16" s="9">
        <v>48.680999999999997</v>
      </c>
      <c r="EV16" s="9">
        <v>52.143999999999998</v>
      </c>
      <c r="EW16" s="9">
        <v>23.434000000000001</v>
      </c>
      <c r="EX16" s="9">
        <v>28.71</v>
      </c>
      <c r="EY16" s="9">
        <v>14.055999999999999</v>
      </c>
      <c r="EZ16" s="9">
        <v>8.2379999999999995</v>
      </c>
      <c r="FA16" s="9">
        <v>5.8179999999999996</v>
      </c>
      <c r="FB16" s="9">
        <v>6.51</v>
      </c>
      <c r="FC16" s="9">
        <v>4.6539999999999999</v>
      </c>
      <c r="FD16" s="9">
        <v>1.8560000000000001</v>
      </c>
      <c r="FE16" s="9">
        <v>10</v>
      </c>
      <c r="FF16" s="9">
        <v>15</v>
      </c>
      <c r="FG16" s="9">
        <v>8</v>
      </c>
      <c r="FH16" s="9">
        <v>22.128</v>
      </c>
      <c r="FI16" s="9">
        <v>13.824999999999999</v>
      </c>
      <c r="FJ16" s="9">
        <v>8.3030000000000008</v>
      </c>
      <c r="FK16" s="9">
        <v>10.481</v>
      </c>
      <c r="FL16" s="9">
        <v>5.077</v>
      </c>
      <c r="FM16" s="9">
        <v>5.4029999999999996</v>
      </c>
      <c r="FN16" s="9">
        <v>9.4469999999999992</v>
      </c>
      <c r="FO16" s="9">
        <v>6.9349999999999996</v>
      </c>
      <c r="FP16" s="9">
        <v>2.512</v>
      </c>
      <c r="FQ16" s="9">
        <v>1.5089999999999999</v>
      </c>
      <c r="FR16" s="9">
        <v>1.1220000000000001</v>
      </c>
      <c r="FS16" s="9">
        <v>0.38700000000000001</v>
      </c>
      <c r="FT16" s="9">
        <v>0.69</v>
      </c>
      <c r="FU16" s="9">
        <v>0.69</v>
      </c>
      <c r="FV16" s="9">
        <v>0</v>
      </c>
      <c r="FW16" s="9">
        <v>10</v>
      </c>
      <c r="FX16" s="9">
        <v>12.663</v>
      </c>
      <c r="FY16" s="9">
        <v>8</v>
      </c>
      <c r="FZ16" s="9">
        <v>932.13900000000001</v>
      </c>
      <c r="GA16" s="9">
        <v>333.11900000000003</v>
      </c>
      <c r="GB16" s="9">
        <v>599.01900000000001</v>
      </c>
      <c r="GC16" s="9">
        <v>359.404</v>
      </c>
      <c r="GD16" s="9">
        <v>103.239</v>
      </c>
      <c r="GE16" s="9">
        <v>256.16399999999999</v>
      </c>
      <c r="GF16" s="9">
        <v>393.81799999999998</v>
      </c>
      <c r="GG16" s="9">
        <v>143.67699999999999</v>
      </c>
      <c r="GH16" s="9">
        <v>250.142</v>
      </c>
      <c r="GI16" s="9">
        <v>146.40100000000001</v>
      </c>
      <c r="GJ16" s="9">
        <v>67.253</v>
      </c>
      <c r="GK16" s="9">
        <v>79.149000000000001</v>
      </c>
      <c r="GL16" s="9">
        <v>32.515999999999998</v>
      </c>
      <c r="GM16" s="9">
        <v>18.951000000000001</v>
      </c>
      <c r="GN16" s="9">
        <v>13.565</v>
      </c>
      <c r="GO16" s="9">
        <v>10</v>
      </c>
      <c r="GP16" s="9">
        <v>12</v>
      </c>
      <c r="GQ16" s="9">
        <v>10</v>
      </c>
      <c r="GR16" s="9">
        <v>291.858</v>
      </c>
      <c r="GS16" s="9">
        <v>82.016999999999996</v>
      </c>
      <c r="GT16" s="9">
        <v>209.84200000000001</v>
      </c>
      <c r="GU16" s="9">
        <v>126.459</v>
      </c>
      <c r="GV16" s="9">
        <v>30.117000000000001</v>
      </c>
      <c r="GW16" s="9">
        <v>96.341999999999999</v>
      </c>
      <c r="GX16" s="9">
        <v>132.13900000000001</v>
      </c>
      <c r="GY16" s="9">
        <v>38.676000000000002</v>
      </c>
      <c r="GZ16" s="9">
        <v>93.462999999999994</v>
      </c>
      <c r="HA16" s="9">
        <v>29.076000000000001</v>
      </c>
      <c r="HB16" s="9">
        <v>11.242000000000001</v>
      </c>
      <c r="HC16" s="9">
        <v>17.834</v>
      </c>
      <c r="HD16" s="9">
        <v>4.1840000000000002</v>
      </c>
      <c r="HE16" s="9">
        <v>1.9810000000000001</v>
      </c>
      <c r="HF16" s="9">
        <v>2.2029999999999998</v>
      </c>
      <c r="HG16" s="9">
        <v>10</v>
      </c>
      <c r="HH16" s="9">
        <v>10</v>
      </c>
      <c r="HI16" s="9">
        <v>10</v>
      </c>
      <c r="HJ16" s="9">
        <v>640.28</v>
      </c>
      <c r="HK16" s="9">
        <v>251.10300000000001</v>
      </c>
      <c r="HL16" s="9">
        <v>389.178</v>
      </c>
      <c r="HM16" s="9">
        <v>232.94399999999999</v>
      </c>
      <c r="HN16" s="9">
        <v>73.122</v>
      </c>
      <c r="HO16" s="9">
        <v>159.822</v>
      </c>
      <c r="HP16" s="9">
        <v>261.67899999999997</v>
      </c>
      <c r="HQ16" s="9">
        <v>105.001</v>
      </c>
      <c r="HR16" s="9">
        <v>156.679</v>
      </c>
      <c r="HS16" s="9">
        <v>117.325</v>
      </c>
      <c r="HT16" s="9">
        <v>56.01</v>
      </c>
      <c r="HU16" s="9">
        <v>61.314999999999998</v>
      </c>
      <c r="HV16" s="9">
        <v>28.332000000000001</v>
      </c>
      <c r="HW16" s="9">
        <v>16.97</v>
      </c>
      <c r="HX16" s="9">
        <v>11.362</v>
      </c>
      <c r="HY16" s="9">
        <v>12</v>
      </c>
      <c r="HZ16" s="9">
        <v>13.706</v>
      </c>
      <c r="IA16" s="9">
        <v>10</v>
      </c>
      <c r="IB16" s="9">
        <v>141.83099999999999</v>
      </c>
      <c r="IC16" s="9">
        <v>73.400000000000006</v>
      </c>
      <c r="ID16" s="9">
        <v>68.430999999999997</v>
      </c>
      <c r="IE16" s="9">
        <v>37.332000000000001</v>
      </c>
      <c r="IF16" s="9">
        <v>15.628</v>
      </c>
      <c r="IG16" s="9">
        <v>21.704000000000001</v>
      </c>
      <c r="IH16" s="9">
        <v>69.679000000000002</v>
      </c>
      <c r="II16" s="9">
        <v>36.082999999999998</v>
      </c>
      <c r="IJ16" s="9">
        <v>33.595999999999997</v>
      </c>
      <c r="IK16" s="9">
        <v>21.827000000000002</v>
      </c>
      <c r="IL16" s="9">
        <v>13.861000000000001</v>
      </c>
      <c r="IM16" s="9">
        <v>7.9660000000000002</v>
      </c>
      <c r="IN16" s="9">
        <v>12.994</v>
      </c>
      <c r="IO16" s="9">
        <v>7.8289999999999997</v>
      </c>
      <c r="IP16" s="9">
        <v>5.1660000000000004</v>
      </c>
      <c r="IQ16" s="9">
        <v>12</v>
      </c>
    </row>
    <row r="17" spans="1:251">
      <c r="A17" s="10">
        <v>44228</v>
      </c>
      <c r="B17" s="9">
        <v>952.20399999999995</v>
      </c>
      <c r="C17" s="9">
        <v>382.65699999999998</v>
      </c>
      <c r="D17" s="9">
        <v>569.54700000000003</v>
      </c>
      <c r="E17" s="9">
        <v>340.54500000000002</v>
      </c>
      <c r="F17" s="9">
        <v>116.753</v>
      </c>
      <c r="G17" s="9">
        <v>223.792</v>
      </c>
      <c r="H17" s="9">
        <v>394.26400000000001</v>
      </c>
      <c r="I17" s="9">
        <v>152.96600000000001</v>
      </c>
      <c r="J17" s="9">
        <v>241.298</v>
      </c>
      <c r="K17" s="9">
        <v>158.946</v>
      </c>
      <c r="L17" s="9">
        <v>79.36</v>
      </c>
      <c r="M17" s="9">
        <v>79.585999999999999</v>
      </c>
      <c r="N17" s="9">
        <v>58.448999999999998</v>
      </c>
      <c r="O17" s="9">
        <v>33.576999999999998</v>
      </c>
      <c r="P17" s="9">
        <v>24.872</v>
      </c>
      <c r="Q17" s="9">
        <v>11</v>
      </c>
      <c r="R17" s="9">
        <v>13</v>
      </c>
      <c r="S17" s="9">
        <v>10</v>
      </c>
      <c r="T17" s="9">
        <v>918.65200000000004</v>
      </c>
      <c r="U17" s="9">
        <v>366.13400000000001</v>
      </c>
      <c r="V17" s="9">
        <v>552.51800000000003</v>
      </c>
      <c r="W17" s="9">
        <v>323.50799999999998</v>
      </c>
      <c r="X17" s="9">
        <v>108.968</v>
      </c>
      <c r="Y17" s="9">
        <v>214.54</v>
      </c>
      <c r="Z17" s="9">
        <v>383.93700000000001</v>
      </c>
      <c r="AA17" s="9">
        <v>149.09399999999999</v>
      </c>
      <c r="AB17" s="9">
        <v>234.84299999999999</v>
      </c>
      <c r="AC17" s="9">
        <v>154.21299999999999</v>
      </c>
      <c r="AD17" s="9">
        <v>75.353999999999999</v>
      </c>
      <c r="AE17" s="9">
        <v>78.858000000000004</v>
      </c>
      <c r="AF17" s="9">
        <v>56.994999999999997</v>
      </c>
      <c r="AG17" s="9">
        <v>32.718000000000004</v>
      </c>
      <c r="AH17" s="9">
        <v>24.277000000000001</v>
      </c>
      <c r="AI17" s="9">
        <v>11</v>
      </c>
      <c r="AJ17" s="9">
        <v>13</v>
      </c>
      <c r="AK17" s="9">
        <v>10</v>
      </c>
      <c r="AL17" s="9">
        <v>316.59899999999999</v>
      </c>
      <c r="AM17" s="9">
        <v>143.68899999999999</v>
      </c>
      <c r="AN17" s="9">
        <v>172.91</v>
      </c>
      <c r="AO17" s="9">
        <v>121.589</v>
      </c>
      <c r="AP17" s="9">
        <v>49.615000000000002</v>
      </c>
      <c r="AQ17" s="9">
        <v>71.974000000000004</v>
      </c>
      <c r="AR17" s="9">
        <v>130.27199999999999</v>
      </c>
      <c r="AS17" s="9">
        <v>62.786999999999999</v>
      </c>
      <c r="AT17" s="9">
        <v>67.483999999999995</v>
      </c>
      <c r="AU17" s="9">
        <v>45.069000000000003</v>
      </c>
      <c r="AV17" s="9">
        <v>22.167999999999999</v>
      </c>
      <c r="AW17" s="9">
        <v>22.902000000000001</v>
      </c>
      <c r="AX17" s="9">
        <v>19.669</v>
      </c>
      <c r="AY17" s="9">
        <v>9.1189999999999998</v>
      </c>
      <c r="AZ17" s="9">
        <v>10.55</v>
      </c>
      <c r="BA17" s="9">
        <v>10</v>
      </c>
      <c r="BB17" s="9">
        <v>10</v>
      </c>
      <c r="BC17" s="9">
        <v>10</v>
      </c>
      <c r="BD17" s="9">
        <v>346.82499999999999</v>
      </c>
      <c r="BE17" s="9">
        <v>126.617</v>
      </c>
      <c r="BF17" s="9">
        <v>220.208</v>
      </c>
      <c r="BG17" s="9">
        <v>108.762</v>
      </c>
      <c r="BH17" s="9">
        <v>34.081000000000003</v>
      </c>
      <c r="BI17" s="9">
        <v>74.680999999999997</v>
      </c>
      <c r="BJ17" s="9">
        <v>154.07499999999999</v>
      </c>
      <c r="BK17" s="9">
        <v>52.523000000000003</v>
      </c>
      <c r="BL17" s="9">
        <v>101.553</v>
      </c>
      <c r="BM17" s="9">
        <v>63.779000000000003</v>
      </c>
      <c r="BN17" s="9">
        <v>27.658000000000001</v>
      </c>
      <c r="BO17" s="9">
        <v>36.121000000000002</v>
      </c>
      <c r="BP17" s="9">
        <v>20.209</v>
      </c>
      <c r="BQ17" s="9">
        <v>12.356</v>
      </c>
      <c r="BR17" s="9">
        <v>7.8529999999999998</v>
      </c>
      <c r="BS17" s="9">
        <v>12</v>
      </c>
      <c r="BT17" s="9">
        <v>14</v>
      </c>
      <c r="BU17" s="9">
        <v>11</v>
      </c>
      <c r="BV17" s="9">
        <v>196.11799999999999</v>
      </c>
      <c r="BW17" s="9">
        <v>79.599000000000004</v>
      </c>
      <c r="BX17" s="9">
        <v>116.51900000000001</v>
      </c>
      <c r="BY17" s="9">
        <v>64.695999999999998</v>
      </c>
      <c r="BZ17" s="9">
        <v>24.030999999999999</v>
      </c>
      <c r="CA17" s="9">
        <v>40.664999999999999</v>
      </c>
      <c r="CB17" s="9">
        <v>86.912000000000006</v>
      </c>
      <c r="CC17" s="9">
        <v>31.896999999999998</v>
      </c>
      <c r="CD17" s="9">
        <v>55.015000000000001</v>
      </c>
      <c r="CE17" s="9">
        <v>34.749000000000002</v>
      </c>
      <c r="CF17" s="9">
        <v>16.646999999999998</v>
      </c>
      <c r="CG17" s="9">
        <v>18.102</v>
      </c>
      <c r="CH17" s="9">
        <v>9.7609999999999992</v>
      </c>
      <c r="CI17" s="9">
        <v>7.0250000000000004</v>
      </c>
      <c r="CJ17" s="9">
        <v>2.7370000000000001</v>
      </c>
      <c r="CK17" s="9">
        <v>12</v>
      </c>
      <c r="CL17" s="9">
        <v>14</v>
      </c>
      <c r="CM17" s="9">
        <v>11</v>
      </c>
      <c r="CN17" s="9">
        <v>150.708</v>
      </c>
      <c r="CO17" s="9">
        <v>47.018000000000001</v>
      </c>
      <c r="CP17" s="9">
        <v>103.68899999999999</v>
      </c>
      <c r="CQ17" s="9">
        <v>44.066000000000003</v>
      </c>
      <c r="CR17" s="9">
        <v>10.050000000000001</v>
      </c>
      <c r="CS17" s="9">
        <v>34.015999999999998</v>
      </c>
      <c r="CT17" s="9">
        <v>67.162999999999997</v>
      </c>
      <c r="CU17" s="9">
        <v>20.626000000000001</v>
      </c>
      <c r="CV17" s="9">
        <v>46.536999999999999</v>
      </c>
      <c r="CW17" s="9">
        <v>29.03</v>
      </c>
      <c r="CX17" s="9">
        <v>11.010999999999999</v>
      </c>
      <c r="CY17" s="9">
        <v>18.018999999999998</v>
      </c>
      <c r="CZ17" s="9">
        <v>10.448</v>
      </c>
      <c r="DA17" s="9">
        <v>5.3319999999999999</v>
      </c>
      <c r="DB17" s="9">
        <v>5.1159999999999997</v>
      </c>
      <c r="DC17" s="9">
        <v>12</v>
      </c>
      <c r="DD17" s="9">
        <v>13</v>
      </c>
      <c r="DE17" s="9">
        <v>11</v>
      </c>
      <c r="DF17" s="9">
        <v>255.22800000000001</v>
      </c>
      <c r="DG17" s="9">
        <v>95.828000000000003</v>
      </c>
      <c r="DH17" s="9">
        <v>159.4</v>
      </c>
      <c r="DI17" s="9">
        <v>93.156999999999996</v>
      </c>
      <c r="DJ17" s="9">
        <v>25.273</v>
      </c>
      <c r="DK17" s="9">
        <v>67.884</v>
      </c>
      <c r="DL17" s="9">
        <v>99.59</v>
      </c>
      <c r="DM17" s="9">
        <v>33.783000000000001</v>
      </c>
      <c r="DN17" s="9">
        <v>65.805999999999997</v>
      </c>
      <c r="DO17" s="9">
        <v>45.363999999999997</v>
      </c>
      <c r="DP17" s="9">
        <v>25.529</v>
      </c>
      <c r="DQ17" s="9">
        <v>19.835000000000001</v>
      </c>
      <c r="DR17" s="9">
        <v>17.117000000000001</v>
      </c>
      <c r="DS17" s="9">
        <v>11.243</v>
      </c>
      <c r="DT17" s="9">
        <v>5.8739999999999997</v>
      </c>
      <c r="DU17" s="9">
        <v>10</v>
      </c>
      <c r="DV17" s="9">
        <v>15</v>
      </c>
      <c r="DW17" s="9">
        <v>10</v>
      </c>
      <c r="DX17" s="9">
        <v>148.47200000000001</v>
      </c>
      <c r="DY17" s="9">
        <v>52.161999999999999</v>
      </c>
      <c r="DZ17" s="9">
        <v>96.308999999999997</v>
      </c>
      <c r="EA17" s="9">
        <v>49.841000000000001</v>
      </c>
      <c r="EB17" s="9">
        <v>12.836</v>
      </c>
      <c r="EC17" s="9">
        <v>37.003999999999998</v>
      </c>
      <c r="ED17" s="9">
        <v>63.293999999999997</v>
      </c>
      <c r="EE17" s="9">
        <v>19.099</v>
      </c>
      <c r="EF17" s="9">
        <v>44.195999999999998</v>
      </c>
      <c r="EG17" s="9">
        <v>27.321999999999999</v>
      </c>
      <c r="EH17" s="9">
        <v>15.433999999999999</v>
      </c>
      <c r="EI17" s="9">
        <v>11.888</v>
      </c>
      <c r="EJ17" s="9">
        <v>8.0150000000000006</v>
      </c>
      <c r="EK17" s="9">
        <v>4.7930000000000001</v>
      </c>
      <c r="EL17" s="9">
        <v>3.222</v>
      </c>
      <c r="EM17" s="9">
        <v>10</v>
      </c>
      <c r="EN17" s="9">
        <v>15</v>
      </c>
      <c r="EO17" s="9">
        <v>10</v>
      </c>
      <c r="EP17" s="9">
        <v>106.756</v>
      </c>
      <c r="EQ17" s="9">
        <v>43.665999999999997</v>
      </c>
      <c r="ER17" s="9">
        <v>63.091000000000001</v>
      </c>
      <c r="ES17" s="9">
        <v>43.317</v>
      </c>
      <c r="ET17" s="9">
        <v>12.436</v>
      </c>
      <c r="EU17" s="9">
        <v>30.88</v>
      </c>
      <c r="EV17" s="9">
        <v>36.295000000000002</v>
      </c>
      <c r="EW17" s="9">
        <v>14.685</v>
      </c>
      <c r="EX17" s="9">
        <v>21.611000000000001</v>
      </c>
      <c r="EY17" s="9">
        <v>18.042000000000002</v>
      </c>
      <c r="EZ17" s="9">
        <v>10.093999999999999</v>
      </c>
      <c r="FA17" s="9">
        <v>7.9480000000000004</v>
      </c>
      <c r="FB17" s="9">
        <v>9.1020000000000003</v>
      </c>
      <c r="FC17" s="9">
        <v>6.45</v>
      </c>
      <c r="FD17" s="9">
        <v>2.6520000000000001</v>
      </c>
      <c r="FE17" s="9">
        <v>10</v>
      </c>
      <c r="FF17" s="9">
        <v>15</v>
      </c>
      <c r="FG17" s="9">
        <v>10</v>
      </c>
      <c r="FH17" s="9">
        <v>33.552</v>
      </c>
      <c r="FI17" s="9">
        <v>16.523</v>
      </c>
      <c r="FJ17" s="9">
        <v>17.029</v>
      </c>
      <c r="FK17" s="9">
        <v>17.036999999999999</v>
      </c>
      <c r="FL17" s="9">
        <v>7.7850000000000001</v>
      </c>
      <c r="FM17" s="9">
        <v>9.2520000000000007</v>
      </c>
      <c r="FN17" s="9">
        <v>10.327</v>
      </c>
      <c r="FO17" s="9">
        <v>3.8730000000000002</v>
      </c>
      <c r="FP17" s="9">
        <v>6.4550000000000001</v>
      </c>
      <c r="FQ17" s="9">
        <v>4.734</v>
      </c>
      <c r="FR17" s="9">
        <v>4.0060000000000002</v>
      </c>
      <c r="FS17" s="9">
        <v>0.72699999999999998</v>
      </c>
      <c r="FT17" s="9">
        <v>1.454</v>
      </c>
      <c r="FU17" s="9">
        <v>0.85899999999999999</v>
      </c>
      <c r="FV17" s="9">
        <v>0.59499999999999997</v>
      </c>
      <c r="FW17" s="9">
        <v>9</v>
      </c>
      <c r="FX17" s="9">
        <v>10</v>
      </c>
      <c r="FY17" s="9">
        <v>8</v>
      </c>
      <c r="FZ17" s="9">
        <v>779.38400000000001</v>
      </c>
      <c r="GA17" s="9">
        <v>291.476</v>
      </c>
      <c r="GB17" s="9">
        <v>487.90699999999998</v>
      </c>
      <c r="GC17" s="9">
        <v>284.72800000000001</v>
      </c>
      <c r="GD17" s="9">
        <v>93.215999999999994</v>
      </c>
      <c r="GE17" s="9">
        <v>191.511</v>
      </c>
      <c r="GF17" s="9">
        <v>335.03899999999999</v>
      </c>
      <c r="GG17" s="9">
        <v>123.39700000000001</v>
      </c>
      <c r="GH17" s="9">
        <v>211.642</v>
      </c>
      <c r="GI17" s="9">
        <v>122.22199999999999</v>
      </c>
      <c r="GJ17" s="9">
        <v>55.276000000000003</v>
      </c>
      <c r="GK17" s="9">
        <v>66.945999999999998</v>
      </c>
      <c r="GL17" s="9">
        <v>37.395000000000003</v>
      </c>
      <c r="GM17" s="9">
        <v>19.587</v>
      </c>
      <c r="GN17" s="9">
        <v>17.808</v>
      </c>
      <c r="GO17" s="9">
        <v>10</v>
      </c>
      <c r="GP17" s="9">
        <v>12</v>
      </c>
      <c r="GQ17" s="9">
        <v>10</v>
      </c>
      <c r="GR17" s="9">
        <v>278.399</v>
      </c>
      <c r="GS17" s="9">
        <v>87.948999999999998</v>
      </c>
      <c r="GT17" s="9">
        <v>190.45099999999999</v>
      </c>
      <c r="GU17" s="9">
        <v>109.277</v>
      </c>
      <c r="GV17" s="9">
        <v>32.185000000000002</v>
      </c>
      <c r="GW17" s="9">
        <v>77.091999999999999</v>
      </c>
      <c r="GX17" s="9">
        <v>127.184</v>
      </c>
      <c r="GY17" s="9">
        <v>40.338000000000001</v>
      </c>
      <c r="GZ17" s="9">
        <v>86.846000000000004</v>
      </c>
      <c r="HA17" s="9">
        <v>37.715000000000003</v>
      </c>
      <c r="HB17" s="9">
        <v>13.627000000000001</v>
      </c>
      <c r="HC17" s="9">
        <v>24.088000000000001</v>
      </c>
      <c r="HD17" s="9">
        <v>4.2240000000000002</v>
      </c>
      <c r="HE17" s="9">
        <v>1.7989999999999999</v>
      </c>
      <c r="HF17" s="9">
        <v>2.4249999999999998</v>
      </c>
      <c r="HG17" s="9">
        <v>10</v>
      </c>
      <c r="HH17" s="9">
        <v>10</v>
      </c>
      <c r="HI17" s="9">
        <v>10</v>
      </c>
      <c r="HJ17" s="9">
        <v>500.98399999999998</v>
      </c>
      <c r="HK17" s="9">
        <v>203.52799999999999</v>
      </c>
      <c r="HL17" s="9">
        <v>297.45600000000002</v>
      </c>
      <c r="HM17" s="9">
        <v>175.45099999999999</v>
      </c>
      <c r="HN17" s="9">
        <v>61.030999999999999</v>
      </c>
      <c r="HO17" s="9">
        <v>114.42</v>
      </c>
      <c r="HP17" s="9">
        <v>207.85499999999999</v>
      </c>
      <c r="HQ17" s="9">
        <v>83.058999999999997</v>
      </c>
      <c r="HR17" s="9">
        <v>124.79600000000001</v>
      </c>
      <c r="HS17" s="9">
        <v>84.507000000000005</v>
      </c>
      <c r="HT17" s="9">
        <v>41.649000000000001</v>
      </c>
      <c r="HU17" s="9">
        <v>42.857999999999997</v>
      </c>
      <c r="HV17" s="9">
        <v>33.170999999999999</v>
      </c>
      <c r="HW17" s="9">
        <v>17.788</v>
      </c>
      <c r="HX17" s="9">
        <v>15.382999999999999</v>
      </c>
      <c r="HY17" s="9">
        <v>11</v>
      </c>
      <c r="HZ17" s="9">
        <v>13</v>
      </c>
      <c r="IA17" s="9">
        <v>10</v>
      </c>
      <c r="IB17" s="9">
        <v>172.821</v>
      </c>
      <c r="IC17" s="9">
        <v>91.18</v>
      </c>
      <c r="ID17" s="9">
        <v>81.64</v>
      </c>
      <c r="IE17" s="9">
        <v>55.817</v>
      </c>
      <c r="IF17" s="9">
        <v>23.536999999999999</v>
      </c>
      <c r="IG17" s="9">
        <v>32.28</v>
      </c>
      <c r="IH17" s="9">
        <v>59.225000000000001</v>
      </c>
      <c r="II17" s="9">
        <v>29.568999999999999</v>
      </c>
      <c r="IJ17" s="9">
        <v>29.655999999999999</v>
      </c>
      <c r="IK17" s="9">
        <v>36.723999999999997</v>
      </c>
      <c r="IL17" s="9">
        <v>24.084</v>
      </c>
      <c r="IM17" s="9">
        <v>12.64</v>
      </c>
      <c r="IN17" s="9">
        <v>21.055</v>
      </c>
      <c r="IO17" s="9">
        <v>13.991</v>
      </c>
      <c r="IP17" s="9">
        <v>7.0640000000000001</v>
      </c>
      <c r="IQ17" s="9">
        <v>13</v>
      </c>
    </row>
    <row r="18" spans="1:251">
      <c r="A18" s="10">
        <v>44593</v>
      </c>
      <c r="B18" s="9">
        <v>787.46799999999996</v>
      </c>
      <c r="C18" s="9">
        <v>314.22699999999998</v>
      </c>
      <c r="D18" s="9">
        <v>473.24</v>
      </c>
      <c r="E18" s="9">
        <v>311.45</v>
      </c>
      <c r="F18" s="9">
        <v>103.878</v>
      </c>
      <c r="G18" s="9">
        <v>207.572</v>
      </c>
      <c r="H18" s="9">
        <v>332.72800000000001</v>
      </c>
      <c r="I18" s="9">
        <v>137.268</v>
      </c>
      <c r="J18" s="9">
        <v>195.46</v>
      </c>
      <c r="K18" s="9">
        <v>103.89700000000001</v>
      </c>
      <c r="L18" s="9">
        <v>50.679000000000002</v>
      </c>
      <c r="M18" s="9">
        <v>53.219000000000001</v>
      </c>
      <c r="N18" s="9">
        <v>39.393000000000001</v>
      </c>
      <c r="O18" s="9">
        <v>22.402000000000001</v>
      </c>
      <c r="P18" s="9">
        <v>16.991</v>
      </c>
      <c r="Q18" s="9">
        <v>10</v>
      </c>
      <c r="R18" s="9">
        <v>11</v>
      </c>
      <c r="S18" s="9">
        <v>10</v>
      </c>
      <c r="T18" s="9">
        <v>771.89099999999996</v>
      </c>
      <c r="U18" s="9">
        <v>305.23899999999998</v>
      </c>
      <c r="V18" s="9">
        <v>466.65300000000002</v>
      </c>
      <c r="W18" s="9">
        <v>302.31900000000002</v>
      </c>
      <c r="X18" s="9">
        <v>99.728999999999999</v>
      </c>
      <c r="Y18" s="9">
        <v>202.59</v>
      </c>
      <c r="Z18" s="9">
        <v>327.55500000000001</v>
      </c>
      <c r="AA18" s="9">
        <v>133.702</v>
      </c>
      <c r="AB18" s="9">
        <v>193.85400000000001</v>
      </c>
      <c r="AC18" s="9">
        <v>102.742</v>
      </c>
      <c r="AD18" s="9">
        <v>49.523000000000003</v>
      </c>
      <c r="AE18" s="9">
        <v>53.219000000000001</v>
      </c>
      <c r="AF18" s="9">
        <v>39.276000000000003</v>
      </c>
      <c r="AG18" s="9">
        <v>22.285</v>
      </c>
      <c r="AH18" s="9">
        <v>16.991</v>
      </c>
      <c r="AI18" s="9">
        <v>10</v>
      </c>
      <c r="AJ18" s="9">
        <v>11</v>
      </c>
      <c r="AK18" s="9">
        <v>10</v>
      </c>
      <c r="AL18" s="9">
        <v>287.57400000000001</v>
      </c>
      <c r="AM18" s="9">
        <v>130.41300000000001</v>
      </c>
      <c r="AN18" s="9">
        <v>157.161</v>
      </c>
      <c r="AO18" s="9">
        <v>117.425</v>
      </c>
      <c r="AP18" s="9">
        <v>47.499000000000002</v>
      </c>
      <c r="AQ18" s="9">
        <v>69.926000000000002</v>
      </c>
      <c r="AR18" s="9">
        <v>118.352</v>
      </c>
      <c r="AS18" s="9">
        <v>52.649000000000001</v>
      </c>
      <c r="AT18" s="9">
        <v>65.703000000000003</v>
      </c>
      <c r="AU18" s="9">
        <v>35.314999999999998</v>
      </c>
      <c r="AV18" s="9">
        <v>19.384</v>
      </c>
      <c r="AW18" s="9">
        <v>15.930999999999999</v>
      </c>
      <c r="AX18" s="9">
        <v>16.481000000000002</v>
      </c>
      <c r="AY18" s="9">
        <v>10.881</v>
      </c>
      <c r="AZ18" s="9">
        <v>5.6</v>
      </c>
      <c r="BA18" s="9">
        <v>10</v>
      </c>
      <c r="BB18" s="9">
        <v>10</v>
      </c>
      <c r="BC18" s="9">
        <v>10</v>
      </c>
      <c r="BD18" s="9">
        <v>287.49099999999999</v>
      </c>
      <c r="BE18" s="9">
        <v>106.67700000000001</v>
      </c>
      <c r="BF18" s="9">
        <v>180.81399999999999</v>
      </c>
      <c r="BG18" s="9">
        <v>100.73</v>
      </c>
      <c r="BH18" s="9">
        <v>29.887</v>
      </c>
      <c r="BI18" s="9">
        <v>70.843999999999994</v>
      </c>
      <c r="BJ18" s="9">
        <v>129.36500000000001</v>
      </c>
      <c r="BK18" s="9">
        <v>52.058999999999997</v>
      </c>
      <c r="BL18" s="9">
        <v>77.305999999999997</v>
      </c>
      <c r="BM18" s="9">
        <v>43.078000000000003</v>
      </c>
      <c r="BN18" s="9">
        <v>16.888999999999999</v>
      </c>
      <c r="BO18" s="9">
        <v>26.189</v>
      </c>
      <c r="BP18" s="9">
        <v>14.318</v>
      </c>
      <c r="BQ18" s="9">
        <v>7.843</v>
      </c>
      <c r="BR18" s="9">
        <v>6.4749999999999996</v>
      </c>
      <c r="BS18" s="9">
        <v>10</v>
      </c>
      <c r="BT18" s="9">
        <v>13</v>
      </c>
      <c r="BU18" s="9">
        <v>10</v>
      </c>
      <c r="BV18" s="9">
        <v>159.13399999999999</v>
      </c>
      <c r="BW18" s="9">
        <v>66.534999999999997</v>
      </c>
      <c r="BX18" s="9">
        <v>92.599000000000004</v>
      </c>
      <c r="BY18" s="9">
        <v>52.530999999999999</v>
      </c>
      <c r="BZ18" s="9">
        <v>20.114999999999998</v>
      </c>
      <c r="CA18" s="9">
        <v>32.415999999999997</v>
      </c>
      <c r="CB18" s="9">
        <v>74.323999999999998</v>
      </c>
      <c r="CC18" s="9">
        <v>32.325000000000003</v>
      </c>
      <c r="CD18" s="9">
        <v>41.999000000000002</v>
      </c>
      <c r="CE18" s="9">
        <v>23.936</v>
      </c>
      <c r="CF18" s="9">
        <v>9.8010000000000002</v>
      </c>
      <c r="CG18" s="9">
        <v>14.135</v>
      </c>
      <c r="CH18" s="9">
        <v>8.3439999999999994</v>
      </c>
      <c r="CI18" s="9">
        <v>4.2939999999999996</v>
      </c>
      <c r="CJ18" s="9">
        <v>4.0490000000000004</v>
      </c>
      <c r="CK18" s="9">
        <v>10</v>
      </c>
      <c r="CL18" s="9">
        <v>13</v>
      </c>
      <c r="CM18" s="9">
        <v>10</v>
      </c>
      <c r="CN18" s="9">
        <v>128.357</v>
      </c>
      <c r="CO18" s="9">
        <v>40.142000000000003</v>
      </c>
      <c r="CP18" s="9">
        <v>88.215000000000003</v>
      </c>
      <c r="CQ18" s="9">
        <v>48.198999999999998</v>
      </c>
      <c r="CR18" s="9">
        <v>9.7720000000000002</v>
      </c>
      <c r="CS18" s="9">
        <v>38.427</v>
      </c>
      <c r="CT18" s="9">
        <v>55.042000000000002</v>
      </c>
      <c r="CU18" s="9">
        <v>19.734000000000002</v>
      </c>
      <c r="CV18" s="9">
        <v>35.308</v>
      </c>
      <c r="CW18" s="9">
        <v>19.141999999999999</v>
      </c>
      <c r="CX18" s="9">
        <v>7.0880000000000001</v>
      </c>
      <c r="CY18" s="9">
        <v>12.054</v>
      </c>
      <c r="CZ18" s="9">
        <v>5.9740000000000002</v>
      </c>
      <c r="DA18" s="9">
        <v>3.548</v>
      </c>
      <c r="DB18" s="9">
        <v>2.4260000000000002</v>
      </c>
      <c r="DC18" s="9">
        <v>10</v>
      </c>
      <c r="DD18" s="9">
        <v>14</v>
      </c>
      <c r="DE18" s="9">
        <v>10</v>
      </c>
      <c r="DF18" s="9">
        <v>196.827</v>
      </c>
      <c r="DG18" s="9">
        <v>68.149000000000001</v>
      </c>
      <c r="DH18" s="9">
        <v>128.678</v>
      </c>
      <c r="DI18" s="9">
        <v>84.162999999999997</v>
      </c>
      <c r="DJ18" s="9">
        <v>22.343</v>
      </c>
      <c r="DK18" s="9">
        <v>61.82</v>
      </c>
      <c r="DL18" s="9">
        <v>79.837999999999994</v>
      </c>
      <c r="DM18" s="9">
        <v>28.994</v>
      </c>
      <c r="DN18" s="9">
        <v>50.844000000000001</v>
      </c>
      <c r="DO18" s="9">
        <v>24.349</v>
      </c>
      <c r="DP18" s="9">
        <v>13.250999999999999</v>
      </c>
      <c r="DQ18" s="9">
        <v>11.099</v>
      </c>
      <c r="DR18" s="9">
        <v>8.4770000000000003</v>
      </c>
      <c r="DS18" s="9">
        <v>3.5609999999999999</v>
      </c>
      <c r="DT18" s="9">
        <v>4.915</v>
      </c>
      <c r="DU18" s="9">
        <v>10</v>
      </c>
      <c r="DV18" s="9">
        <v>10</v>
      </c>
      <c r="DW18" s="9">
        <v>10</v>
      </c>
      <c r="DX18" s="9">
        <v>110.69199999999999</v>
      </c>
      <c r="DY18" s="9">
        <v>33.590000000000003</v>
      </c>
      <c r="DZ18" s="9">
        <v>77.102999999999994</v>
      </c>
      <c r="EA18" s="9">
        <v>44.264000000000003</v>
      </c>
      <c r="EB18" s="9">
        <v>9.8469999999999995</v>
      </c>
      <c r="EC18" s="9">
        <v>34.417000000000002</v>
      </c>
      <c r="ED18" s="9">
        <v>48.838000000000001</v>
      </c>
      <c r="EE18" s="9">
        <v>16.466000000000001</v>
      </c>
      <c r="EF18" s="9">
        <v>32.372</v>
      </c>
      <c r="EG18" s="9">
        <v>13.606</v>
      </c>
      <c r="EH18" s="9">
        <v>6.1020000000000003</v>
      </c>
      <c r="EI18" s="9">
        <v>7.5039999999999996</v>
      </c>
      <c r="EJ18" s="9">
        <v>3.984</v>
      </c>
      <c r="EK18" s="9">
        <v>1.1739999999999999</v>
      </c>
      <c r="EL18" s="9">
        <v>2.8090000000000002</v>
      </c>
      <c r="EM18" s="9">
        <v>10</v>
      </c>
      <c r="EN18" s="9">
        <v>10</v>
      </c>
      <c r="EO18" s="9">
        <v>10</v>
      </c>
      <c r="EP18" s="9">
        <v>86.134</v>
      </c>
      <c r="EQ18" s="9">
        <v>34.558999999999997</v>
      </c>
      <c r="ER18" s="9">
        <v>51.575000000000003</v>
      </c>
      <c r="ES18" s="9">
        <v>39.899000000000001</v>
      </c>
      <c r="ET18" s="9">
        <v>12.496</v>
      </c>
      <c r="EU18" s="9">
        <v>27.402999999999999</v>
      </c>
      <c r="EV18" s="9">
        <v>31</v>
      </c>
      <c r="EW18" s="9">
        <v>12.526999999999999</v>
      </c>
      <c r="EX18" s="9">
        <v>18.472000000000001</v>
      </c>
      <c r="EY18" s="9">
        <v>10.743</v>
      </c>
      <c r="EZ18" s="9">
        <v>7.149</v>
      </c>
      <c r="FA18" s="9">
        <v>3.5939999999999999</v>
      </c>
      <c r="FB18" s="9">
        <v>4.4930000000000003</v>
      </c>
      <c r="FC18" s="9">
        <v>2.387</v>
      </c>
      <c r="FD18" s="9">
        <v>2.1059999999999999</v>
      </c>
      <c r="FE18" s="9">
        <v>10</v>
      </c>
      <c r="FF18" s="9">
        <v>10</v>
      </c>
      <c r="FG18" s="9">
        <v>9</v>
      </c>
      <c r="FH18" s="9">
        <v>15.576000000000001</v>
      </c>
      <c r="FI18" s="9">
        <v>8.9879999999999995</v>
      </c>
      <c r="FJ18" s="9">
        <v>6.5880000000000001</v>
      </c>
      <c r="FK18" s="9">
        <v>9.1310000000000002</v>
      </c>
      <c r="FL18" s="9">
        <v>4.149</v>
      </c>
      <c r="FM18" s="9">
        <v>4.9820000000000002</v>
      </c>
      <c r="FN18" s="9">
        <v>5.1719999999999997</v>
      </c>
      <c r="FO18" s="9">
        <v>3.5670000000000002</v>
      </c>
      <c r="FP18" s="9">
        <v>1.6060000000000001</v>
      </c>
      <c r="FQ18" s="9">
        <v>1.155</v>
      </c>
      <c r="FR18" s="9">
        <v>1.155</v>
      </c>
      <c r="FS18" s="9">
        <v>0</v>
      </c>
      <c r="FT18" s="9">
        <v>0.11700000000000001</v>
      </c>
      <c r="FU18" s="9">
        <v>0.11700000000000001</v>
      </c>
      <c r="FV18" s="9">
        <v>0</v>
      </c>
      <c r="FW18" s="9">
        <v>8</v>
      </c>
      <c r="FX18" s="9">
        <v>10</v>
      </c>
      <c r="FY18" s="9">
        <v>6.9109999999999996</v>
      </c>
      <c r="FZ18" s="9">
        <v>657.47</v>
      </c>
      <c r="GA18" s="9">
        <v>243.595</v>
      </c>
      <c r="GB18" s="9">
        <v>413.875</v>
      </c>
      <c r="GC18" s="9">
        <v>266.40499999999997</v>
      </c>
      <c r="GD18" s="9">
        <v>80.706000000000003</v>
      </c>
      <c r="GE18" s="9">
        <v>185.69800000000001</v>
      </c>
      <c r="GF18" s="9">
        <v>274.911</v>
      </c>
      <c r="GG18" s="9">
        <v>104.914</v>
      </c>
      <c r="GH18" s="9">
        <v>169.99700000000001</v>
      </c>
      <c r="GI18" s="9">
        <v>83</v>
      </c>
      <c r="GJ18" s="9">
        <v>38.557000000000002</v>
      </c>
      <c r="GK18" s="9">
        <v>44.442999999999998</v>
      </c>
      <c r="GL18" s="9">
        <v>33.154000000000003</v>
      </c>
      <c r="GM18" s="9">
        <v>19.417999999999999</v>
      </c>
      <c r="GN18" s="9">
        <v>13.737</v>
      </c>
      <c r="GO18" s="9">
        <v>10</v>
      </c>
      <c r="GP18" s="9">
        <v>11.58</v>
      </c>
      <c r="GQ18" s="9">
        <v>10</v>
      </c>
      <c r="GR18" s="9">
        <v>197.596</v>
      </c>
      <c r="GS18" s="9">
        <v>57.151000000000003</v>
      </c>
      <c r="GT18" s="9">
        <v>140.44499999999999</v>
      </c>
      <c r="GU18" s="9">
        <v>89.56</v>
      </c>
      <c r="GV18" s="9">
        <v>18.074000000000002</v>
      </c>
      <c r="GW18" s="9">
        <v>71.486000000000004</v>
      </c>
      <c r="GX18" s="9">
        <v>81.619</v>
      </c>
      <c r="GY18" s="9">
        <v>26.050999999999998</v>
      </c>
      <c r="GZ18" s="9">
        <v>55.567</v>
      </c>
      <c r="HA18" s="9">
        <v>22.13</v>
      </c>
      <c r="HB18" s="9">
        <v>10.933999999999999</v>
      </c>
      <c r="HC18" s="9">
        <v>11.196</v>
      </c>
      <c r="HD18" s="9">
        <v>4.2880000000000003</v>
      </c>
      <c r="HE18" s="9">
        <v>2.0920000000000001</v>
      </c>
      <c r="HF18" s="9">
        <v>2.1970000000000001</v>
      </c>
      <c r="HG18" s="9">
        <v>10</v>
      </c>
      <c r="HH18" s="9">
        <v>10</v>
      </c>
      <c r="HI18" s="9">
        <v>9</v>
      </c>
      <c r="HJ18" s="9">
        <v>459.87400000000002</v>
      </c>
      <c r="HK18" s="9">
        <v>186.44399999999999</v>
      </c>
      <c r="HL18" s="9">
        <v>273.43</v>
      </c>
      <c r="HM18" s="9">
        <v>176.845</v>
      </c>
      <c r="HN18" s="9">
        <v>62.633000000000003</v>
      </c>
      <c r="HO18" s="9">
        <v>114.212</v>
      </c>
      <c r="HP18" s="9">
        <v>193.292</v>
      </c>
      <c r="HQ18" s="9">
        <v>78.863</v>
      </c>
      <c r="HR18" s="9">
        <v>114.43</v>
      </c>
      <c r="HS18" s="9">
        <v>60.87</v>
      </c>
      <c r="HT18" s="9">
        <v>27.623000000000001</v>
      </c>
      <c r="HU18" s="9">
        <v>33.247</v>
      </c>
      <c r="HV18" s="9">
        <v>28.866</v>
      </c>
      <c r="HW18" s="9">
        <v>17.326000000000001</v>
      </c>
      <c r="HX18" s="9">
        <v>11.54</v>
      </c>
      <c r="HY18" s="9">
        <v>10</v>
      </c>
      <c r="HZ18" s="9">
        <v>12</v>
      </c>
      <c r="IA18" s="9">
        <v>10</v>
      </c>
      <c r="IB18" s="9">
        <v>129.99799999999999</v>
      </c>
      <c r="IC18" s="9">
        <v>70.632000000000005</v>
      </c>
      <c r="ID18" s="9">
        <v>59.366</v>
      </c>
      <c r="IE18" s="9">
        <v>45.045000000000002</v>
      </c>
      <c r="IF18" s="9">
        <v>23.172000000000001</v>
      </c>
      <c r="IG18" s="9">
        <v>21.873000000000001</v>
      </c>
      <c r="IH18" s="9">
        <v>57.817</v>
      </c>
      <c r="II18" s="9">
        <v>32.353999999999999</v>
      </c>
      <c r="IJ18" s="9">
        <v>25.463000000000001</v>
      </c>
      <c r="IK18" s="9">
        <v>20.896999999999998</v>
      </c>
      <c r="IL18" s="9">
        <v>12.122</v>
      </c>
      <c r="IM18" s="9">
        <v>8.7759999999999998</v>
      </c>
      <c r="IN18" s="9">
        <v>6.2380000000000004</v>
      </c>
      <c r="IO18" s="9">
        <v>2.9849999999999999</v>
      </c>
      <c r="IP18" s="9">
        <v>3.254</v>
      </c>
      <c r="IQ18" s="9">
        <v>10</v>
      </c>
    </row>
    <row r="19" spans="1:251">
      <c r="A19" s="10">
        <v>44958</v>
      </c>
      <c r="B19" s="9">
        <v>804.31299999999999</v>
      </c>
      <c r="C19" s="9">
        <v>328.464</v>
      </c>
      <c r="D19" s="9">
        <v>475.85</v>
      </c>
      <c r="E19" s="9">
        <v>329.93700000000001</v>
      </c>
      <c r="F19" s="9">
        <v>121.41200000000001</v>
      </c>
      <c r="G19" s="9">
        <v>208.52500000000001</v>
      </c>
      <c r="H19" s="9">
        <v>358.99599999999998</v>
      </c>
      <c r="I19" s="9">
        <v>139.15700000000001</v>
      </c>
      <c r="J19" s="9">
        <v>219.839</v>
      </c>
      <c r="K19" s="9">
        <v>97.62</v>
      </c>
      <c r="L19" s="9">
        <v>57.35</v>
      </c>
      <c r="M19" s="9">
        <v>40.268999999999998</v>
      </c>
      <c r="N19" s="9">
        <v>17.760000000000002</v>
      </c>
      <c r="O19" s="9">
        <v>10.544</v>
      </c>
      <c r="P19" s="9">
        <v>7.2160000000000002</v>
      </c>
      <c r="Q19" s="9">
        <v>10</v>
      </c>
      <c r="R19" s="9">
        <v>10</v>
      </c>
      <c r="S19" s="9">
        <v>10</v>
      </c>
      <c r="T19" s="9">
        <v>768.99199999999996</v>
      </c>
      <c r="U19" s="9">
        <v>308.74200000000002</v>
      </c>
      <c r="V19" s="9">
        <v>460.25</v>
      </c>
      <c r="W19" s="9">
        <v>317.64</v>
      </c>
      <c r="X19" s="9">
        <v>114.89100000000001</v>
      </c>
      <c r="Y19" s="9">
        <v>202.749</v>
      </c>
      <c r="Z19" s="9">
        <v>341.11700000000002</v>
      </c>
      <c r="AA19" s="9">
        <v>129.702</v>
      </c>
      <c r="AB19" s="9">
        <v>211.41499999999999</v>
      </c>
      <c r="AC19" s="9">
        <v>92.968000000000004</v>
      </c>
      <c r="AD19" s="9">
        <v>54.098999999999997</v>
      </c>
      <c r="AE19" s="9">
        <v>38.869</v>
      </c>
      <c r="AF19" s="9">
        <v>17.265999999999998</v>
      </c>
      <c r="AG19" s="9">
        <v>10.050000000000001</v>
      </c>
      <c r="AH19" s="9">
        <v>7.2160000000000002</v>
      </c>
      <c r="AI19" s="9">
        <v>10</v>
      </c>
      <c r="AJ19" s="9">
        <v>10</v>
      </c>
      <c r="AK19" s="9">
        <v>10</v>
      </c>
      <c r="AL19" s="9">
        <v>319.017</v>
      </c>
      <c r="AM19" s="9">
        <v>143.53399999999999</v>
      </c>
      <c r="AN19" s="9">
        <v>175.483</v>
      </c>
      <c r="AO19" s="9">
        <v>143.77799999999999</v>
      </c>
      <c r="AP19" s="9">
        <v>66.998000000000005</v>
      </c>
      <c r="AQ19" s="9">
        <v>76.78</v>
      </c>
      <c r="AR19" s="9">
        <v>135.13999999999999</v>
      </c>
      <c r="AS19" s="9">
        <v>55.223999999999997</v>
      </c>
      <c r="AT19" s="9">
        <v>79.915999999999997</v>
      </c>
      <c r="AU19" s="9">
        <v>32.597000000000001</v>
      </c>
      <c r="AV19" s="9">
        <v>16.452000000000002</v>
      </c>
      <c r="AW19" s="9">
        <v>16.143999999999998</v>
      </c>
      <c r="AX19" s="9">
        <v>7.5030000000000001</v>
      </c>
      <c r="AY19" s="9">
        <v>4.8600000000000003</v>
      </c>
      <c r="AZ19" s="9">
        <v>2.6429999999999998</v>
      </c>
      <c r="BA19" s="9">
        <v>10</v>
      </c>
      <c r="BB19" s="9">
        <v>10</v>
      </c>
      <c r="BC19" s="9">
        <v>10</v>
      </c>
      <c r="BD19" s="9">
        <v>256.88099999999997</v>
      </c>
      <c r="BE19" s="9">
        <v>99.846999999999994</v>
      </c>
      <c r="BF19" s="9">
        <v>157.03399999999999</v>
      </c>
      <c r="BG19" s="9">
        <v>87.236000000000004</v>
      </c>
      <c r="BH19" s="9">
        <v>24.677</v>
      </c>
      <c r="BI19" s="9">
        <v>62.558999999999997</v>
      </c>
      <c r="BJ19" s="9">
        <v>122.77200000000001</v>
      </c>
      <c r="BK19" s="9">
        <v>44.706000000000003</v>
      </c>
      <c r="BL19" s="9">
        <v>78.066000000000003</v>
      </c>
      <c r="BM19" s="9">
        <v>41.113999999999997</v>
      </c>
      <c r="BN19" s="9">
        <v>26.577000000000002</v>
      </c>
      <c r="BO19" s="9">
        <v>14.537000000000001</v>
      </c>
      <c r="BP19" s="9">
        <v>5.7590000000000003</v>
      </c>
      <c r="BQ19" s="9">
        <v>3.887</v>
      </c>
      <c r="BR19" s="9">
        <v>1.8720000000000001</v>
      </c>
      <c r="BS19" s="9">
        <v>10</v>
      </c>
      <c r="BT19" s="9">
        <v>14</v>
      </c>
      <c r="BU19" s="9">
        <v>10</v>
      </c>
      <c r="BV19" s="9">
        <v>140.17599999999999</v>
      </c>
      <c r="BW19" s="9">
        <v>64.882999999999996</v>
      </c>
      <c r="BX19" s="9">
        <v>75.293000000000006</v>
      </c>
      <c r="BY19" s="9">
        <v>48.124000000000002</v>
      </c>
      <c r="BZ19" s="9">
        <v>17.829999999999998</v>
      </c>
      <c r="CA19" s="9">
        <v>30.294</v>
      </c>
      <c r="CB19" s="9">
        <v>64.173000000000002</v>
      </c>
      <c r="CC19" s="9">
        <v>28.295999999999999</v>
      </c>
      <c r="CD19" s="9">
        <v>35.877000000000002</v>
      </c>
      <c r="CE19" s="9">
        <v>24.478000000000002</v>
      </c>
      <c r="CF19" s="9">
        <v>16.417000000000002</v>
      </c>
      <c r="CG19" s="9">
        <v>8.0609999999999999</v>
      </c>
      <c r="CH19" s="9">
        <v>3.4009999999999998</v>
      </c>
      <c r="CI19" s="9">
        <v>2.34</v>
      </c>
      <c r="CJ19" s="9">
        <v>1.0609999999999999</v>
      </c>
      <c r="CK19" s="9">
        <v>10</v>
      </c>
      <c r="CL19" s="9">
        <v>13.726000000000001</v>
      </c>
      <c r="CM19" s="9">
        <v>10</v>
      </c>
      <c r="CN19" s="9">
        <v>116.705</v>
      </c>
      <c r="CO19" s="9">
        <v>34.965000000000003</v>
      </c>
      <c r="CP19" s="9">
        <v>81.741</v>
      </c>
      <c r="CQ19" s="9">
        <v>39.112000000000002</v>
      </c>
      <c r="CR19" s="9">
        <v>6.8470000000000004</v>
      </c>
      <c r="CS19" s="9">
        <v>32.265000000000001</v>
      </c>
      <c r="CT19" s="9">
        <v>58.598999999999997</v>
      </c>
      <c r="CU19" s="9">
        <v>16.41</v>
      </c>
      <c r="CV19" s="9">
        <v>42.189</v>
      </c>
      <c r="CW19" s="9">
        <v>16.635999999999999</v>
      </c>
      <c r="CX19" s="9">
        <v>10.16</v>
      </c>
      <c r="CY19" s="9">
        <v>6.476</v>
      </c>
      <c r="CZ19" s="9">
        <v>2.3580000000000001</v>
      </c>
      <c r="DA19" s="9">
        <v>1.548</v>
      </c>
      <c r="DB19" s="9">
        <v>0.81100000000000005</v>
      </c>
      <c r="DC19" s="9">
        <v>10</v>
      </c>
      <c r="DD19" s="9">
        <v>13.853999999999999</v>
      </c>
      <c r="DE19" s="9">
        <v>10</v>
      </c>
      <c r="DF19" s="9">
        <v>193.09299999999999</v>
      </c>
      <c r="DG19" s="9">
        <v>65.36</v>
      </c>
      <c r="DH19" s="9">
        <v>127.733</v>
      </c>
      <c r="DI19" s="9">
        <v>86.626999999999995</v>
      </c>
      <c r="DJ19" s="9">
        <v>23.216999999999999</v>
      </c>
      <c r="DK19" s="9">
        <v>63.41</v>
      </c>
      <c r="DL19" s="9">
        <v>83.206000000000003</v>
      </c>
      <c r="DM19" s="9">
        <v>29.771999999999998</v>
      </c>
      <c r="DN19" s="9">
        <v>53.433999999999997</v>
      </c>
      <c r="DO19" s="9">
        <v>19.257000000000001</v>
      </c>
      <c r="DP19" s="9">
        <v>11.069000000000001</v>
      </c>
      <c r="DQ19" s="9">
        <v>8.1880000000000006</v>
      </c>
      <c r="DR19" s="9">
        <v>4.0039999999999996</v>
      </c>
      <c r="DS19" s="9">
        <v>1.302</v>
      </c>
      <c r="DT19" s="9">
        <v>2.7010000000000001</v>
      </c>
      <c r="DU19" s="9">
        <v>10</v>
      </c>
      <c r="DV19" s="9">
        <v>10</v>
      </c>
      <c r="DW19" s="9">
        <v>9.9740000000000002</v>
      </c>
      <c r="DX19" s="9">
        <v>106.67100000000001</v>
      </c>
      <c r="DY19" s="9">
        <v>31.510999999999999</v>
      </c>
      <c r="DZ19" s="9">
        <v>75.16</v>
      </c>
      <c r="EA19" s="9">
        <v>48.732999999999997</v>
      </c>
      <c r="EB19" s="9">
        <v>14.01</v>
      </c>
      <c r="EC19" s="9">
        <v>34.722999999999999</v>
      </c>
      <c r="ED19" s="9">
        <v>46.94</v>
      </c>
      <c r="EE19" s="9">
        <v>11.319000000000001</v>
      </c>
      <c r="EF19" s="9">
        <v>35.621000000000002</v>
      </c>
      <c r="EG19" s="9">
        <v>10.231999999999999</v>
      </c>
      <c r="EH19" s="9">
        <v>5.7779999999999996</v>
      </c>
      <c r="EI19" s="9">
        <v>4.4530000000000003</v>
      </c>
      <c r="EJ19" s="9">
        <v>0.76700000000000002</v>
      </c>
      <c r="EK19" s="9">
        <v>0.40400000000000003</v>
      </c>
      <c r="EL19" s="9">
        <v>0.36299999999999999</v>
      </c>
      <c r="EM19" s="9">
        <v>10</v>
      </c>
      <c r="EN19" s="9">
        <v>10</v>
      </c>
      <c r="EO19" s="9">
        <v>10</v>
      </c>
      <c r="EP19" s="9">
        <v>86.421999999999997</v>
      </c>
      <c r="EQ19" s="9">
        <v>33.848999999999997</v>
      </c>
      <c r="ER19" s="9">
        <v>52.573</v>
      </c>
      <c r="ES19" s="9">
        <v>37.893999999999998</v>
      </c>
      <c r="ET19" s="9">
        <v>9.2070000000000007</v>
      </c>
      <c r="EU19" s="9">
        <v>28.687000000000001</v>
      </c>
      <c r="EV19" s="9">
        <v>36.265999999999998</v>
      </c>
      <c r="EW19" s="9">
        <v>18.452999999999999</v>
      </c>
      <c r="EX19" s="9">
        <v>17.812999999999999</v>
      </c>
      <c r="EY19" s="9">
        <v>9.0250000000000004</v>
      </c>
      <c r="EZ19" s="9">
        <v>5.2910000000000004</v>
      </c>
      <c r="FA19" s="9">
        <v>3.7349999999999999</v>
      </c>
      <c r="FB19" s="9">
        <v>3.2370000000000001</v>
      </c>
      <c r="FC19" s="9">
        <v>0.89900000000000002</v>
      </c>
      <c r="FD19" s="9">
        <v>2.3380000000000001</v>
      </c>
      <c r="FE19" s="9">
        <v>10</v>
      </c>
      <c r="FF19" s="9">
        <v>10</v>
      </c>
      <c r="FG19" s="9">
        <v>9</v>
      </c>
      <c r="FH19" s="9">
        <v>35.322000000000003</v>
      </c>
      <c r="FI19" s="9">
        <v>19.722000000000001</v>
      </c>
      <c r="FJ19" s="9">
        <v>15.6</v>
      </c>
      <c r="FK19" s="9">
        <v>12.297000000000001</v>
      </c>
      <c r="FL19" s="9">
        <v>6.5209999999999999</v>
      </c>
      <c r="FM19" s="9">
        <v>5.7759999999999998</v>
      </c>
      <c r="FN19" s="9">
        <v>17.879000000000001</v>
      </c>
      <c r="FO19" s="9">
        <v>9.4550000000000001</v>
      </c>
      <c r="FP19" s="9">
        <v>8.4239999999999995</v>
      </c>
      <c r="FQ19" s="9">
        <v>4.6520000000000001</v>
      </c>
      <c r="FR19" s="9">
        <v>3.2519999999999998</v>
      </c>
      <c r="FS19" s="9">
        <v>1.4</v>
      </c>
      <c r="FT19" s="9">
        <v>0.49399999999999999</v>
      </c>
      <c r="FU19" s="9">
        <v>0.49399999999999999</v>
      </c>
      <c r="FV19" s="9">
        <v>0</v>
      </c>
      <c r="FW19" s="9">
        <v>10</v>
      </c>
      <c r="FX19" s="9">
        <v>10</v>
      </c>
      <c r="FY19" s="9">
        <v>10</v>
      </c>
      <c r="FZ19" s="9">
        <v>681.61400000000003</v>
      </c>
      <c r="GA19" s="9">
        <v>259.048</v>
      </c>
      <c r="GB19" s="9">
        <v>422.56599999999997</v>
      </c>
      <c r="GC19" s="9">
        <v>290.98700000000002</v>
      </c>
      <c r="GD19" s="9">
        <v>100.11499999999999</v>
      </c>
      <c r="GE19" s="9">
        <v>190.87200000000001</v>
      </c>
      <c r="GF19" s="9">
        <v>300.303</v>
      </c>
      <c r="GG19" s="9">
        <v>108.85</v>
      </c>
      <c r="GH19" s="9">
        <v>191.453</v>
      </c>
      <c r="GI19" s="9">
        <v>77.463999999999999</v>
      </c>
      <c r="GJ19" s="9">
        <v>41.372999999999998</v>
      </c>
      <c r="GK19" s="9">
        <v>36.091000000000001</v>
      </c>
      <c r="GL19" s="9">
        <v>12.859</v>
      </c>
      <c r="GM19" s="9">
        <v>8.7100000000000009</v>
      </c>
      <c r="GN19" s="9">
        <v>4.149</v>
      </c>
      <c r="GO19" s="9">
        <v>10</v>
      </c>
      <c r="GP19" s="9">
        <v>10</v>
      </c>
      <c r="GQ19" s="9">
        <v>10</v>
      </c>
      <c r="GR19" s="9">
        <v>199.625</v>
      </c>
      <c r="GS19" s="9">
        <v>54.131</v>
      </c>
      <c r="GT19" s="9">
        <v>145.494</v>
      </c>
      <c r="GU19" s="9">
        <v>86.177000000000007</v>
      </c>
      <c r="GV19" s="9">
        <v>15.089</v>
      </c>
      <c r="GW19" s="9">
        <v>71.087999999999994</v>
      </c>
      <c r="GX19" s="9">
        <v>93.073999999999998</v>
      </c>
      <c r="GY19" s="9">
        <v>29.449000000000002</v>
      </c>
      <c r="GZ19" s="9">
        <v>63.625999999999998</v>
      </c>
      <c r="HA19" s="9">
        <v>17.46</v>
      </c>
      <c r="HB19" s="9">
        <v>8.3079999999999998</v>
      </c>
      <c r="HC19" s="9">
        <v>9.1530000000000005</v>
      </c>
      <c r="HD19" s="9">
        <v>2.9129999999999998</v>
      </c>
      <c r="HE19" s="9">
        <v>1.286</v>
      </c>
      <c r="HF19" s="9">
        <v>1.627</v>
      </c>
      <c r="HG19" s="9">
        <v>10</v>
      </c>
      <c r="HH19" s="9">
        <v>10</v>
      </c>
      <c r="HI19" s="9">
        <v>10</v>
      </c>
      <c r="HJ19" s="9">
        <v>481.98899999999998</v>
      </c>
      <c r="HK19" s="9">
        <v>204.917</v>
      </c>
      <c r="HL19" s="9">
        <v>277.072</v>
      </c>
      <c r="HM19" s="9">
        <v>204.81</v>
      </c>
      <c r="HN19" s="9">
        <v>85.025999999999996</v>
      </c>
      <c r="HO19" s="9">
        <v>119.78400000000001</v>
      </c>
      <c r="HP19" s="9">
        <v>207.22900000000001</v>
      </c>
      <c r="HQ19" s="9">
        <v>79.400999999999996</v>
      </c>
      <c r="HR19" s="9">
        <v>127.828</v>
      </c>
      <c r="HS19" s="9">
        <v>60.003</v>
      </c>
      <c r="HT19" s="9">
        <v>33.064999999999998</v>
      </c>
      <c r="HU19" s="9">
        <v>26.937999999999999</v>
      </c>
      <c r="HV19" s="9">
        <v>9.9459999999999997</v>
      </c>
      <c r="HW19" s="9">
        <v>7.4240000000000004</v>
      </c>
      <c r="HX19" s="9">
        <v>2.5219999999999998</v>
      </c>
      <c r="HY19" s="9">
        <v>10</v>
      </c>
      <c r="HZ19" s="9">
        <v>10</v>
      </c>
      <c r="IA19" s="9">
        <v>10</v>
      </c>
      <c r="IB19" s="9">
        <v>122.699</v>
      </c>
      <c r="IC19" s="9">
        <v>69.415000000000006</v>
      </c>
      <c r="ID19" s="9">
        <v>53.283999999999999</v>
      </c>
      <c r="IE19" s="9">
        <v>38.950000000000003</v>
      </c>
      <c r="IF19" s="9">
        <v>21.297000000000001</v>
      </c>
      <c r="IG19" s="9">
        <v>17.652999999999999</v>
      </c>
      <c r="IH19" s="9">
        <v>58.692999999999998</v>
      </c>
      <c r="II19" s="9">
        <v>30.306999999999999</v>
      </c>
      <c r="IJ19" s="9">
        <v>28.385999999999999</v>
      </c>
      <c r="IK19" s="9">
        <v>20.155999999999999</v>
      </c>
      <c r="IL19" s="9">
        <v>15.978</v>
      </c>
      <c r="IM19" s="9">
        <v>4.1779999999999999</v>
      </c>
      <c r="IN19" s="9">
        <v>4.9009999999999998</v>
      </c>
      <c r="IO19" s="9">
        <v>1.8340000000000001</v>
      </c>
      <c r="IP19" s="9">
        <v>3.0670000000000002</v>
      </c>
      <c r="IQ19" s="9">
        <v>10</v>
      </c>
    </row>
    <row r="20" spans="1:251">
      <c r="A20" s="10">
        <v>45323</v>
      </c>
      <c r="B20" s="9">
        <v>888.95600000000002</v>
      </c>
      <c r="C20" s="9">
        <v>359.17899999999997</v>
      </c>
      <c r="D20" s="9">
        <v>529.77700000000004</v>
      </c>
      <c r="E20" s="9">
        <v>353.59899999999999</v>
      </c>
      <c r="F20" s="9">
        <v>125.438</v>
      </c>
      <c r="G20" s="9">
        <v>228.16</v>
      </c>
      <c r="H20" s="9">
        <v>367.221</v>
      </c>
      <c r="I20" s="9">
        <v>150.476</v>
      </c>
      <c r="J20" s="9">
        <v>216.745</v>
      </c>
      <c r="K20" s="9">
        <v>132.72</v>
      </c>
      <c r="L20" s="9">
        <v>64.040999999999997</v>
      </c>
      <c r="M20" s="9">
        <v>68.680000000000007</v>
      </c>
      <c r="N20" s="9">
        <v>35.415999999999997</v>
      </c>
      <c r="O20" s="9">
        <v>19.224</v>
      </c>
      <c r="P20" s="9">
        <v>16.192</v>
      </c>
      <c r="Q20" s="9">
        <v>10</v>
      </c>
      <c r="R20" s="9">
        <v>12</v>
      </c>
      <c r="S20" s="9">
        <v>10</v>
      </c>
      <c r="T20" s="9">
        <v>852.11300000000006</v>
      </c>
      <c r="U20" s="9">
        <v>337.423</v>
      </c>
      <c r="V20" s="9">
        <v>514.69000000000005</v>
      </c>
      <c r="W20" s="9">
        <v>337.46</v>
      </c>
      <c r="X20" s="9">
        <v>116.42700000000001</v>
      </c>
      <c r="Y20" s="9">
        <v>221.03299999999999</v>
      </c>
      <c r="Z20" s="9">
        <v>352.57299999999998</v>
      </c>
      <c r="AA20" s="9">
        <v>142.15600000000001</v>
      </c>
      <c r="AB20" s="9">
        <v>210.417</v>
      </c>
      <c r="AC20" s="9">
        <v>127.997</v>
      </c>
      <c r="AD20" s="9">
        <v>60.485999999999997</v>
      </c>
      <c r="AE20" s="9">
        <v>67.510999999999996</v>
      </c>
      <c r="AF20" s="9">
        <v>34.082999999999998</v>
      </c>
      <c r="AG20" s="9">
        <v>18.353999999999999</v>
      </c>
      <c r="AH20" s="9">
        <v>15.728999999999999</v>
      </c>
      <c r="AI20" s="9">
        <v>10</v>
      </c>
      <c r="AJ20" s="9">
        <v>12</v>
      </c>
      <c r="AK20" s="9">
        <v>10</v>
      </c>
      <c r="AL20" s="9">
        <v>344.90100000000001</v>
      </c>
      <c r="AM20" s="9">
        <v>159.85</v>
      </c>
      <c r="AN20" s="9">
        <v>185.05199999999999</v>
      </c>
      <c r="AO20" s="9">
        <v>145.96299999999999</v>
      </c>
      <c r="AP20" s="9">
        <v>60.076999999999998</v>
      </c>
      <c r="AQ20" s="9">
        <v>85.885999999999996</v>
      </c>
      <c r="AR20" s="9">
        <v>140.36799999999999</v>
      </c>
      <c r="AS20" s="9">
        <v>65.289000000000001</v>
      </c>
      <c r="AT20" s="9">
        <v>75.078000000000003</v>
      </c>
      <c r="AU20" s="9">
        <v>46.887</v>
      </c>
      <c r="AV20" s="9">
        <v>28.015000000000001</v>
      </c>
      <c r="AW20" s="9">
        <v>18.873000000000001</v>
      </c>
      <c r="AX20" s="9">
        <v>11.683999999999999</v>
      </c>
      <c r="AY20" s="9">
        <v>6.4690000000000003</v>
      </c>
      <c r="AZ20" s="9">
        <v>5.2149999999999999</v>
      </c>
      <c r="BA20" s="9">
        <v>10</v>
      </c>
      <c r="BB20" s="9">
        <v>10.648</v>
      </c>
      <c r="BC20" s="9">
        <v>10</v>
      </c>
      <c r="BD20" s="9">
        <v>312.88400000000001</v>
      </c>
      <c r="BE20" s="9">
        <v>112.54900000000001</v>
      </c>
      <c r="BF20" s="9">
        <v>200.33500000000001</v>
      </c>
      <c r="BG20" s="9">
        <v>109.976</v>
      </c>
      <c r="BH20" s="9">
        <v>34.957999999999998</v>
      </c>
      <c r="BI20" s="9">
        <v>75.018000000000001</v>
      </c>
      <c r="BJ20" s="9">
        <v>131.57400000000001</v>
      </c>
      <c r="BK20" s="9">
        <v>48.97</v>
      </c>
      <c r="BL20" s="9">
        <v>82.602999999999994</v>
      </c>
      <c r="BM20" s="9">
        <v>56.996000000000002</v>
      </c>
      <c r="BN20" s="9">
        <v>23.201000000000001</v>
      </c>
      <c r="BO20" s="9">
        <v>33.795000000000002</v>
      </c>
      <c r="BP20" s="9">
        <v>14.337999999999999</v>
      </c>
      <c r="BQ20" s="9">
        <v>5.4189999999999996</v>
      </c>
      <c r="BR20" s="9">
        <v>8.9190000000000005</v>
      </c>
      <c r="BS20" s="9">
        <v>12</v>
      </c>
      <c r="BT20" s="9">
        <v>13</v>
      </c>
      <c r="BU20" s="9">
        <v>10.882999999999999</v>
      </c>
      <c r="BV20" s="9">
        <v>172.22200000000001</v>
      </c>
      <c r="BW20" s="9">
        <v>67.16</v>
      </c>
      <c r="BX20" s="9">
        <v>105.06100000000001</v>
      </c>
      <c r="BY20" s="9">
        <v>61.713000000000001</v>
      </c>
      <c r="BZ20" s="9">
        <v>24.152000000000001</v>
      </c>
      <c r="CA20" s="9">
        <v>37.561</v>
      </c>
      <c r="CB20" s="9">
        <v>70.620999999999995</v>
      </c>
      <c r="CC20" s="9">
        <v>27.28</v>
      </c>
      <c r="CD20" s="9">
        <v>43.341999999999999</v>
      </c>
      <c r="CE20" s="9">
        <v>32.087000000000003</v>
      </c>
      <c r="CF20" s="9">
        <v>13.010999999999999</v>
      </c>
      <c r="CG20" s="9">
        <v>19.076000000000001</v>
      </c>
      <c r="CH20" s="9">
        <v>7.8010000000000002</v>
      </c>
      <c r="CI20" s="9">
        <v>2.718</v>
      </c>
      <c r="CJ20" s="9">
        <v>5.0819999999999999</v>
      </c>
      <c r="CK20" s="9">
        <v>11.472</v>
      </c>
      <c r="CL20" s="9">
        <v>10</v>
      </c>
      <c r="CM20" s="9">
        <v>12</v>
      </c>
      <c r="CN20" s="9">
        <v>140.66200000000001</v>
      </c>
      <c r="CO20" s="9">
        <v>45.387999999999998</v>
      </c>
      <c r="CP20" s="9">
        <v>95.274000000000001</v>
      </c>
      <c r="CQ20" s="9">
        <v>48.264000000000003</v>
      </c>
      <c r="CR20" s="9">
        <v>10.805999999999999</v>
      </c>
      <c r="CS20" s="9">
        <v>37.457000000000001</v>
      </c>
      <c r="CT20" s="9">
        <v>60.953000000000003</v>
      </c>
      <c r="CU20" s="9">
        <v>21.690999999999999</v>
      </c>
      <c r="CV20" s="9">
        <v>39.262</v>
      </c>
      <c r="CW20" s="9">
        <v>24.908999999999999</v>
      </c>
      <c r="CX20" s="9">
        <v>10.19</v>
      </c>
      <c r="CY20" s="9">
        <v>14.718999999999999</v>
      </c>
      <c r="CZ20" s="9">
        <v>6.5369999999999999</v>
      </c>
      <c r="DA20" s="9">
        <v>2.7010000000000001</v>
      </c>
      <c r="DB20" s="9">
        <v>3.8359999999999999</v>
      </c>
      <c r="DC20" s="9">
        <v>12</v>
      </c>
      <c r="DD20" s="9">
        <v>15</v>
      </c>
      <c r="DE20" s="9">
        <v>10</v>
      </c>
      <c r="DF20" s="9">
        <v>194.327</v>
      </c>
      <c r="DG20" s="9">
        <v>65.025000000000006</v>
      </c>
      <c r="DH20" s="9">
        <v>129.30199999999999</v>
      </c>
      <c r="DI20" s="9">
        <v>81.52</v>
      </c>
      <c r="DJ20" s="9">
        <v>21.391999999999999</v>
      </c>
      <c r="DK20" s="9">
        <v>60.128</v>
      </c>
      <c r="DL20" s="9">
        <v>80.632000000000005</v>
      </c>
      <c r="DM20" s="9">
        <v>27.896000000000001</v>
      </c>
      <c r="DN20" s="9">
        <v>52.734999999999999</v>
      </c>
      <c r="DO20" s="9">
        <v>24.114000000000001</v>
      </c>
      <c r="DP20" s="9">
        <v>9.2710000000000008</v>
      </c>
      <c r="DQ20" s="9">
        <v>14.843999999999999</v>
      </c>
      <c r="DR20" s="9">
        <v>8.0609999999999999</v>
      </c>
      <c r="DS20" s="9">
        <v>6.4660000000000002</v>
      </c>
      <c r="DT20" s="9">
        <v>1.5960000000000001</v>
      </c>
      <c r="DU20" s="9">
        <v>10</v>
      </c>
      <c r="DV20" s="9">
        <v>10.986000000000001</v>
      </c>
      <c r="DW20" s="9">
        <v>10</v>
      </c>
      <c r="DX20" s="9">
        <v>105.161</v>
      </c>
      <c r="DY20" s="9">
        <v>34.774000000000001</v>
      </c>
      <c r="DZ20" s="9">
        <v>70.387</v>
      </c>
      <c r="EA20" s="9">
        <v>41.116</v>
      </c>
      <c r="EB20" s="9">
        <v>11.875999999999999</v>
      </c>
      <c r="EC20" s="9">
        <v>29.24</v>
      </c>
      <c r="ED20" s="9">
        <v>46.387999999999998</v>
      </c>
      <c r="EE20" s="9">
        <v>16.12</v>
      </c>
      <c r="EF20" s="9">
        <v>30.268000000000001</v>
      </c>
      <c r="EG20" s="9">
        <v>13.986000000000001</v>
      </c>
      <c r="EH20" s="9">
        <v>3.7669999999999999</v>
      </c>
      <c r="EI20" s="9">
        <v>10.218999999999999</v>
      </c>
      <c r="EJ20" s="9">
        <v>3.67</v>
      </c>
      <c r="EK20" s="9">
        <v>3.01</v>
      </c>
      <c r="EL20" s="9">
        <v>0.66</v>
      </c>
      <c r="EM20" s="9">
        <v>10</v>
      </c>
      <c r="EN20" s="9">
        <v>10.742000000000001</v>
      </c>
      <c r="EO20" s="9">
        <v>10</v>
      </c>
      <c r="EP20" s="9">
        <v>89.167000000000002</v>
      </c>
      <c r="EQ20" s="9">
        <v>30.251000000000001</v>
      </c>
      <c r="ER20" s="9">
        <v>58.914999999999999</v>
      </c>
      <c r="ES20" s="9">
        <v>40.404000000000003</v>
      </c>
      <c r="ET20" s="9">
        <v>9.516</v>
      </c>
      <c r="EU20" s="9">
        <v>30.888000000000002</v>
      </c>
      <c r="EV20" s="9">
        <v>34.244</v>
      </c>
      <c r="EW20" s="9">
        <v>11.776</v>
      </c>
      <c r="EX20" s="9">
        <v>22.468</v>
      </c>
      <c r="EY20" s="9">
        <v>10.128</v>
      </c>
      <c r="EZ20" s="9">
        <v>5.5039999999999996</v>
      </c>
      <c r="FA20" s="9">
        <v>4.6239999999999997</v>
      </c>
      <c r="FB20" s="9">
        <v>4.391</v>
      </c>
      <c r="FC20" s="9">
        <v>3.4550000000000001</v>
      </c>
      <c r="FD20" s="9">
        <v>0.93600000000000005</v>
      </c>
      <c r="FE20" s="9">
        <v>10</v>
      </c>
      <c r="FF20" s="9">
        <v>10.818</v>
      </c>
      <c r="FG20" s="9">
        <v>8.2590000000000003</v>
      </c>
      <c r="FH20" s="9">
        <v>36.843000000000004</v>
      </c>
      <c r="FI20" s="9">
        <v>21.756</v>
      </c>
      <c r="FJ20" s="9">
        <v>15.087999999999999</v>
      </c>
      <c r="FK20" s="9">
        <v>16.138999999999999</v>
      </c>
      <c r="FL20" s="9">
        <v>9.0109999999999992</v>
      </c>
      <c r="FM20" s="9">
        <v>7.1280000000000001</v>
      </c>
      <c r="FN20" s="9">
        <v>14.648</v>
      </c>
      <c r="FO20" s="9">
        <v>8.32</v>
      </c>
      <c r="FP20" s="9">
        <v>6.3280000000000003</v>
      </c>
      <c r="FQ20" s="9">
        <v>4.7229999999999999</v>
      </c>
      <c r="FR20" s="9">
        <v>3.5550000000000002</v>
      </c>
      <c r="FS20" s="9">
        <v>1.169</v>
      </c>
      <c r="FT20" s="9">
        <v>1.333</v>
      </c>
      <c r="FU20" s="9">
        <v>0.86899999999999999</v>
      </c>
      <c r="FV20" s="9">
        <v>0.46300000000000002</v>
      </c>
      <c r="FW20" s="9">
        <v>10</v>
      </c>
      <c r="FX20" s="9">
        <v>10</v>
      </c>
      <c r="FY20" s="9">
        <v>9.9740000000000002</v>
      </c>
      <c r="FZ20" s="9">
        <v>765.505</v>
      </c>
      <c r="GA20" s="9">
        <v>301.07400000000001</v>
      </c>
      <c r="GB20" s="9">
        <v>464.43</v>
      </c>
      <c r="GC20" s="9">
        <v>312.83999999999997</v>
      </c>
      <c r="GD20" s="9">
        <v>108.66</v>
      </c>
      <c r="GE20" s="9">
        <v>204.18</v>
      </c>
      <c r="GF20" s="9">
        <v>316.47500000000002</v>
      </c>
      <c r="GG20" s="9">
        <v>125.46299999999999</v>
      </c>
      <c r="GH20" s="9">
        <v>191.011</v>
      </c>
      <c r="GI20" s="9">
        <v>110.715</v>
      </c>
      <c r="GJ20" s="9">
        <v>53.771999999999998</v>
      </c>
      <c r="GK20" s="9">
        <v>56.942999999999998</v>
      </c>
      <c r="GL20" s="9">
        <v>25.475999999999999</v>
      </c>
      <c r="GM20" s="9">
        <v>13.179</v>
      </c>
      <c r="GN20" s="9">
        <v>12.297000000000001</v>
      </c>
      <c r="GO20" s="9">
        <v>10</v>
      </c>
      <c r="GP20" s="9">
        <v>11.087</v>
      </c>
      <c r="GQ20" s="9">
        <v>10</v>
      </c>
      <c r="GR20" s="9">
        <v>249.233</v>
      </c>
      <c r="GS20" s="9">
        <v>86.14</v>
      </c>
      <c r="GT20" s="9">
        <v>163.09299999999999</v>
      </c>
      <c r="GU20" s="9">
        <v>109.17700000000001</v>
      </c>
      <c r="GV20" s="9">
        <v>29.582999999999998</v>
      </c>
      <c r="GW20" s="9">
        <v>79.593999999999994</v>
      </c>
      <c r="GX20" s="9">
        <v>108.523</v>
      </c>
      <c r="GY20" s="9">
        <v>40.715000000000003</v>
      </c>
      <c r="GZ20" s="9">
        <v>67.808000000000007</v>
      </c>
      <c r="HA20" s="9">
        <v>28.006</v>
      </c>
      <c r="HB20" s="9">
        <v>13.994</v>
      </c>
      <c r="HC20" s="9">
        <v>14.012</v>
      </c>
      <c r="HD20" s="9">
        <v>3.5270000000000001</v>
      </c>
      <c r="HE20" s="9">
        <v>1.847</v>
      </c>
      <c r="HF20" s="9">
        <v>1.68</v>
      </c>
      <c r="HG20" s="9">
        <v>10</v>
      </c>
      <c r="HH20" s="9">
        <v>10</v>
      </c>
      <c r="HI20" s="9">
        <v>10</v>
      </c>
      <c r="HJ20" s="9">
        <v>516.27099999999996</v>
      </c>
      <c r="HK20" s="9">
        <v>214.934</v>
      </c>
      <c r="HL20" s="9">
        <v>301.33699999999999</v>
      </c>
      <c r="HM20" s="9">
        <v>203.66200000000001</v>
      </c>
      <c r="HN20" s="9">
        <v>79.076999999999998</v>
      </c>
      <c r="HO20" s="9">
        <v>124.586</v>
      </c>
      <c r="HP20" s="9">
        <v>207.95099999999999</v>
      </c>
      <c r="HQ20" s="9">
        <v>84.748000000000005</v>
      </c>
      <c r="HR20" s="9">
        <v>123.20399999999999</v>
      </c>
      <c r="HS20" s="9">
        <v>82.709000000000003</v>
      </c>
      <c r="HT20" s="9">
        <v>39.777999999999999</v>
      </c>
      <c r="HU20" s="9">
        <v>42.930999999999997</v>
      </c>
      <c r="HV20" s="9">
        <v>21.949000000000002</v>
      </c>
      <c r="HW20" s="9">
        <v>11.332000000000001</v>
      </c>
      <c r="HX20" s="9">
        <v>10.617000000000001</v>
      </c>
      <c r="HY20" s="9">
        <v>10</v>
      </c>
      <c r="HZ20" s="9">
        <v>12</v>
      </c>
      <c r="IA20" s="9">
        <v>10</v>
      </c>
      <c r="IB20" s="9">
        <v>123.452</v>
      </c>
      <c r="IC20" s="9">
        <v>58.104999999999997</v>
      </c>
      <c r="ID20" s="9">
        <v>65.346999999999994</v>
      </c>
      <c r="IE20" s="9">
        <v>40.759</v>
      </c>
      <c r="IF20" s="9">
        <v>16.777999999999999</v>
      </c>
      <c r="IG20" s="9">
        <v>23.981000000000002</v>
      </c>
      <c r="IH20" s="9">
        <v>50.747</v>
      </c>
      <c r="II20" s="9">
        <v>25.013000000000002</v>
      </c>
      <c r="IJ20" s="9">
        <v>25.734000000000002</v>
      </c>
      <c r="IK20" s="9">
        <v>22.006</v>
      </c>
      <c r="IL20" s="9">
        <v>10.269</v>
      </c>
      <c r="IM20" s="9">
        <v>11.737</v>
      </c>
      <c r="IN20" s="9">
        <v>9.94</v>
      </c>
      <c r="IO20" s="9">
        <v>6.0439999999999996</v>
      </c>
      <c r="IP20" s="9">
        <v>3.895</v>
      </c>
      <c r="IQ20" s="9">
        <v>10</v>
      </c>
    </row>
    <row r="21" spans="1:251">
      <c r="A21" s="10">
        <v>45689</v>
      </c>
      <c r="B21" s="9">
        <v>818.89599999999996</v>
      </c>
      <c r="C21" s="9">
        <v>331.14299999999997</v>
      </c>
      <c r="D21" s="9">
        <v>487.75299999999999</v>
      </c>
      <c r="E21" s="9">
        <v>340.56299999999999</v>
      </c>
      <c r="F21" s="9">
        <v>125.839</v>
      </c>
      <c r="G21" s="9">
        <v>214.72399999999999</v>
      </c>
      <c r="H21" s="9">
        <v>337.041</v>
      </c>
      <c r="I21" s="9">
        <v>137.31</v>
      </c>
      <c r="J21" s="9">
        <v>199.73099999999999</v>
      </c>
      <c r="K21" s="9">
        <v>110.96899999999999</v>
      </c>
      <c r="L21" s="9">
        <v>47.405000000000001</v>
      </c>
      <c r="M21" s="9">
        <v>63.564</v>
      </c>
      <c r="N21" s="9">
        <v>30.323</v>
      </c>
      <c r="O21" s="9">
        <v>20.588000000000001</v>
      </c>
      <c r="P21" s="9">
        <v>9.734</v>
      </c>
      <c r="Q21" s="9">
        <v>10</v>
      </c>
      <c r="R21" s="9">
        <v>10</v>
      </c>
      <c r="S21" s="9">
        <v>10</v>
      </c>
      <c r="T21" s="9">
        <v>795.09900000000005</v>
      </c>
      <c r="U21" s="9">
        <v>319.37099999999998</v>
      </c>
      <c r="V21" s="9">
        <v>475.72800000000001</v>
      </c>
      <c r="W21" s="9">
        <v>328.68400000000003</v>
      </c>
      <c r="X21" s="9">
        <v>120.152</v>
      </c>
      <c r="Y21" s="9">
        <v>208.53200000000001</v>
      </c>
      <c r="Z21" s="9">
        <v>326.21699999999998</v>
      </c>
      <c r="AA21" s="9">
        <v>132.31899999999999</v>
      </c>
      <c r="AB21" s="9">
        <v>193.89699999999999</v>
      </c>
      <c r="AC21" s="9">
        <v>110.309</v>
      </c>
      <c r="AD21" s="9">
        <v>46.744</v>
      </c>
      <c r="AE21" s="9">
        <v>63.564</v>
      </c>
      <c r="AF21" s="9">
        <v>29.89</v>
      </c>
      <c r="AG21" s="9">
        <v>20.155999999999999</v>
      </c>
      <c r="AH21" s="9">
        <v>9.734</v>
      </c>
      <c r="AI21" s="9">
        <v>10</v>
      </c>
      <c r="AJ21" s="9">
        <v>10</v>
      </c>
      <c r="AK21" s="9">
        <v>10</v>
      </c>
      <c r="AL21" s="9">
        <v>344.42399999999998</v>
      </c>
      <c r="AM21" s="9">
        <v>152.04900000000001</v>
      </c>
      <c r="AN21" s="9">
        <v>192.376</v>
      </c>
      <c r="AO21" s="9">
        <v>162.97200000000001</v>
      </c>
      <c r="AP21" s="9">
        <v>72.515000000000001</v>
      </c>
      <c r="AQ21" s="9">
        <v>90.457999999999998</v>
      </c>
      <c r="AR21" s="9">
        <v>131.696</v>
      </c>
      <c r="AS21" s="9">
        <v>55.109000000000002</v>
      </c>
      <c r="AT21" s="9">
        <v>76.587000000000003</v>
      </c>
      <c r="AU21" s="9">
        <v>37.987000000000002</v>
      </c>
      <c r="AV21" s="9">
        <v>18.091000000000001</v>
      </c>
      <c r="AW21" s="9">
        <v>19.896000000000001</v>
      </c>
      <c r="AX21" s="9">
        <v>11.769</v>
      </c>
      <c r="AY21" s="9">
        <v>6.3339999999999996</v>
      </c>
      <c r="AZ21" s="9">
        <v>5.4349999999999996</v>
      </c>
      <c r="BA21" s="9">
        <v>10</v>
      </c>
      <c r="BB21" s="9">
        <v>10</v>
      </c>
      <c r="BC21" s="9">
        <v>10</v>
      </c>
      <c r="BD21" s="9">
        <v>281.91399999999999</v>
      </c>
      <c r="BE21" s="9">
        <v>107.47799999999999</v>
      </c>
      <c r="BF21" s="9">
        <v>174.43600000000001</v>
      </c>
      <c r="BG21" s="9">
        <v>93.745000000000005</v>
      </c>
      <c r="BH21" s="9">
        <v>29.135000000000002</v>
      </c>
      <c r="BI21" s="9">
        <v>64.61</v>
      </c>
      <c r="BJ21" s="9">
        <v>127.096</v>
      </c>
      <c r="BK21" s="9">
        <v>51.393999999999998</v>
      </c>
      <c r="BL21" s="9">
        <v>75.701999999999998</v>
      </c>
      <c r="BM21" s="9">
        <v>50.674999999999997</v>
      </c>
      <c r="BN21" s="9">
        <v>18.648</v>
      </c>
      <c r="BO21" s="9">
        <v>32.027000000000001</v>
      </c>
      <c r="BP21" s="9">
        <v>10.398</v>
      </c>
      <c r="BQ21" s="9">
        <v>8.3010000000000002</v>
      </c>
      <c r="BR21" s="9">
        <v>2.097</v>
      </c>
      <c r="BS21" s="9">
        <v>11</v>
      </c>
      <c r="BT21" s="9">
        <v>14</v>
      </c>
      <c r="BU21" s="9">
        <v>10</v>
      </c>
      <c r="BV21" s="9">
        <v>163.613</v>
      </c>
      <c r="BW21" s="9">
        <v>73.203000000000003</v>
      </c>
      <c r="BX21" s="9">
        <v>90.41</v>
      </c>
      <c r="BY21" s="9">
        <v>54.46</v>
      </c>
      <c r="BZ21" s="9">
        <v>21.631</v>
      </c>
      <c r="CA21" s="9">
        <v>32.829000000000001</v>
      </c>
      <c r="CB21" s="9">
        <v>68.573999999999998</v>
      </c>
      <c r="CC21" s="9">
        <v>33.319000000000003</v>
      </c>
      <c r="CD21" s="9">
        <v>35.253999999999998</v>
      </c>
      <c r="CE21" s="9">
        <v>35.645000000000003</v>
      </c>
      <c r="CF21" s="9">
        <v>14.785</v>
      </c>
      <c r="CG21" s="9">
        <v>20.86</v>
      </c>
      <c r="CH21" s="9">
        <v>4.9349999999999996</v>
      </c>
      <c r="CI21" s="9">
        <v>3.4689999999999999</v>
      </c>
      <c r="CJ21" s="9">
        <v>1.466</v>
      </c>
      <c r="CK21" s="9">
        <v>12</v>
      </c>
      <c r="CL21" s="9">
        <v>13.297000000000001</v>
      </c>
      <c r="CM21" s="9">
        <v>10</v>
      </c>
      <c r="CN21" s="9">
        <v>118.301</v>
      </c>
      <c r="CO21" s="9">
        <v>34.274999999999999</v>
      </c>
      <c r="CP21" s="9">
        <v>84.025999999999996</v>
      </c>
      <c r="CQ21" s="9">
        <v>39.284999999999997</v>
      </c>
      <c r="CR21" s="9">
        <v>7.5049999999999999</v>
      </c>
      <c r="CS21" s="9">
        <v>31.780999999999999</v>
      </c>
      <c r="CT21" s="9">
        <v>58.521999999999998</v>
      </c>
      <c r="CU21" s="9">
        <v>18.074999999999999</v>
      </c>
      <c r="CV21" s="9">
        <v>40.447000000000003</v>
      </c>
      <c r="CW21" s="9">
        <v>15.03</v>
      </c>
      <c r="CX21" s="9">
        <v>3.863</v>
      </c>
      <c r="CY21" s="9">
        <v>11.167</v>
      </c>
      <c r="CZ21" s="9">
        <v>5.4630000000000001</v>
      </c>
      <c r="DA21" s="9">
        <v>4.8319999999999999</v>
      </c>
      <c r="DB21" s="9">
        <v>0.63100000000000001</v>
      </c>
      <c r="DC21" s="9">
        <v>10</v>
      </c>
      <c r="DD21" s="9">
        <v>15</v>
      </c>
      <c r="DE21" s="9">
        <v>10</v>
      </c>
      <c r="DF21" s="9">
        <v>168.761</v>
      </c>
      <c r="DG21" s="9">
        <v>59.844000000000001</v>
      </c>
      <c r="DH21" s="9">
        <v>108.916</v>
      </c>
      <c r="DI21" s="9">
        <v>71.965999999999994</v>
      </c>
      <c r="DJ21" s="9">
        <v>18.501999999999999</v>
      </c>
      <c r="DK21" s="9">
        <v>53.465000000000003</v>
      </c>
      <c r="DL21" s="9">
        <v>67.424999999999997</v>
      </c>
      <c r="DM21" s="9">
        <v>25.815999999999999</v>
      </c>
      <c r="DN21" s="9">
        <v>41.609000000000002</v>
      </c>
      <c r="DO21" s="9">
        <v>21.646999999999998</v>
      </c>
      <c r="DP21" s="9">
        <v>10.006</v>
      </c>
      <c r="DQ21" s="9">
        <v>11.641</v>
      </c>
      <c r="DR21" s="9">
        <v>7.7229999999999999</v>
      </c>
      <c r="DS21" s="9">
        <v>5.5209999999999999</v>
      </c>
      <c r="DT21" s="9">
        <v>2.202</v>
      </c>
      <c r="DU21" s="9">
        <v>10</v>
      </c>
      <c r="DV21" s="9">
        <v>12.048999999999999</v>
      </c>
      <c r="DW21" s="9">
        <v>10</v>
      </c>
      <c r="DX21" s="9">
        <v>95.218999999999994</v>
      </c>
      <c r="DY21" s="9">
        <v>29.332000000000001</v>
      </c>
      <c r="DZ21" s="9">
        <v>65.887</v>
      </c>
      <c r="EA21" s="9">
        <v>40.115000000000002</v>
      </c>
      <c r="EB21" s="9">
        <v>9.2780000000000005</v>
      </c>
      <c r="EC21" s="9">
        <v>30.837</v>
      </c>
      <c r="ED21" s="9">
        <v>38.148000000000003</v>
      </c>
      <c r="EE21" s="9">
        <v>12.467000000000001</v>
      </c>
      <c r="EF21" s="9">
        <v>25.681000000000001</v>
      </c>
      <c r="EG21" s="9">
        <v>12.725</v>
      </c>
      <c r="EH21" s="9">
        <v>5.327</v>
      </c>
      <c r="EI21" s="9">
        <v>7.3979999999999997</v>
      </c>
      <c r="EJ21" s="9">
        <v>4.2309999999999999</v>
      </c>
      <c r="EK21" s="9">
        <v>2.2589999999999999</v>
      </c>
      <c r="EL21" s="9">
        <v>1.972</v>
      </c>
      <c r="EM21" s="9">
        <v>10</v>
      </c>
      <c r="EN21" s="9">
        <v>11.423</v>
      </c>
      <c r="EO21" s="9">
        <v>10</v>
      </c>
      <c r="EP21" s="9">
        <v>73.542000000000002</v>
      </c>
      <c r="EQ21" s="9">
        <v>30.513000000000002</v>
      </c>
      <c r="ER21" s="9">
        <v>43.029000000000003</v>
      </c>
      <c r="ES21" s="9">
        <v>31.850999999999999</v>
      </c>
      <c r="ET21" s="9">
        <v>9.2240000000000002</v>
      </c>
      <c r="EU21" s="9">
        <v>22.628</v>
      </c>
      <c r="EV21" s="9">
        <v>29.277000000000001</v>
      </c>
      <c r="EW21" s="9">
        <v>13.349</v>
      </c>
      <c r="EX21" s="9">
        <v>15.928000000000001</v>
      </c>
      <c r="EY21" s="9">
        <v>8.9209999999999994</v>
      </c>
      <c r="EZ21" s="9">
        <v>4.6779999999999999</v>
      </c>
      <c r="FA21" s="9">
        <v>4.2430000000000003</v>
      </c>
      <c r="FB21" s="9">
        <v>3.492</v>
      </c>
      <c r="FC21" s="9">
        <v>3.262</v>
      </c>
      <c r="FD21" s="9">
        <v>0.23</v>
      </c>
      <c r="FE21" s="9">
        <v>10</v>
      </c>
      <c r="FF21" s="9">
        <v>12.045</v>
      </c>
      <c r="FG21" s="9">
        <v>9</v>
      </c>
      <c r="FH21" s="9">
        <v>23.797000000000001</v>
      </c>
      <c r="FI21" s="9">
        <v>11.772</v>
      </c>
      <c r="FJ21" s="9">
        <v>12.025</v>
      </c>
      <c r="FK21" s="9">
        <v>11.879</v>
      </c>
      <c r="FL21" s="9">
        <v>5.6879999999999997</v>
      </c>
      <c r="FM21" s="9">
        <v>6.1909999999999998</v>
      </c>
      <c r="FN21" s="9">
        <v>10.824999999999999</v>
      </c>
      <c r="FO21" s="9">
        <v>4.9909999999999997</v>
      </c>
      <c r="FP21" s="9">
        <v>5.8339999999999996</v>
      </c>
      <c r="FQ21" s="9">
        <v>0.66100000000000003</v>
      </c>
      <c r="FR21" s="9">
        <v>0.66100000000000003</v>
      </c>
      <c r="FS21" s="9">
        <v>0</v>
      </c>
      <c r="FT21" s="9">
        <v>0.432</v>
      </c>
      <c r="FU21" s="9">
        <v>0.432</v>
      </c>
      <c r="FV21" s="9">
        <v>0</v>
      </c>
      <c r="FW21" s="9">
        <v>8.423</v>
      </c>
      <c r="FX21" s="9">
        <v>9.0850000000000009</v>
      </c>
      <c r="FY21" s="9">
        <v>8.8019999999999996</v>
      </c>
      <c r="FZ21" s="9">
        <v>706.16200000000003</v>
      </c>
      <c r="GA21" s="9">
        <v>273.10700000000003</v>
      </c>
      <c r="GB21" s="9">
        <v>433.05500000000001</v>
      </c>
      <c r="GC21" s="9">
        <v>302.21300000000002</v>
      </c>
      <c r="GD21" s="9">
        <v>107.968</v>
      </c>
      <c r="GE21" s="9">
        <v>194.24600000000001</v>
      </c>
      <c r="GF21" s="9">
        <v>290.58100000000002</v>
      </c>
      <c r="GG21" s="9">
        <v>113.181</v>
      </c>
      <c r="GH21" s="9">
        <v>177.399</v>
      </c>
      <c r="GI21" s="9">
        <v>91.17</v>
      </c>
      <c r="GJ21" s="9">
        <v>37.536999999999999</v>
      </c>
      <c r="GK21" s="9">
        <v>53.631999999999998</v>
      </c>
      <c r="GL21" s="9">
        <v>22.199000000000002</v>
      </c>
      <c r="GM21" s="9">
        <v>14.420999999999999</v>
      </c>
      <c r="GN21" s="9">
        <v>7.7779999999999996</v>
      </c>
      <c r="GO21" s="9">
        <v>10</v>
      </c>
      <c r="GP21" s="9">
        <v>10</v>
      </c>
      <c r="GQ21" s="9">
        <v>10</v>
      </c>
      <c r="GR21" s="9">
        <v>213.762</v>
      </c>
      <c r="GS21" s="9">
        <v>66.891999999999996</v>
      </c>
      <c r="GT21" s="9">
        <v>146.87</v>
      </c>
      <c r="GU21" s="9">
        <v>94.426000000000002</v>
      </c>
      <c r="GV21" s="9">
        <v>25.318000000000001</v>
      </c>
      <c r="GW21" s="9">
        <v>69.108000000000004</v>
      </c>
      <c r="GX21" s="9">
        <v>95.421000000000006</v>
      </c>
      <c r="GY21" s="9">
        <v>34.896000000000001</v>
      </c>
      <c r="GZ21" s="9">
        <v>60.524999999999999</v>
      </c>
      <c r="HA21" s="9">
        <v>18.146999999999998</v>
      </c>
      <c r="HB21" s="9">
        <v>3.9950000000000001</v>
      </c>
      <c r="HC21" s="9">
        <v>14.151999999999999</v>
      </c>
      <c r="HD21" s="9">
        <v>5.7690000000000001</v>
      </c>
      <c r="HE21" s="9">
        <v>2.6829999999999998</v>
      </c>
      <c r="HF21" s="9">
        <v>3.085</v>
      </c>
      <c r="HG21" s="9">
        <v>10</v>
      </c>
      <c r="HH21" s="9">
        <v>10</v>
      </c>
      <c r="HI21" s="9">
        <v>10</v>
      </c>
      <c r="HJ21" s="9">
        <v>492.4</v>
      </c>
      <c r="HK21" s="9">
        <v>206.215</v>
      </c>
      <c r="HL21" s="9">
        <v>286.185</v>
      </c>
      <c r="HM21" s="9">
        <v>207.78700000000001</v>
      </c>
      <c r="HN21" s="9">
        <v>82.649000000000001</v>
      </c>
      <c r="HO21" s="9">
        <v>125.13800000000001</v>
      </c>
      <c r="HP21" s="9">
        <v>195.16</v>
      </c>
      <c r="HQ21" s="9">
        <v>78.286000000000001</v>
      </c>
      <c r="HR21" s="9">
        <v>116.874</v>
      </c>
      <c r="HS21" s="9">
        <v>73.022999999999996</v>
      </c>
      <c r="HT21" s="9">
        <v>33.542999999999999</v>
      </c>
      <c r="HU21" s="9">
        <v>39.481000000000002</v>
      </c>
      <c r="HV21" s="9">
        <v>16.43</v>
      </c>
      <c r="HW21" s="9">
        <v>11.737</v>
      </c>
      <c r="HX21" s="9">
        <v>4.6929999999999996</v>
      </c>
      <c r="HY21" s="9">
        <v>10</v>
      </c>
      <c r="HZ21" s="9">
        <v>11</v>
      </c>
      <c r="IA21" s="9">
        <v>10</v>
      </c>
      <c r="IB21" s="9">
        <v>112.73399999999999</v>
      </c>
      <c r="IC21" s="9">
        <v>58.036000000000001</v>
      </c>
      <c r="ID21" s="9">
        <v>54.698</v>
      </c>
      <c r="IE21" s="9">
        <v>38.35</v>
      </c>
      <c r="IF21" s="9">
        <v>17.872</v>
      </c>
      <c r="IG21" s="9">
        <v>20.478000000000002</v>
      </c>
      <c r="IH21" s="9">
        <v>46.460999999999999</v>
      </c>
      <c r="II21" s="9">
        <v>24.129000000000001</v>
      </c>
      <c r="IJ21" s="9">
        <v>22.332000000000001</v>
      </c>
      <c r="IK21" s="9">
        <v>19.798999999999999</v>
      </c>
      <c r="IL21" s="9">
        <v>9.8680000000000003</v>
      </c>
      <c r="IM21" s="9">
        <v>9.9320000000000004</v>
      </c>
      <c r="IN21" s="9">
        <v>8.1240000000000006</v>
      </c>
      <c r="IO21" s="9">
        <v>6.1680000000000001</v>
      </c>
      <c r="IP21" s="9">
        <v>1.956</v>
      </c>
      <c r="IQ21" s="9">
        <v>10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11605</v>
      </c>
      <c r="IE1" s="3" t="s">
        <v>11606</v>
      </c>
      <c r="IF1" s="3" t="s">
        <v>11607</v>
      </c>
      <c r="IG1" s="3" t="s">
        <v>11608</v>
      </c>
      <c r="IH1" s="3" t="s">
        <v>11609</v>
      </c>
      <c r="II1" s="3" t="s">
        <v>11610</v>
      </c>
      <c r="IJ1" s="3" t="s">
        <v>11611</v>
      </c>
      <c r="IK1" s="3" t="s">
        <v>11612</v>
      </c>
      <c r="IL1" s="3" t="s">
        <v>11613</v>
      </c>
      <c r="IM1" s="3" t="s">
        <v>11614</v>
      </c>
      <c r="IN1" s="3" t="s">
        <v>11615</v>
      </c>
      <c r="IO1" s="3" t="s">
        <v>11616</v>
      </c>
      <c r="IP1" s="3" t="s">
        <v>11617</v>
      </c>
      <c r="IQ1" s="3" t="s">
        <v>11618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749</v>
      </c>
      <c r="C10" s="8" t="s">
        <v>750</v>
      </c>
      <c r="D10" s="8" t="s">
        <v>751</v>
      </c>
      <c r="E10" s="8" t="s">
        <v>752</v>
      </c>
      <c r="F10" s="8" t="s">
        <v>753</v>
      </c>
      <c r="G10" s="8" t="s">
        <v>754</v>
      </c>
      <c r="H10" s="8" t="s">
        <v>755</v>
      </c>
      <c r="I10" s="8" t="s">
        <v>756</v>
      </c>
      <c r="J10" s="8" t="s">
        <v>757</v>
      </c>
      <c r="K10" s="8" t="s">
        <v>758</v>
      </c>
      <c r="L10" s="8" t="s">
        <v>759</v>
      </c>
      <c r="M10" s="8" t="s">
        <v>760</v>
      </c>
      <c r="N10" s="8" t="s">
        <v>761</v>
      </c>
      <c r="O10" s="8" t="s">
        <v>762</v>
      </c>
      <c r="P10" s="8" t="s">
        <v>763</v>
      </c>
      <c r="Q10" s="8" t="s">
        <v>764</v>
      </c>
      <c r="R10" s="8" t="s">
        <v>765</v>
      </c>
      <c r="S10" s="8" t="s">
        <v>766</v>
      </c>
      <c r="T10" s="8" t="s">
        <v>767</v>
      </c>
      <c r="U10" s="8" t="s">
        <v>768</v>
      </c>
      <c r="V10" s="8" t="s">
        <v>769</v>
      </c>
      <c r="W10" s="8" t="s">
        <v>770</v>
      </c>
      <c r="X10" s="8" t="s">
        <v>771</v>
      </c>
      <c r="Y10" s="8" t="s">
        <v>772</v>
      </c>
      <c r="Z10" s="8" t="s">
        <v>773</v>
      </c>
      <c r="AA10" s="8" t="s">
        <v>774</v>
      </c>
      <c r="AB10" s="8" t="s">
        <v>775</v>
      </c>
      <c r="AC10" s="8" t="s">
        <v>776</v>
      </c>
      <c r="AD10" s="8" t="s">
        <v>777</v>
      </c>
      <c r="AE10" s="8" t="s">
        <v>778</v>
      </c>
      <c r="AF10" s="8" t="s">
        <v>779</v>
      </c>
      <c r="AG10" s="8" t="s">
        <v>780</v>
      </c>
      <c r="AH10" s="8" t="s">
        <v>781</v>
      </c>
      <c r="AI10" s="8" t="s">
        <v>782</v>
      </c>
      <c r="AJ10" s="8" t="s">
        <v>783</v>
      </c>
      <c r="AK10" s="8" t="s">
        <v>784</v>
      </c>
      <c r="AL10" s="8" t="s">
        <v>785</v>
      </c>
      <c r="AM10" s="8" t="s">
        <v>786</v>
      </c>
      <c r="AN10" s="8" t="s">
        <v>787</v>
      </c>
      <c r="AO10" s="8" t="s">
        <v>788</v>
      </c>
      <c r="AP10" s="8" t="s">
        <v>789</v>
      </c>
      <c r="AQ10" s="8" t="s">
        <v>790</v>
      </c>
      <c r="AR10" s="8" t="s">
        <v>791</v>
      </c>
      <c r="AS10" s="8" t="s">
        <v>792</v>
      </c>
      <c r="AT10" s="8" t="s">
        <v>793</v>
      </c>
      <c r="AU10" s="8" t="s">
        <v>794</v>
      </c>
      <c r="AV10" s="8" t="s">
        <v>795</v>
      </c>
      <c r="AW10" s="8" t="s">
        <v>796</v>
      </c>
      <c r="AX10" s="8" t="s">
        <v>797</v>
      </c>
      <c r="AY10" s="8" t="s">
        <v>798</v>
      </c>
      <c r="AZ10" s="8" t="s">
        <v>799</v>
      </c>
      <c r="BA10" s="8" t="s">
        <v>800</v>
      </c>
      <c r="BB10" s="8" t="s">
        <v>801</v>
      </c>
      <c r="BC10" s="8" t="s">
        <v>802</v>
      </c>
      <c r="BD10" s="8" t="s">
        <v>803</v>
      </c>
      <c r="BE10" s="8" t="s">
        <v>804</v>
      </c>
      <c r="BF10" s="8" t="s">
        <v>805</v>
      </c>
      <c r="BG10" s="8" t="s">
        <v>806</v>
      </c>
      <c r="BH10" s="8" t="s">
        <v>807</v>
      </c>
      <c r="BI10" s="8" t="s">
        <v>808</v>
      </c>
      <c r="BJ10" s="8" t="s">
        <v>809</v>
      </c>
      <c r="BK10" s="8" t="s">
        <v>810</v>
      </c>
      <c r="BL10" s="8" t="s">
        <v>811</v>
      </c>
      <c r="BM10" s="8" t="s">
        <v>812</v>
      </c>
      <c r="BN10" s="8" t="s">
        <v>813</v>
      </c>
      <c r="BO10" s="8" t="s">
        <v>814</v>
      </c>
      <c r="BP10" s="8" t="s">
        <v>815</v>
      </c>
      <c r="BQ10" s="8" t="s">
        <v>816</v>
      </c>
      <c r="BR10" s="8" t="s">
        <v>817</v>
      </c>
      <c r="BS10" s="8" t="s">
        <v>818</v>
      </c>
      <c r="BT10" s="8" t="s">
        <v>819</v>
      </c>
      <c r="BU10" s="8" t="s">
        <v>820</v>
      </c>
      <c r="BV10" s="8" t="s">
        <v>821</v>
      </c>
      <c r="BW10" s="8" t="s">
        <v>822</v>
      </c>
      <c r="BX10" s="8" t="s">
        <v>823</v>
      </c>
      <c r="BY10" s="8" t="s">
        <v>824</v>
      </c>
      <c r="BZ10" s="8" t="s">
        <v>825</v>
      </c>
      <c r="CA10" s="8" t="s">
        <v>826</v>
      </c>
      <c r="CB10" s="8" t="s">
        <v>827</v>
      </c>
      <c r="CC10" s="8" t="s">
        <v>828</v>
      </c>
      <c r="CD10" s="8" t="s">
        <v>829</v>
      </c>
      <c r="CE10" s="8" t="s">
        <v>830</v>
      </c>
      <c r="CF10" s="8" t="s">
        <v>831</v>
      </c>
      <c r="CG10" s="8" t="s">
        <v>832</v>
      </c>
      <c r="CH10" s="8" t="s">
        <v>833</v>
      </c>
      <c r="CI10" s="8" t="s">
        <v>834</v>
      </c>
      <c r="CJ10" s="8" t="s">
        <v>835</v>
      </c>
      <c r="CK10" s="8" t="s">
        <v>836</v>
      </c>
      <c r="CL10" s="8" t="s">
        <v>837</v>
      </c>
      <c r="CM10" s="8" t="s">
        <v>838</v>
      </c>
      <c r="CN10" s="8" t="s">
        <v>839</v>
      </c>
      <c r="CO10" s="8" t="s">
        <v>840</v>
      </c>
      <c r="CP10" s="8" t="s">
        <v>841</v>
      </c>
      <c r="CQ10" s="8" t="s">
        <v>842</v>
      </c>
      <c r="CR10" s="8" t="s">
        <v>843</v>
      </c>
      <c r="CS10" s="8" t="s">
        <v>844</v>
      </c>
      <c r="CT10" s="8" t="s">
        <v>845</v>
      </c>
      <c r="CU10" s="8" t="s">
        <v>846</v>
      </c>
      <c r="CV10" s="8" t="s">
        <v>847</v>
      </c>
      <c r="CW10" s="8" t="s">
        <v>848</v>
      </c>
      <c r="CX10" s="8" t="s">
        <v>849</v>
      </c>
      <c r="CY10" s="8" t="s">
        <v>850</v>
      </c>
      <c r="CZ10" s="8" t="s">
        <v>851</v>
      </c>
      <c r="DA10" s="8" t="s">
        <v>852</v>
      </c>
      <c r="DB10" s="8" t="s">
        <v>853</v>
      </c>
      <c r="DC10" s="8" t="s">
        <v>854</v>
      </c>
      <c r="DD10" s="8" t="s">
        <v>855</v>
      </c>
      <c r="DE10" s="8" t="s">
        <v>856</v>
      </c>
      <c r="DF10" s="8" t="s">
        <v>857</v>
      </c>
      <c r="DG10" s="8" t="s">
        <v>858</v>
      </c>
      <c r="DH10" s="8" t="s">
        <v>859</v>
      </c>
      <c r="DI10" s="8" t="s">
        <v>860</v>
      </c>
      <c r="DJ10" s="8" t="s">
        <v>861</v>
      </c>
      <c r="DK10" s="8" t="s">
        <v>862</v>
      </c>
      <c r="DL10" s="8" t="s">
        <v>863</v>
      </c>
      <c r="DM10" s="8" t="s">
        <v>864</v>
      </c>
      <c r="DN10" s="8" t="s">
        <v>865</v>
      </c>
      <c r="DO10" s="8" t="s">
        <v>866</v>
      </c>
      <c r="DP10" s="8" t="s">
        <v>867</v>
      </c>
      <c r="DQ10" s="8" t="s">
        <v>868</v>
      </c>
      <c r="DR10" s="8" t="s">
        <v>869</v>
      </c>
      <c r="DS10" s="8" t="s">
        <v>870</v>
      </c>
      <c r="DT10" s="8" t="s">
        <v>871</v>
      </c>
      <c r="DU10" s="8" t="s">
        <v>872</v>
      </c>
      <c r="DV10" s="8" t="s">
        <v>873</v>
      </c>
      <c r="DW10" s="8" t="s">
        <v>874</v>
      </c>
      <c r="DX10" s="8" t="s">
        <v>875</v>
      </c>
      <c r="DY10" s="8" t="s">
        <v>876</v>
      </c>
      <c r="DZ10" s="8" t="s">
        <v>877</v>
      </c>
      <c r="EA10" s="8" t="s">
        <v>878</v>
      </c>
      <c r="EB10" s="8" t="s">
        <v>879</v>
      </c>
      <c r="EC10" s="8" t="s">
        <v>880</v>
      </c>
      <c r="ED10" s="8" t="s">
        <v>881</v>
      </c>
      <c r="EE10" s="8" t="s">
        <v>882</v>
      </c>
      <c r="EF10" s="8" t="s">
        <v>883</v>
      </c>
      <c r="EG10" s="8" t="s">
        <v>884</v>
      </c>
      <c r="EH10" s="8" t="s">
        <v>885</v>
      </c>
      <c r="EI10" s="8" t="s">
        <v>886</v>
      </c>
      <c r="EJ10" s="8" t="s">
        <v>887</v>
      </c>
      <c r="EK10" s="8" t="s">
        <v>888</v>
      </c>
      <c r="EL10" s="8" t="s">
        <v>889</v>
      </c>
      <c r="EM10" s="8" t="s">
        <v>890</v>
      </c>
      <c r="EN10" s="8" t="s">
        <v>891</v>
      </c>
      <c r="EO10" s="8" t="s">
        <v>892</v>
      </c>
      <c r="EP10" s="8" t="s">
        <v>893</v>
      </c>
      <c r="EQ10" s="8" t="s">
        <v>894</v>
      </c>
      <c r="ER10" s="8" t="s">
        <v>895</v>
      </c>
      <c r="ES10" s="8" t="s">
        <v>896</v>
      </c>
      <c r="ET10" s="8" t="s">
        <v>897</v>
      </c>
      <c r="EU10" s="8" t="s">
        <v>898</v>
      </c>
      <c r="EV10" s="8" t="s">
        <v>899</v>
      </c>
      <c r="EW10" s="8" t="s">
        <v>900</v>
      </c>
      <c r="EX10" s="8" t="s">
        <v>901</v>
      </c>
      <c r="EY10" s="8" t="s">
        <v>902</v>
      </c>
      <c r="EZ10" s="8" t="s">
        <v>903</v>
      </c>
      <c r="FA10" s="8" t="s">
        <v>904</v>
      </c>
      <c r="FB10" s="8" t="s">
        <v>905</v>
      </c>
      <c r="FC10" s="8" t="s">
        <v>906</v>
      </c>
      <c r="FD10" s="8" t="s">
        <v>907</v>
      </c>
      <c r="FE10" s="8" t="s">
        <v>908</v>
      </c>
      <c r="FF10" s="8" t="s">
        <v>909</v>
      </c>
      <c r="FG10" s="8" t="s">
        <v>910</v>
      </c>
      <c r="FH10" s="8" t="s">
        <v>911</v>
      </c>
      <c r="FI10" s="8" t="s">
        <v>912</v>
      </c>
      <c r="FJ10" s="8" t="s">
        <v>913</v>
      </c>
      <c r="FK10" s="8" t="s">
        <v>914</v>
      </c>
      <c r="FL10" s="8" t="s">
        <v>915</v>
      </c>
      <c r="FM10" s="8" t="s">
        <v>916</v>
      </c>
      <c r="FN10" s="8" t="s">
        <v>917</v>
      </c>
      <c r="FO10" s="8" t="s">
        <v>918</v>
      </c>
      <c r="FP10" s="8" t="s">
        <v>919</v>
      </c>
      <c r="FQ10" s="8" t="s">
        <v>920</v>
      </c>
      <c r="FR10" s="8" t="s">
        <v>921</v>
      </c>
      <c r="FS10" s="8" t="s">
        <v>922</v>
      </c>
      <c r="FT10" s="8" t="s">
        <v>923</v>
      </c>
      <c r="FU10" s="8" t="s">
        <v>924</v>
      </c>
      <c r="FV10" s="8" t="s">
        <v>925</v>
      </c>
      <c r="FW10" s="8" t="s">
        <v>926</v>
      </c>
      <c r="FX10" s="8" t="s">
        <v>927</v>
      </c>
      <c r="FY10" s="8" t="s">
        <v>928</v>
      </c>
      <c r="FZ10" s="8" t="s">
        <v>929</v>
      </c>
      <c r="GA10" s="8" t="s">
        <v>930</v>
      </c>
      <c r="GB10" s="8" t="s">
        <v>931</v>
      </c>
      <c r="GC10" s="8" t="s">
        <v>932</v>
      </c>
      <c r="GD10" s="8" t="s">
        <v>933</v>
      </c>
      <c r="GE10" s="8" t="s">
        <v>934</v>
      </c>
      <c r="GF10" s="8" t="s">
        <v>935</v>
      </c>
      <c r="GG10" s="8" t="s">
        <v>936</v>
      </c>
      <c r="GH10" s="8" t="s">
        <v>937</v>
      </c>
      <c r="GI10" s="8" t="s">
        <v>938</v>
      </c>
      <c r="GJ10" s="8" t="s">
        <v>939</v>
      </c>
      <c r="GK10" s="8" t="s">
        <v>940</v>
      </c>
      <c r="GL10" s="8" t="s">
        <v>941</v>
      </c>
      <c r="GM10" s="8" t="s">
        <v>942</v>
      </c>
      <c r="GN10" s="8" t="s">
        <v>943</v>
      </c>
      <c r="GO10" s="8" t="s">
        <v>944</v>
      </c>
      <c r="GP10" s="8" t="s">
        <v>945</v>
      </c>
      <c r="GQ10" s="8" t="s">
        <v>946</v>
      </c>
      <c r="GR10" s="8" t="s">
        <v>947</v>
      </c>
      <c r="GS10" s="8" t="s">
        <v>948</v>
      </c>
      <c r="GT10" s="8" t="s">
        <v>949</v>
      </c>
      <c r="GU10" s="8" t="s">
        <v>950</v>
      </c>
      <c r="GV10" s="8" t="s">
        <v>951</v>
      </c>
      <c r="GW10" s="8" t="s">
        <v>952</v>
      </c>
      <c r="GX10" s="8" t="s">
        <v>953</v>
      </c>
      <c r="GY10" s="8" t="s">
        <v>954</v>
      </c>
      <c r="GZ10" s="8" t="s">
        <v>955</v>
      </c>
      <c r="HA10" s="8" t="s">
        <v>956</v>
      </c>
      <c r="HB10" s="8" t="s">
        <v>957</v>
      </c>
      <c r="HC10" s="8" t="s">
        <v>958</v>
      </c>
      <c r="HD10" s="8" t="s">
        <v>959</v>
      </c>
      <c r="HE10" s="8" t="s">
        <v>960</v>
      </c>
      <c r="HF10" s="8" t="s">
        <v>961</v>
      </c>
      <c r="HG10" s="8" t="s">
        <v>962</v>
      </c>
      <c r="HH10" s="8" t="s">
        <v>963</v>
      </c>
      <c r="HI10" s="8" t="s">
        <v>964</v>
      </c>
      <c r="HJ10" s="8" t="s">
        <v>965</v>
      </c>
      <c r="HK10" s="8" t="s">
        <v>966</v>
      </c>
      <c r="HL10" s="8" t="s">
        <v>967</v>
      </c>
      <c r="HM10" s="8" t="s">
        <v>968</v>
      </c>
      <c r="HN10" s="8" t="s">
        <v>969</v>
      </c>
      <c r="HO10" s="8" t="s">
        <v>970</v>
      </c>
      <c r="HP10" s="8" t="s">
        <v>971</v>
      </c>
      <c r="HQ10" s="8" t="s">
        <v>972</v>
      </c>
      <c r="HR10" s="8" t="s">
        <v>973</v>
      </c>
      <c r="HS10" s="8" t="s">
        <v>974</v>
      </c>
      <c r="HT10" s="8" t="s">
        <v>975</v>
      </c>
      <c r="HU10" s="8" t="s">
        <v>976</v>
      </c>
      <c r="HV10" s="8" t="s">
        <v>977</v>
      </c>
      <c r="HW10" s="8" t="s">
        <v>978</v>
      </c>
      <c r="HX10" s="8" t="s">
        <v>979</v>
      </c>
      <c r="HY10" s="8" t="s">
        <v>980</v>
      </c>
      <c r="HZ10" s="8" t="s">
        <v>981</v>
      </c>
      <c r="IA10" s="8" t="s">
        <v>982</v>
      </c>
      <c r="IB10" s="8" t="s">
        <v>983</v>
      </c>
      <c r="IC10" s="8" t="s">
        <v>984</v>
      </c>
      <c r="ID10" s="8" t="s">
        <v>985</v>
      </c>
      <c r="IE10" s="8" t="s">
        <v>986</v>
      </c>
      <c r="IF10" s="8" t="s">
        <v>987</v>
      </c>
      <c r="IG10" s="8" t="s">
        <v>988</v>
      </c>
      <c r="IH10" s="8" t="s">
        <v>989</v>
      </c>
      <c r="II10" s="8" t="s">
        <v>990</v>
      </c>
      <c r="IJ10" s="8" t="s">
        <v>991</v>
      </c>
      <c r="IK10" s="8" t="s">
        <v>992</v>
      </c>
      <c r="IL10" s="8" t="s">
        <v>993</v>
      </c>
      <c r="IM10" s="8" t="s">
        <v>994</v>
      </c>
      <c r="IN10" s="8" t="s">
        <v>995</v>
      </c>
      <c r="IO10" s="8" t="s">
        <v>996</v>
      </c>
      <c r="IP10" s="8" t="s">
        <v>997</v>
      </c>
      <c r="IQ10" s="8" t="s">
        <v>998</v>
      </c>
    </row>
    <row r="11" spans="1:251">
      <c r="A11" s="10">
        <v>42036</v>
      </c>
      <c r="B11" s="9">
        <v>15</v>
      </c>
      <c r="C11" s="9">
        <v>13</v>
      </c>
      <c r="D11" s="9">
        <v>16.157</v>
      </c>
      <c r="E11" s="9">
        <v>10.666</v>
      </c>
      <c r="F11" s="9">
        <v>5.4909999999999997</v>
      </c>
      <c r="G11" s="9">
        <v>0.621</v>
      </c>
      <c r="H11" s="9">
        <v>0</v>
      </c>
      <c r="I11" s="9">
        <v>0.621</v>
      </c>
      <c r="J11" s="9">
        <v>2.17</v>
      </c>
      <c r="K11" s="9">
        <v>0.747</v>
      </c>
      <c r="L11" s="9">
        <v>1.423</v>
      </c>
      <c r="M11" s="9">
        <v>2.83</v>
      </c>
      <c r="N11" s="9">
        <v>2.323</v>
      </c>
      <c r="O11" s="9">
        <v>0.50600000000000001</v>
      </c>
      <c r="P11" s="9">
        <v>10.536</v>
      </c>
      <c r="Q11" s="9">
        <v>7.5960000000000001</v>
      </c>
      <c r="R11" s="9">
        <v>2.94</v>
      </c>
      <c r="S11" s="9">
        <v>38</v>
      </c>
      <c r="T11" s="9">
        <v>39.109000000000002</v>
      </c>
      <c r="U11" s="9">
        <v>36.164999999999999</v>
      </c>
      <c r="V11" s="9">
        <v>203.90700000000001</v>
      </c>
      <c r="W11" s="9">
        <v>79.668999999999997</v>
      </c>
      <c r="X11" s="9">
        <v>124.238</v>
      </c>
      <c r="Y11" s="9">
        <v>75.388999999999996</v>
      </c>
      <c r="Z11" s="9">
        <v>27.404</v>
      </c>
      <c r="AA11" s="9">
        <v>47.984999999999999</v>
      </c>
      <c r="AB11" s="9">
        <v>63.24</v>
      </c>
      <c r="AC11" s="9">
        <v>20.808</v>
      </c>
      <c r="AD11" s="9">
        <v>42.430999999999997</v>
      </c>
      <c r="AE11" s="9">
        <v>25.109000000000002</v>
      </c>
      <c r="AF11" s="9">
        <v>7.9269999999999996</v>
      </c>
      <c r="AG11" s="9">
        <v>17.181999999999999</v>
      </c>
      <c r="AH11" s="9">
        <v>40.168999999999997</v>
      </c>
      <c r="AI11" s="9">
        <v>23.53</v>
      </c>
      <c r="AJ11" s="9">
        <v>16.64</v>
      </c>
      <c r="AK11" s="9">
        <v>13</v>
      </c>
      <c r="AL11" s="9">
        <v>14</v>
      </c>
      <c r="AM11" s="9">
        <v>12</v>
      </c>
      <c r="AN11" s="9">
        <v>315.399</v>
      </c>
      <c r="AO11" s="9">
        <v>110.009</v>
      </c>
      <c r="AP11" s="9">
        <v>205.38900000000001</v>
      </c>
      <c r="AQ11" s="9">
        <v>106.559</v>
      </c>
      <c r="AR11" s="9">
        <v>29.823</v>
      </c>
      <c r="AS11" s="9">
        <v>76.736000000000004</v>
      </c>
      <c r="AT11" s="9">
        <v>95.903999999999996</v>
      </c>
      <c r="AU11" s="9">
        <v>27.46</v>
      </c>
      <c r="AV11" s="9">
        <v>68.442999999999998</v>
      </c>
      <c r="AW11" s="9">
        <v>102.09099999999999</v>
      </c>
      <c r="AX11" s="9">
        <v>46.052999999999997</v>
      </c>
      <c r="AY11" s="9">
        <v>56.037999999999997</v>
      </c>
      <c r="AZ11" s="9">
        <v>10.846</v>
      </c>
      <c r="BA11" s="9">
        <v>6.673</v>
      </c>
      <c r="BB11" s="9">
        <v>4.173</v>
      </c>
      <c r="BC11" s="9">
        <v>14</v>
      </c>
      <c r="BD11" s="9">
        <v>18.21</v>
      </c>
      <c r="BE11" s="9">
        <v>12</v>
      </c>
      <c r="BF11" s="9">
        <v>317.44</v>
      </c>
      <c r="BG11" s="9">
        <v>119.056</v>
      </c>
      <c r="BH11" s="9">
        <v>198.38399999999999</v>
      </c>
      <c r="BI11" s="9">
        <v>81.42</v>
      </c>
      <c r="BJ11" s="9">
        <v>19.72</v>
      </c>
      <c r="BK11" s="9">
        <v>61.7</v>
      </c>
      <c r="BL11" s="9">
        <v>198.20599999999999</v>
      </c>
      <c r="BM11" s="9">
        <v>79.483999999999995</v>
      </c>
      <c r="BN11" s="9">
        <v>118.72199999999999</v>
      </c>
      <c r="BO11" s="9">
        <v>34.344000000000001</v>
      </c>
      <c r="BP11" s="9">
        <v>17.606000000000002</v>
      </c>
      <c r="BQ11" s="9">
        <v>16.738</v>
      </c>
      <c r="BR11" s="9">
        <v>3.47</v>
      </c>
      <c r="BS11" s="9">
        <v>2.246</v>
      </c>
      <c r="BT11" s="9">
        <v>1.224</v>
      </c>
      <c r="BU11" s="9">
        <v>13</v>
      </c>
      <c r="BV11" s="9">
        <v>14</v>
      </c>
      <c r="BW11" s="9">
        <v>11</v>
      </c>
      <c r="BX11" s="9">
        <v>116.193</v>
      </c>
      <c r="BY11" s="9">
        <v>51.677</v>
      </c>
      <c r="BZ11" s="9">
        <v>64.516000000000005</v>
      </c>
      <c r="CA11" s="9">
        <v>62.61</v>
      </c>
      <c r="CB11" s="9">
        <v>22.795000000000002</v>
      </c>
      <c r="CC11" s="9">
        <v>39.814999999999998</v>
      </c>
      <c r="CD11" s="9">
        <v>44.453000000000003</v>
      </c>
      <c r="CE11" s="9">
        <v>21.890999999999998</v>
      </c>
      <c r="CF11" s="9">
        <v>22.561</v>
      </c>
      <c r="CG11" s="9">
        <v>5.2969999999999997</v>
      </c>
      <c r="CH11" s="9">
        <v>3.746</v>
      </c>
      <c r="CI11" s="9">
        <v>1.552</v>
      </c>
      <c r="CJ11" s="9">
        <v>3.8340000000000001</v>
      </c>
      <c r="CK11" s="9">
        <v>3.2450000000000001</v>
      </c>
      <c r="CL11" s="9">
        <v>0.58799999999999997</v>
      </c>
      <c r="CM11" s="9">
        <v>8</v>
      </c>
      <c r="CN11" s="9">
        <v>10</v>
      </c>
      <c r="CO11" s="9">
        <v>8</v>
      </c>
      <c r="CP11" s="9">
        <v>174.429</v>
      </c>
      <c r="CQ11" s="9">
        <v>84.313999999999993</v>
      </c>
      <c r="CR11" s="9">
        <v>90.114999999999995</v>
      </c>
      <c r="CS11" s="9">
        <v>37.018000000000001</v>
      </c>
      <c r="CT11" s="9">
        <v>15.039</v>
      </c>
      <c r="CU11" s="9">
        <v>21.978999999999999</v>
      </c>
      <c r="CV11" s="9">
        <v>77.081000000000003</v>
      </c>
      <c r="CW11" s="9">
        <v>32.71</v>
      </c>
      <c r="CX11" s="9">
        <v>44.372</v>
      </c>
      <c r="CY11" s="9">
        <v>44.46</v>
      </c>
      <c r="CZ11" s="9">
        <v>22.701000000000001</v>
      </c>
      <c r="DA11" s="9">
        <v>21.759</v>
      </c>
      <c r="DB11" s="9">
        <v>15.871</v>
      </c>
      <c r="DC11" s="9">
        <v>13.865</v>
      </c>
      <c r="DD11" s="9">
        <v>2.0049999999999999</v>
      </c>
      <c r="DE11" s="9">
        <v>15</v>
      </c>
      <c r="DF11" s="9">
        <v>16</v>
      </c>
      <c r="DG11" s="9">
        <v>13</v>
      </c>
      <c r="DH11" s="9">
        <v>626.84</v>
      </c>
      <c r="DI11" s="9">
        <v>209.03700000000001</v>
      </c>
      <c r="DJ11" s="9">
        <v>417.80399999999997</v>
      </c>
      <c r="DK11" s="9">
        <v>244.9</v>
      </c>
      <c r="DL11" s="9">
        <v>68.42</v>
      </c>
      <c r="DM11" s="9">
        <v>176.48</v>
      </c>
      <c r="DN11" s="9">
        <v>255.459</v>
      </c>
      <c r="DO11" s="9">
        <v>85.995000000000005</v>
      </c>
      <c r="DP11" s="9">
        <v>169.464</v>
      </c>
      <c r="DQ11" s="9">
        <v>88.878</v>
      </c>
      <c r="DR11" s="9">
        <v>35.167999999999999</v>
      </c>
      <c r="DS11" s="9">
        <v>53.71</v>
      </c>
      <c r="DT11" s="9">
        <v>37.603999999999999</v>
      </c>
      <c r="DU11" s="9">
        <v>19.452999999999999</v>
      </c>
      <c r="DV11" s="9">
        <v>18.151</v>
      </c>
      <c r="DW11" s="9">
        <v>10</v>
      </c>
      <c r="DX11" s="9">
        <v>12</v>
      </c>
      <c r="DY11" s="9">
        <v>10</v>
      </c>
      <c r="DZ11" s="9">
        <v>112.492</v>
      </c>
      <c r="EA11" s="9">
        <v>48.656999999999996</v>
      </c>
      <c r="EB11" s="9">
        <v>63.835000000000001</v>
      </c>
      <c r="EC11" s="9">
        <v>32.137</v>
      </c>
      <c r="ED11" s="9">
        <v>10.797000000000001</v>
      </c>
      <c r="EE11" s="9">
        <v>21.338999999999999</v>
      </c>
      <c r="EF11" s="9">
        <v>47.985999999999997</v>
      </c>
      <c r="EG11" s="9">
        <v>19.774999999999999</v>
      </c>
      <c r="EH11" s="9">
        <v>28.210999999999999</v>
      </c>
      <c r="EI11" s="9">
        <v>25.355</v>
      </c>
      <c r="EJ11" s="9">
        <v>13.808999999999999</v>
      </c>
      <c r="EK11" s="9">
        <v>11.545</v>
      </c>
      <c r="EL11" s="9">
        <v>7.0140000000000002</v>
      </c>
      <c r="EM11" s="9">
        <v>4.2759999999999998</v>
      </c>
      <c r="EN11" s="9">
        <v>2.7389999999999999</v>
      </c>
      <c r="EO11" s="9">
        <v>14</v>
      </c>
      <c r="EP11" s="9">
        <v>15</v>
      </c>
      <c r="EQ11" s="9">
        <v>10</v>
      </c>
      <c r="ER11" s="9">
        <v>55.334000000000003</v>
      </c>
      <c r="ES11" s="9">
        <v>29.07</v>
      </c>
      <c r="ET11" s="9">
        <v>26.265000000000001</v>
      </c>
      <c r="EU11" s="9">
        <v>12.542999999999999</v>
      </c>
      <c r="EV11" s="9">
        <v>5.4859999999999998</v>
      </c>
      <c r="EW11" s="9">
        <v>7.0579999999999998</v>
      </c>
      <c r="EX11" s="9">
        <v>23.446000000000002</v>
      </c>
      <c r="EY11" s="9">
        <v>11.912000000000001</v>
      </c>
      <c r="EZ11" s="9">
        <v>11.534000000000001</v>
      </c>
      <c r="FA11" s="9">
        <v>10.978999999999999</v>
      </c>
      <c r="FB11" s="9">
        <v>5.9770000000000003</v>
      </c>
      <c r="FC11" s="9">
        <v>5.0019999999999998</v>
      </c>
      <c r="FD11" s="9">
        <v>8.3659999999999997</v>
      </c>
      <c r="FE11" s="9">
        <v>5.6959999999999997</v>
      </c>
      <c r="FF11" s="9">
        <v>2.67</v>
      </c>
      <c r="FG11" s="9">
        <v>14</v>
      </c>
      <c r="FH11" s="9">
        <v>16</v>
      </c>
      <c r="FI11" s="9">
        <v>12.632999999999999</v>
      </c>
      <c r="FJ11" s="9">
        <v>227.63399999999999</v>
      </c>
      <c r="FK11" s="9">
        <v>100.633</v>
      </c>
      <c r="FL11" s="9">
        <v>127</v>
      </c>
      <c r="FM11" s="9">
        <v>50.292000000000002</v>
      </c>
      <c r="FN11" s="9">
        <v>15.631</v>
      </c>
      <c r="FO11" s="9">
        <v>34.661000000000001</v>
      </c>
      <c r="FP11" s="9">
        <v>98.941999999999993</v>
      </c>
      <c r="FQ11" s="9">
        <v>38.887</v>
      </c>
      <c r="FR11" s="9">
        <v>60.054000000000002</v>
      </c>
      <c r="FS11" s="9">
        <v>57.048999999999999</v>
      </c>
      <c r="FT11" s="9">
        <v>29.305</v>
      </c>
      <c r="FU11" s="9">
        <v>27.744</v>
      </c>
      <c r="FV11" s="9">
        <v>21.350999999999999</v>
      </c>
      <c r="FW11" s="9">
        <v>16.809999999999999</v>
      </c>
      <c r="FX11" s="9">
        <v>4.5410000000000004</v>
      </c>
      <c r="FY11" s="9">
        <v>14</v>
      </c>
      <c r="FZ11" s="9">
        <v>16</v>
      </c>
      <c r="GA11" s="9">
        <v>13</v>
      </c>
      <c r="GB11" s="9">
        <v>536.56100000000004</v>
      </c>
      <c r="GC11" s="9">
        <v>181.59700000000001</v>
      </c>
      <c r="GD11" s="9">
        <v>354.964</v>
      </c>
      <c r="GE11" s="9">
        <v>216.64699999999999</v>
      </c>
      <c r="GF11" s="9">
        <v>63.332000000000001</v>
      </c>
      <c r="GG11" s="9">
        <v>153.315</v>
      </c>
      <c r="GH11" s="9">
        <v>219.334</v>
      </c>
      <c r="GI11" s="9">
        <v>75.605999999999995</v>
      </c>
      <c r="GJ11" s="9">
        <v>143.72900000000001</v>
      </c>
      <c r="GK11" s="9">
        <v>71.477999999999994</v>
      </c>
      <c r="GL11" s="9">
        <v>27.454999999999998</v>
      </c>
      <c r="GM11" s="9">
        <v>44.023000000000003</v>
      </c>
      <c r="GN11" s="9">
        <v>29.100999999999999</v>
      </c>
      <c r="GO11" s="9">
        <v>15.204000000000001</v>
      </c>
      <c r="GP11" s="9">
        <v>13.897</v>
      </c>
      <c r="GQ11" s="9">
        <v>10</v>
      </c>
      <c r="GR11" s="9">
        <v>11.590999999999999</v>
      </c>
      <c r="GS11" s="9">
        <v>10</v>
      </c>
      <c r="GT11" s="9">
        <v>155.81100000000001</v>
      </c>
      <c r="GU11" s="9">
        <v>65.018000000000001</v>
      </c>
      <c r="GV11" s="9">
        <v>90.793000000000006</v>
      </c>
      <c r="GW11" s="9">
        <v>45.624000000000002</v>
      </c>
      <c r="GX11" s="9">
        <v>14.901</v>
      </c>
      <c r="GY11" s="9">
        <v>30.722999999999999</v>
      </c>
      <c r="GZ11" s="9">
        <v>65.95</v>
      </c>
      <c r="HA11" s="9">
        <v>26.457999999999998</v>
      </c>
      <c r="HB11" s="9">
        <v>39.491999999999997</v>
      </c>
      <c r="HC11" s="9">
        <v>31.928999999999998</v>
      </c>
      <c r="HD11" s="9">
        <v>17.571000000000002</v>
      </c>
      <c r="HE11" s="9">
        <v>14.358000000000001</v>
      </c>
      <c r="HF11" s="9">
        <v>12.307</v>
      </c>
      <c r="HG11" s="9">
        <v>6.0880000000000001</v>
      </c>
      <c r="HH11" s="9">
        <v>6.2190000000000003</v>
      </c>
      <c r="HI11" s="9">
        <v>13</v>
      </c>
      <c r="HJ11" s="9">
        <v>15</v>
      </c>
      <c r="HK11" s="9">
        <v>12</v>
      </c>
      <c r="HL11" s="9">
        <v>49.091000000000001</v>
      </c>
      <c r="HM11" s="9">
        <v>23.829000000000001</v>
      </c>
      <c r="HN11" s="9">
        <v>25.260999999999999</v>
      </c>
      <c r="HO11" s="9">
        <v>14.035</v>
      </c>
      <c r="HP11" s="9">
        <v>5.8780000000000001</v>
      </c>
      <c r="HQ11" s="9">
        <v>8.157</v>
      </c>
      <c r="HR11" s="9">
        <v>19.745000000000001</v>
      </c>
      <c r="HS11" s="9">
        <v>9.44</v>
      </c>
      <c r="HT11" s="9">
        <v>10.305</v>
      </c>
      <c r="HU11" s="9">
        <v>9.2140000000000004</v>
      </c>
      <c r="HV11" s="9">
        <v>3.3239999999999998</v>
      </c>
      <c r="HW11" s="9">
        <v>5.89</v>
      </c>
      <c r="HX11" s="9">
        <v>6.0960000000000001</v>
      </c>
      <c r="HY11" s="9">
        <v>5.1879999999999997</v>
      </c>
      <c r="HZ11" s="9">
        <v>0.90900000000000003</v>
      </c>
      <c r="IA11" s="9">
        <v>13</v>
      </c>
      <c r="IB11" s="9">
        <v>15</v>
      </c>
      <c r="IC11" s="9">
        <v>11.036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15</v>
      </c>
      <c r="C12" s="9">
        <v>10</v>
      </c>
      <c r="D12" s="9">
        <v>11.923</v>
      </c>
      <c r="E12" s="9">
        <v>6.9729999999999999</v>
      </c>
      <c r="F12" s="9">
        <v>4.95</v>
      </c>
      <c r="G12" s="9">
        <v>1.4279999999999999</v>
      </c>
      <c r="H12" s="9">
        <v>1.236</v>
      </c>
      <c r="I12" s="9">
        <v>0.192</v>
      </c>
      <c r="J12" s="9">
        <v>2.4630000000000001</v>
      </c>
      <c r="K12" s="9">
        <v>1.569</v>
      </c>
      <c r="L12" s="9">
        <v>0.89400000000000002</v>
      </c>
      <c r="M12" s="9">
        <v>1.222</v>
      </c>
      <c r="N12" s="9">
        <v>0</v>
      </c>
      <c r="O12" s="9">
        <v>1.222</v>
      </c>
      <c r="P12" s="9">
        <v>6.81</v>
      </c>
      <c r="Q12" s="9">
        <v>4.1680000000000001</v>
      </c>
      <c r="R12" s="9">
        <v>2.6419999999999999</v>
      </c>
      <c r="S12" s="9">
        <v>35</v>
      </c>
      <c r="T12" s="9">
        <v>38</v>
      </c>
      <c r="U12" s="9">
        <v>29.765999999999998</v>
      </c>
      <c r="V12" s="9">
        <v>193.30099999999999</v>
      </c>
      <c r="W12" s="9">
        <v>83.344999999999999</v>
      </c>
      <c r="X12" s="9">
        <v>109.956</v>
      </c>
      <c r="Y12" s="9">
        <v>73.415000000000006</v>
      </c>
      <c r="Z12" s="9">
        <v>30.459</v>
      </c>
      <c r="AA12" s="9">
        <v>42.956000000000003</v>
      </c>
      <c r="AB12" s="9">
        <v>67.087999999999994</v>
      </c>
      <c r="AC12" s="9">
        <v>27.76</v>
      </c>
      <c r="AD12" s="9">
        <v>39.328000000000003</v>
      </c>
      <c r="AE12" s="9">
        <v>17.224</v>
      </c>
      <c r="AF12" s="9">
        <v>5.1310000000000002</v>
      </c>
      <c r="AG12" s="9">
        <v>12.093999999999999</v>
      </c>
      <c r="AH12" s="9">
        <v>35.573999999999998</v>
      </c>
      <c r="AI12" s="9">
        <v>19.995999999999999</v>
      </c>
      <c r="AJ12" s="9">
        <v>15.577999999999999</v>
      </c>
      <c r="AK12" s="9">
        <v>12</v>
      </c>
      <c r="AL12" s="9">
        <v>12</v>
      </c>
      <c r="AM12" s="9">
        <v>11.446</v>
      </c>
      <c r="AN12" s="9">
        <v>330.59699999999998</v>
      </c>
      <c r="AO12" s="9">
        <v>109.437</v>
      </c>
      <c r="AP12" s="9">
        <v>221.161</v>
      </c>
      <c r="AQ12" s="9">
        <v>109.851</v>
      </c>
      <c r="AR12" s="9">
        <v>24.997</v>
      </c>
      <c r="AS12" s="9">
        <v>84.853999999999999</v>
      </c>
      <c r="AT12" s="9">
        <v>110.06399999999999</v>
      </c>
      <c r="AU12" s="9">
        <v>33.871000000000002</v>
      </c>
      <c r="AV12" s="9">
        <v>76.192999999999998</v>
      </c>
      <c r="AW12" s="9">
        <v>99.42</v>
      </c>
      <c r="AX12" s="9">
        <v>45.082999999999998</v>
      </c>
      <c r="AY12" s="9">
        <v>54.335999999999999</v>
      </c>
      <c r="AZ12" s="9">
        <v>11.262</v>
      </c>
      <c r="BA12" s="9">
        <v>5.4850000000000003</v>
      </c>
      <c r="BB12" s="9">
        <v>5.7770000000000001</v>
      </c>
      <c r="BC12" s="9">
        <v>13</v>
      </c>
      <c r="BD12" s="9">
        <v>18</v>
      </c>
      <c r="BE12" s="9">
        <v>10</v>
      </c>
      <c r="BF12" s="9">
        <v>330.10199999999998</v>
      </c>
      <c r="BG12" s="9">
        <v>141.44499999999999</v>
      </c>
      <c r="BH12" s="9">
        <v>188.65700000000001</v>
      </c>
      <c r="BI12" s="9">
        <v>87.632999999999996</v>
      </c>
      <c r="BJ12" s="9">
        <v>27.221</v>
      </c>
      <c r="BK12" s="9">
        <v>60.411999999999999</v>
      </c>
      <c r="BL12" s="9">
        <v>206.363</v>
      </c>
      <c r="BM12" s="9">
        <v>92.52</v>
      </c>
      <c r="BN12" s="9">
        <v>113.843</v>
      </c>
      <c r="BO12" s="9">
        <v>31.373999999999999</v>
      </c>
      <c r="BP12" s="9">
        <v>17.576000000000001</v>
      </c>
      <c r="BQ12" s="9">
        <v>13.798</v>
      </c>
      <c r="BR12" s="9">
        <v>4.7320000000000002</v>
      </c>
      <c r="BS12" s="9">
        <v>4.1280000000000001</v>
      </c>
      <c r="BT12" s="9">
        <v>0.60399999999999998</v>
      </c>
      <c r="BU12" s="9">
        <v>13</v>
      </c>
      <c r="BV12" s="9">
        <v>14</v>
      </c>
      <c r="BW12" s="9">
        <v>11</v>
      </c>
      <c r="BX12" s="9">
        <v>130.46100000000001</v>
      </c>
      <c r="BY12" s="9">
        <v>54.645000000000003</v>
      </c>
      <c r="BZ12" s="9">
        <v>75.814999999999998</v>
      </c>
      <c r="CA12" s="9">
        <v>75.92</v>
      </c>
      <c r="CB12" s="9">
        <v>26.925000000000001</v>
      </c>
      <c r="CC12" s="9">
        <v>48.994999999999997</v>
      </c>
      <c r="CD12" s="9">
        <v>50.924999999999997</v>
      </c>
      <c r="CE12" s="9">
        <v>25.623999999999999</v>
      </c>
      <c r="CF12" s="9">
        <v>25.3</v>
      </c>
      <c r="CG12" s="9">
        <v>3.4239999999999999</v>
      </c>
      <c r="CH12" s="9">
        <v>1.9039999999999999</v>
      </c>
      <c r="CI12" s="9">
        <v>1.52</v>
      </c>
      <c r="CJ12" s="9">
        <v>0.192</v>
      </c>
      <c r="CK12" s="9">
        <v>0.192</v>
      </c>
      <c r="CL12" s="9">
        <v>0</v>
      </c>
      <c r="CM12" s="9">
        <v>8</v>
      </c>
      <c r="CN12" s="9">
        <v>10</v>
      </c>
      <c r="CO12" s="9">
        <v>8</v>
      </c>
      <c r="CP12" s="9">
        <v>181.904</v>
      </c>
      <c r="CQ12" s="9">
        <v>92.998000000000005</v>
      </c>
      <c r="CR12" s="9">
        <v>88.906000000000006</v>
      </c>
      <c r="CS12" s="9">
        <v>45.698</v>
      </c>
      <c r="CT12" s="9">
        <v>21.417999999999999</v>
      </c>
      <c r="CU12" s="9">
        <v>24.28</v>
      </c>
      <c r="CV12" s="9">
        <v>84.975999999999999</v>
      </c>
      <c r="CW12" s="9">
        <v>42.53</v>
      </c>
      <c r="CX12" s="9">
        <v>42.445999999999998</v>
      </c>
      <c r="CY12" s="9">
        <v>35.121000000000002</v>
      </c>
      <c r="CZ12" s="9">
        <v>18.14</v>
      </c>
      <c r="DA12" s="9">
        <v>16.981000000000002</v>
      </c>
      <c r="DB12" s="9">
        <v>16.11</v>
      </c>
      <c r="DC12" s="9">
        <v>10.91</v>
      </c>
      <c r="DD12" s="9">
        <v>5.1989999999999998</v>
      </c>
      <c r="DE12" s="9">
        <v>14</v>
      </c>
      <c r="DF12" s="9">
        <v>15</v>
      </c>
      <c r="DG12" s="9">
        <v>12</v>
      </c>
      <c r="DH12" s="9">
        <v>655.75</v>
      </c>
      <c r="DI12" s="9">
        <v>233.666</v>
      </c>
      <c r="DJ12" s="9">
        <v>422.08300000000003</v>
      </c>
      <c r="DK12" s="9">
        <v>256.24900000000002</v>
      </c>
      <c r="DL12" s="9">
        <v>73.450999999999993</v>
      </c>
      <c r="DM12" s="9">
        <v>182.797</v>
      </c>
      <c r="DN12" s="9">
        <v>274.84699999999998</v>
      </c>
      <c r="DO12" s="9">
        <v>105.617</v>
      </c>
      <c r="DP12" s="9">
        <v>169.23099999999999</v>
      </c>
      <c r="DQ12" s="9">
        <v>92.506</v>
      </c>
      <c r="DR12" s="9">
        <v>38.045999999999999</v>
      </c>
      <c r="DS12" s="9">
        <v>54.46</v>
      </c>
      <c r="DT12" s="9">
        <v>32.148000000000003</v>
      </c>
      <c r="DU12" s="9">
        <v>16.552</v>
      </c>
      <c r="DV12" s="9">
        <v>15.596</v>
      </c>
      <c r="DW12" s="9">
        <v>10</v>
      </c>
      <c r="DX12" s="9">
        <v>13</v>
      </c>
      <c r="DY12" s="9">
        <v>10</v>
      </c>
      <c r="DZ12" s="9">
        <v>105.548</v>
      </c>
      <c r="EA12" s="9">
        <v>47.002000000000002</v>
      </c>
      <c r="EB12" s="9">
        <v>58.545999999999999</v>
      </c>
      <c r="EC12" s="9">
        <v>28.486999999999998</v>
      </c>
      <c r="ED12" s="9">
        <v>10.106</v>
      </c>
      <c r="EE12" s="9">
        <v>18.381</v>
      </c>
      <c r="EF12" s="9">
        <v>50.323</v>
      </c>
      <c r="EG12" s="9">
        <v>22.707999999999998</v>
      </c>
      <c r="EH12" s="9">
        <v>27.614999999999998</v>
      </c>
      <c r="EI12" s="9">
        <v>18.669</v>
      </c>
      <c r="EJ12" s="9">
        <v>9.4390000000000001</v>
      </c>
      <c r="EK12" s="9">
        <v>9.2309999999999999</v>
      </c>
      <c r="EL12" s="9">
        <v>8.0679999999999996</v>
      </c>
      <c r="EM12" s="9">
        <v>4.75</v>
      </c>
      <c r="EN12" s="9">
        <v>3.319</v>
      </c>
      <c r="EO12" s="9">
        <v>13</v>
      </c>
      <c r="EP12" s="9">
        <v>15</v>
      </c>
      <c r="EQ12" s="9">
        <v>11</v>
      </c>
      <c r="ER12" s="9">
        <v>53.183</v>
      </c>
      <c r="ES12" s="9">
        <v>22.178999999999998</v>
      </c>
      <c r="ET12" s="9">
        <v>31.004000000000001</v>
      </c>
      <c r="EU12" s="9">
        <v>17.814</v>
      </c>
      <c r="EV12" s="9">
        <v>5.8620000000000001</v>
      </c>
      <c r="EW12" s="9">
        <v>11.952</v>
      </c>
      <c r="EX12" s="9">
        <v>26.757000000000001</v>
      </c>
      <c r="EY12" s="9">
        <v>10.49</v>
      </c>
      <c r="EZ12" s="9">
        <v>16.266999999999999</v>
      </c>
      <c r="FA12" s="9">
        <v>6.367</v>
      </c>
      <c r="FB12" s="9">
        <v>4.069</v>
      </c>
      <c r="FC12" s="9">
        <v>2.298</v>
      </c>
      <c r="FD12" s="9">
        <v>2.2440000000000002</v>
      </c>
      <c r="FE12" s="9">
        <v>1.758</v>
      </c>
      <c r="FF12" s="9">
        <v>0.48699999999999999</v>
      </c>
      <c r="FG12" s="9">
        <v>10</v>
      </c>
      <c r="FH12" s="9">
        <v>10</v>
      </c>
      <c r="FI12" s="9">
        <v>10</v>
      </c>
      <c r="FJ12" s="9">
        <v>235.42099999999999</v>
      </c>
      <c r="FK12" s="9">
        <v>108.254</v>
      </c>
      <c r="FL12" s="9">
        <v>127.167</v>
      </c>
      <c r="FM12" s="9">
        <v>61.194000000000003</v>
      </c>
      <c r="FN12" s="9">
        <v>22.545999999999999</v>
      </c>
      <c r="FO12" s="9">
        <v>38.648000000000003</v>
      </c>
      <c r="FP12" s="9">
        <v>110.661</v>
      </c>
      <c r="FQ12" s="9">
        <v>48.984999999999999</v>
      </c>
      <c r="FR12" s="9">
        <v>61.676000000000002</v>
      </c>
      <c r="FS12" s="9">
        <v>42.768000000000001</v>
      </c>
      <c r="FT12" s="9">
        <v>22.544</v>
      </c>
      <c r="FU12" s="9">
        <v>20.222999999999999</v>
      </c>
      <c r="FV12" s="9">
        <v>20.797999999999998</v>
      </c>
      <c r="FW12" s="9">
        <v>14.179</v>
      </c>
      <c r="FX12" s="9">
        <v>6.6180000000000003</v>
      </c>
      <c r="FY12" s="9">
        <v>13</v>
      </c>
      <c r="FZ12" s="9">
        <v>15</v>
      </c>
      <c r="GA12" s="9">
        <v>11</v>
      </c>
      <c r="GB12" s="9">
        <v>555.33699999999999</v>
      </c>
      <c r="GC12" s="9">
        <v>196.31200000000001</v>
      </c>
      <c r="GD12" s="9">
        <v>359.02499999999998</v>
      </c>
      <c r="GE12" s="9">
        <v>227.17400000000001</v>
      </c>
      <c r="GF12" s="9">
        <v>64.887</v>
      </c>
      <c r="GG12" s="9">
        <v>162.28700000000001</v>
      </c>
      <c r="GH12" s="9">
        <v>226.70599999999999</v>
      </c>
      <c r="GI12" s="9">
        <v>90.314999999999998</v>
      </c>
      <c r="GJ12" s="9">
        <v>136.39099999999999</v>
      </c>
      <c r="GK12" s="9">
        <v>77.168999999999997</v>
      </c>
      <c r="GL12" s="9">
        <v>29.577999999999999</v>
      </c>
      <c r="GM12" s="9">
        <v>47.591000000000001</v>
      </c>
      <c r="GN12" s="9">
        <v>24.288</v>
      </c>
      <c r="GO12" s="9">
        <v>11.532</v>
      </c>
      <c r="GP12" s="9">
        <v>12.756</v>
      </c>
      <c r="GQ12" s="9">
        <v>10</v>
      </c>
      <c r="GR12" s="9">
        <v>12</v>
      </c>
      <c r="GS12" s="9">
        <v>10</v>
      </c>
      <c r="GT12" s="9">
        <v>154.63999999999999</v>
      </c>
      <c r="GU12" s="9">
        <v>70.668999999999997</v>
      </c>
      <c r="GV12" s="9">
        <v>83.971000000000004</v>
      </c>
      <c r="GW12" s="9">
        <v>43.14</v>
      </c>
      <c r="GX12" s="9">
        <v>16.663</v>
      </c>
      <c r="GY12" s="9">
        <v>26.477</v>
      </c>
      <c r="GZ12" s="9">
        <v>73.921000000000006</v>
      </c>
      <c r="HA12" s="9">
        <v>33.146000000000001</v>
      </c>
      <c r="HB12" s="9">
        <v>40.774999999999999</v>
      </c>
      <c r="HC12" s="9">
        <v>25.957000000000001</v>
      </c>
      <c r="HD12" s="9">
        <v>13.977</v>
      </c>
      <c r="HE12" s="9">
        <v>11.978999999999999</v>
      </c>
      <c r="HF12" s="9">
        <v>11.622</v>
      </c>
      <c r="HG12" s="9">
        <v>6.8819999999999997</v>
      </c>
      <c r="HH12" s="9">
        <v>4.7389999999999999</v>
      </c>
      <c r="HI12" s="9">
        <v>13</v>
      </c>
      <c r="HJ12" s="9">
        <v>14</v>
      </c>
      <c r="HK12" s="9">
        <v>12</v>
      </c>
      <c r="HL12" s="9">
        <v>50.987000000000002</v>
      </c>
      <c r="HM12" s="9">
        <v>20.611000000000001</v>
      </c>
      <c r="HN12" s="9">
        <v>30.376999999999999</v>
      </c>
      <c r="HO12" s="9">
        <v>16.739999999999998</v>
      </c>
      <c r="HP12" s="9">
        <v>6.7430000000000003</v>
      </c>
      <c r="HQ12" s="9">
        <v>9.9969999999999999</v>
      </c>
      <c r="HR12" s="9">
        <v>25.614000000000001</v>
      </c>
      <c r="HS12" s="9">
        <v>8.8979999999999997</v>
      </c>
      <c r="HT12" s="9">
        <v>16.716000000000001</v>
      </c>
      <c r="HU12" s="9">
        <v>6.7709999999999999</v>
      </c>
      <c r="HV12" s="9">
        <v>3.5939999999999999</v>
      </c>
      <c r="HW12" s="9">
        <v>3.1760000000000002</v>
      </c>
      <c r="HX12" s="9">
        <v>1.8620000000000001</v>
      </c>
      <c r="HY12" s="9">
        <v>1.375</v>
      </c>
      <c r="HZ12" s="9">
        <v>0.48699999999999999</v>
      </c>
      <c r="IA12" s="9">
        <v>10</v>
      </c>
      <c r="IB12" s="9">
        <v>10</v>
      </c>
      <c r="IC12" s="9">
        <v>10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14.262</v>
      </c>
      <c r="C13" s="9">
        <v>10</v>
      </c>
      <c r="D13" s="9">
        <v>8.5350000000000001</v>
      </c>
      <c r="E13" s="9">
        <v>4.88</v>
      </c>
      <c r="F13" s="9">
        <v>3.6549999999999998</v>
      </c>
      <c r="G13" s="9">
        <v>1.159</v>
      </c>
      <c r="H13" s="9">
        <v>1.159</v>
      </c>
      <c r="I13" s="9">
        <v>0</v>
      </c>
      <c r="J13" s="9">
        <v>0.65500000000000003</v>
      </c>
      <c r="K13" s="9">
        <v>0.158</v>
      </c>
      <c r="L13" s="9">
        <v>0.497</v>
      </c>
      <c r="M13" s="9">
        <v>0</v>
      </c>
      <c r="N13" s="9">
        <v>0</v>
      </c>
      <c r="O13" s="9">
        <v>0</v>
      </c>
      <c r="P13" s="9">
        <v>6.7210000000000001</v>
      </c>
      <c r="Q13" s="9">
        <v>3.5630000000000002</v>
      </c>
      <c r="R13" s="9">
        <v>3.1589999999999998</v>
      </c>
      <c r="S13" s="9">
        <v>36.021000000000001</v>
      </c>
      <c r="T13" s="9">
        <v>38.765000000000001</v>
      </c>
      <c r="U13" s="9">
        <v>35.238</v>
      </c>
      <c r="V13" s="9">
        <v>200.833</v>
      </c>
      <c r="W13" s="9">
        <v>79.483999999999995</v>
      </c>
      <c r="X13" s="9">
        <v>121.349</v>
      </c>
      <c r="Y13" s="9">
        <v>77.997</v>
      </c>
      <c r="Z13" s="9">
        <v>34.200000000000003</v>
      </c>
      <c r="AA13" s="9">
        <v>43.796999999999997</v>
      </c>
      <c r="AB13" s="9">
        <v>65.69</v>
      </c>
      <c r="AC13" s="9">
        <v>19.988</v>
      </c>
      <c r="AD13" s="9">
        <v>45.701999999999998</v>
      </c>
      <c r="AE13" s="9">
        <v>25.34</v>
      </c>
      <c r="AF13" s="9">
        <v>11.161</v>
      </c>
      <c r="AG13" s="9">
        <v>14.179</v>
      </c>
      <c r="AH13" s="9">
        <v>31.806999999999999</v>
      </c>
      <c r="AI13" s="9">
        <v>14.135999999999999</v>
      </c>
      <c r="AJ13" s="9">
        <v>17.670999999999999</v>
      </c>
      <c r="AK13" s="9">
        <v>12</v>
      </c>
      <c r="AL13" s="9">
        <v>11</v>
      </c>
      <c r="AM13" s="9">
        <v>12</v>
      </c>
      <c r="AN13" s="9">
        <v>323.16399999999999</v>
      </c>
      <c r="AO13" s="9">
        <v>110.96299999999999</v>
      </c>
      <c r="AP13" s="9">
        <v>212.2</v>
      </c>
      <c r="AQ13" s="9">
        <v>101.099</v>
      </c>
      <c r="AR13" s="9">
        <v>25.116</v>
      </c>
      <c r="AS13" s="9">
        <v>75.983000000000004</v>
      </c>
      <c r="AT13" s="9">
        <v>113.60899999999999</v>
      </c>
      <c r="AU13" s="9">
        <v>34.124000000000002</v>
      </c>
      <c r="AV13" s="9">
        <v>79.484999999999999</v>
      </c>
      <c r="AW13" s="9">
        <v>98.703000000000003</v>
      </c>
      <c r="AX13" s="9">
        <v>43.64</v>
      </c>
      <c r="AY13" s="9">
        <v>55.063000000000002</v>
      </c>
      <c r="AZ13" s="9">
        <v>9.7520000000000007</v>
      </c>
      <c r="BA13" s="9">
        <v>8.0830000000000002</v>
      </c>
      <c r="BB13" s="9">
        <v>1.669</v>
      </c>
      <c r="BC13" s="9">
        <v>13.04</v>
      </c>
      <c r="BD13" s="9">
        <v>17</v>
      </c>
      <c r="BE13" s="9">
        <v>12</v>
      </c>
      <c r="BF13" s="9">
        <v>357.27300000000002</v>
      </c>
      <c r="BG13" s="9">
        <v>143.238</v>
      </c>
      <c r="BH13" s="9">
        <v>214.03399999999999</v>
      </c>
      <c r="BI13" s="9">
        <v>97.004000000000005</v>
      </c>
      <c r="BJ13" s="9">
        <v>21.696000000000002</v>
      </c>
      <c r="BK13" s="9">
        <v>75.308000000000007</v>
      </c>
      <c r="BL13" s="9">
        <v>217.745</v>
      </c>
      <c r="BM13" s="9">
        <v>94.397000000000006</v>
      </c>
      <c r="BN13" s="9">
        <v>123.349</v>
      </c>
      <c r="BO13" s="9">
        <v>40.881</v>
      </c>
      <c r="BP13" s="9">
        <v>25.503</v>
      </c>
      <c r="BQ13" s="9">
        <v>15.378</v>
      </c>
      <c r="BR13" s="9">
        <v>1.643</v>
      </c>
      <c r="BS13" s="9">
        <v>1.643</v>
      </c>
      <c r="BT13" s="9">
        <v>0</v>
      </c>
      <c r="BU13" s="9">
        <v>12</v>
      </c>
      <c r="BV13" s="9">
        <v>14.4</v>
      </c>
      <c r="BW13" s="9">
        <v>10</v>
      </c>
      <c r="BX13" s="9">
        <v>132.71799999999999</v>
      </c>
      <c r="BY13" s="9">
        <v>62.823</v>
      </c>
      <c r="BZ13" s="9">
        <v>69.894999999999996</v>
      </c>
      <c r="CA13" s="9">
        <v>80.760000000000005</v>
      </c>
      <c r="CB13" s="9">
        <v>32.512999999999998</v>
      </c>
      <c r="CC13" s="9">
        <v>48.247</v>
      </c>
      <c r="CD13" s="9">
        <v>47.53</v>
      </c>
      <c r="CE13" s="9">
        <v>25.882000000000001</v>
      </c>
      <c r="CF13" s="9">
        <v>21.648</v>
      </c>
      <c r="CG13" s="9">
        <v>4.0469999999999997</v>
      </c>
      <c r="CH13" s="9">
        <v>4.0469999999999997</v>
      </c>
      <c r="CI13" s="9">
        <v>0</v>
      </c>
      <c r="CJ13" s="9">
        <v>0.38200000000000001</v>
      </c>
      <c r="CK13" s="9">
        <v>0.38200000000000001</v>
      </c>
      <c r="CL13" s="9">
        <v>0</v>
      </c>
      <c r="CM13" s="9">
        <v>8</v>
      </c>
      <c r="CN13" s="9">
        <v>8</v>
      </c>
      <c r="CO13" s="9">
        <v>8</v>
      </c>
      <c r="CP13" s="9">
        <v>169.93600000000001</v>
      </c>
      <c r="CQ13" s="9">
        <v>92.572999999999993</v>
      </c>
      <c r="CR13" s="9">
        <v>77.361999999999995</v>
      </c>
      <c r="CS13" s="9">
        <v>43.648000000000003</v>
      </c>
      <c r="CT13" s="9">
        <v>19.917000000000002</v>
      </c>
      <c r="CU13" s="9">
        <v>23.731000000000002</v>
      </c>
      <c r="CV13" s="9">
        <v>79.489999999999995</v>
      </c>
      <c r="CW13" s="9">
        <v>41.366999999999997</v>
      </c>
      <c r="CX13" s="9">
        <v>38.122999999999998</v>
      </c>
      <c r="CY13" s="9">
        <v>33.055</v>
      </c>
      <c r="CZ13" s="9">
        <v>21.704000000000001</v>
      </c>
      <c r="DA13" s="9">
        <v>11.351000000000001</v>
      </c>
      <c r="DB13" s="9">
        <v>13.743</v>
      </c>
      <c r="DC13" s="9">
        <v>9.5850000000000009</v>
      </c>
      <c r="DD13" s="9">
        <v>4.1580000000000004</v>
      </c>
      <c r="DE13" s="9">
        <v>13</v>
      </c>
      <c r="DF13" s="9">
        <v>14.172000000000001</v>
      </c>
      <c r="DG13" s="9">
        <v>11</v>
      </c>
      <c r="DH13" s="9">
        <v>681.78599999999994</v>
      </c>
      <c r="DI13" s="9">
        <v>234.43600000000001</v>
      </c>
      <c r="DJ13" s="9">
        <v>447.35</v>
      </c>
      <c r="DK13" s="9">
        <v>261.21199999999999</v>
      </c>
      <c r="DL13" s="9">
        <v>75.477999999999994</v>
      </c>
      <c r="DM13" s="9">
        <v>185.73400000000001</v>
      </c>
      <c r="DN13" s="9">
        <v>288.10399999999998</v>
      </c>
      <c r="DO13" s="9">
        <v>98.375</v>
      </c>
      <c r="DP13" s="9">
        <v>189.72900000000001</v>
      </c>
      <c r="DQ13" s="9">
        <v>106.964</v>
      </c>
      <c r="DR13" s="9">
        <v>48.526000000000003</v>
      </c>
      <c r="DS13" s="9">
        <v>58.436999999999998</v>
      </c>
      <c r="DT13" s="9">
        <v>25.506</v>
      </c>
      <c r="DU13" s="9">
        <v>12.055999999999999</v>
      </c>
      <c r="DV13" s="9">
        <v>13.45</v>
      </c>
      <c r="DW13" s="9">
        <v>10</v>
      </c>
      <c r="DX13" s="9">
        <v>12</v>
      </c>
      <c r="DY13" s="9">
        <v>10</v>
      </c>
      <c r="DZ13" s="9">
        <v>123.34</v>
      </c>
      <c r="EA13" s="9">
        <v>55.411999999999999</v>
      </c>
      <c r="EB13" s="9">
        <v>67.927000000000007</v>
      </c>
      <c r="EC13" s="9">
        <v>38.939</v>
      </c>
      <c r="ED13" s="9">
        <v>14.586</v>
      </c>
      <c r="EE13" s="9">
        <v>24.353000000000002</v>
      </c>
      <c r="EF13" s="9">
        <v>55.622</v>
      </c>
      <c r="EG13" s="9">
        <v>24.231000000000002</v>
      </c>
      <c r="EH13" s="9">
        <v>31.390999999999998</v>
      </c>
      <c r="EI13" s="9">
        <v>21.614999999999998</v>
      </c>
      <c r="EJ13" s="9">
        <v>12.036</v>
      </c>
      <c r="EK13" s="9">
        <v>9.5790000000000006</v>
      </c>
      <c r="EL13" s="9">
        <v>7.1639999999999997</v>
      </c>
      <c r="EM13" s="9">
        <v>4.5599999999999996</v>
      </c>
      <c r="EN13" s="9">
        <v>2.6040000000000001</v>
      </c>
      <c r="EO13" s="9">
        <v>13</v>
      </c>
      <c r="EP13" s="9">
        <v>15</v>
      </c>
      <c r="EQ13" s="9">
        <v>10</v>
      </c>
      <c r="ER13" s="9">
        <v>47.462000000000003</v>
      </c>
      <c r="ES13" s="9">
        <v>18.968</v>
      </c>
      <c r="ET13" s="9">
        <v>28.494</v>
      </c>
      <c r="EU13" s="9">
        <v>14.22</v>
      </c>
      <c r="EV13" s="9">
        <v>4.7030000000000003</v>
      </c>
      <c r="EW13" s="9">
        <v>9.516</v>
      </c>
      <c r="EX13" s="9">
        <v>22.012</v>
      </c>
      <c r="EY13" s="9">
        <v>10.574999999999999</v>
      </c>
      <c r="EZ13" s="9">
        <v>11.438000000000001</v>
      </c>
      <c r="FA13" s="9">
        <v>7.3369999999999997</v>
      </c>
      <c r="FB13" s="9">
        <v>2.0840000000000001</v>
      </c>
      <c r="FC13" s="9">
        <v>5.2530000000000001</v>
      </c>
      <c r="FD13" s="9">
        <v>3.8919999999999999</v>
      </c>
      <c r="FE13" s="9">
        <v>1.605</v>
      </c>
      <c r="FF13" s="9">
        <v>2.2869999999999999</v>
      </c>
      <c r="FG13" s="9">
        <v>12</v>
      </c>
      <c r="FH13" s="9">
        <v>12</v>
      </c>
      <c r="FI13" s="9">
        <v>11.679</v>
      </c>
      <c r="FJ13" s="9">
        <v>228.55600000000001</v>
      </c>
      <c r="FK13" s="9">
        <v>116.25700000000001</v>
      </c>
      <c r="FL13" s="9">
        <v>112.298</v>
      </c>
      <c r="FM13" s="9">
        <v>56.537999999999997</v>
      </c>
      <c r="FN13" s="9">
        <v>25.202999999999999</v>
      </c>
      <c r="FO13" s="9">
        <v>31.334</v>
      </c>
      <c r="FP13" s="9">
        <v>105.18600000000001</v>
      </c>
      <c r="FQ13" s="9">
        <v>52.77</v>
      </c>
      <c r="FR13" s="9">
        <v>52.415999999999997</v>
      </c>
      <c r="FS13" s="9">
        <v>50.515999999999998</v>
      </c>
      <c r="FT13" s="9">
        <v>28.257000000000001</v>
      </c>
      <c r="FU13" s="9">
        <v>22.259</v>
      </c>
      <c r="FV13" s="9">
        <v>16.315999999999999</v>
      </c>
      <c r="FW13" s="9">
        <v>10.026999999999999</v>
      </c>
      <c r="FX13" s="9">
        <v>6.2889999999999997</v>
      </c>
      <c r="FY13" s="9">
        <v>14</v>
      </c>
      <c r="FZ13" s="9">
        <v>15</v>
      </c>
      <c r="GA13" s="9">
        <v>13</v>
      </c>
      <c r="GB13" s="9">
        <v>578.44200000000001</v>
      </c>
      <c r="GC13" s="9">
        <v>201.21299999999999</v>
      </c>
      <c r="GD13" s="9">
        <v>377.22899999999998</v>
      </c>
      <c r="GE13" s="9">
        <v>232.07400000000001</v>
      </c>
      <c r="GF13" s="9">
        <v>68.316000000000003</v>
      </c>
      <c r="GG13" s="9">
        <v>163.75700000000001</v>
      </c>
      <c r="GH13" s="9">
        <v>242.58799999999999</v>
      </c>
      <c r="GI13" s="9">
        <v>83.606999999999999</v>
      </c>
      <c r="GJ13" s="9">
        <v>158.97999999999999</v>
      </c>
      <c r="GK13" s="9">
        <v>83.846000000000004</v>
      </c>
      <c r="GL13" s="9">
        <v>39.456000000000003</v>
      </c>
      <c r="GM13" s="9">
        <v>44.39</v>
      </c>
      <c r="GN13" s="9">
        <v>19.934999999999999</v>
      </c>
      <c r="GO13" s="9">
        <v>9.8330000000000002</v>
      </c>
      <c r="GP13" s="9">
        <v>10.102</v>
      </c>
      <c r="GQ13" s="9">
        <v>10</v>
      </c>
      <c r="GR13" s="9">
        <v>12</v>
      </c>
      <c r="GS13" s="9">
        <v>10</v>
      </c>
      <c r="GT13" s="9">
        <v>167.39500000000001</v>
      </c>
      <c r="GU13" s="9">
        <v>65.522000000000006</v>
      </c>
      <c r="GV13" s="9">
        <v>101.873</v>
      </c>
      <c r="GW13" s="9">
        <v>53.125999999999998</v>
      </c>
      <c r="GX13" s="9">
        <v>16.574000000000002</v>
      </c>
      <c r="GY13" s="9">
        <v>36.551000000000002</v>
      </c>
      <c r="GZ13" s="9">
        <v>74.334000000000003</v>
      </c>
      <c r="HA13" s="9">
        <v>28.564</v>
      </c>
      <c r="HB13" s="9">
        <v>45.771000000000001</v>
      </c>
      <c r="HC13" s="9">
        <v>28.379000000000001</v>
      </c>
      <c r="HD13" s="9">
        <v>13.875</v>
      </c>
      <c r="HE13" s="9">
        <v>14.504</v>
      </c>
      <c r="HF13" s="9">
        <v>11.555999999999999</v>
      </c>
      <c r="HG13" s="9">
        <v>6.5090000000000003</v>
      </c>
      <c r="HH13" s="9">
        <v>5.0469999999999997</v>
      </c>
      <c r="HI13" s="9">
        <v>12</v>
      </c>
      <c r="HJ13" s="9">
        <v>14.795999999999999</v>
      </c>
      <c r="HK13" s="9">
        <v>10</v>
      </c>
      <c r="HL13" s="9">
        <v>48.13</v>
      </c>
      <c r="HM13" s="9">
        <v>18.396999999999998</v>
      </c>
      <c r="HN13" s="9">
        <v>29.734000000000002</v>
      </c>
      <c r="HO13" s="9">
        <v>16.282</v>
      </c>
      <c r="HP13" s="9">
        <v>4.59</v>
      </c>
      <c r="HQ13" s="9">
        <v>11.692</v>
      </c>
      <c r="HR13" s="9">
        <v>23.120999999999999</v>
      </c>
      <c r="HS13" s="9">
        <v>9.6069999999999993</v>
      </c>
      <c r="HT13" s="9">
        <v>13.513999999999999</v>
      </c>
      <c r="HU13" s="9">
        <v>6.23</v>
      </c>
      <c r="HV13" s="9">
        <v>2.762</v>
      </c>
      <c r="HW13" s="9">
        <v>3.468</v>
      </c>
      <c r="HX13" s="9">
        <v>2.4969999999999999</v>
      </c>
      <c r="HY13" s="9">
        <v>1.4379999999999999</v>
      </c>
      <c r="HZ13" s="9">
        <v>1.0589999999999999</v>
      </c>
      <c r="IA13" s="9">
        <v>10</v>
      </c>
      <c r="IB13" s="9">
        <v>14.169</v>
      </c>
      <c r="IC13" s="9">
        <v>10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12</v>
      </c>
      <c r="C14" s="9">
        <v>11</v>
      </c>
      <c r="D14" s="9">
        <v>9.27</v>
      </c>
      <c r="E14" s="9">
        <v>2.7530000000000001</v>
      </c>
      <c r="F14" s="9">
        <v>6.5170000000000003</v>
      </c>
      <c r="G14" s="9">
        <v>1.6830000000000001</v>
      </c>
      <c r="H14" s="9">
        <v>0.623</v>
      </c>
      <c r="I14" s="9">
        <v>1.0609999999999999</v>
      </c>
      <c r="J14" s="9">
        <v>0.126</v>
      </c>
      <c r="K14" s="9">
        <v>0</v>
      </c>
      <c r="L14" s="9">
        <v>0.126</v>
      </c>
      <c r="M14" s="9">
        <v>2.04</v>
      </c>
      <c r="N14" s="9">
        <v>0.44700000000000001</v>
      </c>
      <c r="O14" s="9">
        <v>1.593</v>
      </c>
      <c r="P14" s="9">
        <v>5.42</v>
      </c>
      <c r="Q14" s="9">
        <v>1.6830000000000001</v>
      </c>
      <c r="R14" s="9">
        <v>3.738</v>
      </c>
      <c r="S14" s="9">
        <v>30</v>
      </c>
      <c r="T14" s="9">
        <v>36.951000000000001</v>
      </c>
      <c r="U14" s="9">
        <v>30</v>
      </c>
      <c r="V14" s="9">
        <v>190.97800000000001</v>
      </c>
      <c r="W14" s="9">
        <v>77.218999999999994</v>
      </c>
      <c r="X14" s="9">
        <v>113.76</v>
      </c>
      <c r="Y14" s="9">
        <v>74.921999999999997</v>
      </c>
      <c r="Z14" s="9">
        <v>32.866</v>
      </c>
      <c r="AA14" s="9">
        <v>42.055</v>
      </c>
      <c r="AB14" s="9">
        <v>65.706000000000003</v>
      </c>
      <c r="AC14" s="9">
        <v>24.975999999999999</v>
      </c>
      <c r="AD14" s="9">
        <v>40.729999999999997</v>
      </c>
      <c r="AE14" s="9">
        <v>22.571999999999999</v>
      </c>
      <c r="AF14" s="9">
        <v>6.9859999999999998</v>
      </c>
      <c r="AG14" s="9">
        <v>15.586</v>
      </c>
      <c r="AH14" s="9">
        <v>27.779</v>
      </c>
      <c r="AI14" s="9">
        <v>12.39</v>
      </c>
      <c r="AJ14" s="9">
        <v>15.388999999999999</v>
      </c>
      <c r="AK14" s="9">
        <v>12</v>
      </c>
      <c r="AL14" s="9">
        <v>12</v>
      </c>
      <c r="AM14" s="9">
        <v>13</v>
      </c>
      <c r="AN14" s="9">
        <v>337.63799999999998</v>
      </c>
      <c r="AO14" s="9">
        <v>120.093</v>
      </c>
      <c r="AP14" s="9">
        <v>217.54499999999999</v>
      </c>
      <c r="AQ14" s="9">
        <v>113.248</v>
      </c>
      <c r="AR14" s="9">
        <v>29.196000000000002</v>
      </c>
      <c r="AS14" s="9">
        <v>84.052000000000007</v>
      </c>
      <c r="AT14" s="9">
        <v>110.73699999999999</v>
      </c>
      <c r="AU14" s="9">
        <v>36.658000000000001</v>
      </c>
      <c r="AV14" s="9">
        <v>74.08</v>
      </c>
      <c r="AW14" s="9">
        <v>104.658</v>
      </c>
      <c r="AX14" s="9">
        <v>49.110999999999997</v>
      </c>
      <c r="AY14" s="9">
        <v>55.545999999999999</v>
      </c>
      <c r="AZ14" s="9">
        <v>8.9949999999999992</v>
      </c>
      <c r="BA14" s="9">
        <v>5.1280000000000001</v>
      </c>
      <c r="BB14" s="9">
        <v>3.8660000000000001</v>
      </c>
      <c r="BC14" s="9">
        <v>13</v>
      </c>
      <c r="BD14" s="9">
        <v>17.920000000000002</v>
      </c>
      <c r="BE14" s="9">
        <v>10</v>
      </c>
      <c r="BF14" s="9">
        <v>352.74799999999999</v>
      </c>
      <c r="BG14" s="9">
        <v>134.72</v>
      </c>
      <c r="BH14" s="9">
        <v>218.02799999999999</v>
      </c>
      <c r="BI14" s="9">
        <v>96.63</v>
      </c>
      <c r="BJ14" s="9">
        <v>27.582000000000001</v>
      </c>
      <c r="BK14" s="9">
        <v>69.048000000000002</v>
      </c>
      <c r="BL14" s="9">
        <v>206.542</v>
      </c>
      <c r="BM14" s="9">
        <v>83.977999999999994</v>
      </c>
      <c r="BN14" s="9">
        <v>122.565</v>
      </c>
      <c r="BO14" s="9">
        <v>48.374000000000002</v>
      </c>
      <c r="BP14" s="9">
        <v>21.957999999999998</v>
      </c>
      <c r="BQ14" s="9">
        <v>26.414999999999999</v>
      </c>
      <c r="BR14" s="9">
        <v>1.202</v>
      </c>
      <c r="BS14" s="9">
        <v>1.202</v>
      </c>
      <c r="BT14" s="9">
        <v>0</v>
      </c>
      <c r="BU14" s="9">
        <v>12</v>
      </c>
      <c r="BV14" s="9">
        <v>13</v>
      </c>
      <c r="BW14" s="9">
        <v>12</v>
      </c>
      <c r="BX14" s="9">
        <v>138.11799999999999</v>
      </c>
      <c r="BY14" s="9">
        <v>57.895000000000003</v>
      </c>
      <c r="BZ14" s="9">
        <v>80.222999999999999</v>
      </c>
      <c r="CA14" s="9">
        <v>85.513999999999996</v>
      </c>
      <c r="CB14" s="9">
        <v>27.344000000000001</v>
      </c>
      <c r="CC14" s="9">
        <v>58.17</v>
      </c>
      <c r="CD14" s="9">
        <v>48.116</v>
      </c>
      <c r="CE14" s="9">
        <v>28.056000000000001</v>
      </c>
      <c r="CF14" s="9">
        <v>20.059999999999999</v>
      </c>
      <c r="CG14" s="9">
        <v>4.069</v>
      </c>
      <c r="CH14" s="9">
        <v>2.0760000000000001</v>
      </c>
      <c r="CI14" s="9">
        <v>1.9930000000000001</v>
      </c>
      <c r="CJ14" s="9">
        <v>0.41899999999999998</v>
      </c>
      <c r="CK14" s="9">
        <v>0.41899999999999998</v>
      </c>
      <c r="CL14" s="9">
        <v>0</v>
      </c>
      <c r="CM14" s="9">
        <v>8</v>
      </c>
      <c r="CN14" s="9">
        <v>10</v>
      </c>
      <c r="CO14" s="9">
        <v>8</v>
      </c>
      <c r="CP14" s="9">
        <v>180.85499999999999</v>
      </c>
      <c r="CQ14" s="9">
        <v>81.007999999999996</v>
      </c>
      <c r="CR14" s="9">
        <v>99.847999999999999</v>
      </c>
      <c r="CS14" s="9">
        <v>52.594999999999999</v>
      </c>
      <c r="CT14" s="9">
        <v>19.498999999999999</v>
      </c>
      <c r="CU14" s="9">
        <v>33.095999999999997</v>
      </c>
      <c r="CV14" s="9">
        <v>80.77</v>
      </c>
      <c r="CW14" s="9">
        <v>35.796999999999997</v>
      </c>
      <c r="CX14" s="9">
        <v>44.972000000000001</v>
      </c>
      <c r="CY14" s="9">
        <v>37.331000000000003</v>
      </c>
      <c r="CZ14" s="9">
        <v>19.873000000000001</v>
      </c>
      <c r="DA14" s="9">
        <v>17.457999999999998</v>
      </c>
      <c r="DB14" s="9">
        <v>10.159000000000001</v>
      </c>
      <c r="DC14" s="9">
        <v>5.8380000000000001</v>
      </c>
      <c r="DD14" s="9">
        <v>4.3209999999999997</v>
      </c>
      <c r="DE14" s="9">
        <v>13</v>
      </c>
      <c r="DF14" s="9">
        <v>14</v>
      </c>
      <c r="DG14" s="9">
        <v>12</v>
      </c>
      <c r="DH14" s="9">
        <v>691.11699999999996</v>
      </c>
      <c r="DI14" s="9">
        <v>242.68899999999999</v>
      </c>
      <c r="DJ14" s="9">
        <v>448.428</v>
      </c>
      <c r="DK14" s="9">
        <v>270.56400000000002</v>
      </c>
      <c r="DL14" s="9">
        <v>80.673000000000002</v>
      </c>
      <c r="DM14" s="9">
        <v>189.892</v>
      </c>
      <c r="DN14" s="9">
        <v>285.68</v>
      </c>
      <c r="DO14" s="9">
        <v>106.372</v>
      </c>
      <c r="DP14" s="9">
        <v>179.309</v>
      </c>
      <c r="DQ14" s="9">
        <v>109.09699999999999</v>
      </c>
      <c r="DR14" s="9">
        <v>45.27</v>
      </c>
      <c r="DS14" s="9">
        <v>63.826999999999998</v>
      </c>
      <c r="DT14" s="9">
        <v>25.776</v>
      </c>
      <c r="DU14" s="9">
        <v>10.375</v>
      </c>
      <c r="DV14" s="9">
        <v>15.401</v>
      </c>
      <c r="DW14" s="9">
        <v>10</v>
      </c>
      <c r="DX14" s="9">
        <v>11</v>
      </c>
      <c r="DY14" s="9">
        <v>10</v>
      </c>
      <c r="DZ14" s="9">
        <v>108.06100000000001</v>
      </c>
      <c r="EA14" s="9">
        <v>42.798999999999999</v>
      </c>
      <c r="EB14" s="9">
        <v>65.262</v>
      </c>
      <c r="EC14" s="9">
        <v>34.869</v>
      </c>
      <c r="ED14" s="9">
        <v>10.518000000000001</v>
      </c>
      <c r="EE14" s="9">
        <v>24.350999999999999</v>
      </c>
      <c r="EF14" s="9">
        <v>44.268999999999998</v>
      </c>
      <c r="EG14" s="9">
        <v>20.131</v>
      </c>
      <c r="EH14" s="9">
        <v>24.138999999999999</v>
      </c>
      <c r="EI14" s="9">
        <v>24.178999999999998</v>
      </c>
      <c r="EJ14" s="9">
        <v>9.1329999999999991</v>
      </c>
      <c r="EK14" s="9">
        <v>15.047000000000001</v>
      </c>
      <c r="EL14" s="9">
        <v>4.7439999999999998</v>
      </c>
      <c r="EM14" s="9">
        <v>3.0169999999999999</v>
      </c>
      <c r="EN14" s="9">
        <v>1.726</v>
      </c>
      <c r="EO14" s="9">
        <v>11</v>
      </c>
      <c r="EP14" s="9">
        <v>12</v>
      </c>
      <c r="EQ14" s="9">
        <v>10</v>
      </c>
      <c r="ER14" s="9">
        <v>48.718000000000004</v>
      </c>
      <c r="ES14" s="9">
        <v>26.184000000000001</v>
      </c>
      <c r="ET14" s="9">
        <v>22.533999999999999</v>
      </c>
      <c r="EU14" s="9">
        <v>13.968999999999999</v>
      </c>
      <c r="EV14" s="9">
        <v>6.9210000000000003</v>
      </c>
      <c r="EW14" s="9">
        <v>7.048</v>
      </c>
      <c r="EX14" s="9">
        <v>20.507999999999999</v>
      </c>
      <c r="EY14" s="9">
        <v>11.368</v>
      </c>
      <c r="EZ14" s="9">
        <v>9.14</v>
      </c>
      <c r="FA14" s="9">
        <v>11.105</v>
      </c>
      <c r="FB14" s="9">
        <v>6.3040000000000003</v>
      </c>
      <c r="FC14" s="9">
        <v>4.8019999999999996</v>
      </c>
      <c r="FD14" s="9">
        <v>3.1360000000000001</v>
      </c>
      <c r="FE14" s="9">
        <v>1.5920000000000001</v>
      </c>
      <c r="FF14" s="9">
        <v>1.544</v>
      </c>
      <c r="FG14" s="9">
        <v>12</v>
      </c>
      <c r="FH14" s="9">
        <v>13</v>
      </c>
      <c r="FI14" s="9">
        <v>10</v>
      </c>
      <c r="FJ14" s="9">
        <v>223.00899999999999</v>
      </c>
      <c r="FK14" s="9">
        <v>95.057000000000002</v>
      </c>
      <c r="FL14" s="9">
        <v>127.952</v>
      </c>
      <c r="FM14" s="9">
        <v>57.74</v>
      </c>
      <c r="FN14" s="9">
        <v>21.273</v>
      </c>
      <c r="FO14" s="9">
        <v>36.466999999999999</v>
      </c>
      <c r="FP14" s="9">
        <v>105.895</v>
      </c>
      <c r="FQ14" s="9">
        <v>45.667999999999999</v>
      </c>
      <c r="FR14" s="9">
        <v>60.226999999999997</v>
      </c>
      <c r="FS14" s="9">
        <v>47.529000000000003</v>
      </c>
      <c r="FT14" s="9">
        <v>22.488</v>
      </c>
      <c r="FU14" s="9">
        <v>25.042000000000002</v>
      </c>
      <c r="FV14" s="9">
        <v>11.843999999999999</v>
      </c>
      <c r="FW14" s="9">
        <v>5.6280000000000001</v>
      </c>
      <c r="FX14" s="9">
        <v>6.2169999999999996</v>
      </c>
      <c r="FY14" s="9">
        <v>13</v>
      </c>
      <c r="FZ14" s="9">
        <v>13</v>
      </c>
      <c r="GA14" s="9">
        <v>13</v>
      </c>
      <c r="GB14" s="9">
        <v>601.72400000000005</v>
      </c>
      <c r="GC14" s="9">
        <v>212.37</v>
      </c>
      <c r="GD14" s="9">
        <v>389.35399999999998</v>
      </c>
      <c r="GE14" s="9">
        <v>252.28299999999999</v>
      </c>
      <c r="GF14" s="9">
        <v>75.518000000000001</v>
      </c>
      <c r="GG14" s="9">
        <v>176.76499999999999</v>
      </c>
      <c r="GH14" s="9">
        <v>239.96899999999999</v>
      </c>
      <c r="GI14" s="9">
        <v>88.846999999999994</v>
      </c>
      <c r="GJ14" s="9">
        <v>151.12299999999999</v>
      </c>
      <c r="GK14" s="9">
        <v>90.111999999999995</v>
      </c>
      <c r="GL14" s="9">
        <v>39.189</v>
      </c>
      <c r="GM14" s="9">
        <v>50.923000000000002</v>
      </c>
      <c r="GN14" s="9">
        <v>19.36</v>
      </c>
      <c r="GO14" s="9">
        <v>8.8170000000000002</v>
      </c>
      <c r="GP14" s="9">
        <v>10.544</v>
      </c>
      <c r="GQ14" s="9">
        <v>10</v>
      </c>
      <c r="GR14" s="9">
        <v>11</v>
      </c>
      <c r="GS14" s="9">
        <v>10</v>
      </c>
      <c r="GT14" s="9">
        <v>157.739</v>
      </c>
      <c r="GU14" s="9">
        <v>62.25</v>
      </c>
      <c r="GV14" s="9">
        <v>95.489000000000004</v>
      </c>
      <c r="GW14" s="9">
        <v>47.237000000000002</v>
      </c>
      <c r="GX14" s="9">
        <v>15.148999999999999</v>
      </c>
      <c r="GY14" s="9">
        <v>32.088000000000001</v>
      </c>
      <c r="GZ14" s="9">
        <v>67.828999999999994</v>
      </c>
      <c r="HA14" s="9">
        <v>29.852</v>
      </c>
      <c r="HB14" s="9">
        <v>37.976999999999997</v>
      </c>
      <c r="HC14" s="9">
        <v>32.518999999999998</v>
      </c>
      <c r="HD14" s="9">
        <v>11.784000000000001</v>
      </c>
      <c r="HE14" s="9">
        <v>20.736000000000001</v>
      </c>
      <c r="HF14" s="9">
        <v>10.153</v>
      </c>
      <c r="HG14" s="9">
        <v>5.4649999999999999</v>
      </c>
      <c r="HH14" s="9">
        <v>4.6879999999999997</v>
      </c>
      <c r="HI14" s="9">
        <v>12</v>
      </c>
      <c r="HJ14" s="9">
        <v>13</v>
      </c>
      <c r="HK14" s="9">
        <v>10</v>
      </c>
      <c r="HL14" s="9">
        <v>46.279000000000003</v>
      </c>
      <c r="HM14" s="9">
        <v>23.001999999999999</v>
      </c>
      <c r="HN14" s="9">
        <v>23.277000000000001</v>
      </c>
      <c r="HO14" s="9">
        <v>14.738</v>
      </c>
      <c r="HP14" s="9">
        <v>5.6719999999999997</v>
      </c>
      <c r="HQ14" s="9">
        <v>9.0660000000000007</v>
      </c>
      <c r="HR14" s="9">
        <v>17.533000000000001</v>
      </c>
      <c r="HS14" s="9">
        <v>9.3000000000000007</v>
      </c>
      <c r="HT14" s="9">
        <v>8.2330000000000005</v>
      </c>
      <c r="HU14" s="9">
        <v>11.552</v>
      </c>
      <c r="HV14" s="9">
        <v>7.1189999999999998</v>
      </c>
      <c r="HW14" s="9">
        <v>4.4340000000000002</v>
      </c>
      <c r="HX14" s="9">
        <v>2.4569999999999999</v>
      </c>
      <c r="HY14" s="9">
        <v>0.91200000000000003</v>
      </c>
      <c r="HZ14" s="9">
        <v>1.544</v>
      </c>
      <c r="IA14" s="9">
        <v>12</v>
      </c>
      <c r="IB14" s="9">
        <v>14.576000000000001</v>
      </c>
      <c r="IC14" s="9">
        <v>10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12</v>
      </c>
      <c r="C15" s="9">
        <v>10</v>
      </c>
      <c r="D15" s="9">
        <v>11.032999999999999</v>
      </c>
      <c r="E15" s="9">
        <v>3.5659999999999998</v>
      </c>
      <c r="F15" s="9">
        <v>7.468</v>
      </c>
      <c r="G15" s="9">
        <v>1.5669999999999999</v>
      </c>
      <c r="H15" s="9">
        <v>0</v>
      </c>
      <c r="I15" s="9">
        <v>1.5669999999999999</v>
      </c>
      <c r="J15" s="9">
        <v>2.0939999999999999</v>
      </c>
      <c r="K15" s="9">
        <v>1.2989999999999999</v>
      </c>
      <c r="L15" s="9">
        <v>0.79500000000000004</v>
      </c>
      <c r="M15" s="9">
        <v>1.347</v>
      </c>
      <c r="N15" s="9">
        <v>0</v>
      </c>
      <c r="O15" s="9">
        <v>1.347</v>
      </c>
      <c r="P15" s="9">
        <v>6.0250000000000004</v>
      </c>
      <c r="Q15" s="9">
        <v>2.266</v>
      </c>
      <c r="R15" s="9">
        <v>3.7589999999999999</v>
      </c>
      <c r="S15" s="9">
        <v>29.231000000000002</v>
      </c>
      <c r="T15" s="9">
        <v>27.821000000000002</v>
      </c>
      <c r="U15" s="9">
        <v>28.026</v>
      </c>
      <c r="V15" s="9">
        <v>196.613</v>
      </c>
      <c r="W15" s="9">
        <v>78.453000000000003</v>
      </c>
      <c r="X15" s="9">
        <v>118.161</v>
      </c>
      <c r="Y15" s="9">
        <v>75.262</v>
      </c>
      <c r="Z15" s="9">
        <v>26.03</v>
      </c>
      <c r="AA15" s="9">
        <v>49.232999999999997</v>
      </c>
      <c r="AB15" s="9">
        <v>59.915999999999997</v>
      </c>
      <c r="AC15" s="9">
        <v>23.888000000000002</v>
      </c>
      <c r="AD15" s="9">
        <v>36.027999999999999</v>
      </c>
      <c r="AE15" s="9">
        <v>24.120999999999999</v>
      </c>
      <c r="AF15" s="9">
        <v>12.6</v>
      </c>
      <c r="AG15" s="9">
        <v>11.521000000000001</v>
      </c>
      <c r="AH15" s="9">
        <v>37.314</v>
      </c>
      <c r="AI15" s="9">
        <v>15.935</v>
      </c>
      <c r="AJ15" s="9">
        <v>21.379000000000001</v>
      </c>
      <c r="AK15" s="9">
        <v>12</v>
      </c>
      <c r="AL15" s="9">
        <v>14</v>
      </c>
      <c r="AM15" s="9">
        <v>11</v>
      </c>
      <c r="AN15" s="9">
        <v>352.25299999999999</v>
      </c>
      <c r="AO15" s="9">
        <v>122.08199999999999</v>
      </c>
      <c r="AP15" s="9">
        <v>230.172</v>
      </c>
      <c r="AQ15" s="9">
        <v>119.858</v>
      </c>
      <c r="AR15" s="9">
        <v>35.618000000000002</v>
      </c>
      <c r="AS15" s="9">
        <v>84.24</v>
      </c>
      <c r="AT15" s="9">
        <v>119.548</v>
      </c>
      <c r="AU15" s="9">
        <v>35.786000000000001</v>
      </c>
      <c r="AV15" s="9">
        <v>83.762</v>
      </c>
      <c r="AW15" s="9">
        <v>102.569</v>
      </c>
      <c r="AX15" s="9">
        <v>41.500999999999998</v>
      </c>
      <c r="AY15" s="9">
        <v>61.067999999999998</v>
      </c>
      <c r="AZ15" s="9">
        <v>10.278</v>
      </c>
      <c r="BA15" s="9">
        <v>9.1760000000000002</v>
      </c>
      <c r="BB15" s="9">
        <v>1.1020000000000001</v>
      </c>
      <c r="BC15" s="9">
        <v>12</v>
      </c>
      <c r="BD15" s="9">
        <v>15</v>
      </c>
      <c r="BE15" s="9">
        <v>11</v>
      </c>
      <c r="BF15" s="9">
        <v>312.67899999999997</v>
      </c>
      <c r="BG15" s="9">
        <v>120.851</v>
      </c>
      <c r="BH15" s="9">
        <v>191.827</v>
      </c>
      <c r="BI15" s="9">
        <v>91.441000000000003</v>
      </c>
      <c r="BJ15" s="9">
        <v>26.986999999999998</v>
      </c>
      <c r="BK15" s="9">
        <v>64.453999999999994</v>
      </c>
      <c r="BL15" s="9">
        <v>189.982</v>
      </c>
      <c r="BM15" s="9">
        <v>74.727999999999994</v>
      </c>
      <c r="BN15" s="9">
        <v>115.254</v>
      </c>
      <c r="BO15" s="9">
        <v>28.766999999999999</v>
      </c>
      <c r="BP15" s="9">
        <v>17.248000000000001</v>
      </c>
      <c r="BQ15" s="9">
        <v>11.519</v>
      </c>
      <c r="BR15" s="9">
        <v>2.488</v>
      </c>
      <c r="BS15" s="9">
        <v>1.8879999999999999</v>
      </c>
      <c r="BT15" s="9">
        <v>0.6</v>
      </c>
      <c r="BU15" s="9">
        <v>12</v>
      </c>
      <c r="BV15" s="9">
        <v>13</v>
      </c>
      <c r="BW15" s="9">
        <v>10.836</v>
      </c>
      <c r="BX15" s="9">
        <v>132.72800000000001</v>
      </c>
      <c r="BY15" s="9">
        <v>65.546000000000006</v>
      </c>
      <c r="BZ15" s="9">
        <v>67.182000000000002</v>
      </c>
      <c r="CA15" s="9">
        <v>73.623999999999995</v>
      </c>
      <c r="CB15" s="9">
        <v>33.542999999999999</v>
      </c>
      <c r="CC15" s="9">
        <v>40.081000000000003</v>
      </c>
      <c r="CD15" s="9">
        <v>57.052</v>
      </c>
      <c r="CE15" s="9">
        <v>30.462</v>
      </c>
      <c r="CF15" s="9">
        <v>26.59</v>
      </c>
      <c r="CG15" s="9">
        <v>1.486</v>
      </c>
      <c r="CH15" s="9">
        <v>0.97499999999999998</v>
      </c>
      <c r="CI15" s="9">
        <v>0.51100000000000001</v>
      </c>
      <c r="CJ15" s="9">
        <v>0.56499999999999995</v>
      </c>
      <c r="CK15" s="9">
        <v>0.56499999999999995</v>
      </c>
      <c r="CL15" s="9">
        <v>0</v>
      </c>
      <c r="CM15" s="9">
        <v>8</v>
      </c>
      <c r="CN15" s="9">
        <v>8</v>
      </c>
      <c r="CO15" s="9">
        <v>8</v>
      </c>
      <c r="CP15" s="9">
        <v>165.18</v>
      </c>
      <c r="CQ15" s="9">
        <v>80.177999999999997</v>
      </c>
      <c r="CR15" s="9">
        <v>85.001999999999995</v>
      </c>
      <c r="CS15" s="9">
        <v>45.929000000000002</v>
      </c>
      <c r="CT15" s="9">
        <v>23.623000000000001</v>
      </c>
      <c r="CU15" s="9">
        <v>22.306000000000001</v>
      </c>
      <c r="CV15" s="9">
        <v>66.501000000000005</v>
      </c>
      <c r="CW15" s="9">
        <v>28.709</v>
      </c>
      <c r="CX15" s="9">
        <v>37.792000000000002</v>
      </c>
      <c r="CY15" s="9">
        <v>34.604999999999997</v>
      </c>
      <c r="CZ15" s="9">
        <v>17.155000000000001</v>
      </c>
      <c r="DA15" s="9">
        <v>17.45</v>
      </c>
      <c r="DB15" s="9">
        <v>18.145</v>
      </c>
      <c r="DC15" s="9">
        <v>10.691000000000001</v>
      </c>
      <c r="DD15" s="9">
        <v>7.4539999999999997</v>
      </c>
      <c r="DE15" s="9">
        <v>14</v>
      </c>
      <c r="DF15" s="9">
        <v>14</v>
      </c>
      <c r="DG15" s="9">
        <v>14</v>
      </c>
      <c r="DH15" s="9">
        <v>675.76</v>
      </c>
      <c r="DI15" s="9">
        <v>244.803</v>
      </c>
      <c r="DJ15" s="9">
        <v>430.95699999999999</v>
      </c>
      <c r="DK15" s="9">
        <v>264.97800000000001</v>
      </c>
      <c r="DL15" s="9">
        <v>80.873999999999995</v>
      </c>
      <c r="DM15" s="9">
        <v>184.10400000000001</v>
      </c>
      <c r="DN15" s="9">
        <v>285.81799999999998</v>
      </c>
      <c r="DO15" s="9">
        <v>108.84699999999999</v>
      </c>
      <c r="DP15" s="9">
        <v>176.971</v>
      </c>
      <c r="DQ15" s="9">
        <v>97.158000000000001</v>
      </c>
      <c r="DR15" s="9">
        <v>42.947000000000003</v>
      </c>
      <c r="DS15" s="9">
        <v>54.21</v>
      </c>
      <c r="DT15" s="9">
        <v>27.806000000000001</v>
      </c>
      <c r="DU15" s="9">
        <v>12.135</v>
      </c>
      <c r="DV15" s="9">
        <v>15.670999999999999</v>
      </c>
      <c r="DW15" s="9">
        <v>10</v>
      </c>
      <c r="DX15" s="9">
        <v>11</v>
      </c>
      <c r="DY15" s="9">
        <v>10</v>
      </c>
      <c r="DZ15" s="9">
        <v>116.288</v>
      </c>
      <c r="EA15" s="9">
        <v>46.182000000000002</v>
      </c>
      <c r="EB15" s="9">
        <v>70.105000000000004</v>
      </c>
      <c r="EC15" s="9">
        <v>38.597000000000001</v>
      </c>
      <c r="ED15" s="9">
        <v>14.265000000000001</v>
      </c>
      <c r="EE15" s="9">
        <v>24.331</v>
      </c>
      <c r="EF15" s="9">
        <v>53.201000000000001</v>
      </c>
      <c r="EG15" s="9">
        <v>18.268000000000001</v>
      </c>
      <c r="EH15" s="9">
        <v>34.933</v>
      </c>
      <c r="EI15" s="9">
        <v>17.777999999999999</v>
      </c>
      <c r="EJ15" s="9">
        <v>9.48</v>
      </c>
      <c r="EK15" s="9">
        <v>8.298</v>
      </c>
      <c r="EL15" s="9">
        <v>6.7119999999999997</v>
      </c>
      <c r="EM15" s="9">
        <v>4.1689999999999996</v>
      </c>
      <c r="EN15" s="9">
        <v>2.5430000000000001</v>
      </c>
      <c r="EO15" s="9">
        <v>10</v>
      </c>
      <c r="EP15" s="9">
        <v>12.701000000000001</v>
      </c>
      <c r="EQ15" s="9">
        <v>10</v>
      </c>
      <c r="ER15" s="9">
        <v>48.079000000000001</v>
      </c>
      <c r="ES15" s="9">
        <v>19.332999999999998</v>
      </c>
      <c r="ET15" s="9">
        <v>28.745999999999999</v>
      </c>
      <c r="EU15" s="9">
        <v>12.247999999999999</v>
      </c>
      <c r="EV15" s="9">
        <v>3.415</v>
      </c>
      <c r="EW15" s="9">
        <v>8.8330000000000002</v>
      </c>
      <c r="EX15" s="9">
        <v>23.073</v>
      </c>
      <c r="EY15" s="9">
        <v>10.34</v>
      </c>
      <c r="EZ15" s="9">
        <v>12.733000000000001</v>
      </c>
      <c r="FA15" s="9">
        <v>8.75</v>
      </c>
      <c r="FB15" s="9">
        <v>2.742</v>
      </c>
      <c r="FC15" s="9">
        <v>6.008</v>
      </c>
      <c r="FD15" s="9">
        <v>4.008</v>
      </c>
      <c r="FE15" s="9">
        <v>2.8359999999999999</v>
      </c>
      <c r="FF15" s="9">
        <v>1.1719999999999999</v>
      </c>
      <c r="FG15" s="9">
        <v>13</v>
      </c>
      <c r="FH15" s="9">
        <v>15</v>
      </c>
      <c r="FI15" s="9">
        <v>11.846</v>
      </c>
      <c r="FJ15" s="9">
        <v>223.554</v>
      </c>
      <c r="FK15" s="9">
        <v>105.245</v>
      </c>
      <c r="FL15" s="9">
        <v>118.309</v>
      </c>
      <c r="FM15" s="9">
        <v>64.263999999999996</v>
      </c>
      <c r="FN15" s="9">
        <v>30.617000000000001</v>
      </c>
      <c r="FO15" s="9">
        <v>33.646999999999998</v>
      </c>
      <c r="FP15" s="9">
        <v>92.29</v>
      </c>
      <c r="FQ15" s="9">
        <v>42.079000000000001</v>
      </c>
      <c r="FR15" s="9">
        <v>50.210999999999999</v>
      </c>
      <c r="FS15" s="9">
        <v>46.805999999999997</v>
      </c>
      <c r="FT15" s="9">
        <v>21.716000000000001</v>
      </c>
      <c r="FU15" s="9">
        <v>25.088999999999999</v>
      </c>
      <c r="FV15" s="9">
        <v>20.193000000000001</v>
      </c>
      <c r="FW15" s="9">
        <v>10.832000000000001</v>
      </c>
      <c r="FX15" s="9">
        <v>9.3610000000000007</v>
      </c>
      <c r="FY15" s="9">
        <v>13</v>
      </c>
      <c r="FZ15" s="9">
        <v>13</v>
      </c>
      <c r="GA15" s="9">
        <v>12.587999999999999</v>
      </c>
      <c r="GB15" s="9">
        <v>572.04200000000003</v>
      </c>
      <c r="GC15" s="9">
        <v>202.649</v>
      </c>
      <c r="GD15" s="9">
        <v>369.39299999999997</v>
      </c>
      <c r="GE15" s="9">
        <v>235.40899999999999</v>
      </c>
      <c r="GF15" s="9">
        <v>72.744</v>
      </c>
      <c r="GG15" s="9">
        <v>162.66499999999999</v>
      </c>
      <c r="GH15" s="9">
        <v>242.435</v>
      </c>
      <c r="GI15" s="9">
        <v>88.978999999999999</v>
      </c>
      <c r="GJ15" s="9">
        <v>153.45500000000001</v>
      </c>
      <c r="GK15" s="9">
        <v>73.338999999999999</v>
      </c>
      <c r="GL15" s="9">
        <v>32.314</v>
      </c>
      <c r="GM15" s="9">
        <v>41.024999999999999</v>
      </c>
      <c r="GN15" s="9">
        <v>20.86</v>
      </c>
      <c r="GO15" s="9">
        <v>8.6110000000000007</v>
      </c>
      <c r="GP15" s="9">
        <v>12.247999999999999</v>
      </c>
      <c r="GQ15" s="9">
        <v>10</v>
      </c>
      <c r="GR15" s="9">
        <v>10</v>
      </c>
      <c r="GS15" s="9">
        <v>10</v>
      </c>
      <c r="GT15" s="9">
        <v>163.92400000000001</v>
      </c>
      <c r="GU15" s="9">
        <v>60.353999999999999</v>
      </c>
      <c r="GV15" s="9">
        <v>103.57</v>
      </c>
      <c r="GW15" s="9">
        <v>51.097000000000001</v>
      </c>
      <c r="GX15" s="9">
        <v>14.256</v>
      </c>
      <c r="GY15" s="9">
        <v>36.841000000000001</v>
      </c>
      <c r="GZ15" s="9">
        <v>71.361999999999995</v>
      </c>
      <c r="HA15" s="9">
        <v>24.59</v>
      </c>
      <c r="HB15" s="9">
        <v>46.771999999999998</v>
      </c>
      <c r="HC15" s="9">
        <v>31.117999999999999</v>
      </c>
      <c r="HD15" s="9">
        <v>15.904999999999999</v>
      </c>
      <c r="HE15" s="9">
        <v>15.212999999999999</v>
      </c>
      <c r="HF15" s="9">
        <v>10.347</v>
      </c>
      <c r="HG15" s="9">
        <v>5.6029999999999998</v>
      </c>
      <c r="HH15" s="9">
        <v>4.7450000000000001</v>
      </c>
      <c r="HI15" s="9">
        <v>12</v>
      </c>
      <c r="HJ15" s="9">
        <v>15</v>
      </c>
      <c r="HK15" s="9">
        <v>10.353999999999999</v>
      </c>
      <c r="HL15" s="9">
        <v>45.786000000000001</v>
      </c>
      <c r="HM15" s="9">
        <v>22.248999999999999</v>
      </c>
      <c r="HN15" s="9">
        <v>23.536999999999999</v>
      </c>
      <c r="HO15" s="9">
        <v>10.981</v>
      </c>
      <c r="HP15" s="9">
        <v>4.5599999999999996</v>
      </c>
      <c r="HQ15" s="9">
        <v>6.4219999999999997</v>
      </c>
      <c r="HR15" s="9">
        <v>22.506</v>
      </c>
      <c r="HS15" s="9">
        <v>10.516</v>
      </c>
      <c r="HT15" s="9">
        <v>11.99</v>
      </c>
      <c r="HU15" s="9">
        <v>7.0279999999999996</v>
      </c>
      <c r="HV15" s="9">
        <v>2.3889999999999998</v>
      </c>
      <c r="HW15" s="9">
        <v>4.6390000000000002</v>
      </c>
      <c r="HX15" s="9">
        <v>5.27</v>
      </c>
      <c r="HY15" s="9">
        <v>4.7839999999999998</v>
      </c>
      <c r="HZ15" s="9">
        <v>0.48599999999999999</v>
      </c>
      <c r="IA15" s="9">
        <v>13</v>
      </c>
      <c r="IB15" s="9">
        <v>13</v>
      </c>
      <c r="IC15" s="9">
        <v>13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15</v>
      </c>
      <c r="C16" s="9">
        <v>10</v>
      </c>
      <c r="D16" s="9">
        <v>12.256</v>
      </c>
      <c r="E16" s="9">
        <v>6.726</v>
      </c>
      <c r="F16" s="9">
        <v>5.53</v>
      </c>
      <c r="G16" s="9">
        <v>1.1160000000000001</v>
      </c>
      <c r="H16" s="9">
        <v>0.35699999999999998</v>
      </c>
      <c r="I16" s="9">
        <v>0.75900000000000001</v>
      </c>
      <c r="J16" s="9">
        <v>1.966</v>
      </c>
      <c r="K16" s="9">
        <v>0.70199999999999996</v>
      </c>
      <c r="L16" s="9">
        <v>1.264</v>
      </c>
      <c r="M16" s="9">
        <v>1.9279999999999999</v>
      </c>
      <c r="N16" s="9">
        <v>0.629</v>
      </c>
      <c r="O16" s="9">
        <v>1.2989999999999999</v>
      </c>
      <c r="P16" s="9">
        <v>7.2460000000000004</v>
      </c>
      <c r="Q16" s="9">
        <v>5.0380000000000003</v>
      </c>
      <c r="R16" s="9">
        <v>2.2080000000000002</v>
      </c>
      <c r="S16" s="9">
        <v>33.023000000000003</v>
      </c>
      <c r="T16" s="9">
        <v>36.399000000000001</v>
      </c>
      <c r="U16" s="9">
        <v>26.303999999999998</v>
      </c>
      <c r="V16" s="9">
        <v>190.559</v>
      </c>
      <c r="W16" s="9">
        <v>73.843999999999994</v>
      </c>
      <c r="X16" s="9">
        <v>116.715</v>
      </c>
      <c r="Y16" s="9">
        <v>80.262</v>
      </c>
      <c r="Z16" s="9">
        <v>30.843</v>
      </c>
      <c r="AA16" s="9">
        <v>49.418999999999997</v>
      </c>
      <c r="AB16" s="9">
        <v>61.585999999999999</v>
      </c>
      <c r="AC16" s="9">
        <v>22.547000000000001</v>
      </c>
      <c r="AD16" s="9">
        <v>39.039000000000001</v>
      </c>
      <c r="AE16" s="9">
        <v>22.994</v>
      </c>
      <c r="AF16" s="9">
        <v>7.3179999999999996</v>
      </c>
      <c r="AG16" s="9">
        <v>15.676</v>
      </c>
      <c r="AH16" s="9">
        <v>25.716999999999999</v>
      </c>
      <c r="AI16" s="9">
        <v>13.137</v>
      </c>
      <c r="AJ16" s="9">
        <v>12.581</v>
      </c>
      <c r="AK16" s="9">
        <v>12</v>
      </c>
      <c r="AL16" s="9">
        <v>12</v>
      </c>
      <c r="AM16" s="9">
        <v>12</v>
      </c>
      <c r="AN16" s="9">
        <v>359.90199999999999</v>
      </c>
      <c r="AO16" s="9">
        <v>115.503</v>
      </c>
      <c r="AP16" s="9">
        <v>244.399</v>
      </c>
      <c r="AQ16" s="9">
        <v>131.79300000000001</v>
      </c>
      <c r="AR16" s="9">
        <v>29.167999999999999</v>
      </c>
      <c r="AS16" s="9">
        <v>102.624</v>
      </c>
      <c r="AT16" s="9">
        <v>129.37299999999999</v>
      </c>
      <c r="AU16" s="9">
        <v>39.366999999999997</v>
      </c>
      <c r="AV16" s="9">
        <v>90.007000000000005</v>
      </c>
      <c r="AW16" s="9">
        <v>91.474999999999994</v>
      </c>
      <c r="AX16" s="9">
        <v>43.082999999999998</v>
      </c>
      <c r="AY16" s="9">
        <v>48.392000000000003</v>
      </c>
      <c r="AZ16" s="9">
        <v>7.2610000000000001</v>
      </c>
      <c r="BA16" s="9">
        <v>3.8860000000000001</v>
      </c>
      <c r="BB16" s="9">
        <v>3.375</v>
      </c>
      <c r="BC16" s="9">
        <v>12</v>
      </c>
      <c r="BD16" s="9">
        <v>15</v>
      </c>
      <c r="BE16" s="9">
        <v>10</v>
      </c>
      <c r="BF16" s="9">
        <v>366.53399999999999</v>
      </c>
      <c r="BG16" s="9">
        <v>146.858</v>
      </c>
      <c r="BH16" s="9">
        <v>219.67500000000001</v>
      </c>
      <c r="BI16" s="9">
        <v>97.745999999999995</v>
      </c>
      <c r="BJ16" s="9">
        <v>26.515999999999998</v>
      </c>
      <c r="BK16" s="9">
        <v>71.23</v>
      </c>
      <c r="BL16" s="9">
        <v>218.953</v>
      </c>
      <c r="BM16" s="9">
        <v>90.638999999999996</v>
      </c>
      <c r="BN16" s="9">
        <v>128.31399999999999</v>
      </c>
      <c r="BO16" s="9">
        <v>44.55</v>
      </c>
      <c r="BP16" s="9">
        <v>24.984999999999999</v>
      </c>
      <c r="BQ16" s="9">
        <v>19.565000000000001</v>
      </c>
      <c r="BR16" s="9">
        <v>5.2850000000000001</v>
      </c>
      <c r="BS16" s="9">
        <v>4.718</v>
      </c>
      <c r="BT16" s="9">
        <v>0.56699999999999995</v>
      </c>
      <c r="BU16" s="9">
        <v>12</v>
      </c>
      <c r="BV16" s="9">
        <v>14</v>
      </c>
      <c r="BW16" s="9">
        <v>11</v>
      </c>
      <c r="BX16" s="9">
        <v>144.72</v>
      </c>
      <c r="BY16" s="9">
        <v>63.587000000000003</v>
      </c>
      <c r="BZ16" s="9">
        <v>81.132000000000005</v>
      </c>
      <c r="CA16" s="9">
        <v>85.82</v>
      </c>
      <c r="CB16" s="9">
        <v>31.983000000000001</v>
      </c>
      <c r="CC16" s="9">
        <v>53.837000000000003</v>
      </c>
      <c r="CD16" s="9">
        <v>51.618000000000002</v>
      </c>
      <c r="CE16" s="9">
        <v>26.504999999999999</v>
      </c>
      <c r="CF16" s="9">
        <v>25.113</v>
      </c>
      <c r="CG16" s="9">
        <v>7.2809999999999997</v>
      </c>
      <c r="CH16" s="9">
        <v>5.0990000000000002</v>
      </c>
      <c r="CI16" s="9">
        <v>2.1829999999999998</v>
      </c>
      <c r="CJ16" s="9">
        <v>0</v>
      </c>
      <c r="CK16" s="9">
        <v>0</v>
      </c>
      <c r="CL16" s="9">
        <v>0</v>
      </c>
      <c r="CM16" s="9">
        <v>8</v>
      </c>
      <c r="CN16" s="9">
        <v>8</v>
      </c>
      <c r="CO16" s="9">
        <v>8</v>
      </c>
      <c r="CP16" s="9">
        <v>172.27500000000001</v>
      </c>
      <c r="CQ16" s="9">
        <v>83.704999999999998</v>
      </c>
      <c r="CR16" s="9">
        <v>88.57</v>
      </c>
      <c r="CS16" s="9">
        <v>46.424999999999997</v>
      </c>
      <c r="CT16" s="9">
        <v>18.946000000000002</v>
      </c>
      <c r="CU16" s="9">
        <v>27.478999999999999</v>
      </c>
      <c r="CV16" s="9">
        <v>74.346999999999994</v>
      </c>
      <c r="CW16" s="9">
        <v>36.11</v>
      </c>
      <c r="CX16" s="9">
        <v>38.238</v>
      </c>
      <c r="CY16" s="9">
        <v>42.03</v>
      </c>
      <c r="CZ16" s="9">
        <v>23.123000000000001</v>
      </c>
      <c r="DA16" s="9">
        <v>18.907</v>
      </c>
      <c r="DB16" s="9">
        <v>9.4730000000000008</v>
      </c>
      <c r="DC16" s="9">
        <v>5.5259999999999998</v>
      </c>
      <c r="DD16" s="9">
        <v>3.9470000000000001</v>
      </c>
      <c r="DE16" s="9">
        <v>14</v>
      </c>
      <c r="DF16" s="9">
        <v>14.81</v>
      </c>
      <c r="DG16" s="9">
        <v>11</v>
      </c>
      <c r="DH16" s="9">
        <v>670.06299999999999</v>
      </c>
      <c r="DI16" s="9">
        <v>220.30099999999999</v>
      </c>
      <c r="DJ16" s="9">
        <v>449.762</v>
      </c>
      <c r="DK16" s="9">
        <v>270.67700000000002</v>
      </c>
      <c r="DL16" s="9">
        <v>70.546000000000006</v>
      </c>
      <c r="DM16" s="9">
        <v>200.13200000000001</v>
      </c>
      <c r="DN16" s="9">
        <v>287.55099999999999</v>
      </c>
      <c r="DO16" s="9">
        <v>96.811000000000007</v>
      </c>
      <c r="DP16" s="9">
        <v>190.74</v>
      </c>
      <c r="DQ16" s="9">
        <v>90.956000000000003</v>
      </c>
      <c r="DR16" s="9">
        <v>40.103999999999999</v>
      </c>
      <c r="DS16" s="9">
        <v>50.851999999999997</v>
      </c>
      <c r="DT16" s="9">
        <v>20.878</v>
      </c>
      <c r="DU16" s="9">
        <v>12.84</v>
      </c>
      <c r="DV16" s="9">
        <v>8.0380000000000003</v>
      </c>
      <c r="DW16" s="9">
        <v>10</v>
      </c>
      <c r="DX16" s="9">
        <v>10.161</v>
      </c>
      <c r="DY16" s="9">
        <v>10</v>
      </c>
      <c r="DZ16" s="9">
        <v>171.15899999999999</v>
      </c>
      <c r="EA16" s="9">
        <v>74.317999999999998</v>
      </c>
      <c r="EB16" s="9">
        <v>96.840999999999994</v>
      </c>
      <c r="EC16" s="9">
        <v>60.552</v>
      </c>
      <c r="ED16" s="9">
        <v>20.234999999999999</v>
      </c>
      <c r="EE16" s="9">
        <v>40.317</v>
      </c>
      <c r="EF16" s="9">
        <v>71.619</v>
      </c>
      <c r="EG16" s="9">
        <v>32.853999999999999</v>
      </c>
      <c r="EH16" s="9">
        <v>38.764000000000003</v>
      </c>
      <c r="EI16" s="9">
        <v>25.863</v>
      </c>
      <c r="EJ16" s="9">
        <v>13.43</v>
      </c>
      <c r="EK16" s="9">
        <v>12.433</v>
      </c>
      <c r="EL16" s="9">
        <v>13.125</v>
      </c>
      <c r="EM16" s="9">
        <v>7.798</v>
      </c>
      <c r="EN16" s="9">
        <v>5.327</v>
      </c>
      <c r="EO16" s="9">
        <v>12</v>
      </c>
      <c r="EP16" s="9">
        <v>15</v>
      </c>
      <c r="EQ16" s="9">
        <v>10</v>
      </c>
      <c r="ER16" s="9">
        <v>60.473999999999997</v>
      </c>
      <c r="ES16" s="9">
        <v>28.196000000000002</v>
      </c>
      <c r="ET16" s="9">
        <v>32.277999999999999</v>
      </c>
      <c r="EU16" s="9">
        <v>19.082000000000001</v>
      </c>
      <c r="EV16" s="9">
        <v>9.14</v>
      </c>
      <c r="EW16" s="9">
        <v>9.9420000000000002</v>
      </c>
      <c r="EX16" s="9">
        <v>29.978999999999999</v>
      </c>
      <c r="EY16" s="9">
        <v>13.984999999999999</v>
      </c>
      <c r="EZ16" s="9">
        <v>15.994999999999999</v>
      </c>
      <c r="FA16" s="9">
        <v>9.3780000000000001</v>
      </c>
      <c r="FB16" s="9">
        <v>4.4560000000000004</v>
      </c>
      <c r="FC16" s="9">
        <v>4.9219999999999997</v>
      </c>
      <c r="FD16" s="9">
        <v>2.0339999999999998</v>
      </c>
      <c r="FE16" s="9">
        <v>0.61499999999999999</v>
      </c>
      <c r="FF16" s="9">
        <v>1.419</v>
      </c>
      <c r="FG16" s="9">
        <v>12</v>
      </c>
      <c r="FH16" s="9">
        <v>12</v>
      </c>
      <c r="FI16" s="9">
        <v>10.086</v>
      </c>
      <c r="FJ16" s="9">
        <v>219.93899999999999</v>
      </c>
      <c r="FK16" s="9">
        <v>98.603999999999999</v>
      </c>
      <c r="FL16" s="9">
        <v>121.336</v>
      </c>
      <c r="FM16" s="9">
        <v>62.017000000000003</v>
      </c>
      <c r="FN16" s="9">
        <v>23.847000000000001</v>
      </c>
      <c r="FO16" s="9">
        <v>38.17</v>
      </c>
      <c r="FP16" s="9">
        <v>100.015</v>
      </c>
      <c r="FQ16" s="9">
        <v>45.838999999999999</v>
      </c>
      <c r="FR16" s="9">
        <v>54.174999999999997</v>
      </c>
      <c r="FS16" s="9">
        <v>49.280999999999999</v>
      </c>
      <c r="FT16" s="9">
        <v>23.927</v>
      </c>
      <c r="FU16" s="9">
        <v>25.353999999999999</v>
      </c>
      <c r="FV16" s="9">
        <v>8.6259999999999994</v>
      </c>
      <c r="FW16" s="9">
        <v>4.9909999999999997</v>
      </c>
      <c r="FX16" s="9">
        <v>3.6360000000000001</v>
      </c>
      <c r="FY16" s="9">
        <v>13</v>
      </c>
      <c r="FZ16" s="9">
        <v>14</v>
      </c>
      <c r="GA16" s="9">
        <v>12</v>
      </c>
      <c r="GB16" s="9">
        <v>565.50800000000004</v>
      </c>
      <c r="GC16" s="9">
        <v>194.48599999999999</v>
      </c>
      <c r="GD16" s="9">
        <v>371.02199999999999</v>
      </c>
      <c r="GE16" s="9">
        <v>233.74600000000001</v>
      </c>
      <c r="GF16" s="9">
        <v>64.367999999999995</v>
      </c>
      <c r="GG16" s="9">
        <v>169.37799999999999</v>
      </c>
      <c r="GH16" s="9">
        <v>237.08</v>
      </c>
      <c r="GI16" s="9">
        <v>80.918999999999997</v>
      </c>
      <c r="GJ16" s="9">
        <v>156.161</v>
      </c>
      <c r="GK16" s="9">
        <v>75.239000000000004</v>
      </c>
      <c r="GL16" s="9">
        <v>37.332000000000001</v>
      </c>
      <c r="GM16" s="9">
        <v>37.906999999999996</v>
      </c>
      <c r="GN16" s="9">
        <v>19.443000000000001</v>
      </c>
      <c r="GO16" s="9">
        <v>11.868</v>
      </c>
      <c r="GP16" s="9">
        <v>7.5750000000000002</v>
      </c>
      <c r="GQ16" s="9">
        <v>10</v>
      </c>
      <c r="GR16" s="9">
        <v>10.686</v>
      </c>
      <c r="GS16" s="9">
        <v>10</v>
      </c>
      <c r="GT16" s="9">
        <v>229.268</v>
      </c>
      <c r="GU16" s="9">
        <v>85.710999999999999</v>
      </c>
      <c r="GV16" s="9">
        <v>143.55699999999999</v>
      </c>
      <c r="GW16" s="9">
        <v>83.602000000000004</v>
      </c>
      <c r="GX16" s="9">
        <v>22.001999999999999</v>
      </c>
      <c r="GY16" s="9">
        <v>61.6</v>
      </c>
      <c r="GZ16" s="9">
        <v>97.356999999999999</v>
      </c>
      <c r="HA16" s="9">
        <v>38.613999999999997</v>
      </c>
      <c r="HB16" s="9">
        <v>58.743000000000002</v>
      </c>
      <c r="HC16" s="9">
        <v>33.298999999999999</v>
      </c>
      <c r="HD16" s="9">
        <v>16.186</v>
      </c>
      <c r="HE16" s="9">
        <v>17.113</v>
      </c>
      <c r="HF16" s="9">
        <v>15.01</v>
      </c>
      <c r="HG16" s="9">
        <v>8.9090000000000007</v>
      </c>
      <c r="HH16" s="9">
        <v>6.101</v>
      </c>
      <c r="HI16" s="9">
        <v>11</v>
      </c>
      <c r="HJ16" s="9">
        <v>14</v>
      </c>
      <c r="HK16" s="9">
        <v>10</v>
      </c>
      <c r="HL16" s="9">
        <v>59.255000000000003</v>
      </c>
      <c r="HM16" s="9">
        <v>27.718</v>
      </c>
      <c r="HN16" s="9">
        <v>31.536999999999999</v>
      </c>
      <c r="HO16" s="9">
        <v>17.370999999999999</v>
      </c>
      <c r="HP16" s="9">
        <v>8.6509999999999998</v>
      </c>
      <c r="HQ16" s="9">
        <v>8.7200000000000006</v>
      </c>
      <c r="HR16" s="9">
        <v>29.045000000000002</v>
      </c>
      <c r="HS16" s="9">
        <v>14.387</v>
      </c>
      <c r="HT16" s="9">
        <v>14.657999999999999</v>
      </c>
      <c r="HU16" s="9">
        <v>10.407999999999999</v>
      </c>
      <c r="HV16" s="9">
        <v>3.6680000000000001</v>
      </c>
      <c r="HW16" s="9">
        <v>6.74</v>
      </c>
      <c r="HX16" s="9">
        <v>2.431</v>
      </c>
      <c r="HY16" s="9">
        <v>1.012</v>
      </c>
      <c r="HZ16" s="9">
        <v>1.419</v>
      </c>
      <c r="IA16" s="9">
        <v>13</v>
      </c>
      <c r="IB16" s="9">
        <v>12.827999999999999</v>
      </c>
      <c r="IC16" s="9">
        <v>13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15</v>
      </c>
      <c r="C17" s="9">
        <v>10</v>
      </c>
      <c r="D17" s="9">
        <v>13.566000000000001</v>
      </c>
      <c r="E17" s="9">
        <v>6.3639999999999999</v>
      </c>
      <c r="F17" s="9">
        <v>7.202</v>
      </c>
      <c r="G17" s="9">
        <v>0.82599999999999996</v>
      </c>
      <c r="H17" s="9">
        <v>0.27900000000000003</v>
      </c>
      <c r="I17" s="9">
        <v>0.54700000000000004</v>
      </c>
      <c r="J17" s="9">
        <v>2.04</v>
      </c>
      <c r="K17" s="9">
        <v>1.216</v>
      </c>
      <c r="L17" s="9">
        <v>0.82399999999999995</v>
      </c>
      <c r="M17" s="9">
        <v>2.3460000000000001</v>
      </c>
      <c r="N17" s="9">
        <v>0.58499999999999996</v>
      </c>
      <c r="O17" s="9">
        <v>1.7609999999999999</v>
      </c>
      <c r="P17" s="9">
        <v>8.3539999999999992</v>
      </c>
      <c r="Q17" s="9">
        <v>4.2830000000000004</v>
      </c>
      <c r="R17" s="9">
        <v>4.0709999999999997</v>
      </c>
      <c r="S17" s="9">
        <v>35</v>
      </c>
      <c r="T17" s="9">
        <v>35</v>
      </c>
      <c r="U17" s="9">
        <v>33.384999999999998</v>
      </c>
      <c r="V17" s="9">
        <v>178.28399999999999</v>
      </c>
      <c r="W17" s="9">
        <v>61.612000000000002</v>
      </c>
      <c r="X17" s="9">
        <v>116.672</v>
      </c>
      <c r="Y17" s="9">
        <v>75.358999999999995</v>
      </c>
      <c r="Z17" s="9">
        <v>22.632999999999999</v>
      </c>
      <c r="AA17" s="9">
        <v>52.725999999999999</v>
      </c>
      <c r="AB17" s="9">
        <v>58.091000000000001</v>
      </c>
      <c r="AC17" s="9">
        <v>17.547999999999998</v>
      </c>
      <c r="AD17" s="9">
        <v>40.542999999999999</v>
      </c>
      <c r="AE17" s="9">
        <v>12.737</v>
      </c>
      <c r="AF17" s="9">
        <v>3.8929999999999998</v>
      </c>
      <c r="AG17" s="9">
        <v>8.843</v>
      </c>
      <c r="AH17" s="9">
        <v>32.097999999999999</v>
      </c>
      <c r="AI17" s="9">
        <v>17.538</v>
      </c>
      <c r="AJ17" s="9">
        <v>14.56</v>
      </c>
      <c r="AK17" s="9">
        <v>11</v>
      </c>
      <c r="AL17" s="9">
        <v>13.148999999999999</v>
      </c>
      <c r="AM17" s="9">
        <v>10</v>
      </c>
      <c r="AN17" s="9">
        <v>297.92700000000002</v>
      </c>
      <c r="AO17" s="9">
        <v>108.051</v>
      </c>
      <c r="AP17" s="9">
        <v>189.876</v>
      </c>
      <c r="AQ17" s="9">
        <v>105.98399999999999</v>
      </c>
      <c r="AR17" s="9">
        <v>33.902999999999999</v>
      </c>
      <c r="AS17" s="9">
        <v>72.081000000000003</v>
      </c>
      <c r="AT17" s="9">
        <v>89.843000000000004</v>
      </c>
      <c r="AU17" s="9">
        <v>22.974</v>
      </c>
      <c r="AV17" s="9">
        <v>66.867999999999995</v>
      </c>
      <c r="AW17" s="9">
        <v>90.450999999999993</v>
      </c>
      <c r="AX17" s="9">
        <v>43.290999999999997</v>
      </c>
      <c r="AY17" s="9">
        <v>47.16</v>
      </c>
      <c r="AZ17" s="9">
        <v>11.648999999999999</v>
      </c>
      <c r="BA17" s="9">
        <v>7.883</v>
      </c>
      <c r="BB17" s="9">
        <v>3.766</v>
      </c>
      <c r="BC17" s="9">
        <v>12</v>
      </c>
      <c r="BD17" s="9">
        <v>15.067</v>
      </c>
      <c r="BE17" s="9">
        <v>10</v>
      </c>
      <c r="BF17" s="9">
        <v>337.21</v>
      </c>
      <c r="BG17" s="9">
        <v>140.70400000000001</v>
      </c>
      <c r="BH17" s="9">
        <v>196.506</v>
      </c>
      <c r="BI17" s="9">
        <v>85.551000000000002</v>
      </c>
      <c r="BJ17" s="9">
        <v>23.983000000000001</v>
      </c>
      <c r="BK17" s="9">
        <v>61.567999999999998</v>
      </c>
      <c r="BL17" s="9">
        <v>197.79900000000001</v>
      </c>
      <c r="BM17" s="9">
        <v>85.921000000000006</v>
      </c>
      <c r="BN17" s="9">
        <v>111.878</v>
      </c>
      <c r="BO17" s="9">
        <v>48.667999999999999</v>
      </c>
      <c r="BP17" s="9">
        <v>27.422000000000001</v>
      </c>
      <c r="BQ17" s="9">
        <v>21.245999999999999</v>
      </c>
      <c r="BR17" s="9">
        <v>5.1920000000000002</v>
      </c>
      <c r="BS17" s="9">
        <v>3.3769999999999998</v>
      </c>
      <c r="BT17" s="9">
        <v>1.8149999999999999</v>
      </c>
      <c r="BU17" s="9">
        <v>13</v>
      </c>
      <c r="BV17" s="9">
        <v>15</v>
      </c>
      <c r="BW17" s="9">
        <v>12</v>
      </c>
      <c r="BX17" s="9">
        <v>125.217</v>
      </c>
      <c r="BY17" s="9">
        <v>65.926000000000002</v>
      </c>
      <c r="BZ17" s="9">
        <v>59.290999999999997</v>
      </c>
      <c r="CA17" s="9">
        <v>72.823999999999998</v>
      </c>
      <c r="CB17" s="9">
        <v>35.954000000000001</v>
      </c>
      <c r="CC17" s="9">
        <v>36.869999999999997</v>
      </c>
      <c r="CD17" s="9">
        <v>46.491999999999997</v>
      </c>
      <c r="CE17" s="9">
        <v>25.306999999999999</v>
      </c>
      <c r="CF17" s="9">
        <v>21.184999999999999</v>
      </c>
      <c r="CG17" s="9">
        <v>4.7439999999999998</v>
      </c>
      <c r="CH17" s="9">
        <v>4.1689999999999996</v>
      </c>
      <c r="CI17" s="9">
        <v>0.57599999999999996</v>
      </c>
      <c r="CJ17" s="9">
        <v>1.157</v>
      </c>
      <c r="CK17" s="9">
        <v>0.496</v>
      </c>
      <c r="CL17" s="9">
        <v>0.66100000000000003</v>
      </c>
      <c r="CM17" s="9">
        <v>8</v>
      </c>
      <c r="CN17" s="9">
        <v>8</v>
      </c>
      <c r="CO17" s="9">
        <v>8</v>
      </c>
      <c r="CP17" s="9">
        <v>134.93100000000001</v>
      </c>
      <c r="CQ17" s="9">
        <v>67.376000000000005</v>
      </c>
      <c r="CR17" s="9">
        <v>67.555000000000007</v>
      </c>
      <c r="CS17" s="9">
        <v>41.889000000000003</v>
      </c>
      <c r="CT17" s="9">
        <v>15.63</v>
      </c>
      <c r="CU17" s="9">
        <v>26.259</v>
      </c>
      <c r="CV17" s="9">
        <v>58.682000000000002</v>
      </c>
      <c r="CW17" s="9">
        <v>31.478999999999999</v>
      </c>
      <c r="CX17" s="9">
        <v>27.202000000000002</v>
      </c>
      <c r="CY17" s="9">
        <v>22.44</v>
      </c>
      <c r="CZ17" s="9">
        <v>11.177</v>
      </c>
      <c r="DA17" s="9">
        <v>11.263</v>
      </c>
      <c r="DB17" s="9">
        <v>11.920999999999999</v>
      </c>
      <c r="DC17" s="9">
        <v>9.0909999999999993</v>
      </c>
      <c r="DD17" s="9">
        <v>2.83</v>
      </c>
      <c r="DE17" s="9">
        <v>13</v>
      </c>
      <c r="DF17" s="9">
        <v>14.542</v>
      </c>
      <c r="DG17" s="9">
        <v>10.272</v>
      </c>
      <c r="DH17" s="9">
        <v>641.58399999999995</v>
      </c>
      <c r="DI17" s="9">
        <v>231.62200000000001</v>
      </c>
      <c r="DJ17" s="9">
        <v>409.96199999999999</v>
      </c>
      <c r="DK17" s="9">
        <v>240.756</v>
      </c>
      <c r="DL17" s="9">
        <v>72.353999999999999</v>
      </c>
      <c r="DM17" s="9">
        <v>168.40100000000001</v>
      </c>
      <c r="DN17" s="9">
        <v>256.57</v>
      </c>
      <c r="DO17" s="9">
        <v>88.061999999999998</v>
      </c>
      <c r="DP17" s="9">
        <v>168.50800000000001</v>
      </c>
      <c r="DQ17" s="9">
        <v>108.209</v>
      </c>
      <c r="DR17" s="9">
        <v>54.317999999999998</v>
      </c>
      <c r="DS17" s="9">
        <v>53.890999999999998</v>
      </c>
      <c r="DT17" s="9">
        <v>36.048999999999999</v>
      </c>
      <c r="DU17" s="9">
        <v>16.887</v>
      </c>
      <c r="DV17" s="9">
        <v>19.161999999999999</v>
      </c>
      <c r="DW17" s="9">
        <v>10</v>
      </c>
      <c r="DX17" s="9">
        <v>13</v>
      </c>
      <c r="DY17" s="9">
        <v>10</v>
      </c>
      <c r="DZ17" s="9">
        <v>130.846</v>
      </c>
      <c r="EA17" s="9">
        <v>61.966000000000001</v>
      </c>
      <c r="EB17" s="9">
        <v>68.88</v>
      </c>
      <c r="EC17" s="9">
        <v>45.155000000000001</v>
      </c>
      <c r="ED17" s="9">
        <v>23.058</v>
      </c>
      <c r="EE17" s="9">
        <v>22.097000000000001</v>
      </c>
      <c r="EF17" s="9">
        <v>60.587000000000003</v>
      </c>
      <c r="EG17" s="9">
        <v>24.664000000000001</v>
      </c>
      <c r="EH17" s="9">
        <v>35.923000000000002</v>
      </c>
      <c r="EI17" s="9">
        <v>17.195</v>
      </c>
      <c r="EJ17" s="9">
        <v>8.3079999999999998</v>
      </c>
      <c r="EK17" s="9">
        <v>8.8870000000000005</v>
      </c>
      <c r="EL17" s="9">
        <v>7.9080000000000004</v>
      </c>
      <c r="EM17" s="9">
        <v>5.9349999999999996</v>
      </c>
      <c r="EN17" s="9">
        <v>1.9730000000000001</v>
      </c>
      <c r="EO17" s="9">
        <v>10.848000000000001</v>
      </c>
      <c r="EP17" s="9">
        <v>10.067</v>
      </c>
      <c r="EQ17" s="9">
        <v>11.936</v>
      </c>
      <c r="ER17" s="9">
        <v>44.843000000000004</v>
      </c>
      <c r="ES17" s="9">
        <v>21.693000000000001</v>
      </c>
      <c r="ET17" s="9">
        <v>23.15</v>
      </c>
      <c r="EU17" s="9">
        <v>12.744999999999999</v>
      </c>
      <c r="EV17" s="9">
        <v>5.7110000000000003</v>
      </c>
      <c r="EW17" s="9">
        <v>7.0339999999999998</v>
      </c>
      <c r="EX17" s="9">
        <v>18.425999999999998</v>
      </c>
      <c r="EY17" s="9">
        <v>8.7609999999999992</v>
      </c>
      <c r="EZ17" s="9">
        <v>9.6649999999999991</v>
      </c>
      <c r="FA17" s="9">
        <v>11.101000000000001</v>
      </c>
      <c r="FB17" s="9">
        <v>5.5570000000000004</v>
      </c>
      <c r="FC17" s="9">
        <v>5.5439999999999996</v>
      </c>
      <c r="FD17" s="9">
        <v>2.5710000000000002</v>
      </c>
      <c r="FE17" s="9">
        <v>1.665</v>
      </c>
      <c r="FF17" s="9">
        <v>0.90600000000000003</v>
      </c>
      <c r="FG17" s="9">
        <v>15</v>
      </c>
      <c r="FH17" s="9">
        <v>16</v>
      </c>
      <c r="FI17" s="9">
        <v>14</v>
      </c>
      <c r="FJ17" s="9">
        <v>183.56200000000001</v>
      </c>
      <c r="FK17" s="9">
        <v>87.283000000000001</v>
      </c>
      <c r="FL17" s="9">
        <v>96.278999999999996</v>
      </c>
      <c r="FM17" s="9">
        <v>54.485999999999997</v>
      </c>
      <c r="FN17" s="9">
        <v>22.542999999999999</v>
      </c>
      <c r="FO17" s="9">
        <v>31.943000000000001</v>
      </c>
      <c r="FP17" s="9">
        <v>87.945999999999998</v>
      </c>
      <c r="FQ17" s="9">
        <v>42.005000000000003</v>
      </c>
      <c r="FR17" s="9">
        <v>45.942</v>
      </c>
      <c r="FS17" s="9">
        <v>27.605</v>
      </c>
      <c r="FT17" s="9">
        <v>13.891999999999999</v>
      </c>
      <c r="FU17" s="9">
        <v>13.712999999999999</v>
      </c>
      <c r="FV17" s="9">
        <v>13.523999999999999</v>
      </c>
      <c r="FW17" s="9">
        <v>8.843</v>
      </c>
      <c r="FX17" s="9">
        <v>4.6820000000000004</v>
      </c>
      <c r="FY17" s="9">
        <v>12</v>
      </c>
      <c r="FZ17" s="9">
        <v>13</v>
      </c>
      <c r="GA17" s="9">
        <v>11</v>
      </c>
      <c r="GB17" s="9">
        <v>529.47799999999995</v>
      </c>
      <c r="GC17" s="9">
        <v>191.50899999999999</v>
      </c>
      <c r="GD17" s="9">
        <v>337.96899999999999</v>
      </c>
      <c r="GE17" s="9">
        <v>211.499</v>
      </c>
      <c r="GF17" s="9">
        <v>60.488999999999997</v>
      </c>
      <c r="GG17" s="9">
        <v>151.01</v>
      </c>
      <c r="GH17" s="9">
        <v>205.19200000000001</v>
      </c>
      <c r="GI17" s="9">
        <v>71.554000000000002</v>
      </c>
      <c r="GJ17" s="9">
        <v>133.63800000000001</v>
      </c>
      <c r="GK17" s="9">
        <v>85.795000000000002</v>
      </c>
      <c r="GL17" s="9">
        <v>46.235999999999997</v>
      </c>
      <c r="GM17" s="9">
        <v>39.558999999999997</v>
      </c>
      <c r="GN17" s="9">
        <v>26.992000000000001</v>
      </c>
      <c r="GO17" s="9">
        <v>13.228999999999999</v>
      </c>
      <c r="GP17" s="9">
        <v>13.762</v>
      </c>
      <c r="GQ17" s="9">
        <v>10</v>
      </c>
      <c r="GR17" s="9">
        <v>13</v>
      </c>
      <c r="GS17" s="9">
        <v>10</v>
      </c>
      <c r="GT17" s="9">
        <v>186.42699999999999</v>
      </c>
      <c r="GU17" s="9">
        <v>79.361000000000004</v>
      </c>
      <c r="GV17" s="9">
        <v>107.066</v>
      </c>
      <c r="GW17" s="9">
        <v>57.021000000000001</v>
      </c>
      <c r="GX17" s="9">
        <v>25.606999999999999</v>
      </c>
      <c r="GY17" s="9">
        <v>31.414000000000001</v>
      </c>
      <c r="GZ17" s="9">
        <v>82.495000000000005</v>
      </c>
      <c r="HA17" s="9">
        <v>30.548999999999999</v>
      </c>
      <c r="HB17" s="9">
        <v>51.945</v>
      </c>
      <c r="HC17" s="9">
        <v>32.67</v>
      </c>
      <c r="HD17" s="9">
        <v>14.407</v>
      </c>
      <c r="HE17" s="9">
        <v>18.263000000000002</v>
      </c>
      <c r="HF17" s="9">
        <v>14.241</v>
      </c>
      <c r="HG17" s="9">
        <v>8.7989999999999995</v>
      </c>
      <c r="HH17" s="9">
        <v>5.4420000000000002</v>
      </c>
      <c r="HI17" s="9">
        <v>12.718</v>
      </c>
      <c r="HJ17" s="9">
        <v>12</v>
      </c>
      <c r="HK17" s="9">
        <v>13</v>
      </c>
      <c r="HL17" s="9">
        <v>52.738</v>
      </c>
      <c r="HM17" s="9">
        <v>24.504000000000001</v>
      </c>
      <c r="HN17" s="9">
        <v>28.233000000000001</v>
      </c>
      <c r="HO17" s="9">
        <v>17.538</v>
      </c>
      <c r="HP17" s="9">
        <v>8.1140000000000008</v>
      </c>
      <c r="HQ17" s="9">
        <v>9.4239999999999995</v>
      </c>
      <c r="HR17" s="9">
        <v>18.631</v>
      </c>
      <c r="HS17" s="9">
        <v>8.8580000000000005</v>
      </c>
      <c r="HT17" s="9">
        <v>9.7729999999999997</v>
      </c>
      <c r="HU17" s="9">
        <v>12.875999999999999</v>
      </c>
      <c r="HV17" s="9">
        <v>4.8259999999999996</v>
      </c>
      <c r="HW17" s="9">
        <v>8.0510000000000002</v>
      </c>
      <c r="HX17" s="9">
        <v>3.6920000000000002</v>
      </c>
      <c r="HY17" s="9">
        <v>2.7069999999999999</v>
      </c>
      <c r="HZ17" s="9">
        <v>0.98599999999999999</v>
      </c>
      <c r="IA17" s="9">
        <v>14</v>
      </c>
      <c r="IB17" s="9">
        <v>14.66</v>
      </c>
      <c r="IC17" s="9">
        <v>14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10</v>
      </c>
      <c r="C18" s="9">
        <v>10</v>
      </c>
      <c r="D18" s="9">
        <v>10.76</v>
      </c>
      <c r="E18" s="9">
        <v>4.8849999999999998</v>
      </c>
      <c r="F18" s="9">
        <v>5.875</v>
      </c>
      <c r="G18" s="9">
        <v>0.57599999999999996</v>
      </c>
      <c r="H18" s="9">
        <v>0.57599999999999996</v>
      </c>
      <c r="I18" s="9">
        <v>0</v>
      </c>
      <c r="J18" s="9">
        <v>2.5859999999999999</v>
      </c>
      <c r="K18" s="9">
        <v>0.38200000000000001</v>
      </c>
      <c r="L18" s="9">
        <v>2.2040000000000002</v>
      </c>
      <c r="M18" s="9">
        <v>2.9249999999999998</v>
      </c>
      <c r="N18" s="9">
        <v>1.2529999999999999</v>
      </c>
      <c r="O18" s="9">
        <v>1.6719999999999999</v>
      </c>
      <c r="P18" s="9">
        <v>4.673</v>
      </c>
      <c r="Q18" s="9">
        <v>2.673</v>
      </c>
      <c r="R18" s="9">
        <v>1.9990000000000001</v>
      </c>
      <c r="S18" s="9">
        <v>24.238</v>
      </c>
      <c r="T18" s="9">
        <v>35</v>
      </c>
      <c r="U18" s="9">
        <v>20</v>
      </c>
      <c r="V18" s="9">
        <v>132.56100000000001</v>
      </c>
      <c r="W18" s="9">
        <v>52.802999999999997</v>
      </c>
      <c r="X18" s="9">
        <v>79.757999999999996</v>
      </c>
      <c r="Y18" s="9">
        <v>57.345999999999997</v>
      </c>
      <c r="Z18" s="9">
        <v>22.527000000000001</v>
      </c>
      <c r="AA18" s="9">
        <v>34.819000000000003</v>
      </c>
      <c r="AB18" s="9">
        <v>39.100999999999999</v>
      </c>
      <c r="AC18" s="9">
        <v>12.506</v>
      </c>
      <c r="AD18" s="9">
        <v>26.594999999999999</v>
      </c>
      <c r="AE18" s="9">
        <v>12.28</v>
      </c>
      <c r="AF18" s="9">
        <v>3.8149999999999999</v>
      </c>
      <c r="AG18" s="9">
        <v>8.4649999999999999</v>
      </c>
      <c r="AH18" s="9">
        <v>23.832999999999998</v>
      </c>
      <c r="AI18" s="9">
        <v>13.955</v>
      </c>
      <c r="AJ18" s="9">
        <v>9.8789999999999996</v>
      </c>
      <c r="AK18" s="9">
        <v>12</v>
      </c>
      <c r="AL18" s="9">
        <v>12.879</v>
      </c>
      <c r="AM18" s="9">
        <v>11</v>
      </c>
      <c r="AN18" s="9">
        <v>254.44</v>
      </c>
      <c r="AO18" s="9">
        <v>90.992999999999995</v>
      </c>
      <c r="AP18" s="9">
        <v>163.447</v>
      </c>
      <c r="AQ18" s="9">
        <v>96.503</v>
      </c>
      <c r="AR18" s="9">
        <v>28.08</v>
      </c>
      <c r="AS18" s="9">
        <v>68.423000000000002</v>
      </c>
      <c r="AT18" s="9">
        <v>91.831999999999994</v>
      </c>
      <c r="AU18" s="9">
        <v>29.347000000000001</v>
      </c>
      <c r="AV18" s="9">
        <v>62.484999999999999</v>
      </c>
      <c r="AW18" s="9">
        <v>57.823</v>
      </c>
      <c r="AX18" s="9">
        <v>28.417999999999999</v>
      </c>
      <c r="AY18" s="9">
        <v>29.405000000000001</v>
      </c>
      <c r="AZ18" s="9">
        <v>8.282</v>
      </c>
      <c r="BA18" s="9">
        <v>5.1479999999999997</v>
      </c>
      <c r="BB18" s="9">
        <v>3.1339999999999999</v>
      </c>
      <c r="BC18" s="9">
        <v>10</v>
      </c>
      <c r="BD18" s="9">
        <v>14</v>
      </c>
      <c r="BE18" s="9">
        <v>10</v>
      </c>
      <c r="BF18" s="9">
        <v>285.16199999999998</v>
      </c>
      <c r="BG18" s="9">
        <v>112.571</v>
      </c>
      <c r="BH18" s="9">
        <v>172.59100000000001</v>
      </c>
      <c r="BI18" s="9">
        <v>97.733000000000004</v>
      </c>
      <c r="BJ18" s="9">
        <v>27.898</v>
      </c>
      <c r="BK18" s="9">
        <v>69.834999999999994</v>
      </c>
      <c r="BL18" s="9">
        <v>158.15899999999999</v>
      </c>
      <c r="BM18" s="9">
        <v>70.414000000000001</v>
      </c>
      <c r="BN18" s="9">
        <v>87.744</v>
      </c>
      <c r="BO18" s="9">
        <v>27.308</v>
      </c>
      <c r="BP18" s="9">
        <v>13.632999999999999</v>
      </c>
      <c r="BQ18" s="9">
        <v>13.676</v>
      </c>
      <c r="BR18" s="9">
        <v>1.962</v>
      </c>
      <c r="BS18" s="9">
        <v>0.626</v>
      </c>
      <c r="BT18" s="9">
        <v>1.335</v>
      </c>
      <c r="BU18" s="9">
        <v>10</v>
      </c>
      <c r="BV18" s="9">
        <v>13</v>
      </c>
      <c r="BW18" s="9">
        <v>10</v>
      </c>
      <c r="BX18" s="9">
        <v>104.545</v>
      </c>
      <c r="BY18" s="9">
        <v>52.975000000000001</v>
      </c>
      <c r="BZ18" s="9">
        <v>51.57</v>
      </c>
      <c r="CA18" s="9">
        <v>59.290999999999997</v>
      </c>
      <c r="CB18" s="9">
        <v>24.797000000000001</v>
      </c>
      <c r="CC18" s="9">
        <v>34.494</v>
      </c>
      <c r="CD18" s="9">
        <v>41.05</v>
      </c>
      <c r="CE18" s="9">
        <v>24.617999999999999</v>
      </c>
      <c r="CF18" s="9">
        <v>16.431999999999999</v>
      </c>
      <c r="CG18" s="9">
        <v>3.56</v>
      </c>
      <c r="CH18" s="9">
        <v>3.56</v>
      </c>
      <c r="CI18" s="9">
        <v>0</v>
      </c>
      <c r="CJ18" s="9">
        <v>0.64400000000000002</v>
      </c>
      <c r="CK18" s="9">
        <v>0</v>
      </c>
      <c r="CL18" s="9">
        <v>0.64400000000000002</v>
      </c>
      <c r="CM18" s="9">
        <v>8</v>
      </c>
      <c r="CN18" s="9">
        <v>10</v>
      </c>
      <c r="CO18" s="9">
        <v>8</v>
      </c>
      <c r="CP18" s="9">
        <v>113.569</v>
      </c>
      <c r="CQ18" s="9">
        <v>53.924999999999997</v>
      </c>
      <c r="CR18" s="9">
        <v>59.643999999999998</v>
      </c>
      <c r="CS18" s="9">
        <v>38.222000000000001</v>
      </c>
      <c r="CT18" s="9">
        <v>15.087999999999999</v>
      </c>
      <c r="CU18" s="9">
        <v>23.134</v>
      </c>
      <c r="CV18" s="9">
        <v>49.381999999999998</v>
      </c>
      <c r="CW18" s="9">
        <v>25.318000000000001</v>
      </c>
      <c r="CX18" s="9">
        <v>24.064</v>
      </c>
      <c r="CY18" s="9">
        <v>18.734000000000002</v>
      </c>
      <c r="CZ18" s="9">
        <v>10.021000000000001</v>
      </c>
      <c r="DA18" s="9">
        <v>8.7129999999999992</v>
      </c>
      <c r="DB18" s="9">
        <v>7.2309999999999999</v>
      </c>
      <c r="DC18" s="9">
        <v>3.4990000000000001</v>
      </c>
      <c r="DD18" s="9">
        <v>3.7330000000000001</v>
      </c>
      <c r="DE18" s="9">
        <v>12</v>
      </c>
      <c r="DF18" s="9">
        <v>13.433</v>
      </c>
      <c r="DG18" s="9">
        <v>10</v>
      </c>
      <c r="DH18" s="9">
        <v>509.06400000000002</v>
      </c>
      <c r="DI18" s="9">
        <v>192.71700000000001</v>
      </c>
      <c r="DJ18" s="9">
        <v>316.34699999999998</v>
      </c>
      <c r="DK18" s="9">
        <v>216.59299999999999</v>
      </c>
      <c r="DL18" s="9">
        <v>69.02</v>
      </c>
      <c r="DM18" s="9">
        <v>147.57300000000001</v>
      </c>
      <c r="DN18" s="9">
        <v>210.96299999999999</v>
      </c>
      <c r="DO18" s="9">
        <v>84.85</v>
      </c>
      <c r="DP18" s="9">
        <v>126.113</v>
      </c>
      <c r="DQ18" s="9">
        <v>59.542000000000002</v>
      </c>
      <c r="DR18" s="9">
        <v>26.053000000000001</v>
      </c>
      <c r="DS18" s="9">
        <v>33.488999999999997</v>
      </c>
      <c r="DT18" s="9">
        <v>21.966000000000001</v>
      </c>
      <c r="DU18" s="9">
        <v>12.794</v>
      </c>
      <c r="DV18" s="9">
        <v>9.1720000000000006</v>
      </c>
      <c r="DW18" s="9">
        <v>10</v>
      </c>
      <c r="DX18" s="9">
        <v>10</v>
      </c>
      <c r="DY18" s="9">
        <v>10</v>
      </c>
      <c r="DZ18" s="9">
        <v>114.92</v>
      </c>
      <c r="EA18" s="9">
        <v>45.396999999999998</v>
      </c>
      <c r="EB18" s="9">
        <v>69.522999999999996</v>
      </c>
      <c r="EC18" s="9">
        <v>40.216999999999999</v>
      </c>
      <c r="ED18" s="9">
        <v>13.494999999999999</v>
      </c>
      <c r="EE18" s="9">
        <v>26.722000000000001</v>
      </c>
      <c r="EF18" s="9">
        <v>47.026000000000003</v>
      </c>
      <c r="EG18" s="9">
        <v>16.989000000000001</v>
      </c>
      <c r="EH18" s="9">
        <v>30.036000000000001</v>
      </c>
      <c r="EI18" s="9">
        <v>19.388999999999999</v>
      </c>
      <c r="EJ18" s="9">
        <v>9.9169999999999998</v>
      </c>
      <c r="EK18" s="9">
        <v>9.4719999999999995</v>
      </c>
      <c r="EL18" s="9">
        <v>8.2870000000000008</v>
      </c>
      <c r="EM18" s="9">
        <v>4.9950000000000001</v>
      </c>
      <c r="EN18" s="9">
        <v>3.2919999999999998</v>
      </c>
      <c r="EO18" s="9">
        <v>10</v>
      </c>
      <c r="EP18" s="9">
        <v>13</v>
      </c>
      <c r="EQ18" s="9">
        <v>10</v>
      </c>
      <c r="ER18" s="9">
        <v>49.914999999999999</v>
      </c>
      <c r="ES18" s="9">
        <v>22.187999999999999</v>
      </c>
      <c r="ET18" s="9">
        <v>27.727</v>
      </c>
      <c r="EU18" s="9">
        <v>16.417999999999999</v>
      </c>
      <c r="EV18" s="9">
        <v>6.2759999999999998</v>
      </c>
      <c r="EW18" s="9">
        <v>10.141999999999999</v>
      </c>
      <c r="EX18" s="9">
        <v>25.356999999999999</v>
      </c>
      <c r="EY18" s="9">
        <v>10.111000000000001</v>
      </c>
      <c r="EZ18" s="9">
        <v>15.246</v>
      </c>
      <c r="FA18" s="9">
        <v>6.2320000000000002</v>
      </c>
      <c r="FB18" s="9">
        <v>4.6870000000000003</v>
      </c>
      <c r="FC18" s="9">
        <v>1.5449999999999999</v>
      </c>
      <c r="FD18" s="9">
        <v>1.9079999999999999</v>
      </c>
      <c r="FE18" s="9">
        <v>1.1140000000000001</v>
      </c>
      <c r="FF18" s="9">
        <v>0.79400000000000004</v>
      </c>
      <c r="FG18" s="9">
        <v>10</v>
      </c>
      <c r="FH18" s="9">
        <v>10</v>
      </c>
      <c r="FI18" s="9">
        <v>10</v>
      </c>
      <c r="FJ18" s="9">
        <v>139.922</v>
      </c>
      <c r="FK18" s="9">
        <v>68.697999999999993</v>
      </c>
      <c r="FL18" s="9">
        <v>71.224000000000004</v>
      </c>
      <c r="FM18" s="9">
        <v>47.219000000000001</v>
      </c>
      <c r="FN18" s="9">
        <v>20.158999999999999</v>
      </c>
      <c r="FO18" s="9">
        <v>27.06</v>
      </c>
      <c r="FP18" s="9">
        <v>60.981999999999999</v>
      </c>
      <c r="FQ18" s="9">
        <v>30.297000000000001</v>
      </c>
      <c r="FR18" s="9">
        <v>30.684999999999999</v>
      </c>
      <c r="FS18" s="9">
        <v>22.081</v>
      </c>
      <c r="FT18" s="9">
        <v>13.178000000000001</v>
      </c>
      <c r="FU18" s="9">
        <v>8.9030000000000005</v>
      </c>
      <c r="FV18" s="9">
        <v>9.64</v>
      </c>
      <c r="FW18" s="9">
        <v>5.0640000000000001</v>
      </c>
      <c r="FX18" s="9">
        <v>4.5759999999999996</v>
      </c>
      <c r="FY18" s="9">
        <v>12</v>
      </c>
      <c r="FZ18" s="9">
        <v>14</v>
      </c>
      <c r="GA18" s="9">
        <v>10</v>
      </c>
      <c r="GB18" s="9">
        <v>448.66399999999999</v>
      </c>
      <c r="GC18" s="9">
        <v>168.96700000000001</v>
      </c>
      <c r="GD18" s="9">
        <v>279.697</v>
      </c>
      <c r="GE18" s="9">
        <v>190.93700000000001</v>
      </c>
      <c r="GF18" s="9">
        <v>61.932000000000002</v>
      </c>
      <c r="GG18" s="9">
        <v>129.00399999999999</v>
      </c>
      <c r="GH18" s="9">
        <v>184.59800000000001</v>
      </c>
      <c r="GI18" s="9">
        <v>72.665000000000006</v>
      </c>
      <c r="GJ18" s="9">
        <v>111.93300000000001</v>
      </c>
      <c r="GK18" s="9">
        <v>53.841000000000001</v>
      </c>
      <c r="GL18" s="9">
        <v>23.187999999999999</v>
      </c>
      <c r="GM18" s="9">
        <v>30.652999999999999</v>
      </c>
      <c r="GN18" s="9">
        <v>19.288</v>
      </c>
      <c r="GO18" s="9">
        <v>11.182</v>
      </c>
      <c r="GP18" s="9">
        <v>8.1069999999999993</v>
      </c>
      <c r="GQ18" s="9">
        <v>10</v>
      </c>
      <c r="GR18" s="9">
        <v>10</v>
      </c>
      <c r="GS18" s="9">
        <v>10</v>
      </c>
      <c r="GT18" s="9">
        <v>149.322</v>
      </c>
      <c r="GU18" s="9">
        <v>53.853999999999999</v>
      </c>
      <c r="GV18" s="9">
        <v>95.468000000000004</v>
      </c>
      <c r="GW18" s="9">
        <v>57.738999999999997</v>
      </c>
      <c r="GX18" s="9">
        <v>15.612</v>
      </c>
      <c r="GY18" s="9">
        <v>42.127000000000002</v>
      </c>
      <c r="GZ18" s="9">
        <v>62.250999999999998</v>
      </c>
      <c r="HA18" s="9">
        <v>24.298999999999999</v>
      </c>
      <c r="HB18" s="9">
        <v>37.951999999999998</v>
      </c>
      <c r="HC18" s="9">
        <v>20.001000000000001</v>
      </c>
      <c r="HD18" s="9">
        <v>8.5530000000000008</v>
      </c>
      <c r="HE18" s="9">
        <v>11.449</v>
      </c>
      <c r="HF18" s="9">
        <v>9.3309999999999995</v>
      </c>
      <c r="HG18" s="9">
        <v>5.39</v>
      </c>
      <c r="HH18" s="9">
        <v>3.94</v>
      </c>
      <c r="HI18" s="9">
        <v>10</v>
      </c>
      <c r="HJ18" s="9">
        <v>13</v>
      </c>
      <c r="HK18" s="9">
        <v>10</v>
      </c>
      <c r="HL18" s="9">
        <v>49.558999999999997</v>
      </c>
      <c r="HM18" s="9">
        <v>22.707999999999998</v>
      </c>
      <c r="HN18" s="9">
        <v>26.850999999999999</v>
      </c>
      <c r="HO18" s="9">
        <v>15.555</v>
      </c>
      <c r="HP18" s="9">
        <v>6.1749999999999998</v>
      </c>
      <c r="HQ18" s="9">
        <v>9.3800000000000008</v>
      </c>
      <c r="HR18" s="9">
        <v>24.896000000000001</v>
      </c>
      <c r="HS18" s="9">
        <v>10.007</v>
      </c>
      <c r="HT18" s="9">
        <v>14.888999999999999</v>
      </c>
      <c r="HU18" s="9">
        <v>7.9740000000000002</v>
      </c>
      <c r="HV18" s="9">
        <v>5.76</v>
      </c>
      <c r="HW18" s="9">
        <v>2.214</v>
      </c>
      <c r="HX18" s="9">
        <v>1.1339999999999999</v>
      </c>
      <c r="HY18" s="9">
        <v>0.76600000000000001</v>
      </c>
      <c r="HZ18" s="9">
        <v>0.36799999999999999</v>
      </c>
      <c r="IA18" s="9">
        <v>10</v>
      </c>
      <c r="IB18" s="9">
        <v>12</v>
      </c>
      <c r="IC18" s="9">
        <v>10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12.361000000000001</v>
      </c>
      <c r="C19" s="9">
        <v>10</v>
      </c>
      <c r="D19" s="9">
        <v>9.4570000000000007</v>
      </c>
      <c r="E19" s="9">
        <v>4.5220000000000002</v>
      </c>
      <c r="F19" s="9">
        <v>4.9349999999999996</v>
      </c>
      <c r="G19" s="9">
        <v>1.3520000000000001</v>
      </c>
      <c r="H19" s="9">
        <v>0</v>
      </c>
      <c r="I19" s="9">
        <v>1.3520000000000001</v>
      </c>
      <c r="J19" s="9">
        <v>2.2850000000000001</v>
      </c>
      <c r="K19" s="9">
        <v>0.24299999999999999</v>
      </c>
      <c r="L19" s="9">
        <v>2.0419999999999998</v>
      </c>
      <c r="M19" s="9">
        <v>1.66</v>
      </c>
      <c r="N19" s="9">
        <v>0.80900000000000005</v>
      </c>
      <c r="O19" s="9">
        <v>0.85099999999999998</v>
      </c>
      <c r="P19" s="9">
        <v>4.1609999999999996</v>
      </c>
      <c r="Q19" s="9">
        <v>3.47</v>
      </c>
      <c r="R19" s="9">
        <v>0.69</v>
      </c>
      <c r="S19" s="9">
        <v>24.827999999999999</v>
      </c>
      <c r="T19" s="9">
        <v>38</v>
      </c>
      <c r="U19" s="9">
        <v>12</v>
      </c>
      <c r="V19" s="9">
        <v>154.58699999999999</v>
      </c>
      <c r="W19" s="9">
        <v>63.097000000000001</v>
      </c>
      <c r="X19" s="9">
        <v>91.49</v>
      </c>
      <c r="Y19" s="9">
        <v>73.813999999999993</v>
      </c>
      <c r="Z19" s="9">
        <v>33.996000000000002</v>
      </c>
      <c r="AA19" s="9">
        <v>39.817999999999998</v>
      </c>
      <c r="AB19" s="9">
        <v>53.183999999999997</v>
      </c>
      <c r="AC19" s="9">
        <v>12.692</v>
      </c>
      <c r="AD19" s="9">
        <v>40.493000000000002</v>
      </c>
      <c r="AE19" s="9">
        <v>19.872</v>
      </c>
      <c r="AF19" s="9">
        <v>12.321999999999999</v>
      </c>
      <c r="AG19" s="9">
        <v>7.5510000000000002</v>
      </c>
      <c r="AH19" s="9">
        <v>7.7169999999999996</v>
      </c>
      <c r="AI19" s="9">
        <v>4.0880000000000001</v>
      </c>
      <c r="AJ19" s="9">
        <v>3.629</v>
      </c>
      <c r="AK19" s="9">
        <v>10</v>
      </c>
      <c r="AL19" s="9">
        <v>8</v>
      </c>
      <c r="AM19" s="9">
        <v>11</v>
      </c>
      <c r="AN19" s="9">
        <v>248.46899999999999</v>
      </c>
      <c r="AO19" s="9">
        <v>105.294</v>
      </c>
      <c r="AP19" s="9">
        <v>143.17500000000001</v>
      </c>
      <c r="AQ19" s="9">
        <v>99.225999999999999</v>
      </c>
      <c r="AR19" s="9">
        <v>36.735999999999997</v>
      </c>
      <c r="AS19" s="9">
        <v>62.488999999999997</v>
      </c>
      <c r="AT19" s="9">
        <v>91.421999999999997</v>
      </c>
      <c r="AU19" s="9">
        <v>36.136000000000003</v>
      </c>
      <c r="AV19" s="9">
        <v>55.286000000000001</v>
      </c>
      <c r="AW19" s="9">
        <v>53.540999999999997</v>
      </c>
      <c r="AX19" s="9">
        <v>30.213000000000001</v>
      </c>
      <c r="AY19" s="9">
        <v>23.327999999999999</v>
      </c>
      <c r="AZ19" s="9">
        <v>4.2809999999999997</v>
      </c>
      <c r="BA19" s="9">
        <v>2.2090000000000001</v>
      </c>
      <c r="BB19" s="9">
        <v>2.0720000000000001</v>
      </c>
      <c r="BC19" s="9">
        <v>10</v>
      </c>
      <c r="BD19" s="9">
        <v>10</v>
      </c>
      <c r="BE19" s="9">
        <v>10</v>
      </c>
      <c r="BF19" s="9">
        <v>281.76499999999999</v>
      </c>
      <c r="BG19" s="9">
        <v>107.11199999999999</v>
      </c>
      <c r="BH19" s="9">
        <v>174.65299999999999</v>
      </c>
      <c r="BI19" s="9">
        <v>90.463999999999999</v>
      </c>
      <c r="BJ19" s="9">
        <v>23.449000000000002</v>
      </c>
      <c r="BK19" s="9">
        <v>67.015000000000001</v>
      </c>
      <c r="BL19" s="9">
        <v>169.73500000000001</v>
      </c>
      <c r="BM19" s="9">
        <v>69.578000000000003</v>
      </c>
      <c r="BN19" s="9">
        <v>100.15600000000001</v>
      </c>
      <c r="BO19" s="9">
        <v>20.79</v>
      </c>
      <c r="BP19" s="9">
        <v>13.308</v>
      </c>
      <c r="BQ19" s="9">
        <v>7.4820000000000002</v>
      </c>
      <c r="BR19" s="9">
        <v>0.77700000000000002</v>
      </c>
      <c r="BS19" s="9">
        <v>0.77700000000000002</v>
      </c>
      <c r="BT19" s="9">
        <v>0</v>
      </c>
      <c r="BU19" s="9">
        <v>10</v>
      </c>
      <c r="BV19" s="9">
        <v>13</v>
      </c>
      <c r="BW19" s="9">
        <v>10</v>
      </c>
      <c r="BX19" s="9">
        <v>110.03400000000001</v>
      </c>
      <c r="BY19" s="9">
        <v>48.438000000000002</v>
      </c>
      <c r="BZ19" s="9">
        <v>61.597000000000001</v>
      </c>
      <c r="CA19" s="9">
        <v>65.081000000000003</v>
      </c>
      <c r="CB19" s="9">
        <v>27.23</v>
      </c>
      <c r="CC19" s="9">
        <v>37.850999999999999</v>
      </c>
      <c r="CD19" s="9">
        <v>42.371000000000002</v>
      </c>
      <c r="CE19" s="9">
        <v>20.509</v>
      </c>
      <c r="CF19" s="9">
        <v>21.861999999999998</v>
      </c>
      <c r="CG19" s="9">
        <v>1.7569999999999999</v>
      </c>
      <c r="CH19" s="9">
        <v>0.69799999999999995</v>
      </c>
      <c r="CI19" s="9">
        <v>1.0589999999999999</v>
      </c>
      <c r="CJ19" s="9">
        <v>0.82499999999999996</v>
      </c>
      <c r="CK19" s="9">
        <v>0</v>
      </c>
      <c r="CL19" s="9">
        <v>0.82499999999999996</v>
      </c>
      <c r="CM19" s="9">
        <v>8</v>
      </c>
      <c r="CN19" s="9">
        <v>8</v>
      </c>
      <c r="CO19" s="9">
        <v>8</v>
      </c>
      <c r="CP19" s="9">
        <v>95.018000000000001</v>
      </c>
      <c r="CQ19" s="9">
        <v>51.987000000000002</v>
      </c>
      <c r="CR19" s="9">
        <v>43.030999999999999</v>
      </c>
      <c r="CS19" s="9">
        <v>26.242000000000001</v>
      </c>
      <c r="CT19" s="9">
        <v>12.887</v>
      </c>
      <c r="CU19" s="9">
        <v>13.355</v>
      </c>
      <c r="CV19" s="9">
        <v>48.082000000000001</v>
      </c>
      <c r="CW19" s="9">
        <v>26.55</v>
      </c>
      <c r="CX19" s="9">
        <v>21.530999999999999</v>
      </c>
      <c r="CY19" s="9">
        <v>18.524999999999999</v>
      </c>
      <c r="CZ19" s="9">
        <v>11.314</v>
      </c>
      <c r="DA19" s="9">
        <v>7.2110000000000003</v>
      </c>
      <c r="DB19" s="9">
        <v>2.17</v>
      </c>
      <c r="DC19" s="9">
        <v>1.236</v>
      </c>
      <c r="DD19" s="9">
        <v>0.93400000000000005</v>
      </c>
      <c r="DE19" s="9">
        <v>13</v>
      </c>
      <c r="DF19" s="9">
        <v>13.52</v>
      </c>
      <c r="DG19" s="9">
        <v>10.504</v>
      </c>
      <c r="DH19" s="9">
        <v>532.17700000000002</v>
      </c>
      <c r="DI19" s="9">
        <v>198.85</v>
      </c>
      <c r="DJ19" s="9">
        <v>333.327</v>
      </c>
      <c r="DK19" s="9">
        <v>242.61699999999999</v>
      </c>
      <c r="DL19" s="9">
        <v>83.34</v>
      </c>
      <c r="DM19" s="9">
        <v>159.27699999999999</v>
      </c>
      <c r="DN19" s="9">
        <v>230.00899999999999</v>
      </c>
      <c r="DO19" s="9">
        <v>77.537999999999997</v>
      </c>
      <c r="DP19" s="9">
        <v>152.471</v>
      </c>
      <c r="DQ19" s="9">
        <v>48.040999999999997</v>
      </c>
      <c r="DR19" s="9">
        <v>31.027999999999999</v>
      </c>
      <c r="DS19" s="9">
        <v>17.013000000000002</v>
      </c>
      <c r="DT19" s="9">
        <v>11.51</v>
      </c>
      <c r="DU19" s="9">
        <v>6.9429999999999996</v>
      </c>
      <c r="DV19" s="9">
        <v>4.5670000000000002</v>
      </c>
      <c r="DW19" s="9">
        <v>10</v>
      </c>
      <c r="DX19" s="9">
        <v>10</v>
      </c>
      <c r="DY19" s="9">
        <v>10</v>
      </c>
      <c r="DZ19" s="9">
        <v>123.928</v>
      </c>
      <c r="EA19" s="9">
        <v>53.823</v>
      </c>
      <c r="EB19" s="9">
        <v>70.105000000000004</v>
      </c>
      <c r="EC19" s="9">
        <v>37.811</v>
      </c>
      <c r="ED19" s="9">
        <v>12.726000000000001</v>
      </c>
      <c r="EE19" s="9">
        <v>25.085000000000001</v>
      </c>
      <c r="EF19" s="9">
        <v>58.073</v>
      </c>
      <c r="EG19" s="9">
        <v>25.946000000000002</v>
      </c>
      <c r="EH19" s="9">
        <v>32.127000000000002</v>
      </c>
      <c r="EI19" s="9">
        <v>25.027999999999999</v>
      </c>
      <c r="EJ19" s="9">
        <v>13.849</v>
      </c>
      <c r="EK19" s="9">
        <v>11.179</v>
      </c>
      <c r="EL19" s="9">
        <v>3.0169999999999999</v>
      </c>
      <c r="EM19" s="9">
        <v>1.302</v>
      </c>
      <c r="EN19" s="9">
        <v>1.7150000000000001</v>
      </c>
      <c r="EO19" s="9">
        <v>11</v>
      </c>
      <c r="EP19" s="9">
        <v>14.414</v>
      </c>
      <c r="EQ19" s="9">
        <v>10</v>
      </c>
      <c r="ER19" s="9">
        <v>53.19</v>
      </c>
      <c r="ES19" s="9">
        <v>23.805</v>
      </c>
      <c r="ET19" s="9">
        <v>29.385999999999999</v>
      </c>
      <c r="EU19" s="9">
        <v>23.268000000000001</v>
      </c>
      <c r="EV19" s="9">
        <v>12.459</v>
      </c>
      <c r="EW19" s="9">
        <v>10.808999999999999</v>
      </c>
      <c r="EX19" s="9">
        <v>22.832999999999998</v>
      </c>
      <c r="EY19" s="9">
        <v>9.1229999999999993</v>
      </c>
      <c r="EZ19" s="9">
        <v>13.71</v>
      </c>
      <c r="FA19" s="9">
        <v>6.0270000000000001</v>
      </c>
      <c r="FB19" s="9">
        <v>1.159</v>
      </c>
      <c r="FC19" s="9">
        <v>4.867</v>
      </c>
      <c r="FD19" s="9">
        <v>1.0629999999999999</v>
      </c>
      <c r="FE19" s="9">
        <v>1.0629999999999999</v>
      </c>
      <c r="FF19" s="9">
        <v>0</v>
      </c>
      <c r="FG19" s="9">
        <v>10</v>
      </c>
      <c r="FH19" s="9">
        <v>8</v>
      </c>
      <c r="FI19" s="9">
        <v>10</v>
      </c>
      <c r="FJ19" s="9">
        <v>125.839</v>
      </c>
      <c r="FK19" s="9">
        <v>61.92</v>
      </c>
      <c r="FL19" s="9">
        <v>63.918999999999997</v>
      </c>
      <c r="FM19" s="9">
        <v>33.404000000000003</v>
      </c>
      <c r="FN19" s="9">
        <v>14.996</v>
      </c>
      <c r="FO19" s="9">
        <v>18.408000000000001</v>
      </c>
      <c r="FP19" s="9">
        <v>66.52</v>
      </c>
      <c r="FQ19" s="9">
        <v>31.803000000000001</v>
      </c>
      <c r="FR19" s="9">
        <v>34.716999999999999</v>
      </c>
      <c r="FS19" s="9">
        <v>23.552</v>
      </c>
      <c r="FT19" s="9">
        <v>14.205</v>
      </c>
      <c r="FU19" s="9">
        <v>9.3469999999999995</v>
      </c>
      <c r="FV19" s="9">
        <v>2.363</v>
      </c>
      <c r="FW19" s="9">
        <v>0.91700000000000004</v>
      </c>
      <c r="FX19" s="9">
        <v>1.446</v>
      </c>
      <c r="FY19" s="9">
        <v>12</v>
      </c>
      <c r="FZ19" s="9">
        <v>13</v>
      </c>
      <c r="GA19" s="9">
        <v>11</v>
      </c>
      <c r="GB19" s="9">
        <v>473.41</v>
      </c>
      <c r="GC19" s="9">
        <v>174.958</v>
      </c>
      <c r="GD19" s="9">
        <v>298.452</v>
      </c>
      <c r="GE19" s="9">
        <v>222.53399999999999</v>
      </c>
      <c r="GF19" s="9">
        <v>76.106999999999999</v>
      </c>
      <c r="GG19" s="9">
        <v>146.42699999999999</v>
      </c>
      <c r="GH19" s="9">
        <v>199.37100000000001</v>
      </c>
      <c r="GI19" s="9">
        <v>67.950999999999993</v>
      </c>
      <c r="GJ19" s="9">
        <v>131.41999999999999</v>
      </c>
      <c r="GK19" s="9">
        <v>43.985999999999997</v>
      </c>
      <c r="GL19" s="9">
        <v>26.745999999999999</v>
      </c>
      <c r="GM19" s="9">
        <v>17.239999999999998</v>
      </c>
      <c r="GN19" s="9">
        <v>7.5190000000000001</v>
      </c>
      <c r="GO19" s="9">
        <v>4.1539999999999999</v>
      </c>
      <c r="GP19" s="9">
        <v>3.3650000000000002</v>
      </c>
      <c r="GQ19" s="9">
        <v>10</v>
      </c>
      <c r="GR19" s="9">
        <v>10</v>
      </c>
      <c r="GS19" s="9">
        <v>10</v>
      </c>
      <c r="GT19" s="9">
        <v>156.928</v>
      </c>
      <c r="GU19" s="9">
        <v>70.549000000000007</v>
      </c>
      <c r="GV19" s="9">
        <v>86.379000000000005</v>
      </c>
      <c r="GW19" s="9">
        <v>54.445</v>
      </c>
      <c r="GX19" s="9">
        <v>19.701000000000001</v>
      </c>
      <c r="GY19" s="9">
        <v>34.744</v>
      </c>
      <c r="GZ19" s="9">
        <v>70.724999999999994</v>
      </c>
      <c r="HA19" s="9">
        <v>31.751999999999999</v>
      </c>
      <c r="HB19" s="9">
        <v>38.972999999999999</v>
      </c>
      <c r="HC19" s="9">
        <v>25.634</v>
      </c>
      <c r="HD19" s="9">
        <v>14.686999999999999</v>
      </c>
      <c r="HE19" s="9">
        <v>10.946999999999999</v>
      </c>
      <c r="HF19" s="9">
        <v>6.1239999999999997</v>
      </c>
      <c r="HG19" s="9">
        <v>4.41</v>
      </c>
      <c r="HH19" s="9">
        <v>1.7150000000000001</v>
      </c>
      <c r="HI19" s="9">
        <v>10</v>
      </c>
      <c r="HJ19" s="9">
        <v>14</v>
      </c>
      <c r="HK19" s="9">
        <v>10</v>
      </c>
      <c r="HL19" s="9">
        <v>48.136000000000003</v>
      </c>
      <c r="HM19" s="9">
        <v>21.036999999999999</v>
      </c>
      <c r="HN19" s="9">
        <v>27.1</v>
      </c>
      <c r="HO19" s="9">
        <v>19.555</v>
      </c>
      <c r="HP19" s="9">
        <v>10.608000000000001</v>
      </c>
      <c r="HQ19" s="9">
        <v>8.9469999999999992</v>
      </c>
      <c r="HR19" s="9">
        <v>22.38</v>
      </c>
      <c r="HS19" s="9">
        <v>7.6520000000000001</v>
      </c>
      <c r="HT19" s="9">
        <v>14.728</v>
      </c>
      <c r="HU19" s="9">
        <v>4.4480000000000004</v>
      </c>
      <c r="HV19" s="9">
        <v>1.7130000000000001</v>
      </c>
      <c r="HW19" s="9">
        <v>2.734</v>
      </c>
      <c r="HX19" s="9">
        <v>1.754</v>
      </c>
      <c r="HY19" s="9">
        <v>1.0629999999999999</v>
      </c>
      <c r="HZ19" s="9">
        <v>0.69</v>
      </c>
      <c r="IA19" s="9">
        <v>10</v>
      </c>
      <c r="IB19" s="9">
        <v>9</v>
      </c>
      <c r="IC19" s="9">
        <v>10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13</v>
      </c>
      <c r="C20" s="9">
        <v>10</v>
      </c>
      <c r="D20" s="9">
        <v>7.2830000000000004</v>
      </c>
      <c r="E20" s="9">
        <v>2.8929999999999998</v>
      </c>
      <c r="F20" s="9">
        <v>4.3899999999999997</v>
      </c>
      <c r="G20" s="9">
        <v>1.454</v>
      </c>
      <c r="H20" s="9">
        <v>0.26400000000000001</v>
      </c>
      <c r="I20" s="9">
        <v>1.19</v>
      </c>
      <c r="J20" s="9">
        <v>0.46899999999999997</v>
      </c>
      <c r="K20" s="9">
        <v>0.217</v>
      </c>
      <c r="L20" s="9">
        <v>0.252</v>
      </c>
      <c r="M20" s="9">
        <v>3.266</v>
      </c>
      <c r="N20" s="9">
        <v>1.052</v>
      </c>
      <c r="O20" s="9">
        <v>2.214</v>
      </c>
      <c r="P20" s="9">
        <v>2.0950000000000002</v>
      </c>
      <c r="Q20" s="9">
        <v>1.361</v>
      </c>
      <c r="R20" s="9">
        <v>0.73399999999999999</v>
      </c>
      <c r="S20" s="9">
        <v>24.253</v>
      </c>
      <c r="T20" s="9">
        <v>26.58</v>
      </c>
      <c r="U20" s="9">
        <v>20</v>
      </c>
      <c r="V20" s="9">
        <v>176.666</v>
      </c>
      <c r="W20" s="9">
        <v>74.549000000000007</v>
      </c>
      <c r="X20" s="9">
        <v>102.117</v>
      </c>
      <c r="Y20" s="9">
        <v>79.174000000000007</v>
      </c>
      <c r="Z20" s="9">
        <v>34.667999999999999</v>
      </c>
      <c r="AA20" s="9">
        <v>44.505000000000003</v>
      </c>
      <c r="AB20" s="9">
        <v>48.747</v>
      </c>
      <c r="AC20" s="9">
        <v>15.661</v>
      </c>
      <c r="AD20" s="9">
        <v>33.087000000000003</v>
      </c>
      <c r="AE20" s="9">
        <v>23.317</v>
      </c>
      <c r="AF20" s="9">
        <v>9.7940000000000005</v>
      </c>
      <c r="AG20" s="9">
        <v>13.523999999999999</v>
      </c>
      <c r="AH20" s="9">
        <v>25.428000000000001</v>
      </c>
      <c r="AI20" s="9">
        <v>14.426</v>
      </c>
      <c r="AJ20" s="9">
        <v>11.002000000000001</v>
      </c>
      <c r="AK20" s="9">
        <v>12</v>
      </c>
      <c r="AL20" s="9">
        <v>12</v>
      </c>
      <c r="AM20" s="9">
        <v>11</v>
      </c>
      <c r="AN20" s="9">
        <v>277.05900000000003</v>
      </c>
      <c r="AO20" s="9">
        <v>107.295</v>
      </c>
      <c r="AP20" s="9">
        <v>169.76400000000001</v>
      </c>
      <c r="AQ20" s="9">
        <v>103.005</v>
      </c>
      <c r="AR20" s="9">
        <v>32.731000000000002</v>
      </c>
      <c r="AS20" s="9">
        <v>70.275000000000006</v>
      </c>
      <c r="AT20" s="9">
        <v>92.001000000000005</v>
      </c>
      <c r="AU20" s="9">
        <v>35.548000000000002</v>
      </c>
      <c r="AV20" s="9">
        <v>56.451999999999998</v>
      </c>
      <c r="AW20" s="9">
        <v>76.171999999999997</v>
      </c>
      <c r="AX20" s="9">
        <v>36.484000000000002</v>
      </c>
      <c r="AY20" s="9">
        <v>39.688000000000002</v>
      </c>
      <c r="AZ20" s="9">
        <v>5.8819999999999997</v>
      </c>
      <c r="BA20" s="9">
        <v>2.532</v>
      </c>
      <c r="BB20" s="9">
        <v>3.35</v>
      </c>
      <c r="BC20" s="9">
        <v>11</v>
      </c>
      <c r="BD20" s="9">
        <v>13</v>
      </c>
      <c r="BE20" s="9">
        <v>10</v>
      </c>
      <c r="BF20" s="9">
        <v>309.23500000000001</v>
      </c>
      <c r="BG20" s="9">
        <v>121.556</v>
      </c>
      <c r="BH20" s="9">
        <v>187.679</v>
      </c>
      <c r="BI20" s="9">
        <v>92.278999999999996</v>
      </c>
      <c r="BJ20" s="9">
        <v>28.641999999999999</v>
      </c>
      <c r="BK20" s="9">
        <v>63.637</v>
      </c>
      <c r="BL20" s="9">
        <v>187.351</v>
      </c>
      <c r="BM20" s="9">
        <v>76.040999999999997</v>
      </c>
      <c r="BN20" s="9">
        <v>111.31</v>
      </c>
      <c r="BO20" s="9">
        <v>28.111999999999998</v>
      </c>
      <c r="BP20" s="9">
        <v>15.968</v>
      </c>
      <c r="BQ20" s="9">
        <v>12.143000000000001</v>
      </c>
      <c r="BR20" s="9">
        <v>1.4930000000000001</v>
      </c>
      <c r="BS20" s="9">
        <v>0.90400000000000003</v>
      </c>
      <c r="BT20" s="9">
        <v>0.58799999999999997</v>
      </c>
      <c r="BU20" s="9">
        <v>12</v>
      </c>
      <c r="BV20" s="9">
        <v>14</v>
      </c>
      <c r="BW20" s="9">
        <v>10</v>
      </c>
      <c r="BX20" s="9">
        <v>118.712</v>
      </c>
      <c r="BY20" s="9">
        <v>52.884999999999998</v>
      </c>
      <c r="BZ20" s="9">
        <v>65.826999999999998</v>
      </c>
      <c r="CA20" s="9">
        <v>77.686999999999998</v>
      </c>
      <c r="CB20" s="9">
        <v>29.134</v>
      </c>
      <c r="CC20" s="9">
        <v>48.554000000000002</v>
      </c>
      <c r="CD20" s="9">
        <v>38.652999999999999</v>
      </c>
      <c r="CE20" s="9">
        <v>23.007999999999999</v>
      </c>
      <c r="CF20" s="9">
        <v>15.645</v>
      </c>
      <c r="CG20" s="9">
        <v>1.8540000000000001</v>
      </c>
      <c r="CH20" s="9">
        <v>0.74299999999999999</v>
      </c>
      <c r="CI20" s="9">
        <v>1.111</v>
      </c>
      <c r="CJ20" s="9">
        <v>0.51800000000000002</v>
      </c>
      <c r="CK20" s="9">
        <v>0</v>
      </c>
      <c r="CL20" s="9">
        <v>0.51800000000000002</v>
      </c>
      <c r="CM20" s="9">
        <v>8</v>
      </c>
      <c r="CN20" s="9">
        <v>8</v>
      </c>
      <c r="CO20" s="9">
        <v>8</v>
      </c>
      <c r="CP20" s="9">
        <v>108.11199999999999</v>
      </c>
      <c r="CQ20" s="9">
        <v>55.956000000000003</v>
      </c>
      <c r="CR20" s="9">
        <v>52.155999999999999</v>
      </c>
      <c r="CS20" s="9">
        <v>35.1</v>
      </c>
      <c r="CT20" s="9">
        <v>16.213999999999999</v>
      </c>
      <c r="CU20" s="9">
        <v>18.885999999999999</v>
      </c>
      <c r="CV20" s="9">
        <v>44.798999999999999</v>
      </c>
      <c r="CW20" s="9">
        <v>24.626000000000001</v>
      </c>
      <c r="CX20" s="9">
        <v>20.172999999999998</v>
      </c>
      <c r="CY20" s="9">
        <v>21.942</v>
      </c>
      <c r="CZ20" s="9">
        <v>11.387</v>
      </c>
      <c r="DA20" s="9">
        <v>10.555</v>
      </c>
      <c r="DB20" s="9">
        <v>6.2709999999999999</v>
      </c>
      <c r="DC20" s="9">
        <v>3.7280000000000002</v>
      </c>
      <c r="DD20" s="9">
        <v>2.5419999999999998</v>
      </c>
      <c r="DE20" s="9">
        <v>12.503</v>
      </c>
      <c r="DF20" s="9">
        <v>13.398999999999999</v>
      </c>
      <c r="DG20" s="9">
        <v>11</v>
      </c>
      <c r="DH20" s="9">
        <v>584.69399999999996</v>
      </c>
      <c r="DI20" s="9">
        <v>211.833</v>
      </c>
      <c r="DJ20" s="9">
        <v>372.86099999999999</v>
      </c>
      <c r="DK20" s="9">
        <v>252.90600000000001</v>
      </c>
      <c r="DL20" s="9">
        <v>77.882000000000005</v>
      </c>
      <c r="DM20" s="9">
        <v>175.024</v>
      </c>
      <c r="DN20" s="9">
        <v>238.03</v>
      </c>
      <c r="DO20" s="9">
        <v>89.313000000000002</v>
      </c>
      <c r="DP20" s="9">
        <v>148.71700000000001</v>
      </c>
      <c r="DQ20" s="9">
        <v>73.216999999999999</v>
      </c>
      <c r="DR20" s="9">
        <v>33.835999999999999</v>
      </c>
      <c r="DS20" s="9">
        <v>39.380000000000003</v>
      </c>
      <c r="DT20" s="9">
        <v>20.541</v>
      </c>
      <c r="DU20" s="9">
        <v>10.801</v>
      </c>
      <c r="DV20" s="9">
        <v>9.74</v>
      </c>
      <c r="DW20" s="9">
        <v>10</v>
      </c>
      <c r="DX20" s="9">
        <v>11</v>
      </c>
      <c r="DY20" s="9">
        <v>10</v>
      </c>
      <c r="DZ20" s="9">
        <v>148.86099999999999</v>
      </c>
      <c r="EA20" s="9">
        <v>68.623000000000005</v>
      </c>
      <c r="EB20" s="9">
        <v>80.238</v>
      </c>
      <c r="EC20" s="9">
        <v>55.018000000000001</v>
      </c>
      <c r="ED20" s="9">
        <v>26.361999999999998</v>
      </c>
      <c r="EE20" s="9">
        <v>28.655999999999999</v>
      </c>
      <c r="EF20" s="9">
        <v>57.911000000000001</v>
      </c>
      <c r="EG20" s="9">
        <v>24.289000000000001</v>
      </c>
      <c r="EH20" s="9">
        <v>33.621000000000002</v>
      </c>
      <c r="EI20" s="9">
        <v>29.55</v>
      </c>
      <c r="EJ20" s="9">
        <v>14.707000000000001</v>
      </c>
      <c r="EK20" s="9">
        <v>14.843</v>
      </c>
      <c r="EL20" s="9">
        <v>6.3819999999999997</v>
      </c>
      <c r="EM20" s="9">
        <v>3.2650000000000001</v>
      </c>
      <c r="EN20" s="9">
        <v>3.117</v>
      </c>
      <c r="EO20" s="9">
        <v>10</v>
      </c>
      <c r="EP20" s="9">
        <v>10</v>
      </c>
      <c r="EQ20" s="9">
        <v>10</v>
      </c>
      <c r="ER20" s="9">
        <v>47.289000000000001</v>
      </c>
      <c r="ES20" s="9">
        <v>22.768000000000001</v>
      </c>
      <c r="ET20" s="9">
        <v>24.521999999999998</v>
      </c>
      <c r="EU20" s="9">
        <v>10.574</v>
      </c>
      <c r="EV20" s="9">
        <v>4.9809999999999999</v>
      </c>
      <c r="EW20" s="9">
        <v>5.5940000000000003</v>
      </c>
      <c r="EX20" s="9">
        <v>26.481000000000002</v>
      </c>
      <c r="EY20" s="9">
        <v>12.247999999999999</v>
      </c>
      <c r="EZ20" s="9">
        <v>14.234</v>
      </c>
      <c r="FA20" s="9">
        <v>8.0120000000000005</v>
      </c>
      <c r="FB20" s="9">
        <v>4.1100000000000003</v>
      </c>
      <c r="FC20" s="9">
        <v>3.9009999999999998</v>
      </c>
      <c r="FD20" s="9">
        <v>2.222</v>
      </c>
      <c r="FE20" s="9">
        <v>1.429</v>
      </c>
      <c r="FF20" s="9">
        <v>0.79300000000000004</v>
      </c>
      <c r="FG20" s="9">
        <v>14</v>
      </c>
      <c r="FH20" s="9">
        <v>12.170999999999999</v>
      </c>
      <c r="FI20" s="9">
        <v>14</v>
      </c>
      <c r="FJ20" s="9">
        <v>145.16300000000001</v>
      </c>
      <c r="FK20" s="9">
        <v>71.608000000000004</v>
      </c>
      <c r="FL20" s="9">
        <v>73.555000000000007</v>
      </c>
      <c r="FM20" s="9">
        <v>46.77</v>
      </c>
      <c r="FN20" s="9">
        <v>18.295000000000002</v>
      </c>
      <c r="FO20" s="9">
        <v>28.475000000000001</v>
      </c>
      <c r="FP20" s="9">
        <v>59.052999999999997</v>
      </c>
      <c r="FQ20" s="9">
        <v>31.884</v>
      </c>
      <c r="FR20" s="9">
        <v>27.169</v>
      </c>
      <c r="FS20" s="9">
        <v>30.718</v>
      </c>
      <c r="FT20" s="9">
        <v>16.495999999999999</v>
      </c>
      <c r="FU20" s="9">
        <v>14.222</v>
      </c>
      <c r="FV20" s="9">
        <v>8.6219999999999999</v>
      </c>
      <c r="FW20" s="9">
        <v>4.9329999999999998</v>
      </c>
      <c r="FX20" s="9">
        <v>3.6880000000000002</v>
      </c>
      <c r="FY20" s="9">
        <v>13</v>
      </c>
      <c r="FZ20" s="9">
        <v>14</v>
      </c>
      <c r="GA20" s="9">
        <v>10.654999999999999</v>
      </c>
      <c r="GB20" s="9">
        <v>515.58299999999997</v>
      </c>
      <c r="GC20" s="9">
        <v>193.41499999999999</v>
      </c>
      <c r="GD20" s="9">
        <v>322.16800000000001</v>
      </c>
      <c r="GE20" s="9">
        <v>224.42699999999999</v>
      </c>
      <c r="GF20" s="9">
        <v>75.832999999999998</v>
      </c>
      <c r="GG20" s="9">
        <v>148.595</v>
      </c>
      <c r="GH20" s="9">
        <v>209.285</v>
      </c>
      <c r="GI20" s="9">
        <v>77.375</v>
      </c>
      <c r="GJ20" s="9">
        <v>131.90899999999999</v>
      </c>
      <c r="GK20" s="9">
        <v>62.012</v>
      </c>
      <c r="GL20" s="9">
        <v>30.059000000000001</v>
      </c>
      <c r="GM20" s="9">
        <v>31.952999999999999</v>
      </c>
      <c r="GN20" s="9">
        <v>19.859000000000002</v>
      </c>
      <c r="GO20" s="9">
        <v>10.148</v>
      </c>
      <c r="GP20" s="9">
        <v>9.7110000000000003</v>
      </c>
      <c r="GQ20" s="9">
        <v>10</v>
      </c>
      <c r="GR20" s="9">
        <v>10</v>
      </c>
      <c r="GS20" s="9">
        <v>10</v>
      </c>
      <c r="GT20" s="9">
        <v>180.7</v>
      </c>
      <c r="GU20" s="9">
        <v>73.991</v>
      </c>
      <c r="GV20" s="9">
        <v>106.709</v>
      </c>
      <c r="GW20" s="9">
        <v>68.018000000000001</v>
      </c>
      <c r="GX20" s="9">
        <v>26.1</v>
      </c>
      <c r="GY20" s="9">
        <v>41.917999999999999</v>
      </c>
      <c r="GZ20" s="9">
        <v>76.209000000000003</v>
      </c>
      <c r="HA20" s="9">
        <v>31.093</v>
      </c>
      <c r="HB20" s="9">
        <v>45.116</v>
      </c>
      <c r="HC20" s="9">
        <v>31.427</v>
      </c>
      <c r="HD20" s="9">
        <v>13.752000000000001</v>
      </c>
      <c r="HE20" s="9">
        <v>17.675000000000001</v>
      </c>
      <c r="HF20" s="9">
        <v>5.0460000000000003</v>
      </c>
      <c r="HG20" s="9">
        <v>3.0459999999999998</v>
      </c>
      <c r="HH20" s="9">
        <v>2</v>
      </c>
      <c r="HI20" s="9">
        <v>10</v>
      </c>
      <c r="HJ20" s="9">
        <v>10</v>
      </c>
      <c r="HK20" s="9">
        <v>10</v>
      </c>
      <c r="HL20" s="9">
        <v>47.51</v>
      </c>
      <c r="HM20" s="9">
        <v>20.164000000000001</v>
      </c>
      <c r="HN20" s="9">
        <v>27.346</v>
      </c>
      <c r="HO20" s="9">
        <v>14.384</v>
      </c>
      <c r="HP20" s="9">
        <v>5.2110000000000003</v>
      </c>
      <c r="HQ20" s="9">
        <v>9.173</v>
      </c>
      <c r="HR20" s="9">
        <v>22.675000000000001</v>
      </c>
      <c r="HS20" s="9">
        <v>10.124000000000001</v>
      </c>
      <c r="HT20" s="9">
        <v>12.551</v>
      </c>
      <c r="HU20" s="9">
        <v>8.5630000000000006</v>
      </c>
      <c r="HV20" s="9">
        <v>3.734</v>
      </c>
      <c r="HW20" s="9">
        <v>4.8289999999999997</v>
      </c>
      <c r="HX20" s="9">
        <v>1.889</v>
      </c>
      <c r="HY20" s="9">
        <v>1.0960000000000001</v>
      </c>
      <c r="HZ20" s="9">
        <v>0.79300000000000004</v>
      </c>
      <c r="IA20" s="9">
        <v>12.135</v>
      </c>
      <c r="IB20" s="9">
        <v>11.865</v>
      </c>
      <c r="IC20" s="9">
        <v>11.928000000000001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10</v>
      </c>
      <c r="C21" s="9">
        <v>10</v>
      </c>
      <c r="D21" s="9">
        <v>10.531000000000001</v>
      </c>
      <c r="E21" s="9">
        <v>8.43</v>
      </c>
      <c r="F21" s="9">
        <v>2.101</v>
      </c>
      <c r="G21" s="9">
        <v>2.2890000000000001</v>
      </c>
      <c r="H21" s="9">
        <v>1.593</v>
      </c>
      <c r="I21" s="9">
        <v>0.69599999999999995</v>
      </c>
      <c r="J21" s="9">
        <v>2.5390000000000001</v>
      </c>
      <c r="K21" s="9">
        <v>2.11</v>
      </c>
      <c r="L21" s="9">
        <v>0.43</v>
      </c>
      <c r="M21" s="9">
        <v>1.8140000000000001</v>
      </c>
      <c r="N21" s="9">
        <v>1.486</v>
      </c>
      <c r="O21" s="9">
        <v>0.32800000000000001</v>
      </c>
      <c r="P21" s="9">
        <v>3.8889999999999998</v>
      </c>
      <c r="Q21" s="9">
        <v>3.242</v>
      </c>
      <c r="R21" s="9">
        <v>0.64700000000000002</v>
      </c>
      <c r="S21" s="9">
        <v>20</v>
      </c>
      <c r="T21" s="9">
        <v>20.745999999999999</v>
      </c>
      <c r="U21" s="9">
        <v>18.736000000000001</v>
      </c>
      <c r="V21" s="9">
        <v>173.804</v>
      </c>
      <c r="W21" s="9">
        <v>66.063999999999993</v>
      </c>
      <c r="X21" s="9">
        <v>107.74</v>
      </c>
      <c r="Y21" s="9">
        <v>79.956999999999994</v>
      </c>
      <c r="Z21" s="9">
        <v>29.486000000000001</v>
      </c>
      <c r="AA21" s="9">
        <v>50.470999999999997</v>
      </c>
      <c r="AB21" s="9">
        <v>52.713000000000001</v>
      </c>
      <c r="AC21" s="9">
        <v>16.878</v>
      </c>
      <c r="AD21" s="9">
        <v>35.835000000000001</v>
      </c>
      <c r="AE21" s="9">
        <v>22.805</v>
      </c>
      <c r="AF21" s="9">
        <v>7.3239999999999998</v>
      </c>
      <c r="AG21" s="9">
        <v>15.481999999999999</v>
      </c>
      <c r="AH21" s="9">
        <v>18.329000000000001</v>
      </c>
      <c r="AI21" s="9">
        <v>12.375999999999999</v>
      </c>
      <c r="AJ21" s="9">
        <v>5.9530000000000003</v>
      </c>
      <c r="AK21" s="9">
        <v>11</v>
      </c>
      <c r="AL21" s="9">
        <v>12</v>
      </c>
      <c r="AM21" s="9">
        <v>10</v>
      </c>
      <c r="AN21" s="9">
        <v>257.19299999999998</v>
      </c>
      <c r="AO21" s="9">
        <v>95.878</v>
      </c>
      <c r="AP21" s="9">
        <v>161.315</v>
      </c>
      <c r="AQ21" s="9">
        <v>95.203999999999994</v>
      </c>
      <c r="AR21" s="9">
        <v>34.991999999999997</v>
      </c>
      <c r="AS21" s="9">
        <v>60.212000000000003</v>
      </c>
      <c r="AT21" s="9">
        <v>93.165999999999997</v>
      </c>
      <c r="AU21" s="9">
        <v>33.347000000000001</v>
      </c>
      <c r="AV21" s="9">
        <v>59.819000000000003</v>
      </c>
      <c r="AW21" s="9">
        <v>62.606999999999999</v>
      </c>
      <c r="AX21" s="9">
        <v>24.457999999999998</v>
      </c>
      <c r="AY21" s="9">
        <v>38.149000000000001</v>
      </c>
      <c r="AZ21" s="9">
        <v>6.2160000000000002</v>
      </c>
      <c r="BA21" s="9">
        <v>3.081</v>
      </c>
      <c r="BB21" s="9">
        <v>3.1349999999999998</v>
      </c>
      <c r="BC21" s="9">
        <v>11</v>
      </c>
      <c r="BD21" s="9">
        <v>11.673</v>
      </c>
      <c r="BE21" s="9">
        <v>11</v>
      </c>
      <c r="BF21" s="9">
        <v>263.01400000000001</v>
      </c>
      <c r="BG21" s="9">
        <v>111.047</v>
      </c>
      <c r="BH21" s="9">
        <v>151.96799999999999</v>
      </c>
      <c r="BI21" s="9">
        <v>86.475999999999999</v>
      </c>
      <c r="BJ21" s="9">
        <v>31.001999999999999</v>
      </c>
      <c r="BK21" s="9">
        <v>55.472999999999999</v>
      </c>
      <c r="BL21" s="9">
        <v>153.05000000000001</v>
      </c>
      <c r="BM21" s="9">
        <v>66.161000000000001</v>
      </c>
      <c r="BN21" s="9">
        <v>86.888999999999996</v>
      </c>
      <c r="BO21" s="9">
        <v>21.599</v>
      </c>
      <c r="BP21" s="9">
        <v>11.994</v>
      </c>
      <c r="BQ21" s="9">
        <v>9.6050000000000004</v>
      </c>
      <c r="BR21" s="9">
        <v>1.889</v>
      </c>
      <c r="BS21" s="9">
        <v>1.889</v>
      </c>
      <c r="BT21" s="9">
        <v>0</v>
      </c>
      <c r="BU21" s="9">
        <v>10</v>
      </c>
      <c r="BV21" s="9">
        <v>12</v>
      </c>
      <c r="BW21" s="9">
        <v>10</v>
      </c>
      <c r="BX21" s="9">
        <v>114.354</v>
      </c>
      <c r="BY21" s="9">
        <v>49.723999999999997</v>
      </c>
      <c r="BZ21" s="9">
        <v>64.63</v>
      </c>
      <c r="CA21" s="9">
        <v>76.637</v>
      </c>
      <c r="CB21" s="9">
        <v>28.765999999999998</v>
      </c>
      <c r="CC21" s="9">
        <v>47.871000000000002</v>
      </c>
      <c r="CD21" s="9">
        <v>35.572000000000003</v>
      </c>
      <c r="CE21" s="9">
        <v>18.814</v>
      </c>
      <c r="CF21" s="9">
        <v>16.757999999999999</v>
      </c>
      <c r="CG21" s="9">
        <v>2.1440000000000001</v>
      </c>
      <c r="CH21" s="9">
        <v>2.1440000000000001</v>
      </c>
      <c r="CI21" s="9">
        <v>0</v>
      </c>
      <c r="CJ21" s="9">
        <v>0</v>
      </c>
      <c r="CK21" s="9">
        <v>0</v>
      </c>
      <c r="CL21" s="9">
        <v>0</v>
      </c>
      <c r="CM21" s="9">
        <v>8</v>
      </c>
      <c r="CN21" s="9">
        <v>8</v>
      </c>
      <c r="CO21" s="9">
        <v>8</v>
      </c>
      <c r="CP21" s="9">
        <v>75.316000000000003</v>
      </c>
      <c r="CQ21" s="9">
        <v>37.383000000000003</v>
      </c>
      <c r="CR21" s="9">
        <v>37.933</v>
      </c>
      <c r="CS21" s="9">
        <v>21.082999999999998</v>
      </c>
      <c r="CT21" s="9">
        <v>11.247999999999999</v>
      </c>
      <c r="CU21" s="9">
        <v>9.8360000000000003</v>
      </c>
      <c r="CV21" s="9">
        <v>29.574000000000002</v>
      </c>
      <c r="CW21" s="9">
        <v>14.842000000000001</v>
      </c>
      <c r="CX21" s="9">
        <v>14.733000000000001</v>
      </c>
      <c r="CY21" s="9">
        <v>18.138999999999999</v>
      </c>
      <c r="CZ21" s="9">
        <v>7.1689999999999996</v>
      </c>
      <c r="DA21" s="9">
        <v>10.968999999999999</v>
      </c>
      <c r="DB21" s="9">
        <v>6.5190000000000001</v>
      </c>
      <c r="DC21" s="9">
        <v>4.1239999999999997</v>
      </c>
      <c r="DD21" s="9">
        <v>2.395</v>
      </c>
      <c r="DE21" s="9">
        <v>15</v>
      </c>
      <c r="DF21" s="9">
        <v>14.845000000000001</v>
      </c>
      <c r="DG21" s="9">
        <v>15</v>
      </c>
      <c r="DH21" s="9">
        <v>601.75800000000004</v>
      </c>
      <c r="DI21" s="9">
        <v>233.21299999999999</v>
      </c>
      <c r="DJ21" s="9">
        <v>368.54599999999999</v>
      </c>
      <c r="DK21" s="9">
        <v>273.58199999999999</v>
      </c>
      <c r="DL21" s="9">
        <v>98.475999999999999</v>
      </c>
      <c r="DM21" s="9">
        <v>175.107</v>
      </c>
      <c r="DN21" s="9">
        <v>243.38800000000001</v>
      </c>
      <c r="DO21" s="9">
        <v>95.929000000000002</v>
      </c>
      <c r="DP21" s="9">
        <v>147.458</v>
      </c>
      <c r="DQ21" s="9">
        <v>68.596000000000004</v>
      </c>
      <c r="DR21" s="9">
        <v>27.76</v>
      </c>
      <c r="DS21" s="9">
        <v>40.835999999999999</v>
      </c>
      <c r="DT21" s="9">
        <v>16.193000000000001</v>
      </c>
      <c r="DU21" s="9">
        <v>11.048</v>
      </c>
      <c r="DV21" s="9">
        <v>5.1449999999999996</v>
      </c>
      <c r="DW21" s="9">
        <v>10</v>
      </c>
      <c r="DX21" s="9">
        <v>10</v>
      </c>
      <c r="DY21" s="9">
        <v>10</v>
      </c>
      <c r="DZ21" s="9">
        <v>96.926000000000002</v>
      </c>
      <c r="EA21" s="9">
        <v>42.491999999999997</v>
      </c>
      <c r="EB21" s="9">
        <v>54.433999999999997</v>
      </c>
      <c r="EC21" s="9">
        <v>28.006</v>
      </c>
      <c r="ED21" s="9">
        <v>10.441000000000001</v>
      </c>
      <c r="EE21" s="9">
        <v>17.565000000000001</v>
      </c>
      <c r="EF21" s="9">
        <v>42.716000000000001</v>
      </c>
      <c r="EG21" s="9">
        <v>18.039000000000001</v>
      </c>
      <c r="EH21" s="9">
        <v>24.678000000000001</v>
      </c>
      <c r="EI21" s="9">
        <v>19.63</v>
      </c>
      <c r="EJ21" s="9">
        <v>9.6329999999999991</v>
      </c>
      <c r="EK21" s="9">
        <v>9.9969999999999999</v>
      </c>
      <c r="EL21" s="9">
        <v>6.5730000000000004</v>
      </c>
      <c r="EM21" s="9">
        <v>4.3789999999999996</v>
      </c>
      <c r="EN21" s="9">
        <v>2.194</v>
      </c>
      <c r="EO21" s="9">
        <v>14</v>
      </c>
      <c r="EP21" s="9">
        <v>15</v>
      </c>
      <c r="EQ21" s="9">
        <v>13</v>
      </c>
      <c r="ER21" s="9">
        <v>44.896000000000001</v>
      </c>
      <c r="ES21" s="9">
        <v>18.056000000000001</v>
      </c>
      <c r="ET21" s="9">
        <v>26.84</v>
      </c>
      <c r="EU21" s="9">
        <v>17.890999999999998</v>
      </c>
      <c r="EV21" s="9">
        <v>5.6749999999999998</v>
      </c>
      <c r="EW21" s="9">
        <v>12.215999999999999</v>
      </c>
      <c r="EX21" s="9">
        <v>21.363</v>
      </c>
      <c r="EY21" s="9">
        <v>8.5</v>
      </c>
      <c r="EZ21" s="9">
        <v>12.862</v>
      </c>
      <c r="FA21" s="9">
        <v>4.6050000000000004</v>
      </c>
      <c r="FB21" s="9">
        <v>2.843</v>
      </c>
      <c r="FC21" s="9">
        <v>1.762</v>
      </c>
      <c r="FD21" s="9">
        <v>1.0369999999999999</v>
      </c>
      <c r="FE21" s="9">
        <v>1.0369999999999999</v>
      </c>
      <c r="FF21" s="9">
        <v>0</v>
      </c>
      <c r="FG21" s="9">
        <v>10</v>
      </c>
      <c r="FH21" s="9">
        <v>12</v>
      </c>
      <c r="FI21" s="9">
        <v>10</v>
      </c>
      <c r="FJ21" s="9">
        <v>92.021000000000001</v>
      </c>
      <c r="FK21" s="9">
        <v>48.551000000000002</v>
      </c>
      <c r="FL21" s="9">
        <v>43.469000000000001</v>
      </c>
      <c r="FM21" s="9">
        <v>25.2</v>
      </c>
      <c r="FN21" s="9">
        <v>11.516999999999999</v>
      </c>
      <c r="FO21" s="9">
        <v>13.683</v>
      </c>
      <c r="FP21" s="9">
        <v>40.917000000000002</v>
      </c>
      <c r="FQ21" s="9">
        <v>21.193000000000001</v>
      </c>
      <c r="FR21" s="9">
        <v>19.724</v>
      </c>
      <c r="FS21" s="9">
        <v>18.52</v>
      </c>
      <c r="FT21" s="9">
        <v>9.0879999999999992</v>
      </c>
      <c r="FU21" s="9">
        <v>9.4320000000000004</v>
      </c>
      <c r="FV21" s="9">
        <v>7.383</v>
      </c>
      <c r="FW21" s="9">
        <v>6.7519999999999998</v>
      </c>
      <c r="FX21" s="9">
        <v>0.63100000000000001</v>
      </c>
      <c r="FY21" s="9">
        <v>14</v>
      </c>
      <c r="FZ21" s="9">
        <v>15</v>
      </c>
      <c r="GA21" s="9">
        <v>12</v>
      </c>
      <c r="GB21" s="9">
        <v>547.09400000000005</v>
      </c>
      <c r="GC21" s="9">
        <v>202.81100000000001</v>
      </c>
      <c r="GD21" s="9">
        <v>344.28300000000002</v>
      </c>
      <c r="GE21" s="9">
        <v>253.74</v>
      </c>
      <c r="GF21" s="9">
        <v>88.141999999999996</v>
      </c>
      <c r="GG21" s="9">
        <v>165.59800000000001</v>
      </c>
      <c r="GH21" s="9">
        <v>214.34899999999999</v>
      </c>
      <c r="GI21" s="9">
        <v>79.259</v>
      </c>
      <c r="GJ21" s="9">
        <v>135.09</v>
      </c>
      <c r="GK21" s="9">
        <v>64.534999999999997</v>
      </c>
      <c r="GL21" s="9">
        <v>25.977</v>
      </c>
      <c r="GM21" s="9">
        <v>38.558</v>
      </c>
      <c r="GN21" s="9">
        <v>14.468999999999999</v>
      </c>
      <c r="GO21" s="9">
        <v>9.4320000000000004</v>
      </c>
      <c r="GP21" s="9">
        <v>5.0369999999999999</v>
      </c>
      <c r="GQ21" s="9">
        <v>10</v>
      </c>
      <c r="GR21" s="9">
        <v>10</v>
      </c>
      <c r="GS21" s="9">
        <v>10</v>
      </c>
      <c r="GT21" s="9">
        <v>127.94199999999999</v>
      </c>
      <c r="GU21" s="9">
        <v>59.685000000000002</v>
      </c>
      <c r="GV21" s="9">
        <v>68.257000000000005</v>
      </c>
      <c r="GW21" s="9">
        <v>42.328000000000003</v>
      </c>
      <c r="GX21" s="9">
        <v>19.369</v>
      </c>
      <c r="GY21" s="9">
        <v>22.96</v>
      </c>
      <c r="GZ21" s="9">
        <v>56.868000000000002</v>
      </c>
      <c r="HA21" s="9">
        <v>27.721</v>
      </c>
      <c r="HB21" s="9">
        <v>29.146999999999998</v>
      </c>
      <c r="HC21" s="9">
        <v>21.312000000000001</v>
      </c>
      <c r="HD21" s="9">
        <v>9.2279999999999998</v>
      </c>
      <c r="HE21" s="9">
        <v>12.084</v>
      </c>
      <c r="HF21" s="9">
        <v>7.4329999999999998</v>
      </c>
      <c r="HG21" s="9">
        <v>3.367</v>
      </c>
      <c r="HH21" s="9">
        <v>4.0659999999999998</v>
      </c>
      <c r="HI21" s="9">
        <v>12</v>
      </c>
      <c r="HJ21" s="9">
        <v>12</v>
      </c>
      <c r="HK21" s="9">
        <v>11.523</v>
      </c>
      <c r="HL21" s="9">
        <v>51.84</v>
      </c>
      <c r="HM21" s="9">
        <v>20.096</v>
      </c>
      <c r="HN21" s="9">
        <v>31.744</v>
      </c>
      <c r="HO21" s="9">
        <v>19.294</v>
      </c>
      <c r="HP21" s="9">
        <v>6.8109999999999999</v>
      </c>
      <c r="HQ21" s="9">
        <v>12.484</v>
      </c>
      <c r="HR21" s="9">
        <v>24.907</v>
      </c>
      <c r="HS21" s="9">
        <v>9.1370000000000005</v>
      </c>
      <c r="HT21" s="9">
        <v>15.77</v>
      </c>
      <c r="HU21" s="9">
        <v>6.6020000000000003</v>
      </c>
      <c r="HV21" s="9">
        <v>3.1110000000000002</v>
      </c>
      <c r="HW21" s="9">
        <v>3.49</v>
      </c>
      <c r="HX21" s="9">
        <v>1.0369999999999999</v>
      </c>
      <c r="HY21" s="9">
        <v>1.0369999999999999</v>
      </c>
      <c r="HZ21" s="9">
        <v>0</v>
      </c>
      <c r="IA21" s="9">
        <v>10</v>
      </c>
      <c r="IB21" s="9">
        <v>10</v>
      </c>
      <c r="IC21" s="9">
        <v>10</v>
      </c>
      <c r="ID21" s="9">
        <v>166.11600000000001</v>
      </c>
      <c r="IE21" s="9">
        <v>67.814999999999998</v>
      </c>
      <c r="IF21" s="9">
        <v>98.301000000000002</v>
      </c>
      <c r="IG21" s="9">
        <v>42.850999999999999</v>
      </c>
      <c r="IH21" s="9">
        <v>13.69</v>
      </c>
      <c r="II21" s="9">
        <v>29.161000000000001</v>
      </c>
      <c r="IJ21" s="9">
        <v>81.363</v>
      </c>
      <c r="IK21" s="9">
        <v>32.020000000000003</v>
      </c>
      <c r="IL21" s="9">
        <v>49.343000000000004</v>
      </c>
      <c r="IM21" s="9">
        <v>31.315000000000001</v>
      </c>
      <c r="IN21" s="9">
        <v>14.324999999999999</v>
      </c>
      <c r="IO21" s="9">
        <v>16.989999999999998</v>
      </c>
      <c r="IP21" s="9">
        <v>10.587</v>
      </c>
      <c r="IQ21" s="9">
        <v>7.78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1"/>
  <sheetViews>
    <sheetView workbookViewId="0">
      <pane xSplit="1" ySplit="10" topLeftCell="GY11" activePane="bottomRight" state="frozen"/>
      <selection pane="topRight" activeCell="B1" sqref="B1"/>
      <selection pane="bottomLeft" activeCell="A11" sqref="A11"/>
      <selection pane="bottomRight" activeCell="GY11" sqref="GY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11619</v>
      </c>
      <c r="C1" s="3" t="s">
        <v>11620</v>
      </c>
      <c r="D1" s="3" t="s">
        <v>11621</v>
      </c>
      <c r="E1" s="3" t="s">
        <v>11622</v>
      </c>
      <c r="F1" s="3" t="s">
        <v>999</v>
      </c>
      <c r="G1" s="3" t="s">
        <v>1000</v>
      </c>
      <c r="H1" s="3" t="s">
        <v>1001</v>
      </c>
      <c r="I1" s="3" t="s">
        <v>1002</v>
      </c>
      <c r="J1" s="3" t="s">
        <v>1003</v>
      </c>
      <c r="K1" s="3" t="s">
        <v>1004</v>
      </c>
      <c r="L1" s="3" t="s">
        <v>1005</v>
      </c>
      <c r="M1" s="3" t="s">
        <v>1006</v>
      </c>
      <c r="N1" s="3" t="s">
        <v>1007</v>
      </c>
      <c r="O1" s="3" t="s">
        <v>1008</v>
      </c>
      <c r="P1" s="3" t="s">
        <v>1009</v>
      </c>
      <c r="Q1" s="3" t="s">
        <v>1010</v>
      </c>
      <c r="R1" s="3" t="s">
        <v>1011</v>
      </c>
      <c r="S1" s="3" t="s">
        <v>1012</v>
      </c>
      <c r="T1" s="3" t="s">
        <v>1013</v>
      </c>
      <c r="U1" s="3" t="s">
        <v>1014</v>
      </c>
      <c r="V1" s="3" t="s">
        <v>1015</v>
      </c>
      <c r="W1" s="3" t="s">
        <v>1016</v>
      </c>
      <c r="X1" s="3" t="s">
        <v>12091</v>
      </c>
      <c r="Y1" s="3" t="s">
        <v>12092</v>
      </c>
      <c r="Z1" s="3" t="s">
        <v>12093</v>
      </c>
      <c r="AA1" s="3" t="s">
        <v>12094</v>
      </c>
      <c r="AB1" s="3" t="s">
        <v>12095</v>
      </c>
      <c r="AC1" s="3" t="s">
        <v>12096</v>
      </c>
      <c r="AD1" s="3" t="s">
        <v>12097</v>
      </c>
      <c r="AE1" s="3" t="s">
        <v>12098</v>
      </c>
      <c r="AF1" s="3" t="s">
        <v>12099</v>
      </c>
      <c r="AG1" s="3" t="s">
        <v>12100</v>
      </c>
      <c r="AH1" s="3" t="s">
        <v>12101</v>
      </c>
      <c r="AI1" s="3" t="s">
        <v>12102</v>
      </c>
      <c r="AJ1" s="3" t="s">
        <v>12103</v>
      </c>
      <c r="AK1" s="3" t="s">
        <v>12104</v>
      </c>
      <c r="AL1" s="3" t="s">
        <v>12105</v>
      </c>
      <c r="AM1" s="3" t="s">
        <v>12106</v>
      </c>
      <c r="AN1" s="3" t="s">
        <v>12107</v>
      </c>
      <c r="AO1" s="3" t="s">
        <v>12108</v>
      </c>
      <c r="AP1" s="3" t="s">
        <v>11929</v>
      </c>
      <c r="AQ1" s="3" t="s">
        <v>11930</v>
      </c>
      <c r="AR1" s="3" t="s">
        <v>11931</v>
      </c>
      <c r="AS1" s="3" t="s">
        <v>11932</v>
      </c>
      <c r="AT1" s="3" t="s">
        <v>11933</v>
      </c>
      <c r="AU1" s="3" t="s">
        <v>11934</v>
      </c>
      <c r="AV1" s="3" t="s">
        <v>11935</v>
      </c>
      <c r="AW1" s="3" t="s">
        <v>11936</v>
      </c>
      <c r="AX1" s="3" t="s">
        <v>11937</v>
      </c>
      <c r="AY1" s="3" t="s">
        <v>11938</v>
      </c>
      <c r="AZ1" s="3" t="s">
        <v>11939</v>
      </c>
      <c r="BA1" s="3" t="s">
        <v>11940</v>
      </c>
      <c r="BB1" s="3" t="s">
        <v>11941</v>
      </c>
      <c r="BC1" s="3" t="s">
        <v>11942</v>
      </c>
      <c r="BD1" s="3" t="s">
        <v>11943</v>
      </c>
      <c r="BE1" s="3" t="s">
        <v>11944</v>
      </c>
      <c r="BF1" s="3" t="s">
        <v>11945</v>
      </c>
      <c r="BG1" s="3" t="s">
        <v>11946</v>
      </c>
      <c r="BH1" s="3" t="s">
        <v>11767</v>
      </c>
      <c r="BI1" s="3" t="s">
        <v>11768</v>
      </c>
      <c r="BJ1" s="3" t="s">
        <v>11769</v>
      </c>
      <c r="BK1" s="3" t="s">
        <v>11770</v>
      </c>
      <c r="BL1" s="3" t="s">
        <v>11771</v>
      </c>
      <c r="BM1" s="3" t="s">
        <v>11772</v>
      </c>
      <c r="BN1" s="3" t="s">
        <v>11773</v>
      </c>
      <c r="BO1" s="3" t="s">
        <v>11774</v>
      </c>
      <c r="BP1" s="3" t="s">
        <v>11775</v>
      </c>
      <c r="BQ1" s="3" t="s">
        <v>11776</v>
      </c>
      <c r="BR1" s="3" t="s">
        <v>11777</v>
      </c>
      <c r="BS1" s="3" t="s">
        <v>11778</v>
      </c>
      <c r="BT1" s="3" t="s">
        <v>11779</v>
      </c>
      <c r="BU1" s="3" t="s">
        <v>11780</v>
      </c>
      <c r="BV1" s="3" t="s">
        <v>11781</v>
      </c>
      <c r="BW1" s="3" t="s">
        <v>11782</v>
      </c>
      <c r="BX1" s="3" t="s">
        <v>11783</v>
      </c>
      <c r="BY1" s="3" t="s">
        <v>11784</v>
      </c>
      <c r="BZ1" s="3" t="s">
        <v>12253</v>
      </c>
      <c r="CA1" s="3" t="s">
        <v>12254</v>
      </c>
      <c r="CB1" s="3" t="s">
        <v>12255</v>
      </c>
      <c r="CC1" s="3" t="s">
        <v>12256</v>
      </c>
      <c r="CD1" s="3" t="s">
        <v>12257</v>
      </c>
      <c r="CE1" s="3" t="s">
        <v>12258</v>
      </c>
      <c r="CF1" s="3" t="s">
        <v>12259</v>
      </c>
      <c r="CG1" s="3" t="s">
        <v>12260</v>
      </c>
      <c r="CH1" s="3" t="s">
        <v>12261</v>
      </c>
      <c r="CI1" s="3" t="s">
        <v>12262</v>
      </c>
      <c r="CJ1" s="3" t="s">
        <v>12263</v>
      </c>
      <c r="CK1" s="3" t="s">
        <v>12264</v>
      </c>
      <c r="CL1" s="3" t="s">
        <v>12265</v>
      </c>
      <c r="CM1" s="3" t="s">
        <v>12266</v>
      </c>
      <c r="CN1" s="3" t="s">
        <v>12267</v>
      </c>
      <c r="CO1" s="3" t="s">
        <v>12268</v>
      </c>
      <c r="CP1" s="3" t="s">
        <v>12269</v>
      </c>
      <c r="CQ1" s="3" t="s">
        <v>12270</v>
      </c>
      <c r="CR1" s="3" t="s">
        <v>12577</v>
      </c>
      <c r="CS1" s="3" t="s">
        <v>12578</v>
      </c>
      <c r="CT1" s="3" t="s">
        <v>12579</v>
      </c>
      <c r="CU1" s="3" t="s">
        <v>12580</v>
      </c>
      <c r="CV1" s="3" t="s">
        <v>12581</v>
      </c>
      <c r="CW1" s="3" t="s">
        <v>12582</v>
      </c>
      <c r="CX1" s="3" t="s">
        <v>12583</v>
      </c>
      <c r="CY1" s="3" t="s">
        <v>12584</v>
      </c>
      <c r="CZ1" s="3" t="s">
        <v>12585</v>
      </c>
      <c r="DA1" s="3" t="s">
        <v>12586</v>
      </c>
      <c r="DB1" s="3" t="s">
        <v>12587</v>
      </c>
      <c r="DC1" s="3" t="s">
        <v>12588</v>
      </c>
      <c r="DD1" s="3" t="s">
        <v>12589</v>
      </c>
      <c r="DE1" s="3" t="s">
        <v>12590</v>
      </c>
      <c r="DF1" s="3" t="s">
        <v>12591</v>
      </c>
      <c r="DG1" s="3" t="s">
        <v>12592</v>
      </c>
      <c r="DH1" s="3" t="s">
        <v>12593</v>
      </c>
      <c r="DI1" s="3" t="s">
        <v>12594</v>
      </c>
      <c r="DJ1" s="3" t="s">
        <v>12415</v>
      </c>
      <c r="DK1" s="3" t="s">
        <v>12416</v>
      </c>
      <c r="DL1" s="3" t="s">
        <v>12417</v>
      </c>
      <c r="DM1" s="3" t="s">
        <v>12418</v>
      </c>
      <c r="DN1" s="3" t="s">
        <v>12419</v>
      </c>
      <c r="DO1" s="3" t="s">
        <v>12420</v>
      </c>
      <c r="DP1" s="3" t="s">
        <v>12421</v>
      </c>
      <c r="DQ1" s="3" t="s">
        <v>12422</v>
      </c>
      <c r="DR1" s="3" t="s">
        <v>12423</v>
      </c>
      <c r="DS1" s="3" t="s">
        <v>12424</v>
      </c>
      <c r="DT1" s="3" t="s">
        <v>12425</v>
      </c>
      <c r="DU1" s="3" t="s">
        <v>12426</v>
      </c>
      <c r="DV1" s="3" t="s">
        <v>12427</v>
      </c>
      <c r="DW1" s="3" t="s">
        <v>12428</v>
      </c>
      <c r="DX1" s="3" t="s">
        <v>12429</v>
      </c>
      <c r="DY1" s="3" t="s">
        <v>12430</v>
      </c>
      <c r="DZ1" s="3" t="s">
        <v>12431</v>
      </c>
      <c r="EA1" s="3" t="s">
        <v>12432</v>
      </c>
      <c r="EB1" s="3" t="s">
        <v>1035</v>
      </c>
      <c r="EC1" s="3" t="s">
        <v>1036</v>
      </c>
      <c r="ED1" s="3" t="s">
        <v>1037</v>
      </c>
      <c r="EE1" s="3" t="s">
        <v>1038</v>
      </c>
      <c r="EF1" s="3" t="s">
        <v>1039</v>
      </c>
      <c r="EG1" s="3" t="s">
        <v>1040</v>
      </c>
      <c r="EH1" s="3" t="s">
        <v>1041</v>
      </c>
      <c r="EI1" s="3" t="s">
        <v>1042</v>
      </c>
      <c r="EJ1" s="3" t="s">
        <v>1043</v>
      </c>
      <c r="EK1" s="3" t="s">
        <v>1044</v>
      </c>
      <c r="EL1" s="3" t="s">
        <v>1045</v>
      </c>
      <c r="EM1" s="3" t="s">
        <v>1046</v>
      </c>
      <c r="EN1" s="3" t="s">
        <v>1047</v>
      </c>
      <c r="EO1" s="3" t="s">
        <v>1048</v>
      </c>
      <c r="EP1" s="3" t="s">
        <v>1049</v>
      </c>
      <c r="EQ1" s="3" t="s">
        <v>1050</v>
      </c>
      <c r="ER1" s="3" t="s">
        <v>1051</v>
      </c>
      <c r="ES1" s="3" t="s">
        <v>1052</v>
      </c>
      <c r="ET1" s="3" t="s">
        <v>1053</v>
      </c>
      <c r="EU1" s="3" t="s">
        <v>1054</v>
      </c>
      <c r="EV1" s="3" t="s">
        <v>1055</v>
      </c>
      <c r="EW1" s="3" t="s">
        <v>1056</v>
      </c>
      <c r="EX1" s="3" t="s">
        <v>1057</v>
      </c>
      <c r="EY1" s="3" t="s">
        <v>1058</v>
      </c>
      <c r="EZ1" s="3" t="s">
        <v>1059</v>
      </c>
      <c r="FA1" s="3" t="s">
        <v>1060</v>
      </c>
      <c r="FB1" s="3" t="s">
        <v>1061</v>
      </c>
      <c r="FC1" s="3" t="s">
        <v>1062</v>
      </c>
      <c r="FD1" s="3" t="s">
        <v>1063</v>
      </c>
      <c r="FE1" s="3" t="s">
        <v>1064</v>
      </c>
      <c r="FF1" s="3" t="s">
        <v>1065</v>
      </c>
      <c r="FG1" s="3" t="s">
        <v>1066</v>
      </c>
      <c r="FH1" s="3" t="s">
        <v>1067</v>
      </c>
      <c r="FI1" s="3" t="s">
        <v>1068</v>
      </c>
      <c r="FJ1" s="3" t="s">
        <v>1069</v>
      </c>
      <c r="FK1" s="3" t="s">
        <v>1070</v>
      </c>
      <c r="FL1" s="3" t="s">
        <v>12739</v>
      </c>
      <c r="FM1" s="3" t="s">
        <v>12740</v>
      </c>
      <c r="FN1" s="3" t="s">
        <v>12741</v>
      </c>
      <c r="FO1" s="3" t="s">
        <v>12742</v>
      </c>
      <c r="FP1" s="3" t="s">
        <v>12743</v>
      </c>
      <c r="FQ1" s="3" t="s">
        <v>12744</v>
      </c>
      <c r="FR1" s="3" t="s">
        <v>12745</v>
      </c>
      <c r="FS1" s="3" t="s">
        <v>12746</v>
      </c>
      <c r="FT1" s="3" t="s">
        <v>12747</v>
      </c>
      <c r="FU1" s="3" t="s">
        <v>12748</v>
      </c>
      <c r="FV1" s="3" t="s">
        <v>12749</v>
      </c>
      <c r="FW1" s="3" t="s">
        <v>12750</v>
      </c>
      <c r="FX1" s="3" t="s">
        <v>12751</v>
      </c>
      <c r="FY1" s="3" t="s">
        <v>12752</v>
      </c>
      <c r="FZ1" s="3" t="s">
        <v>12753</v>
      </c>
      <c r="GA1" s="3" t="s">
        <v>12754</v>
      </c>
      <c r="GB1" s="3" t="s">
        <v>12755</v>
      </c>
      <c r="GC1" s="3" t="s">
        <v>12756</v>
      </c>
      <c r="GD1" s="3" t="s">
        <v>1017</v>
      </c>
      <c r="GE1" s="3" t="s">
        <v>1018</v>
      </c>
      <c r="GF1" s="3" t="s">
        <v>1019</v>
      </c>
      <c r="GG1" s="3" t="s">
        <v>1020</v>
      </c>
      <c r="GH1" s="3" t="s">
        <v>1021</v>
      </c>
      <c r="GI1" s="3" t="s">
        <v>1022</v>
      </c>
      <c r="GJ1" s="3" t="s">
        <v>1023</v>
      </c>
      <c r="GK1" s="3" t="s">
        <v>1024</v>
      </c>
      <c r="GL1" s="3" t="s">
        <v>1025</v>
      </c>
      <c r="GM1" s="3" t="s">
        <v>1026</v>
      </c>
      <c r="GN1" s="3" t="s">
        <v>1027</v>
      </c>
      <c r="GO1" s="3" t="s">
        <v>1028</v>
      </c>
      <c r="GP1" s="3" t="s">
        <v>1029</v>
      </c>
      <c r="GQ1" s="3" t="s">
        <v>1030</v>
      </c>
      <c r="GR1" s="3" t="s">
        <v>1031</v>
      </c>
      <c r="GS1" s="3" t="s">
        <v>1032</v>
      </c>
      <c r="GT1" s="3" t="s">
        <v>1033</v>
      </c>
      <c r="GU1" s="3" t="s">
        <v>1034</v>
      </c>
      <c r="GV1" s="3" t="s">
        <v>12901</v>
      </c>
      <c r="GW1" s="3" t="s">
        <v>12902</v>
      </c>
      <c r="GX1" s="3" t="s">
        <v>12903</v>
      </c>
      <c r="GY1" s="3" t="s">
        <v>12904</v>
      </c>
      <c r="GZ1" s="3" t="s">
        <v>12905</v>
      </c>
      <c r="HA1" s="3" t="s">
        <v>12906</v>
      </c>
      <c r="HB1" s="3" t="s">
        <v>12907</v>
      </c>
      <c r="HC1" s="3" t="s">
        <v>12908</v>
      </c>
      <c r="HD1" s="3" t="s">
        <v>12909</v>
      </c>
      <c r="HE1" s="3" t="s">
        <v>12910</v>
      </c>
      <c r="HF1" s="3" t="s">
        <v>12911</v>
      </c>
      <c r="HG1" s="3" t="s">
        <v>12912</v>
      </c>
      <c r="HH1" s="3" t="s">
        <v>12913</v>
      </c>
      <c r="HI1" s="3" t="s">
        <v>12914</v>
      </c>
      <c r="HJ1" s="3" t="s">
        <v>12915</v>
      </c>
      <c r="HK1" s="3" t="s">
        <v>12916</v>
      </c>
      <c r="HL1" s="3" t="s">
        <v>12917</v>
      </c>
      <c r="HM1" s="3" t="s">
        <v>12918</v>
      </c>
      <c r="HN1" s="3" t="s">
        <v>1071</v>
      </c>
      <c r="HO1" s="3" t="s">
        <v>1072</v>
      </c>
      <c r="HP1" s="3" t="s">
        <v>1073</v>
      </c>
      <c r="HQ1" s="3" t="s">
        <v>1074</v>
      </c>
      <c r="HR1" s="3" t="s">
        <v>1075</v>
      </c>
      <c r="HS1" s="3" t="s">
        <v>1076</v>
      </c>
      <c r="HT1" s="3" t="s">
        <v>1077</v>
      </c>
      <c r="HU1" s="3" t="s">
        <v>1078</v>
      </c>
      <c r="HV1" s="3" t="s">
        <v>1079</v>
      </c>
      <c r="HW1" s="3" t="s">
        <v>1080</v>
      </c>
      <c r="HX1" s="3" t="s">
        <v>1081</v>
      </c>
      <c r="HY1" s="3" t="s">
        <v>1082</v>
      </c>
      <c r="HZ1" s="3" t="s">
        <v>1083</v>
      </c>
      <c r="IA1" s="3" t="s">
        <v>1084</v>
      </c>
      <c r="IB1" s="3" t="s">
        <v>1085</v>
      </c>
      <c r="IC1" s="3" t="s">
        <v>1086</v>
      </c>
      <c r="ID1" s="3" t="s">
        <v>1087</v>
      </c>
      <c r="IE1" s="3" t="s">
        <v>1088</v>
      </c>
      <c r="IF1" s="3" t="s">
        <v>1089</v>
      </c>
      <c r="IG1" s="3" t="s">
        <v>1090</v>
      </c>
      <c r="IH1" s="3" t="s">
        <v>1091</v>
      </c>
      <c r="II1" s="3" t="s">
        <v>1092</v>
      </c>
      <c r="IJ1" s="3" t="s">
        <v>1093</v>
      </c>
      <c r="IK1" s="3" t="s">
        <v>1094</v>
      </c>
      <c r="IL1" s="3" t="s">
        <v>1095</v>
      </c>
      <c r="IM1" s="3" t="s">
        <v>1096</v>
      </c>
      <c r="IN1" s="3" t="s">
        <v>1097</v>
      </c>
      <c r="IO1" s="3" t="s">
        <v>1098</v>
      </c>
      <c r="IP1" s="3" t="s">
        <v>1099</v>
      </c>
      <c r="IQ1" s="3" t="s">
        <v>1100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1101</v>
      </c>
      <c r="C10" s="8" t="s">
        <v>1102</v>
      </c>
      <c r="D10" s="8" t="s">
        <v>1103</v>
      </c>
      <c r="E10" s="8" t="s">
        <v>1104</v>
      </c>
      <c r="F10" s="8" t="s">
        <v>1105</v>
      </c>
      <c r="G10" s="8" t="s">
        <v>1106</v>
      </c>
      <c r="H10" s="8" t="s">
        <v>1107</v>
      </c>
      <c r="I10" s="8" t="s">
        <v>1108</v>
      </c>
      <c r="J10" s="8" t="s">
        <v>1109</v>
      </c>
      <c r="K10" s="8" t="s">
        <v>1110</v>
      </c>
      <c r="L10" s="8" t="s">
        <v>1111</v>
      </c>
      <c r="M10" s="8" t="s">
        <v>1112</v>
      </c>
      <c r="N10" s="8" t="s">
        <v>1113</v>
      </c>
      <c r="O10" s="8" t="s">
        <v>1114</v>
      </c>
      <c r="P10" s="8" t="s">
        <v>1115</v>
      </c>
      <c r="Q10" s="8" t="s">
        <v>1116</v>
      </c>
      <c r="R10" s="8" t="s">
        <v>1117</v>
      </c>
      <c r="S10" s="8" t="s">
        <v>1118</v>
      </c>
      <c r="T10" s="8" t="s">
        <v>1119</v>
      </c>
      <c r="U10" s="8" t="s">
        <v>1120</v>
      </c>
      <c r="V10" s="8" t="s">
        <v>1121</v>
      </c>
      <c r="W10" s="8" t="s">
        <v>1122</v>
      </c>
      <c r="X10" s="8" t="s">
        <v>1123</v>
      </c>
      <c r="Y10" s="8" t="s">
        <v>1124</v>
      </c>
      <c r="Z10" s="8" t="s">
        <v>1125</v>
      </c>
      <c r="AA10" s="8" t="s">
        <v>1126</v>
      </c>
      <c r="AB10" s="8" t="s">
        <v>1127</v>
      </c>
      <c r="AC10" s="8" t="s">
        <v>1128</v>
      </c>
      <c r="AD10" s="8" t="s">
        <v>1129</v>
      </c>
      <c r="AE10" s="8" t="s">
        <v>1130</v>
      </c>
      <c r="AF10" s="8" t="s">
        <v>1131</v>
      </c>
      <c r="AG10" s="8" t="s">
        <v>1132</v>
      </c>
      <c r="AH10" s="8" t="s">
        <v>1133</v>
      </c>
      <c r="AI10" s="8" t="s">
        <v>1134</v>
      </c>
      <c r="AJ10" s="8" t="s">
        <v>1135</v>
      </c>
      <c r="AK10" s="8" t="s">
        <v>1136</v>
      </c>
      <c r="AL10" s="8" t="s">
        <v>1137</v>
      </c>
      <c r="AM10" s="8" t="s">
        <v>1138</v>
      </c>
      <c r="AN10" s="8" t="s">
        <v>1139</v>
      </c>
      <c r="AO10" s="8" t="s">
        <v>1140</v>
      </c>
      <c r="AP10" s="8" t="s">
        <v>1141</v>
      </c>
      <c r="AQ10" s="8" t="s">
        <v>1142</v>
      </c>
      <c r="AR10" s="8" t="s">
        <v>1143</v>
      </c>
      <c r="AS10" s="8" t="s">
        <v>1144</v>
      </c>
      <c r="AT10" s="8" t="s">
        <v>1145</v>
      </c>
      <c r="AU10" s="8" t="s">
        <v>1146</v>
      </c>
      <c r="AV10" s="8" t="s">
        <v>1147</v>
      </c>
      <c r="AW10" s="8" t="s">
        <v>1148</v>
      </c>
      <c r="AX10" s="8" t="s">
        <v>1149</v>
      </c>
      <c r="AY10" s="8" t="s">
        <v>1150</v>
      </c>
      <c r="AZ10" s="8" t="s">
        <v>1151</v>
      </c>
      <c r="BA10" s="8" t="s">
        <v>1152</v>
      </c>
      <c r="BB10" s="8" t="s">
        <v>1153</v>
      </c>
      <c r="BC10" s="8" t="s">
        <v>1154</v>
      </c>
      <c r="BD10" s="8" t="s">
        <v>1155</v>
      </c>
      <c r="BE10" s="8" t="s">
        <v>1156</v>
      </c>
      <c r="BF10" s="8" t="s">
        <v>1157</v>
      </c>
      <c r="BG10" s="8" t="s">
        <v>1158</v>
      </c>
      <c r="BH10" s="8" t="s">
        <v>1159</v>
      </c>
      <c r="BI10" s="8" t="s">
        <v>1160</v>
      </c>
      <c r="BJ10" s="8" t="s">
        <v>1161</v>
      </c>
      <c r="BK10" s="8" t="s">
        <v>1162</v>
      </c>
      <c r="BL10" s="8" t="s">
        <v>1163</v>
      </c>
      <c r="BM10" s="8" t="s">
        <v>1164</v>
      </c>
      <c r="BN10" s="8" t="s">
        <v>1165</v>
      </c>
      <c r="BO10" s="8" t="s">
        <v>1166</v>
      </c>
      <c r="BP10" s="8" t="s">
        <v>1167</v>
      </c>
      <c r="BQ10" s="8" t="s">
        <v>1168</v>
      </c>
      <c r="BR10" s="8" t="s">
        <v>1169</v>
      </c>
      <c r="BS10" s="8" t="s">
        <v>1170</v>
      </c>
      <c r="BT10" s="8" t="s">
        <v>1171</v>
      </c>
      <c r="BU10" s="8" t="s">
        <v>1172</v>
      </c>
      <c r="BV10" s="8" t="s">
        <v>1173</v>
      </c>
      <c r="BW10" s="8" t="s">
        <v>1174</v>
      </c>
      <c r="BX10" s="8" t="s">
        <v>1175</v>
      </c>
      <c r="BY10" s="8" t="s">
        <v>1176</v>
      </c>
      <c r="BZ10" s="8" t="s">
        <v>1177</v>
      </c>
      <c r="CA10" s="8" t="s">
        <v>1178</v>
      </c>
      <c r="CB10" s="8" t="s">
        <v>1179</v>
      </c>
      <c r="CC10" s="8" t="s">
        <v>1180</v>
      </c>
      <c r="CD10" s="8" t="s">
        <v>1181</v>
      </c>
      <c r="CE10" s="8" t="s">
        <v>1182</v>
      </c>
      <c r="CF10" s="8" t="s">
        <v>1183</v>
      </c>
      <c r="CG10" s="8" t="s">
        <v>1184</v>
      </c>
      <c r="CH10" s="8" t="s">
        <v>1185</v>
      </c>
      <c r="CI10" s="8" t="s">
        <v>1186</v>
      </c>
      <c r="CJ10" s="8" t="s">
        <v>1187</v>
      </c>
      <c r="CK10" s="8" t="s">
        <v>1188</v>
      </c>
      <c r="CL10" s="8" t="s">
        <v>1189</v>
      </c>
      <c r="CM10" s="8" t="s">
        <v>1190</v>
      </c>
      <c r="CN10" s="8" t="s">
        <v>1191</v>
      </c>
      <c r="CO10" s="8" t="s">
        <v>1192</v>
      </c>
      <c r="CP10" s="8" t="s">
        <v>1193</v>
      </c>
      <c r="CQ10" s="8" t="s">
        <v>1194</v>
      </c>
      <c r="CR10" s="8" t="s">
        <v>1195</v>
      </c>
      <c r="CS10" s="8" t="s">
        <v>1196</v>
      </c>
      <c r="CT10" s="8" t="s">
        <v>1197</v>
      </c>
      <c r="CU10" s="8" t="s">
        <v>1198</v>
      </c>
      <c r="CV10" s="8" t="s">
        <v>1199</v>
      </c>
      <c r="CW10" s="8" t="s">
        <v>1200</v>
      </c>
      <c r="CX10" s="8" t="s">
        <v>1201</v>
      </c>
      <c r="CY10" s="8" t="s">
        <v>1202</v>
      </c>
      <c r="CZ10" s="8" t="s">
        <v>1203</v>
      </c>
      <c r="DA10" s="8" t="s">
        <v>1204</v>
      </c>
      <c r="DB10" s="8" t="s">
        <v>1205</v>
      </c>
      <c r="DC10" s="8" t="s">
        <v>1206</v>
      </c>
      <c r="DD10" s="8" t="s">
        <v>1207</v>
      </c>
      <c r="DE10" s="8" t="s">
        <v>1208</v>
      </c>
      <c r="DF10" s="8" t="s">
        <v>1209</v>
      </c>
      <c r="DG10" s="8" t="s">
        <v>1210</v>
      </c>
      <c r="DH10" s="8" t="s">
        <v>1211</v>
      </c>
      <c r="DI10" s="8" t="s">
        <v>1212</v>
      </c>
      <c r="DJ10" s="8" t="s">
        <v>1213</v>
      </c>
      <c r="DK10" s="8" t="s">
        <v>1214</v>
      </c>
      <c r="DL10" s="8" t="s">
        <v>1215</v>
      </c>
      <c r="DM10" s="8" t="s">
        <v>1216</v>
      </c>
      <c r="DN10" s="8" t="s">
        <v>1217</v>
      </c>
      <c r="DO10" s="8" t="s">
        <v>1218</v>
      </c>
      <c r="DP10" s="8" t="s">
        <v>1219</v>
      </c>
      <c r="DQ10" s="8" t="s">
        <v>1220</v>
      </c>
      <c r="DR10" s="8" t="s">
        <v>1221</v>
      </c>
      <c r="DS10" s="8" t="s">
        <v>1222</v>
      </c>
      <c r="DT10" s="8" t="s">
        <v>1223</v>
      </c>
      <c r="DU10" s="8" t="s">
        <v>1224</v>
      </c>
      <c r="DV10" s="8" t="s">
        <v>1225</v>
      </c>
      <c r="DW10" s="8" t="s">
        <v>1226</v>
      </c>
      <c r="DX10" s="8" t="s">
        <v>1227</v>
      </c>
      <c r="DY10" s="8" t="s">
        <v>1228</v>
      </c>
      <c r="DZ10" s="8" t="s">
        <v>1229</v>
      </c>
      <c r="EA10" s="8" t="s">
        <v>1230</v>
      </c>
      <c r="EB10" s="8" t="s">
        <v>1231</v>
      </c>
      <c r="EC10" s="8" t="s">
        <v>1232</v>
      </c>
      <c r="ED10" s="8" t="s">
        <v>1233</v>
      </c>
      <c r="EE10" s="8" t="s">
        <v>1234</v>
      </c>
      <c r="EF10" s="8" t="s">
        <v>1235</v>
      </c>
      <c r="EG10" s="8" t="s">
        <v>1236</v>
      </c>
      <c r="EH10" s="8" t="s">
        <v>1237</v>
      </c>
      <c r="EI10" s="8" t="s">
        <v>1238</v>
      </c>
      <c r="EJ10" s="8" t="s">
        <v>1239</v>
      </c>
      <c r="EK10" s="8" t="s">
        <v>1240</v>
      </c>
      <c r="EL10" s="8" t="s">
        <v>1241</v>
      </c>
      <c r="EM10" s="8" t="s">
        <v>1242</v>
      </c>
      <c r="EN10" s="8" t="s">
        <v>1243</v>
      </c>
      <c r="EO10" s="8" t="s">
        <v>1244</v>
      </c>
      <c r="EP10" s="8" t="s">
        <v>1245</v>
      </c>
      <c r="EQ10" s="8" t="s">
        <v>1246</v>
      </c>
      <c r="ER10" s="8" t="s">
        <v>1247</v>
      </c>
      <c r="ES10" s="8" t="s">
        <v>1248</v>
      </c>
      <c r="ET10" s="8" t="s">
        <v>1249</v>
      </c>
      <c r="EU10" s="8" t="s">
        <v>1250</v>
      </c>
      <c r="EV10" s="8" t="s">
        <v>1251</v>
      </c>
      <c r="EW10" s="8" t="s">
        <v>1252</v>
      </c>
      <c r="EX10" s="8" t="s">
        <v>1253</v>
      </c>
      <c r="EY10" s="8" t="s">
        <v>1254</v>
      </c>
      <c r="EZ10" s="8" t="s">
        <v>1255</v>
      </c>
      <c r="FA10" s="8" t="s">
        <v>1256</v>
      </c>
      <c r="FB10" s="8" t="s">
        <v>1257</v>
      </c>
      <c r="FC10" s="8" t="s">
        <v>1258</v>
      </c>
      <c r="FD10" s="8" t="s">
        <v>1259</v>
      </c>
      <c r="FE10" s="8" t="s">
        <v>1260</v>
      </c>
      <c r="FF10" s="8" t="s">
        <v>1261</v>
      </c>
      <c r="FG10" s="8" t="s">
        <v>1262</v>
      </c>
      <c r="FH10" s="8" t="s">
        <v>1263</v>
      </c>
      <c r="FI10" s="8" t="s">
        <v>1264</v>
      </c>
      <c r="FJ10" s="8" t="s">
        <v>1265</v>
      </c>
      <c r="FK10" s="8" t="s">
        <v>1266</v>
      </c>
      <c r="FL10" s="8" t="s">
        <v>1267</v>
      </c>
      <c r="FM10" s="8" t="s">
        <v>1268</v>
      </c>
      <c r="FN10" s="8" t="s">
        <v>1269</v>
      </c>
      <c r="FO10" s="8" t="s">
        <v>1270</v>
      </c>
      <c r="FP10" s="8" t="s">
        <v>1271</v>
      </c>
      <c r="FQ10" s="8" t="s">
        <v>1272</v>
      </c>
      <c r="FR10" s="8" t="s">
        <v>1273</v>
      </c>
      <c r="FS10" s="8" t="s">
        <v>1274</v>
      </c>
      <c r="FT10" s="8" t="s">
        <v>1275</v>
      </c>
      <c r="FU10" s="8" t="s">
        <v>1276</v>
      </c>
      <c r="FV10" s="8" t="s">
        <v>1277</v>
      </c>
      <c r="FW10" s="8" t="s">
        <v>1278</v>
      </c>
      <c r="FX10" s="8" t="s">
        <v>1279</v>
      </c>
      <c r="FY10" s="8" t="s">
        <v>1280</v>
      </c>
      <c r="FZ10" s="8" t="s">
        <v>1281</v>
      </c>
      <c r="GA10" s="8" t="s">
        <v>1282</v>
      </c>
      <c r="GB10" s="8" t="s">
        <v>1283</v>
      </c>
      <c r="GC10" s="8" t="s">
        <v>1284</v>
      </c>
      <c r="GD10" s="8" t="s">
        <v>1285</v>
      </c>
      <c r="GE10" s="8" t="s">
        <v>1286</v>
      </c>
      <c r="GF10" s="8" t="s">
        <v>1287</v>
      </c>
      <c r="GG10" s="8" t="s">
        <v>1288</v>
      </c>
      <c r="GH10" s="8" t="s">
        <v>1289</v>
      </c>
      <c r="GI10" s="8" t="s">
        <v>1290</v>
      </c>
      <c r="GJ10" s="8" t="s">
        <v>1291</v>
      </c>
      <c r="GK10" s="8" t="s">
        <v>1292</v>
      </c>
      <c r="GL10" s="8" t="s">
        <v>1293</v>
      </c>
      <c r="GM10" s="8" t="s">
        <v>1294</v>
      </c>
      <c r="GN10" s="8" t="s">
        <v>1295</v>
      </c>
      <c r="GO10" s="8" t="s">
        <v>1296</v>
      </c>
      <c r="GP10" s="8" t="s">
        <v>1297</v>
      </c>
      <c r="GQ10" s="8" t="s">
        <v>1298</v>
      </c>
      <c r="GR10" s="8" t="s">
        <v>1299</v>
      </c>
      <c r="GS10" s="8" t="s">
        <v>1300</v>
      </c>
      <c r="GT10" s="8" t="s">
        <v>1301</v>
      </c>
      <c r="GU10" s="8" t="s">
        <v>1302</v>
      </c>
      <c r="GV10" s="8" t="s">
        <v>1303</v>
      </c>
      <c r="GW10" s="8" t="s">
        <v>1304</v>
      </c>
      <c r="GX10" s="8" t="s">
        <v>1305</v>
      </c>
      <c r="GY10" s="8" t="s">
        <v>1306</v>
      </c>
      <c r="GZ10" s="8" t="s">
        <v>1307</v>
      </c>
      <c r="HA10" s="8" t="s">
        <v>1308</v>
      </c>
      <c r="HB10" s="8" t="s">
        <v>1309</v>
      </c>
      <c r="HC10" s="8" t="s">
        <v>1310</v>
      </c>
      <c r="HD10" s="8" t="s">
        <v>1311</v>
      </c>
      <c r="HE10" s="8" t="s">
        <v>1312</v>
      </c>
      <c r="HF10" s="8" t="s">
        <v>1313</v>
      </c>
      <c r="HG10" s="8" t="s">
        <v>1314</v>
      </c>
      <c r="HH10" s="8" t="s">
        <v>1315</v>
      </c>
      <c r="HI10" s="8" t="s">
        <v>1316</v>
      </c>
      <c r="HJ10" s="8" t="s">
        <v>1317</v>
      </c>
      <c r="HK10" s="8" t="s">
        <v>1318</v>
      </c>
      <c r="HL10" s="8" t="s">
        <v>1319</v>
      </c>
      <c r="HM10" s="8" t="s">
        <v>1320</v>
      </c>
      <c r="HN10" s="8" t="s">
        <v>1321</v>
      </c>
      <c r="HO10" s="8" t="s">
        <v>1322</v>
      </c>
      <c r="HP10" s="8" t="s">
        <v>1323</v>
      </c>
      <c r="HQ10" s="8" t="s">
        <v>1324</v>
      </c>
      <c r="HR10" s="8" t="s">
        <v>1325</v>
      </c>
      <c r="HS10" s="8" t="s">
        <v>1326</v>
      </c>
      <c r="HT10" s="8" t="s">
        <v>1327</v>
      </c>
      <c r="HU10" s="8" t="s">
        <v>1328</v>
      </c>
      <c r="HV10" s="8" t="s">
        <v>1329</v>
      </c>
      <c r="HW10" s="8" t="s">
        <v>1330</v>
      </c>
      <c r="HX10" s="8" t="s">
        <v>1331</v>
      </c>
      <c r="HY10" s="8" t="s">
        <v>1332</v>
      </c>
      <c r="HZ10" s="8" t="s">
        <v>1333</v>
      </c>
      <c r="IA10" s="8" t="s">
        <v>1334</v>
      </c>
      <c r="IB10" s="8" t="s">
        <v>1335</v>
      </c>
      <c r="IC10" s="8" t="s">
        <v>1336</v>
      </c>
      <c r="ID10" s="8" t="s">
        <v>1337</v>
      </c>
      <c r="IE10" s="8" t="s">
        <v>1338</v>
      </c>
      <c r="IF10" s="8" t="s">
        <v>1339</v>
      </c>
      <c r="IG10" s="8" t="s">
        <v>1340</v>
      </c>
      <c r="IH10" s="8" t="s">
        <v>1341</v>
      </c>
      <c r="II10" s="8" t="s">
        <v>1342</v>
      </c>
      <c r="IJ10" s="8" t="s">
        <v>1343</v>
      </c>
      <c r="IK10" s="8" t="s">
        <v>1344</v>
      </c>
      <c r="IL10" s="8" t="s">
        <v>1345</v>
      </c>
      <c r="IM10" s="8" t="s">
        <v>1346</v>
      </c>
      <c r="IN10" s="8" t="s">
        <v>1347</v>
      </c>
      <c r="IO10" s="8" t="s">
        <v>1348</v>
      </c>
      <c r="IP10" s="8" t="s">
        <v>1349</v>
      </c>
      <c r="IQ10" s="8" t="s">
        <v>1350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286.89400000000001</v>
      </c>
      <c r="HO11" s="9">
        <v>108.208</v>
      </c>
      <c r="HP11" s="9">
        <v>178.68600000000001</v>
      </c>
      <c r="HQ11" s="9">
        <v>87.27</v>
      </c>
      <c r="HR11" s="9">
        <v>22.835000000000001</v>
      </c>
      <c r="HS11" s="9">
        <v>64.435000000000002</v>
      </c>
      <c r="HT11" s="9">
        <v>123.767</v>
      </c>
      <c r="HU11" s="9">
        <v>42.817</v>
      </c>
      <c r="HV11" s="9">
        <v>80.948999999999998</v>
      </c>
      <c r="HW11" s="9">
        <v>47.984999999999999</v>
      </c>
      <c r="HX11" s="9">
        <v>23.353999999999999</v>
      </c>
      <c r="HY11" s="9">
        <v>24.631</v>
      </c>
      <c r="HZ11" s="9">
        <v>27.872</v>
      </c>
      <c r="IA11" s="9">
        <v>19.202000000000002</v>
      </c>
      <c r="IB11" s="9">
        <v>8.67</v>
      </c>
      <c r="IC11" s="9">
        <v>13</v>
      </c>
      <c r="ID11" s="9">
        <v>15</v>
      </c>
      <c r="IE11" s="9">
        <v>10</v>
      </c>
      <c r="IF11" s="9">
        <v>282.49700000000001</v>
      </c>
      <c r="IG11" s="9">
        <v>104.869</v>
      </c>
      <c r="IH11" s="9">
        <v>177.62799999999999</v>
      </c>
      <c r="II11" s="9">
        <v>85.040999999999997</v>
      </c>
      <c r="IJ11" s="9">
        <v>21.128</v>
      </c>
      <c r="IK11" s="9">
        <v>63.912999999999997</v>
      </c>
      <c r="IL11" s="9">
        <v>123.23099999999999</v>
      </c>
      <c r="IM11" s="9">
        <v>42.817</v>
      </c>
      <c r="IN11" s="9">
        <v>80.414000000000001</v>
      </c>
      <c r="IO11" s="9">
        <v>46.353000000000002</v>
      </c>
      <c r="IP11" s="9">
        <v>21.722000000000001</v>
      </c>
      <c r="IQ11" s="9">
        <v>24.631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293.03500000000003</v>
      </c>
      <c r="HO12" s="9">
        <v>113.75</v>
      </c>
      <c r="HP12" s="9">
        <v>179.286</v>
      </c>
      <c r="HQ12" s="9">
        <v>105.26600000000001</v>
      </c>
      <c r="HR12" s="9">
        <v>32.604999999999997</v>
      </c>
      <c r="HS12" s="9">
        <v>72.66</v>
      </c>
      <c r="HT12" s="9">
        <v>133.15600000000001</v>
      </c>
      <c r="HU12" s="9">
        <v>52.457999999999998</v>
      </c>
      <c r="HV12" s="9">
        <v>80.698999999999998</v>
      </c>
      <c r="HW12" s="9">
        <v>41.244</v>
      </c>
      <c r="HX12" s="9">
        <v>19.260000000000002</v>
      </c>
      <c r="HY12" s="9">
        <v>21.984999999999999</v>
      </c>
      <c r="HZ12" s="9">
        <v>13.369</v>
      </c>
      <c r="IA12" s="9">
        <v>9.4269999999999996</v>
      </c>
      <c r="IB12" s="9">
        <v>3.9420000000000002</v>
      </c>
      <c r="IC12" s="9">
        <v>11.445</v>
      </c>
      <c r="ID12" s="9">
        <v>14</v>
      </c>
      <c r="IE12" s="9">
        <v>10</v>
      </c>
      <c r="IF12" s="9">
        <v>285.75700000000001</v>
      </c>
      <c r="IG12" s="9">
        <v>109.465</v>
      </c>
      <c r="IH12" s="9">
        <v>176.292</v>
      </c>
      <c r="II12" s="9">
        <v>102.551</v>
      </c>
      <c r="IJ12" s="9">
        <v>31.01</v>
      </c>
      <c r="IK12" s="9">
        <v>71.540999999999997</v>
      </c>
      <c r="IL12" s="9">
        <v>130.113</v>
      </c>
      <c r="IM12" s="9">
        <v>50.817</v>
      </c>
      <c r="IN12" s="9">
        <v>79.296000000000006</v>
      </c>
      <c r="IO12" s="9">
        <v>39.723999999999997</v>
      </c>
      <c r="IP12" s="9">
        <v>18.210999999999999</v>
      </c>
      <c r="IQ12" s="9">
        <v>21.513000000000002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297.661</v>
      </c>
      <c r="HO13" s="9">
        <v>119.754</v>
      </c>
      <c r="HP13" s="9">
        <v>177.90700000000001</v>
      </c>
      <c r="HQ13" s="9">
        <v>106.557</v>
      </c>
      <c r="HR13" s="9">
        <v>34.457999999999998</v>
      </c>
      <c r="HS13" s="9">
        <v>72.099000000000004</v>
      </c>
      <c r="HT13" s="9">
        <v>125.82599999999999</v>
      </c>
      <c r="HU13" s="9">
        <v>55.28</v>
      </c>
      <c r="HV13" s="9">
        <v>70.546000000000006</v>
      </c>
      <c r="HW13" s="9">
        <v>54.231999999999999</v>
      </c>
      <c r="HX13" s="9">
        <v>24.643999999999998</v>
      </c>
      <c r="HY13" s="9">
        <v>29.588000000000001</v>
      </c>
      <c r="HZ13" s="9">
        <v>11.045</v>
      </c>
      <c r="IA13" s="9">
        <v>5.3719999999999999</v>
      </c>
      <c r="IB13" s="9">
        <v>5.6740000000000004</v>
      </c>
      <c r="IC13" s="9">
        <v>10</v>
      </c>
      <c r="ID13" s="9">
        <v>12</v>
      </c>
      <c r="IE13" s="9">
        <v>10</v>
      </c>
      <c r="IF13" s="9">
        <v>289.97000000000003</v>
      </c>
      <c r="IG13" s="9">
        <v>113.94199999999999</v>
      </c>
      <c r="IH13" s="9">
        <v>176.02699999999999</v>
      </c>
      <c r="II13" s="9">
        <v>103.265</v>
      </c>
      <c r="IJ13" s="9">
        <v>32.228999999999999</v>
      </c>
      <c r="IK13" s="9">
        <v>71.036000000000001</v>
      </c>
      <c r="IL13" s="9">
        <v>123.76900000000001</v>
      </c>
      <c r="IM13" s="9">
        <v>53.648000000000003</v>
      </c>
      <c r="IN13" s="9">
        <v>70.120999999999995</v>
      </c>
      <c r="IO13" s="9">
        <v>52.281999999999996</v>
      </c>
      <c r="IP13" s="9">
        <v>22.693999999999999</v>
      </c>
      <c r="IQ13" s="9">
        <v>29.588000000000001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321.07400000000001</v>
      </c>
      <c r="HO14" s="9">
        <v>121.768</v>
      </c>
      <c r="HP14" s="9">
        <v>199.30600000000001</v>
      </c>
      <c r="HQ14" s="9">
        <v>125.973</v>
      </c>
      <c r="HR14" s="9">
        <v>40.478999999999999</v>
      </c>
      <c r="HS14" s="9">
        <v>85.494</v>
      </c>
      <c r="HT14" s="9">
        <v>130.685</v>
      </c>
      <c r="HU14" s="9">
        <v>54.595999999999997</v>
      </c>
      <c r="HV14" s="9">
        <v>76.088999999999999</v>
      </c>
      <c r="HW14" s="9">
        <v>54.664000000000001</v>
      </c>
      <c r="HX14" s="9">
        <v>22.039000000000001</v>
      </c>
      <c r="HY14" s="9">
        <v>32.625</v>
      </c>
      <c r="HZ14" s="9">
        <v>9.7520000000000007</v>
      </c>
      <c r="IA14" s="9">
        <v>4.6539999999999999</v>
      </c>
      <c r="IB14" s="9">
        <v>5.0979999999999999</v>
      </c>
      <c r="IC14" s="9">
        <v>10</v>
      </c>
      <c r="ID14" s="9">
        <v>11.978999999999999</v>
      </c>
      <c r="IE14" s="9">
        <v>10</v>
      </c>
      <c r="IF14" s="9">
        <v>313.21100000000001</v>
      </c>
      <c r="IG14" s="9">
        <v>116.285</v>
      </c>
      <c r="IH14" s="9">
        <v>196.92599999999999</v>
      </c>
      <c r="II14" s="9">
        <v>122.136</v>
      </c>
      <c r="IJ14" s="9">
        <v>38.228000000000002</v>
      </c>
      <c r="IK14" s="9">
        <v>83.908000000000001</v>
      </c>
      <c r="IL14" s="9">
        <v>128.31</v>
      </c>
      <c r="IM14" s="9">
        <v>52.671999999999997</v>
      </c>
      <c r="IN14" s="9">
        <v>75.638000000000005</v>
      </c>
      <c r="IO14" s="9">
        <v>53.701999999999998</v>
      </c>
      <c r="IP14" s="9">
        <v>21.077000000000002</v>
      </c>
      <c r="IQ14" s="9">
        <v>32.625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291.28300000000002</v>
      </c>
      <c r="HO15" s="9">
        <v>118.39100000000001</v>
      </c>
      <c r="HP15" s="9">
        <v>172.89099999999999</v>
      </c>
      <c r="HQ15" s="9">
        <v>106.105</v>
      </c>
      <c r="HR15" s="9">
        <v>35.728000000000002</v>
      </c>
      <c r="HS15" s="9">
        <v>70.376999999999995</v>
      </c>
      <c r="HT15" s="9">
        <v>121.922</v>
      </c>
      <c r="HU15" s="9">
        <v>50.103999999999999</v>
      </c>
      <c r="HV15" s="9">
        <v>71.817999999999998</v>
      </c>
      <c r="HW15" s="9">
        <v>46.844999999999999</v>
      </c>
      <c r="HX15" s="9">
        <v>22.756</v>
      </c>
      <c r="HY15" s="9">
        <v>24.088000000000001</v>
      </c>
      <c r="HZ15" s="9">
        <v>16.411999999999999</v>
      </c>
      <c r="IA15" s="9">
        <v>9.8030000000000008</v>
      </c>
      <c r="IB15" s="9">
        <v>6.6079999999999997</v>
      </c>
      <c r="IC15" s="9">
        <v>10</v>
      </c>
      <c r="ID15" s="9">
        <v>12</v>
      </c>
      <c r="IE15" s="9">
        <v>10</v>
      </c>
      <c r="IF15" s="9">
        <v>285.68</v>
      </c>
      <c r="IG15" s="9">
        <v>114.187</v>
      </c>
      <c r="IH15" s="9">
        <v>171.49299999999999</v>
      </c>
      <c r="II15" s="9">
        <v>104.99</v>
      </c>
      <c r="IJ15" s="9">
        <v>35.097999999999999</v>
      </c>
      <c r="IK15" s="9">
        <v>69.891999999999996</v>
      </c>
      <c r="IL15" s="9">
        <v>119.127</v>
      </c>
      <c r="IM15" s="9">
        <v>48.222999999999999</v>
      </c>
      <c r="IN15" s="9">
        <v>70.903999999999996</v>
      </c>
      <c r="IO15" s="9">
        <v>45.960999999999999</v>
      </c>
      <c r="IP15" s="9">
        <v>21.873000000000001</v>
      </c>
      <c r="IQ15" s="9">
        <v>24.088000000000001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324.40600000000001</v>
      </c>
      <c r="HO16" s="9">
        <v>118.932</v>
      </c>
      <c r="HP16" s="9">
        <v>205.47399999999999</v>
      </c>
      <c r="HQ16" s="9">
        <v>116.946</v>
      </c>
      <c r="HR16" s="9">
        <v>31.036999999999999</v>
      </c>
      <c r="HS16" s="9">
        <v>85.908000000000001</v>
      </c>
      <c r="HT16" s="9">
        <v>141.80099999999999</v>
      </c>
      <c r="HU16" s="9">
        <v>54.625</v>
      </c>
      <c r="HV16" s="9">
        <v>87.176000000000002</v>
      </c>
      <c r="HW16" s="9">
        <v>54.228000000000002</v>
      </c>
      <c r="HX16" s="9">
        <v>25.946000000000002</v>
      </c>
      <c r="HY16" s="9">
        <v>28.282</v>
      </c>
      <c r="HZ16" s="9">
        <v>11.432</v>
      </c>
      <c r="IA16" s="9">
        <v>7.3239999999999998</v>
      </c>
      <c r="IB16" s="9">
        <v>4.1079999999999997</v>
      </c>
      <c r="IC16" s="9">
        <v>10</v>
      </c>
      <c r="ID16" s="9">
        <v>14</v>
      </c>
      <c r="IE16" s="9">
        <v>10</v>
      </c>
      <c r="IF16" s="9">
        <v>317.19299999999998</v>
      </c>
      <c r="IG16" s="9">
        <v>115.27800000000001</v>
      </c>
      <c r="IH16" s="9">
        <v>201.916</v>
      </c>
      <c r="II16" s="9">
        <v>114.078</v>
      </c>
      <c r="IJ16" s="9">
        <v>29.663</v>
      </c>
      <c r="IK16" s="9">
        <v>84.415000000000006</v>
      </c>
      <c r="IL16" s="9">
        <v>138.49700000000001</v>
      </c>
      <c r="IM16" s="9">
        <v>52.999000000000002</v>
      </c>
      <c r="IN16" s="9">
        <v>85.498000000000005</v>
      </c>
      <c r="IO16" s="9">
        <v>53.186</v>
      </c>
      <c r="IP16" s="9">
        <v>25.292000000000002</v>
      </c>
      <c r="IQ16" s="9">
        <v>27.895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291.41199999999998</v>
      </c>
      <c r="HO17" s="9">
        <v>121.88800000000001</v>
      </c>
      <c r="HP17" s="9">
        <v>169.52500000000001</v>
      </c>
      <c r="HQ17" s="9">
        <v>102.645</v>
      </c>
      <c r="HR17" s="9">
        <v>39.631999999999998</v>
      </c>
      <c r="HS17" s="9">
        <v>63.012999999999998</v>
      </c>
      <c r="HT17" s="9">
        <v>121.554</v>
      </c>
      <c r="HU17" s="9">
        <v>46.805</v>
      </c>
      <c r="HV17" s="9">
        <v>74.748999999999995</v>
      </c>
      <c r="HW17" s="9">
        <v>50.311</v>
      </c>
      <c r="HX17" s="9">
        <v>25.931999999999999</v>
      </c>
      <c r="HY17" s="9">
        <v>24.38</v>
      </c>
      <c r="HZ17" s="9">
        <v>16.902000000000001</v>
      </c>
      <c r="IA17" s="9">
        <v>9.5190000000000001</v>
      </c>
      <c r="IB17" s="9">
        <v>7.383</v>
      </c>
      <c r="IC17" s="9">
        <v>11</v>
      </c>
      <c r="ID17" s="9">
        <v>12</v>
      </c>
      <c r="IE17" s="9">
        <v>10</v>
      </c>
      <c r="IF17" s="9">
        <v>277.79399999999998</v>
      </c>
      <c r="IG17" s="9">
        <v>116.206</v>
      </c>
      <c r="IH17" s="9">
        <v>161.58799999999999</v>
      </c>
      <c r="II17" s="9">
        <v>95.611999999999995</v>
      </c>
      <c r="IJ17" s="9">
        <v>36.798000000000002</v>
      </c>
      <c r="IK17" s="9">
        <v>58.814</v>
      </c>
      <c r="IL17" s="9">
        <v>116.023</v>
      </c>
      <c r="IM17" s="9">
        <v>45.012</v>
      </c>
      <c r="IN17" s="9">
        <v>71.010999999999996</v>
      </c>
      <c r="IO17" s="9">
        <v>49.787999999999997</v>
      </c>
      <c r="IP17" s="9">
        <v>25.408000000000001</v>
      </c>
      <c r="IQ17" s="9">
        <v>24.38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230.54400000000001</v>
      </c>
      <c r="HO18" s="9">
        <v>99.406000000000006</v>
      </c>
      <c r="HP18" s="9">
        <v>131.137</v>
      </c>
      <c r="HQ18" s="9">
        <v>90.59</v>
      </c>
      <c r="HR18" s="9">
        <v>29.356999999999999</v>
      </c>
      <c r="HS18" s="9">
        <v>61.234000000000002</v>
      </c>
      <c r="HT18" s="9">
        <v>92.09</v>
      </c>
      <c r="HU18" s="9">
        <v>40.720999999999997</v>
      </c>
      <c r="HV18" s="9">
        <v>51.368000000000002</v>
      </c>
      <c r="HW18" s="9">
        <v>33.255000000000003</v>
      </c>
      <c r="HX18" s="9">
        <v>20.178999999999998</v>
      </c>
      <c r="HY18" s="9">
        <v>13.076000000000001</v>
      </c>
      <c r="HZ18" s="9">
        <v>14.608000000000001</v>
      </c>
      <c r="IA18" s="9">
        <v>9.1489999999999991</v>
      </c>
      <c r="IB18" s="9">
        <v>5.4589999999999996</v>
      </c>
      <c r="IC18" s="9">
        <v>10</v>
      </c>
      <c r="ID18" s="9">
        <v>14</v>
      </c>
      <c r="IE18" s="9">
        <v>10</v>
      </c>
      <c r="IF18" s="9">
        <v>224.095</v>
      </c>
      <c r="IG18" s="9">
        <v>96.521000000000001</v>
      </c>
      <c r="IH18" s="9">
        <v>127.57299999999999</v>
      </c>
      <c r="II18" s="9">
        <v>86.396000000000001</v>
      </c>
      <c r="IJ18" s="9">
        <v>28.335000000000001</v>
      </c>
      <c r="IK18" s="9">
        <v>58.061</v>
      </c>
      <c r="IL18" s="9">
        <v>90.432000000000002</v>
      </c>
      <c r="IM18" s="9">
        <v>39.454000000000001</v>
      </c>
      <c r="IN18" s="9">
        <v>50.976999999999997</v>
      </c>
      <c r="IO18" s="9">
        <v>32.658999999999999</v>
      </c>
      <c r="IP18" s="9">
        <v>19.582999999999998</v>
      </c>
      <c r="IQ18" s="9">
        <v>13.076000000000001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238.65199999999999</v>
      </c>
      <c r="HO19" s="9">
        <v>101.53400000000001</v>
      </c>
      <c r="HP19" s="9">
        <v>137.11799999999999</v>
      </c>
      <c r="HQ19" s="9">
        <v>90.552999999999997</v>
      </c>
      <c r="HR19" s="9">
        <v>32.929000000000002</v>
      </c>
      <c r="HS19" s="9">
        <v>57.624000000000002</v>
      </c>
      <c r="HT19" s="9">
        <v>104.297</v>
      </c>
      <c r="HU19" s="9">
        <v>43.831000000000003</v>
      </c>
      <c r="HV19" s="9">
        <v>60.465000000000003</v>
      </c>
      <c r="HW19" s="9">
        <v>36.639000000000003</v>
      </c>
      <c r="HX19" s="9">
        <v>21.036000000000001</v>
      </c>
      <c r="HY19" s="9">
        <v>15.602</v>
      </c>
      <c r="HZ19" s="9">
        <v>7.1630000000000003</v>
      </c>
      <c r="IA19" s="9">
        <v>3.7370000000000001</v>
      </c>
      <c r="IB19" s="9">
        <v>3.4260000000000002</v>
      </c>
      <c r="IC19" s="9">
        <v>10</v>
      </c>
      <c r="ID19" s="9">
        <v>12</v>
      </c>
      <c r="IE19" s="9">
        <v>10</v>
      </c>
      <c r="IF19" s="9">
        <v>231.28299999999999</v>
      </c>
      <c r="IG19" s="9">
        <v>98.881</v>
      </c>
      <c r="IH19" s="9">
        <v>132.40199999999999</v>
      </c>
      <c r="II19" s="9">
        <v>86.215000000000003</v>
      </c>
      <c r="IJ19" s="9">
        <v>31.440999999999999</v>
      </c>
      <c r="IK19" s="9">
        <v>54.774999999999999</v>
      </c>
      <c r="IL19" s="9">
        <v>103.07</v>
      </c>
      <c r="IM19" s="9">
        <v>43.831000000000003</v>
      </c>
      <c r="IN19" s="9">
        <v>59.238999999999997</v>
      </c>
      <c r="IO19" s="9">
        <v>35.328000000000003</v>
      </c>
      <c r="IP19" s="9">
        <v>20.366</v>
      </c>
      <c r="IQ19" s="9">
        <v>14.962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259.82299999999998</v>
      </c>
      <c r="HO20" s="9">
        <v>107.84099999999999</v>
      </c>
      <c r="HP20" s="9">
        <v>151.982</v>
      </c>
      <c r="HQ20" s="9">
        <v>92.180999999999997</v>
      </c>
      <c r="HR20" s="9">
        <v>30.837</v>
      </c>
      <c r="HS20" s="9">
        <v>61.343000000000004</v>
      </c>
      <c r="HT20" s="9">
        <v>113.15</v>
      </c>
      <c r="HU20" s="9">
        <v>47.643999999999998</v>
      </c>
      <c r="HV20" s="9">
        <v>65.504999999999995</v>
      </c>
      <c r="HW20" s="9">
        <v>47.38</v>
      </c>
      <c r="HX20" s="9">
        <v>25.027999999999999</v>
      </c>
      <c r="HY20" s="9">
        <v>22.353000000000002</v>
      </c>
      <c r="HZ20" s="9">
        <v>7.1120000000000001</v>
      </c>
      <c r="IA20" s="9">
        <v>4.3310000000000004</v>
      </c>
      <c r="IB20" s="9">
        <v>2.7810000000000001</v>
      </c>
      <c r="IC20" s="9">
        <v>11.613</v>
      </c>
      <c r="ID20" s="9">
        <v>13</v>
      </c>
      <c r="IE20" s="9">
        <v>10</v>
      </c>
      <c r="IF20" s="9">
        <v>248.691</v>
      </c>
      <c r="IG20" s="9">
        <v>102.253</v>
      </c>
      <c r="IH20" s="9">
        <v>146.43799999999999</v>
      </c>
      <c r="II20" s="9">
        <v>87.816000000000003</v>
      </c>
      <c r="IJ20" s="9">
        <v>28.439</v>
      </c>
      <c r="IK20" s="9">
        <v>59.377000000000002</v>
      </c>
      <c r="IL20" s="9">
        <v>108.566</v>
      </c>
      <c r="IM20" s="9">
        <v>46.033000000000001</v>
      </c>
      <c r="IN20" s="9">
        <v>62.533000000000001</v>
      </c>
      <c r="IO20" s="9">
        <v>45.197000000000003</v>
      </c>
      <c r="IP20" s="9">
        <v>23.449000000000002</v>
      </c>
      <c r="IQ20" s="9">
        <v>21.748000000000001</v>
      </c>
    </row>
    <row r="21" spans="1:251">
      <c r="A21" s="10">
        <v>45689</v>
      </c>
      <c r="B21" s="9">
        <v>2.8069999999999999</v>
      </c>
      <c r="C21" s="9">
        <v>13</v>
      </c>
      <c r="D21" s="9">
        <v>14</v>
      </c>
      <c r="E21" s="9">
        <v>13</v>
      </c>
      <c r="F21" s="9">
        <v>103.134</v>
      </c>
      <c r="G21" s="9">
        <v>33.069000000000003</v>
      </c>
      <c r="H21" s="9">
        <v>70.063999999999993</v>
      </c>
      <c r="I21" s="9">
        <v>24.678000000000001</v>
      </c>
      <c r="J21" s="9">
        <v>5.2309999999999999</v>
      </c>
      <c r="K21" s="9">
        <v>19.446000000000002</v>
      </c>
      <c r="L21" s="9">
        <v>49.225000000000001</v>
      </c>
      <c r="M21" s="9">
        <v>16.87</v>
      </c>
      <c r="N21" s="9">
        <v>32.356000000000002</v>
      </c>
      <c r="O21" s="9">
        <v>22.309000000000001</v>
      </c>
      <c r="P21" s="9">
        <v>7.8780000000000001</v>
      </c>
      <c r="Q21" s="9">
        <v>14.43</v>
      </c>
      <c r="R21" s="9">
        <v>6.9219999999999997</v>
      </c>
      <c r="S21" s="9">
        <v>3.09</v>
      </c>
      <c r="T21" s="9">
        <v>3.8319999999999999</v>
      </c>
      <c r="U21" s="9">
        <v>14</v>
      </c>
      <c r="V21" s="9">
        <v>15</v>
      </c>
      <c r="W21" s="9">
        <v>14</v>
      </c>
      <c r="X21" s="9">
        <v>167.17</v>
      </c>
      <c r="Y21" s="9">
        <v>67.042000000000002</v>
      </c>
      <c r="Z21" s="9">
        <v>100.128</v>
      </c>
      <c r="AA21" s="9">
        <v>43.161000000000001</v>
      </c>
      <c r="AB21" s="9">
        <v>11.286</v>
      </c>
      <c r="AC21" s="9">
        <v>31.875</v>
      </c>
      <c r="AD21" s="9">
        <v>77.881</v>
      </c>
      <c r="AE21" s="9">
        <v>32.871000000000002</v>
      </c>
      <c r="AF21" s="9">
        <v>45.01</v>
      </c>
      <c r="AG21" s="9">
        <v>31.774000000000001</v>
      </c>
      <c r="AH21" s="9">
        <v>12.391</v>
      </c>
      <c r="AI21" s="9">
        <v>19.382999999999999</v>
      </c>
      <c r="AJ21" s="9">
        <v>14.353999999999999</v>
      </c>
      <c r="AK21" s="9">
        <v>10.494</v>
      </c>
      <c r="AL21" s="9">
        <v>3.859</v>
      </c>
      <c r="AM21" s="9">
        <v>14</v>
      </c>
      <c r="AN21" s="9">
        <v>15</v>
      </c>
      <c r="AO21" s="9">
        <v>13</v>
      </c>
      <c r="AP21" s="9">
        <v>248.26499999999999</v>
      </c>
      <c r="AQ21" s="9">
        <v>98.177999999999997</v>
      </c>
      <c r="AR21" s="9">
        <v>150.08799999999999</v>
      </c>
      <c r="AS21" s="9">
        <v>74.290000000000006</v>
      </c>
      <c r="AT21" s="9">
        <v>24.239000000000001</v>
      </c>
      <c r="AU21" s="9">
        <v>50.051000000000002</v>
      </c>
      <c r="AV21" s="9">
        <v>112.43899999999999</v>
      </c>
      <c r="AW21" s="9">
        <v>46.106000000000002</v>
      </c>
      <c r="AX21" s="9">
        <v>66.332999999999998</v>
      </c>
      <c r="AY21" s="9">
        <v>44.552</v>
      </c>
      <c r="AZ21" s="9">
        <v>16.126999999999999</v>
      </c>
      <c r="BA21" s="9">
        <v>28.425000000000001</v>
      </c>
      <c r="BB21" s="9">
        <v>16.984999999999999</v>
      </c>
      <c r="BC21" s="9">
        <v>11.706</v>
      </c>
      <c r="BD21" s="9">
        <v>5.2789999999999999</v>
      </c>
      <c r="BE21" s="9">
        <v>13</v>
      </c>
      <c r="BF21" s="9">
        <v>15</v>
      </c>
      <c r="BG21" s="9">
        <v>12.621</v>
      </c>
      <c r="BH21" s="9">
        <v>105.82</v>
      </c>
      <c r="BI21" s="9">
        <v>36.762</v>
      </c>
      <c r="BJ21" s="9">
        <v>69.058000000000007</v>
      </c>
      <c r="BK21" s="9">
        <v>27.289000000000001</v>
      </c>
      <c r="BL21" s="9">
        <v>6.867</v>
      </c>
      <c r="BM21" s="9">
        <v>20.422000000000001</v>
      </c>
      <c r="BN21" s="9">
        <v>50.639000000000003</v>
      </c>
      <c r="BO21" s="9">
        <v>18.419</v>
      </c>
      <c r="BP21" s="9">
        <v>32.22</v>
      </c>
      <c r="BQ21" s="9">
        <v>21.669</v>
      </c>
      <c r="BR21" s="9">
        <v>6.532</v>
      </c>
      <c r="BS21" s="9">
        <v>15.138</v>
      </c>
      <c r="BT21" s="9">
        <v>6.2229999999999999</v>
      </c>
      <c r="BU21" s="9">
        <v>4.9450000000000003</v>
      </c>
      <c r="BV21" s="9">
        <v>1.278</v>
      </c>
      <c r="BW21" s="9">
        <v>14</v>
      </c>
      <c r="BX21" s="9">
        <v>15</v>
      </c>
      <c r="BY21" s="9">
        <v>13.754</v>
      </c>
      <c r="BZ21" s="9">
        <v>39.731000000000002</v>
      </c>
      <c r="CA21" s="9">
        <v>18.628</v>
      </c>
      <c r="CB21" s="9">
        <v>21.103000000000002</v>
      </c>
      <c r="CC21" s="9">
        <v>9.298</v>
      </c>
      <c r="CD21" s="9">
        <v>4.9909999999999997</v>
      </c>
      <c r="CE21" s="9">
        <v>4.3070000000000004</v>
      </c>
      <c r="CF21" s="9">
        <v>18.271000000000001</v>
      </c>
      <c r="CG21" s="9">
        <v>8.5269999999999992</v>
      </c>
      <c r="CH21" s="9">
        <v>9.7439999999999998</v>
      </c>
      <c r="CI21" s="9">
        <v>5.9109999999999996</v>
      </c>
      <c r="CJ21" s="9">
        <v>0.875</v>
      </c>
      <c r="CK21" s="9">
        <v>5.0359999999999996</v>
      </c>
      <c r="CL21" s="9">
        <v>6.25</v>
      </c>
      <c r="CM21" s="9">
        <v>4.234</v>
      </c>
      <c r="CN21" s="9">
        <v>2.0150000000000001</v>
      </c>
      <c r="CO21" s="9">
        <v>13</v>
      </c>
      <c r="CP21" s="9">
        <v>14.459</v>
      </c>
      <c r="CQ21" s="9">
        <v>12.83</v>
      </c>
      <c r="CR21" s="9">
        <v>27.382000000000001</v>
      </c>
      <c r="CS21" s="9">
        <v>7.9020000000000001</v>
      </c>
      <c r="CT21" s="9">
        <v>19.48</v>
      </c>
      <c r="CU21" s="9">
        <v>4.2249999999999996</v>
      </c>
      <c r="CV21" s="9">
        <v>0.32900000000000001</v>
      </c>
      <c r="CW21" s="9">
        <v>3.8959999999999999</v>
      </c>
      <c r="CX21" s="9">
        <v>14.271000000000001</v>
      </c>
      <c r="CY21" s="9">
        <v>4.1980000000000004</v>
      </c>
      <c r="CZ21" s="9">
        <v>10.073</v>
      </c>
      <c r="DA21" s="9">
        <v>4.516</v>
      </c>
      <c r="DB21" s="9">
        <v>1.645</v>
      </c>
      <c r="DC21" s="9">
        <v>2.87</v>
      </c>
      <c r="DD21" s="9">
        <v>4.3710000000000004</v>
      </c>
      <c r="DE21" s="9">
        <v>1.7290000000000001</v>
      </c>
      <c r="DF21" s="9">
        <v>2.641</v>
      </c>
      <c r="DG21" s="9">
        <v>14.247999999999999</v>
      </c>
      <c r="DH21" s="9">
        <v>15.686999999999999</v>
      </c>
      <c r="DI21" s="9">
        <v>13</v>
      </c>
      <c r="DJ21" s="9">
        <v>29.030999999999999</v>
      </c>
      <c r="DK21" s="9">
        <v>8.3390000000000004</v>
      </c>
      <c r="DL21" s="9">
        <v>20.690999999999999</v>
      </c>
      <c r="DM21" s="9">
        <v>7.3390000000000004</v>
      </c>
      <c r="DN21" s="9">
        <v>1.401</v>
      </c>
      <c r="DO21" s="9">
        <v>5.9379999999999997</v>
      </c>
      <c r="DP21" s="9">
        <v>11.802</v>
      </c>
      <c r="DQ21" s="9">
        <v>3.9049999999999998</v>
      </c>
      <c r="DR21" s="9">
        <v>7.8970000000000002</v>
      </c>
      <c r="DS21" s="9">
        <v>8.2710000000000008</v>
      </c>
      <c r="DT21" s="9">
        <v>2.863</v>
      </c>
      <c r="DU21" s="9">
        <v>5.4080000000000004</v>
      </c>
      <c r="DV21" s="9">
        <v>1.619</v>
      </c>
      <c r="DW21" s="9">
        <v>0.17</v>
      </c>
      <c r="DX21" s="9">
        <v>1.4490000000000001</v>
      </c>
      <c r="DY21" s="9">
        <v>14</v>
      </c>
      <c r="DZ21" s="9">
        <v>18</v>
      </c>
      <c r="EA21" s="9">
        <v>13.504</v>
      </c>
      <c r="EB21" s="9">
        <v>17.731999999999999</v>
      </c>
      <c r="EC21" s="9">
        <v>4.5369999999999999</v>
      </c>
      <c r="ED21" s="9">
        <v>13.195</v>
      </c>
      <c r="EE21" s="9">
        <v>4.3419999999999996</v>
      </c>
      <c r="EF21" s="9">
        <v>1.492</v>
      </c>
      <c r="EG21" s="9">
        <v>2.85</v>
      </c>
      <c r="EH21" s="9">
        <v>9.4429999999999996</v>
      </c>
      <c r="EI21" s="9">
        <v>1.1100000000000001</v>
      </c>
      <c r="EJ21" s="9">
        <v>8.3320000000000007</v>
      </c>
      <c r="EK21" s="9">
        <v>2.9329999999999998</v>
      </c>
      <c r="EL21" s="9">
        <v>1.552</v>
      </c>
      <c r="EM21" s="9">
        <v>1.3819999999999999</v>
      </c>
      <c r="EN21" s="9">
        <v>1.014</v>
      </c>
      <c r="EO21" s="9">
        <v>0.38300000000000001</v>
      </c>
      <c r="EP21" s="9">
        <v>0.63100000000000001</v>
      </c>
      <c r="EQ21" s="9">
        <v>12</v>
      </c>
      <c r="ER21" s="9">
        <v>13</v>
      </c>
      <c r="ES21" s="9">
        <v>12</v>
      </c>
      <c r="ET21" s="9">
        <v>22.957999999999998</v>
      </c>
      <c r="EU21" s="9">
        <v>11.617000000000001</v>
      </c>
      <c r="EV21" s="9">
        <v>11.342000000000001</v>
      </c>
      <c r="EW21" s="9">
        <v>6.8140000000000001</v>
      </c>
      <c r="EX21" s="9">
        <v>4.2640000000000002</v>
      </c>
      <c r="EY21" s="9">
        <v>2.5499999999999998</v>
      </c>
      <c r="EZ21" s="9">
        <v>11.779</v>
      </c>
      <c r="FA21" s="9">
        <v>5.968</v>
      </c>
      <c r="FB21" s="9">
        <v>5.8109999999999999</v>
      </c>
      <c r="FC21" s="9">
        <v>2.3450000000000002</v>
      </c>
      <c r="FD21" s="9">
        <v>0.754</v>
      </c>
      <c r="FE21" s="9">
        <v>1.591</v>
      </c>
      <c r="FF21" s="9">
        <v>2.0209999999999999</v>
      </c>
      <c r="FG21" s="9">
        <v>0.63100000000000001</v>
      </c>
      <c r="FH21" s="9">
        <v>1.39</v>
      </c>
      <c r="FI21" s="9">
        <v>10</v>
      </c>
      <c r="FJ21" s="9">
        <v>10</v>
      </c>
      <c r="FK21" s="9">
        <v>10</v>
      </c>
      <c r="FL21" s="9">
        <v>100.733</v>
      </c>
      <c r="FM21" s="9">
        <v>44.225000000000001</v>
      </c>
      <c r="FN21" s="9">
        <v>56.508000000000003</v>
      </c>
      <c r="FO21" s="9">
        <v>32.799999999999997</v>
      </c>
      <c r="FP21" s="9">
        <v>11.679</v>
      </c>
      <c r="FQ21" s="9">
        <v>21.120999999999999</v>
      </c>
      <c r="FR21" s="9">
        <v>48.42</v>
      </c>
      <c r="FS21" s="9">
        <v>24.808</v>
      </c>
      <c r="FT21" s="9">
        <v>23.613</v>
      </c>
      <c r="FU21" s="9">
        <v>12.936999999999999</v>
      </c>
      <c r="FV21" s="9">
        <v>3.37</v>
      </c>
      <c r="FW21" s="9">
        <v>9.5670000000000002</v>
      </c>
      <c r="FX21" s="9">
        <v>6.5759999999999996</v>
      </c>
      <c r="FY21" s="9">
        <v>4.3689999999999998</v>
      </c>
      <c r="FZ21" s="9">
        <v>2.2069999999999999</v>
      </c>
      <c r="GA21" s="9">
        <v>12</v>
      </c>
      <c r="GB21" s="9">
        <v>13.519</v>
      </c>
      <c r="GC21" s="9">
        <v>10</v>
      </c>
      <c r="GD21" s="9">
        <v>111.797</v>
      </c>
      <c r="GE21" s="9">
        <v>48.61</v>
      </c>
      <c r="GF21" s="9">
        <v>63.186999999999998</v>
      </c>
      <c r="GG21" s="9">
        <v>31.846</v>
      </c>
      <c r="GH21" s="9">
        <v>10.823</v>
      </c>
      <c r="GI21" s="9">
        <v>21.021999999999998</v>
      </c>
      <c r="GJ21" s="9">
        <v>53.798999999999999</v>
      </c>
      <c r="GK21" s="9">
        <v>24.289000000000001</v>
      </c>
      <c r="GL21" s="9">
        <v>29.51</v>
      </c>
      <c r="GM21" s="9">
        <v>17.657</v>
      </c>
      <c r="GN21" s="9">
        <v>7.8559999999999999</v>
      </c>
      <c r="GO21" s="9">
        <v>9.8010000000000002</v>
      </c>
      <c r="GP21" s="9">
        <v>8.4949999999999992</v>
      </c>
      <c r="GQ21" s="9">
        <v>5.641</v>
      </c>
      <c r="GR21" s="9">
        <v>2.8540000000000001</v>
      </c>
      <c r="GS21" s="9">
        <v>12</v>
      </c>
      <c r="GT21" s="9">
        <v>14</v>
      </c>
      <c r="GU21" s="9">
        <v>12</v>
      </c>
      <c r="GV21" s="9">
        <v>65.512</v>
      </c>
      <c r="GW21" s="9">
        <v>27.786000000000001</v>
      </c>
      <c r="GX21" s="9">
        <v>37.725999999999999</v>
      </c>
      <c r="GY21" s="9">
        <v>29.789000000000001</v>
      </c>
      <c r="GZ21" s="9">
        <v>13.391</v>
      </c>
      <c r="HA21" s="9">
        <v>16.398</v>
      </c>
      <c r="HB21" s="9">
        <v>27.193999999999999</v>
      </c>
      <c r="HC21" s="9">
        <v>11.055</v>
      </c>
      <c r="HD21" s="9">
        <v>16.138000000000002</v>
      </c>
      <c r="HE21" s="9">
        <v>8.2249999999999996</v>
      </c>
      <c r="HF21" s="9">
        <v>3.0339999999999998</v>
      </c>
      <c r="HG21" s="9">
        <v>5.19</v>
      </c>
      <c r="HH21" s="9">
        <v>0.30499999999999999</v>
      </c>
      <c r="HI21" s="9">
        <v>0.30499999999999999</v>
      </c>
      <c r="HJ21" s="9">
        <v>0</v>
      </c>
      <c r="HK21" s="9">
        <v>10</v>
      </c>
      <c r="HL21" s="9">
        <v>10</v>
      </c>
      <c r="HM21" s="9">
        <v>10</v>
      </c>
      <c r="HN21" s="9">
        <v>250.35400000000001</v>
      </c>
      <c r="HO21" s="9">
        <v>100.43899999999999</v>
      </c>
      <c r="HP21" s="9">
        <v>149.91399999999999</v>
      </c>
      <c r="HQ21" s="9">
        <v>106.057</v>
      </c>
      <c r="HR21" s="9">
        <v>38.348999999999997</v>
      </c>
      <c r="HS21" s="9">
        <v>67.707999999999998</v>
      </c>
      <c r="HT21" s="9">
        <v>100.048</v>
      </c>
      <c r="HU21" s="9">
        <v>35.366</v>
      </c>
      <c r="HV21" s="9">
        <v>64.682000000000002</v>
      </c>
      <c r="HW21" s="9">
        <v>34.134</v>
      </c>
      <c r="HX21" s="9">
        <v>19.245000000000001</v>
      </c>
      <c r="HY21" s="9">
        <v>14.888999999999999</v>
      </c>
      <c r="HZ21" s="9">
        <v>10.114000000000001</v>
      </c>
      <c r="IA21" s="9">
        <v>7.48</v>
      </c>
      <c r="IB21" s="9">
        <v>2.6349999999999998</v>
      </c>
      <c r="IC21" s="9">
        <v>10</v>
      </c>
      <c r="ID21" s="9">
        <v>10</v>
      </c>
      <c r="IE21" s="9">
        <v>10</v>
      </c>
      <c r="IF21" s="9">
        <v>245.10300000000001</v>
      </c>
      <c r="IG21" s="9">
        <v>99.144999999999996</v>
      </c>
      <c r="IH21" s="9">
        <v>145.958</v>
      </c>
      <c r="II21" s="9">
        <v>103.105</v>
      </c>
      <c r="IJ21" s="9">
        <v>37.715000000000003</v>
      </c>
      <c r="IK21" s="9">
        <v>65.39</v>
      </c>
      <c r="IL21" s="9">
        <v>98.41</v>
      </c>
      <c r="IM21" s="9">
        <v>35.366</v>
      </c>
      <c r="IN21" s="9">
        <v>63.042999999999999</v>
      </c>
      <c r="IO21" s="9">
        <v>33.472999999999999</v>
      </c>
      <c r="IP21" s="9">
        <v>18.584</v>
      </c>
      <c r="IQ21" s="9">
        <v>14.888999999999999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1351</v>
      </c>
      <c r="C1" s="3" t="s">
        <v>1352</v>
      </c>
      <c r="D1" s="3" t="s">
        <v>1353</v>
      </c>
      <c r="E1" s="3" t="s">
        <v>1354</v>
      </c>
      <c r="F1" s="3" t="s">
        <v>1355</v>
      </c>
      <c r="G1" s="3" t="s">
        <v>1356</v>
      </c>
      <c r="H1" s="3" t="s">
        <v>1357</v>
      </c>
      <c r="I1" s="3" t="s">
        <v>1358</v>
      </c>
      <c r="J1" s="3" t="s">
        <v>1359</v>
      </c>
      <c r="K1" s="3" t="s">
        <v>1360</v>
      </c>
      <c r="L1" s="3" t="s">
        <v>1361</v>
      </c>
      <c r="M1" s="3" t="s">
        <v>1362</v>
      </c>
      <c r="N1" s="3" t="s">
        <v>1363</v>
      </c>
      <c r="O1" s="3" t="s">
        <v>1364</v>
      </c>
      <c r="P1" s="3" t="s">
        <v>1365</v>
      </c>
      <c r="Q1" s="3" t="s">
        <v>1366</v>
      </c>
      <c r="R1" s="3" t="s">
        <v>1367</v>
      </c>
      <c r="S1" s="3" t="s">
        <v>1368</v>
      </c>
      <c r="T1" s="3" t="s">
        <v>1369</v>
      </c>
      <c r="U1" s="3" t="s">
        <v>1370</v>
      </c>
      <c r="V1" s="3" t="s">
        <v>1371</v>
      </c>
      <c r="W1" s="3" t="s">
        <v>1372</v>
      </c>
      <c r="X1" s="3" t="s">
        <v>1373</v>
      </c>
      <c r="Y1" s="3" t="s">
        <v>1374</v>
      </c>
      <c r="Z1" s="3" t="s">
        <v>1375</v>
      </c>
      <c r="AA1" s="3" t="s">
        <v>1376</v>
      </c>
      <c r="AB1" s="3" t="s">
        <v>1377</v>
      </c>
      <c r="AC1" s="3" t="s">
        <v>1378</v>
      </c>
      <c r="AD1" s="3" t="s">
        <v>1379</v>
      </c>
      <c r="AE1" s="3" t="s">
        <v>1380</v>
      </c>
      <c r="AF1" s="3" t="s">
        <v>1381</v>
      </c>
      <c r="AG1" s="3" t="s">
        <v>1382</v>
      </c>
      <c r="AH1" s="3" t="s">
        <v>1383</v>
      </c>
      <c r="AI1" s="3" t="s">
        <v>1384</v>
      </c>
      <c r="AJ1" s="3" t="s">
        <v>1385</v>
      </c>
      <c r="AK1" s="3" t="s">
        <v>1386</v>
      </c>
      <c r="AL1" s="3" t="s">
        <v>1387</v>
      </c>
      <c r="AM1" s="3" t="s">
        <v>1388</v>
      </c>
      <c r="AN1" s="3" t="s">
        <v>1389</v>
      </c>
      <c r="AO1" s="3" t="s">
        <v>1390</v>
      </c>
      <c r="AP1" s="3" t="s">
        <v>1391</v>
      </c>
      <c r="AQ1" s="3" t="s">
        <v>1392</v>
      </c>
      <c r="AR1" s="3" t="s">
        <v>1393</v>
      </c>
      <c r="AS1" s="3" t="s">
        <v>1394</v>
      </c>
      <c r="AT1" s="3" t="s">
        <v>1395</v>
      </c>
      <c r="AU1" s="3" t="s">
        <v>1396</v>
      </c>
      <c r="AV1" s="3" t="s">
        <v>1397</v>
      </c>
      <c r="AW1" s="3" t="s">
        <v>1398</v>
      </c>
      <c r="AX1" s="3" t="s">
        <v>1399</v>
      </c>
      <c r="AY1" s="3" t="s">
        <v>1400</v>
      </c>
      <c r="AZ1" s="3" t="s">
        <v>1401</v>
      </c>
      <c r="BA1" s="3" t="s">
        <v>1402</v>
      </c>
      <c r="BB1" s="3" t="s">
        <v>1403</v>
      </c>
      <c r="BC1" s="3" t="s">
        <v>1404</v>
      </c>
      <c r="BD1" s="3" t="s">
        <v>1405</v>
      </c>
      <c r="BE1" s="3" t="s">
        <v>1406</v>
      </c>
      <c r="BF1" s="3" t="s">
        <v>1407</v>
      </c>
      <c r="BG1" s="3" t="s">
        <v>1408</v>
      </c>
      <c r="BH1" s="3" t="s">
        <v>1409</v>
      </c>
      <c r="BI1" s="3" t="s">
        <v>1410</v>
      </c>
      <c r="BJ1" s="3" t="s">
        <v>1411</v>
      </c>
      <c r="BK1" s="3" t="s">
        <v>1412</v>
      </c>
      <c r="BL1" s="3" t="s">
        <v>1413</v>
      </c>
      <c r="BM1" s="3" t="s">
        <v>1414</v>
      </c>
      <c r="BN1" s="3" t="s">
        <v>1415</v>
      </c>
      <c r="BO1" s="3" t="s">
        <v>1416</v>
      </c>
      <c r="BP1" s="3" t="s">
        <v>1417</v>
      </c>
      <c r="BQ1" s="3" t="s">
        <v>1418</v>
      </c>
      <c r="BR1" s="3" t="s">
        <v>1419</v>
      </c>
      <c r="BS1" s="3" t="s">
        <v>1420</v>
      </c>
      <c r="BT1" s="3" t="s">
        <v>1421</v>
      </c>
      <c r="BU1" s="3" t="s">
        <v>1422</v>
      </c>
      <c r="BV1" s="3" t="s">
        <v>1423</v>
      </c>
      <c r="BW1" s="3" t="s">
        <v>1424</v>
      </c>
      <c r="BX1" s="3" t="s">
        <v>1425</v>
      </c>
      <c r="BY1" s="3" t="s">
        <v>1426</v>
      </c>
      <c r="BZ1" s="3" t="s">
        <v>1427</v>
      </c>
      <c r="CA1" s="3" t="s">
        <v>1428</v>
      </c>
      <c r="CB1" s="3" t="s">
        <v>1429</v>
      </c>
      <c r="CC1" s="3" t="s">
        <v>1430</v>
      </c>
      <c r="CD1" s="3" t="s">
        <v>1431</v>
      </c>
      <c r="CE1" s="3" t="s">
        <v>1432</v>
      </c>
      <c r="CF1" s="3" t="s">
        <v>1433</v>
      </c>
      <c r="CG1" s="3" t="s">
        <v>1434</v>
      </c>
      <c r="CH1" s="3" t="s">
        <v>1435</v>
      </c>
      <c r="CI1" s="3" t="s">
        <v>1436</v>
      </c>
      <c r="CJ1" s="3" t="s">
        <v>1437</v>
      </c>
      <c r="CK1" s="3" t="s">
        <v>1438</v>
      </c>
      <c r="CL1" s="3" t="s">
        <v>1439</v>
      </c>
      <c r="CM1" s="3" t="s">
        <v>1440</v>
      </c>
      <c r="CN1" s="3" t="s">
        <v>1441</v>
      </c>
      <c r="CO1" s="3" t="s">
        <v>1442</v>
      </c>
      <c r="CP1" s="3" t="s">
        <v>1443</v>
      </c>
      <c r="CQ1" s="3" t="s">
        <v>1444</v>
      </c>
      <c r="CR1" s="3" t="s">
        <v>1445</v>
      </c>
      <c r="CS1" s="3" t="s">
        <v>1446</v>
      </c>
      <c r="CT1" s="3" t="s">
        <v>1447</v>
      </c>
      <c r="CU1" s="3" t="s">
        <v>1448</v>
      </c>
      <c r="CV1" s="3" t="s">
        <v>1449</v>
      </c>
      <c r="CW1" s="3" t="s">
        <v>1450</v>
      </c>
      <c r="CX1" s="3" t="s">
        <v>1451</v>
      </c>
      <c r="CY1" s="3" t="s">
        <v>1452</v>
      </c>
      <c r="CZ1" s="3" t="s">
        <v>1453</v>
      </c>
      <c r="DA1" s="3" t="s">
        <v>1454</v>
      </c>
      <c r="DB1" s="3" t="s">
        <v>1455</v>
      </c>
      <c r="DC1" s="3" t="s">
        <v>1456</v>
      </c>
      <c r="DD1" s="3" t="s">
        <v>1457</v>
      </c>
      <c r="DE1" s="3" t="s">
        <v>1458</v>
      </c>
      <c r="DF1" s="3" t="s">
        <v>1459</v>
      </c>
      <c r="DG1" s="3" t="s">
        <v>1460</v>
      </c>
      <c r="DH1" s="3" t="s">
        <v>1461</v>
      </c>
      <c r="DI1" s="3" t="s">
        <v>1462</v>
      </c>
      <c r="DJ1" s="3" t="s">
        <v>1463</v>
      </c>
      <c r="DK1" s="3" t="s">
        <v>1464</v>
      </c>
      <c r="DL1" s="3" t="s">
        <v>1465</v>
      </c>
      <c r="DM1" s="3" t="s">
        <v>1466</v>
      </c>
      <c r="DN1" s="3" t="s">
        <v>1467</v>
      </c>
      <c r="DO1" s="3" t="s">
        <v>1468</v>
      </c>
      <c r="DP1" s="3" t="s">
        <v>1469</v>
      </c>
      <c r="DQ1" s="3" t="s">
        <v>1470</v>
      </c>
      <c r="DR1" s="3" t="s">
        <v>1471</v>
      </c>
      <c r="DS1" s="3" t="s">
        <v>1472</v>
      </c>
      <c r="DT1" s="3" t="s">
        <v>1473</v>
      </c>
      <c r="DU1" s="3" t="s">
        <v>1474</v>
      </c>
      <c r="DV1" s="3" t="s">
        <v>1475</v>
      </c>
      <c r="DW1" s="3" t="s">
        <v>1476</v>
      </c>
      <c r="DX1" s="3" t="s">
        <v>1477</v>
      </c>
      <c r="DY1" s="3" t="s">
        <v>1478</v>
      </c>
      <c r="DZ1" s="3" t="s">
        <v>1479</v>
      </c>
      <c r="EA1" s="3" t="s">
        <v>1480</v>
      </c>
      <c r="EB1" s="3" t="s">
        <v>1481</v>
      </c>
      <c r="EC1" s="3" t="s">
        <v>1482</v>
      </c>
      <c r="ED1" s="3" t="s">
        <v>1483</v>
      </c>
      <c r="EE1" s="3" t="s">
        <v>1484</v>
      </c>
      <c r="EF1" s="3" t="s">
        <v>1485</v>
      </c>
      <c r="EG1" s="3" t="s">
        <v>1486</v>
      </c>
      <c r="EH1" s="3" t="s">
        <v>1487</v>
      </c>
      <c r="EI1" s="3" t="s">
        <v>1488</v>
      </c>
      <c r="EJ1" s="3" t="s">
        <v>1489</v>
      </c>
      <c r="EK1" s="3" t="s">
        <v>1490</v>
      </c>
      <c r="EL1" s="3" t="s">
        <v>1491</v>
      </c>
      <c r="EM1" s="3" t="s">
        <v>1492</v>
      </c>
      <c r="EN1" s="3" t="s">
        <v>1493</v>
      </c>
      <c r="EO1" s="3" t="s">
        <v>1494</v>
      </c>
      <c r="EP1" s="3" t="s">
        <v>1495</v>
      </c>
      <c r="EQ1" s="3" t="s">
        <v>1496</v>
      </c>
      <c r="ER1" s="3" t="s">
        <v>1497</v>
      </c>
      <c r="ES1" s="3" t="s">
        <v>1498</v>
      </c>
      <c r="ET1" s="3" t="s">
        <v>1499</v>
      </c>
      <c r="EU1" s="3" t="s">
        <v>1500</v>
      </c>
      <c r="EV1" s="3" t="s">
        <v>1501</v>
      </c>
      <c r="EW1" s="3" t="s">
        <v>1502</v>
      </c>
      <c r="EX1" s="3" t="s">
        <v>1503</v>
      </c>
      <c r="EY1" s="3" t="s">
        <v>1504</v>
      </c>
      <c r="EZ1" s="3" t="s">
        <v>1505</v>
      </c>
      <c r="FA1" s="3" t="s">
        <v>1506</v>
      </c>
      <c r="FB1" s="3" t="s">
        <v>1507</v>
      </c>
      <c r="FC1" s="3" t="s">
        <v>1508</v>
      </c>
      <c r="FD1" s="3" t="s">
        <v>1509</v>
      </c>
      <c r="FE1" s="3" t="s">
        <v>1510</v>
      </c>
      <c r="FF1" s="3" t="s">
        <v>1511</v>
      </c>
      <c r="FG1" s="3" t="s">
        <v>1512</v>
      </c>
      <c r="FH1" s="3" t="s">
        <v>1513</v>
      </c>
      <c r="FI1" s="3" t="s">
        <v>1514</v>
      </c>
      <c r="FJ1" s="3" t="s">
        <v>1515</v>
      </c>
      <c r="FK1" s="3" t="s">
        <v>1516</v>
      </c>
      <c r="FL1" s="3" t="s">
        <v>1517</v>
      </c>
      <c r="FM1" s="3" t="s">
        <v>1518</v>
      </c>
      <c r="FN1" s="3" t="s">
        <v>1519</v>
      </c>
      <c r="FO1" s="3" t="s">
        <v>1520</v>
      </c>
      <c r="FP1" s="3" t="s">
        <v>1521</v>
      </c>
      <c r="FQ1" s="3" t="s">
        <v>1522</v>
      </c>
      <c r="FR1" s="3" t="s">
        <v>1523</v>
      </c>
      <c r="FS1" s="3" t="s">
        <v>1524</v>
      </c>
      <c r="FT1" s="3" t="s">
        <v>1525</v>
      </c>
      <c r="FU1" s="3" t="s">
        <v>1526</v>
      </c>
      <c r="FV1" s="3" t="s">
        <v>1527</v>
      </c>
      <c r="FW1" s="3" t="s">
        <v>1528</v>
      </c>
      <c r="FX1" s="3" t="s">
        <v>1529</v>
      </c>
      <c r="FY1" s="3" t="s">
        <v>1530</v>
      </c>
      <c r="FZ1" s="3" t="s">
        <v>1531</v>
      </c>
      <c r="GA1" s="3" t="s">
        <v>1532</v>
      </c>
      <c r="GB1" s="3" t="s">
        <v>1533</v>
      </c>
      <c r="GC1" s="3" t="s">
        <v>1534</v>
      </c>
      <c r="GD1" s="3" t="s">
        <v>1535</v>
      </c>
      <c r="GE1" s="3" t="s">
        <v>1536</v>
      </c>
      <c r="GF1" s="3" t="s">
        <v>1537</v>
      </c>
      <c r="GG1" s="3" t="s">
        <v>1538</v>
      </c>
      <c r="GH1" s="3" t="s">
        <v>1539</v>
      </c>
      <c r="GI1" s="3" t="s">
        <v>1540</v>
      </c>
      <c r="GJ1" s="3" t="s">
        <v>1541</v>
      </c>
      <c r="GK1" s="3" t="s">
        <v>1542</v>
      </c>
      <c r="GL1" s="3" t="s">
        <v>1543</v>
      </c>
      <c r="GM1" s="3" t="s">
        <v>1544</v>
      </c>
      <c r="GN1" s="3" t="s">
        <v>1545</v>
      </c>
      <c r="GO1" s="3" t="s">
        <v>1546</v>
      </c>
      <c r="GP1" s="3" t="s">
        <v>1547</v>
      </c>
      <c r="GQ1" s="3" t="s">
        <v>1548</v>
      </c>
      <c r="GR1" s="3" t="s">
        <v>1549</v>
      </c>
      <c r="GS1" s="3" t="s">
        <v>1550</v>
      </c>
      <c r="GT1" s="3" t="s">
        <v>1551</v>
      </c>
      <c r="GU1" s="3" t="s">
        <v>1552</v>
      </c>
      <c r="GV1" s="3" t="s">
        <v>1553</v>
      </c>
      <c r="GW1" s="3" t="s">
        <v>1554</v>
      </c>
      <c r="GX1" s="3" t="s">
        <v>1555</v>
      </c>
      <c r="GY1" s="3" t="s">
        <v>1556</v>
      </c>
      <c r="GZ1" s="3" t="s">
        <v>1557</v>
      </c>
      <c r="HA1" s="3" t="s">
        <v>1558</v>
      </c>
      <c r="HB1" s="3" t="s">
        <v>1559</v>
      </c>
      <c r="HC1" s="3" t="s">
        <v>1560</v>
      </c>
      <c r="HD1" s="3" t="s">
        <v>1561</v>
      </c>
      <c r="HE1" s="3" t="s">
        <v>1562</v>
      </c>
      <c r="HF1" s="3" t="s">
        <v>1563</v>
      </c>
      <c r="HG1" s="3" t="s">
        <v>1564</v>
      </c>
      <c r="HH1" s="3" t="s">
        <v>1565</v>
      </c>
      <c r="HI1" s="3" t="s">
        <v>1566</v>
      </c>
      <c r="HJ1" s="3" t="s">
        <v>1567</v>
      </c>
      <c r="HK1" s="3" t="s">
        <v>1568</v>
      </c>
      <c r="HL1" s="3" t="s">
        <v>1569</v>
      </c>
      <c r="HM1" s="3" t="s">
        <v>1570</v>
      </c>
      <c r="HN1" s="3" t="s">
        <v>1571</v>
      </c>
      <c r="HO1" s="3" t="s">
        <v>1572</v>
      </c>
      <c r="HP1" s="3" t="s">
        <v>1573</v>
      </c>
      <c r="HQ1" s="3" t="s">
        <v>1574</v>
      </c>
      <c r="HR1" s="3" t="s">
        <v>1575</v>
      </c>
      <c r="HS1" s="3" t="s">
        <v>1576</v>
      </c>
      <c r="HT1" s="3" t="s">
        <v>1577</v>
      </c>
      <c r="HU1" s="3" t="s">
        <v>1578</v>
      </c>
      <c r="HV1" s="3" t="s">
        <v>1579</v>
      </c>
      <c r="HW1" s="3" t="s">
        <v>1580</v>
      </c>
      <c r="HX1" s="3" t="s">
        <v>1581</v>
      </c>
      <c r="HY1" s="3" t="s">
        <v>1582</v>
      </c>
      <c r="HZ1" s="3" t="s">
        <v>1583</v>
      </c>
      <c r="IA1" s="3" t="s">
        <v>1584</v>
      </c>
      <c r="IB1" s="3" t="s">
        <v>1585</v>
      </c>
      <c r="IC1" s="3" t="s">
        <v>1586</v>
      </c>
      <c r="ID1" s="3" t="s">
        <v>1587</v>
      </c>
      <c r="IE1" s="3" t="s">
        <v>1588</v>
      </c>
      <c r="IF1" s="3" t="s">
        <v>1589</v>
      </c>
      <c r="IG1" s="3" t="s">
        <v>1590</v>
      </c>
      <c r="IH1" s="3" t="s">
        <v>1591</v>
      </c>
      <c r="II1" s="3" t="s">
        <v>1592</v>
      </c>
      <c r="IJ1" s="3" t="s">
        <v>1593</v>
      </c>
      <c r="IK1" s="3" t="s">
        <v>1594</v>
      </c>
      <c r="IL1" s="3" t="s">
        <v>1595</v>
      </c>
      <c r="IM1" s="3" t="s">
        <v>1596</v>
      </c>
      <c r="IN1" s="3" t="s">
        <v>1597</v>
      </c>
      <c r="IO1" s="3" t="s">
        <v>1598</v>
      </c>
      <c r="IP1" s="3" t="s">
        <v>1599</v>
      </c>
      <c r="IQ1" s="3" t="s">
        <v>1600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1601</v>
      </c>
      <c r="C10" s="8" t="s">
        <v>1602</v>
      </c>
      <c r="D10" s="8" t="s">
        <v>1603</v>
      </c>
      <c r="E10" s="8" t="s">
        <v>1604</v>
      </c>
      <c r="F10" s="8" t="s">
        <v>1605</v>
      </c>
      <c r="G10" s="8" t="s">
        <v>1606</v>
      </c>
      <c r="H10" s="8" t="s">
        <v>1607</v>
      </c>
      <c r="I10" s="8" t="s">
        <v>1608</v>
      </c>
      <c r="J10" s="8" t="s">
        <v>1609</v>
      </c>
      <c r="K10" s="8" t="s">
        <v>1610</v>
      </c>
      <c r="L10" s="8" t="s">
        <v>1611</v>
      </c>
      <c r="M10" s="8" t="s">
        <v>1612</v>
      </c>
      <c r="N10" s="8" t="s">
        <v>1613</v>
      </c>
      <c r="O10" s="8" t="s">
        <v>1614</v>
      </c>
      <c r="P10" s="8" t="s">
        <v>1615</v>
      </c>
      <c r="Q10" s="8" t="s">
        <v>1616</v>
      </c>
      <c r="R10" s="8" t="s">
        <v>1617</v>
      </c>
      <c r="S10" s="8" t="s">
        <v>1618</v>
      </c>
      <c r="T10" s="8" t="s">
        <v>1619</v>
      </c>
      <c r="U10" s="8" t="s">
        <v>1620</v>
      </c>
      <c r="V10" s="8" t="s">
        <v>1621</v>
      </c>
      <c r="W10" s="8" t="s">
        <v>1622</v>
      </c>
      <c r="X10" s="8" t="s">
        <v>1623</v>
      </c>
      <c r="Y10" s="8" t="s">
        <v>1624</v>
      </c>
      <c r="Z10" s="8" t="s">
        <v>1625</v>
      </c>
      <c r="AA10" s="8" t="s">
        <v>1626</v>
      </c>
      <c r="AB10" s="8" t="s">
        <v>1627</v>
      </c>
      <c r="AC10" s="8" t="s">
        <v>1628</v>
      </c>
      <c r="AD10" s="8" t="s">
        <v>1629</v>
      </c>
      <c r="AE10" s="8" t="s">
        <v>1630</v>
      </c>
      <c r="AF10" s="8" t="s">
        <v>1631</v>
      </c>
      <c r="AG10" s="8" t="s">
        <v>1632</v>
      </c>
      <c r="AH10" s="8" t="s">
        <v>1633</v>
      </c>
      <c r="AI10" s="8" t="s">
        <v>1634</v>
      </c>
      <c r="AJ10" s="8" t="s">
        <v>1635</v>
      </c>
      <c r="AK10" s="8" t="s">
        <v>1636</v>
      </c>
      <c r="AL10" s="8" t="s">
        <v>1637</v>
      </c>
      <c r="AM10" s="8" t="s">
        <v>1638</v>
      </c>
      <c r="AN10" s="8" t="s">
        <v>1639</v>
      </c>
      <c r="AO10" s="8" t="s">
        <v>1640</v>
      </c>
      <c r="AP10" s="8" t="s">
        <v>1641</v>
      </c>
      <c r="AQ10" s="8" t="s">
        <v>1642</v>
      </c>
      <c r="AR10" s="8" t="s">
        <v>1643</v>
      </c>
      <c r="AS10" s="8" t="s">
        <v>1644</v>
      </c>
      <c r="AT10" s="8" t="s">
        <v>1645</v>
      </c>
      <c r="AU10" s="8" t="s">
        <v>1646</v>
      </c>
      <c r="AV10" s="8" t="s">
        <v>1647</v>
      </c>
      <c r="AW10" s="8" t="s">
        <v>1648</v>
      </c>
      <c r="AX10" s="8" t="s">
        <v>1649</v>
      </c>
      <c r="AY10" s="8" t="s">
        <v>1650</v>
      </c>
      <c r="AZ10" s="8" t="s">
        <v>1651</v>
      </c>
      <c r="BA10" s="8" t="s">
        <v>1652</v>
      </c>
      <c r="BB10" s="8" t="s">
        <v>1653</v>
      </c>
      <c r="BC10" s="8" t="s">
        <v>1654</v>
      </c>
      <c r="BD10" s="8" t="s">
        <v>1655</v>
      </c>
      <c r="BE10" s="8" t="s">
        <v>1656</v>
      </c>
      <c r="BF10" s="8" t="s">
        <v>1657</v>
      </c>
      <c r="BG10" s="8" t="s">
        <v>1658</v>
      </c>
      <c r="BH10" s="8" t="s">
        <v>1659</v>
      </c>
      <c r="BI10" s="8" t="s">
        <v>1660</v>
      </c>
      <c r="BJ10" s="8" t="s">
        <v>1661</v>
      </c>
      <c r="BK10" s="8" t="s">
        <v>1662</v>
      </c>
      <c r="BL10" s="8" t="s">
        <v>1663</v>
      </c>
      <c r="BM10" s="8" t="s">
        <v>1664</v>
      </c>
      <c r="BN10" s="8" t="s">
        <v>1665</v>
      </c>
      <c r="BO10" s="8" t="s">
        <v>1666</v>
      </c>
      <c r="BP10" s="8" t="s">
        <v>1667</v>
      </c>
      <c r="BQ10" s="8" t="s">
        <v>1668</v>
      </c>
      <c r="BR10" s="8" t="s">
        <v>1669</v>
      </c>
      <c r="BS10" s="8" t="s">
        <v>1670</v>
      </c>
      <c r="BT10" s="8" t="s">
        <v>1671</v>
      </c>
      <c r="BU10" s="8" t="s">
        <v>1672</v>
      </c>
      <c r="BV10" s="8" t="s">
        <v>1673</v>
      </c>
      <c r="BW10" s="8" t="s">
        <v>1674</v>
      </c>
      <c r="BX10" s="8" t="s">
        <v>1675</v>
      </c>
      <c r="BY10" s="8" t="s">
        <v>1676</v>
      </c>
      <c r="BZ10" s="8" t="s">
        <v>1677</v>
      </c>
      <c r="CA10" s="8" t="s">
        <v>1678</v>
      </c>
      <c r="CB10" s="8" t="s">
        <v>1679</v>
      </c>
      <c r="CC10" s="8" t="s">
        <v>1680</v>
      </c>
      <c r="CD10" s="8" t="s">
        <v>1681</v>
      </c>
      <c r="CE10" s="8" t="s">
        <v>1682</v>
      </c>
      <c r="CF10" s="8" t="s">
        <v>1683</v>
      </c>
      <c r="CG10" s="8" t="s">
        <v>1684</v>
      </c>
      <c r="CH10" s="8" t="s">
        <v>1685</v>
      </c>
      <c r="CI10" s="8" t="s">
        <v>1686</v>
      </c>
      <c r="CJ10" s="8" t="s">
        <v>1687</v>
      </c>
      <c r="CK10" s="8" t="s">
        <v>1688</v>
      </c>
      <c r="CL10" s="8" t="s">
        <v>1689</v>
      </c>
      <c r="CM10" s="8" t="s">
        <v>1690</v>
      </c>
      <c r="CN10" s="8" t="s">
        <v>1691</v>
      </c>
      <c r="CO10" s="8" t="s">
        <v>1692</v>
      </c>
      <c r="CP10" s="8" t="s">
        <v>1693</v>
      </c>
      <c r="CQ10" s="8" t="s">
        <v>1694</v>
      </c>
      <c r="CR10" s="8" t="s">
        <v>1695</v>
      </c>
      <c r="CS10" s="8" t="s">
        <v>1696</v>
      </c>
      <c r="CT10" s="8" t="s">
        <v>1697</v>
      </c>
      <c r="CU10" s="8" t="s">
        <v>1698</v>
      </c>
      <c r="CV10" s="8" t="s">
        <v>1699</v>
      </c>
      <c r="CW10" s="8" t="s">
        <v>1700</v>
      </c>
      <c r="CX10" s="8" t="s">
        <v>1701</v>
      </c>
      <c r="CY10" s="8" t="s">
        <v>1702</v>
      </c>
      <c r="CZ10" s="8" t="s">
        <v>1703</v>
      </c>
      <c r="DA10" s="8" t="s">
        <v>1704</v>
      </c>
      <c r="DB10" s="8" t="s">
        <v>1705</v>
      </c>
      <c r="DC10" s="8" t="s">
        <v>1706</v>
      </c>
      <c r="DD10" s="8" t="s">
        <v>1707</v>
      </c>
      <c r="DE10" s="8" t="s">
        <v>1708</v>
      </c>
      <c r="DF10" s="8" t="s">
        <v>1709</v>
      </c>
      <c r="DG10" s="8" t="s">
        <v>1710</v>
      </c>
      <c r="DH10" s="8" t="s">
        <v>1711</v>
      </c>
      <c r="DI10" s="8" t="s">
        <v>1712</v>
      </c>
      <c r="DJ10" s="8" t="s">
        <v>1713</v>
      </c>
      <c r="DK10" s="8" t="s">
        <v>1714</v>
      </c>
      <c r="DL10" s="8" t="s">
        <v>1715</v>
      </c>
      <c r="DM10" s="8" t="s">
        <v>1716</v>
      </c>
      <c r="DN10" s="8" t="s">
        <v>1717</v>
      </c>
      <c r="DO10" s="8" t="s">
        <v>1718</v>
      </c>
      <c r="DP10" s="8" t="s">
        <v>1719</v>
      </c>
      <c r="DQ10" s="8" t="s">
        <v>1720</v>
      </c>
      <c r="DR10" s="8" t="s">
        <v>1721</v>
      </c>
      <c r="DS10" s="8" t="s">
        <v>1722</v>
      </c>
      <c r="DT10" s="8" t="s">
        <v>1723</v>
      </c>
      <c r="DU10" s="8" t="s">
        <v>1724</v>
      </c>
      <c r="DV10" s="8" t="s">
        <v>1725</v>
      </c>
      <c r="DW10" s="8" t="s">
        <v>1726</v>
      </c>
      <c r="DX10" s="8" t="s">
        <v>1727</v>
      </c>
      <c r="DY10" s="8" t="s">
        <v>1728</v>
      </c>
      <c r="DZ10" s="8" t="s">
        <v>1729</v>
      </c>
      <c r="EA10" s="8" t="s">
        <v>1730</v>
      </c>
      <c r="EB10" s="8" t="s">
        <v>1731</v>
      </c>
      <c r="EC10" s="8" t="s">
        <v>1732</v>
      </c>
      <c r="ED10" s="8" t="s">
        <v>1733</v>
      </c>
      <c r="EE10" s="8" t="s">
        <v>1734</v>
      </c>
      <c r="EF10" s="8" t="s">
        <v>1735</v>
      </c>
      <c r="EG10" s="8" t="s">
        <v>1736</v>
      </c>
      <c r="EH10" s="8" t="s">
        <v>1737</v>
      </c>
      <c r="EI10" s="8" t="s">
        <v>1738</v>
      </c>
      <c r="EJ10" s="8" t="s">
        <v>1739</v>
      </c>
      <c r="EK10" s="8" t="s">
        <v>1740</v>
      </c>
      <c r="EL10" s="8" t="s">
        <v>1741</v>
      </c>
      <c r="EM10" s="8" t="s">
        <v>1742</v>
      </c>
      <c r="EN10" s="8" t="s">
        <v>1743</v>
      </c>
      <c r="EO10" s="8" t="s">
        <v>1744</v>
      </c>
      <c r="EP10" s="8" t="s">
        <v>1745</v>
      </c>
      <c r="EQ10" s="8" t="s">
        <v>1746</v>
      </c>
      <c r="ER10" s="8" t="s">
        <v>1747</v>
      </c>
      <c r="ES10" s="8" t="s">
        <v>1748</v>
      </c>
      <c r="ET10" s="8" t="s">
        <v>1749</v>
      </c>
      <c r="EU10" s="8" t="s">
        <v>1750</v>
      </c>
      <c r="EV10" s="8" t="s">
        <v>1751</v>
      </c>
      <c r="EW10" s="8" t="s">
        <v>1752</v>
      </c>
      <c r="EX10" s="8" t="s">
        <v>1753</v>
      </c>
      <c r="EY10" s="8" t="s">
        <v>1754</v>
      </c>
      <c r="EZ10" s="8" t="s">
        <v>1755</v>
      </c>
      <c r="FA10" s="8" t="s">
        <v>1756</v>
      </c>
      <c r="FB10" s="8" t="s">
        <v>1757</v>
      </c>
      <c r="FC10" s="8" t="s">
        <v>1758</v>
      </c>
      <c r="FD10" s="8" t="s">
        <v>1759</v>
      </c>
      <c r="FE10" s="8" t="s">
        <v>1760</v>
      </c>
      <c r="FF10" s="8" t="s">
        <v>1761</v>
      </c>
      <c r="FG10" s="8" t="s">
        <v>1762</v>
      </c>
      <c r="FH10" s="8" t="s">
        <v>1763</v>
      </c>
      <c r="FI10" s="8" t="s">
        <v>1764</v>
      </c>
      <c r="FJ10" s="8" t="s">
        <v>1765</v>
      </c>
      <c r="FK10" s="8" t="s">
        <v>1766</v>
      </c>
      <c r="FL10" s="8" t="s">
        <v>1767</v>
      </c>
      <c r="FM10" s="8" t="s">
        <v>1768</v>
      </c>
      <c r="FN10" s="8" t="s">
        <v>1769</v>
      </c>
      <c r="FO10" s="8" t="s">
        <v>1770</v>
      </c>
      <c r="FP10" s="8" t="s">
        <v>1771</v>
      </c>
      <c r="FQ10" s="8" t="s">
        <v>1772</v>
      </c>
      <c r="FR10" s="8" t="s">
        <v>1773</v>
      </c>
      <c r="FS10" s="8" t="s">
        <v>1774</v>
      </c>
      <c r="FT10" s="8" t="s">
        <v>1775</v>
      </c>
      <c r="FU10" s="8" t="s">
        <v>1776</v>
      </c>
      <c r="FV10" s="8" t="s">
        <v>1777</v>
      </c>
      <c r="FW10" s="8" t="s">
        <v>1778</v>
      </c>
      <c r="FX10" s="8" t="s">
        <v>1779</v>
      </c>
      <c r="FY10" s="8" t="s">
        <v>1780</v>
      </c>
      <c r="FZ10" s="8" t="s">
        <v>1781</v>
      </c>
      <c r="GA10" s="8" t="s">
        <v>1782</v>
      </c>
      <c r="GB10" s="8" t="s">
        <v>1783</v>
      </c>
      <c r="GC10" s="8" t="s">
        <v>1784</v>
      </c>
      <c r="GD10" s="8" t="s">
        <v>1785</v>
      </c>
      <c r="GE10" s="8" t="s">
        <v>1786</v>
      </c>
      <c r="GF10" s="8" t="s">
        <v>1787</v>
      </c>
      <c r="GG10" s="8" t="s">
        <v>1788</v>
      </c>
      <c r="GH10" s="8" t="s">
        <v>1789</v>
      </c>
      <c r="GI10" s="8" t="s">
        <v>1790</v>
      </c>
      <c r="GJ10" s="8" t="s">
        <v>1791</v>
      </c>
      <c r="GK10" s="8" t="s">
        <v>1792</v>
      </c>
      <c r="GL10" s="8" t="s">
        <v>1793</v>
      </c>
      <c r="GM10" s="8" t="s">
        <v>1794</v>
      </c>
      <c r="GN10" s="8" t="s">
        <v>1795</v>
      </c>
      <c r="GO10" s="8" t="s">
        <v>1796</v>
      </c>
      <c r="GP10" s="8" t="s">
        <v>1797</v>
      </c>
      <c r="GQ10" s="8" t="s">
        <v>1798</v>
      </c>
      <c r="GR10" s="8" t="s">
        <v>1799</v>
      </c>
      <c r="GS10" s="8" t="s">
        <v>1800</v>
      </c>
      <c r="GT10" s="8" t="s">
        <v>1801</v>
      </c>
      <c r="GU10" s="8" t="s">
        <v>1802</v>
      </c>
      <c r="GV10" s="8" t="s">
        <v>1803</v>
      </c>
      <c r="GW10" s="8" t="s">
        <v>1804</v>
      </c>
      <c r="GX10" s="8" t="s">
        <v>1805</v>
      </c>
      <c r="GY10" s="8" t="s">
        <v>1806</v>
      </c>
      <c r="GZ10" s="8" t="s">
        <v>1807</v>
      </c>
      <c r="HA10" s="8" t="s">
        <v>1808</v>
      </c>
      <c r="HB10" s="8" t="s">
        <v>1809</v>
      </c>
      <c r="HC10" s="8" t="s">
        <v>1810</v>
      </c>
      <c r="HD10" s="8" t="s">
        <v>1811</v>
      </c>
      <c r="HE10" s="8" t="s">
        <v>1812</v>
      </c>
      <c r="HF10" s="8" t="s">
        <v>1813</v>
      </c>
      <c r="HG10" s="8" t="s">
        <v>1814</v>
      </c>
      <c r="HH10" s="8" t="s">
        <v>1815</v>
      </c>
      <c r="HI10" s="8" t="s">
        <v>1816</v>
      </c>
      <c r="HJ10" s="8" t="s">
        <v>1817</v>
      </c>
      <c r="HK10" s="8" t="s">
        <v>1818</v>
      </c>
      <c r="HL10" s="8" t="s">
        <v>1819</v>
      </c>
      <c r="HM10" s="8" t="s">
        <v>1820</v>
      </c>
      <c r="HN10" s="8" t="s">
        <v>1821</v>
      </c>
      <c r="HO10" s="8" t="s">
        <v>1822</v>
      </c>
      <c r="HP10" s="8" t="s">
        <v>1823</v>
      </c>
      <c r="HQ10" s="8" t="s">
        <v>1824</v>
      </c>
      <c r="HR10" s="8" t="s">
        <v>1825</v>
      </c>
      <c r="HS10" s="8" t="s">
        <v>1826</v>
      </c>
      <c r="HT10" s="8" t="s">
        <v>1827</v>
      </c>
      <c r="HU10" s="8" t="s">
        <v>1828</v>
      </c>
      <c r="HV10" s="8" t="s">
        <v>1829</v>
      </c>
      <c r="HW10" s="8" t="s">
        <v>1830</v>
      </c>
      <c r="HX10" s="8" t="s">
        <v>1831</v>
      </c>
      <c r="HY10" s="8" t="s">
        <v>1832</v>
      </c>
      <c r="HZ10" s="8" t="s">
        <v>1833</v>
      </c>
      <c r="IA10" s="8" t="s">
        <v>1834</v>
      </c>
      <c r="IB10" s="8" t="s">
        <v>1835</v>
      </c>
      <c r="IC10" s="8" t="s">
        <v>1836</v>
      </c>
      <c r="ID10" s="8" t="s">
        <v>1837</v>
      </c>
      <c r="IE10" s="8" t="s">
        <v>1838</v>
      </c>
      <c r="IF10" s="8" t="s">
        <v>1839</v>
      </c>
      <c r="IG10" s="8" t="s">
        <v>1840</v>
      </c>
      <c r="IH10" s="8" t="s">
        <v>1841</v>
      </c>
      <c r="II10" s="8" t="s">
        <v>1842</v>
      </c>
      <c r="IJ10" s="8" t="s">
        <v>1843</v>
      </c>
      <c r="IK10" s="8" t="s">
        <v>1844</v>
      </c>
      <c r="IL10" s="8" t="s">
        <v>1845</v>
      </c>
      <c r="IM10" s="8" t="s">
        <v>1846</v>
      </c>
      <c r="IN10" s="8" t="s">
        <v>1847</v>
      </c>
      <c r="IO10" s="8" t="s">
        <v>1848</v>
      </c>
      <c r="IP10" s="8" t="s">
        <v>1849</v>
      </c>
      <c r="IQ10" s="8" t="s">
        <v>1850</v>
      </c>
    </row>
    <row r="11" spans="1:251">
      <c r="A11" s="10">
        <v>42036</v>
      </c>
      <c r="B11" s="9">
        <v>27.872</v>
      </c>
      <c r="C11" s="9">
        <v>19.202000000000002</v>
      </c>
      <c r="D11" s="9">
        <v>8.67</v>
      </c>
      <c r="E11" s="9">
        <v>13</v>
      </c>
      <c r="F11" s="9">
        <v>15</v>
      </c>
      <c r="G11" s="9">
        <v>10</v>
      </c>
      <c r="H11" s="9">
        <v>102.705</v>
      </c>
      <c r="I11" s="9">
        <v>44.106999999999999</v>
      </c>
      <c r="J11" s="9">
        <v>58.597999999999999</v>
      </c>
      <c r="K11" s="9">
        <v>39.39</v>
      </c>
      <c r="L11" s="9">
        <v>13.736000000000001</v>
      </c>
      <c r="M11" s="9">
        <v>25.655000000000001</v>
      </c>
      <c r="N11" s="9">
        <v>39.195</v>
      </c>
      <c r="O11" s="9">
        <v>19.641999999999999</v>
      </c>
      <c r="P11" s="9">
        <v>19.553000000000001</v>
      </c>
      <c r="Q11" s="9">
        <v>14.99</v>
      </c>
      <c r="R11" s="9">
        <v>5.7859999999999996</v>
      </c>
      <c r="S11" s="9">
        <v>9.2040000000000006</v>
      </c>
      <c r="T11" s="9">
        <v>9.1300000000000008</v>
      </c>
      <c r="U11" s="9">
        <v>4.9429999999999996</v>
      </c>
      <c r="V11" s="9">
        <v>4.1870000000000003</v>
      </c>
      <c r="W11" s="9">
        <v>10</v>
      </c>
      <c r="X11" s="9">
        <v>13</v>
      </c>
      <c r="Y11" s="9">
        <v>10</v>
      </c>
      <c r="Z11" s="9">
        <v>97.409000000000006</v>
      </c>
      <c r="AA11" s="9">
        <v>32.255000000000003</v>
      </c>
      <c r="AB11" s="9">
        <v>65.153999999999996</v>
      </c>
      <c r="AC11" s="9">
        <v>23.231999999999999</v>
      </c>
      <c r="AD11" s="9">
        <v>3.7919999999999998</v>
      </c>
      <c r="AE11" s="9">
        <v>19.440999999999999</v>
      </c>
      <c r="AF11" s="9">
        <v>49.185000000000002</v>
      </c>
      <c r="AG11" s="9">
        <v>13.785</v>
      </c>
      <c r="AH11" s="9">
        <v>35.4</v>
      </c>
      <c r="AI11" s="9">
        <v>16.366</v>
      </c>
      <c r="AJ11" s="9">
        <v>8.1539999999999999</v>
      </c>
      <c r="AK11" s="9">
        <v>8.2119999999999997</v>
      </c>
      <c r="AL11" s="9">
        <v>8.6259999999999994</v>
      </c>
      <c r="AM11" s="9">
        <v>6.5250000000000004</v>
      </c>
      <c r="AN11" s="9">
        <v>2.1019999999999999</v>
      </c>
      <c r="AO11" s="9">
        <v>14</v>
      </c>
      <c r="AP11" s="9">
        <v>18</v>
      </c>
      <c r="AQ11" s="9">
        <v>12.635</v>
      </c>
      <c r="AR11" s="9">
        <v>62.274000000000001</v>
      </c>
      <c r="AS11" s="9">
        <v>22.28</v>
      </c>
      <c r="AT11" s="9">
        <v>39.994</v>
      </c>
      <c r="AU11" s="9">
        <v>13.225</v>
      </c>
      <c r="AV11" s="9">
        <v>2.5009999999999999</v>
      </c>
      <c r="AW11" s="9">
        <v>10.724</v>
      </c>
      <c r="AX11" s="9">
        <v>31.009</v>
      </c>
      <c r="AY11" s="9">
        <v>9.5860000000000003</v>
      </c>
      <c r="AZ11" s="9">
        <v>21.422999999999998</v>
      </c>
      <c r="BA11" s="9">
        <v>12.347</v>
      </c>
      <c r="BB11" s="9">
        <v>6.2069999999999999</v>
      </c>
      <c r="BC11" s="9">
        <v>6.14</v>
      </c>
      <c r="BD11" s="9">
        <v>5.694</v>
      </c>
      <c r="BE11" s="9">
        <v>3.9860000000000002</v>
      </c>
      <c r="BF11" s="9">
        <v>1.708</v>
      </c>
      <c r="BG11" s="9">
        <v>15</v>
      </c>
      <c r="BH11" s="9">
        <v>17.641999999999999</v>
      </c>
      <c r="BI11" s="9">
        <v>13.464</v>
      </c>
      <c r="BJ11" s="9">
        <v>35.134999999999998</v>
      </c>
      <c r="BK11" s="9">
        <v>9.9749999999999996</v>
      </c>
      <c r="BL11" s="9">
        <v>25.16</v>
      </c>
      <c r="BM11" s="9">
        <v>10.007999999999999</v>
      </c>
      <c r="BN11" s="9">
        <v>1.2909999999999999</v>
      </c>
      <c r="BO11" s="9">
        <v>8.7159999999999993</v>
      </c>
      <c r="BP11" s="9">
        <v>18.175999999999998</v>
      </c>
      <c r="BQ11" s="9">
        <v>4.1980000000000004</v>
      </c>
      <c r="BR11" s="9">
        <v>13.977</v>
      </c>
      <c r="BS11" s="9">
        <v>4.0190000000000001</v>
      </c>
      <c r="BT11" s="9">
        <v>1.9470000000000001</v>
      </c>
      <c r="BU11" s="9">
        <v>2.0720000000000001</v>
      </c>
      <c r="BV11" s="9">
        <v>2.9329999999999998</v>
      </c>
      <c r="BW11" s="9">
        <v>2.5390000000000001</v>
      </c>
      <c r="BX11" s="9">
        <v>0.39400000000000002</v>
      </c>
      <c r="BY11" s="9">
        <v>12</v>
      </c>
      <c r="BZ11" s="9">
        <v>17.863</v>
      </c>
      <c r="CA11" s="9">
        <v>10</v>
      </c>
      <c r="CB11" s="9">
        <v>82.382000000000005</v>
      </c>
      <c r="CC11" s="9">
        <v>28.506</v>
      </c>
      <c r="CD11" s="9">
        <v>53.875999999999998</v>
      </c>
      <c r="CE11" s="9">
        <v>22.417999999999999</v>
      </c>
      <c r="CF11" s="9">
        <v>3.6</v>
      </c>
      <c r="CG11" s="9">
        <v>18.818000000000001</v>
      </c>
      <c r="CH11" s="9">
        <v>34.850999999999999</v>
      </c>
      <c r="CI11" s="9">
        <v>9.39</v>
      </c>
      <c r="CJ11" s="9">
        <v>25.460999999999999</v>
      </c>
      <c r="CK11" s="9">
        <v>14.997999999999999</v>
      </c>
      <c r="CL11" s="9">
        <v>7.782</v>
      </c>
      <c r="CM11" s="9">
        <v>7.2160000000000002</v>
      </c>
      <c r="CN11" s="9">
        <v>10.116</v>
      </c>
      <c r="CO11" s="9">
        <v>7.734</v>
      </c>
      <c r="CP11" s="9">
        <v>2.3820000000000001</v>
      </c>
      <c r="CQ11" s="9">
        <v>13</v>
      </c>
      <c r="CR11" s="9">
        <v>20</v>
      </c>
      <c r="CS11" s="9">
        <v>10</v>
      </c>
      <c r="CT11" s="9">
        <v>46.253999999999998</v>
      </c>
      <c r="CU11" s="9">
        <v>15.254</v>
      </c>
      <c r="CV11" s="9">
        <v>31</v>
      </c>
      <c r="CW11" s="9">
        <v>11.814</v>
      </c>
      <c r="CX11" s="9">
        <v>1.77</v>
      </c>
      <c r="CY11" s="9">
        <v>10.044</v>
      </c>
      <c r="CZ11" s="9">
        <v>17.649999999999999</v>
      </c>
      <c r="DA11" s="9">
        <v>4.8650000000000002</v>
      </c>
      <c r="DB11" s="9">
        <v>12.785</v>
      </c>
      <c r="DC11" s="9">
        <v>9.5660000000000007</v>
      </c>
      <c r="DD11" s="9">
        <v>3.778</v>
      </c>
      <c r="DE11" s="9">
        <v>5.7889999999999997</v>
      </c>
      <c r="DF11" s="9">
        <v>7.2229999999999999</v>
      </c>
      <c r="DG11" s="9">
        <v>4.8410000000000002</v>
      </c>
      <c r="DH11" s="9">
        <v>2.3820000000000001</v>
      </c>
      <c r="DI11" s="9">
        <v>15</v>
      </c>
      <c r="DJ11" s="9">
        <v>20.449000000000002</v>
      </c>
      <c r="DK11" s="9">
        <v>11</v>
      </c>
      <c r="DL11" s="9">
        <v>36.128</v>
      </c>
      <c r="DM11" s="9">
        <v>13.252000000000001</v>
      </c>
      <c r="DN11" s="9">
        <v>22.876000000000001</v>
      </c>
      <c r="DO11" s="9">
        <v>10.603</v>
      </c>
      <c r="DP11" s="9">
        <v>1.83</v>
      </c>
      <c r="DQ11" s="9">
        <v>8.7739999999999991</v>
      </c>
      <c r="DR11" s="9">
        <v>17.201000000000001</v>
      </c>
      <c r="DS11" s="9">
        <v>4.5250000000000004</v>
      </c>
      <c r="DT11" s="9">
        <v>12.675000000000001</v>
      </c>
      <c r="DU11" s="9">
        <v>5.431</v>
      </c>
      <c r="DV11" s="9">
        <v>4.0049999999999999</v>
      </c>
      <c r="DW11" s="9">
        <v>1.427</v>
      </c>
      <c r="DX11" s="9">
        <v>2.8929999999999998</v>
      </c>
      <c r="DY11" s="9">
        <v>2.8929999999999998</v>
      </c>
      <c r="DZ11" s="9">
        <v>0</v>
      </c>
      <c r="EA11" s="9">
        <v>12</v>
      </c>
      <c r="EB11" s="9">
        <v>19.96</v>
      </c>
      <c r="EC11" s="9">
        <v>10</v>
      </c>
      <c r="ED11" s="9">
        <v>4.3970000000000002</v>
      </c>
      <c r="EE11" s="9">
        <v>3.339</v>
      </c>
      <c r="EF11" s="9">
        <v>1.0580000000000001</v>
      </c>
      <c r="EG11" s="9">
        <v>2.2290000000000001</v>
      </c>
      <c r="EH11" s="9">
        <v>1.7070000000000001</v>
      </c>
      <c r="EI11" s="9">
        <v>0.52200000000000002</v>
      </c>
      <c r="EJ11" s="9">
        <v>0.53600000000000003</v>
      </c>
      <c r="EK11" s="9">
        <v>0</v>
      </c>
      <c r="EL11" s="9">
        <v>0.53600000000000003</v>
      </c>
      <c r="EM11" s="9">
        <v>1.6319999999999999</v>
      </c>
      <c r="EN11" s="9">
        <v>1.6319999999999999</v>
      </c>
      <c r="EO11" s="9">
        <v>0</v>
      </c>
      <c r="EP11" s="9">
        <v>0</v>
      </c>
      <c r="EQ11" s="9">
        <v>0</v>
      </c>
      <c r="ER11" s="9">
        <v>0</v>
      </c>
      <c r="ES11" s="9">
        <v>11.5</v>
      </c>
      <c r="ET11" s="9">
        <v>14.648999999999999</v>
      </c>
      <c r="EU11" s="9">
        <v>11.04</v>
      </c>
      <c r="EV11" s="9">
        <v>252.268</v>
      </c>
      <c r="EW11" s="9">
        <v>89.427000000000007</v>
      </c>
      <c r="EX11" s="9">
        <v>162.84100000000001</v>
      </c>
      <c r="EY11" s="9">
        <v>78.497</v>
      </c>
      <c r="EZ11" s="9">
        <v>16.913</v>
      </c>
      <c r="FA11" s="9">
        <v>61.584000000000003</v>
      </c>
      <c r="FB11" s="9">
        <v>109.167</v>
      </c>
      <c r="FC11" s="9">
        <v>37.755000000000003</v>
      </c>
      <c r="FD11" s="9">
        <v>71.412000000000006</v>
      </c>
      <c r="FE11" s="9">
        <v>41.697000000000003</v>
      </c>
      <c r="FF11" s="9">
        <v>19.911000000000001</v>
      </c>
      <c r="FG11" s="9">
        <v>21.786000000000001</v>
      </c>
      <c r="FH11" s="9">
        <v>22.905999999999999</v>
      </c>
      <c r="FI11" s="9">
        <v>14.848000000000001</v>
      </c>
      <c r="FJ11" s="9">
        <v>8.0589999999999993</v>
      </c>
      <c r="FK11" s="9">
        <v>13</v>
      </c>
      <c r="FL11" s="9">
        <v>15</v>
      </c>
      <c r="FM11" s="9">
        <v>10</v>
      </c>
      <c r="FN11" s="9">
        <v>72.141999999999996</v>
      </c>
      <c r="FO11" s="9">
        <v>19.427</v>
      </c>
      <c r="FP11" s="9">
        <v>52.713999999999999</v>
      </c>
      <c r="FQ11" s="9">
        <v>24.210999999999999</v>
      </c>
      <c r="FR11" s="9">
        <v>2.5379999999999998</v>
      </c>
      <c r="FS11" s="9">
        <v>21.672999999999998</v>
      </c>
      <c r="FT11" s="9">
        <v>36.887999999999998</v>
      </c>
      <c r="FU11" s="9">
        <v>11.89</v>
      </c>
      <c r="FV11" s="9">
        <v>24.998999999999999</v>
      </c>
      <c r="FW11" s="9">
        <v>9.2769999999999992</v>
      </c>
      <c r="FX11" s="9">
        <v>4.242</v>
      </c>
      <c r="FY11" s="9">
        <v>5.0350000000000001</v>
      </c>
      <c r="FZ11" s="9">
        <v>1.7649999999999999</v>
      </c>
      <c r="GA11" s="9">
        <v>0.75700000000000001</v>
      </c>
      <c r="GB11" s="9">
        <v>1.008</v>
      </c>
      <c r="GC11" s="9">
        <v>12</v>
      </c>
      <c r="GD11" s="9">
        <v>15</v>
      </c>
      <c r="GE11" s="9">
        <v>10</v>
      </c>
      <c r="GF11" s="9">
        <v>180.126</v>
      </c>
      <c r="GG11" s="9">
        <v>69.998999999999995</v>
      </c>
      <c r="GH11" s="9">
        <v>110.127</v>
      </c>
      <c r="GI11" s="9">
        <v>54.284999999999997</v>
      </c>
      <c r="GJ11" s="9">
        <v>14.374000000000001</v>
      </c>
      <c r="GK11" s="9">
        <v>39.911000000000001</v>
      </c>
      <c r="GL11" s="9">
        <v>72.278999999999996</v>
      </c>
      <c r="GM11" s="9">
        <v>25.866</v>
      </c>
      <c r="GN11" s="9">
        <v>46.412999999999997</v>
      </c>
      <c r="GO11" s="9">
        <v>32.42</v>
      </c>
      <c r="GP11" s="9">
        <v>15.669</v>
      </c>
      <c r="GQ11" s="9">
        <v>16.751000000000001</v>
      </c>
      <c r="GR11" s="9">
        <v>21.141999999999999</v>
      </c>
      <c r="GS11" s="9">
        <v>14.090999999999999</v>
      </c>
      <c r="GT11" s="9">
        <v>7.0510000000000002</v>
      </c>
      <c r="GU11" s="9">
        <v>13</v>
      </c>
      <c r="GV11" s="9">
        <v>15.996</v>
      </c>
      <c r="GW11" s="9">
        <v>10.454000000000001</v>
      </c>
      <c r="GX11" s="9">
        <v>34.625999999999998</v>
      </c>
      <c r="GY11" s="9">
        <v>18.780999999999999</v>
      </c>
      <c r="GZ11" s="9">
        <v>15.845000000000001</v>
      </c>
      <c r="HA11" s="9">
        <v>8.7729999999999997</v>
      </c>
      <c r="HB11" s="9">
        <v>5.9219999999999997</v>
      </c>
      <c r="HC11" s="9">
        <v>2.851</v>
      </c>
      <c r="HD11" s="9">
        <v>14.599</v>
      </c>
      <c r="HE11" s="9">
        <v>5.0620000000000003</v>
      </c>
      <c r="HF11" s="9">
        <v>9.5370000000000008</v>
      </c>
      <c r="HG11" s="9">
        <v>6.2880000000000003</v>
      </c>
      <c r="HH11" s="9">
        <v>3.4430000000000001</v>
      </c>
      <c r="HI11" s="9">
        <v>2.8450000000000002</v>
      </c>
      <c r="HJ11" s="9">
        <v>4.9660000000000002</v>
      </c>
      <c r="HK11" s="9">
        <v>4.3540000000000001</v>
      </c>
      <c r="HL11" s="9">
        <v>0.61199999999999999</v>
      </c>
      <c r="HM11" s="9">
        <v>15</v>
      </c>
      <c r="HN11" s="9">
        <v>15.92</v>
      </c>
      <c r="HO11" s="9">
        <v>14.887</v>
      </c>
      <c r="HP11" s="9">
        <v>7.1189999999999998</v>
      </c>
      <c r="HQ11" s="9">
        <v>5.2130000000000001</v>
      </c>
      <c r="HR11" s="9">
        <v>1.9059999999999999</v>
      </c>
      <c r="HS11" s="9">
        <v>0.621</v>
      </c>
      <c r="HT11" s="9">
        <v>0</v>
      </c>
      <c r="HU11" s="9">
        <v>0.621</v>
      </c>
      <c r="HV11" s="9">
        <v>0</v>
      </c>
      <c r="HW11" s="9">
        <v>0</v>
      </c>
      <c r="HX11" s="9">
        <v>0</v>
      </c>
      <c r="HY11" s="9">
        <v>0.438</v>
      </c>
      <c r="HZ11" s="9">
        <v>0.438</v>
      </c>
      <c r="IA11" s="9">
        <v>0</v>
      </c>
      <c r="IB11" s="9">
        <v>6.06</v>
      </c>
      <c r="IC11" s="9">
        <v>4.7750000000000004</v>
      </c>
      <c r="ID11" s="9">
        <v>1.2849999999999999</v>
      </c>
      <c r="IE11" s="9">
        <v>38</v>
      </c>
      <c r="IF11" s="9">
        <v>40</v>
      </c>
      <c r="IG11" s="9">
        <v>38</v>
      </c>
      <c r="IH11" s="9">
        <v>61.975999999999999</v>
      </c>
      <c r="II11" s="9">
        <v>21.919</v>
      </c>
      <c r="IJ11" s="9">
        <v>40.057000000000002</v>
      </c>
      <c r="IK11" s="9">
        <v>15.365</v>
      </c>
      <c r="IL11" s="9">
        <v>3.8849999999999998</v>
      </c>
      <c r="IM11" s="9">
        <v>11.48</v>
      </c>
      <c r="IN11" s="9">
        <v>22.584</v>
      </c>
      <c r="IO11" s="9">
        <v>4.8760000000000003</v>
      </c>
      <c r="IP11" s="9">
        <v>17.707999999999998</v>
      </c>
      <c r="IQ11" s="9">
        <v>8.0419999999999998</v>
      </c>
    </row>
    <row r="12" spans="1:251">
      <c r="A12" s="10">
        <v>42401</v>
      </c>
      <c r="B12" s="9">
        <v>13.369</v>
      </c>
      <c r="C12" s="9">
        <v>9.4269999999999996</v>
      </c>
      <c r="D12" s="9">
        <v>3.9420000000000002</v>
      </c>
      <c r="E12" s="9">
        <v>12</v>
      </c>
      <c r="F12" s="9">
        <v>14</v>
      </c>
      <c r="G12" s="9">
        <v>10</v>
      </c>
      <c r="H12" s="9">
        <v>101.42400000000001</v>
      </c>
      <c r="I12" s="9">
        <v>45.719000000000001</v>
      </c>
      <c r="J12" s="9">
        <v>55.704999999999998</v>
      </c>
      <c r="K12" s="9">
        <v>42.456000000000003</v>
      </c>
      <c r="L12" s="9">
        <v>19.611999999999998</v>
      </c>
      <c r="M12" s="9">
        <v>22.844999999999999</v>
      </c>
      <c r="N12" s="9">
        <v>42.023000000000003</v>
      </c>
      <c r="O12" s="9">
        <v>17.745000000000001</v>
      </c>
      <c r="P12" s="9">
        <v>24.277999999999999</v>
      </c>
      <c r="Q12" s="9">
        <v>11.239000000000001</v>
      </c>
      <c r="R12" s="9">
        <v>4.8259999999999996</v>
      </c>
      <c r="S12" s="9">
        <v>6.4139999999999997</v>
      </c>
      <c r="T12" s="9">
        <v>5.7060000000000004</v>
      </c>
      <c r="U12" s="9">
        <v>3.5369999999999999</v>
      </c>
      <c r="V12" s="9">
        <v>2.169</v>
      </c>
      <c r="W12" s="9">
        <v>12</v>
      </c>
      <c r="X12" s="9">
        <v>12</v>
      </c>
      <c r="Y12" s="9">
        <v>11.589</v>
      </c>
      <c r="Z12" s="9">
        <v>99.814999999999998</v>
      </c>
      <c r="AA12" s="9">
        <v>34.284999999999997</v>
      </c>
      <c r="AB12" s="9">
        <v>65.53</v>
      </c>
      <c r="AC12" s="9">
        <v>25.992000000000001</v>
      </c>
      <c r="AD12" s="9">
        <v>5.0890000000000004</v>
      </c>
      <c r="AE12" s="9">
        <v>20.902000000000001</v>
      </c>
      <c r="AF12" s="9">
        <v>53.616</v>
      </c>
      <c r="AG12" s="9">
        <v>18.189</v>
      </c>
      <c r="AH12" s="9">
        <v>35.427</v>
      </c>
      <c r="AI12" s="9">
        <v>14.596</v>
      </c>
      <c r="AJ12" s="9">
        <v>7.1689999999999996</v>
      </c>
      <c r="AK12" s="9">
        <v>7.4269999999999996</v>
      </c>
      <c r="AL12" s="9">
        <v>5.61</v>
      </c>
      <c r="AM12" s="9">
        <v>3.8370000000000002</v>
      </c>
      <c r="AN12" s="9">
        <v>1.7729999999999999</v>
      </c>
      <c r="AO12" s="9">
        <v>13</v>
      </c>
      <c r="AP12" s="9">
        <v>14</v>
      </c>
      <c r="AQ12" s="9">
        <v>11</v>
      </c>
      <c r="AR12" s="9">
        <v>55.234000000000002</v>
      </c>
      <c r="AS12" s="9">
        <v>20.329000000000001</v>
      </c>
      <c r="AT12" s="9">
        <v>34.905000000000001</v>
      </c>
      <c r="AU12" s="9">
        <v>11.863</v>
      </c>
      <c r="AV12" s="9">
        <v>2.427</v>
      </c>
      <c r="AW12" s="9">
        <v>9.4359999999999999</v>
      </c>
      <c r="AX12" s="9">
        <v>30.178000000000001</v>
      </c>
      <c r="AY12" s="9">
        <v>10.484</v>
      </c>
      <c r="AZ12" s="9">
        <v>19.693999999999999</v>
      </c>
      <c r="BA12" s="9">
        <v>9.2639999999999993</v>
      </c>
      <c r="BB12" s="9">
        <v>4.1029999999999998</v>
      </c>
      <c r="BC12" s="9">
        <v>5.1609999999999996</v>
      </c>
      <c r="BD12" s="9">
        <v>3.9279999999999999</v>
      </c>
      <c r="BE12" s="9">
        <v>3.3149999999999999</v>
      </c>
      <c r="BF12" s="9">
        <v>0.61299999999999999</v>
      </c>
      <c r="BG12" s="9">
        <v>14</v>
      </c>
      <c r="BH12" s="9">
        <v>15.718999999999999</v>
      </c>
      <c r="BI12" s="9">
        <v>11.505000000000001</v>
      </c>
      <c r="BJ12" s="9">
        <v>44.581000000000003</v>
      </c>
      <c r="BK12" s="9">
        <v>13.956</v>
      </c>
      <c r="BL12" s="9">
        <v>30.625</v>
      </c>
      <c r="BM12" s="9">
        <v>14.129</v>
      </c>
      <c r="BN12" s="9">
        <v>2.6619999999999999</v>
      </c>
      <c r="BO12" s="9">
        <v>11.465999999999999</v>
      </c>
      <c r="BP12" s="9">
        <v>23.437999999999999</v>
      </c>
      <c r="BQ12" s="9">
        <v>7.7050000000000001</v>
      </c>
      <c r="BR12" s="9">
        <v>15.733000000000001</v>
      </c>
      <c r="BS12" s="9">
        <v>5.3319999999999999</v>
      </c>
      <c r="BT12" s="9">
        <v>3.0659999999999998</v>
      </c>
      <c r="BU12" s="9">
        <v>2.266</v>
      </c>
      <c r="BV12" s="9">
        <v>1.6819999999999999</v>
      </c>
      <c r="BW12" s="9">
        <v>0.52200000000000002</v>
      </c>
      <c r="BX12" s="9">
        <v>1.1599999999999999</v>
      </c>
      <c r="BY12" s="9">
        <v>11.055999999999999</v>
      </c>
      <c r="BZ12" s="9">
        <v>13.388</v>
      </c>
      <c r="CA12" s="9">
        <v>10.145</v>
      </c>
      <c r="CB12" s="9">
        <v>84.518000000000001</v>
      </c>
      <c r="CC12" s="9">
        <v>29.460999999999999</v>
      </c>
      <c r="CD12" s="9">
        <v>55.057000000000002</v>
      </c>
      <c r="CE12" s="9">
        <v>34.101999999999997</v>
      </c>
      <c r="CF12" s="9">
        <v>6.3090000000000002</v>
      </c>
      <c r="CG12" s="9">
        <v>27.794</v>
      </c>
      <c r="CH12" s="9">
        <v>34.473999999999997</v>
      </c>
      <c r="CI12" s="9">
        <v>14.882999999999999</v>
      </c>
      <c r="CJ12" s="9">
        <v>19.591999999999999</v>
      </c>
      <c r="CK12" s="9">
        <v>13.888</v>
      </c>
      <c r="CL12" s="9">
        <v>6.2160000000000002</v>
      </c>
      <c r="CM12" s="9">
        <v>7.6719999999999997</v>
      </c>
      <c r="CN12" s="9">
        <v>2.0529999999999999</v>
      </c>
      <c r="CO12" s="9">
        <v>2.0529999999999999</v>
      </c>
      <c r="CP12" s="9">
        <v>0</v>
      </c>
      <c r="CQ12" s="9">
        <v>10</v>
      </c>
      <c r="CR12" s="9">
        <v>14</v>
      </c>
      <c r="CS12" s="9">
        <v>9.0169999999999995</v>
      </c>
      <c r="CT12" s="9">
        <v>45.468000000000004</v>
      </c>
      <c r="CU12" s="9">
        <v>13.973000000000001</v>
      </c>
      <c r="CV12" s="9">
        <v>31.495000000000001</v>
      </c>
      <c r="CW12" s="9">
        <v>13.436999999999999</v>
      </c>
      <c r="CX12" s="9">
        <v>1.72</v>
      </c>
      <c r="CY12" s="9">
        <v>11.717000000000001</v>
      </c>
      <c r="CZ12" s="9">
        <v>21.936</v>
      </c>
      <c r="DA12" s="9">
        <v>8.0269999999999992</v>
      </c>
      <c r="DB12" s="9">
        <v>13.909000000000001</v>
      </c>
      <c r="DC12" s="9">
        <v>8.5090000000000003</v>
      </c>
      <c r="DD12" s="9">
        <v>2.6389999999999998</v>
      </c>
      <c r="DE12" s="9">
        <v>5.87</v>
      </c>
      <c r="DF12" s="9">
        <v>1.5860000000000001</v>
      </c>
      <c r="DG12" s="9">
        <v>1.5860000000000001</v>
      </c>
      <c r="DH12" s="9">
        <v>0</v>
      </c>
      <c r="DI12" s="9">
        <v>12.488</v>
      </c>
      <c r="DJ12" s="9">
        <v>15</v>
      </c>
      <c r="DK12" s="9">
        <v>10</v>
      </c>
      <c r="DL12" s="9">
        <v>39.049999999999997</v>
      </c>
      <c r="DM12" s="9">
        <v>15.489000000000001</v>
      </c>
      <c r="DN12" s="9">
        <v>23.562000000000001</v>
      </c>
      <c r="DO12" s="9">
        <v>20.664999999999999</v>
      </c>
      <c r="DP12" s="9">
        <v>4.5890000000000004</v>
      </c>
      <c r="DQ12" s="9">
        <v>16.076000000000001</v>
      </c>
      <c r="DR12" s="9">
        <v>12.538</v>
      </c>
      <c r="DS12" s="9">
        <v>6.8550000000000004</v>
      </c>
      <c r="DT12" s="9">
        <v>5.6829999999999998</v>
      </c>
      <c r="DU12" s="9">
        <v>5.38</v>
      </c>
      <c r="DV12" s="9">
        <v>3.577</v>
      </c>
      <c r="DW12" s="9">
        <v>1.802</v>
      </c>
      <c r="DX12" s="9">
        <v>0.46700000000000003</v>
      </c>
      <c r="DY12" s="9">
        <v>0.46700000000000003</v>
      </c>
      <c r="DZ12" s="9">
        <v>0</v>
      </c>
      <c r="EA12" s="9">
        <v>9</v>
      </c>
      <c r="EB12" s="9">
        <v>10.831</v>
      </c>
      <c r="EC12" s="9">
        <v>8</v>
      </c>
      <c r="ED12" s="9">
        <v>7.2779999999999996</v>
      </c>
      <c r="EE12" s="9">
        <v>4.2850000000000001</v>
      </c>
      <c r="EF12" s="9">
        <v>2.9929999999999999</v>
      </c>
      <c r="EG12" s="9">
        <v>2.7149999999999999</v>
      </c>
      <c r="EH12" s="9">
        <v>1.595</v>
      </c>
      <c r="EI12" s="9">
        <v>1.1200000000000001</v>
      </c>
      <c r="EJ12" s="9">
        <v>3.0430000000000001</v>
      </c>
      <c r="EK12" s="9">
        <v>1.641</v>
      </c>
      <c r="EL12" s="9">
        <v>1.4019999999999999</v>
      </c>
      <c r="EM12" s="9">
        <v>1.52</v>
      </c>
      <c r="EN12" s="9">
        <v>1.048</v>
      </c>
      <c r="EO12" s="9">
        <v>0.47199999999999998</v>
      </c>
      <c r="EP12" s="9">
        <v>0</v>
      </c>
      <c r="EQ12" s="9">
        <v>0</v>
      </c>
      <c r="ER12" s="9">
        <v>0</v>
      </c>
      <c r="ES12" s="9">
        <v>10</v>
      </c>
      <c r="ET12" s="9">
        <v>13.298</v>
      </c>
      <c r="EU12" s="9">
        <v>10</v>
      </c>
      <c r="EV12" s="9">
        <v>252.03200000000001</v>
      </c>
      <c r="EW12" s="9">
        <v>93.605999999999995</v>
      </c>
      <c r="EX12" s="9">
        <v>158.42599999999999</v>
      </c>
      <c r="EY12" s="9">
        <v>94.790999999999997</v>
      </c>
      <c r="EZ12" s="9">
        <v>27.184000000000001</v>
      </c>
      <c r="FA12" s="9">
        <v>67.606999999999999</v>
      </c>
      <c r="FB12" s="9">
        <v>114.32899999999999</v>
      </c>
      <c r="FC12" s="9">
        <v>44.398000000000003</v>
      </c>
      <c r="FD12" s="9">
        <v>69.930999999999997</v>
      </c>
      <c r="FE12" s="9">
        <v>33.162999999999997</v>
      </c>
      <c r="FF12" s="9">
        <v>15.62</v>
      </c>
      <c r="FG12" s="9">
        <v>17.542999999999999</v>
      </c>
      <c r="FH12" s="9">
        <v>9.7490000000000006</v>
      </c>
      <c r="FI12" s="9">
        <v>6.4039999999999999</v>
      </c>
      <c r="FJ12" s="9">
        <v>3.3450000000000002</v>
      </c>
      <c r="FK12" s="9">
        <v>11</v>
      </c>
      <c r="FL12" s="9">
        <v>14</v>
      </c>
      <c r="FM12" s="9">
        <v>10</v>
      </c>
      <c r="FN12" s="9">
        <v>77.436000000000007</v>
      </c>
      <c r="FO12" s="9">
        <v>24.443000000000001</v>
      </c>
      <c r="FP12" s="9">
        <v>52.991999999999997</v>
      </c>
      <c r="FQ12" s="9">
        <v>30.081</v>
      </c>
      <c r="FR12" s="9">
        <v>7.1050000000000004</v>
      </c>
      <c r="FS12" s="9">
        <v>22.975999999999999</v>
      </c>
      <c r="FT12" s="9">
        <v>37.192</v>
      </c>
      <c r="FU12" s="9">
        <v>13.846</v>
      </c>
      <c r="FV12" s="9">
        <v>23.346</v>
      </c>
      <c r="FW12" s="9">
        <v>9.1470000000000002</v>
      </c>
      <c r="FX12" s="9">
        <v>3.492</v>
      </c>
      <c r="FY12" s="9">
        <v>5.6550000000000002</v>
      </c>
      <c r="FZ12" s="9">
        <v>1.0149999999999999</v>
      </c>
      <c r="GA12" s="9">
        <v>0</v>
      </c>
      <c r="GB12" s="9">
        <v>1.0149999999999999</v>
      </c>
      <c r="GC12" s="9">
        <v>10</v>
      </c>
      <c r="GD12" s="9">
        <v>11.587</v>
      </c>
      <c r="GE12" s="9">
        <v>10</v>
      </c>
      <c r="GF12" s="9">
        <v>174.596</v>
      </c>
      <c r="GG12" s="9">
        <v>69.162999999999997</v>
      </c>
      <c r="GH12" s="9">
        <v>105.434</v>
      </c>
      <c r="GI12" s="9">
        <v>64.709999999999994</v>
      </c>
      <c r="GJ12" s="9">
        <v>20.079000000000001</v>
      </c>
      <c r="GK12" s="9">
        <v>44.631</v>
      </c>
      <c r="GL12" s="9">
        <v>77.137</v>
      </c>
      <c r="GM12" s="9">
        <v>30.552</v>
      </c>
      <c r="GN12" s="9">
        <v>46.585000000000001</v>
      </c>
      <c r="GO12" s="9">
        <v>24.015999999999998</v>
      </c>
      <c r="GP12" s="9">
        <v>12.128</v>
      </c>
      <c r="GQ12" s="9">
        <v>11.888</v>
      </c>
      <c r="GR12" s="9">
        <v>8.734</v>
      </c>
      <c r="GS12" s="9">
        <v>6.4039999999999999</v>
      </c>
      <c r="GT12" s="9">
        <v>2.33</v>
      </c>
      <c r="GU12" s="9">
        <v>11.657999999999999</v>
      </c>
      <c r="GV12" s="9">
        <v>15</v>
      </c>
      <c r="GW12" s="9">
        <v>10</v>
      </c>
      <c r="GX12" s="9">
        <v>41.003999999999998</v>
      </c>
      <c r="GY12" s="9">
        <v>20.143999999999998</v>
      </c>
      <c r="GZ12" s="9">
        <v>20.86</v>
      </c>
      <c r="HA12" s="9">
        <v>10.474</v>
      </c>
      <c r="HB12" s="9">
        <v>5.4210000000000003</v>
      </c>
      <c r="HC12" s="9">
        <v>5.0529999999999999</v>
      </c>
      <c r="HD12" s="9">
        <v>18.827999999999999</v>
      </c>
      <c r="HE12" s="9">
        <v>8.06</v>
      </c>
      <c r="HF12" s="9">
        <v>10.768000000000001</v>
      </c>
      <c r="HG12" s="9">
        <v>8.0809999999999995</v>
      </c>
      <c r="HH12" s="9">
        <v>3.64</v>
      </c>
      <c r="HI12" s="9">
        <v>4.4420000000000002</v>
      </c>
      <c r="HJ12" s="9">
        <v>3.62</v>
      </c>
      <c r="HK12" s="9">
        <v>3.024</v>
      </c>
      <c r="HL12" s="9">
        <v>0.59699999999999998</v>
      </c>
      <c r="HM12" s="9">
        <v>13.516999999999999</v>
      </c>
      <c r="HN12" s="9">
        <v>15</v>
      </c>
      <c r="HO12" s="9">
        <v>10</v>
      </c>
      <c r="HP12" s="9">
        <v>3.8039999999999998</v>
      </c>
      <c r="HQ12" s="9">
        <v>2.7890000000000001</v>
      </c>
      <c r="HR12" s="9">
        <v>1.0149999999999999</v>
      </c>
      <c r="HS12" s="9">
        <v>0.64400000000000002</v>
      </c>
      <c r="HT12" s="9">
        <v>0.64400000000000002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3.16</v>
      </c>
      <c r="IC12" s="9">
        <v>2.145</v>
      </c>
      <c r="ID12" s="9">
        <v>1.0149999999999999</v>
      </c>
      <c r="IE12" s="9">
        <v>38.116</v>
      </c>
      <c r="IF12" s="9">
        <v>38</v>
      </c>
      <c r="IG12" s="9">
        <v>0</v>
      </c>
      <c r="IH12" s="9">
        <v>45.838000000000001</v>
      </c>
      <c r="II12" s="9">
        <v>22.576000000000001</v>
      </c>
      <c r="IJ12" s="9">
        <v>23.262</v>
      </c>
      <c r="IK12" s="9">
        <v>20.54</v>
      </c>
      <c r="IL12" s="9">
        <v>10.467000000000001</v>
      </c>
      <c r="IM12" s="9">
        <v>10.073</v>
      </c>
      <c r="IN12" s="9">
        <v>16.541</v>
      </c>
      <c r="IO12" s="9">
        <v>7.5529999999999999</v>
      </c>
      <c r="IP12" s="9">
        <v>8.9890000000000008</v>
      </c>
      <c r="IQ12" s="9">
        <v>2.6659999999999999</v>
      </c>
    </row>
    <row r="13" spans="1:251">
      <c r="A13" s="10">
        <v>42767</v>
      </c>
      <c r="B13" s="9">
        <v>10.654</v>
      </c>
      <c r="C13" s="9">
        <v>5.3719999999999999</v>
      </c>
      <c r="D13" s="9">
        <v>5.2830000000000004</v>
      </c>
      <c r="E13" s="9">
        <v>10</v>
      </c>
      <c r="F13" s="9">
        <v>12.746</v>
      </c>
      <c r="G13" s="9">
        <v>10</v>
      </c>
      <c r="H13" s="9">
        <v>103.26</v>
      </c>
      <c r="I13" s="9">
        <v>45.975000000000001</v>
      </c>
      <c r="J13" s="9">
        <v>57.284999999999997</v>
      </c>
      <c r="K13" s="9">
        <v>44.396000000000001</v>
      </c>
      <c r="L13" s="9">
        <v>20.273</v>
      </c>
      <c r="M13" s="9">
        <v>24.123000000000001</v>
      </c>
      <c r="N13" s="9">
        <v>38.527000000000001</v>
      </c>
      <c r="O13" s="9">
        <v>17.452000000000002</v>
      </c>
      <c r="P13" s="9">
        <v>21.076000000000001</v>
      </c>
      <c r="Q13" s="9">
        <v>17.239000000000001</v>
      </c>
      <c r="R13" s="9">
        <v>7.3159999999999998</v>
      </c>
      <c r="S13" s="9">
        <v>9.923</v>
      </c>
      <c r="T13" s="9">
        <v>3.097</v>
      </c>
      <c r="U13" s="9">
        <v>0.93400000000000005</v>
      </c>
      <c r="V13" s="9">
        <v>2.1629999999999998</v>
      </c>
      <c r="W13" s="9">
        <v>10</v>
      </c>
      <c r="X13" s="9">
        <v>10</v>
      </c>
      <c r="Y13" s="9">
        <v>10</v>
      </c>
      <c r="Z13" s="9">
        <v>105.944</v>
      </c>
      <c r="AA13" s="9">
        <v>39.851999999999997</v>
      </c>
      <c r="AB13" s="9">
        <v>66.093000000000004</v>
      </c>
      <c r="AC13" s="9">
        <v>32.683</v>
      </c>
      <c r="AD13" s="9">
        <v>5.9930000000000003</v>
      </c>
      <c r="AE13" s="9">
        <v>26.690999999999999</v>
      </c>
      <c r="AF13" s="9">
        <v>48.281999999999996</v>
      </c>
      <c r="AG13" s="9">
        <v>21.532</v>
      </c>
      <c r="AH13" s="9">
        <v>26.748999999999999</v>
      </c>
      <c r="AI13" s="9">
        <v>21.562000000000001</v>
      </c>
      <c r="AJ13" s="9">
        <v>10.223000000000001</v>
      </c>
      <c r="AK13" s="9">
        <v>11.339</v>
      </c>
      <c r="AL13" s="9">
        <v>3.4169999999999998</v>
      </c>
      <c r="AM13" s="9">
        <v>2.1030000000000002</v>
      </c>
      <c r="AN13" s="9">
        <v>1.3140000000000001</v>
      </c>
      <c r="AO13" s="9">
        <v>11</v>
      </c>
      <c r="AP13" s="9">
        <v>15</v>
      </c>
      <c r="AQ13" s="9">
        <v>10</v>
      </c>
      <c r="AR13" s="9">
        <v>55.932000000000002</v>
      </c>
      <c r="AS13" s="9">
        <v>25.97</v>
      </c>
      <c r="AT13" s="9">
        <v>29.960999999999999</v>
      </c>
      <c r="AU13" s="9">
        <v>12.404</v>
      </c>
      <c r="AV13" s="9">
        <v>3.173</v>
      </c>
      <c r="AW13" s="9">
        <v>9.2309999999999999</v>
      </c>
      <c r="AX13" s="9">
        <v>29.786000000000001</v>
      </c>
      <c r="AY13" s="9">
        <v>15.145</v>
      </c>
      <c r="AZ13" s="9">
        <v>14.641</v>
      </c>
      <c r="BA13" s="9">
        <v>11.438000000000001</v>
      </c>
      <c r="BB13" s="9">
        <v>6.2039999999999997</v>
      </c>
      <c r="BC13" s="9">
        <v>5.234</v>
      </c>
      <c r="BD13" s="9">
        <v>2.3039999999999998</v>
      </c>
      <c r="BE13" s="9">
        <v>1.4490000000000001</v>
      </c>
      <c r="BF13" s="9">
        <v>0.85599999999999998</v>
      </c>
      <c r="BG13" s="9">
        <v>13.276999999999999</v>
      </c>
      <c r="BH13" s="9">
        <v>14.961</v>
      </c>
      <c r="BI13" s="9">
        <v>12.105</v>
      </c>
      <c r="BJ13" s="9">
        <v>50.012999999999998</v>
      </c>
      <c r="BK13" s="9">
        <v>13.881</v>
      </c>
      <c r="BL13" s="9">
        <v>36.131</v>
      </c>
      <c r="BM13" s="9">
        <v>20.28</v>
      </c>
      <c r="BN13" s="9">
        <v>2.82</v>
      </c>
      <c r="BO13" s="9">
        <v>17.46</v>
      </c>
      <c r="BP13" s="9">
        <v>18.495999999999999</v>
      </c>
      <c r="BQ13" s="9">
        <v>6.3879999999999999</v>
      </c>
      <c r="BR13" s="9">
        <v>12.108000000000001</v>
      </c>
      <c r="BS13" s="9">
        <v>10.124000000000001</v>
      </c>
      <c r="BT13" s="9">
        <v>4.0190000000000001</v>
      </c>
      <c r="BU13" s="9">
        <v>6.1050000000000004</v>
      </c>
      <c r="BV13" s="9">
        <v>1.113</v>
      </c>
      <c r="BW13" s="9">
        <v>0.65500000000000003</v>
      </c>
      <c r="BX13" s="9">
        <v>0.45800000000000002</v>
      </c>
      <c r="BY13" s="9">
        <v>10</v>
      </c>
      <c r="BZ13" s="9">
        <v>14.752000000000001</v>
      </c>
      <c r="CA13" s="9">
        <v>10</v>
      </c>
      <c r="CB13" s="9">
        <v>80.765000000000001</v>
      </c>
      <c r="CC13" s="9">
        <v>28.114999999999998</v>
      </c>
      <c r="CD13" s="9">
        <v>52.65</v>
      </c>
      <c r="CE13" s="9">
        <v>26.184999999999999</v>
      </c>
      <c r="CF13" s="9">
        <v>5.9630000000000001</v>
      </c>
      <c r="CG13" s="9">
        <v>20.222000000000001</v>
      </c>
      <c r="CH13" s="9">
        <v>36.96</v>
      </c>
      <c r="CI13" s="9">
        <v>14.664</v>
      </c>
      <c r="CJ13" s="9">
        <v>22.295999999999999</v>
      </c>
      <c r="CK13" s="9">
        <v>13.481</v>
      </c>
      <c r="CL13" s="9">
        <v>5.1539999999999999</v>
      </c>
      <c r="CM13" s="9">
        <v>8.3260000000000005</v>
      </c>
      <c r="CN13" s="9">
        <v>4.1399999999999997</v>
      </c>
      <c r="CO13" s="9">
        <v>2.3340000000000001</v>
      </c>
      <c r="CP13" s="9">
        <v>1.806</v>
      </c>
      <c r="CQ13" s="9">
        <v>12</v>
      </c>
      <c r="CR13" s="9">
        <v>15</v>
      </c>
      <c r="CS13" s="9">
        <v>10</v>
      </c>
      <c r="CT13" s="9">
        <v>51.267000000000003</v>
      </c>
      <c r="CU13" s="9">
        <v>15.596</v>
      </c>
      <c r="CV13" s="9">
        <v>35.67</v>
      </c>
      <c r="CW13" s="9">
        <v>14.3</v>
      </c>
      <c r="CX13" s="9">
        <v>3.145</v>
      </c>
      <c r="CY13" s="9">
        <v>11.154999999999999</v>
      </c>
      <c r="CZ13" s="9">
        <v>25.751999999999999</v>
      </c>
      <c r="DA13" s="9">
        <v>8.6229999999999993</v>
      </c>
      <c r="DB13" s="9">
        <v>17.129000000000001</v>
      </c>
      <c r="DC13" s="9">
        <v>8.2230000000000008</v>
      </c>
      <c r="DD13" s="9">
        <v>2.1909999999999998</v>
      </c>
      <c r="DE13" s="9">
        <v>6.032</v>
      </c>
      <c r="DF13" s="9">
        <v>2.9910000000000001</v>
      </c>
      <c r="DG13" s="9">
        <v>1.6379999999999999</v>
      </c>
      <c r="DH13" s="9">
        <v>1.3540000000000001</v>
      </c>
      <c r="DI13" s="9">
        <v>14.491</v>
      </c>
      <c r="DJ13" s="9">
        <v>15</v>
      </c>
      <c r="DK13" s="9">
        <v>11.351000000000001</v>
      </c>
      <c r="DL13" s="9">
        <v>29.498999999999999</v>
      </c>
      <c r="DM13" s="9">
        <v>12.519</v>
      </c>
      <c r="DN13" s="9">
        <v>16.98</v>
      </c>
      <c r="DO13" s="9">
        <v>11.884</v>
      </c>
      <c r="DP13" s="9">
        <v>2.8170000000000002</v>
      </c>
      <c r="DQ13" s="9">
        <v>9.0670000000000002</v>
      </c>
      <c r="DR13" s="9">
        <v>11.208</v>
      </c>
      <c r="DS13" s="9">
        <v>6.0419999999999998</v>
      </c>
      <c r="DT13" s="9">
        <v>5.1669999999999998</v>
      </c>
      <c r="DU13" s="9">
        <v>5.258</v>
      </c>
      <c r="DV13" s="9">
        <v>2.9630000000000001</v>
      </c>
      <c r="DW13" s="9">
        <v>2.294</v>
      </c>
      <c r="DX13" s="9">
        <v>1.149</v>
      </c>
      <c r="DY13" s="9">
        <v>0.69699999999999995</v>
      </c>
      <c r="DZ13" s="9">
        <v>0.45200000000000001</v>
      </c>
      <c r="EA13" s="9">
        <v>10</v>
      </c>
      <c r="EB13" s="9">
        <v>13.223000000000001</v>
      </c>
      <c r="EC13" s="9">
        <v>8.82</v>
      </c>
      <c r="ED13" s="9">
        <v>7.6909999999999998</v>
      </c>
      <c r="EE13" s="9">
        <v>5.8120000000000003</v>
      </c>
      <c r="EF13" s="9">
        <v>1.88</v>
      </c>
      <c r="EG13" s="9">
        <v>3.2930000000000001</v>
      </c>
      <c r="EH13" s="9">
        <v>2.23</v>
      </c>
      <c r="EI13" s="9">
        <v>1.0629999999999999</v>
      </c>
      <c r="EJ13" s="9">
        <v>2.0569999999999999</v>
      </c>
      <c r="EK13" s="9">
        <v>1.631</v>
      </c>
      <c r="EL13" s="9">
        <v>0.42499999999999999</v>
      </c>
      <c r="EM13" s="9">
        <v>1.9510000000000001</v>
      </c>
      <c r="EN13" s="9">
        <v>1.9510000000000001</v>
      </c>
      <c r="EO13" s="9">
        <v>0</v>
      </c>
      <c r="EP13" s="9">
        <v>0.39100000000000001</v>
      </c>
      <c r="EQ13" s="9">
        <v>0</v>
      </c>
      <c r="ER13" s="9">
        <v>0.39100000000000001</v>
      </c>
      <c r="ES13" s="9">
        <v>10</v>
      </c>
      <c r="ET13" s="9">
        <v>10</v>
      </c>
      <c r="EU13" s="9">
        <v>10.057</v>
      </c>
      <c r="EV13" s="9">
        <v>252.45500000000001</v>
      </c>
      <c r="EW13" s="9">
        <v>91.316999999999993</v>
      </c>
      <c r="EX13" s="9">
        <v>161.13800000000001</v>
      </c>
      <c r="EY13" s="9">
        <v>94.194000000000003</v>
      </c>
      <c r="EZ13" s="9">
        <v>29.280999999999999</v>
      </c>
      <c r="FA13" s="9">
        <v>64.912000000000006</v>
      </c>
      <c r="FB13" s="9">
        <v>106.425</v>
      </c>
      <c r="FC13" s="9">
        <v>41.497999999999998</v>
      </c>
      <c r="FD13" s="9">
        <v>64.927000000000007</v>
      </c>
      <c r="FE13" s="9">
        <v>45.287999999999997</v>
      </c>
      <c r="FF13" s="9">
        <v>19.210999999999999</v>
      </c>
      <c r="FG13" s="9">
        <v>26.077999999999999</v>
      </c>
      <c r="FH13" s="9">
        <v>6.548</v>
      </c>
      <c r="FI13" s="9">
        <v>1.327</v>
      </c>
      <c r="FJ13" s="9">
        <v>5.2220000000000004</v>
      </c>
      <c r="FK13" s="9">
        <v>10</v>
      </c>
      <c r="FL13" s="9">
        <v>12</v>
      </c>
      <c r="FM13" s="9">
        <v>10</v>
      </c>
      <c r="FN13" s="9">
        <v>85.043999999999997</v>
      </c>
      <c r="FO13" s="9">
        <v>21.803000000000001</v>
      </c>
      <c r="FP13" s="9">
        <v>63.241</v>
      </c>
      <c r="FQ13" s="9">
        <v>36.831000000000003</v>
      </c>
      <c r="FR13" s="9">
        <v>6.5110000000000001</v>
      </c>
      <c r="FS13" s="9">
        <v>30.32</v>
      </c>
      <c r="FT13" s="9">
        <v>31.047999999999998</v>
      </c>
      <c r="FU13" s="9">
        <v>10.478999999999999</v>
      </c>
      <c r="FV13" s="9">
        <v>20.568999999999999</v>
      </c>
      <c r="FW13" s="9">
        <v>16.321999999999999</v>
      </c>
      <c r="FX13" s="9">
        <v>4.8129999999999997</v>
      </c>
      <c r="FY13" s="9">
        <v>11.51</v>
      </c>
      <c r="FZ13" s="9">
        <v>0.84299999999999997</v>
      </c>
      <c r="GA13" s="9">
        <v>0</v>
      </c>
      <c r="GB13" s="9">
        <v>0.84299999999999997</v>
      </c>
      <c r="GC13" s="9">
        <v>10</v>
      </c>
      <c r="GD13" s="9">
        <v>13</v>
      </c>
      <c r="GE13" s="9">
        <v>10</v>
      </c>
      <c r="GF13" s="9">
        <v>167.411</v>
      </c>
      <c r="GG13" s="9">
        <v>69.513000000000005</v>
      </c>
      <c r="GH13" s="9">
        <v>97.897999999999996</v>
      </c>
      <c r="GI13" s="9">
        <v>57.362000000000002</v>
      </c>
      <c r="GJ13" s="9">
        <v>22.77</v>
      </c>
      <c r="GK13" s="9">
        <v>34.593000000000004</v>
      </c>
      <c r="GL13" s="9">
        <v>75.376999999999995</v>
      </c>
      <c r="GM13" s="9">
        <v>31.018999999999998</v>
      </c>
      <c r="GN13" s="9">
        <v>44.357999999999997</v>
      </c>
      <c r="GO13" s="9">
        <v>28.966000000000001</v>
      </c>
      <c r="GP13" s="9">
        <v>14.398</v>
      </c>
      <c r="GQ13" s="9">
        <v>14.568</v>
      </c>
      <c r="GR13" s="9">
        <v>5.7060000000000004</v>
      </c>
      <c r="GS13" s="9">
        <v>1.327</v>
      </c>
      <c r="GT13" s="9">
        <v>4.3789999999999996</v>
      </c>
      <c r="GU13" s="9">
        <v>11</v>
      </c>
      <c r="GV13" s="9">
        <v>12</v>
      </c>
      <c r="GW13" s="9">
        <v>10.833</v>
      </c>
      <c r="GX13" s="9">
        <v>45.206000000000003</v>
      </c>
      <c r="GY13" s="9">
        <v>28.437000000000001</v>
      </c>
      <c r="GZ13" s="9">
        <v>16.768999999999998</v>
      </c>
      <c r="HA13" s="9">
        <v>12.364000000000001</v>
      </c>
      <c r="HB13" s="9">
        <v>5.1769999999999996</v>
      </c>
      <c r="HC13" s="9">
        <v>7.1870000000000003</v>
      </c>
      <c r="HD13" s="9">
        <v>19.401</v>
      </c>
      <c r="HE13" s="9">
        <v>13.782</v>
      </c>
      <c r="HF13" s="9">
        <v>5.6189999999999998</v>
      </c>
      <c r="HG13" s="9">
        <v>8.9440000000000008</v>
      </c>
      <c r="HH13" s="9">
        <v>5.4340000000000002</v>
      </c>
      <c r="HI13" s="9">
        <v>3.5110000000000001</v>
      </c>
      <c r="HJ13" s="9">
        <v>4.4969999999999999</v>
      </c>
      <c r="HK13" s="9">
        <v>4.0449999999999999</v>
      </c>
      <c r="HL13" s="9">
        <v>0.45200000000000001</v>
      </c>
      <c r="HM13" s="9">
        <v>12</v>
      </c>
      <c r="HN13" s="9">
        <v>13.744</v>
      </c>
      <c r="HO13" s="9">
        <v>10</v>
      </c>
      <c r="HP13" s="9">
        <v>2.0190000000000001</v>
      </c>
      <c r="HQ13" s="9">
        <v>0.91</v>
      </c>
      <c r="HR13" s="9">
        <v>1.1100000000000001</v>
      </c>
      <c r="HS13" s="9">
        <v>0.91</v>
      </c>
      <c r="HT13" s="9">
        <v>0.91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1.1100000000000001</v>
      </c>
      <c r="IC13" s="9">
        <v>0</v>
      </c>
      <c r="ID13" s="9">
        <v>1.1100000000000001</v>
      </c>
      <c r="IE13" s="9">
        <v>22.352</v>
      </c>
      <c r="IF13" s="9">
        <v>0</v>
      </c>
      <c r="IG13" s="9">
        <v>33.524000000000001</v>
      </c>
      <c r="IH13" s="9">
        <v>57.537999999999997</v>
      </c>
      <c r="II13" s="9">
        <v>22.245999999999999</v>
      </c>
      <c r="IJ13" s="9">
        <v>35.292000000000002</v>
      </c>
      <c r="IK13" s="9">
        <v>23.43</v>
      </c>
      <c r="IL13" s="9">
        <v>8.8510000000000009</v>
      </c>
      <c r="IM13" s="9">
        <v>14.579000000000001</v>
      </c>
      <c r="IN13" s="9">
        <v>17.759</v>
      </c>
      <c r="IO13" s="9">
        <v>6.0640000000000001</v>
      </c>
      <c r="IP13" s="9">
        <v>11.695</v>
      </c>
      <c r="IQ13" s="9">
        <v>8.0020000000000007</v>
      </c>
    </row>
    <row r="14" spans="1:251">
      <c r="A14" s="10">
        <v>43132</v>
      </c>
      <c r="B14" s="9">
        <v>9.0619999999999994</v>
      </c>
      <c r="C14" s="9">
        <v>4.3079999999999998</v>
      </c>
      <c r="D14" s="9">
        <v>4.7539999999999996</v>
      </c>
      <c r="E14" s="9">
        <v>10</v>
      </c>
      <c r="F14" s="9">
        <v>12</v>
      </c>
      <c r="G14" s="9">
        <v>10</v>
      </c>
      <c r="H14" s="9">
        <v>111.86799999999999</v>
      </c>
      <c r="I14" s="9">
        <v>50.595999999999997</v>
      </c>
      <c r="J14" s="9">
        <v>61.271999999999998</v>
      </c>
      <c r="K14" s="9">
        <v>42.676000000000002</v>
      </c>
      <c r="L14" s="9">
        <v>16.956</v>
      </c>
      <c r="M14" s="9">
        <v>25.721</v>
      </c>
      <c r="N14" s="9">
        <v>48.558999999999997</v>
      </c>
      <c r="O14" s="9">
        <v>22.315999999999999</v>
      </c>
      <c r="P14" s="9">
        <v>26.242999999999999</v>
      </c>
      <c r="Q14" s="9">
        <v>19.306999999999999</v>
      </c>
      <c r="R14" s="9">
        <v>10.64</v>
      </c>
      <c r="S14" s="9">
        <v>8.6669999999999998</v>
      </c>
      <c r="T14" s="9">
        <v>1.3260000000000001</v>
      </c>
      <c r="U14" s="9">
        <v>0.68600000000000005</v>
      </c>
      <c r="V14" s="9">
        <v>0.64100000000000001</v>
      </c>
      <c r="W14" s="9">
        <v>11</v>
      </c>
      <c r="X14" s="9">
        <v>13</v>
      </c>
      <c r="Y14" s="9">
        <v>10</v>
      </c>
      <c r="Z14" s="9">
        <v>113.071</v>
      </c>
      <c r="AA14" s="9">
        <v>34.997999999999998</v>
      </c>
      <c r="AB14" s="9">
        <v>78.073999999999998</v>
      </c>
      <c r="AC14" s="9">
        <v>40.695</v>
      </c>
      <c r="AD14" s="9">
        <v>10.659000000000001</v>
      </c>
      <c r="AE14" s="9">
        <v>30.036000000000001</v>
      </c>
      <c r="AF14" s="9">
        <v>44.067999999999998</v>
      </c>
      <c r="AG14" s="9">
        <v>16.463999999999999</v>
      </c>
      <c r="AH14" s="9">
        <v>27.603999999999999</v>
      </c>
      <c r="AI14" s="9">
        <v>24.329000000000001</v>
      </c>
      <c r="AJ14" s="9">
        <v>7.2939999999999996</v>
      </c>
      <c r="AK14" s="9">
        <v>17.035</v>
      </c>
      <c r="AL14" s="9">
        <v>3.9790000000000001</v>
      </c>
      <c r="AM14" s="9">
        <v>0.58099999999999996</v>
      </c>
      <c r="AN14" s="9">
        <v>3.3980000000000001</v>
      </c>
      <c r="AO14" s="9">
        <v>12</v>
      </c>
      <c r="AP14" s="9">
        <v>10</v>
      </c>
      <c r="AQ14" s="9">
        <v>12</v>
      </c>
      <c r="AR14" s="9">
        <v>58.192</v>
      </c>
      <c r="AS14" s="9">
        <v>19.061</v>
      </c>
      <c r="AT14" s="9">
        <v>39.130000000000003</v>
      </c>
      <c r="AU14" s="9">
        <v>17.395</v>
      </c>
      <c r="AV14" s="9">
        <v>4.8490000000000002</v>
      </c>
      <c r="AW14" s="9">
        <v>12.545</v>
      </c>
      <c r="AX14" s="9">
        <v>22.904</v>
      </c>
      <c r="AY14" s="9">
        <v>8.7710000000000008</v>
      </c>
      <c r="AZ14" s="9">
        <v>14.132</v>
      </c>
      <c r="BA14" s="9">
        <v>15.955</v>
      </c>
      <c r="BB14" s="9">
        <v>4.859</v>
      </c>
      <c r="BC14" s="9">
        <v>11.096</v>
      </c>
      <c r="BD14" s="9">
        <v>1.9379999999999999</v>
      </c>
      <c r="BE14" s="9">
        <v>0.58099999999999996</v>
      </c>
      <c r="BF14" s="9">
        <v>1.357</v>
      </c>
      <c r="BG14" s="9">
        <v>13</v>
      </c>
      <c r="BH14" s="9">
        <v>12.241</v>
      </c>
      <c r="BI14" s="9">
        <v>13.704000000000001</v>
      </c>
      <c r="BJ14" s="9">
        <v>54.88</v>
      </c>
      <c r="BK14" s="9">
        <v>15.936999999999999</v>
      </c>
      <c r="BL14" s="9">
        <v>38.942999999999998</v>
      </c>
      <c r="BM14" s="9">
        <v>23.3</v>
      </c>
      <c r="BN14" s="9">
        <v>5.81</v>
      </c>
      <c r="BO14" s="9">
        <v>17.491</v>
      </c>
      <c r="BP14" s="9">
        <v>21.164000000000001</v>
      </c>
      <c r="BQ14" s="9">
        <v>7.6920000000000002</v>
      </c>
      <c r="BR14" s="9">
        <v>13.472</v>
      </c>
      <c r="BS14" s="9">
        <v>8.3740000000000006</v>
      </c>
      <c r="BT14" s="9">
        <v>2.4350000000000001</v>
      </c>
      <c r="BU14" s="9">
        <v>5.94</v>
      </c>
      <c r="BV14" s="9">
        <v>2.0409999999999999</v>
      </c>
      <c r="BW14" s="9">
        <v>0</v>
      </c>
      <c r="BX14" s="9">
        <v>2.0409999999999999</v>
      </c>
      <c r="BY14" s="9">
        <v>10</v>
      </c>
      <c r="BZ14" s="9">
        <v>10</v>
      </c>
      <c r="CA14" s="9">
        <v>10</v>
      </c>
      <c r="CB14" s="9">
        <v>88.272000000000006</v>
      </c>
      <c r="CC14" s="9">
        <v>30.690999999999999</v>
      </c>
      <c r="CD14" s="9">
        <v>57.58</v>
      </c>
      <c r="CE14" s="9">
        <v>38.765000000000001</v>
      </c>
      <c r="CF14" s="9">
        <v>10.613</v>
      </c>
      <c r="CG14" s="9">
        <v>28.151</v>
      </c>
      <c r="CH14" s="9">
        <v>35.683999999999997</v>
      </c>
      <c r="CI14" s="9">
        <v>13.891999999999999</v>
      </c>
      <c r="CJ14" s="9">
        <v>21.791</v>
      </c>
      <c r="CK14" s="9">
        <v>10.066000000000001</v>
      </c>
      <c r="CL14" s="9">
        <v>3.1440000000000001</v>
      </c>
      <c r="CM14" s="9">
        <v>6.923</v>
      </c>
      <c r="CN14" s="9">
        <v>3.7570000000000001</v>
      </c>
      <c r="CO14" s="9">
        <v>3.0419999999999998</v>
      </c>
      <c r="CP14" s="9">
        <v>0.71499999999999997</v>
      </c>
      <c r="CQ14" s="9">
        <v>10</v>
      </c>
      <c r="CR14" s="9">
        <v>10</v>
      </c>
      <c r="CS14" s="9">
        <v>10</v>
      </c>
      <c r="CT14" s="9">
        <v>54.521999999999998</v>
      </c>
      <c r="CU14" s="9">
        <v>15.334</v>
      </c>
      <c r="CV14" s="9">
        <v>39.188000000000002</v>
      </c>
      <c r="CW14" s="9">
        <v>24.154</v>
      </c>
      <c r="CX14" s="9">
        <v>5.0789999999999997</v>
      </c>
      <c r="CY14" s="9">
        <v>19.074999999999999</v>
      </c>
      <c r="CZ14" s="9">
        <v>21.337</v>
      </c>
      <c r="DA14" s="9">
        <v>6.7409999999999997</v>
      </c>
      <c r="DB14" s="9">
        <v>14.596</v>
      </c>
      <c r="DC14" s="9">
        <v>7.0209999999999999</v>
      </c>
      <c r="DD14" s="9">
        <v>2.2189999999999999</v>
      </c>
      <c r="DE14" s="9">
        <v>4.8019999999999996</v>
      </c>
      <c r="DF14" s="9">
        <v>2.0099999999999998</v>
      </c>
      <c r="DG14" s="9">
        <v>1.2949999999999999</v>
      </c>
      <c r="DH14" s="9">
        <v>0.71499999999999997</v>
      </c>
      <c r="DI14" s="9">
        <v>10</v>
      </c>
      <c r="DJ14" s="9">
        <v>10</v>
      </c>
      <c r="DK14" s="9">
        <v>10</v>
      </c>
      <c r="DL14" s="9">
        <v>33.749000000000002</v>
      </c>
      <c r="DM14" s="9">
        <v>15.356999999999999</v>
      </c>
      <c r="DN14" s="9">
        <v>18.391999999999999</v>
      </c>
      <c r="DO14" s="9">
        <v>14.61</v>
      </c>
      <c r="DP14" s="9">
        <v>5.5339999999999998</v>
      </c>
      <c r="DQ14" s="9">
        <v>9.0760000000000005</v>
      </c>
      <c r="DR14" s="9">
        <v>14.347</v>
      </c>
      <c r="DS14" s="9">
        <v>7.1509999999999998</v>
      </c>
      <c r="DT14" s="9">
        <v>7.1950000000000003</v>
      </c>
      <c r="DU14" s="9">
        <v>3.0449999999999999</v>
      </c>
      <c r="DV14" s="9">
        <v>0.92500000000000004</v>
      </c>
      <c r="DW14" s="9">
        <v>2.12</v>
      </c>
      <c r="DX14" s="9">
        <v>1.7470000000000001</v>
      </c>
      <c r="DY14" s="9">
        <v>1.7470000000000001</v>
      </c>
      <c r="DZ14" s="9">
        <v>0</v>
      </c>
      <c r="EA14" s="9">
        <v>10</v>
      </c>
      <c r="EB14" s="9">
        <v>10</v>
      </c>
      <c r="EC14" s="9">
        <v>9.7289999999999992</v>
      </c>
      <c r="ED14" s="9">
        <v>7.8630000000000004</v>
      </c>
      <c r="EE14" s="9">
        <v>5.4829999999999997</v>
      </c>
      <c r="EF14" s="9">
        <v>2.3809999999999998</v>
      </c>
      <c r="EG14" s="9">
        <v>3.8370000000000002</v>
      </c>
      <c r="EH14" s="9">
        <v>2.2509999999999999</v>
      </c>
      <c r="EI14" s="9">
        <v>1.5860000000000001</v>
      </c>
      <c r="EJ14" s="9">
        <v>2.375</v>
      </c>
      <c r="EK14" s="9">
        <v>1.9239999999999999</v>
      </c>
      <c r="EL14" s="9">
        <v>0.45100000000000001</v>
      </c>
      <c r="EM14" s="9">
        <v>0.96199999999999997</v>
      </c>
      <c r="EN14" s="9">
        <v>0.96199999999999997</v>
      </c>
      <c r="EO14" s="9">
        <v>0</v>
      </c>
      <c r="EP14" s="9">
        <v>0.69</v>
      </c>
      <c r="EQ14" s="9">
        <v>0.34599999999999997</v>
      </c>
      <c r="ER14" s="9">
        <v>0.34399999999999997</v>
      </c>
      <c r="ES14" s="9">
        <v>9.5120000000000005</v>
      </c>
      <c r="ET14" s="9">
        <v>10</v>
      </c>
      <c r="EU14" s="9">
        <v>6.7450000000000001</v>
      </c>
      <c r="EV14" s="9">
        <v>273.06</v>
      </c>
      <c r="EW14" s="9">
        <v>93.83</v>
      </c>
      <c r="EX14" s="9">
        <v>179.23</v>
      </c>
      <c r="EY14" s="9">
        <v>109.667</v>
      </c>
      <c r="EZ14" s="9">
        <v>31.350999999999999</v>
      </c>
      <c r="FA14" s="9">
        <v>78.316000000000003</v>
      </c>
      <c r="FB14" s="9">
        <v>107.95399999999999</v>
      </c>
      <c r="FC14" s="9">
        <v>39.200000000000003</v>
      </c>
      <c r="FD14" s="9">
        <v>68.754000000000005</v>
      </c>
      <c r="FE14" s="9">
        <v>47.795000000000002</v>
      </c>
      <c r="FF14" s="9">
        <v>18.625</v>
      </c>
      <c r="FG14" s="9">
        <v>29.17</v>
      </c>
      <c r="FH14" s="9">
        <v>7.6440000000000001</v>
      </c>
      <c r="FI14" s="9">
        <v>4.6539999999999999</v>
      </c>
      <c r="FJ14" s="9">
        <v>2.99</v>
      </c>
      <c r="FK14" s="9">
        <v>10</v>
      </c>
      <c r="FL14" s="9">
        <v>13</v>
      </c>
      <c r="FM14" s="9">
        <v>10</v>
      </c>
      <c r="FN14" s="9">
        <v>79.152000000000001</v>
      </c>
      <c r="FO14" s="9">
        <v>20.68</v>
      </c>
      <c r="FP14" s="9">
        <v>58.470999999999997</v>
      </c>
      <c r="FQ14" s="9">
        <v>36.908999999999999</v>
      </c>
      <c r="FR14" s="9">
        <v>8.49</v>
      </c>
      <c r="FS14" s="9">
        <v>28.419</v>
      </c>
      <c r="FT14" s="9">
        <v>30.827000000000002</v>
      </c>
      <c r="FU14" s="9">
        <v>8.9939999999999998</v>
      </c>
      <c r="FV14" s="9">
        <v>21.832999999999998</v>
      </c>
      <c r="FW14" s="9">
        <v>10.09</v>
      </c>
      <c r="FX14" s="9">
        <v>2.5110000000000001</v>
      </c>
      <c r="FY14" s="9">
        <v>7.5780000000000003</v>
      </c>
      <c r="FZ14" s="9">
        <v>1.3260000000000001</v>
      </c>
      <c r="GA14" s="9">
        <v>0.68600000000000005</v>
      </c>
      <c r="GB14" s="9">
        <v>0.64100000000000001</v>
      </c>
      <c r="GC14" s="9">
        <v>10</v>
      </c>
      <c r="GD14" s="9">
        <v>10</v>
      </c>
      <c r="GE14" s="9">
        <v>10</v>
      </c>
      <c r="GF14" s="9">
        <v>193.90799999999999</v>
      </c>
      <c r="GG14" s="9">
        <v>73.149000000000001</v>
      </c>
      <c r="GH14" s="9">
        <v>120.759</v>
      </c>
      <c r="GI14" s="9">
        <v>72.757999999999996</v>
      </c>
      <c r="GJ14" s="9">
        <v>22.861000000000001</v>
      </c>
      <c r="GK14" s="9">
        <v>49.896999999999998</v>
      </c>
      <c r="GL14" s="9">
        <v>77.126999999999995</v>
      </c>
      <c r="GM14" s="9">
        <v>30.206</v>
      </c>
      <c r="GN14" s="9">
        <v>46.920999999999999</v>
      </c>
      <c r="GO14" s="9">
        <v>37.704999999999998</v>
      </c>
      <c r="GP14" s="9">
        <v>16.114000000000001</v>
      </c>
      <c r="GQ14" s="9">
        <v>21.591000000000001</v>
      </c>
      <c r="GR14" s="9">
        <v>6.3179999999999996</v>
      </c>
      <c r="GS14" s="9">
        <v>3.968</v>
      </c>
      <c r="GT14" s="9">
        <v>2.35</v>
      </c>
      <c r="GU14" s="9">
        <v>11</v>
      </c>
      <c r="GV14" s="9">
        <v>13</v>
      </c>
      <c r="GW14" s="9">
        <v>10</v>
      </c>
      <c r="GX14" s="9">
        <v>48.014000000000003</v>
      </c>
      <c r="GY14" s="9">
        <v>27.937999999999999</v>
      </c>
      <c r="GZ14" s="9">
        <v>20.076000000000001</v>
      </c>
      <c r="HA14" s="9">
        <v>16.306000000000001</v>
      </c>
      <c r="HB14" s="9">
        <v>9.1280000000000001</v>
      </c>
      <c r="HC14" s="9">
        <v>7.1779999999999999</v>
      </c>
      <c r="HD14" s="9">
        <v>22.731000000000002</v>
      </c>
      <c r="HE14" s="9">
        <v>15.396000000000001</v>
      </c>
      <c r="HF14" s="9">
        <v>7.335</v>
      </c>
      <c r="HG14" s="9">
        <v>6.8689999999999998</v>
      </c>
      <c r="HH14" s="9">
        <v>3.4129999999999998</v>
      </c>
      <c r="HI14" s="9">
        <v>3.456</v>
      </c>
      <c r="HJ14" s="9">
        <v>2.1080000000000001</v>
      </c>
      <c r="HK14" s="9">
        <v>0</v>
      </c>
      <c r="HL14" s="9">
        <v>2.1080000000000001</v>
      </c>
      <c r="HM14" s="9">
        <v>10</v>
      </c>
      <c r="HN14" s="9">
        <v>10</v>
      </c>
      <c r="HO14" s="9">
        <v>10.77</v>
      </c>
      <c r="HP14" s="9">
        <v>4.2160000000000002</v>
      </c>
      <c r="HQ14" s="9">
        <v>0.47899999999999998</v>
      </c>
      <c r="HR14" s="9">
        <v>3.7370000000000001</v>
      </c>
      <c r="HS14" s="9">
        <v>0.48499999999999999</v>
      </c>
      <c r="HT14" s="9">
        <v>0</v>
      </c>
      <c r="HU14" s="9">
        <v>0.48499999999999999</v>
      </c>
      <c r="HV14" s="9">
        <v>0</v>
      </c>
      <c r="HW14" s="9">
        <v>0</v>
      </c>
      <c r="HX14" s="9">
        <v>0</v>
      </c>
      <c r="HY14" s="9">
        <v>1.175</v>
      </c>
      <c r="HZ14" s="9">
        <v>0</v>
      </c>
      <c r="IA14" s="9">
        <v>1.175</v>
      </c>
      <c r="IB14" s="9">
        <v>2.5569999999999999</v>
      </c>
      <c r="IC14" s="9">
        <v>0.47899999999999998</v>
      </c>
      <c r="ID14" s="9">
        <v>2.0779999999999998</v>
      </c>
      <c r="IE14" s="9">
        <v>33.429000000000002</v>
      </c>
      <c r="IF14" s="9">
        <v>0</v>
      </c>
      <c r="IG14" s="9">
        <v>30.061</v>
      </c>
      <c r="IH14" s="9">
        <v>55.192999999999998</v>
      </c>
      <c r="II14" s="9">
        <v>23.753</v>
      </c>
      <c r="IJ14" s="9">
        <v>31.44</v>
      </c>
      <c r="IK14" s="9">
        <v>24.986000000000001</v>
      </c>
      <c r="IL14" s="9">
        <v>11.737</v>
      </c>
      <c r="IM14" s="9">
        <v>13.249000000000001</v>
      </c>
      <c r="IN14" s="9">
        <v>18.835999999999999</v>
      </c>
      <c r="IO14" s="9">
        <v>8.3190000000000008</v>
      </c>
      <c r="IP14" s="9">
        <v>10.516999999999999</v>
      </c>
      <c r="IQ14" s="9">
        <v>6.702</v>
      </c>
    </row>
    <row r="15" spans="1:251">
      <c r="A15" s="10">
        <v>43497</v>
      </c>
      <c r="B15" s="9">
        <v>15.602</v>
      </c>
      <c r="C15" s="9">
        <v>8.9939999999999998</v>
      </c>
      <c r="D15" s="9">
        <v>6.6079999999999997</v>
      </c>
      <c r="E15" s="9">
        <v>10</v>
      </c>
      <c r="F15" s="9">
        <v>12.587</v>
      </c>
      <c r="G15" s="9">
        <v>10</v>
      </c>
      <c r="H15" s="9">
        <v>97.725999999999999</v>
      </c>
      <c r="I15" s="9">
        <v>44.71</v>
      </c>
      <c r="J15" s="9">
        <v>53.015999999999998</v>
      </c>
      <c r="K15" s="9">
        <v>40.335999999999999</v>
      </c>
      <c r="L15" s="9">
        <v>19.094999999999999</v>
      </c>
      <c r="M15" s="9">
        <v>21.241</v>
      </c>
      <c r="N15" s="9">
        <v>38.381999999999998</v>
      </c>
      <c r="O15" s="9">
        <v>18.172999999999998</v>
      </c>
      <c r="P15" s="9">
        <v>20.209</v>
      </c>
      <c r="Q15" s="9">
        <v>10.881</v>
      </c>
      <c r="R15" s="9">
        <v>3.67</v>
      </c>
      <c r="S15" s="9">
        <v>7.2110000000000003</v>
      </c>
      <c r="T15" s="9">
        <v>8.1270000000000007</v>
      </c>
      <c r="U15" s="9">
        <v>3.7719999999999998</v>
      </c>
      <c r="V15" s="9">
        <v>4.3550000000000004</v>
      </c>
      <c r="W15" s="9">
        <v>10</v>
      </c>
      <c r="X15" s="9">
        <v>10</v>
      </c>
      <c r="Y15" s="9">
        <v>10</v>
      </c>
      <c r="Z15" s="9">
        <v>113.29600000000001</v>
      </c>
      <c r="AA15" s="9">
        <v>42.771999999999998</v>
      </c>
      <c r="AB15" s="9">
        <v>70.524000000000001</v>
      </c>
      <c r="AC15" s="9">
        <v>37.308999999999997</v>
      </c>
      <c r="AD15" s="9">
        <v>9.8680000000000003</v>
      </c>
      <c r="AE15" s="9">
        <v>27.440999999999999</v>
      </c>
      <c r="AF15" s="9">
        <v>50.98</v>
      </c>
      <c r="AG15" s="9">
        <v>19.754999999999999</v>
      </c>
      <c r="AH15" s="9">
        <v>31.225000000000001</v>
      </c>
      <c r="AI15" s="9">
        <v>21.074000000000002</v>
      </c>
      <c r="AJ15" s="9">
        <v>9.8160000000000007</v>
      </c>
      <c r="AK15" s="9">
        <v>11.257999999999999</v>
      </c>
      <c r="AL15" s="9">
        <v>3.9329999999999998</v>
      </c>
      <c r="AM15" s="9">
        <v>3.3330000000000002</v>
      </c>
      <c r="AN15" s="9">
        <v>0.6</v>
      </c>
      <c r="AO15" s="9">
        <v>10.512</v>
      </c>
      <c r="AP15" s="9">
        <v>13</v>
      </c>
      <c r="AQ15" s="9">
        <v>10</v>
      </c>
      <c r="AR15" s="9">
        <v>67.085999999999999</v>
      </c>
      <c r="AS15" s="9">
        <v>29.611999999999998</v>
      </c>
      <c r="AT15" s="9">
        <v>37.475000000000001</v>
      </c>
      <c r="AU15" s="9">
        <v>23.228999999999999</v>
      </c>
      <c r="AV15" s="9">
        <v>7.5730000000000004</v>
      </c>
      <c r="AW15" s="9">
        <v>15.656000000000001</v>
      </c>
      <c r="AX15" s="9">
        <v>29.523</v>
      </c>
      <c r="AY15" s="9">
        <v>12.927</v>
      </c>
      <c r="AZ15" s="9">
        <v>16.596</v>
      </c>
      <c r="BA15" s="9">
        <v>12.105</v>
      </c>
      <c r="BB15" s="9">
        <v>6.8819999999999997</v>
      </c>
      <c r="BC15" s="9">
        <v>5.2229999999999999</v>
      </c>
      <c r="BD15" s="9">
        <v>2.23</v>
      </c>
      <c r="BE15" s="9">
        <v>2.23</v>
      </c>
      <c r="BF15" s="9">
        <v>0</v>
      </c>
      <c r="BG15" s="9">
        <v>11.715999999999999</v>
      </c>
      <c r="BH15" s="9">
        <v>12.978</v>
      </c>
      <c r="BI15" s="9">
        <v>10</v>
      </c>
      <c r="BJ15" s="9">
        <v>46.209000000000003</v>
      </c>
      <c r="BK15" s="9">
        <v>13.16</v>
      </c>
      <c r="BL15" s="9">
        <v>33.048999999999999</v>
      </c>
      <c r="BM15" s="9">
        <v>14.08</v>
      </c>
      <c r="BN15" s="9">
        <v>2.2949999999999999</v>
      </c>
      <c r="BO15" s="9">
        <v>11.785</v>
      </c>
      <c r="BP15" s="9">
        <v>21.457999999999998</v>
      </c>
      <c r="BQ15" s="9">
        <v>6.8289999999999997</v>
      </c>
      <c r="BR15" s="9">
        <v>14.629</v>
      </c>
      <c r="BS15" s="9">
        <v>8.9689999999999994</v>
      </c>
      <c r="BT15" s="9">
        <v>2.9340000000000002</v>
      </c>
      <c r="BU15" s="9">
        <v>6.0350000000000001</v>
      </c>
      <c r="BV15" s="9">
        <v>1.7030000000000001</v>
      </c>
      <c r="BW15" s="9">
        <v>1.103</v>
      </c>
      <c r="BX15" s="9">
        <v>0.6</v>
      </c>
      <c r="BY15" s="9">
        <v>10</v>
      </c>
      <c r="BZ15" s="9">
        <v>12.766999999999999</v>
      </c>
      <c r="CA15" s="9">
        <v>10</v>
      </c>
      <c r="CB15" s="9">
        <v>74.658000000000001</v>
      </c>
      <c r="CC15" s="9">
        <v>26.706</v>
      </c>
      <c r="CD15" s="9">
        <v>47.953000000000003</v>
      </c>
      <c r="CE15" s="9">
        <v>27.346</v>
      </c>
      <c r="CF15" s="9">
        <v>6.1349999999999998</v>
      </c>
      <c r="CG15" s="9">
        <v>21.21</v>
      </c>
      <c r="CH15" s="9">
        <v>29.763999999999999</v>
      </c>
      <c r="CI15" s="9">
        <v>10.294</v>
      </c>
      <c r="CJ15" s="9">
        <v>19.47</v>
      </c>
      <c r="CK15" s="9">
        <v>14.007</v>
      </c>
      <c r="CL15" s="9">
        <v>8.3879999999999999</v>
      </c>
      <c r="CM15" s="9">
        <v>5.6189999999999998</v>
      </c>
      <c r="CN15" s="9">
        <v>3.5419999999999998</v>
      </c>
      <c r="CO15" s="9">
        <v>1.889</v>
      </c>
      <c r="CP15" s="9">
        <v>1.653</v>
      </c>
      <c r="CQ15" s="9">
        <v>10</v>
      </c>
      <c r="CR15" s="9">
        <v>15.957000000000001</v>
      </c>
      <c r="CS15" s="9">
        <v>10</v>
      </c>
      <c r="CT15" s="9">
        <v>43.926000000000002</v>
      </c>
      <c r="CU15" s="9">
        <v>13.371</v>
      </c>
      <c r="CV15" s="9">
        <v>30.556000000000001</v>
      </c>
      <c r="CW15" s="9">
        <v>17.783999999999999</v>
      </c>
      <c r="CX15" s="9">
        <v>4.1260000000000003</v>
      </c>
      <c r="CY15" s="9">
        <v>13.657999999999999</v>
      </c>
      <c r="CZ15" s="9">
        <v>19.079999999999998</v>
      </c>
      <c r="DA15" s="9">
        <v>5.1280000000000001</v>
      </c>
      <c r="DB15" s="9">
        <v>13.952</v>
      </c>
      <c r="DC15" s="9">
        <v>6.0419999999999998</v>
      </c>
      <c r="DD15" s="9">
        <v>3.5710000000000002</v>
      </c>
      <c r="DE15" s="9">
        <v>2.4700000000000002</v>
      </c>
      <c r="DF15" s="9">
        <v>1.02</v>
      </c>
      <c r="DG15" s="9">
        <v>0.54500000000000004</v>
      </c>
      <c r="DH15" s="9">
        <v>0.47499999999999998</v>
      </c>
      <c r="DI15" s="9">
        <v>10</v>
      </c>
      <c r="DJ15" s="9">
        <v>11.224</v>
      </c>
      <c r="DK15" s="9">
        <v>10</v>
      </c>
      <c r="DL15" s="9">
        <v>30.731999999999999</v>
      </c>
      <c r="DM15" s="9">
        <v>13.335000000000001</v>
      </c>
      <c r="DN15" s="9">
        <v>17.396999999999998</v>
      </c>
      <c r="DO15" s="9">
        <v>9.5609999999999999</v>
      </c>
      <c r="DP15" s="9">
        <v>2.0089999999999999</v>
      </c>
      <c r="DQ15" s="9">
        <v>7.5519999999999996</v>
      </c>
      <c r="DR15" s="9">
        <v>10.683999999999999</v>
      </c>
      <c r="DS15" s="9">
        <v>5.1660000000000004</v>
      </c>
      <c r="DT15" s="9">
        <v>5.5179999999999998</v>
      </c>
      <c r="DU15" s="9">
        <v>7.9649999999999999</v>
      </c>
      <c r="DV15" s="9">
        <v>4.8159999999999998</v>
      </c>
      <c r="DW15" s="9">
        <v>3.149</v>
      </c>
      <c r="DX15" s="9">
        <v>2.5219999999999998</v>
      </c>
      <c r="DY15" s="9">
        <v>1.3440000000000001</v>
      </c>
      <c r="DZ15" s="9">
        <v>1.179</v>
      </c>
      <c r="EA15" s="9">
        <v>15.813000000000001</v>
      </c>
      <c r="EB15" s="9">
        <v>17.745000000000001</v>
      </c>
      <c r="EC15" s="9">
        <v>10</v>
      </c>
      <c r="ED15" s="9">
        <v>5.6029999999999998</v>
      </c>
      <c r="EE15" s="9">
        <v>4.2039999999999997</v>
      </c>
      <c r="EF15" s="9">
        <v>1.399</v>
      </c>
      <c r="EG15" s="9">
        <v>1.115</v>
      </c>
      <c r="EH15" s="9">
        <v>0.63</v>
      </c>
      <c r="EI15" s="9">
        <v>0.48499999999999999</v>
      </c>
      <c r="EJ15" s="9">
        <v>2.7949999999999999</v>
      </c>
      <c r="EK15" s="9">
        <v>1.881</v>
      </c>
      <c r="EL15" s="9">
        <v>0.91400000000000003</v>
      </c>
      <c r="EM15" s="9">
        <v>0.88400000000000001</v>
      </c>
      <c r="EN15" s="9">
        <v>0.88400000000000001</v>
      </c>
      <c r="EO15" s="9">
        <v>0</v>
      </c>
      <c r="EP15" s="9">
        <v>0.81</v>
      </c>
      <c r="EQ15" s="9">
        <v>0.81</v>
      </c>
      <c r="ER15" s="9">
        <v>0</v>
      </c>
      <c r="ES15" s="9">
        <v>10.352</v>
      </c>
      <c r="ET15" s="9">
        <v>12.605</v>
      </c>
      <c r="EU15" s="9">
        <v>9.7469999999999999</v>
      </c>
      <c r="EV15" s="9">
        <v>240.03399999999999</v>
      </c>
      <c r="EW15" s="9">
        <v>89.828999999999994</v>
      </c>
      <c r="EX15" s="9">
        <v>150.20500000000001</v>
      </c>
      <c r="EY15" s="9">
        <v>91.007000000000005</v>
      </c>
      <c r="EZ15" s="9">
        <v>29.91</v>
      </c>
      <c r="FA15" s="9">
        <v>61.097000000000001</v>
      </c>
      <c r="FB15" s="9">
        <v>99.308999999999997</v>
      </c>
      <c r="FC15" s="9">
        <v>36.470999999999997</v>
      </c>
      <c r="FD15" s="9">
        <v>62.838000000000001</v>
      </c>
      <c r="FE15" s="9">
        <v>37.557000000000002</v>
      </c>
      <c r="FF15" s="9">
        <v>15.676</v>
      </c>
      <c r="FG15" s="9">
        <v>21.881</v>
      </c>
      <c r="FH15" s="9">
        <v>12.161</v>
      </c>
      <c r="FI15" s="9">
        <v>7.7720000000000002</v>
      </c>
      <c r="FJ15" s="9">
        <v>4.3890000000000002</v>
      </c>
      <c r="FK15" s="9">
        <v>10</v>
      </c>
      <c r="FL15" s="9">
        <v>12</v>
      </c>
      <c r="FM15" s="9">
        <v>10</v>
      </c>
      <c r="FN15" s="9">
        <v>63.838000000000001</v>
      </c>
      <c r="FO15" s="9">
        <v>21.431999999999999</v>
      </c>
      <c r="FP15" s="9">
        <v>42.405999999999999</v>
      </c>
      <c r="FQ15" s="9">
        <v>27.077000000000002</v>
      </c>
      <c r="FR15" s="9">
        <v>8.0950000000000006</v>
      </c>
      <c r="FS15" s="9">
        <v>18.981000000000002</v>
      </c>
      <c r="FT15" s="9">
        <v>26.335999999999999</v>
      </c>
      <c r="FU15" s="9">
        <v>8.4350000000000005</v>
      </c>
      <c r="FV15" s="9">
        <v>17.899999999999999</v>
      </c>
      <c r="FW15" s="9">
        <v>9.8610000000000007</v>
      </c>
      <c r="FX15" s="9">
        <v>4.335</v>
      </c>
      <c r="FY15" s="9">
        <v>5.5250000000000004</v>
      </c>
      <c r="FZ15" s="9">
        <v>0.56499999999999995</v>
      </c>
      <c r="GA15" s="9">
        <v>0.56499999999999995</v>
      </c>
      <c r="GB15" s="9">
        <v>0</v>
      </c>
      <c r="GC15" s="9">
        <v>10</v>
      </c>
      <c r="GD15" s="9">
        <v>11.147</v>
      </c>
      <c r="GE15" s="9">
        <v>10</v>
      </c>
      <c r="GF15" s="9">
        <v>176.196</v>
      </c>
      <c r="GG15" s="9">
        <v>68.397000000000006</v>
      </c>
      <c r="GH15" s="9">
        <v>107.798</v>
      </c>
      <c r="GI15" s="9">
        <v>63.93</v>
      </c>
      <c r="GJ15" s="9">
        <v>21.815000000000001</v>
      </c>
      <c r="GK15" s="9">
        <v>42.116</v>
      </c>
      <c r="GL15" s="9">
        <v>72.972999999999999</v>
      </c>
      <c r="GM15" s="9">
        <v>28.036000000000001</v>
      </c>
      <c r="GN15" s="9">
        <v>44.938000000000002</v>
      </c>
      <c r="GO15" s="9">
        <v>27.696999999999999</v>
      </c>
      <c r="GP15" s="9">
        <v>11.34</v>
      </c>
      <c r="GQ15" s="9">
        <v>16.356000000000002</v>
      </c>
      <c r="GR15" s="9">
        <v>11.596</v>
      </c>
      <c r="GS15" s="9">
        <v>7.2069999999999999</v>
      </c>
      <c r="GT15" s="9">
        <v>4.3890000000000002</v>
      </c>
      <c r="GU15" s="9">
        <v>10</v>
      </c>
      <c r="GV15" s="9">
        <v>13.331</v>
      </c>
      <c r="GW15" s="9">
        <v>10</v>
      </c>
      <c r="GX15" s="9">
        <v>51.249000000000002</v>
      </c>
      <c r="GY15" s="9">
        <v>28.562000000000001</v>
      </c>
      <c r="GZ15" s="9">
        <v>22.687000000000001</v>
      </c>
      <c r="HA15" s="9">
        <v>15.098000000000001</v>
      </c>
      <c r="HB15" s="9">
        <v>5.8179999999999996</v>
      </c>
      <c r="HC15" s="9">
        <v>9.2799999999999994</v>
      </c>
      <c r="HD15" s="9">
        <v>22.613</v>
      </c>
      <c r="HE15" s="9">
        <v>13.632999999999999</v>
      </c>
      <c r="HF15" s="9">
        <v>8.98</v>
      </c>
      <c r="HG15" s="9">
        <v>9.2870000000000008</v>
      </c>
      <c r="HH15" s="9">
        <v>7.0810000000000004</v>
      </c>
      <c r="HI15" s="9">
        <v>2.2069999999999999</v>
      </c>
      <c r="HJ15" s="9">
        <v>4.2510000000000003</v>
      </c>
      <c r="HK15" s="9">
        <v>2.0310000000000001</v>
      </c>
      <c r="HL15" s="9">
        <v>2.2200000000000002</v>
      </c>
      <c r="HM15" s="9">
        <v>10</v>
      </c>
      <c r="HN15" s="9">
        <v>13</v>
      </c>
      <c r="HO15" s="9">
        <v>10</v>
      </c>
      <c r="HP15" s="9">
        <v>3.5129999999999999</v>
      </c>
      <c r="HQ15" s="9">
        <v>1.32</v>
      </c>
      <c r="HR15" s="9">
        <v>2.1930000000000001</v>
      </c>
      <c r="HS15" s="9">
        <v>0</v>
      </c>
      <c r="HT15" s="9">
        <v>0</v>
      </c>
      <c r="HU15" s="9">
        <v>0</v>
      </c>
      <c r="HV15" s="9">
        <v>0.77900000000000003</v>
      </c>
      <c r="HW15" s="9">
        <v>0.77900000000000003</v>
      </c>
      <c r="HX15" s="9">
        <v>0</v>
      </c>
      <c r="HY15" s="9">
        <v>0.85699999999999998</v>
      </c>
      <c r="HZ15" s="9">
        <v>0</v>
      </c>
      <c r="IA15" s="9">
        <v>0.85699999999999998</v>
      </c>
      <c r="IB15" s="9">
        <v>1.877</v>
      </c>
      <c r="IC15" s="9">
        <v>0.54</v>
      </c>
      <c r="ID15" s="9">
        <v>1.3360000000000001</v>
      </c>
      <c r="IE15" s="9">
        <v>33.212000000000003</v>
      </c>
      <c r="IF15" s="9">
        <v>22.283000000000001</v>
      </c>
      <c r="IG15" s="9">
        <v>36.091000000000001</v>
      </c>
      <c r="IH15" s="9">
        <v>55.265000000000001</v>
      </c>
      <c r="II15" s="9">
        <v>25.137</v>
      </c>
      <c r="IJ15" s="9">
        <v>30.128</v>
      </c>
      <c r="IK15" s="9">
        <v>23.067</v>
      </c>
      <c r="IL15" s="9">
        <v>7.6050000000000004</v>
      </c>
      <c r="IM15" s="9">
        <v>15.461</v>
      </c>
      <c r="IN15" s="9">
        <v>15.14</v>
      </c>
      <c r="IO15" s="9">
        <v>6.69</v>
      </c>
      <c r="IP15" s="9">
        <v>8.4499999999999993</v>
      </c>
      <c r="IQ15" s="9">
        <v>6.0220000000000002</v>
      </c>
    </row>
    <row r="16" spans="1:251">
      <c r="A16" s="10">
        <v>43862</v>
      </c>
      <c r="B16" s="9">
        <v>11.432</v>
      </c>
      <c r="C16" s="9">
        <v>7.3239999999999998</v>
      </c>
      <c r="D16" s="9">
        <v>4.1079999999999997</v>
      </c>
      <c r="E16" s="9">
        <v>10</v>
      </c>
      <c r="F16" s="9">
        <v>14</v>
      </c>
      <c r="G16" s="9">
        <v>10</v>
      </c>
      <c r="H16" s="9">
        <v>119.35</v>
      </c>
      <c r="I16" s="9">
        <v>50.911999999999999</v>
      </c>
      <c r="J16" s="9">
        <v>68.438000000000002</v>
      </c>
      <c r="K16" s="9">
        <v>44.417999999999999</v>
      </c>
      <c r="L16" s="9">
        <v>13.801</v>
      </c>
      <c r="M16" s="9">
        <v>30.617000000000001</v>
      </c>
      <c r="N16" s="9">
        <v>48.776000000000003</v>
      </c>
      <c r="O16" s="9">
        <v>22.908999999999999</v>
      </c>
      <c r="P16" s="9">
        <v>25.867999999999999</v>
      </c>
      <c r="Q16" s="9">
        <v>20.785</v>
      </c>
      <c r="R16" s="9">
        <v>10.69</v>
      </c>
      <c r="S16" s="9">
        <v>10.095000000000001</v>
      </c>
      <c r="T16" s="9">
        <v>5.3710000000000004</v>
      </c>
      <c r="U16" s="9">
        <v>3.5129999999999999</v>
      </c>
      <c r="V16" s="9">
        <v>1.8580000000000001</v>
      </c>
      <c r="W16" s="9">
        <v>12</v>
      </c>
      <c r="X16" s="9">
        <v>14</v>
      </c>
      <c r="Y16" s="9">
        <v>10</v>
      </c>
      <c r="Z16" s="9">
        <v>102.49</v>
      </c>
      <c r="AA16" s="9">
        <v>32.893000000000001</v>
      </c>
      <c r="AB16" s="9">
        <v>69.596999999999994</v>
      </c>
      <c r="AC16" s="9">
        <v>29.587</v>
      </c>
      <c r="AD16" s="9">
        <v>9.3379999999999992</v>
      </c>
      <c r="AE16" s="9">
        <v>20.248999999999999</v>
      </c>
      <c r="AF16" s="9">
        <v>49.003999999999998</v>
      </c>
      <c r="AG16" s="9">
        <v>13.404</v>
      </c>
      <c r="AH16" s="9">
        <v>35.6</v>
      </c>
      <c r="AI16" s="9">
        <v>20.556000000000001</v>
      </c>
      <c r="AJ16" s="9">
        <v>9.0579999999999998</v>
      </c>
      <c r="AK16" s="9">
        <v>11.497999999999999</v>
      </c>
      <c r="AL16" s="9">
        <v>3.343</v>
      </c>
      <c r="AM16" s="9">
        <v>1.093</v>
      </c>
      <c r="AN16" s="9">
        <v>2.25</v>
      </c>
      <c r="AO16" s="9">
        <v>11</v>
      </c>
      <c r="AP16" s="9">
        <v>10</v>
      </c>
      <c r="AQ16" s="9">
        <v>11.058999999999999</v>
      </c>
      <c r="AR16" s="9">
        <v>54.883000000000003</v>
      </c>
      <c r="AS16" s="9">
        <v>20.539000000000001</v>
      </c>
      <c r="AT16" s="9">
        <v>34.344000000000001</v>
      </c>
      <c r="AU16" s="9">
        <v>12.483000000000001</v>
      </c>
      <c r="AV16" s="9">
        <v>5.7060000000000004</v>
      </c>
      <c r="AW16" s="9">
        <v>6.7770000000000001</v>
      </c>
      <c r="AX16" s="9">
        <v>28.433</v>
      </c>
      <c r="AY16" s="9">
        <v>8.9160000000000004</v>
      </c>
      <c r="AZ16" s="9">
        <v>19.516999999999999</v>
      </c>
      <c r="BA16" s="9">
        <v>12.587999999999999</v>
      </c>
      <c r="BB16" s="9">
        <v>5.3780000000000001</v>
      </c>
      <c r="BC16" s="9">
        <v>7.2110000000000003</v>
      </c>
      <c r="BD16" s="9">
        <v>1.3779999999999999</v>
      </c>
      <c r="BE16" s="9">
        <v>0.53900000000000003</v>
      </c>
      <c r="BF16" s="9">
        <v>0.83899999999999997</v>
      </c>
      <c r="BG16" s="9">
        <v>11.981999999999999</v>
      </c>
      <c r="BH16" s="9">
        <v>10.263</v>
      </c>
      <c r="BI16" s="9">
        <v>13</v>
      </c>
      <c r="BJ16" s="9">
        <v>47.606999999999999</v>
      </c>
      <c r="BK16" s="9">
        <v>12.353999999999999</v>
      </c>
      <c r="BL16" s="9">
        <v>35.253</v>
      </c>
      <c r="BM16" s="9">
        <v>17.103999999999999</v>
      </c>
      <c r="BN16" s="9">
        <v>3.6320000000000001</v>
      </c>
      <c r="BO16" s="9">
        <v>13.472</v>
      </c>
      <c r="BP16" s="9">
        <v>20.571000000000002</v>
      </c>
      <c r="BQ16" s="9">
        <v>4.4880000000000004</v>
      </c>
      <c r="BR16" s="9">
        <v>16.082999999999998</v>
      </c>
      <c r="BS16" s="9">
        <v>7.968</v>
      </c>
      <c r="BT16" s="9">
        <v>3.68</v>
      </c>
      <c r="BU16" s="9">
        <v>4.2880000000000003</v>
      </c>
      <c r="BV16" s="9">
        <v>1.9650000000000001</v>
      </c>
      <c r="BW16" s="9">
        <v>0.55400000000000005</v>
      </c>
      <c r="BX16" s="9">
        <v>1.41</v>
      </c>
      <c r="BY16" s="9">
        <v>10</v>
      </c>
      <c r="BZ16" s="9">
        <v>10</v>
      </c>
      <c r="CA16" s="9">
        <v>10</v>
      </c>
      <c r="CB16" s="9">
        <v>95.352999999999994</v>
      </c>
      <c r="CC16" s="9">
        <v>31.472999999999999</v>
      </c>
      <c r="CD16" s="9">
        <v>63.88</v>
      </c>
      <c r="CE16" s="9">
        <v>40.073</v>
      </c>
      <c r="CF16" s="9">
        <v>6.524</v>
      </c>
      <c r="CG16" s="9">
        <v>33.548999999999999</v>
      </c>
      <c r="CH16" s="9">
        <v>40.716000000000001</v>
      </c>
      <c r="CI16" s="9">
        <v>16.686</v>
      </c>
      <c r="CJ16" s="9">
        <v>24.030999999999999</v>
      </c>
      <c r="CK16" s="9">
        <v>11.846</v>
      </c>
      <c r="CL16" s="9">
        <v>5.5439999999999996</v>
      </c>
      <c r="CM16" s="9">
        <v>6.3010000000000002</v>
      </c>
      <c r="CN16" s="9">
        <v>2.718</v>
      </c>
      <c r="CO16" s="9">
        <v>2.718</v>
      </c>
      <c r="CP16" s="9">
        <v>0</v>
      </c>
      <c r="CQ16" s="9">
        <v>10</v>
      </c>
      <c r="CR16" s="9">
        <v>15</v>
      </c>
      <c r="CS16" s="9">
        <v>9</v>
      </c>
      <c r="CT16" s="9">
        <v>49.061999999999998</v>
      </c>
      <c r="CU16" s="9">
        <v>12.747999999999999</v>
      </c>
      <c r="CV16" s="9">
        <v>36.314</v>
      </c>
      <c r="CW16" s="9">
        <v>16.175000000000001</v>
      </c>
      <c r="CX16" s="9">
        <v>2.3319999999999999</v>
      </c>
      <c r="CY16" s="9">
        <v>13.843999999999999</v>
      </c>
      <c r="CZ16" s="9">
        <v>22.812000000000001</v>
      </c>
      <c r="DA16" s="9">
        <v>6.0949999999999998</v>
      </c>
      <c r="DB16" s="9">
        <v>16.716999999999999</v>
      </c>
      <c r="DC16" s="9">
        <v>9.5440000000000005</v>
      </c>
      <c r="DD16" s="9">
        <v>3.7909999999999999</v>
      </c>
      <c r="DE16" s="9">
        <v>5.7530000000000001</v>
      </c>
      <c r="DF16" s="9">
        <v>0.53100000000000003</v>
      </c>
      <c r="DG16" s="9">
        <v>0.53100000000000003</v>
      </c>
      <c r="DH16" s="9">
        <v>0</v>
      </c>
      <c r="DI16" s="9">
        <v>10.414</v>
      </c>
      <c r="DJ16" s="9">
        <v>15</v>
      </c>
      <c r="DK16" s="9">
        <v>10</v>
      </c>
      <c r="DL16" s="9">
        <v>46.290999999999997</v>
      </c>
      <c r="DM16" s="9">
        <v>18.725000000000001</v>
      </c>
      <c r="DN16" s="9">
        <v>27.565999999999999</v>
      </c>
      <c r="DO16" s="9">
        <v>23.898</v>
      </c>
      <c r="DP16" s="9">
        <v>4.1929999999999996</v>
      </c>
      <c r="DQ16" s="9">
        <v>19.704999999999998</v>
      </c>
      <c r="DR16" s="9">
        <v>17.904</v>
      </c>
      <c r="DS16" s="9">
        <v>10.590999999999999</v>
      </c>
      <c r="DT16" s="9">
        <v>7.3129999999999997</v>
      </c>
      <c r="DU16" s="9">
        <v>2.302</v>
      </c>
      <c r="DV16" s="9">
        <v>1.754</v>
      </c>
      <c r="DW16" s="9">
        <v>0.54800000000000004</v>
      </c>
      <c r="DX16" s="9">
        <v>2.1869999999999998</v>
      </c>
      <c r="DY16" s="9">
        <v>2.1869999999999998</v>
      </c>
      <c r="DZ16" s="9">
        <v>0</v>
      </c>
      <c r="EA16" s="9">
        <v>9</v>
      </c>
      <c r="EB16" s="9">
        <v>15</v>
      </c>
      <c r="EC16" s="9">
        <v>7</v>
      </c>
      <c r="ED16" s="9">
        <v>7.2119999999999997</v>
      </c>
      <c r="EE16" s="9">
        <v>3.6539999999999999</v>
      </c>
      <c r="EF16" s="9">
        <v>3.5579999999999998</v>
      </c>
      <c r="EG16" s="9">
        <v>2.867</v>
      </c>
      <c r="EH16" s="9">
        <v>1.3740000000000001</v>
      </c>
      <c r="EI16" s="9">
        <v>1.4930000000000001</v>
      </c>
      <c r="EJ16" s="9">
        <v>3.3039999999999998</v>
      </c>
      <c r="EK16" s="9">
        <v>1.6259999999999999</v>
      </c>
      <c r="EL16" s="9">
        <v>1.6779999999999999</v>
      </c>
      <c r="EM16" s="9">
        <v>1.0409999999999999</v>
      </c>
      <c r="EN16" s="9">
        <v>0.65400000000000003</v>
      </c>
      <c r="EO16" s="9">
        <v>0.38700000000000001</v>
      </c>
      <c r="EP16" s="9">
        <v>0</v>
      </c>
      <c r="EQ16" s="9">
        <v>0</v>
      </c>
      <c r="ER16" s="9">
        <v>0</v>
      </c>
      <c r="ES16" s="9">
        <v>12.006</v>
      </c>
      <c r="ET16" s="9">
        <v>12.616</v>
      </c>
      <c r="EU16" s="9">
        <v>12.393000000000001</v>
      </c>
      <c r="EV16" s="9">
        <v>282.81900000000002</v>
      </c>
      <c r="EW16" s="9">
        <v>95.08</v>
      </c>
      <c r="EX16" s="9">
        <v>187.738</v>
      </c>
      <c r="EY16" s="9">
        <v>110.56100000000001</v>
      </c>
      <c r="EZ16" s="9">
        <v>27.693999999999999</v>
      </c>
      <c r="FA16" s="9">
        <v>82.867000000000004</v>
      </c>
      <c r="FB16" s="9">
        <v>119.617</v>
      </c>
      <c r="FC16" s="9">
        <v>42.271999999999998</v>
      </c>
      <c r="FD16" s="9">
        <v>77.344999999999999</v>
      </c>
      <c r="FE16" s="9">
        <v>45.606999999999999</v>
      </c>
      <c r="FF16" s="9">
        <v>21.393000000000001</v>
      </c>
      <c r="FG16" s="9">
        <v>24.213999999999999</v>
      </c>
      <c r="FH16" s="9">
        <v>7.0339999999999998</v>
      </c>
      <c r="FI16" s="9">
        <v>3.7210000000000001</v>
      </c>
      <c r="FJ16" s="9">
        <v>3.3130000000000002</v>
      </c>
      <c r="FK16" s="9">
        <v>10</v>
      </c>
      <c r="FL16" s="9">
        <v>12.364000000000001</v>
      </c>
      <c r="FM16" s="9">
        <v>10</v>
      </c>
      <c r="FN16" s="9">
        <v>90.363</v>
      </c>
      <c r="FO16" s="9">
        <v>20.939</v>
      </c>
      <c r="FP16" s="9">
        <v>69.424000000000007</v>
      </c>
      <c r="FQ16" s="9">
        <v>42.835000000000001</v>
      </c>
      <c r="FR16" s="9">
        <v>9.0950000000000006</v>
      </c>
      <c r="FS16" s="9">
        <v>33.74</v>
      </c>
      <c r="FT16" s="9">
        <v>37.825000000000003</v>
      </c>
      <c r="FU16" s="9">
        <v>7.6139999999999999</v>
      </c>
      <c r="FV16" s="9">
        <v>30.210999999999999</v>
      </c>
      <c r="FW16" s="9">
        <v>9.0879999999999992</v>
      </c>
      <c r="FX16" s="9">
        <v>4.2300000000000004</v>
      </c>
      <c r="FY16" s="9">
        <v>4.8579999999999997</v>
      </c>
      <c r="FZ16" s="9">
        <v>0.61499999999999999</v>
      </c>
      <c r="GA16" s="9">
        <v>0</v>
      </c>
      <c r="GB16" s="9">
        <v>0.61499999999999999</v>
      </c>
      <c r="GC16" s="9">
        <v>10</v>
      </c>
      <c r="GD16" s="9">
        <v>10</v>
      </c>
      <c r="GE16" s="9">
        <v>10</v>
      </c>
      <c r="GF16" s="9">
        <v>192.45599999999999</v>
      </c>
      <c r="GG16" s="9">
        <v>74.141000000000005</v>
      </c>
      <c r="GH16" s="9">
        <v>118.31399999999999</v>
      </c>
      <c r="GI16" s="9">
        <v>67.725999999999999</v>
      </c>
      <c r="GJ16" s="9">
        <v>18.599</v>
      </c>
      <c r="GK16" s="9">
        <v>49.127000000000002</v>
      </c>
      <c r="GL16" s="9">
        <v>81.792000000000002</v>
      </c>
      <c r="GM16" s="9">
        <v>34.658000000000001</v>
      </c>
      <c r="GN16" s="9">
        <v>47.133000000000003</v>
      </c>
      <c r="GO16" s="9">
        <v>36.518000000000001</v>
      </c>
      <c r="GP16" s="9">
        <v>17.161999999999999</v>
      </c>
      <c r="GQ16" s="9">
        <v>19.356000000000002</v>
      </c>
      <c r="GR16" s="9">
        <v>6.4189999999999996</v>
      </c>
      <c r="GS16" s="9">
        <v>3.7210000000000001</v>
      </c>
      <c r="GT16" s="9">
        <v>2.698</v>
      </c>
      <c r="GU16" s="9">
        <v>12</v>
      </c>
      <c r="GV16" s="9">
        <v>14</v>
      </c>
      <c r="GW16" s="9">
        <v>10</v>
      </c>
      <c r="GX16" s="9">
        <v>41.587000000000003</v>
      </c>
      <c r="GY16" s="9">
        <v>23.852</v>
      </c>
      <c r="GZ16" s="9">
        <v>17.736000000000001</v>
      </c>
      <c r="HA16" s="9">
        <v>6.3849999999999998</v>
      </c>
      <c r="HB16" s="9">
        <v>3.343</v>
      </c>
      <c r="HC16" s="9">
        <v>3.0419999999999998</v>
      </c>
      <c r="HD16" s="9">
        <v>22.184000000000001</v>
      </c>
      <c r="HE16" s="9">
        <v>12.353</v>
      </c>
      <c r="HF16" s="9">
        <v>9.8309999999999995</v>
      </c>
      <c r="HG16" s="9">
        <v>8.6210000000000004</v>
      </c>
      <c r="HH16" s="9">
        <v>4.5540000000000003</v>
      </c>
      <c r="HI16" s="9">
        <v>4.0670000000000002</v>
      </c>
      <c r="HJ16" s="9">
        <v>4.3979999999999997</v>
      </c>
      <c r="HK16" s="9">
        <v>3.6019999999999999</v>
      </c>
      <c r="HL16" s="9">
        <v>0.79500000000000004</v>
      </c>
      <c r="HM16" s="9">
        <v>15</v>
      </c>
      <c r="HN16" s="9">
        <v>15</v>
      </c>
      <c r="HO16" s="9">
        <v>13</v>
      </c>
      <c r="HP16" s="9">
        <v>2.6440000000000001</v>
      </c>
      <c r="HQ16" s="9">
        <v>1.345</v>
      </c>
      <c r="HR16" s="9">
        <v>1.2989999999999999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1.2989999999999999</v>
      </c>
      <c r="HZ16" s="9">
        <v>0</v>
      </c>
      <c r="IA16" s="9">
        <v>1.2989999999999999</v>
      </c>
      <c r="IB16" s="9">
        <v>1.345</v>
      </c>
      <c r="IC16" s="9">
        <v>1.345</v>
      </c>
      <c r="ID16" s="9">
        <v>0</v>
      </c>
      <c r="IE16" s="9">
        <v>30.975000000000001</v>
      </c>
      <c r="IF16" s="9">
        <v>36.298999999999999</v>
      </c>
      <c r="IG16" s="9">
        <v>26.018000000000001</v>
      </c>
      <c r="IH16" s="9">
        <v>51.026000000000003</v>
      </c>
      <c r="II16" s="9">
        <v>16.231000000000002</v>
      </c>
      <c r="IJ16" s="9">
        <v>34.793999999999997</v>
      </c>
      <c r="IK16" s="9">
        <v>18.338000000000001</v>
      </c>
      <c r="IL16" s="9">
        <v>5.8209999999999997</v>
      </c>
      <c r="IM16" s="9">
        <v>12.516999999999999</v>
      </c>
      <c r="IN16" s="9">
        <v>17.739999999999998</v>
      </c>
      <c r="IO16" s="9">
        <v>4.9489999999999998</v>
      </c>
      <c r="IP16" s="9">
        <v>12.792</v>
      </c>
      <c r="IQ16" s="9">
        <v>7.7</v>
      </c>
    </row>
    <row r="17" spans="1:251">
      <c r="A17" s="10">
        <v>44228</v>
      </c>
      <c r="B17" s="9">
        <v>16.370999999999999</v>
      </c>
      <c r="C17" s="9">
        <v>8.9879999999999995</v>
      </c>
      <c r="D17" s="9">
        <v>7.383</v>
      </c>
      <c r="E17" s="9">
        <v>11</v>
      </c>
      <c r="F17" s="9">
        <v>12.592000000000001</v>
      </c>
      <c r="G17" s="9">
        <v>10</v>
      </c>
      <c r="H17" s="9">
        <v>98.543999999999997</v>
      </c>
      <c r="I17" s="9">
        <v>44.296999999999997</v>
      </c>
      <c r="J17" s="9">
        <v>54.247</v>
      </c>
      <c r="K17" s="9">
        <v>36.176000000000002</v>
      </c>
      <c r="L17" s="9">
        <v>14.385</v>
      </c>
      <c r="M17" s="9">
        <v>21.791</v>
      </c>
      <c r="N17" s="9">
        <v>43.994</v>
      </c>
      <c r="O17" s="9">
        <v>21.739000000000001</v>
      </c>
      <c r="P17" s="9">
        <v>22.254999999999999</v>
      </c>
      <c r="Q17" s="9">
        <v>13.000999999999999</v>
      </c>
      <c r="R17" s="9">
        <v>5.3680000000000003</v>
      </c>
      <c r="S17" s="9">
        <v>7.633</v>
      </c>
      <c r="T17" s="9">
        <v>5.3730000000000002</v>
      </c>
      <c r="U17" s="9">
        <v>2.8050000000000002</v>
      </c>
      <c r="V17" s="9">
        <v>2.5680000000000001</v>
      </c>
      <c r="W17" s="9">
        <v>10</v>
      </c>
      <c r="X17" s="9">
        <v>11</v>
      </c>
      <c r="Y17" s="9">
        <v>10</v>
      </c>
      <c r="Z17" s="9">
        <v>100.633</v>
      </c>
      <c r="AA17" s="9">
        <v>42.37</v>
      </c>
      <c r="AB17" s="9">
        <v>58.262999999999998</v>
      </c>
      <c r="AC17" s="9">
        <v>33.750999999999998</v>
      </c>
      <c r="AD17" s="9">
        <v>13.895</v>
      </c>
      <c r="AE17" s="9">
        <v>19.855</v>
      </c>
      <c r="AF17" s="9">
        <v>41.881</v>
      </c>
      <c r="AG17" s="9">
        <v>15.964</v>
      </c>
      <c r="AH17" s="9">
        <v>25.917000000000002</v>
      </c>
      <c r="AI17" s="9">
        <v>20.878</v>
      </c>
      <c r="AJ17" s="9">
        <v>10.760999999999999</v>
      </c>
      <c r="AK17" s="9">
        <v>10.117000000000001</v>
      </c>
      <c r="AL17" s="9">
        <v>4.1230000000000002</v>
      </c>
      <c r="AM17" s="9">
        <v>1.75</v>
      </c>
      <c r="AN17" s="9">
        <v>2.3730000000000002</v>
      </c>
      <c r="AO17" s="9">
        <v>12</v>
      </c>
      <c r="AP17" s="9">
        <v>12.507999999999999</v>
      </c>
      <c r="AQ17" s="9">
        <v>11.27</v>
      </c>
      <c r="AR17" s="9">
        <v>59.152000000000001</v>
      </c>
      <c r="AS17" s="9">
        <v>27.335000000000001</v>
      </c>
      <c r="AT17" s="9">
        <v>31.818000000000001</v>
      </c>
      <c r="AU17" s="9">
        <v>21.154</v>
      </c>
      <c r="AV17" s="9">
        <v>9.0860000000000003</v>
      </c>
      <c r="AW17" s="9">
        <v>12.068</v>
      </c>
      <c r="AX17" s="9">
        <v>23.216000000000001</v>
      </c>
      <c r="AY17" s="9">
        <v>10.948</v>
      </c>
      <c r="AZ17" s="9">
        <v>12.268000000000001</v>
      </c>
      <c r="BA17" s="9">
        <v>12.323</v>
      </c>
      <c r="BB17" s="9">
        <v>5.55</v>
      </c>
      <c r="BC17" s="9">
        <v>6.7729999999999997</v>
      </c>
      <c r="BD17" s="9">
        <v>2.4590000000000001</v>
      </c>
      <c r="BE17" s="9">
        <v>1.75</v>
      </c>
      <c r="BF17" s="9">
        <v>0.70799999999999996</v>
      </c>
      <c r="BG17" s="9">
        <v>11</v>
      </c>
      <c r="BH17" s="9">
        <v>12.462999999999999</v>
      </c>
      <c r="BI17" s="9">
        <v>10</v>
      </c>
      <c r="BJ17" s="9">
        <v>41.481000000000002</v>
      </c>
      <c r="BK17" s="9">
        <v>15.036</v>
      </c>
      <c r="BL17" s="9">
        <v>26.445</v>
      </c>
      <c r="BM17" s="9">
        <v>12.597</v>
      </c>
      <c r="BN17" s="9">
        <v>4.8090000000000002</v>
      </c>
      <c r="BO17" s="9">
        <v>7.7880000000000003</v>
      </c>
      <c r="BP17" s="9">
        <v>18.664999999999999</v>
      </c>
      <c r="BQ17" s="9">
        <v>5.016</v>
      </c>
      <c r="BR17" s="9">
        <v>13.648999999999999</v>
      </c>
      <c r="BS17" s="9">
        <v>8.5549999999999997</v>
      </c>
      <c r="BT17" s="9">
        <v>5.2110000000000003</v>
      </c>
      <c r="BU17" s="9">
        <v>3.3439999999999999</v>
      </c>
      <c r="BV17" s="9">
        <v>1.665</v>
      </c>
      <c r="BW17" s="9">
        <v>0</v>
      </c>
      <c r="BX17" s="9">
        <v>1.665</v>
      </c>
      <c r="BY17" s="9">
        <v>12.488</v>
      </c>
      <c r="BZ17" s="9">
        <v>13.52</v>
      </c>
      <c r="CA17" s="9">
        <v>12.348000000000001</v>
      </c>
      <c r="CB17" s="9">
        <v>78.617000000000004</v>
      </c>
      <c r="CC17" s="9">
        <v>29.538</v>
      </c>
      <c r="CD17" s="9">
        <v>49.079000000000001</v>
      </c>
      <c r="CE17" s="9">
        <v>25.686</v>
      </c>
      <c r="CF17" s="9">
        <v>8.5180000000000007</v>
      </c>
      <c r="CG17" s="9">
        <v>17.167000000000002</v>
      </c>
      <c r="CH17" s="9">
        <v>30.148</v>
      </c>
      <c r="CI17" s="9">
        <v>7.3079999999999998</v>
      </c>
      <c r="CJ17" s="9">
        <v>22.84</v>
      </c>
      <c r="CK17" s="9">
        <v>15.907999999999999</v>
      </c>
      <c r="CL17" s="9">
        <v>9.2789999999999999</v>
      </c>
      <c r="CM17" s="9">
        <v>6.6289999999999996</v>
      </c>
      <c r="CN17" s="9">
        <v>6.875</v>
      </c>
      <c r="CO17" s="9">
        <v>4.4329999999999998</v>
      </c>
      <c r="CP17" s="9">
        <v>2.4420000000000002</v>
      </c>
      <c r="CQ17" s="9">
        <v>12</v>
      </c>
      <c r="CR17" s="9">
        <v>16</v>
      </c>
      <c r="CS17" s="9">
        <v>10</v>
      </c>
      <c r="CT17" s="9">
        <v>47.087000000000003</v>
      </c>
      <c r="CU17" s="9">
        <v>19.462</v>
      </c>
      <c r="CV17" s="9">
        <v>27.625</v>
      </c>
      <c r="CW17" s="9">
        <v>12.616</v>
      </c>
      <c r="CX17" s="9">
        <v>5.7089999999999996</v>
      </c>
      <c r="CY17" s="9">
        <v>6.907</v>
      </c>
      <c r="CZ17" s="9">
        <v>22.45</v>
      </c>
      <c r="DA17" s="9">
        <v>5.9720000000000004</v>
      </c>
      <c r="DB17" s="9">
        <v>16.478000000000002</v>
      </c>
      <c r="DC17" s="9">
        <v>9.6669999999999998</v>
      </c>
      <c r="DD17" s="9">
        <v>6.3719999999999999</v>
      </c>
      <c r="DE17" s="9">
        <v>3.294</v>
      </c>
      <c r="DF17" s="9">
        <v>2.355</v>
      </c>
      <c r="DG17" s="9">
        <v>1.409</v>
      </c>
      <c r="DH17" s="9">
        <v>0.94599999999999995</v>
      </c>
      <c r="DI17" s="9">
        <v>12</v>
      </c>
      <c r="DJ17" s="9">
        <v>13.602</v>
      </c>
      <c r="DK17" s="9">
        <v>11.335000000000001</v>
      </c>
      <c r="DL17" s="9">
        <v>31.529</v>
      </c>
      <c r="DM17" s="9">
        <v>10.076000000000001</v>
      </c>
      <c r="DN17" s="9">
        <v>21.452999999999999</v>
      </c>
      <c r="DO17" s="9">
        <v>13.07</v>
      </c>
      <c r="DP17" s="9">
        <v>2.8090000000000002</v>
      </c>
      <c r="DQ17" s="9">
        <v>10.26</v>
      </c>
      <c r="DR17" s="9">
        <v>7.6980000000000004</v>
      </c>
      <c r="DS17" s="9">
        <v>1.3360000000000001</v>
      </c>
      <c r="DT17" s="9">
        <v>6.3620000000000001</v>
      </c>
      <c r="DU17" s="9">
        <v>6.242</v>
      </c>
      <c r="DV17" s="9">
        <v>2.907</v>
      </c>
      <c r="DW17" s="9">
        <v>3.335</v>
      </c>
      <c r="DX17" s="9">
        <v>4.5199999999999996</v>
      </c>
      <c r="DY17" s="9">
        <v>3.024</v>
      </c>
      <c r="DZ17" s="9">
        <v>1.496</v>
      </c>
      <c r="EA17" s="9">
        <v>10</v>
      </c>
      <c r="EB17" s="9">
        <v>21.82</v>
      </c>
      <c r="EC17" s="9">
        <v>10</v>
      </c>
      <c r="ED17" s="9">
        <v>13.619</v>
      </c>
      <c r="EE17" s="9">
        <v>5.6820000000000004</v>
      </c>
      <c r="EF17" s="9">
        <v>7.9370000000000003</v>
      </c>
      <c r="EG17" s="9">
        <v>7.0330000000000004</v>
      </c>
      <c r="EH17" s="9">
        <v>2.8340000000000001</v>
      </c>
      <c r="EI17" s="9">
        <v>4.1989999999999998</v>
      </c>
      <c r="EJ17" s="9">
        <v>5.5309999999999997</v>
      </c>
      <c r="EK17" s="9">
        <v>1.794</v>
      </c>
      <c r="EL17" s="9">
        <v>3.738</v>
      </c>
      <c r="EM17" s="9">
        <v>0.52400000000000002</v>
      </c>
      <c r="EN17" s="9">
        <v>0.52400000000000002</v>
      </c>
      <c r="EO17" s="9">
        <v>0</v>
      </c>
      <c r="EP17" s="9">
        <v>0.53100000000000003</v>
      </c>
      <c r="EQ17" s="9">
        <v>0.53100000000000003</v>
      </c>
      <c r="ER17" s="9">
        <v>0</v>
      </c>
      <c r="ES17" s="9">
        <v>8.923</v>
      </c>
      <c r="ET17" s="9">
        <v>9.452</v>
      </c>
      <c r="EU17" s="9">
        <v>8.07</v>
      </c>
      <c r="EV17" s="9">
        <v>239.24</v>
      </c>
      <c r="EW17" s="9">
        <v>94.034000000000006</v>
      </c>
      <c r="EX17" s="9">
        <v>145.20599999999999</v>
      </c>
      <c r="EY17" s="9">
        <v>87.43</v>
      </c>
      <c r="EZ17" s="9">
        <v>30.826000000000001</v>
      </c>
      <c r="FA17" s="9">
        <v>56.603999999999999</v>
      </c>
      <c r="FB17" s="9">
        <v>104.821</v>
      </c>
      <c r="FC17" s="9">
        <v>39.985999999999997</v>
      </c>
      <c r="FD17" s="9">
        <v>64.834999999999994</v>
      </c>
      <c r="FE17" s="9">
        <v>36.482999999999997</v>
      </c>
      <c r="FF17" s="9">
        <v>17.829000000000001</v>
      </c>
      <c r="FG17" s="9">
        <v>18.654</v>
      </c>
      <c r="FH17" s="9">
        <v>10.506</v>
      </c>
      <c r="FI17" s="9">
        <v>5.3929999999999998</v>
      </c>
      <c r="FJ17" s="9">
        <v>5.1130000000000004</v>
      </c>
      <c r="FK17" s="9">
        <v>10</v>
      </c>
      <c r="FL17" s="9">
        <v>12</v>
      </c>
      <c r="FM17" s="9">
        <v>10</v>
      </c>
      <c r="FN17" s="9">
        <v>83.275000000000006</v>
      </c>
      <c r="FO17" s="9">
        <v>28</v>
      </c>
      <c r="FP17" s="9">
        <v>55.274999999999999</v>
      </c>
      <c r="FQ17" s="9">
        <v>32.000999999999998</v>
      </c>
      <c r="FR17" s="9">
        <v>11.137</v>
      </c>
      <c r="FS17" s="9">
        <v>20.864000000000001</v>
      </c>
      <c r="FT17" s="9">
        <v>38.570999999999998</v>
      </c>
      <c r="FU17" s="9">
        <v>12.746</v>
      </c>
      <c r="FV17" s="9">
        <v>25.824000000000002</v>
      </c>
      <c r="FW17" s="9">
        <v>10.863</v>
      </c>
      <c r="FX17" s="9">
        <v>3.3820000000000001</v>
      </c>
      <c r="FY17" s="9">
        <v>7.4809999999999999</v>
      </c>
      <c r="FZ17" s="9">
        <v>1.84</v>
      </c>
      <c r="GA17" s="9">
        <v>0.73399999999999999</v>
      </c>
      <c r="GB17" s="9">
        <v>1.105</v>
      </c>
      <c r="GC17" s="9">
        <v>10</v>
      </c>
      <c r="GD17" s="9">
        <v>10</v>
      </c>
      <c r="GE17" s="9">
        <v>10</v>
      </c>
      <c r="GF17" s="9">
        <v>155.965</v>
      </c>
      <c r="GG17" s="9">
        <v>66.034000000000006</v>
      </c>
      <c r="GH17" s="9">
        <v>89.930999999999997</v>
      </c>
      <c r="GI17" s="9">
        <v>55.429000000000002</v>
      </c>
      <c r="GJ17" s="9">
        <v>19.689</v>
      </c>
      <c r="GK17" s="9">
        <v>35.74</v>
      </c>
      <c r="GL17" s="9">
        <v>66.25</v>
      </c>
      <c r="GM17" s="9">
        <v>27.239000000000001</v>
      </c>
      <c r="GN17" s="9">
        <v>39.01</v>
      </c>
      <c r="GO17" s="9">
        <v>25.62</v>
      </c>
      <c r="GP17" s="9">
        <v>14.446999999999999</v>
      </c>
      <c r="GQ17" s="9">
        <v>11.173</v>
      </c>
      <c r="GR17" s="9">
        <v>8.6660000000000004</v>
      </c>
      <c r="GS17" s="9">
        <v>4.6589999999999998</v>
      </c>
      <c r="GT17" s="9">
        <v>4.0069999999999997</v>
      </c>
      <c r="GU17" s="9">
        <v>11</v>
      </c>
      <c r="GV17" s="9">
        <v>14</v>
      </c>
      <c r="GW17" s="9">
        <v>10</v>
      </c>
      <c r="GX17" s="9">
        <v>52.171999999999997</v>
      </c>
      <c r="GY17" s="9">
        <v>27.853999999999999</v>
      </c>
      <c r="GZ17" s="9">
        <v>24.318000000000001</v>
      </c>
      <c r="HA17" s="9">
        <v>15.215</v>
      </c>
      <c r="HB17" s="9">
        <v>8.8059999999999992</v>
      </c>
      <c r="HC17" s="9">
        <v>6.4089999999999998</v>
      </c>
      <c r="HD17" s="9">
        <v>16.734000000000002</v>
      </c>
      <c r="HE17" s="9">
        <v>6.82</v>
      </c>
      <c r="HF17" s="9">
        <v>9.9139999999999997</v>
      </c>
      <c r="HG17" s="9">
        <v>13.827999999999999</v>
      </c>
      <c r="HH17" s="9">
        <v>8.1029999999999998</v>
      </c>
      <c r="HI17" s="9">
        <v>5.726</v>
      </c>
      <c r="HJ17" s="9">
        <v>6.3949999999999996</v>
      </c>
      <c r="HK17" s="9">
        <v>4.1260000000000003</v>
      </c>
      <c r="HL17" s="9">
        <v>2.27</v>
      </c>
      <c r="HM17" s="9">
        <v>15</v>
      </c>
      <c r="HN17" s="9">
        <v>12.298999999999999</v>
      </c>
      <c r="HO17" s="9">
        <v>15</v>
      </c>
      <c r="HP17" s="9">
        <v>3.0379999999999998</v>
      </c>
      <c r="HQ17" s="9">
        <v>1.42</v>
      </c>
      <c r="HR17" s="9">
        <v>1.6180000000000001</v>
      </c>
      <c r="HS17" s="9">
        <v>0</v>
      </c>
      <c r="HT17" s="9">
        <v>0</v>
      </c>
      <c r="HU17" s="9">
        <v>0</v>
      </c>
      <c r="HV17" s="9">
        <v>0.36399999999999999</v>
      </c>
      <c r="HW17" s="9">
        <v>0.36399999999999999</v>
      </c>
      <c r="HX17" s="9">
        <v>0</v>
      </c>
      <c r="HY17" s="9">
        <v>0.77600000000000002</v>
      </c>
      <c r="HZ17" s="9">
        <v>0</v>
      </c>
      <c r="IA17" s="9">
        <v>0.77600000000000002</v>
      </c>
      <c r="IB17" s="9">
        <v>1.8979999999999999</v>
      </c>
      <c r="IC17" s="9">
        <v>1.056</v>
      </c>
      <c r="ID17" s="9">
        <v>0.84199999999999997</v>
      </c>
      <c r="IE17" s="9">
        <v>35.527000000000001</v>
      </c>
      <c r="IF17" s="9">
        <v>35.820999999999998</v>
      </c>
      <c r="IG17" s="9">
        <v>29.366</v>
      </c>
      <c r="IH17" s="9">
        <v>51.744</v>
      </c>
      <c r="II17" s="9">
        <v>17.805</v>
      </c>
      <c r="IJ17" s="9">
        <v>33.94</v>
      </c>
      <c r="IK17" s="9">
        <v>22.49</v>
      </c>
      <c r="IL17" s="9">
        <v>8.3149999999999995</v>
      </c>
      <c r="IM17" s="9">
        <v>14.175000000000001</v>
      </c>
      <c r="IN17" s="9">
        <v>18.385000000000002</v>
      </c>
      <c r="IO17" s="9">
        <v>4.9400000000000004</v>
      </c>
      <c r="IP17" s="9">
        <v>13.445</v>
      </c>
      <c r="IQ17" s="9">
        <v>1.8120000000000001</v>
      </c>
    </row>
    <row r="18" spans="1:251">
      <c r="A18" s="10">
        <v>44593</v>
      </c>
      <c r="B18" s="9">
        <v>14.608000000000001</v>
      </c>
      <c r="C18" s="9">
        <v>9.1489999999999991</v>
      </c>
      <c r="D18" s="9">
        <v>5.4589999999999996</v>
      </c>
      <c r="E18" s="9">
        <v>10</v>
      </c>
      <c r="F18" s="9">
        <v>14</v>
      </c>
      <c r="G18" s="9">
        <v>10</v>
      </c>
      <c r="H18" s="9">
        <v>79.227000000000004</v>
      </c>
      <c r="I18" s="9">
        <v>38.869999999999997</v>
      </c>
      <c r="J18" s="9">
        <v>40.356999999999999</v>
      </c>
      <c r="K18" s="9">
        <v>32.231999999999999</v>
      </c>
      <c r="L18" s="9">
        <v>10.866</v>
      </c>
      <c r="M18" s="9">
        <v>21.366</v>
      </c>
      <c r="N18" s="9">
        <v>27.776</v>
      </c>
      <c r="O18" s="9">
        <v>15.302</v>
      </c>
      <c r="P18" s="9">
        <v>12.474</v>
      </c>
      <c r="Q18" s="9">
        <v>14.021000000000001</v>
      </c>
      <c r="R18" s="9">
        <v>9.4030000000000005</v>
      </c>
      <c r="S18" s="9">
        <v>4.6180000000000003</v>
      </c>
      <c r="T18" s="9">
        <v>5.1980000000000004</v>
      </c>
      <c r="U18" s="9">
        <v>3.3</v>
      </c>
      <c r="V18" s="9">
        <v>1.8979999999999999</v>
      </c>
      <c r="W18" s="9">
        <v>10</v>
      </c>
      <c r="X18" s="9">
        <v>14.127000000000001</v>
      </c>
      <c r="Y18" s="9">
        <v>8.3559999999999999</v>
      </c>
      <c r="Z18" s="9">
        <v>84.319000000000003</v>
      </c>
      <c r="AA18" s="9">
        <v>33.353000000000002</v>
      </c>
      <c r="AB18" s="9">
        <v>50.966000000000001</v>
      </c>
      <c r="AC18" s="9">
        <v>28.186</v>
      </c>
      <c r="AD18" s="9">
        <v>10.198</v>
      </c>
      <c r="AE18" s="9">
        <v>17.989000000000001</v>
      </c>
      <c r="AF18" s="9">
        <v>39.213000000000001</v>
      </c>
      <c r="AG18" s="9">
        <v>13.496</v>
      </c>
      <c r="AH18" s="9">
        <v>25.718</v>
      </c>
      <c r="AI18" s="9">
        <v>10.195</v>
      </c>
      <c r="AJ18" s="9">
        <v>5.3680000000000003</v>
      </c>
      <c r="AK18" s="9">
        <v>4.827</v>
      </c>
      <c r="AL18" s="9">
        <v>6.7240000000000002</v>
      </c>
      <c r="AM18" s="9">
        <v>4.2910000000000004</v>
      </c>
      <c r="AN18" s="9">
        <v>2.4319999999999999</v>
      </c>
      <c r="AO18" s="9">
        <v>12</v>
      </c>
      <c r="AP18" s="9">
        <v>15</v>
      </c>
      <c r="AQ18" s="9">
        <v>10</v>
      </c>
      <c r="AR18" s="9">
        <v>45.287999999999997</v>
      </c>
      <c r="AS18" s="9">
        <v>20.911000000000001</v>
      </c>
      <c r="AT18" s="9">
        <v>24.376999999999999</v>
      </c>
      <c r="AU18" s="9">
        <v>13.986000000000001</v>
      </c>
      <c r="AV18" s="9">
        <v>6.4720000000000004</v>
      </c>
      <c r="AW18" s="9">
        <v>7.5129999999999999</v>
      </c>
      <c r="AX18" s="9">
        <v>22.065999999999999</v>
      </c>
      <c r="AY18" s="9">
        <v>8.9809999999999999</v>
      </c>
      <c r="AZ18" s="9">
        <v>13.085000000000001</v>
      </c>
      <c r="BA18" s="9">
        <v>5.9340000000000002</v>
      </c>
      <c r="BB18" s="9">
        <v>2.8130000000000002</v>
      </c>
      <c r="BC18" s="9">
        <v>3.121</v>
      </c>
      <c r="BD18" s="9">
        <v>3.302</v>
      </c>
      <c r="BE18" s="9">
        <v>2.645</v>
      </c>
      <c r="BF18" s="9">
        <v>0.65700000000000003</v>
      </c>
      <c r="BG18" s="9">
        <v>14</v>
      </c>
      <c r="BH18" s="9">
        <v>15</v>
      </c>
      <c r="BI18" s="9">
        <v>12.449</v>
      </c>
      <c r="BJ18" s="9">
        <v>39.030999999999999</v>
      </c>
      <c r="BK18" s="9">
        <v>12.442</v>
      </c>
      <c r="BL18" s="9">
        <v>26.588999999999999</v>
      </c>
      <c r="BM18" s="9">
        <v>14.201000000000001</v>
      </c>
      <c r="BN18" s="9">
        <v>3.7250000000000001</v>
      </c>
      <c r="BO18" s="9">
        <v>10.475</v>
      </c>
      <c r="BP18" s="9">
        <v>17.146999999999998</v>
      </c>
      <c r="BQ18" s="9">
        <v>4.5149999999999997</v>
      </c>
      <c r="BR18" s="9">
        <v>12.632</v>
      </c>
      <c r="BS18" s="9">
        <v>4.2610000000000001</v>
      </c>
      <c r="BT18" s="9">
        <v>2.5550000000000002</v>
      </c>
      <c r="BU18" s="9">
        <v>1.706</v>
      </c>
      <c r="BV18" s="9">
        <v>3.4209999999999998</v>
      </c>
      <c r="BW18" s="9">
        <v>1.6459999999999999</v>
      </c>
      <c r="BX18" s="9">
        <v>1.7749999999999999</v>
      </c>
      <c r="BY18" s="9">
        <v>10</v>
      </c>
      <c r="BZ18" s="9">
        <v>15</v>
      </c>
      <c r="CA18" s="9">
        <v>10</v>
      </c>
      <c r="CB18" s="9">
        <v>60.548999999999999</v>
      </c>
      <c r="CC18" s="9">
        <v>24.297999999999998</v>
      </c>
      <c r="CD18" s="9">
        <v>36.25</v>
      </c>
      <c r="CE18" s="9">
        <v>25.978000000000002</v>
      </c>
      <c r="CF18" s="9">
        <v>7.2720000000000002</v>
      </c>
      <c r="CG18" s="9">
        <v>18.707000000000001</v>
      </c>
      <c r="CH18" s="9">
        <v>23.442</v>
      </c>
      <c r="CI18" s="9">
        <v>10.657</v>
      </c>
      <c r="CJ18" s="9">
        <v>12.785</v>
      </c>
      <c r="CK18" s="9">
        <v>8.4429999999999996</v>
      </c>
      <c r="CL18" s="9">
        <v>4.8120000000000003</v>
      </c>
      <c r="CM18" s="9">
        <v>3.6309999999999998</v>
      </c>
      <c r="CN18" s="9">
        <v>2.6859999999999999</v>
      </c>
      <c r="CO18" s="9">
        <v>1.5580000000000001</v>
      </c>
      <c r="CP18" s="9">
        <v>1.1279999999999999</v>
      </c>
      <c r="CQ18" s="9">
        <v>10</v>
      </c>
      <c r="CR18" s="9">
        <v>10</v>
      </c>
      <c r="CS18" s="9">
        <v>9</v>
      </c>
      <c r="CT18" s="9">
        <v>31.856000000000002</v>
      </c>
      <c r="CU18" s="9">
        <v>10.539</v>
      </c>
      <c r="CV18" s="9">
        <v>21.317</v>
      </c>
      <c r="CW18" s="9">
        <v>12.172000000000001</v>
      </c>
      <c r="CX18" s="9">
        <v>3.02</v>
      </c>
      <c r="CY18" s="9">
        <v>9.1519999999999992</v>
      </c>
      <c r="CZ18" s="9">
        <v>14.52</v>
      </c>
      <c r="DA18" s="9">
        <v>5.2939999999999996</v>
      </c>
      <c r="DB18" s="9">
        <v>9.2260000000000009</v>
      </c>
      <c r="DC18" s="9">
        <v>4.524</v>
      </c>
      <c r="DD18" s="9">
        <v>2.2250000000000001</v>
      </c>
      <c r="DE18" s="9">
        <v>2.2989999999999999</v>
      </c>
      <c r="DF18" s="9">
        <v>0.64</v>
      </c>
      <c r="DG18" s="9">
        <v>0</v>
      </c>
      <c r="DH18" s="9">
        <v>0.64</v>
      </c>
      <c r="DI18" s="9">
        <v>10</v>
      </c>
      <c r="DJ18" s="9">
        <v>10</v>
      </c>
      <c r="DK18" s="9">
        <v>10</v>
      </c>
      <c r="DL18" s="9">
        <v>28.692</v>
      </c>
      <c r="DM18" s="9">
        <v>13.759</v>
      </c>
      <c r="DN18" s="9">
        <v>14.933</v>
      </c>
      <c r="DO18" s="9">
        <v>13.805999999999999</v>
      </c>
      <c r="DP18" s="9">
        <v>4.2510000000000003</v>
      </c>
      <c r="DQ18" s="9">
        <v>9.5549999999999997</v>
      </c>
      <c r="DR18" s="9">
        <v>8.9209999999999994</v>
      </c>
      <c r="DS18" s="9">
        <v>5.3620000000000001</v>
      </c>
      <c r="DT18" s="9">
        <v>3.5590000000000002</v>
      </c>
      <c r="DU18" s="9">
        <v>3.919</v>
      </c>
      <c r="DV18" s="9">
        <v>2.5870000000000002</v>
      </c>
      <c r="DW18" s="9">
        <v>1.3320000000000001</v>
      </c>
      <c r="DX18" s="9">
        <v>2.0459999999999998</v>
      </c>
      <c r="DY18" s="9">
        <v>1.5580000000000001</v>
      </c>
      <c r="DZ18" s="9">
        <v>0.48699999999999999</v>
      </c>
      <c r="EA18" s="9">
        <v>10</v>
      </c>
      <c r="EB18" s="9">
        <v>10.778</v>
      </c>
      <c r="EC18" s="9">
        <v>8</v>
      </c>
      <c r="ED18" s="9">
        <v>6.4489999999999998</v>
      </c>
      <c r="EE18" s="9">
        <v>2.8849999999999998</v>
      </c>
      <c r="EF18" s="9">
        <v>3.5640000000000001</v>
      </c>
      <c r="EG18" s="9">
        <v>4.194</v>
      </c>
      <c r="EH18" s="9">
        <v>1.0209999999999999</v>
      </c>
      <c r="EI18" s="9">
        <v>3.173</v>
      </c>
      <c r="EJ18" s="9">
        <v>1.6579999999999999</v>
      </c>
      <c r="EK18" s="9">
        <v>1.2669999999999999</v>
      </c>
      <c r="EL18" s="9">
        <v>0.39100000000000001</v>
      </c>
      <c r="EM18" s="9">
        <v>0.59599999999999997</v>
      </c>
      <c r="EN18" s="9">
        <v>0.59599999999999997</v>
      </c>
      <c r="EO18" s="9">
        <v>0</v>
      </c>
      <c r="EP18" s="9">
        <v>0</v>
      </c>
      <c r="EQ18" s="9">
        <v>0</v>
      </c>
      <c r="ER18" s="9">
        <v>0</v>
      </c>
      <c r="ES18" s="9">
        <v>7.4560000000000004</v>
      </c>
      <c r="ET18" s="9">
        <v>13.222</v>
      </c>
      <c r="EU18" s="9">
        <v>5</v>
      </c>
      <c r="EV18" s="9">
        <v>182.79300000000001</v>
      </c>
      <c r="EW18" s="9">
        <v>73.066000000000003</v>
      </c>
      <c r="EX18" s="9">
        <v>109.726</v>
      </c>
      <c r="EY18" s="9">
        <v>70.825000000000003</v>
      </c>
      <c r="EZ18" s="9">
        <v>17.77</v>
      </c>
      <c r="FA18" s="9">
        <v>53.055</v>
      </c>
      <c r="FB18" s="9">
        <v>72.474999999999994</v>
      </c>
      <c r="FC18" s="9">
        <v>29.478000000000002</v>
      </c>
      <c r="FD18" s="9">
        <v>42.997</v>
      </c>
      <c r="FE18" s="9">
        <v>27.672000000000001</v>
      </c>
      <c r="FF18" s="9">
        <v>17.553999999999998</v>
      </c>
      <c r="FG18" s="9">
        <v>10.119</v>
      </c>
      <c r="FH18" s="9">
        <v>11.821</v>
      </c>
      <c r="FI18" s="9">
        <v>8.2650000000000006</v>
      </c>
      <c r="FJ18" s="9">
        <v>3.5550000000000002</v>
      </c>
      <c r="FK18" s="9">
        <v>10</v>
      </c>
      <c r="FL18" s="9">
        <v>15</v>
      </c>
      <c r="FM18" s="9">
        <v>10</v>
      </c>
      <c r="FN18" s="9">
        <v>55.087000000000003</v>
      </c>
      <c r="FO18" s="9">
        <v>15.574</v>
      </c>
      <c r="FP18" s="9">
        <v>39.512999999999998</v>
      </c>
      <c r="FQ18" s="9">
        <v>24.363</v>
      </c>
      <c r="FR18" s="9">
        <v>3.4289999999999998</v>
      </c>
      <c r="FS18" s="9">
        <v>20.934000000000001</v>
      </c>
      <c r="FT18" s="9">
        <v>23.693000000000001</v>
      </c>
      <c r="FU18" s="9">
        <v>8.1010000000000009</v>
      </c>
      <c r="FV18" s="9">
        <v>15.593</v>
      </c>
      <c r="FW18" s="9">
        <v>4.9039999999999999</v>
      </c>
      <c r="FX18" s="9">
        <v>2.5750000000000002</v>
      </c>
      <c r="FY18" s="9">
        <v>2.3290000000000002</v>
      </c>
      <c r="FZ18" s="9">
        <v>2.1259999999999999</v>
      </c>
      <c r="GA18" s="9">
        <v>1.4690000000000001</v>
      </c>
      <c r="GB18" s="9">
        <v>0.65700000000000003</v>
      </c>
      <c r="GC18" s="9">
        <v>10</v>
      </c>
      <c r="GD18" s="9">
        <v>13</v>
      </c>
      <c r="GE18" s="9">
        <v>9</v>
      </c>
      <c r="GF18" s="9">
        <v>127.706</v>
      </c>
      <c r="GG18" s="9">
        <v>57.491999999999997</v>
      </c>
      <c r="GH18" s="9">
        <v>70.212999999999994</v>
      </c>
      <c r="GI18" s="9">
        <v>46.462000000000003</v>
      </c>
      <c r="GJ18" s="9">
        <v>14.34</v>
      </c>
      <c r="GK18" s="9">
        <v>32.121000000000002</v>
      </c>
      <c r="GL18" s="9">
        <v>48.781999999999996</v>
      </c>
      <c r="GM18" s="9">
        <v>21.376999999999999</v>
      </c>
      <c r="GN18" s="9">
        <v>27.404</v>
      </c>
      <c r="GO18" s="9">
        <v>22.768000000000001</v>
      </c>
      <c r="GP18" s="9">
        <v>14.978999999999999</v>
      </c>
      <c r="GQ18" s="9">
        <v>7.79</v>
      </c>
      <c r="GR18" s="9">
        <v>9.6940000000000008</v>
      </c>
      <c r="GS18" s="9">
        <v>6.7960000000000003</v>
      </c>
      <c r="GT18" s="9">
        <v>2.8980000000000001</v>
      </c>
      <c r="GU18" s="9">
        <v>12</v>
      </c>
      <c r="GV18" s="9">
        <v>15</v>
      </c>
      <c r="GW18" s="9">
        <v>10</v>
      </c>
      <c r="GX18" s="9">
        <v>47.750999999999998</v>
      </c>
      <c r="GY18" s="9">
        <v>26.34</v>
      </c>
      <c r="GZ18" s="9">
        <v>21.411000000000001</v>
      </c>
      <c r="HA18" s="9">
        <v>19.765999999999998</v>
      </c>
      <c r="HB18" s="9">
        <v>11.587</v>
      </c>
      <c r="HC18" s="9">
        <v>8.1790000000000003</v>
      </c>
      <c r="HD18" s="9">
        <v>19.614999999999998</v>
      </c>
      <c r="HE18" s="9">
        <v>11.243</v>
      </c>
      <c r="HF18" s="9">
        <v>8.3719999999999999</v>
      </c>
      <c r="HG18" s="9">
        <v>5.5830000000000002</v>
      </c>
      <c r="HH18" s="9">
        <v>2.625</v>
      </c>
      <c r="HI18" s="9">
        <v>2.9580000000000002</v>
      </c>
      <c r="HJ18" s="9">
        <v>2.7869999999999999</v>
      </c>
      <c r="HK18" s="9">
        <v>0.88400000000000001</v>
      </c>
      <c r="HL18" s="9">
        <v>1.903</v>
      </c>
      <c r="HM18" s="9">
        <v>10</v>
      </c>
      <c r="HN18" s="9">
        <v>10</v>
      </c>
      <c r="HO18" s="9">
        <v>10.417999999999999</v>
      </c>
      <c r="HP18" s="9">
        <v>2.2989999999999999</v>
      </c>
      <c r="HQ18" s="9">
        <v>0.54300000000000004</v>
      </c>
      <c r="HR18" s="9">
        <v>1.756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1.6419999999999999</v>
      </c>
      <c r="HZ18" s="9">
        <v>0.54300000000000004</v>
      </c>
      <c r="IA18" s="9">
        <v>1.099</v>
      </c>
      <c r="IB18" s="9">
        <v>0.65700000000000003</v>
      </c>
      <c r="IC18" s="9">
        <v>0</v>
      </c>
      <c r="ID18" s="9">
        <v>0.65700000000000003</v>
      </c>
      <c r="IE18" s="9">
        <v>22.181999999999999</v>
      </c>
      <c r="IF18" s="9">
        <v>0</v>
      </c>
      <c r="IG18" s="9">
        <v>20</v>
      </c>
      <c r="IH18" s="9">
        <v>39.783999999999999</v>
      </c>
      <c r="II18" s="9">
        <v>16.36</v>
      </c>
      <c r="IJ18" s="9">
        <v>23.423999999999999</v>
      </c>
      <c r="IK18" s="9">
        <v>14.513</v>
      </c>
      <c r="IL18" s="9">
        <v>6.0389999999999997</v>
      </c>
      <c r="IM18" s="9">
        <v>8.4740000000000002</v>
      </c>
      <c r="IN18" s="9">
        <v>12.066000000000001</v>
      </c>
      <c r="IO18" s="9">
        <v>3.05</v>
      </c>
      <c r="IP18" s="9">
        <v>9.0150000000000006</v>
      </c>
      <c r="IQ18" s="9">
        <v>3.4990000000000001</v>
      </c>
    </row>
    <row r="19" spans="1:251">
      <c r="A19" s="10">
        <v>44958</v>
      </c>
      <c r="B19" s="9">
        <v>6.6689999999999996</v>
      </c>
      <c r="C19" s="9">
        <v>3.2429999999999999</v>
      </c>
      <c r="D19" s="9">
        <v>3.4260000000000002</v>
      </c>
      <c r="E19" s="9">
        <v>10</v>
      </c>
      <c r="F19" s="9">
        <v>12</v>
      </c>
      <c r="G19" s="9">
        <v>10</v>
      </c>
      <c r="H19" s="9">
        <v>98.527000000000001</v>
      </c>
      <c r="I19" s="9">
        <v>46.23</v>
      </c>
      <c r="J19" s="9">
        <v>52.296999999999997</v>
      </c>
      <c r="K19" s="9">
        <v>38.930999999999997</v>
      </c>
      <c r="L19" s="9">
        <v>18.663</v>
      </c>
      <c r="M19" s="9">
        <v>20.268000000000001</v>
      </c>
      <c r="N19" s="9">
        <v>40.53</v>
      </c>
      <c r="O19" s="9">
        <v>16.363</v>
      </c>
      <c r="P19" s="9">
        <v>24.166</v>
      </c>
      <c r="Q19" s="9">
        <v>16.068999999999999</v>
      </c>
      <c r="R19" s="9">
        <v>8.86</v>
      </c>
      <c r="S19" s="9">
        <v>7.2089999999999996</v>
      </c>
      <c r="T19" s="9">
        <v>2.9969999999999999</v>
      </c>
      <c r="U19" s="9">
        <v>2.3439999999999999</v>
      </c>
      <c r="V19" s="9">
        <v>0.65400000000000003</v>
      </c>
      <c r="W19" s="9">
        <v>10</v>
      </c>
      <c r="X19" s="9">
        <v>10</v>
      </c>
      <c r="Y19" s="9">
        <v>10</v>
      </c>
      <c r="Z19" s="9">
        <v>69.147000000000006</v>
      </c>
      <c r="AA19" s="9">
        <v>27.088000000000001</v>
      </c>
      <c r="AB19" s="9">
        <v>42.058</v>
      </c>
      <c r="AC19" s="9">
        <v>20.216000000000001</v>
      </c>
      <c r="AD19" s="9">
        <v>4.585</v>
      </c>
      <c r="AE19" s="9">
        <v>15.632</v>
      </c>
      <c r="AF19" s="9">
        <v>35.219000000000001</v>
      </c>
      <c r="AG19" s="9">
        <v>14.099</v>
      </c>
      <c r="AH19" s="9">
        <v>21.12</v>
      </c>
      <c r="AI19" s="9">
        <v>11.509</v>
      </c>
      <c r="AJ19" s="9">
        <v>7.5049999999999999</v>
      </c>
      <c r="AK19" s="9">
        <v>4.0039999999999996</v>
      </c>
      <c r="AL19" s="9">
        <v>2.202</v>
      </c>
      <c r="AM19" s="9">
        <v>0.89900000000000002</v>
      </c>
      <c r="AN19" s="9">
        <v>1.302</v>
      </c>
      <c r="AO19" s="9">
        <v>13</v>
      </c>
      <c r="AP19" s="9">
        <v>14</v>
      </c>
      <c r="AQ19" s="9">
        <v>10</v>
      </c>
      <c r="AR19" s="9">
        <v>36.25</v>
      </c>
      <c r="AS19" s="9">
        <v>17.795000000000002</v>
      </c>
      <c r="AT19" s="9">
        <v>18.454999999999998</v>
      </c>
      <c r="AU19" s="9">
        <v>11.125999999999999</v>
      </c>
      <c r="AV19" s="9">
        <v>3.8809999999999998</v>
      </c>
      <c r="AW19" s="9">
        <v>7.2450000000000001</v>
      </c>
      <c r="AX19" s="9">
        <v>15.933</v>
      </c>
      <c r="AY19" s="9">
        <v>7.4880000000000004</v>
      </c>
      <c r="AZ19" s="9">
        <v>8.4440000000000008</v>
      </c>
      <c r="BA19" s="9">
        <v>7.6289999999999996</v>
      </c>
      <c r="BB19" s="9">
        <v>5.5259999999999998</v>
      </c>
      <c r="BC19" s="9">
        <v>2.1019999999999999</v>
      </c>
      <c r="BD19" s="9">
        <v>1.5629999999999999</v>
      </c>
      <c r="BE19" s="9">
        <v>0.89900000000000002</v>
      </c>
      <c r="BF19" s="9">
        <v>0.66400000000000003</v>
      </c>
      <c r="BG19" s="9">
        <v>13</v>
      </c>
      <c r="BH19" s="9">
        <v>14</v>
      </c>
      <c r="BI19" s="9">
        <v>10</v>
      </c>
      <c r="BJ19" s="9">
        <v>32.896000000000001</v>
      </c>
      <c r="BK19" s="9">
        <v>9.2940000000000005</v>
      </c>
      <c r="BL19" s="9">
        <v>23.603000000000002</v>
      </c>
      <c r="BM19" s="9">
        <v>9.0909999999999993</v>
      </c>
      <c r="BN19" s="9">
        <v>0.70399999999999996</v>
      </c>
      <c r="BO19" s="9">
        <v>8.3870000000000005</v>
      </c>
      <c r="BP19" s="9">
        <v>19.286000000000001</v>
      </c>
      <c r="BQ19" s="9">
        <v>6.6109999999999998</v>
      </c>
      <c r="BR19" s="9">
        <v>12.676</v>
      </c>
      <c r="BS19" s="9">
        <v>3.8809999999999998</v>
      </c>
      <c r="BT19" s="9">
        <v>1.9790000000000001</v>
      </c>
      <c r="BU19" s="9">
        <v>1.9019999999999999</v>
      </c>
      <c r="BV19" s="9">
        <v>0.63900000000000001</v>
      </c>
      <c r="BW19" s="9">
        <v>0</v>
      </c>
      <c r="BX19" s="9">
        <v>0.63900000000000001</v>
      </c>
      <c r="BY19" s="9">
        <v>12.510999999999999</v>
      </c>
      <c r="BZ19" s="9">
        <v>14.628</v>
      </c>
      <c r="CA19" s="9">
        <v>10</v>
      </c>
      <c r="CB19" s="9">
        <v>63.609000000000002</v>
      </c>
      <c r="CC19" s="9">
        <v>25.562999999999999</v>
      </c>
      <c r="CD19" s="9">
        <v>38.045999999999999</v>
      </c>
      <c r="CE19" s="9">
        <v>27.068000000000001</v>
      </c>
      <c r="CF19" s="9">
        <v>8.1929999999999996</v>
      </c>
      <c r="CG19" s="9">
        <v>18.875</v>
      </c>
      <c r="CH19" s="9">
        <v>27.321999999999999</v>
      </c>
      <c r="CI19" s="9">
        <v>13.369</v>
      </c>
      <c r="CJ19" s="9">
        <v>13.952999999999999</v>
      </c>
      <c r="CK19" s="9">
        <v>7.75</v>
      </c>
      <c r="CL19" s="9">
        <v>4.0010000000000003</v>
      </c>
      <c r="CM19" s="9">
        <v>3.7480000000000002</v>
      </c>
      <c r="CN19" s="9">
        <v>1.47</v>
      </c>
      <c r="CO19" s="9">
        <v>0</v>
      </c>
      <c r="CP19" s="9">
        <v>1.47</v>
      </c>
      <c r="CQ19" s="9">
        <v>10</v>
      </c>
      <c r="CR19" s="9">
        <v>10</v>
      </c>
      <c r="CS19" s="9">
        <v>9.61</v>
      </c>
      <c r="CT19" s="9">
        <v>32.314</v>
      </c>
      <c r="CU19" s="9">
        <v>10.585000000000001</v>
      </c>
      <c r="CV19" s="9">
        <v>21.728000000000002</v>
      </c>
      <c r="CW19" s="9">
        <v>13.417</v>
      </c>
      <c r="CX19" s="9">
        <v>4.9059999999999997</v>
      </c>
      <c r="CY19" s="9">
        <v>8.5109999999999992</v>
      </c>
      <c r="CZ19" s="9">
        <v>14.276999999999999</v>
      </c>
      <c r="DA19" s="9">
        <v>3.698</v>
      </c>
      <c r="DB19" s="9">
        <v>10.579000000000001</v>
      </c>
      <c r="DC19" s="9">
        <v>4.62</v>
      </c>
      <c r="DD19" s="9">
        <v>1.982</v>
      </c>
      <c r="DE19" s="9">
        <v>2.6379999999999999</v>
      </c>
      <c r="DF19" s="9">
        <v>0</v>
      </c>
      <c r="DG19" s="9">
        <v>0</v>
      </c>
      <c r="DH19" s="9">
        <v>0</v>
      </c>
      <c r="DI19" s="9">
        <v>10</v>
      </c>
      <c r="DJ19" s="9">
        <v>10.058999999999999</v>
      </c>
      <c r="DK19" s="9">
        <v>10</v>
      </c>
      <c r="DL19" s="9">
        <v>31.295000000000002</v>
      </c>
      <c r="DM19" s="9">
        <v>14.978</v>
      </c>
      <c r="DN19" s="9">
        <v>16.318000000000001</v>
      </c>
      <c r="DO19" s="9">
        <v>13.651</v>
      </c>
      <c r="DP19" s="9">
        <v>3.2869999999999999</v>
      </c>
      <c r="DQ19" s="9">
        <v>10.363</v>
      </c>
      <c r="DR19" s="9">
        <v>13.045</v>
      </c>
      <c r="DS19" s="9">
        <v>9.6709999999999994</v>
      </c>
      <c r="DT19" s="9">
        <v>3.3740000000000001</v>
      </c>
      <c r="DU19" s="9">
        <v>3.13</v>
      </c>
      <c r="DV19" s="9">
        <v>2.02</v>
      </c>
      <c r="DW19" s="9">
        <v>1.1100000000000001</v>
      </c>
      <c r="DX19" s="9">
        <v>1.47</v>
      </c>
      <c r="DY19" s="9">
        <v>0</v>
      </c>
      <c r="DZ19" s="9">
        <v>1.47</v>
      </c>
      <c r="EA19" s="9">
        <v>10</v>
      </c>
      <c r="EB19" s="9">
        <v>10</v>
      </c>
      <c r="EC19" s="9">
        <v>9</v>
      </c>
      <c r="ED19" s="9">
        <v>7.3689999999999998</v>
      </c>
      <c r="EE19" s="9">
        <v>2.653</v>
      </c>
      <c r="EF19" s="9">
        <v>4.7160000000000002</v>
      </c>
      <c r="EG19" s="9">
        <v>4.3380000000000001</v>
      </c>
      <c r="EH19" s="9">
        <v>1.4890000000000001</v>
      </c>
      <c r="EI19" s="9">
        <v>2.85</v>
      </c>
      <c r="EJ19" s="9">
        <v>1.226</v>
      </c>
      <c r="EK19" s="9">
        <v>0</v>
      </c>
      <c r="EL19" s="9">
        <v>1.226</v>
      </c>
      <c r="EM19" s="9">
        <v>1.31</v>
      </c>
      <c r="EN19" s="9">
        <v>0.67</v>
      </c>
      <c r="EO19" s="9">
        <v>0.64</v>
      </c>
      <c r="EP19" s="9">
        <v>0.49399999999999999</v>
      </c>
      <c r="EQ19" s="9">
        <v>0.49399999999999999</v>
      </c>
      <c r="ER19" s="9">
        <v>0</v>
      </c>
      <c r="ES19" s="9">
        <v>8.843</v>
      </c>
      <c r="ET19" s="9">
        <v>15.247</v>
      </c>
      <c r="EU19" s="9">
        <v>8</v>
      </c>
      <c r="EV19" s="9">
        <v>197.29599999999999</v>
      </c>
      <c r="EW19" s="9">
        <v>75.710999999999999</v>
      </c>
      <c r="EX19" s="9">
        <v>121.584</v>
      </c>
      <c r="EY19" s="9">
        <v>79.483999999999995</v>
      </c>
      <c r="EZ19" s="9">
        <v>26.536000000000001</v>
      </c>
      <c r="FA19" s="9">
        <v>52.948</v>
      </c>
      <c r="FB19" s="9">
        <v>82.027000000000001</v>
      </c>
      <c r="FC19" s="9">
        <v>29.895</v>
      </c>
      <c r="FD19" s="9">
        <v>52.131999999999998</v>
      </c>
      <c r="FE19" s="9">
        <v>30.417999999999999</v>
      </c>
      <c r="FF19" s="9">
        <v>16.038</v>
      </c>
      <c r="FG19" s="9">
        <v>14.38</v>
      </c>
      <c r="FH19" s="9">
        <v>5.367</v>
      </c>
      <c r="FI19" s="9">
        <v>3.2429999999999999</v>
      </c>
      <c r="FJ19" s="9">
        <v>2.1240000000000001</v>
      </c>
      <c r="FK19" s="9">
        <v>10</v>
      </c>
      <c r="FL19" s="9">
        <v>12</v>
      </c>
      <c r="FM19" s="9">
        <v>10</v>
      </c>
      <c r="FN19" s="9">
        <v>56.003</v>
      </c>
      <c r="FO19" s="9">
        <v>13.895</v>
      </c>
      <c r="FP19" s="9">
        <v>42.106999999999999</v>
      </c>
      <c r="FQ19" s="9">
        <v>24.244</v>
      </c>
      <c r="FR19" s="9">
        <v>4.5679999999999996</v>
      </c>
      <c r="FS19" s="9">
        <v>19.675999999999998</v>
      </c>
      <c r="FT19" s="9">
        <v>26.045000000000002</v>
      </c>
      <c r="FU19" s="9">
        <v>7.6740000000000004</v>
      </c>
      <c r="FV19" s="9">
        <v>18.370999999999999</v>
      </c>
      <c r="FW19" s="9">
        <v>5.0599999999999996</v>
      </c>
      <c r="FX19" s="9">
        <v>1.653</v>
      </c>
      <c r="FY19" s="9">
        <v>3.407</v>
      </c>
      <c r="FZ19" s="9">
        <v>0.65400000000000003</v>
      </c>
      <c r="GA19" s="9">
        <v>0</v>
      </c>
      <c r="GB19" s="9">
        <v>0.65400000000000003</v>
      </c>
      <c r="GC19" s="9">
        <v>10</v>
      </c>
      <c r="GD19" s="9">
        <v>12.336</v>
      </c>
      <c r="GE19" s="9">
        <v>10</v>
      </c>
      <c r="GF19" s="9">
        <v>141.29300000000001</v>
      </c>
      <c r="GG19" s="9">
        <v>61.816000000000003</v>
      </c>
      <c r="GH19" s="9">
        <v>79.477000000000004</v>
      </c>
      <c r="GI19" s="9">
        <v>55.24</v>
      </c>
      <c r="GJ19" s="9">
        <v>21.968</v>
      </c>
      <c r="GK19" s="9">
        <v>33.271999999999998</v>
      </c>
      <c r="GL19" s="9">
        <v>55.981999999999999</v>
      </c>
      <c r="GM19" s="9">
        <v>22.22</v>
      </c>
      <c r="GN19" s="9">
        <v>33.762</v>
      </c>
      <c r="GO19" s="9">
        <v>25.358000000000001</v>
      </c>
      <c r="GP19" s="9">
        <v>14.385</v>
      </c>
      <c r="GQ19" s="9">
        <v>10.973000000000001</v>
      </c>
      <c r="GR19" s="9">
        <v>4.7130000000000001</v>
      </c>
      <c r="GS19" s="9">
        <v>3.2429999999999999</v>
      </c>
      <c r="GT19" s="9">
        <v>1.47</v>
      </c>
      <c r="GU19" s="9">
        <v>10</v>
      </c>
      <c r="GV19" s="9">
        <v>12</v>
      </c>
      <c r="GW19" s="9">
        <v>10</v>
      </c>
      <c r="GX19" s="9">
        <v>41.356999999999999</v>
      </c>
      <c r="GY19" s="9">
        <v>25.823</v>
      </c>
      <c r="GZ19" s="9">
        <v>15.534000000000001</v>
      </c>
      <c r="HA19" s="9">
        <v>11.069000000000001</v>
      </c>
      <c r="HB19" s="9">
        <v>6.3940000000000001</v>
      </c>
      <c r="HC19" s="9">
        <v>4.6760000000000002</v>
      </c>
      <c r="HD19" s="9">
        <v>22.27</v>
      </c>
      <c r="HE19" s="9">
        <v>13.936999999999999</v>
      </c>
      <c r="HF19" s="9">
        <v>8.3330000000000002</v>
      </c>
      <c r="HG19" s="9">
        <v>6.22</v>
      </c>
      <c r="HH19" s="9">
        <v>4.9980000000000002</v>
      </c>
      <c r="HI19" s="9">
        <v>1.222</v>
      </c>
      <c r="HJ19" s="9">
        <v>1.7969999999999999</v>
      </c>
      <c r="HK19" s="9">
        <v>0.49399999999999999</v>
      </c>
      <c r="HL19" s="9">
        <v>1.302</v>
      </c>
      <c r="HM19" s="9">
        <v>10.528</v>
      </c>
      <c r="HN19" s="9">
        <v>11.661</v>
      </c>
      <c r="HO19" s="9">
        <v>10</v>
      </c>
      <c r="HP19" s="9">
        <v>4.3559999999999999</v>
      </c>
      <c r="HQ19" s="9">
        <v>2.173</v>
      </c>
      <c r="HR19" s="9">
        <v>2.1829999999999998</v>
      </c>
      <c r="HS19" s="9">
        <v>0</v>
      </c>
      <c r="HT19" s="9">
        <v>0</v>
      </c>
      <c r="HU19" s="9">
        <v>0</v>
      </c>
      <c r="HV19" s="9">
        <v>0.64200000000000002</v>
      </c>
      <c r="HW19" s="9">
        <v>0</v>
      </c>
      <c r="HX19" s="9">
        <v>0.64200000000000002</v>
      </c>
      <c r="HY19" s="9">
        <v>1.66</v>
      </c>
      <c r="HZ19" s="9">
        <v>0.80900000000000005</v>
      </c>
      <c r="IA19" s="9">
        <v>0.85099999999999998</v>
      </c>
      <c r="IB19" s="9">
        <v>2.0539999999999998</v>
      </c>
      <c r="IC19" s="9">
        <v>1.3640000000000001</v>
      </c>
      <c r="ID19" s="9">
        <v>0.69</v>
      </c>
      <c r="IE19" s="9">
        <v>29.556000000000001</v>
      </c>
      <c r="IF19" s="9">
        <v>35.372999999999998</v>
      </c>
      <c r="IG19" s="9">
        <v>25.472999999999999</v>
      </c>
      <c r="IH19" s="9">
        <v>37.491999999999997</v>
      </c>
      <c r="II19" s="9">
        <v>15.432</v>
      </c>
      <c r="IJ19" s="9">
        <v>22.061</v>
      </c>
      <c r="IK19" s="9">
        <v>18.893000000000001</v>
      </c>
      <c r="IL19" s="9">
        <v>8.8789999999999996</v>
      </c>
      <c r="IM19" s="9">
        <v>10.013</v>
      </c>
      <c r="IN19" s="9">
        <v>10.526</v>
      </c>
      <c r="IO19" s="9">
        <v>1.149</v>
      </c>
      <c r="IP19" s="9">
        <v>9.3770000000000007</v>
      </c>
      <c r="IQ19" s="9">
        <v>5.9349999999999996</v>
      </c>
    </row>
    <row r="20" spans="1:251">
      <c r="A20" s="10">
        <v>45323</v>
      </c>
      <c r="B20" s="9">
        <v>7.1120000000000001</v>
      </c>
      <c r="C20" s="9">
        <v>4.3310000000000004</v>
      </c>
      <c r="D20" s="9">
        <v>2.7810000000000001</v>
      </c>
      <c r="E20" s="9">
        <v>11.382</v>
      </c>
      <c r="F20" s="9">
        <v>13</v>
      </c>
      <c r="G20" s="9">
        <v>10</v>
      </c>
      <c r="H20" s="9">
        <v>96.34</v>
      </c>
      <c r="I20" s="9">
        <v>42.368000000000002</v>
      </c>
      <c r="J20" s="9">
        <v>53.972000000000001</v>
      </c>
      <c r="K20" s="9">
        <v>38.942999999999998</v>
      </c>
      <c r="L20" s="9">
        <v>11.897</v>
      </c>
      <c r="M20" s="9">
        <v>27.045999999999999</v>
      </c>
      <c r="N20" s="9">
        <v>42.430999999999997</v>
      </c>
      <c r="O20" s="9">
        <v>20.366</v>
      </c>
      <c r="P20" s="9">
        <v>22.065000000000001</v>
      </c>
      <c r="Q20" s="9">
        <v>13.079000000000001</v>
      </c>
      <c r="R20" s="9">
        <v>8.8629999999999995</v>
      </c>
      <c r="S20" s="9">
        <v>4.2149999999999999</v>
      </c>
      <c r="T20" s="9">
        <v>1.887</v>
      </c>
      <c r="U20" s="9">
        <v>1.242</v>
      </c>
      <c r="V20" s="9">
        <v>0.64600000000000002</v>
      </c>
      <c r="W20" s="9">
        <v>10</v>
      </c>
      <c r="X20" s="9">
        <v>13</v>
      </c>
      <c r="Y20" s="9">
        <v>9.5060000000000002</v>
      </c>
      <c r="Z20" s="9">
        <v>96.587999999999994</v>
      </c>
      <c r="AA20" s="9">
        <v>36.957999999999998</v>
      </c>
      <c r="AB20" s="9">
        <v>59.63</v>
      </c>
      <c r="AC20" s="9">
        <v>28.923999999999999</v>
      </c>
      <c r="AD20" s="9">
        <v>9.84</v>
      </c>
      <c r="AE20" s="9">
        <v>19.084</v>
      </c>
      <c r="AF20" s="9">
        <v>42.835999999999999</v>
      </c>
      <c r="AG20" s="9">
        <v>15.394</v>
      </c>
      <c r="AH20" s="9">
        <v>27.442</v>
      </c>
      <c r="AI20" s="9">
        <v>22.585000000000001</v>
      </c>
      <c r="AJ20" s="9">
        <v>10.957000000000001</v>
      </c>
      <c r="AK20" s="9">
        <v>11.628</v>
      </c>
      <c r="AL20" s="9">
        <v>2.242</v>
      </c>
      <c r="AM20" s="9">
        <v>0.76700000000000002</v>
      </c>
      <c r="AN20" s="9">
        <v>1.4750000000000001</v>
      </c>
      <c r="AO20" s="9">
        <v>14</v>
      </c>
      <c r="AP20" s="9">
        <v>15</v>
      </c>
      <c r="AQ20" s="9">
        <v>12.327999999999999</v>
      </c>
      <c r="AR20" s="9">
        <v>57.280999999999999</v>
      </c>
      <c r="AS20" s="9">
        <v>22.422999999999998</v>
      </c>
      <c r="AT20" s="9">
        <v>34.857999999999997</v>
      </c>
      <c r="AU20" s="9">
        <v>17.321000000000002</v>
      </c>
      <c r="AV20" s="9">
        <v>7.77</v>
      </c>
      <c r="AW20" s="9">
        <v>9.5510000000000002</v>
      </c>
      <c r="AX20" s="9">
        <v>25.774000000000001</v>
      </c>
      <c r="AY20" s="9">
        <v>8.7260000000000009</v>
      </c>
      <c r="AZ20" s="9">
        <v>17.048999999999999</v>
      </c>
      <c r="BA20" s="9">
        <v>11.943</v>
      </c>
      <c r="BB20" s="9">
        <v>5.16</v>
      </c>
      <c r="BC20" s="9">
        <v>6.7830000000000004</v>
      </c>
      <c r="BD20" s="9">
        <v>2.242</v>
      </c>
      <c r="BE20" s="9">
        <v>0.76700000000000002</v>
      </c>
      <c r="BF20" s="9">
        <v>1.4750000000000001</v>
      </c>
      <c r="BG20" s="9">
        <v>12.882</v>
      </c>
      <c r="BH20" s="9">
        <v>11.4</v>
      </c>
      <c r="BI20" s="9">
        <v>13.493</v>
      </c>
      <c r="BJ20" s="9">
        <v>39.305999999999997</v>
      </c>
      <c r="BK20" s="9">
        <v>14.534000000000001</v>
      </c>
      <c r="BL20" s="9">
        <v>24.771999999999998</v>
      </c>
      <c r="BM20" s="9">
        <v>11.603</v>
      </c>
      <c r="BN20" s="9">
        <v>2.069</v>
      </c>
      <c r="BO20" s="9">
        <v>9.5329999999999995</v>
      </c>
      <c r="BP20" s="9">
        <v>17.062000000000001</v>
      </c>
      <c r="BQ20" s="9">
        <v>6.6689999999999996</v>
      </c>
      <c r="BR20" s="9">
        <v>10.393000000000001</v>
      </c>
      <c r="BS20" s="9">
        <v>10.641999999999999</v>
      </c>
      <c r="BT20" s="9">
        <v>5.7960000000000003</v>
      </c>
      <c r="BU20" s="9">
        <v>4.8449999999999998</v>
      </c>
      <c r="BV20" s="9">
        <v>0</v>
      </c>
      <c r="BW20" s="9">
        <v>0</v>
      </c>
      <c r="BX20" s="9">
        <v>0</v>
      </c>
      <c r="BY20" s="9">
        <v>14.23</v>
      </c>
      <c r="BZ20" s="9">
        <v>15</v>
      </c>
      <c r="CA20" s="9">
        <v>10</v>
      </c>
      <c r="CB20" s="9">
        <v>55.764000000000003</v>
      </c>
      <c r="CC20" s="9">
        <v>22.927</v>
      </c>
      <c r="CD20" s="9">
        <v>32.837000000000003</v>
      </c>
      <c r="CE20" s="9">
        <v>19.95</v>
      </c>
      <c r="CF20" s="9">
        <v>6.7030000000000003</v>
      </c>
      <c r="CG20" s="9">
        <v>13.247</v>
      </c>
      <c r="CH20" s="9">
        <v>23.298999999999999</v>
      </c>
      <c r="CI20" s="9">
        <v>10.272</v>
      </c>
      <c r="CJ20" s="9">
        <v>13.026</v>
      </c>
      <c r="CK20" s="9">
        <v>9.5329999999999995</v>
      </c>
      <c r="CL20" s="9">
        <v>3.629</v>
      </c>
      <c r="CM20" s="9">
        <v>5.9039999999999999</v>
      </c>
      <c r="CN20" s="9">
        <v>2.9820000000000002</v>
      </c>
      <c r="CO20" s="9">
        <v>2.3220000000000001</v>
      </c>
      <c r="CP20" s="9">
        <v>0.66</v>
      </c>
      <c r="CQ20" s="9">
        <v>10</v>
      </c>
      <c r="CR20" s="9">
        <v>12</v>
      </c>
      <c r="CS20" s="9">
        <v>10</v>
      </c>
      <c r="CT20" s="9">
        <v>29.887</v>
      </c>
      <c r="CU20" s="9">
        <v>13.454000000000001</v>
      </c>
      <c r="CV20" s="9">
        <v>16.434000000000001</v>
      </c>
      <c r="CW20" s="9">
        <v>9.2840000000000007</v>
      </c>
      <c r="CX20" s="9">
        <v>3.8980000000000001</v>
      </c>
      <c r="CY20" s="9">
        <v>5.3869999999999996</v>
      </c>
      <c r="CZ20" s="9">
        <v>12.518000000000001</v>
      </c>
      <c r="DA20" s="9">
        <v>6.742</v>
      </c>
      <c r="DB20" s="9">
        <v>5.7759999999999998</v>
      </c>
      <c r="DC20" s="9">
        <v>5.6150000000000002</v>
      </c>
      <c r="DD20" s="9">
        <v>1.004</v>
      </c>
      <c r="DE20" s="9">
        <v>4.6109999999999998</v>
      </c>
      <c r="DF20" s="9">
        <v>2.4700000000000002</v>
      </c>
      <c r="DG20" s="9">
        <v>1.81</v>
      </c>
      <c r="DH20" s="9">
        <v>0.66</v>
      </c>
      <c r="DI20" s="9">
        <v>13.49</v>
      </c>
      <c r="DJ20" s="9">
        <v>12</v>
      </c>
      <c r="DK20" s="9">
        <v>14.616</v>
      </c>
      <c r="DL20" s="9">
        <v>25.876000000000001</v>
      </c>
      <c r="DM20" s="9">
        <v>9.4730000000000008</v>
      </c>
      <c r="DN20" s="9">
        <v>16.402999999999999</v>
      </c>
      <c r="DO20" s="9">
        <v>10.664999999999999</v>
      </c>
      <c r="DP20" s="9">
        <v>2.8050000000000002</v>
      </c>
      <c r="DQ20" s="9">
        <v>7.86</v>
      </c>
      <c r="DR20" s="9">
        <v>10.78</v>
      </c>
      <c r="DS20" s="9">
        <v>3.53</v>
      </c>
      <c r="DT20" s="9">
        <v>7.25</v>
      </c>
      <c r="DU20" s="9">
        <v>3.9180000000000001</v>
      </c>
      <c r="DV20" s="9">
        <v>2.625</v>
      </c>
      <c r="DW20" s="9">
        <v>1.2929999999999999</v>
      </c>
      <c r="DX20" s="9">
        <v>0.51200000000000001</v>
      </c>
      <c r="DY20" s="9">
        <v>0.51200000000000001</v>
      </c>
      <c r="DZ20" s="9">
        <v>0</v>
      </c>
      <c r="EA20" s="9">
        <v>10</v>
      </c>
      <c r="EB20" s="9">
        <v>12.122</v>
      </c>
      <c r="EC20" s="9">
        <v>9.8000000000000007</v>
      </c>
      <c r="ED20" s="9">
        <v>11.132</v>
      </c>
      <c r="EE20" s="9">
        <v>5.5880000000000001</v>
      </c>
      <c r="EF20" s="9">
        <v>5.5439999999999996</v>
      </c>
      <c r="EG20" s="9">
        <v>4.3639999999999999</v>
      </c>
      <c r="EH20" s="9">
        <v>2.3980000000000001</v>
      </c>
      <c r="EI20" s="9">
        <v>1.966</v>
      </c>
      <c r="EJ20" s="9">
        <v>4.5839999999999996</v>
      </c>
      <c r="EK20" s="9">
        <v>1.611</v>
      </c>
      <c r="EL20" s="9">
        <v>2.9729999999999999</v>
      </c>
      <c r="EM20" s="9">
        <v>2.1840000000000002</v>
      </c>
      <c r="EN20" s="9">
        <v>1.5780000000000001</v>
      </c>
      <c r="EO20" s="9">
        <v>0.60499999999999998</v>
      </c>
      <c r="EP20" s="9">
        <v>0</v>
      </c>
      <c r="EQ20" s="9">
        <v>0</v>
      </c>
      <c r="ER20" s="9">
        <v>0</v>
      </c>
      <c r="ES20" s="9">
        <v>11.571999999999999</v>
      </c>
      <c r="ET20" s="9">
        <v>9.8390000000000004</v>
      </c>
      <c r="EU20" s="9">
        <v>12</v>
      </c>
      <c r="EV20" s="9">
        <v>223.98099999999999</v>
      </c>
      <c r="EW20" s="9">
        <v>88.635000000000005</v>
      </c>
      <c r="EX20" s="9">
        <v>135.346</v>
      </c>
      <c r="EY20" s="9">
        <v>81.113</v>
      </c>
      <c r="EZ20" s="9">
        <v>26.047999999999998</v>
      </c>
      <c r="FA20" s="9">
        <v>55.064999999999998</v>
      </c>
      <c r="FB20" s="9">
        <v>96.292000000000002</v>
      </c>
      <c r="FC20" s="9">
        <v>38.110999999999997</v>
      </c>
      <c r="FD20" s="9">
        <v>58.180999999999997</v>
      </c>
      <c r="FE20" s="9">
        <v>41.917999999999999</v>
      </c>
      <c r="FF20" s="9">
        <v>21.937999999999999</v>
      </c>
      <c r="FG20" s="9">
        <v>19.98</v>
      </c>
      <c r="FH20" s="9">
        <v>4.6580000000000004</v>
      </c>
      <c r="FI20" s="9">
        <v>2.5369999999999999</v>
      </c>
      <c r="FJ20" s="9">
        <v>2.121</v>
      </c>
      <c r="FK20" s="9">
        <v>11</v>
      </c>
      <c r="FL20" s="9">
        <v>13</v>
      </c>
      <c r="FM20" s="9">
        <v>10</v>
      </c>
      <c r="FN20" s="9">
        <v>73.582999999999998</v>
      </c>
      <c r="FO20" s="9">
        <v>25.681000000000001</v>
      </c>
      <c r="FP20" s="9">
        <v>47.902000000000001</v>
      </c>
      <c r="FQ20" s="9">
        <v>27.58</v>
      </c>
      <c r="FR20" s="9">
        <v>6.5250000000000004</v>
      </c>
      <c r="FS20" s="9">
        <v>21.055</v>
      </c>
      <c r="FT20" s="9">
        <v>32.127000000000002</v>
      </c>
      <c r="FU20" s="9">
        <v>11.756</v>
      </c>
      <c r="FV20" s="9">
        <v>20.370999999999999</v>
      </c>
      <c r="FW20" s="9">
        <v>13.125999999999999</v>
      </c>
      <c r="FX20" s="9">
        <v>7.4009999999999998</v>
      </c>
      <c r="FY20" s="9">
        <v>5.7249999999999996</v>
      </c>
      <c r="FZ20" s="9">
        <v>0.75</v>
      </c>
      <c r="GA20" s="9">
        <v>0</v>
      </c>
      <c r="GB20" s="9">
        <v>0.75</v>
      </c>
      <c r="GC20" s="9">
        <v>10</v>
      </c>
      <c r="GD20" s="9">
        <v>14</v>
      </c>
      <c r="GE20" s="9">
        <v>10</v>
      </c>
      <c r="GF20" s="9">
        <v>150.398</v>
      </c>
      <c r="GG20" s="9">
        <v>62.953000000000003</v>
      </c>
      <c r="GH20" s="9">
        <v>87.444000000000003</v>
      </c>
      <c r="GI20" s="9">
        <v>53.533000000000001</v>
      </c>
      <c r="GJ20" s="9">
        <v>19.523</v>
      </c>
      <c r="GK20" s="9">
        <v>34.01</v>
      </c>
      <c r="GL20" s="9">
        <v>64.165000000000006</v>
      </c>
      <c r="GM20" s="9">
        <v>26.355</v>
      </c>
      <c r="GN20" s="9">
        <v>37.81</v>
      </c>
      <c r="GO20" s="9">
        <v>28.792000000000002</v>
      </c>
      <c r="GP20" s="9">
        <v>14.538</v>
      </c>
      <c r="GQ20" s="9">
        <v>14.255000000000001</v>
      </c>
      <c r="GR20" s="9">
        <v>3.907</v>
      </c>
      <c r="GS20" s="9">
        <v>2.5369999999999999</v>
      </c>
      <c r="GT20" s="9">
        <v>1.371</v>
      </c>
      <c r="GU20" s="9">
        <v>12</v>
      </c>
      <c r="GV20" s="9">
        <v>12</v>
      </c>
      <c r="GW20" s="9">
        <v>10</v>
      </c>
      <c r="GX20" s="9">
        <v>35.841999999999999</v>
      </c>
      <c r="GY20" s="9">
        <v>19.206</v>
      </c>
      <c r="GZ20" s="9">
        <v>16.635999999999999</v>
      </c>
      <c r="HA20" s="9">
        <v>11.067</v>
      </c>
      <c r="HB20" s="9">
        <v>4.7889999999999997</v>
      </c>
      <c r="HC20" s="9">
        <v>6.2779999999999996</v>
      </c>
      <c r="HD20" s="9">
        <v>16.858000000000001</v>
      </c>
      <c r="HE20" s="9">
        <v>9.5329999999999995</v>
      </c>
      <c r="HF20" s="9">
        <v>7.3250000000000002</v>
      </c>
      <c r="HG20" s="9">
        <v>5.4619999999999997</v>
      </c>
      <c r="HH20" s="9">
        <v>3.089</v>
      </c>
      <c r="HI20" s="9">
        <v>2.3730000000000002</v>
      </c>
      <c r="HJ20" s="9">
        <v>2.4540000000000002</v>
      </c>
      <c r="HK20" s="9">
        <v>1.794</v>
      </c>
      <c r="HL20" s="9">
        <v>0.66</v>
      </c>
      <c r="HM20" s="9">
        <v>13.37</v>
      </c>
      <c r="HN20" s="9">
        <v>14.914</v>
      </c>
      <c r="HO20" s="9">
        <v>10</v>
      </c>
      <c r="HP20" s="9">
        <v>2.8130000000000002</v>
      </c>
      <c r="HQ20" s="9">
        <v>0.64700000000000002</v>
      </c>
      <c r="HR20" s="9">
        <v>2.1659999999999999</v>
      </c>
      <c r="HS20" s="9">
        <v>0.94</v>
      </c>
      <c r="HT20" s="9">
        <v>0</v>
      </c>
      <c r="HU20" s="9">
        <v>0.94</v>
      </c>
      <c r="HV20" s="9">
        <v>0</v>
      </c>
      <c r="HW20" s="9">
        <v>0</v>
      </c>
      <c r="HX20" s="9">
        <v>0</v>
      </c>
      <c r="HY20" s="9">
        <v>1.2130000000000001</v>
      </c>
      <c r="HZ20" s="9">
        <v>0.64700000000000002</v>
      </c>
      <c r="IA20" s="9">
        <v>0.56599999999999995</v>
      </c>
      <c r="IB20" s="9">
        <v>0.66</v>
      </c>
      <c r="IC20" s="9">
        <v>0</v>
      </c>
      <c r="ID20" s="9">
        <v>0.66</v>
      </c>
      <c r="IE20" s="9">
        <v>21.210999999999999</v>
      </c>
      <c r="IF20" s="9">
        <v>0</v>
      </c>
      <c r="IG20" s="9">
        <v>17.21</v>
      </c>
      <c r="IH20" s="9">
        <v>45.823</v>
      </c>
      <c r="II20" s="9">
        <v>20.055</v>
      </c>
      <c r="IJ20" s="9">
        <v>25.768000000000001</v>
      </c>
      <c r="IK20" s="9">
        <v>19.576000000000001</v>
      </c>
      <c r="IL20" s="9">
        <v>7.3579999999999997</v>
      </c>
      <c r="IM20" s="9">
        <v>12.217000000000001</v>
      </c>
      <c r="IN20" s="9">
        <v>15.082000000000001</v>
      </c>
      <c r="IO20" s="9">
        <v>5.58</v>
      </c>
      <c r="IP20" s="9">
        <v>9.5020000000000007</v>
      </c>
      <c r="IQ20" s="9">
        <v>4.7130000000000001</v>
      </c>
    </row>
    <row r="21" spans="1:251">
      <c r="A21" s="10">
        <v>45689</v>
      </c>
      <c r="B21" s="9">
        <v>10.114000000000001</v>
      </c>
      <c r="C21" s="9">
        <v>7.48</v>
      </c>
      <c r="D21" s="9">
        <v>2.6349999999999998</v>
      </c>
      <c r="E21" s="9">
        <v>10</v>
      </c>
      <c r="F21" s="9">
        <v>10</v>
      </c>
      <c r="G21" s="9">
        <v>10</v>
      </c>
      <c r="H21" s="9">
        <v>111.003</v>
      </c>
      <c r="I21" s="9">
        <v>51.633000000000003</v>
      </c>
      <c r="J21" s="9">
        <v>59.37</v>
      </c>
      <c r="K21" s="9">
        <v>48.46</v>
      </c>
      <c r="L21" s="9">
        <v>24.477</v>
      </c>
      <c r="M21" s="9">
        <v>23.983000000000001</v>
      </c>
      <c r="N21" s="9">
        <v>44.124000000000002</v>
      </c>
      <c r="O21" s="9">
        <v>17.54</v>
      </c>
      <c r="P21" s="9">
        <v>26.584</v>
      </c>
      <c r="Q21" s="9">
        <v>12.266</v>
      </c>
      <c r="R21" s="9">
        <v>6.0970000000000004</v>
      </c>
      <c r="S21" s="9">
        <v>6.1689999999999996</v>
      </c>
      <c r="T21" s="9">
        <v>6.1539999999999999</v>
      </c>
      <c r="U21" s="9">
        <v>3.5190000000000001</v>
      </c>
      <c r="V21" s="9">
        <v>2.6349999999999998</v>
      </c>
      <c r="W21" s="9">
        <v>10</v>
      </c>
      <c r="X21" s="9">
        <v>10</v>
      </c>
      <c r="Y21" s="9">
        <v>10</v>
      </c>
      <c r="Z21" s="9">
        <v>83.554000000000002</v>
      </c>
      <c r="AA21" s="9">
        <v>32.012</v>
      </c>
      <c r="AB21" s="9">
        <v>51.542999999999999</v>
      </c>
      <c r="AC21" s="9">
        <v>29.292999999999999</v>
      </c>
      <c r="AD21" s="9">
        <v>6.9089999999999998</v>
      </c>
      <c r="AE21" s="9">
        <v>22.384</v>
      </c>
      <c r="AF21" s="9">
        <v>38.223999999999997</v>
      </c>
      <c r="AG21" s="9">
        <v>14.022</v>
      </c>
      <c r="AH21" s="9">
        <v>24.202000000000002</v>
      </c>
      <c r="AI21" s="9">
        <v>14.092000000000001</v>
      </c>
      <c r="AJ21" s="9">
        <v>9.1349999999999998</v>
      </c>
      <c r="AK21" s="9">
        <v>4.9569999999999999</v>
      </c>
      <c r="AL21" s="9">
        <v>1.946</v>
      </c>
      <c r="AM21" s="9">
        <v>1.946</v>
      </c>
      <c r="AN21" s="9">
        <v>0</v>
      </c>
      <c r="AO21" s="9">
        <v>10</v>
      </c>
      <c r="AP21" s="9">
        <v>15</v>
      </c>
      <c r="AQ21" s="9">
        <v>10</v>
      </c>
      <c r="AR21" s="9">
        <v>45.384</v>
      </c>
      <c r="AS21" s="9">
        <v>17.329000000000001</v>
      </c>
      <c r="AT21" s="9">
        <v>28.055</v>
      </c>
      <c r="AU21" s="9">
        <v>15.968</v>
      </c>
      <c r="AV21" s="9">
        <v>5.5049999999999999</v>
      </c>
      <c r="AW21" s="9">
        <v>10.462999999999999</v>
      </c>
      <c r="AX21" s="9">
        <v>21.129000000000001</v>
      </c>
      <c r="AY21" s="9">
        <v>6.0439999999999996</v>
      </c>
      <c r="AZ21" s="9">
        <v>15.085000000000001</v>
      </c>
      <c r="BA21" s="9">
        <v>8.2880000000000003</v>
      </c>
      <c r="BB21" s="9">
        <v>5.7809999999999997</v>
      </c>
      <c r="BC21" s="9">
        <v>2.5070000000000001</v>
      </c>
      <c r="BD21" s="9">
        <v>0</v>
      </c>
      <c r="BE21" s="9">
        <v>0</v>
      </c>
      <c r="BF21" s="9">
        <v>0</v>
      </c>
      <c r="BG21" s="9">
        <v>10.263999999999999</v>
      </c>
      <c r="BH21" s="9">
        <v>15.085000000000001</v>
      </c>
      <c r="BI21" s="9">
        <v>10</v>
      </c>
      <c r="BJ21" s="9">
        <v>38.17</v>
      </c>
      <c r="BK21" s="9">
        <v>14.682</v>
      </c>
      <c r="BL21" s="9">
        <v>23.488</v>
      </c>
      <c r="BM21" s="9">
        <v>13.324999999999999</v>
      </c>
      <c r="BN21" s="9">
        <v>1.405</v>
      </c>
      <c r="BO21" s="9">
        <v>11.92</v>
      </c>
      <c r="BP21" s="9">
        <v>17.094999999999999</v>
      </c>
      <c r="BQ21" s="9">
        <v>7.9779999999999998</v>
      </c>
      <c r="BR21" s="9">
        <v>9.1170000000000009</v>
      </c>
      <c r="BS21" s="9">
        <v>5.8040000000000003</v>
      </c>
      <c r="BT21" s="9">
        <v>3.3540000000000001</v>
      </c>
      <c r="BU21" s="9">
        <v>2.4500000000000002</v>
      </c>
      <c r="BV21" s="9">
        <v>1.946</v>
      </c>
      <c r="BW21" s="9">
        <v>1.946</v>
      </c>
      <c r="BX21" s="9">
        <v>0</v>
      </c>
      <c r="BY21" s="9">
        <v>10</v>
      </c>
      <c r="BZ21" s="9">
        <v>15</v>
      </c>
      <c r="CA21" s="9">
        <v>9.2460000000000004</v>
      </c>
      <c r="CB21" s="9">
        <v>50.545000000000002</v>
      </c>
      <c r="CC21" s="9">
        <v>15.5</v>
      </c>
      <c r="CD21" s="9">
        <v>35.045000000000002</v>
      </c>
      <c r="CE21" s="9">
        <v>25.353000000000002</v>
      </c>
      <c r="CF21" s="9">
        <v>6.3289999999999997</v>
      </c>
      <c r="CG21" s="9">
        <v>19.024000000000001</v>
      </c>
      <c r="CH21" s="9">
        <v>16.062000000000001</v>
      </c>
      <c r="CI21" s="9">
        <v>3.8039999999999998</v>
      </c>
      <c r="CJ21" s="9">
        <v>12.257999999999999</v>
      </c>
      <c r="CK21" s="9">
        <v>7.1159999999999997</v>
      </c>
      <c r="CL21" s="9">
        <v>3.3530000000000002</v>
      </c>
      <c r="CM21" s="9">
        <v>3.7639999999999998</v>
      </c>
      <c r="CN21" s="9">
        <v>2.0150000000000001</v>
      </c>
      <c r="CO21" s="9">
        <v>2.0150000000000001</v>
      </c>
      <c r="CP21" s="9">
        <v>0</v>
      </c>
      <c r="CQ21" s="9">
        <v>8.59</v>
      </c>
      <c r="CR21" s="9">
        <v>13.744</v>
      </c>
      <c r="CS21" s="9">
        <v>8</v>
      </c>
      <c r="CT21" s="9">
        <v>25.518999999999998</v>
      </c>
      <c r="CU21" s="9">
        <v>5.6210000000000004</v>
      </c>
      <c r="CV21" s="9">
        <v>19.898</v>
      </c>
      <c r="CW21" s="9">
        <v>12.553000000000001</v>
      </c>
      <c r="CX21" s="9">
        <v>2.181</v>
      </c>
      <c r="CY21" s="9">
        <v>10.372</v>
      </c>
      <c r="CZ21" s="9">
        <v>7.8609999999999998</v>
      </c>
      <c r="DA21" s="9">
        <v>1.3340000000000001</v>
      </c>
      <c r="DB21" s="9">
        <v>6.5270000000000001</v>
      </c>
      <c r="DC21" s="9">
        <v>4.4379999999999997</v>
      </c>
      <c r="DD21" s="9">
        <v>1.4390000000000001</v>
      </c>
      <c r="DE21" s="9">
        <v>3</v>
      </c>
      <c r="DF21" s="9">
        <v>0.66700000000000004</v>
      </c>
      <c r="DG21" s="9">
        <v>0.66700000000000004</v>
      </c>
      <c r="DH21" s="9">
        <v>0</v>
      </c>
      <c r="DI21" s="9">
        <v>9.0809999999999995</v>
      </c>
      <c r="DJ21" s="9">
        <v>16.390999999999998</v>
      </c>
      <c r="DK21" s="9">
        <v>8</v>
      </c>
      <c r="DL21" s="9">
        <v>25.027000000000001</v>
      </c>
      <c r="DM21" s="9">
        <v>9.8789999999999996</v>
      </c>
      <c r="DN21" s="9">
        <v>15.147</v>
      </c>
      <c r="DO21" s="9">
        <v>12.8</v>
      </c>
      <c r="DP21" s="9">
        <v>4.1479999999999997</v>
      </c>
      <c r="DQ21" s="9">
        <v>8.6519999999999992</v>
      </c>
      <c r="DR21" s="9">
        <v>8.2010000000000005</v>
      </c>
      <c r="DS21" s="9">
        <v>2.4700000000000002</v>
      </c>
      <c r="DT21" s="9">
        <v>5.7309999999999999</v>
      </c>
      <c r="DU21" s="9">
        <v>2.6779999999999999</v>
      </c>
      <c r="DV21" s="9">
        <v>1.9139999999999999</v>
      </c>
      <c r="DW21" s="9">
        <v>0.76400000000000001</v>
      </c>
      <c r="DX21" s="9">
        <v>1.3480000000000001</v>
      </c>
      <c r="DY21" s="9">
        <v>1.3480000000000001</v>
      </c>
      <c r="DZ21" s="9">
        <v>0</v>
      </c>
      <c r="EA21" s="9">
        <v>8</v>
      </c>
      <c r="EB21" s="9">
        <v>10.702</v>
      </c>
      <c r="EC21" s="9">
        <v>7.4610000000000003</v>
      </c>
      <c r="ED21" s="9">
        <v>5.2510000000000003</v>
      </c>
      <c r="EE21" s="9">
        <v>1.2949999999999999</v>
      </c>
      <c r="EF21" s="9">
        <v>3.956</v>
      </c>
      <c r="EG21" s="9">
        <v>2.952</v>
      </c>
      <c r="EH21" s="9">
        <v>0.63400000000000001</v>
      </c>
      <c r="EI21" s="9">
        <v>2.3180000000000001</v>
      </c>
      <c r="EJ21" s="9">
        <v>1.639</v>
      </c>
      <c r="EK21" s="9">
        <v>0</v>
      </c>
      <c r="EL21" s="9">
        <v>1.639</v>
      </c>
      <c r="EM21" s="9">
        <v>0.66100000000000003</v>
      </c>
      <c r="EN21" s="9">
        <v>0.66100000000000003</v>
      </c>
      <c r="EO21" s="9">
        <v>0</v>
      </c>
      <c r="EP21" s="9">
        <v>0</v>
      </c>
      <c r="EQ21" s="9">
        <v>0</v>
      </c>
      <c r="ER21" s="9">
        <v>0</v>
      </c>
      <c r="ES21" s="9">
        <v>8.4420000000000002</v>
      </c>
      <c r="ET21" s="9">
        <v>16.164999999999999</v>
      </c>
      <c r="EU21" s="9">
        <v>8.41</v>
      </c>
      <c r="EV21" s="9">
        <v>210.965</v>
      </c>
      <c r="EW21" s="9">
        <v>79.126000000000005</v>
      </c>
      <c r="EX21" s="9">
        <v>131.83799999999999</v>
      </c>
      <c r="EY21" s="9">
        <v>92.364000000000004</v>
      </c>
      <c r="EZ21" s="9">
        <v>31.45</v>
      </c>
      <c r="FA21" s="9">
        <v>60.912999999999997</v>
      </c>
      <c r="FB21" s="9">
        <v>85.100999999999999</v>
      </c>
      <c r="FC21" s="9">
        <v>27.666</v>
      </c>
      <c r="FD21" s="9">
        <v>57.435000000000002</v>
      </c>
      <c r="FE21" s="9">
        <v>24.599</v>
      </c>
      <c r="FF21" s="9">
        <v>13.744</v>
      </c>
      <c r="FG21" s="9">
        <v>10.856</v>
      </c>
      <c r="FH21" s="9">
        <v>8.9009999999999998</v>
      </c>
      <c r="FI21" s="9">
        <v>6.266</v>
      </c>
      <c r="FJ21" s="9">
        <v>2.6349999999999998</v>
      </c>
      <c r="FK21" s="9">
        <v>10</v>
      </c>
      <c r="FL21" s="9">
        <v>10</v>
      </c>
      <c r="FM21" s="9">
        <v>10</v>
      </c>
      <c r="FN21" s="9">
        <v>60.454000000000001</v>
      </c>
      <c r="FO21" s="9">
        <v>13.098000000000001</v>
      </c>
      <c r="FP21" s="9">
        <v>47.356000000000002</v>
      </c>
      <c r="FQ21" s="9">
        <v>29.071000000000002</v>
      </c>
      <c r="FR21" s="9">
        <v>3.9180000000000001</v>
      </c>
      <c r="FS21" s="9">
        <v>25.152999999999999</v>
      </c>
      <c r="FT21" s="9">
        <v>27.295000000000002</v>
      </c>
      <c r="FU21" s="9">
        <v>8.3439999999999994</v>
      </c>
      <c r="FV21" s="9">
        <v>18.951000000000001</v>
      </c>
      <c r="FW21" s="9">
        <v>2.7240000000000002</v>
      </c>
      <c r="FX21" s="9">
        <v>0</v>
      </c>
      <c r="FY21" s="9">
        <v>2.7240000000000002</v>
      </c>
      <c r="FZ21" s="9">
        <v>1.3640000000000001</v>
      </c>
      <c r="GA21" s="9">
        <v>0.83599999999999997</v>
      </c>
      <c r="GB21" s="9">
        <v>0.52800000000000002</v>
      </c>
      <c r="GC21" s="9">
        <v>10</v>
      </c>
      <c r="GD21" s="9">
        <v>10</v>
      </c>
      <c r="GE21" s="9">
        <v>8.9410000000000007</v>
      </c>
      <c r="GF21" s="9">
        <v>150.511</v>
      </c>
      <c r="GG21" s="9">
        <v>66.028000000000006</v>
      </c>
      <c r="GH21" s="9">
        <v>84.483000000000004</v>
      </c>
      <c r="GI21" s="9">
        <v>63.292999999999999</v>
      </c>
      <c r="GJ21" s="9">
        <v>27.532</v>
      </c>
      <c r="GK21" s="9">
        <v>35.761000000000003</v>
      </c>
      <c r="GL21" s="9">
        <v>57.805999999999997</v>
      </c>
      <c r="GM21" s="9">
        <v>19.321999999999999</v>
      </c>
      <c r="GN21" s="9">
        <v>38.484000000000002</v>
      </c>
      <c r="GO21" s="9">
        <v>21.875</v>
      </c>
      <c r="GP21" s="9">
        <v>13.744</v>
      </c>
      <c r="GQ21" s="9">
        <v>8.1319999999999997</v>
      </c>
      <c r="GR21" s="9">
        <v>7.5369999999999999</v>
      </c>
      <c r="GS21" s="9">
        <v>5.43</v>
      </c>
      <c r="GT21" s="9">
        <v>2.1059999999999999</v>
      </c>
      <c r="GU21" s="9">
        <v>10</v>
      </c>
      <c r="GV21" s="9">
        <v>10.066000000000001</v>
      </c>
      <c r="GW21" s="9">
        <v>10</v>
      </c>
      <c r="GX21" s="9">
        <v>39.389000000000003</v>
      </c>
      <c r="GY21" s="9">
        <v>21.312999999999999</v>
      </c>
      <c r="GZ21" s="9">
        <v>18.076000000000001</v>
      </c>
      <c r="HA21" s="9">
        <v>13.693</v>
      </c>
      <c r="HB21" s="9">
        <v>6.8979999999999997</v>
      </c>
      <c r="HC21" s="9">
        <v>6.7949999999999999</v>
      </c>
      <c r="HD21" s="9">
        <v>14.948</v>
      </c>
      <c r="HE21" s="9">
        <v>7.7</v>
      </c>
      <c r="HF21" s="9">
        <v>7.2469999999999999</v>
      </c>
      <c r="HG21" s="9">
        <v>9.5350000000000001</v>
      </c>
      <c r="HH21" s="9">
        <v>5.5010000000000003</v>
      </c>
      <c r="HI21" s="9">
        <v>4.0339999999999998</v>
      </c>
      <c r="HJ21" s="9">
        <v>1.214</v>
      </c>
      <c r="HK21" s="9">
        <v>1.214</v>
      </c>
      <c r="HL21" s="9">
        <v>0</v>
      </c>
      <c r="HM21" s="9">
        <v>10</v>
      </c>
      <c r="HN21" s="9">
        <v>12.164</v>
      </c>
      <c r="HO21" s="9">
        <v>10</v>
      </c>
      <c r="HP21" s="9">
        <v>4.274</v>
      </c>
      <c r="HQ21" s="9">
        <v>4.274</v>
      </c>
      <c r="HR21" s="9">
        <v>0</v>
      </c>
      <c r="HS21" s="9">
        <v>0.63</v>
      </c>
      <c r="HT21" s="9">
        <v>0.63</v>
      </c>
      <c r="HU21" s="9">
        <v>0</v>
      </c>
      <c r="HV21" s="9">
        <v>0.86699999999999999</v>
      </c>
      <c r="HW21" s="9">
        <v>0.86699999999999999</v>
      </c>
      <c r="HX21" s="9">
        <v>0</v>
      </c>
      <c r="HY21" s="9">
        <v>0.748</v>
      </c>
      <c r="HZ21" s="9">
        <v>0.748</v>
      </c>
      <c r="IA21" s="9">
        <v>0</v>
      </c>
      <c r="IB21" s="9">
        <v>2.0289999999999999</v>
      </c>
      <c r="IC21" s="9">
        <v>2.0289999999999999</v>
      </c>
      <c r="ID21" s="9">
        <v>0</v>
      </c>
      <c r="IE21" s="9">
        <v>26.736000000000001</v>
      </c>
      <c r="IF21" s="9">
        <v>26.736000000000001</v>
      </c>
      <c r="IG21" s="9">
        <v>0</v>
      </c>
      <c r="IH21" s="9">
        <v>51.487000000000002</v>
      </c>
      <c r="II21" s="9">
        <v>19.526</v>
      </c>
      <c r="IJ21" s="9">
        <v>31.962</v>
      </c>
      <c r="IK21" s="9">
        <v>23.567</v>
      </c>
      <c r="IL21" s="9">
        <v>8.1270000000000007</v>
      </c>
      <c r="IM21" s="9">
        <v>15.44</v>
      </c>
      <c r="IN21" s="9">
        <v>14.651</v>
      </c>
      <c r="IO21" s="9">
        <v>4.577</v>
      </c>
      <c r="IP21" s="9">
        <v>10.074</v>
      </c>
      <c r="IQ21" s="9">
        <v>6.0209999999999999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1851</v>
      </c>
      <c r="C1" s="3" t="s">
        <v>1852</v>
      </c>
      <c r="D1" s="3" t="s">
        <v>1853</v>
      </c>
      <c r="E1" s="3" t="s">
        <v>1854</v>
      </c>
      <c r="F1" s="3" t="s">
        <v>1855</v>
      </c>
      <c r="G1" s="3" t="s">
        <v>1856</v>
      </c>
      <c r="H1" s="3" t="s">
        <v>1857</v>
      </c>
      <c r="I1" s="3" t="s">
        <v>1858</v>
      </c>
      <c r="J1" s="3" t="s">
        <v>1859</v>
      </c>
      <c r="K1" s="3" t="s">
        <v>1860</v>
      </c>
      <c r="L1" s="3" t="s">
        <v>1861</v>
      </c>
      <c r="M1" s="3" t="s">
        <v>1862</v>
      </c>
      <c r="N1" s="3" t="s">
        <v>1863</v>
      </c>
      <c r="O1" s="3" t="s">
        <v>1864</v>
      </c>
      <c r="P1" s="3" t="s">
        <v>1865</v>
      </c>
      <c r="Q1" s="3" t="s">
        <v>1866</v>
      </c>
      <c r="R1" s="3" t="s">
        <v>1867</v>
      </c>
      <c r="S1" s="3" t="s">
        <v>1868</v>
      </c>
      <c r="T1" s="3" t="s">
        <v>1869</v>
      </c>
      <c r="U1" s="3" t="s">
        <v>1870</v>
      </c>
      <c r="V1" s="3" t="s">
        <v>1871</v>
      </c>
      <c r="W1" s="3" t="s">
        <v>1872</v>
      </c>
      <c r="X1" s="3" t="s">
        <v>1873</v>
      </c>
      <c r="Y1" s="3" t="s">
        <v>1874</v>
      </c>
      <c r="Z1" s="3" t="s">
        <v>1875</v>
      </c>
      <c r="AA1" s="3" t="s">
        <v>1876</v>
      </c>
      <c r="AB1" s="3" t="s">
        <v>1877</v>
      </c>
      <c r="AC1" s="3" t="s">
        <v>1878</v>
      </c>
      <c r="AD1" s="3" t="s">
        <v>1879</v>
      </c>
      <c r="AE1" s="3" t="s">
        <v>1880</v>
      </c>
      <c r="AF1" s="3" t="s">
        <v>1881</v>
      </c>
      <c r="AG1" s="3" t="s">
        <v>1882</v>
      </c>
      <c r="AH1" s="3" t="s">
        <v>1883</v>
      </c>
      <c r="AI1" s="3" t="s">
        <v>1884</v>
      </c>
      <c r="AJ1" s="3" t="s">
        <v>1885</v>
      </c>
      <c r="AK1" s="3" t="s">
        <v>1886</v>
      </c>
      <c r="AL1" s="3" t="s">
        <v>1887</v>
      </c>
      <c r="AM1" s="3" t="s">
        <v>1888</v>
      </c>
      <c r="AN1" s="3" t="s">
        <v>1889</v>
      </c>
      <c r="AO1" s="3" t="s">
        <v>1890</v>
      </c>
      <c r="AP1" s="3" t="s">
        <v>1891</v>
      </c>
      <c r="AQ1" s="3" t="s">
        <v>1892</v>
      </c>
      <c r="AR1" s="3" t="s">
        <v>1893</v>
      </c>
      <c r="AS1" s="3" t="s">
        <v>1894</v>
      </c>
      <c r="AT1" s="3" t="s">
        <v>1895</v>
      </c>
      <c r="AU1" s="3" t="s">
        <v>1896</v>
      </c>
      <c r="AV1" s="3" t="s">
        <v>1897</v>
      </c>
      <c r="AW1" s="3" t="s">
        <v>1898</v>
      </c>
      <c r="AX1" s="3" t="s">
        <v>1899</v>
      </c>
      <c r="AY1" s="3" t="s">
        <v>1900</v>
      </c>
      <c r="AZ1" s="3" t="s">
        <v>1901</v>
      </c>
      <c r="BA1" s="3" t="s">
        <v>1902</v>
      </c>
      <c r="BB1" s="3" t="s">
        <v>1903</v>
      </c>
      <c r="BC1" s="3" t="s">
        <v>1904</v>
      </c>
      <c r="BD1" s="3" t="s">
        <v>1905</v>
      </c>
      <c r="BE1" s="3" t="s">
        <v>1906</v>
      </c>
      <c r="BF1" s="3" t="s">
        <v>1907</v>
      </c>
      <c r="BG1" s="3" t="s">
        <v>1908</v>
      </c>
      <c r="BH1" s="3" t="s">
        <v>1909</v>
      </c>
      <c r="BI1" s="3" t="s">
        <v>1910</v>
      </c>
      <c r="BJ1" s="3" t="s">
        <v>1911</v>
      </c>
      <c r="BK1" s="3" t="s">
        <v>1912</v>
      </c>
      <c r="BL1" s="3" t="s">
        <v>1913</v>
      </c>
      <c r="BM1" s="3" t="s">
        <v>1914</v>
      </c>
      <c r="BN1" s="3" t="s">
        <v>1915</v>
      </c>
      <c r="BO1" s="3" t="s">
        <v>1916</v>
      </c>
      <c r="BP1" s="3" t="s">
        <v>1917</v>
      </c>
      <c r="BQ1" s="3" t="s">
        <v>1918</v>
      </c>
      <c r="BR1" s="3" t="s">
        <v>1919</v>
      </c>
      <c r="BS1" s="3" t="s">
        <v>1920</v>
      </c>
      <c r="BT1" s="3" t="s">
        <v>1921</v>
      </c>
      <c r="BU1" s="3" t="s">
        <v>1922</v>
      </c>
      <c r="BV1" s="3" t="s">
        <v>1923</v>
      </c>
      <c r="BW1" s="3" t="s">
        <v>1924</v>
      </c>
      <c r="BX1" s="3" t="s">
        <v>1925</v>
      </c>
      <c r="BY1" s="3" t="s">
        <v>1926</v>
      </c>
      <c r="BZ1" s="3" t="s">
        <v>1927</v>
      </c>
      <c r="CA1" s="3" t="s">
        <v>1928</v>
      </c>
      <c r="CB1" s="3" t="s">
        <v>1929</v>
      </c>
      <c r="CC1" s="3" t="s">
        <v>1930</v>
      </c>
      <c r="CD1" s="3" t="s">
        <v>1931</v>
      </c>
      <c r="CE1" s="3" t="s">
        <v>1932</v>
      </c>
      <c r="CF1" s="3" t="s">
        <v>1933</v>
      </c>
      <c r="CG1" s="3" t="s">
        <v>1934</v>
      </c>
      <c r="CH1" s="3" t="s">
        <v>1935</v>
      </c>
      <c r="CI1" s="3" t="s">
        <v>1936</v>
      </c>
      <c r="CJ1" s="3" t="s">
        <v>1937</v>
      </c>
      <c r="CK1" s="3" t="s">
        <v>1938</v>
      </c>
      <c r="CL1" s="3" t="s">
        <v>1939</v>
      </c>
      <c r="CM1" s="3" t="s">
        <v>1940</v>
      </c>
      <c r="CN1" s="3" t="s">
        <v>1941</v>
      </c>
      <c r="CO1" s="3" t="s">
        <v>1942</v>
      </c>
      <c r="CP1" s="3" t="s">
        <v>1943</v>
      </c>
      <c r="CQ1" s="3" t="s">
        <v>1944</v>
      </c>
      <c r="CR1" s="3" t="s">
        <v>1945</v>
      </c>
      <c r="CS1" s="3" t="s">
        <v>1946</v>
      </c>
      <c r="CT1" s="3" t="s">
        <v>1947</v>
      </c>
      <c r="CU1" s="3" t="s">
        <v>1948</v>
      </c>
      <c r="CV1" s="3" t="s">
        <v>1949</v>
      </c>
      <c r="CW1" s="3" t="s">
        <v>1950</v>
      </c>
      <c r="CX1" s="3" t="s">
        <v>1951</v>
      </c>
      <c r="CY1" s="3" t="s">
        <v>1952</v>
      </c>
      <c r="CZ1" s="3" t="s">
        <v>1953</v>
      </c>
      <c r="DA1" s="3" t="s">
        <v>1954</v>
      </c>
      <c r="DB1" s="3" t="s">
        <v>1955</v>
      </c>
      <c r="DC1" s="3" t="s">
        <v>1956</v>
      </c>
      <c r="DD1" s="3" t="s">
        <v>1957</v>
      </c>
      <c r="DE1" s="3" t="s">
        <v>1958</v>
      </c>
      <c r="DF1" s="3" t="s">
        <v>1959</v>
      </c>
      <c r="DG1" s="3" t="s">
        <v>1960</v>
      </c>
      <c r="DH1" s="3" t="s">
        <v>1961</v>
      </c>
      <c r="DI1" s="3" t="s">
        <v>1962</v>
      </c>
      <c r="DJ1" s="3" t="s">
        <v>1963</v>
      </c>
      <c r="DK1" s="3" t="s">
        <v>1964</v>
      </c>
      <c r="DL1" s="3" t="s">
        <v>1965</v>
      </c>
      <c r="DM1" s="3" t="s">
        <v>1966</v>
      </c>
      <c r="DN1" s="3" t="s">
        <v>1967</v>
      </c>
      <c r="DO1" s="3" t="s">
        <v>1968</v>
      </c>
      <c r="DP1" s="3" t="s">
        <v>1969</v>
      </c>
      <c r="DQ1" s="3" t="s">
        <v>1970</v>
      </c>
      <c r="DR1" s="3" t="s">
        <v>1971</v>
      </c>
      <c r="DS1" s="3" t="s">
        <v>1972</v>
      </c>
      <c r="DT1" s="3" t="s">
        <v>1973</v>
      </c>
      <c r="DU1" s="3" t="s">
        <v>1974</v>
      </c>
      <c r="DV1" s="3" t="s">
        <v>1975</v>
      </c>
      <c r="DW1" s="3" t="s">
        <v>1976</v>
      </c>
      <c r="DX1" s="3" t="s">
        <v>1977</v>
      </c>
      <c r="DY1" s="3" t="s">
        <v>1978</v>
      </c>
      <c r="DZ1" s="3" t="s">
        <v>1979</v>
      </c>
      <c r="EA1" s="3" t="s">
        <v>1980</v>
      </c>
      <c r="EB1" s="3" t="s">
        <v>1981</v>
      </c>
      <c r="EC1" s="3" t="s">
        <v>1982</v>
      </c>
      <c r="ED1" s="3" t="s">
        <v>1983</v>
      </c>
      <c r="EE1" s="3" t="s">
        <v>1984</v>
      </c>
      <c r="EF1" s="3" t="s">
        <v>1985</v>
      </c>
      <c r="EG1" s="3" t="s">
        <v>1986</v>
      </c>
      <c r="EH1" s="3" t="s">
        <v>1987</v>
      </c>
      <c r="EI1" s="3" t="s">
        <v>1988</v>
      </c>
      <c r="EJ1" s="3" t="s">
        <v>1989</v>
      </c>
      <c r="EK1" s="3" t="s">
        <v>1990</v>
      </c>
      <c r="EL1" s="3" t="s">
        <v>1991</v>
      </c>
      <c r="EM1" s="3" t="s">
        <v>1992</v>
      </c>
      <c r="EN1" s="3" t="s">
        <v>1993</v>
      </c>
      <c r="EO1" s="3" t="s">
        <v>1994</v>
      </c>
      <c r="EP1" s="3" t="s">
        <v>1995</v>
      </c>
      <c r="EQ1" s="3" t="s">
        <v>1996</v>
      </c>
      <c r="ER1" s="3" t="s">
        <v>1997</v>
      </c>
      <c r="ES1" s="3" t="s">
        <v>1998</v>
      </c>
      <c r="ET1" s="3" t="s">
        <v>1999</v>
      </c>
      <c r="EU1" s="3" t="s">
        <v>2000</v>
      </c>
      <c r="EV1" s="3" t="s">
        <v>2001</v>
      </c>
      <c r="EW1" s="3" t="s">
        <v>2002</v>
      </c>
      <c r="EX1" s="3" t="s">
        <v>2003</v>
      </c>
      <c r="EY1" s="3" t="s">
        <v>2004</v>
      </c>
      <c r="EZ1" s="3" t="s">
        <v>2005</v>
      </c>
      <c r="FA1" s="3" t="s">
        <v>2006</v>
      </c>
      <c r="FB1" s="3" t="s">
        <v>2007</v>
      </c>
      <c r="FC1" s="3" t="s">
        <v>2008</v>
      </c>
      <c r="FD1" s="3" t="s">
        <v>2009</v>
      </c>
      <c r="FE1" s="3" t="s">
        <v>2010</v>
      </c>
      <c r="FF1" s="3" t="s">
        <v>2011</v>
      </c>
      <c r="FG1" s="3" t="s">
        <v>2012</v>
      </c>
      <c r="FH1" s="3" t="s">
        <v>2013</v>
      </c>
      <c r="FI1" s="3" t="s">
        <v>2014</v>
      </c>
      <c r="FJ1" s="3" t="s">
        <v>2015</v>
      </c>
      <c r="FK1" s="3" t="s">
        <v>2016</v>
      </c>
      <c r="FL1" s="3" t="s">
        <v>2017</v>
      </c>
      <c r="FM1" s="3" t="s">
        <v>2018</v>
      </c>
      <c r="FN1" s="3" t="s">
        <v>2019</v>
      </c>
      <c r="FO1" s="3" t="s">
        <v>2020</v>
      </c>
      <c r="FP1" s="3" t="s">
        <v>2021</v>
      </c>
      <c r="FQ1" s="3" t="s">
        <v>2022</v>
      </c>
      <c r="FR1" s="3" t="s">
        <v>2023</v>
      </c>
      <c r="FS1" s="3" t="s">
        <v>2024</v>
      </c>
      <c r="FT1" s="3" t="s">
        <v>2025</v>
      </c>
      <c r="FU1" s="3" t="s">
        <v>2026</v>
      </c>
      <c r="FV1" s="3" t="s">
        <v>2027</v>
      </c>
      <c r="FW1" s="3" t="s">
        <v>2028</v>
      </c>
      <c r="FX1" s="3" t="s">
        <v>2029</v>
      </c>
      <c r="FY1" s="3" t="s">
        <v>2030</v>
      </c>
      <c r="FZ1" s="3" t="s">
        <v>2031</v>
      </c>
      <c r="GA1" s="3" t="s">
        <v>2032</v>
      </c>
      <c r="GB1" s="3" t="s">
        <v>2033</v>
      </c>
      <c r="GC1" s="3" t="s">
        <v>2034</v>
      </c>
      <c r="GD1" s="3" t="s">
        <v>2035</v>
      </c>
      <c r="GE1" s="3" t="s">
        <v>2036</v>
      </c>
      <c r="GF1" s="3" t="s">
        <v>2037</v>
      </c>
      <c r="GG1" s="3" t="s">
        <v>2038</v>
      </c>
      <c r="GH1" s="3" t="s">
        <v>2039</v>
      </c>
      <c r="GI1" s="3" t="s">
        <v>2040</v>
      </c>
      <c r="GJ1" s="3" t="s">
        <v>2041</v>
      </c>
      <c r="GK1" s="3" t="s">
        <v>2042</v>
      </c>
      <c r="GL1" s="3" t="s">
        <v>2043</v>
      </c>
      <c r="GM1" s="3" t="s">
        <v>2044</v>
      </c>
      <c r="GN1" s="3" t="s">
        <v>2045</v>
      </c>
      <c r="GO1" s="3" t="s">
        <v>2046</v>
      </c>
      <c r="GP1" s="3" t="s">
        <v>2047</v>
      </c>
      <c r="GQ1" s="3" t="s">
        <v>2048</v>
      </c>
      <c r="GR1" s="3" t="s">
        <v>2049</v>
      </c>
      <c r="GS1" s="3" t="s">
        <v>2050</v>
      </c>
      <c r="GT1" s="3" t="s">
        <v>2051</v>
      </c>
      <c r="GU1" s="3" t="s">
        <v>2052</v>
      </c>
      <c r="GV1" s="3" t="s">
        <v>2053</v>
      </c>
      <c r="GW1" s="3" t="s">
        <v>2054</v>
      </c>
      <c r="GX1" s="3" t="s">
        <v>2055</v>
      </c>
      <c r="GY1" s="3" t="s">
        <v>2056</v>
      </c>
      <c r="GZ1" s="3" t="s">
        <v>11623</v>
      </c>
      <c r="HA1" s="3" t="s">
        <v>11624</v>
      </c>
      <c r="HB1" s="3" t="s">
        <v>11625</v>
      </c>
      <c r="HC1" s="3" t="s">
        <v>11626</v>
      </c>
      <c r="HD1" s="3" t="s">
        <v>11627</v>
      </c>
      <c r="HE1" s="3" t="s">
        <v>11628</v>
      </c>
      <c r="HF1" s="3" t="s">
        <v>11629</v>
      </c>
      <c r="HG1" s="3" t="s">
        <v>11630</v>
      </c>
      <c r="HH1" s="3" t="s">
        <v>11631</v>
      </c>
      <c r="HI1" s="3" t="s">
        <v>11632</v>
      </c>
      <c r="HJ1" s="3" t="s">
        <v>11633</v>
      </c>
      <c r="HK1" s="3" t="s">
        <v>11634</v>
      </c>
      <c r="HL1" s="3" t="s">
        <v>11635</v>
      </c>
      <c r="HM1" s="3" t="s">
        <v>11636</v>
      </c>
      <c r="HN1" s="3" t="s">
        <v>11637</v>
      </c>
      <c r="HO1" s="3" t="s">
        <v>11638</v>
      </c>
      <c r="HP1" s="3" t="s">
        <v>11639</v>
      </c>
      <c r="HQ1" s="3" t="s">
        <v>11640</v>
      </c>
      <c r="HR1" s="3" t="s">
        <v>2307</v>
      </c>
      <c r="HS1" s="3" t="s">
        <v>2308</v>
      </c>
      <c r="HT1" s="3" t="s">
        <v>2309</v>
      </c>
      <c r="HU1" s="3" t="s">
        <v>2310</v>
      </c>
      <c r="HV1" s="3" t="s">
        <v>2311</v>
      </c>
      <c r="HW1" s="3" t="s">
        <v>2312</v>
      </c>
      <c r="HX1" s="3" t="s">
        <v>2313</v>
      </c>
      <c r="HY1" s="3" t="s">
        <v>2314</v>
      </c>
      <c r="HZ1" s="3" t="s">
        <v>2315</v>
      </c>
      <c r="IA1" s="3" t="s">
        <v>2316</v>
      </c>
      <c r="IB1" s="3" t="s">
        <v>2317</v>
      </c>
      <c r="IC1" s="3" t="s">
        <v>2318</v>
      </c>
      <c r="ID1" s="3" t="s">
        <v>2319</v>
      </c>
      <c r="IE1" s="3" t="s">
        <v>2320</v>
      </c>
      <c r="IF1" s="3" t="s">
        <v>2321</v>
      </c>
      <c r="IG1" s="3" t="s">
        <v>2322</v>
      </c>
      <c r="IH1" s="3" t="s">
        <v>2323</v>
      </c>
      <c r="II1" s="3" t="s">
        <v>2324</v>
      </c>
      <c r="IJ1" s="3" t="s">
        <v>12109</v>
      </c>
      <c r="IK1" s="3" t="s">
        <v>12110</v>
      </c>
      <c r="IL1" s="3" t="s">
        <v>12111</v>
      </c>
      <c r="IM1" s="3" t="s">
        <v>12112</v>
      </c>
      <c r="IN1" s="3" t="s">
        <v>12113</v>
      </c>
      <c r="IO1" s="3" t="s">
        <v>12114</v>
      </c>
      <c r="IP1" s="3" t="s">
        <v>12115</v>
      </c>
      <c r="IQ1" s="3" t="s">
        <v>12116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2057</v>
      </c>
      <c r="C10" s="8" t="s">
        <v>2058</v>
      </c>
      <c r="D10" s="8" t="s">
        <v>2059</v>
      </c>
      <c r="E10" s="8" t="s">
        <v>2060</v>
      </c>
      <c r="F10" s="8" t="s">
        <v>2061</v>
      </c>
      <c r="G10" s="8" t="s">
        <v>2062</v>
      </c>
      <c r="H10" s="8" t="s">
        <v>2063</v>
      </c>
      <c r="I10" s="8" t="s">
        <v>2064</v>
      </c>
      <c r="J10" s="8" t="s">
        <v>2065</v>
      </c>
      <c r="K10" s="8" t="s">
        <v>2066</v>
      </c>
      <c r="L10" s="8" t="s">
        <v>2067</v>
      </c>
      <c r="M10" s="8" t="s">
        <v>2068</v>
      </c>
      <c r="N10" s="8" t="s">
        <v>2069</v>
      </c>
      <c r="O10" s="8" t="s">
        <v>2070</v>
      </c>
      <c r="P10" s="8" t="s">
        <v>2071</v>
      </c>
      <c r="Q10" s="8" t="s">
        <v>2072</v>
      </c>
      <c r="R10" s="8" t="s">
        <v>2073</v>
      </c>
      <c r="S10" s="8" t="s">
        <v>2074</v>
      </c>
      <c r="T10" s="8" t="s">
        <v>2075</v>
      </c>
      <c r="U10" s="8" t="s">
        <v>2076</v>
      </c>
      <c r="V10" s="8" t="s">
        <v>2077</v>
      </c>
      <c r="W10" s="8" t="s">
        <v>2078</v>
      </c>
      <c r="X10" s="8" t="s">
        <v>2079</v>
      </c>
      <c r="Y10" s="8" t="s">
        <v>2080</v>
      </c>
      <c r="Z10" s="8" t="s">
        <v>2081</v>
      </c>
      <c r="AA10" s="8" t="s">
        <v>2082</v>
      </c>
      <c r="AB10" s="8" t="s">
        <v>2083</v>
      </c>
      <c r="AC10" s="8" t="s">
        <v>2084</v>
      </c>
      <c r="AD10" s="8" t="s">
        <v>2085</v>
      </c>
      <c r="AE10" s="8" t="s">
        <v>2086</v>
      </c>
      <c r="AF10" s="8" t="s">
        <v>2087</v>
      </c>
      <c r="AG10" s="8" t="s">
        <v>2088</v>
      </c>
      <c r="AH10" s="8" t="s">
        <v>2089</v>
      </c>
      <c r="AI10" s="8" t="s">
        <v>2090</v>
      </c>
      <c r="AJ10" s="8" t="s">
        <v>2091</v>
      </c>
      <c r="AK10" s="8" t="s">
        <v>2092</v>
      </c>
      <c r="AL10" s="8" t="s">
        <v>2093</v>
      </c>
      <c r="AM10" s="8" t="s">
        <v>2094</v>
      </c>
      <c r="AN10" s="8" t="s">
        <v>2095</v>
      </c>
      <c r="AO10" s="8" t="s">
        <v>2096</v>
      </c>
      <c r="AP10" s="8" t="s">
        <v>2097</v>
      </c>
      <c r="AQ10" s="8" t="s">
        <v>2098</v>
      </c>
      <c r="AR10" s="8" t="s">
        <v>2099</v>
      </c>
      <c r="AS10" s="8" t="s">
        <v>2100</v>
      </c>
      <c r="AT10" s="8" t="s">
        <v>2101</v>
      </c>
      <c r="AU10" s="8" t="s">
        <v>2102</v>
      </c>
      <c r="AV10" s="8" t="s">
        <v>2103</v>
      </c>
      <c r="AW10" s="8" t="s">
        <v>2104</v>
      </c>
      <c r="AX10" s="8" t="s">
        <v>2105</v>
      </c>
      <c r="AY10" s="8" t="s">
        <v>2106</v>
      </c>
      <c r="AZ10" s="8" t="s">
        <v>2107</v>
      </c>
      <c r="BA10" s="8" t="s">
        <v>2108</v>
      </c>
      <c r="BB10" s="8" t="s">
        <v>2109</v>
      </c>
      <c r="BC10" s="8" t="s">
        <v>2110</v>
      </c>
      <c r="BD10" s="8" t="s">
        <v>2111</v>
      </c>
      <c r="BE10" s="8" t="s">
        <v>2112</v>
      </c>
      <c r="BF10" s="8" t="s">
        <v>2113</v>
      </c>
      <c r="BG10" s="8" t="s">
        <v>2114</v>
      </c>
      <c r="BH10" s="8" t="s">
        <v>2115</v>
      </c>
      <c r="BI10" s="8" t="s">
        <v>2116</v>
      </c>
      <c r="BJ10" s="8" t="s">
        <v>2117</v>
      </c>
      <c r="BK10" s="8" t="s">
        <v>2118</v>
      </c>
      <c r="BL10" s="8" t="s">
        <v>2119</v>
      </c>
      <c r="BM10" s="8" t="s">
        <v>2120</v>
      </c>
      <c r="BN10" s="8" t="s">
        <v>2121</v>
      </c>
      <c r="BO10" s="8" t="s">
        <v>2122</v>
      </c>
      <c r="BP10" s="8" t="s">
        <v>2123</v>
      </c>
      <c r="BQ10" s="8" t="s">
        <v>2124</v>
      </c>
      <c r="BR10" s="8" t="s">
        <v>2125</v>
      </c>
      <c r="BS10" s="8" t="s">
        <v>2126</v>
      </c>
      <c r="BT10" s="8" t="s">
        <v>2127</v>
      </c>
      <c r="BU10" s="8" t="s">
        <v>2128</v>
      </c>
      <c r="BV10" s="8" t="s">
        <v>2129</v>
      </c>
      <c r="BW10" s="8" t="s">
        <v>2130</v>
      </c>
      <c r="BX10" s="8" t="s">
        <v>2131</v>
      </c>
      <c r="BY10" s="8" t="s">
        <v>2132</v>
      </c>
      <c r="BZ10" s="8" t="s">
        <v>2133</v>
      </c>
      <c r="CA10" s="8" t="s">
        <v>2134</v>
      </c>
      <c r="CB10" s="8" t="s">
        <v>2135</v>
      </c>
      <c r="CC10" s="8" t="s">
        <v>2136</v>
      </c>
      <c r="CD10" s="8" t="s">
        <v>2137</v>
      </c>
      <c r="CE10" s="8" t="s">
        <v>2138</v>
      </c>
      <c r="CF10" s="8" t="s">
        <v>2139</v>
      </c>
      <c r="CG10" s="8" t="s">
        <v>2140</v>
      </c>
      <c r="CH10" s="8" t="s">
        <v>2141</v>
      </c>
      <c r="CI10" s="8" t="s">
        <v>2142</v>
      </c>
      <c r="CJ10" s="8" t="s">
        <v>2143</v>
      </c>
      <c r="CK10" s="8" t="s">
        <v>2144</v>
      </c>
      <c r="CL10" s="8" t="s">
        <v>2145</v>
      </c>
      <c r="CM10" s="8" t="s">
        <v>2146</v>
      </c>
      <c r="CN10" s="8" t="s">
        <v>2147</v>
      </c>
      <c r="CO10" s="8" t="s">
        <v>2148</v>
      </c>
      <c r="CP10" s="8" t="s">
        <v>2149</v>
      </c>
      <c r="CQ10" s="8" t="s">
        <v>2150</v>
      </c>
      <c r="CR10" s="8" t="s">
        <v>2151</v>
      </c>
      <c r="CS10" s="8" t="s">
        <v>2152</v>
      </c>
      <c r="CT10" s="8" t="s">
        <v>2153</v>
      </c>
      <c r="CU10" s="8" t="s">
        <v>2154</v>
      </c>
      <c r="CV10" s="8" t="s">
        <v>2155</v>
      </c>
      <c r="CW10" s="8" t="s">
        <v>2156</v>
      </c>
      <c r="CX10" s="8" t="s">
        <v>2157</v>
      </c>
      <c r="CY10" s="8" t="s">
        <v>2158</v>
      </c>
      <c r="CZ10" s="8" t="s">
        <v>2159</v>
      </c>
      <c r="DA10" s="8" t="s">
        <v>2160</v>
      </c>
      <c r="DB10" s="8" t="s">
        <v>2161</v>
      </c>
      <c r="DC10" s="8" t="s">
        <v>2162</v>
      </c>
      <c r="DD10" s="8" t="s">
        <v>2163</v>
      </c>
      <c r="DE10" s="8" t="s">
        <v>2164</v>
      </c>
      <c r="DF10" s="8" t="s">
        <v>2165</v>
      </c>
      <c r="DG10" s="8" t="s">
        <v>2166</v>
      </c>
      <c r="DH10" s="8" t="s">
        <v>2167</v>
      </c>
      <c r="DI10" s="8" t="s">
        <v>2168</v>
      </c>
      <c r="DJ10" s="8" t="s">
        <v>2169</v>
      </c>
      <c r="DK10" s="8" t="s">
        <v>2170</v>
      </c>
      <c r="DL10" s="8" t="s">
        <v>2171</v>
      </c>
      <c r="DM10" s="8" t="s">
        <v>2172</v>
      </c>
      <c r="DN10" s="8" t="s">
        <v>2173</v>
      </c>
      <c r="DO10" s="8" t="s">
        <v>2174</v>
      </c>
      <c r="DP10" s="8" t="s">
        <v>2175</v>
      </c>
      <c r="DQ10" s="8" t="s">
        <v>2176</v>
      </c>
      <c r="DR10" s="8" t="s">
        <v>2177</v>
      </c>
      <c r="DS10" s="8" t="s">
        <v>2178</v>
      </c>
      <c r="DT10" s="8" t="s">
        <v>2179</v>
      </c>
      <c r="DU10" s="8" t="s">
        <v>2180</v>
      </c>
      <c r="DV10" s="8" t="s">
        <v>2181</v>
      </c>
      <c r="DW10" s="8" t="s">
        <v>2182</v>
      </c>
      <c r="DX10" s="8" t="s">
        <v>2183</v>
      </c>
      <c r="DY10" s="8" t="s">
        <v>2184</v>
      </c>
      <c r="DZ10" s="8" t="s">
        <v>2185</v>
      </c>
      <c r="EA10" s="8" t="s">
        <v>2186</v>
      </c>
      <c r="EB10" s="8" t="s">
        <v>2187</v>
      </c>
      <c r="EC10" s="8" t="s">
        <v>2188</v>
      </c>
      <c r="ED10" s="8" t="s">
        <v>2189</v>
      </c>
      <c r="EE10" s="8" t="s">
        <v>2190</v>
      </c>
      <c r="EF10" s="8" t="s">
        <v>2191</v>
      </c>
      <c r="EG10" s="8" t="s">
        <v>2192</v>
      </c>
      <c r="EH10" s="8" t="s">
        <v>2193</v>
      </c>
      <c r="EI10" s="8" t="s">
        <v>2194</v>
      </c>
      <c r="EJ10" s="8" t="s">
        <v>2195</v>
      </c>
      <c r="EK10" s="8" t="s">
        <v>2196</v>
      </c>
      <c r="EL10" s="8" t="s">
        <v>2197</v>
      </c>
      <c r="EM10" s="8" t="s">
        <v>2198</v>
      </c>
      <c r="EN10" s="8" t="s">
        <v>2199</v>
      </c>
      <c r="EO10" s="8" t="s">
        <v>2200</v>
      </c>
      <c r="EP10" s="8" t="s">
        <v>2201</v>
      </c>
      <c r="EQ10" s="8" t="s">
        <v>2202</v>
      </c>
      <c r="ER10" s="8" t="s">
        <v>2203</v>
      </c>
      <c r="ES10" s="8" t="s">
        <v>2204</v>
      </c>
      <c r="ET10" s="8" t="s">
        <v>2205</v>
      </c>
      <c r="EU10" s="8" t="s">
        <v>2206</v>
      </c>
      <c r="EV10" s="8" t="s">
        <v>2207</v>
      </c>
      <c r="EW10" s="8" t="s">
        <v>2208</v>
      </c>
      <c r="EX10" s="8" t="s">
        <v>2209</v>
      </c>
      <c r="EY10" s="8" t="s">
        <v>2210</v>
      </c>
      <c r="EZ10" s="8" t="s">
        <v>2211</v>
      </c>
      <c r="FA10" s="8" t="s">
        <v>2212</v>
      </c>
      <c r="FB10" s="8" t="s">
        <v>2213</v>
      </c>
      <c r="FC10" s="8" t="s">
        <v>2214</v>
      </c>
      <c r="FD10" s="8" t="s">
        <v>2215</v>
      </c>
      <c r="FE10" s="8" t="s">
        <v>2216</v>
      </c>
      <c r="FF10" s="8" t="s">
        <v>2217</v>
      </c>
      <c r="FG10" s="8" t="s">
        <v>2218</v>
      </c>
      <c r="FH10" s="8" t="s">
        <v>2219</v>
      </c>
      <c r="FI10" s="8" t="s">
        <v>2220</v>
      </c>
      <c r="FJ10" s="8" t="s">
        <v>2221</v>
      </c>
      <c r="FK10" s="8" t="s">
        <v>2222</v>
      </c>
      <c r="FL10" s="8" t="s">
        <v>2223</v>
      </c>
      <c r="FM10" s="8" t="s">
        <v>2224</v>
      </c>
      <c r="FN10" s="8" t="s">
        <v>2225</v>
      </c>
      <c r="FO10" s="8" t="s">
        <v>2226</v>
      </c>
      <c r="FP10" s="8" t="s">
        <v>2227</v>
      </c>
      <c r="FQ10" s="8" t="s">
        <v>2228</v>
      </c>
      <c r="FR10" s="8" t="s">
        <v>2229</v>
      </c>
      <c r="FS10" s="8" t="s">
        <v>2230</v>
      </c>
      <c r="FT10" s="8" t="s">
        <v>2231</v>
      </c>
      <c r="FU10" s="8" t="s">
        <v>2232</v>
      </c>
      <c r="FV10" s="8" t="s">
        <v>2233</v>
      </c>
      <c r="FW10" s="8" t="s">
        <v>2234</v>
      </c>
      <c r="FX10" s="8" t="s">
        <v>2235</v>
      </c>
      <c r="FY10" s="8" t="s">
        <v>2236</v>
      </c>
      <c r="FZ10" s="8" t="s">
        <v>2237</v>
      </c>
      <c r="GA10" s="8" t="s">
        <v>2238</v>
      </c>
      <c r="GB10" s="8" t="s">
        <v>2239</v>
      </c>
      <c r="GC10" s="8" t="s">
        <v>2240</v>
      </c>
      <c r="GD10" s="8" t="s">
        <v>2241</v>
      </c>
      <c r="GE10" s="8" t="s">
        <v>2242</v>
      </c>
      <c r="GF10" s="8" t="s">
        <v>2243</v>
      </c>
      <c r="GG10" s="8" t="s">
        <v>2244</v>
      </c>
      <c r="GH10" s="8" t="s">
        <v>2245</v>
      </c>
      <c r="GI10" s="8" t="s">
        <v>2246</v>
      </c>
      <c r="GJ10" s="8" t="s">
        <v>2247</v>
      </c>
      <c r="GK10" s="8" t="s">
        <v>2248</v>
      </c>
      <c r="GL10" s="8" t="s">
        <v>2249</v>
      </c>
      <c r="GM10" s="8" t="s">
        <v>2250</v>
      </c>
      <c r="GN10" s="8" t="s">
        <v>2251</v>
      </c>
      <c r="GO10" s="8" t="s">
        <v>2252</v>
      </c>
      <c r="GP10" s="8" t="s">
        <v>2253</v>
      </c>
      <c r="GQ10" s="8" t="s">
        <v>2254</v>
      </c>
      <c r="GR10" s="8" t="s">
        <v>2255</v>
      </c>
      <c r="GS10" s="8" t="s">
        <v>2256</v>
      </c>
      <c r="GT10" s="8" t="s">
        <v>2257</v>
      </c>
      <c r="GU10" s="8" t="s">
        <v>2258</v>
      </c>
      <c r="GV10" s="8" t="s">
        <v>2259</v>
      </c>
      <c r="GW10" s="8" t="s">
        <v>2260</v>
      </c>
      <c r="GX10" s="8" t="s">
        <v>2261</v>
      </c>
      <c r="GY10" s="8" t="s">
        <v>2262</v>
      </c>
      <c r="GZ10" s="8" t="s">
        <v>2263</v>
      </c>
      <c r="HA10" s="8" t="s">
        <v>2264</v>
      </c>
      <c r="HB10" s="8" t="s">
        <v>2265</v>
      </c>
      <c r="HC10" s="8" t="s">
        <v>2266</v>
      </c>
      <c r="HD10" s="8" t="s">
        <v>2267</v>
      </c>
      <c r="HE10" s="8" t="s">
        <v>2268</v>
      </c>
      <c r="HF10" s="8" t="s">
        <v>2269</v>
      </c>
      <c r="HG10" s="8" t="s">
        <v>2270</v>
      </c>
      <c r="HH10" s="8" t="s">
        <v>2271</v>
      </c>
      <c r="HI10" s="8" t="s">
        <v>2272</v>
      </c>
      <c r="HJ10" s="8" t="s">
        <v>2273</v>
      </c>
      <c r="HK10" s="8" t="s">
        <v>2274</v>
      </c>
      <c r="HL10" s="8" t="s">
        <v>2275</v>
      </c>
      <c r="HM10" s="8" t="s">
        <v>2276</v>
      </c>
      <c r="HN10" s="8" t="s">
        <v>2277</v>
      </c>
      <c r="HO10" s="8" t="s">
        <v>2278</v>
      </c>
      <c r="HP10" s="8" t="s">
        <v>2279</v>
      </c>
      <c r="HQ10" s="8" t="s">
        <v>2280</v>
      </c>
      <c r="HR10" s="8" t="s">
        <v>2281</v>
      </c>
      <c r="HS10" s="8" t="s">
        <v>2282</v>
      </c>
      <c r="HT10" s="8" t="s">
        <v>2283</v>
      </c>
      <c r="HU10" s="8" t="s">
        <v>2284</v>
      </c>
      <c r="HV10" s="8" t="s">
        <v>2285</v>
      </c>
      <c r="HW10" s="8" t="s">
        <v>2286</v>
      </c>
      <c r="HX10" s="8" t="s">
        <v>2287</v>
      </c>
      <c r="HY10" s="8" t="s">
        <v>2288</v>
      </c>
      <c r="HZ10" s="8" t="s">
        <v>2289</v>
      </c>
      <c r="IA10" s="8" t="s">
        <v>2290</v>
      </c>
      <c r="IB10" s="8" t="s">
        <v>2291</v>
      </c>
      <c r="IC10" s="8" t="s">
        <v>2292</v>
      </c>
      <c r="ID10" s="8" t="s">
        <v>2293</v>
      </c>
      <c r="IE10" s="8" t="s">
        <v>2294</v>
      </c>
      <c r="IF10" s="8" t="s">
        <v>2295</v>
      </c>
      <c r="IG10" s="8" t="s">
        <v>2296</v>
      </c>
      <c r="IH10" s="8" t="s">
        <v>2297</v>
      </c>
      <c r="II10" s="8" t="s">
        <v>2298</v>
      </c>
      <c r="IJ10" s="8" t="s">
        <v>2299</v>
      </c>
      <c r="IK10" s="8" t="s">
        <v>2300</v>
      </c>
      <c r="IL10" s="8" t="s">
        <v>2301</v>
      </c>
      <c r="IM10" s="8" t="s">
        <v>2302</v>
      </c>
      <c r="IN10" s="8" t="s">
        <v>2303</v>
      </c>
      <c r="IO10" s="8" t="s">
        <v>2304</v>
      </c>
      <c r="IP10" s="8" t="s">
        <v>2305</v>
      </c>
      <c r="IQ10" s="8" t="s">
        <v>2306</v>
      </c>
    </row>
    <row r="11" spans="1:251">
      <c r="A11" s="10">
        <v>42036</v>
      </c>
      <c r="B11" s="9">
        <v>2.9489999999999998</v>
      </c>
      <c r="C11" s="9">
        <v>5.093</v>
      </c>
      <c r="D11" s="9">
        <v>15.984999999999999</v>
      </c>
      <c r="E11" s="9">
        <v>10.208</v>
      </c>
      <c r="F11" s="9">
        <v>5.7759999999999998</v>
      </c>
      <c r="G11" s="9">
        <v>15.541</v>
      </c>
      <c r="H11" s="9">
        <v>27.620999999999999</v>
      </c>
      <c r="I11" s="9">
        <v>14</v>
      </c>
      <c r="J11" s="9">
        <v>88.475999999999999</v>
      </c>
      <c r="K11" s="9">
        <v>32.725000000000001</v>
      </c>
      <c r="L11" s="9">
        <v>55.75</v>
      </c>
      <c r="M11" s="9">
        <v>33.661000000000001</v>
      </c>
      <c r="N11" s="9">
        <v>10.225</v>
      </c>
      <c r="O11" s="9">
        <v>23.436</v>
      </c>
      <c r="P11" s="9">
        <v>26.088999999999999</v>
      </c>
      <c r="Q11" s="9">
        <v>9.1989999999999998</v>
      </c>
      <c r="R11" s="9">
        <v>16.89</v>
      </c>
      <c r="S11" s="9">
        <v>27.03</v>
      </c>
      <c r="T11" s="9">
        <v>12.231</v>
      </c>
      <c r="U11" s="9">
        <v>14.798</v>
      </c>
      <c r="V11" s="9">
        <v>1.6970000000000001</v>
      </c>
      <c r="W11" s="9">
        <v>1.07</v>
      </c>
      <c r="X11" s="9">
        <v>0.626</v>
      </c>
      <c r="Y11" s="9">
        <v>12.102</v>
      </c>
      <c r="Z11" s="9">
        <v>15.525</v>
      </c>
      <c r="AA11" s="9">
        <v>10</v>
      </c>
      <c r="AB11" s="9">
        <v>96.942999999999998</v>
      </c>
      <c r="AC11" s="9">
        <v>32.94</v>
      </c>
      <c r="AD11" s="9">
        <v>64.003</v>
      </c>
      <c r="AE11" s="9">
        <v>22.423999999999999</v>
      </c>
      <c r="AF11" s="9">
        <v>4.1859999999999999</v>
      </c>
      <c r="AG11" s="9">
        <v>18.238</v>
      </c>
      <c r="AH11" s="9">
        <v>61.042999999999999</v>
      </c>
      <c r="AI11" s="9">
        <v>20.411999999999999</v>
      </c>
      <c r="AJ11" s="9">
        <v>40.631</v>
      </c>
      <c r="AK11" s="9">
        <v>11.887</v>
      </c>
      <c r="AL11" s="9">
        <v>7.1470000000000002</v>
      </c>
      <c r="AM11" s="9">
        <v>4.74</v>
      </c>
      <c r="AN11" s="9">
        <v>1.589</v>
      </c>
      <c r="AO11" s="9">
        <v>1.1950000000000001</v>
      </c>
      <c r="AP11" s="9">
        <v>0.39400000000000002</v>
      </c>
      <c r="AQ11" s="9">
        <v>13</v>
      </c>
      <c r="AR11" s="9">
        <v>14.923999999999999</v>
      </c>
      <c r="AS11" s="9">
        <v>11</v>
      </c>
      <c r="AT11" s="9">
        <v>32.380000000000003</v>
      </c>
      <c r="AU11" s="9">
        <v>15.411</v>
      </c>
      <c r="AV11" s="9">
        <v>16.969000000000001</v>
      </c>
      <c r="AW11" s="9">
        <v>15.199</v>
      </c>
      <c r="AX11" s="9">
        <v>4.5389999999999997</v>
      </c>
      <c r="AY11" s="9">
        <v>10.66</v>
      </c>
      <c r="AZ11" s="9">
        <v>14.05</v>
      </c>
      <c r="BA11" s="9">
        <v>8.33</v>
      </c>
      <c r="BB11" s="9">
        <v>5.72</v>
      </c>
      <c r="BC11" s="9">
        <v>0.58799999999999997</v>
      </c>
      <c r="BD11" s="9">
        <v>0.58799999999999997</v>
      </c>
      <c r="BE11" s="9">
        <v>0</v>
      </c>
      <c r="BF11" s="9">
        <v>2.5419999999999998</v>
      </c>
      <c r="BG11" s="9">
        <v>1.954</v>
      </c>
      <c r="BH11" s="9">
        <v>0.58799999999999997</v>
      </c>
      <c r="BI11" s="9">
        <v>10</v>
      </c>
      <c r="BJ11" s="9">
        <v>10</v>
      </c>
      <c r="BK11" s="9">
        <v>8</v>
      </c>
      <c r="BL11" s="9">
        <v>48.249000000000002</v>
      </c>
      <c r="BM11" s="9">
        <v>21.916</v>
      </c>
      <c r="BN11" s="9">
        <v>26.332999999999998</v>
      </c>
      <c r="BO11" s="9">
        <v>9.1630000000000003</v>
      </c>
      <c r="BP11" s="9">
        <v>1.909</v>
      </c>
      <c r="BQ11" s="9">
        <v>7.2549999999999999</v>
      </c>
      <c r="BR11" s="9">
        <v>20.393000000000001</v>
      </c>
      <c r="BS11" s="9">
        <v>6.2770000000000001</v>
      </c>
      <c r="BT11" s="9">
        <v>14.117000000000001</v>
      </c>
      <c r="BU11" s="9">
        <v>12.427</v>
      </c>
      <c r="BV11" s="9">
        <v>8.0779999999999994</v>
      </c>
      <c r="BW11" s="9">
        <v>4.3479999999999999</v>
      </c>
      <c r="BX11" s="9">
        <v>6.266</v>
      </c>
      <c r="BY11" s="9">
        <v>5.6520000000000001</v>
      </c>
      <c r="BZ11" s="9">
        <v>0.61299999999999999</v>
      </c>
      <c r="CA11" s="9">
        <v>15</v>
      </c>
      <c r="CB11" s="9">
        <v>20.013000000000002</v>
      </c>
      <c r="CC11" s="9">
        <v>12.477</v>
      </c>
      <c r="CD11" s="9">
        <v>182.65299999999999</v>
      </c>
      <c r="CE11" s="9">
        <v>62.722000000000001</v>
      </c>
      <c r="CF11" s="9">
        <v>119.931</v>
      </c>
      <c r="CG11" s="9">
        <v>66.694000000000003</v>
      </c>
      <c r="CH11" s="9">
        <v>17.57</v>
      </c>
      <c r="CI11" s="9">
        <v>49.124000000000002</v>
      </c>
      <c r="CJ11" s="9">
        <v>77.748000000000005</v>
      </c>
      <c r="CK11" s="9">
        <v>27.25</v>
      </c>
      <c r="CL11" s="9">
        <v>50.497999999999998</v>
      </c>
      <c r="CM11" s="9">
        <v>22.846</v>
      </c>
      <c r="CN11" s="9">
        <v>8.5690000000000008</v>
      </c>
      <c r="CO11" s="9">
        <v>14.276</v>
      </c>
      <c r="CP11" s="9">
        <v>15.365</v>
      </c>
      <c r="CQ11" s="9">
        <v>9.3330000000000002</v>
      </c>
      <c r="CR11" s="9">
        <v>6.0330000000000004</v>
      </c>
      <c r="CS11" s="9">
        <v>11</v>
      </c>
      <c r="CT11" s="9">
        <v>13</v>
      </c>
      <c r="CU11" s="9">
        <v>10</v>
      </c>
      <c r="CV11" s="9">
        <v>35.005000000000003</v>
      </c>
      <c r="CW11" s="9">
        <v>13.948</v>
      </c>
      <c r="CX11" s="9">
        <v>21.058</v>
      </c>
      <c r="CY11" s="9">
        <v>7.0730000000000004</v>
      </c>
      <c r="CZ11" s="9">
        <v>1.5089999999999999</v>
      </c>
      <c r="DA11" s="9">
        <v>5.5629999999999997</v>
      </c>
      <c r="DB11" s="9">
        <v>16.754999999999999</v>
      </c>
      <c r="DC11" s="9">
        <v>6.4029999999999996</v>
      </c>
      <c r="DD11" s="9">
        <v>10.353</v>
      </c>
      <c r="DE11" s="9">
        <v>8.7050000000000001</v>
      </c>
      <c r="DF11" s="9">
        <v>4.2779999999999996</v>
      </c>
      <c r="DG11" s="9">
        <v>4.4269999999999996</v>
      </c>
      <c r="DH11" s="9">
        <v>2.4729999999999999</v>
      </c>
      <c r="DI11" s="9">
        <v>1.758</v>
      </c>
      <c r="DJ11" s="9">
        <v>0.71399999999999997</v>
      </c>
      <c r="DK11" s="9">
        <v>15</v>
      </c>
      <c r="DL11" s="9">
        <v>18</v>
      </c>
      <c r="DM11" s="9">
        <v>12.853999999999999</v>
      </c>
      <c r="DN11" s="9">
        <v>20.986000000000001</v>
      </c>
      <c r="DO11" s="9">
        <v>9.6219999999999999</v>
      </c>
      <c r="DP11" s="9">
        <v>11.364000000000001</v>
      </c>
      <c r="DQ11" s="9">
        <v>4.34</v>
      </c>
      <c r="DR11" s="9">
        <v>1.847</v>
      </c>
      <c r="DS11" s="9">
        <v>2.4929999999999999</v>
      </c>
      <c r="DT11" s="9">
        <v>8.8699999999999992</v>
      </c>
      <c r="DU11" s="9">
        <v>2.8879999999999999</v>
      </c>
      <c r="DV11" s="9">
        <v>5.9820000000000002</v>
      </c>
      <c r="DW11" s="9">
        <v>4.008</v>
      </c>
      <c r="DX11" s="9">
        <v>2.4289999999999998</v>
      </c>
      <c r="DY11" s="9">
        <v>1.579</v>
      </c>
      <c r="DZ11" s="9">
        <v>3.7690000000000001</v>
      </c>
      <c r="EA11" s="9">
        <v>2.4590000000000001</v>
      </c>
      <c r="EB11" s="9">
        <v>1.31</v>
      </c>
      <c r="EC11" s="9">
        <v>13.685</v>
      </c>
      <c r="ED11" s="9">
        <v>18.251000000000001</v>
      </c>
      <c r="EE11" s="9">
        <v>11</v>
      </c>
      <c r="EF11" s="9">
        <v>58.34</v>
      </c>
      <c r="EG11" s="9">
        <v>23.047000000000001</v>
      </c>
      <c r="EH11" s="9">
        <v>35.292999999999999</v>
      </c>
      <c r="EI11" s="9">
        <v>11.529</v>
      </c>
      <c r="EJ11" s="9">
        <v>1.909</v>
      </c>
      <c r="EK11" s="9">
        <v>9.6199999999999992</v>
      </c>
      <c r="EL11" s="9">
        <v>25.949000000000002</v>
      </c>
      <c r="EM11" s="9">
        <v>6.9009999999999998</v>
      </c>
      <c r="EN11" s="9">
        <v>19.047999999999998</v>
      </c>
      <c r="EO11" s="9">
        <v>14.009</v>
      </c>
      <c r="EP11" s="9">
        <v>8.5860000000000003</v>
      </c>
      <c r="EQ11" s="9">
        <v>5.423</v>
      </c>
      <c r="ER11" s="9">
        <v>6.8540000000000001</v>
      </c>
      <c r="ES11" s="9">
        <v>5.6520000000000001</v>
      </c>
      <c r="ET11" s="9">
        <v>1.202</v>
      </c>
      <c r="EU11" s="9">
        <v>14.302</v>
      </c>
      <c r="EV11" s="9">
        <v>20</v>
      </c>
      <c r="EW11" s="9">
        <v>11</v>
      </c>
      <c r="EX11" s="9">
        <v>159.38300000000001</v>
      </c>
      <c r="EY11" s="9">
        <v>57.15</v>
      </c>
      <c r="EZ11" s="9">
        <v>102.233</v>
      </c>
      <c r="FA11" s="9">
        <v>62.662999999999997</v>
      </c>
      <c r="FB11" s="9">
        <v>17.57</v>
      </c>
      <c r="FC11" s="9">
        <v>45.093000000000004</v>
      </c>
      <c r="FD11" s="9">
        <v>65.813000000000002</v>
      </c>
      <c r="FE11" s="9">
        <v>24.234000000000002</v>
      </c>
      <c r="FF11" s="9">
        <v>41.579000000000001</v>
      </c>
      <c r="FG11" s="9">
        <v>19.928000000000001</v>
      </c>
      <c r="FH11" s="9">
        <v>8.0869999999999997</v>
      </c>
      <c r="FI11" s="9">
        <v>11.84</v>
      </c>
      <c r="FJ11" s="9">
        <v>10.98</v>
      </c>
      <c r="FK11" s="9">
        <v>7.2590000000000003</v>
      </c>
      <c r="FL11" s="9">
        <v>3.7210000000000001</v>
      </c>
      <c r="FM11" s="9">
        <v>10</v>
      </c>
      <c r="FN11" s="9">
        <v>12.664999999999999</v>
      </c>
      <c r="FO11" s="9">
        <v>10</v>
      </c>
      <c r="FP11" s="9">
        <v>53.204000000000001</v>
      </c>
      <c r="FQ11" s="9">
        <v>21.774999999999999</v>
      </c>
      <c r="FR11" s="9">
        <v>31.428999999999998</v>
      </c>
      <c r="FS11" s="9">
        <v>9.2949999999999999</v>
      </c>
      <c r="FT11" s="9">
        <v>2.0659999999999998</v>
      </c>
      <c r="FU11" s="9">
        <v>7.2290000000000001</v>
      </c>
      <c r="FV11" s="9">
        <v>25.52</v>
      </c>
      <c r="FW11" s="9">
        <v>10.462999999999999</v>
      </c>
      <c r="FX11" s="9">
        <v>15.058</v>
      </c>
      <c r="FY11" s="9">
        <v>11.321999999999999</v>
      </c>
      <c r="FZ11" s="9">
        <v>5.5339999999999998</v>
      </c>
      <c r="GA11" s="9">
        <v>5.7880000000000003</v>
      </c>
      <c r="GB11" s="9">
        <v>7.0659999999999998</v>
      </c>
      <c r="GC11" s="9">
        <v>3.7130000000000001</v>
      </c>
      <c r="GD11" s="9">
        <v>3.3540000000000001</v>
      </c>
      <c r="GE11" s="9">
        <v>15</v>
      </c>
      <c r="GF11" s="9">
        <v>17.331</v>
      </c>
      <c r="GG11" s="9">
        <v>15</v>
      </c>
      <c r="GH11" s="9">
        <v>15.965999999999999</v>
      </c>
      <c r="GI11" s="9">
        <v>6.2350000000000003</v>
      </c>
      <c r="GJ11" s="9">
        <v>9.7309999999999999</v>
      </c>
      <c r="GK11" s="9">
        <v>3.7829999999999999</v>
      </c>
      <c r="GL11" s="9">
        <v>1.29</v>
      </c>
      <c r="GM11" s="9">
        <v>2.4929999999999999</v>
      </c>
      <c r="GN11" s="9">
        <v>6.4850000000000003</v>
      </c>
      <c r="GO11" s="9">
        <v>1.22</v>
      </c>
      <c r="GP11" s="9">
        <v>5.2640000000000002</v>
      </c>
      <c r="GQ11" s="9">
        <v>2.726</v>
      </c>
      <c r="GR11" s="9">
        <v>1.147</v>
      </c>
      <c r="GS11" s="9">
        <v>1.579</v>
      </c>
      <c r="GT11" s="9">
        <v>2.972</v>
      </c>
      <c r="GU11" s="9">
        <v>2.5779999999999998</v>
      </c>
      <c r="GV11" s="9">
        <v>0.39400000000000002</v>
      </c>
      <c r="GW11" s="9">
        <v>14.381</v>
      </c>
      <c r="GX11" s="9">
        <v>25.611000000000001</v>
      </c>
      <c r="GY11" s="9">
        <v>11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0.79500000000000004</v>
      </c>
      <c r="C12" s="9">
        <v>1.871</v>
      </c>
      <c r="D12" s="9">
        <v>6.0910000000000002</v>
      </c>
      <c r="E12" s="9">
        <v>3.7610000000000001</v>
      </c>
      <c r="F12" s="9">
        <v>2.33</v>
      </c>
      <c r="G12" s="9">
        <v>10</v>
      </c>
      <c r="H12" s="9">
        <v>10</v>
      </c>
      <c r="I12" s="9">
        <v>10.023999999999999</v>
      </c>
      <c r="J12" s="9">
        <v>101.02800000000001</v>
      </c>
      <c r="K12" s="9">
        <v>33.155000000000001</v>
      </c>
      <c r="L12" s="9">
        <v>67.873000000000005</v>
      </c>
      <c r="M12" s="9">
        <v>31.31</v>
      </c>
      <c r="N12" s="9">
        <v>5.42</v>
      </c>
      <c r="O12" s="9">
        <v>25.89</v>
      </c>
      <c r="P12" s="9">
        <v>37.649000000000001</v>
      </c>
      <c r="Q12" s="9">
        <v>11.359</v>
      </c>
      <c r="R12" s="9">
        <v>26.29</v>
      </c>
      <c r="S12" s="9">
        <v>28.786000000000001</v>
      </c>
      <c r="T12" s="9">
        <v>13.69</v>
      </c>
      <c r="U12" s="9">
        <v>15.096</v>
      </c>
      <c r="V12" s="9">
        <v>3.2839999999999998</v>
      </c>
      <c r="W12" s="9">
        <v>2.6869999999999998</v>
      </c>
      <c r="X12" s="9">
        <v>0.59699999999999998</v>
      </c>
      <c r="Y12" s="9">
        <v>14</v>
      </c>
      <c r="Z12" s="9">
        <v>19.140999999999998</v>
      </c>
      <c r="AA12" s="9">
        <v>11.35</v>
      </c>
      <c r="AB12" s="9">
        <v>106.062</v>
      </c>
      <c r="AC12" s="9">
        <v>41.722999999999999</v>
      </c>
      <c r="AD12" s="9">
        <v>64.338999999999999</v>
      </c>
      <c r="AE12" s="9">
        <v>28.317</v>
      </c>
      <c r="AF12" s="9">
        <v>9.4879999999999995</v>
      </c>
      <c r="AG12" s="9">
        <v>18.829000000000001</v>
      </c>
      <c r="AH12" s="9">
        <v>69.268000000000001</v>
      </c>
      <c r="AI12" s="9">
        <v>28.030999999999999</v>
      </c>
      <c r="AJ12" s="9">
        <v>41.237000000000002</v>
      </c>
      <c r="AK12" s="9">
        <v>7.6429999999999998</v>
      </c>
      <c r="AL12" s="9">
        <v>3.3690000000000002</v>
      </c>
      <c r="AM12" s="9">
        <v>4.2729999999999997</v>
      </c>
      <c r="AN12" s="9">
        <v>0.83499999999999996</v>
      </c>
      <c r="AO12" s="9">
        <v>0.83499999999999996</v>
      </c>
      <c r="AP12" s="9">
        <v>0</v>
      </c>
      <c r="AQ12" s="9">
        <v>13</v>
      </c>
      <c r="AR12" s="9">
        <v>14</v>
      </c>
      <c r="AS12" s="9">
        <v>12</v>
      </c>
      <c r="AT12" s="9">
        <v>36.302999999999997</v>
      </c>
      <c r="AU12" s="9">
        <v>13.507</v>
      </c>
      <c r="AV12" s="9">
        <v>22.795999999999999</v>
      </c>
      <c r="AW12" s="9">
        <v>24.454999999999998</v>
      </c>
      <c r="AX12" s="9">
        <v>6.5869999999999997</v>
      </c>
      <c r="AY12" s="9">
        <v>17.867999999999999</v>
      </c>
      <c r="AZ12" s="9">
        <v>9.6980000000000004</v>
      </c>
      <c r="BA12" s="9">
        <v>5.5149999999999997</v>
      </c>
      <c r="BB12" s="9">
        <v>4.1829999999999998</v>
      </c>
      <c r="BC12" s="9">
        <v>2.15</v>
      </c>
      <c r="BD12" s="9">
        <v>1.405</v>
      </c>
      <c r="BE12" s="9">
        <v>0.745</v>
      </c>
      <c r="BF12" s="9">
        <v>0</v>
      </c>
      <c r="BG12" s="9">
        <v>0</v>
      </c>
      <c r="BH12" s="9">
        <v>0</v>
      </c>
      <c r="BI12" s="9">
        <v>8</v>
      </c>
      <c r="BJ12" s="9">
        <v>9.5069999999999997</v>
      </c>
      <c r="BK12" s="9">
        <v>8</v>
      </c>
      <c r="BL12" s="9">
        <v>50.643999999999998</v>
      </c>
      <c r="BM12" s="9">
        <v>25.183</v>
      </c>
      <c r="BN12" s="9">
        <v>25.460999999999999</v>
      </c>
      <c r="BO12" s="9">
        <v>12.574</v>
      </c>
      <c r="BP12" s="9">
        <v>5.8540000000000001</v>
      </c>
      <c r="BQ12" s="9">
        <v>6.72</v>
      </c>
      <c r="BR12" s="9">
        <v>25.390999999999998</v>
      </c>
      <c r="BS12" s="9">
        <v>11.782999999999999</v>
      </c>
      <c r="BT12" s="9">
        <v>13.608000000000001</v>
      </c>
      <c r="BU12" s="9">
        <v>9.2070000000000007</v>
      </c>
      <c r="BV12" s="9">
        <v>4.0739999999999998</v>
      </c>
      <c r="BW12" s="9">
        <v>5.133</v>
      </c>
      <c r="BX12" s="9">
        <v>3.472</v>
      </c>
      <c r="BY12" s="9">
        <v>3.472</v>
      </c>
      <c r="BZ12" s="9">
        <v>0</v>
      </c>
      <c r="CA12" s="9">
        <v>14</v>
      </c>
      <c r="CB12" s="9">
        <v>14</v>
      </c>
      <c r="CC12" s="9">
        <v>13.016999999999999</v>
      </c>
      <c r="CD12" s="9">
        <v>196.09299999999999</v>
      </c>
      <c r="CE12" s="9">
        <v>74.861000000000004</v>
      </c>
      <c r="CF12" s="9">
        <v>121.232</v>
      </c>
      <c r="CG12" s="9">
        <v>82.108999999999995</v>
      </c>
      <c r="CH12" s="9">
        <v>24.88</v>
      </c>
      <c r="CI12" s="9">
        <v>57.228999999999999</v>
      </c>
      <c r="CJ12" s="9">
        <v>82.864999999999995</v>
      </c>
      <c r="CK12" s="9">
        <v>33.622</v>
      </c>
      <c r="CL12" s="9">
        <v>49.243000000000002</v>
      </c>
      <c r="CM12" s="9">
        <v>23.797000000000001</v>
      </c>
      <c r="CN12" s="9">
        <v>11.366</v>
      </c>
      <c r="CO12" s="9">
        <v>12.430999999999999</v>
      </c>
      <c r="CP12" s="9">
        <v>7.3230000000000004</v>
      </c>
      <c r="CQ12" s="9">
        <v>4.9930000000000003</v>
      </c>
      <c r="CR12" s="9">
        <v>2.33</v>
      </c>
      <c r="CS12" s="9">
        <v>10</v>
      </c>
      <c r="CT12" s="9">
        <v>13</v>
      </c>
      <c r="CU12" s="9">
        <v>10</v>
      </c>
      <c r="CV12" s="9">
        <v>31.966000000000001</v>
      </c>
      <c r="CW12" s="9">
        <v>8.4559999999999995</v>
      </c>
      <c r="CX12" s="9">
        <v>23.509</v>
      </c>
      <c r="CY12" s="9">
        <v>7.524</v>
      </c>
      <c r="CZ12" s="9">
        <v>0.64</v>
      </c>
      <c r="DA12" s="9">
        <v>6.8840000000000003</v>
      </c>
      <c r="DB12" s="9">
        <v>15.538</v>
      </c>
      <c r="DC12" s="9">
        <v>3.83</v>
      </c>
      <c r="DD12" s="9">
        <v>11.708</v>
      </c>
      <c r="DE12" s="9">
        <v>6.3289999999999997</v>
      </c>
      <c r="DF12" s="9">
        <v>3.024</v>
      </c>
      <c r="DG12" s="9">
        <v>3.3050000000000002</v>
      </c>
      <c r="DH12" s="9">
        <v>2.5750000000000002</v>
      </c>
      <c r="DI12" s="9">
        <v>0.96199999999999997</v>
      </c>
      <c r="DJ12" s="9">
        <v>1.6120000000000001</v>
      </c>
      <c r="DK12" s="9">
        <v>15</v>
      </c>
      <c r="DL12" s="9">
        <v>17.861000000000001</v>
      </c>
      <c r="DM12" s="9">
        <v>11.298999999999999</v>
      </c>
      <c r="DN12" s="9">
        <v>14.332000000000001</v>
      </c>
      <c r="DO12" s="9">
        <v>5.2489999999999997</v>
      </c>
      <c r="DP12" s="9">
        <v>9.0830000000000002</v>
      </c>
      <c r="DQ12" s="9">
        <v>3.0579999999999998</v>
      </c>
      <c r="DR12" s="9">
        <v>1.2310000000000001</v>
      </c>
      <c r="DS12" s="9">
        <v>1.827</v>
      </c>
      <c r="DT12" s="9">
        <v>9.3620000000000001</v>
      </c>
      <c r="DU12" s="9">
        <v>3.2229999999999999</v>
      </c>
      <c r="DV12" s="9">
        <v>6.14</v>
      </c>
      <c r="DW12" s="9">
        <v>1.9119999999999999</v>
      </c>
      <c r="DX12" s="9">
        <v>0.79500000000000004</v>
      </c>
      <c r="DY12" s="9">
        <v>1.1160000000000001</v>
      </c>
      <c r="DZ12" s="9">
        <v>0</v>
      </c>
      <c r="EA12" s="9">
        <v>0</v>
      </c>
      <c r="EB12" s="9">
        <v>0</v>
      </c>
      <c r="EC12" s="9">
        <v>10.474</v>
      </c>
      <c r="ED12" s="9">
        <v>10</v>
      </c>
      <c r="EE12" s="9">
        <v>12.055</v>
      </c>
      <c r="EF12" s="9">
        <v>67.692999999999998</v>
      </c>
      <c r="EG12" s="9">
        <v>30.393999999999998</v>
      </c>
      <c r="EH12" s="9">
        <v>37.298999999999999</v>
      </c>
      <c r="EI12" s="9">
        <v>17.803000000000001</v>
      </c>
      <c r="EJ12" s="9">
        <v>5.12</v>
      </c>
      <c r="EK12" s="9">
        <v>12.683</v>
      </c>
      <c r="EL12" s="9">
        <v>34.835999999999999</v>
      </c>
      <c r="EM12" s="9">
        <v>14.823</v>
      </c>
      <c r="EN12" s="9">
        <v>20.012</v>
      </c>
      <c r="EO12" s="9">
        <v>7.2519999999999998</v>
      </c>
      <c r="EP12" s="9">
        <v>3.8279999999999998</v>
      </c>
      <c r="EQ12" s="9">
        <v>3.4239999999999999</v>
      </c>
      <c r="ER12" s="9">
        <v>7.8029999999999999</v>
      </c>
      <c r="ES12" s="9">
        <v>6.6230000000000002</v>
      </c>
      <c r="ET12" s="9">
        <v>1.18</v>
      </c>
      <c r="EU12" s="9">
        <v>13</v>
      </c>
      <c r="EV12" s="9">
        <v>15</v>
      </c>
      <c r="EW12" s="9">
        <v>11.247999999999999</v>
      </c>
      <c r="EX12" s="9">
        <v>167.98500000000001</v>
      </c>
      <c r="EY12" s="9">
        <v>61.517000000000003</v>
      </c>
      <c r="EZ12" s="9">
        <v>106.468</v>
      </c>
      <c r="FA12" s="9">
        <v>71.337000000000003</v>
      </c>
      <c r="FB12" s="9">
        <v>21.623999999999999</v>
      </c>
      <c r="FC12" s="9">
        <v>49.712000000000003</v>
      </c>
      <c r="FD12" s="9">
        <v>68.242000000000004</v>
      </c>
      <c r="FE12" s="9">
        <v>27.109000000000002</v>
      </c>
      <c r="FF12" s="9">
        <v>41.133000000000003</v>
      </c>
      <c r="FG12" s="9">
        <v>24.817</v>
      </c>
      <c r="FH12" s="9">
        <v>10.942</v>
      </c>
      <c r="FI12" s="9">
        <v>13.875</v>
      </c>
      <c r="FJ12" s="9">
        <v>3.589</v>
      </c>
      <c r="FK12" s="9">
        <v>1.8420000000000001</v>
      </c>
      <c r="FL12" s="9">
        <v>1.7470000000000001</v>
      </c>
      <c r="FM12" s="9">
        <v>10</v>
      </c>
      <c r="FN12" s="9">
        <v>13</v>
      </c>
      <c r="FO12" s="9">
        <v>10</v>
      </c>
      <c r="FP12" s="9">
        <v>40.582999999999998</v>
      </c>
      <c r="FQ12" s="9">
        <v>15.808999999999999</v>
      </c>
      <c r="FR12" s="9">
        <v>24.774000000000001</v>
      </c>
      <c r="FS12" s="9">
        <v>13.06</v>
      </c>
      <c r="FT12" s="9">
        <v>3.9750000000000001</v>
      </c>
      <c r="FU12" s="9">
        <v>9.0850000000000009</v>
      </c>
      <c r="FV12" s="9">
        <v>19.015999999999998</v>
      </c>
      <c r="FW12" s="9">
        <v>7.1769999999999996</v>
      </c>
      <c r="FX12" s="9">
        <v>11.839</v>
      </c>
      <c r="FY12" s="9">
        <v>6.5289999999999999</v>
      </c>
      <c r="FZ12" s="9">
        <v>3.694</v>
      </c>
      <c r="GA12" s="9">
        <v>2.835</v>
      </c>
      <c r="GB12" s="9">
        <v>1.978</v>
      </c>
      <c r="GC12" s="9">
        <v>0.96199999999999997</v>
      </c>
      <c r="GD12" s="9">
        <v>1.0149999999999999</v>
      </c>
      <c r="GE12" s="9">
        <v>13</v>
      </c>
      <c r="GF12" s="9">
        <v>14.861000000000001</v>
      </c>
      <c r="GG12" s="9">
        <v>10</v>
      </c>
      <c r="GH12" s="9">
        <v>16.774000000000001</v>
      </c>
      <c r="GI12" s="9">
        <v>6.03</v>
      </c>
      <c r="GJ12" s="9">
        <v>10.744</v>
      </c>
      <c r="GK12" s="9">
        <v>3.0649999999999999</v>
      </c>
      <c r="GL12" s="9">
        <v>1.8859999999999999</v>
      </c>
      <c r="GM12" s="9">
        <v>1.179</v>
      </c>
      <c r="GN12" s="9">
        <v>11.063000000000001</v>
      </c>
      <c r="GO12" s="9">
        <v>3.3490000000000002</v>
      </c>
      <c r="GP12" s="9">
        <v>7.7140000000000004</v>
      </c>
      <c r="GQ12" s="9">
        <v>2.6459999999999999</v>
      </c>
      <c r="GR12" s="9">
        <v>0.79500000000000004</v>
      </c>
      <c r="GS12" s="9">
        <v>1.851</v>
      </c>
      <c r="GT12" s="9">
        <v>0</v>
      </c>
      <c r="GU12" s="9">
        <v>0</v>
      </c>
      <c r="GV12" s="9">
        <v>0</v>
      </c>
      <c r="GW12" s="9">
        <v>12.648</v>
      </c>
      <c r="GX12" s="9">
        <v>10</v>
      </c>
      <c r="GY12" s="9">
        <v>13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3.548</v>
      </c>
      <c r="C13" s="9">
        <v>4.4530000000000003</v>
      </c>
      <c r="D13" s="9">
        <v>8.3469999999999995</v>
      </c>
      <c r="E13" s="9">
        <v>3.7829999999999999</v>
      </c>
      <c r="F13" s="9">
        <v>4.5640000000000001</v>
      </c>
      <c r="G13" s="9">
        <v>11</v>
      </c>
      <c r="H13" s="9">
        <v>11.74</v>
      </c>
      <c r="I13" s="9">
        <v>11</v>
      </c>
      <c r="J13" s="9">
        <v>84.063000000000002</v>
      </c>
      <c r="K13" s="9">
        <v>30.201000000000001</v>
      </c>
      <c r="L13" s="9">
        <v>53.860999999999997</v>
      </c>
      <c r="M13" s="9">
        <v>26.254000000000001</v>
      </c>
      <c r="N13" s="9">
        <v>6.2290000000000001</v>
      </c>
      <c r="O13" s="9">
        <v>20.024999999999999</v>
      </c>
      <c r="P13" s="9">
        <v>23.963000000000001</v>
      </c>
      <c r="Q13" s="9">
        <v>9.2769999999999992</v>
      </c>
      <c r="R13" s="9">
        <v>14.686999999999999</v>
      </c>
      <c r="S13" s="9">
        <v>32.256999999999998</v>
      </c>
      <c r="T13" s="9">
        <v>13.106999999999999</v>
      </c>
      <c r="U13" s="9">
        <v>19.149000000000001</v>
      </c>
      <c r="V13" s="9">
        <v>1.589</v>
      </c>
      <c r="W13" s="9">
        <v>1.589</v>
      </c>
      <c r="X13" s="9">
        <v>0</v>
      </c>
      <c r="Y13" s="9">
        <v>15</v>
      </c>
      <c r="Z13" s="9">
        <v>15.983000000000001</v>
      </c>
      <c r="AA13" s="9">
        <v>13.622999999999999</v>
      </c>
      <c r="AB13" s="9">
        <v>111.723</v>
      </c>
      <c r="AC13" s="9">
        <v>47.19</v>
      </c>
      <c r="AD13" s="9">
        <v>64.531999999999996</v>
      </c>
      <c r="AE13" s="9">
        <v>28.756</v>
      </c>
      <c r="AF13" s="9">
        <v>7.2969999999999997</v>
      </c>
      <c r="AG13" s="9">
        <v>21.459</v>
      </c>
      <c r="AH13" s="9">
        <v>68.992999999999995</v>
      </c>
      <c r="AI13" s="9">
        <v>31.905000000000001</v>
      </c>
      <c r="AJ13" s="9">
        <v>37.088000000000001</v>
      </c>
      <c r="AK13" s="9">
        <v>13.974</v>
      </c>
      <c r="AL13" s="9">
        <v>7.9889999999999999</v>
      </c>
      <c r="AM13" s="9">
        <v>5.9850000000000003</v>
      </c>
      <c r="AN13" s="9">
        <v>0</v>
      </c>
      <c r="AO13" s="9">
        <v>0</v>
      </c>
      <c r="AP13" s="9">
        <v>0</v>
      </c>
      <c r="AQ13" s="9">
        <v>12</v>
      </c>
      <c r="AR13" s="9">
        <v>14</v>
      </c>
      <c r="AS13" s="9">
        <v>10.173999999999999</v>
      </c>
      <c r="AT13" s="9">
        <v>42.319000000000003</v>
      </c>
      <c r="AU13" s="9">
        <v>19.206</v>
      </c>
      <c r="AV13" s="9">
        <v>23.113</v>
      </c>
      <c r="AW13" s="9">
        <v>27.207999999999998</v>
      </c>
      <c r="AX13" s="9">
        <v>11.172000000000001</v>
      </c>
      <c r="AY13" s="9">
        <v>16.036000000000001</v>
      </c>
      <c r="AZ13" s="9">
        <v>15.111000000000001</v>
      </c>
      <c r="BA13" s="9">
        <v>8.0350000000000001</v>
      </c>
      <c r="BB13" s="9">
        <v>7.0759999999999996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8</v>
      </c>
      <c r="BJ13" s="9">
        <v>8</v>
      </c>
      <c r="BK13" s="9">
        <v>8</v>
      </c>
      <c r="BL13" s="9">
        <v>44.795000000000002</v>
      </c>
      <c r="BM13" s="9">
        <v>26.63</v>
      </c>
      <c r="BN13" s="9">
        <v>18.164999999999999</v>
      </c>
      <c r="BO13" s="9">
        <v>13.038</v>
      </c>
      <c r="BP13" s="9">
        <v>7.1319999999999997</v>
      </c>
      <c r="BQ13" s="9">
        <v>5.9059999999999997</v>
      </c>
      <c r="BR13" s="9">
        <v>20.533999999999999</v>
      </c>
      <c r="BS13" s="9">
        <v>11.805999999999999</v>
      </c>
      <c r="BT13" s="9">
        <v>8.7279999999999998</v>
      </c>
      <c r="BU13" s="9">
        <v>8.9909999999999997</v>
      </c>
      <c r="BV13" s="9">
        <v>6.3109999999999999</v>
      </c>
      <c r="BW13" s="9">
        <v>2.68</v>
      </c>
      <c r="BX13" s="9">
        <v>2.2309999999999999</v>
      </c>
      <c r="BY13" s="9">
        <v>1.381</v>
      </c>
      <c r="BZ13" s="9">
        <v>0.85</v>
      </c>
      <c r="CA13" s="9">
        <v>11.452999999999999</v>
      </c>
      <c r="CB13" s="9">
        <v>12.275</v>
      </c>
      <c r="CC13" s="9">
        <v>10.239000000000001</v>
      </c>
      <c r="CD13" s="9">
        <v>205.44499999999999</v>
      </c>
      <c r="CE13" s="9">
        <v>74.716999999999999</v>
      </c>
      <c r="CF13" s="9">
        <v>130.72800000000001</v>
      </c>
      <c r="CG13" s="9">
        <v>79.852999999999994</v>
      </c>
      <c r="CH13" s="9">
        <v>24.905999999999999</v>
      </c>
      <c r="CI13" s="9">
        <v>54.947000000000003</v>
      </c>
      <c r="CJ13" s="9">
        <v>81.022000000000006</v>
      </c>
      <c r="CK13" s="9">
        <v>32.387</v>
      </c>
      <c r="CL13" s="9">
        <v>48.634999999999998</v>
      </c>
      <c r="CM13" s="9">
        <v>38.591999999999999</v>
      </c>
      <c r="CN13" s="9">
        <v>15.04</v>
      </c>
      <c r="CO13" s="9">
        <v>23.552</v>
      </c>
      <c r="CP13" s="9">
        <v>5.9779999999999998</v>
      </c>
      <c r="CQ13" s="9">
        <v>2.3839999999999999</v>
      </c>
      <c r="CR13" s="9">
        <v>3.5939999999999999</v>
      </c>
      <c r="CS13" s="9">
        <v>10</v>
      </c>
      <c r="CT13" s="9">
        <v>11</v>
      </c>
      <c r="CU13" s="9">
        <v>10</v>
      </c>
      <c r="CV13" s="9">
        <v>27.757000000000001</v>
      </c>
      <c r="CW13" s="9">
        <v>13.054</v>
      </c>
      <c r="CX13" s="9">
        <v>14.704000000000001</v>
      </c>
      <c r="CY13" s="9">
        <v>6.4989999999999997</v>
      </c>
      <c r="CZ13" s="9">
        <v>1.153</v>
      </c>
      <c r="DA13" s="9">
        <v>5.3460000000000001</v>
      </c>
      <c r="DB13" s="9">
        <v>15.284000000000001</v>
      </c>
      <c r="DC13" s="9">
        <v>7.0010000000000003</v>
      </c>
      <c r="DD13" s="9">
        <v>8.2829999999999995</v>
      </c>
      <c r="DE13" s="9">
        <v>3.8570000000000002</v>
      </c>
      <c r="DF13" s="9">
        <v>3.2930000000000001</v>
      </c>
      <c r="DG13" s="9">
        <v>0.56399999999999995</v>
      </c>
      <c r="DH13" s="9">
        <v>2.117</v>
      </c>
      <c r="DI13" s="9">
        <v>1.6060000000000001</v>
      </c>
      <c r="DJ13" s="9">
        <v>0.51100000000000001</v>
      </c>
      <c r="DK13" s="9">
        <v>14.547000000000001</v>
      </c>
      <c r="DL13" s="9">
        <v>16</v>
      </c>
      <c r="DM13" s="9">
        <v>10</v>
      </c>
      <c r="DN13" s="9">
        <v>19.664999999999999</v>
      </c>
      <c r="DO13" s="9">
        <v>5.3540000000000001</v>
      </c>
      <c r="DP13" s="9">
        <v>14.311</v>
      </c>
      <c r="DQ13" s="9">
        <v>7.1680000000000001</v>
      </c>
      <c r="DR13" s="9">
        <v>1.268</v>
      </c>
      <c r="DS13" s="9">
        <v>5.9009999999999998</v>
      </c>
      <c r="DT13" s="9">
        <v>8.9860000000000007</v>
      </c>
      <c r="DU13" s="9">
        <v>4.0860000000000003</v>
      </c>
      <c r="DV13" s="9">
        <v>4.9000000000000004</v>
      </c>
      <c r="DW13" s="9">
        <v>2.7919999999999998</v>
      </c>
      <c r="DX13" s="9">
        <v>0</v>
      </c>
      <c r="DY13" s="9">
        <v>2.7919999999999998</v>
      </c>
      <c r="DZ13" s="9">
        <v>0.71799999999999997</v>
      </c>
      <c r="EA13" s="9">
        <v>0</v>
      </c>
      <c r="EB13" s="9">
        <v>0.71799999999999997</v>
      </c>
      <c r="EC13" s="9">
        <v>10</v>
      </c>
      <c r="ED13" s="9">
        <v>10</v>
      </c>
      <c r="EE13" s="9">
        <v>10.494</v>
      </c>
      <c r="EF13" s="9">
        <v>63.308</v>
      </c>
      <c r="EG13" s="9">
        <v>34.762999999999998</v>
      </c>
      <c r="EH13" s="9">
        <v>28.545000000000002</v>
      </c>
      <c r="EI13" s="9">
        <v>16.591000000000001</v>
      </c>
      <c r="EJ13" s="9">
        <v>7.9290000000000003</v>
      </c>
      <c r="EK13" s="9">
        <v>8.6609999999999996</v>
      </c>
      <c r="EL13" s="9">
        <v>30.504999999999999</v>
      </c>
      <c r="EM13" s="9">
        <v>17.716999999999999</v>
      </c>
      <c r="EN13" s="9">
        <v>12.788</v>
      </c>
      <c r="EO13" s="9">
        <v>14.035</v>
      </c>
      <c r="EP13" s="9">
        <v>7.79</v>
      </c>
      <c r="EQ13" s="9">
        <v>6.2450000000000001</v>
      </c>
      <c r="ER13" s="9">
        <v>2.177</v>
      </c>
      <c r="ES13" s="9">
        <v>1.327</v>
      </c>
      <c r="ET13" s="9">
        <v>0.85</v>
      </c>
      <c r="EU13" s="9">
        <v>13</v>
      </c>
      <c r="EV13" s="9">
        <v>12.15</v>
      </c>
      <c r="EW13" s="9">
        <v>13</v>
      </c>
      <c r="EX13" s="9">
        <v>178.45400000000001</v>
      </c>
      <c r="EY13" s="9">
        <v>65.171000000000006</v>
      </c>
      <c r="EZ13" s="9">
        <v>113.283</v>
      </c>
      <c r="FA13" s="9">
        <v>72.875</v>
      </c>
      <c r="FB13" s="9">
        <v>22.152999999999999</v>
      </c>
      <c r="FC13" s="9">
        <v>50.722000000000001</v>
      </c>
      <c r="FD13" s="9">
        <v>69.236000000000004</v>
      </c>
      <c r="FE13" s="9">
        <v>27.071999999999999</v>
      </c>
      <c r="FF13" s="9">
        <v>42.162999999999997</v>
      </c>
      <c r="FG13" s="9">
        <v>31.207999999999998</v>
      </c>
      <c r="FH13" s="9">
        <v>13.561</v>
      </c>
      <c r="FI13" s="9">
        <v>17.646000000000001</v>
      </c>
      <c r="FJ13" s="9">
        <v>5.1360000000000001</v>
      </c>
      <c r="FK13" s="9">
        <v>2.3839999999999999</v>
      </c>
      <c r="FL13" s="9">
        <v>2.7509999999999999</v>
      </c>
      <c r="FM13" s="9">
        <v>10</v>
      </c>
      <c r="FN13" s="9">
        <v>11.701000000000001</v>
      </c>
      <c r="FO13" s="9">
        <v>10</v>
      </c>
      <c r="FP13" s="9">
        <v>39.426000000000002</v>
      </c>
      <c r="FQ13" s="9">
        <v>16.044</v>
      </c>
      <c r="FR13" s="9">
        <v>23.382000000000001</v>
      </c>
      <c r="FS13" s="9">
        <v>8.9640000000000004</v>
      </c>
      <c r="FT13" s="9">
        <v>3.109</v>
      </c>
      <c r="FU13" s="9">
        <v>5.8550000000000004</v>
      </c>
      <c r="FV13" s="9">
        <v>19.843</v>
      </c>
      <c r="FW13" s="9">
        <v>7.9820000000000002</v>
      </c>
      <c r="FX13" s="9">
        <v>11.861000000000001</v>
      </c>
      <c r="FY13" s="9">
        <v>7.6050000000000004</v>
      </c>
      <c r="FZ13" s="9">
        <v>3.2930000000000001</v>
      </c>
      <c r="GA13" s="9">
        <v>4.3120000000000003</v>
      </c>
      <c r="GB13" s="9">
        <v>3.0139999999999998</v>
      </c>
      <c r="GC13" s="9">
        <v>1.66</v>
      </c>
      <c r="GD13" s="9">
        <v>1.3540000000000001</v>
      </c>
      <c r="GE13" s="9">
        <v>13.489000000000001</v>
      </c>
      <c r="GF13" s="9">
        <v>15.689</v>
      </c>
      <c r="GG13" s="9">
        <v>12</v>
      </c>
      <c r="GH13" s="9">
        <v>16.472999999999999</v>
      </c>
      <c r="GI13" s="9">
        <v>3.7759999999999998</v>
      </c>
      <c r="GJ13" s="9">
        <v>12.696999999999999</v>
      </c>
      <c r="GK13" s="9">
        <v>8.1280000000000001</v>
      </c>
      <c r="GL13" s="9">
        <v>1.268</v>
      </c>
      <c r="GM13" s="9">
        <v>6.86</v>
      </c>
      <c r="GN13" s="9">
        <v>6.242</v>
      </c>
      <c r="GO13" s="9">
        <v>2.5089999999999999</v>
      </c>
      <c r="GP13" s="9">
        <v>3.7330000000000001</v>
      </c>
      <c r="GQ13" s="9">
        <v>1.385</v>
      </c>
      <c r="GR13" s="9">
        <v>0</v>
      </c>
      <c r="GS13" s="9">
        <v>1.385</v>
      </c>
      <c r="GT13" s="9">
        <v>0.71799999999999997</v>
      </c>
      <c r="GU13" s="9">
        <v>0</v>
      </c>
      <c r="GV13" s="9">
        <v>0.71799999999999997</v>
      </c>
      <c r="GW13" s="9">
        <v>9.39</v>
      </c>
      <c r="GX13" s="9">
        <v>10</v>
      </c>
      <c r="GY13" s="9">
        <v>8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2.048</v>
      </c>
      <c r="C14" s="9">
        <v>4.6529999999999996</v>
      </c>
      <c r="D14" s="9">
        <v>4.67</v>
      </c>
      <c r="E14" s="9">
        <v>1.65</v>
      </c>
      <c r="F14" s="9">
        <v>3.02</v>
      </c>
      <c r="G14" s="9">
        <v>11</v>
      </c>
      <c r="H14" s="9">
        <v>9.6760000000000002</v>
      </c>
      <c r="I14" s="9">
        <v>12</v>
      </c>
      <c r="J14" s="9">
        <v>101.084</v>
      </c>
      <c r="K14" s="9">
        <v>37.878</v>
      </c>
      <c r="L14" s="9">
        <v>63.206000000000003</v>
      </c>
      <c r="M14" s="9">
        <v>33.841000000000001</v>
      </c>
      <c r="N14" s="9">
        <v>9.2249999999999996</v>
      </c>
      <c r="O14" s="9">
        <v>24.616</v>
      </c>
      <c r="P14" s="9">
        <v>33.311</v>
      </c>
      <c r="Q14" s="9">
        <v>12.143000000000001</v>
      </c>
      <c r="R14" s="9">
        <v>21.167999999999999</v>
      </c>
      <c r="S14" s="9">
        <v>31.407</v>
      </c>
      <c r="T14" s="9">
        <v>13.984999999999999</v>
      </c>
      <c r="U14" s="9">
        <v>17.422000000000001</v>
      </c>
      <c r="V14" s="9">
        <v>2.5249999999999999</v>
      </c>
      <c r="W14" s="9">
        <v>2.5249999999999999</v>
      </c>
      <c r="X14" s="9">
        <v>0</v>
      </c>
      <c r="Y14" s="9">
        <v>13</v>
      </c>
      <c r="Z14" s="9">
        <v>18</v>
      </c>
      <c r="AA14" s="9">
        <v>10.615</v>
      </c>
      <c r="AB14" s="9">
        <v>111.672</v>
      </c>
      <c r="AC14" s="9">
        <v>42.965000000000003</v>
      </c>
      <c r="AD14" s="9">
        <v>68.706999999999994</v>
      </c>
      <c r="AE14" s="9">
        <v>35.051000000000002</v>
      </c>
      <c r="AF14" s="9">
        <v>11.234999999999999</v>
      </c>
      <c r="AG14" s="9">
        <v>23.815999999999999</v>
      </c>
      <c r="AH14" s="9">
        <v>62.558</v>
      </c>
      <c r="AI14" s="9">
        <v>26.273</v>
      </c>
      <c r="AJ14" s="9">
        <v>36.283999999999999</v>
      </c>
      <c r="AK14" s="9">
        <v>14.063000000000001</v>
      </c>
      <c r="AL14" s="9">
        <v>5.4569999999999999</v>
      </c>
      <c r="AM14" s="9">
        <v>8.6069999999999993</v>
      </c>
      <c r="AN14" s="9">
        <v>0</v>
      </c>
      <c r="AO14" s="9">
        <v>0</v>
      </c>
      <c r="AP14" s="9">
        <v>0</v>
      </c>
      <c r="AQ14" s="9">
        <v>12</v>
      </c>
      <c r="AR14" s="9">
        <v>13</v>
      </c>
      <c r="AS14" s="9">
        <v>12</v>
      </c>
      <c r="AT14" s="9">
        <v>48.908999999999999</v>
      </c>
      <c r="AU14" s="9">
        <v>16.692</v>
      </c>
      <c r="AV14" s="9">
        <v>32.216999999999999</v>
      </c>
      <c r="AW14" s="9">
        <v>31.61</v>
      </c>
      <c r="AX14" s="9">
        <v>8.282</v>
      </c>
      <c r="AY14" s="9">
        <v>23.329000000000001</v>
      </c>
      <c r="AZ14" s="9">
        <v>15.981</v>
      </c>
      <c r="BA14" s="9">
        <v>7.8609999999999998</v>
      </c>
      <c r="BB14" s="9">
        <v>8.1199999999999992</v>
      </c>
      <c r="BC14" s="9">
        <v>1.3180000000000001</v>
      </c>
      <c r="BD14" s="9">
        <v>0.54900000000000004</v>
      </c>
      <c r="BE14" s="9">
        <v>0.76800000000000002</v>
      </c>
      <c r="BF14" s="9">
        <v>0</v>
      </c>
      <c r="BG14" s="9">
        <v>0</v>
      </c>
      <c r="BH14" s="9">
        <v>0</v>
      </c>
      <c r="BI14" s="9">
        <v>8</v>
      </c>
      <c r="BJ14" s="9">
        <v>9.1649999999999991</v>
      </c>
      <c r="BK14" s="9">
        <v>8</v>
      </c>
      <c r="BL14" s="9">
        <v>55.908999999999999</v>
      </c>
      <c r="BM14" s="9">
        <v>25.068000000000001</v>
      </c>
      <c r="BN14" s="9">
        <v>30.841000000000001</v>
      </c>
      <c r="BO14" s="9">
        <v>20.23</v>
      </c>
      <c r="BP14" s="9">
        <v>8.8580000000000005</v>
      </c>
      <c r="BQ14" s="9">
        <v>11.372</v>
      </c>
      <c r="BR14" s="9">
        <v>23.800999999999998</v>
      </c>
      <c r="BS14" s="9">
        <v>8.4009999999999998</v>
      </c>
      <c r="BT14" s="9">
        <v>15.4</v>
      </c>
      <c r="BU14" s="9">
        <v>10.654999999999999</v>
      </c>
      <c r="BV14" s="9">
        <v>7.19</v>
      </c>
      <c r="BW14" s="9">
        <v>3.4649999999999999</v>
      </c>
      <c r="BX14" s="9">
        <v>1.222</v>
      </c>
      <c r="BY14" s="9">
        <v>0.61799999999999999</v>
      </c>
      <c r="BZ14" s="9">
        <v>0.60399999999999998</v>
      </c>
      <c r="CA14" s="9">
        <v>12</v>
      </c>
      <c r="CB14" s="9">
        <v>12.244999999999999</v>
      </c>
      <c r="CC14" s="9">
        <v>12</v>
      </c>
      <c r="CD14" s="9">
        <v>216.339</v>
      </c>
      <c r="CE14" s="9">
        <v>76.007000000000005</v>
      </c>
      <c r="CF14" s="9">
        <v>140.33099999999999</v>
      </c>
      <c r="CG14" s="9">
        <v>92.656000000000006</v>
      </c>
      <c r="CH14" s="9">
        <v>26.841000000000001</v>
      </c>
      <c r="CI14" s="9">
        <v>65.814999999999998</v>
      </c>
      <c r="CJ14" s="9">
        <v>86.5</v>
      </c>
      <c r="CK14" s="9">
        <v>35.872</v>
      </c>
      <c r="CL14" s="9">
        <v>50.628</v>
      </c>
      <c r="CM14" s="9">
        <v>30.869</v>
      </c>
      <c r="CN14" s="9">
        <v>10.49</v>
      </c>
      <c r="CO14" s="9">
        <v>20.379000000000001</v>
      </c>
      <c r="CP14" s="9">
        <v>6.3140000000000001</v>
      </c>
      <c r="CQ14" s="9">
        <v>2.8050000000000002</v>
      </c>
      <c r="CR14" s="9">
        <v>3.5089999999999999</v>
      </c>
      <c r="CS14" s="9">
        <v>10</v>
      </c>
      <c r="CT14" s="9">
        <v>11</v>
      </c>
      <c r="CU14" s="9">
        <v>10</v>
      </c>
      <c r="CV14" s="9">
        <v>35.295999999999999</v>
      </c>
      <c r="CW14" s="9">
        <v>12.648999999999999</v>
      </c>
      <c r="CX14" s="9">
        <v>22.648</v>
      </c>
      <c r="CY14" s="9">
        <v>10.148</v>
      </c>
      <c r="CZ14" s="9">
        <v>2.8029999999999999</v>
      </c>
      <c r="DA14" s="9">
        <v>7.3449999999999998</v>
      </c>
      <c r="DB14" s="9">
        <v>14.071999999999999</v>
      </c>
      <c r="DC14" s="9">
        <v>6.835</v>
      </c>
      <c r="DD14" s="9">
        <v>7.2370000000000001</v>
      </c>
      <c r="DE14" s="9">
        <v>10.092000000000001</v>
      </c>
      <c r="DF14" s="9">
        <v>3.0110000000000001</v>
      </c>
      <c r="DG14" s="9">
        <v>7.0810000000000004</v>
      </c>
      <c r="DH14" s="9">
        <v>0.98499999999999999</v>
      </c>
      <c r="DI14" s="9">
        <v>0</v>
      </c>
      <c r="DJ14" s="9">
        <v>0.98499999999999999</v>
      </c>
      <c r="DK14" s="9">
        <v>11.342000000000001</v>
      </c>
      <c r="DL14" s="9">
        <v>12</v>
      </c>
      <c r="DM14" s="9">
        <v>10</v>
      </c>
      <c r="DN14" s="9">
        <v>13.53</v>
      </c>
      <c r="DO14" s="9">
        <v>8.0440000000000005</v>
      </c>
      <c r="DP14" s="9">
        <v>5.4859999999999998</v>
      </c>
      <c r="DQ14" s="9">
        <v>2.9390000000000001</v>
      </c>
      <c r="DR14" s="9">
        <v>1.9770000000000001</v>
      </c>
      <c r="DS14" s="9">
        <v>0.96199999999999997</v>
      </c>
      <c r="DT14" s="9">
        <v>6.3120000000000003</v>
      </c>
      <c r="DU14" s="9">
        <v>3.4889999999999999</v>
      </c>
      <c r="DV14" s="9">
        <v>2.823</v>
      </c>
      <c r="DW14" s="9">
        <v>3.048</v>
      </c>
      <c r="DX14" s="9">
        <v>1.347</v>
      </c>
      <c r="DY14" s="9">
        <v>1.7</v>
      </c>
      <c r="DZ14" s="9">
        <v>1.2310000000000001</v>
      </c>
      <c r="EA14" s="9">
        <v>1.2310000000000001</v>
      </c>
      <c r="EB14" s="9">
        <v>0</v>
      </c>
      <c r="EC14" s="9">
        <v>13</v>
      </c>
      <c r="ED14" s="9">
        <v>13</v>
      </c>
      <c r="EE14" s="9">
        <v>15.737</v>
      </c>
      <c r="EF14" s="9">
        <v>67.254999999999995</v>
      </c>
      <c r="EG14" s="9">
        <v>26.911999999999999</v>
      </c>
      <c r="EH14" s="9">
        <v>40.343000000000004</v>
      </c>
      <c r="EI14" s="9">
        <v>21.207999999999998</v>
      </c>
      <c r="EJ14" s="9">
        <v>8.3510000000000009</v>
      </c>
      <c r="EK14" s="9">
        <v>12.858000000000001</v>
      </c>
      <c r="EL14" s="9">
        <v>32.238</v>
      </c>
      <c r="EM14" s="9">
        <v>11.346</v>
      </c>
      <c r="EN14" s="9">
        <v>20.891999999999999</v>
      </c>
      <c r="EO14" s="9">
        <v>11.193</v>
      </c>
      <c r="EP14" s="9">
        <v>6.5970000000000004</v>
      </c>
      <c r="EQ14" s="9">
        <v>4.5960000000000001</v>
      </c>
      <c r="ER14" s="9">
        <v>2.6150000000000002</v>
      </c>
      <c r="ES14" s="9">
        <v>0.61799999999999999</v>
      </c>
      <c r="ET14" s="9">
        <v>1.9970000000000001</v>
      </c>
      <c r="EU14" s="9">
        <v>12</v>
      </c>
      <c r="EV14" s="9">
        <v>12.087999999999999</v>
      </c>
      <c r="EW14" s="9">
        <v>12</v>
      </c>
      <c r="EX14" s="9">
        <v>186.142</v>
      </c>
      <c r="EY14" s="9">
        <v>65.099999999999994</v>
      </c>
      <c r="EZ14" s="9">
        <v>121.042</v>
      </c>
      <c r="FA14" s="9">
        <v>87.238</v>
      </c>
      <c r="FB14" s="9">
        <v>24.385000000000002</v>
      </c>
      <c r="FC14" s="9">
        <v>62.853000000000002</v>
      </c>
      <c r="FD14" s="9">
        <v>70.231999999999999</v>
      </c>
      <c r="FE14" s="9">
        <v>29.192</v>
      </c>
      <c r="FF14" s="9">
        <v>41.04</v>
      </c>
      <c r="FG14" s="9">
        <v>25.117000000000001</v>
      </c>
      <c r="FH14" s="9">
        <v>9.3360000000000003</v>
      </c>
      <c r="FI14" s="9">
        <v>15.781000000000001</v>
      </c>
      <c r="FJ14" s="9">
        <v>3.5550000000000002</v>
      </c>
      <c r="FK14" s="9">
        <v>2.1869999999999998</v>
      </c>
      <c r="FL14" s="9">
        <v>1.3680000000000001</v>
      </c>
      <c r="FM14" s="9">
        <v>10</v>
      </c>
      <c r="FN14" s="9">
        <v>10</v>
      </c>
      <c r="FO14" s="9">
        <v>9</v>
      </c>
      <c r="FP14" s="9">
        <v>52.838000000000001</v>
      </c>
      <c r="FQ14" s="9">
        <v>23.73</v>
      </c>
      <c r="FR14" s="9">
        <v>29.108000000000001</v>
      </c>
      <c r="FS14" s="9">
        <v>12.19</v>
      </c>
      <c r="FT14" s="9">
        <v>5.766</v>
      </c>
      <c r="FU14" s="9">
        <v>6.4240000000000004</v>
      </c>
      <c r="FV14" s="9">
        <v>22.887</v>
      </c>
      <c r="FW14" s="9">
        <v>11.959</v>
      </c>
      <c r="FX14" s="9">
        <v>10.928000000000001</v>
      </c>
      <c r="FY14" s="9">
        <v>14.76</v>
      </c>
      <c r="FZ14" s="9">
        <v>4.7370000000000001</v>
      </c>
      <c r="GA14" s="9">
        <v>10.023</v>
      </c>
      <c r="GB14" s="9">
        <v>3.0009999999999999</v>
      </c>
      <c r="GC14" s="9">
        <v>1.2669999999999999</v>
      </c>
      <c r="GD14" s="9">
        <v>1.7330000000000001</v>
      </c>
      <c r="GE14" s="9">
        <v>13</v>
      </c>
      <c r="GF14" s="9">
        <v>14.768000000000001</v>
      </c>
      <c r="GG14" s="9">
        <v>12.138</v>
      </c>
      <c r="GH14" s="9">
        <v>14.839</v>
      </c>
      <c r="GI14" s="9">
        <v>6.0259999999999998</v>
      </c>
      <c r="GJ14" s="9">
        <v>8.8130000000000006</v>
      </c>
      <c r="GK14" s="9">
        <v>5.3369999999999997</v>
      </c>
      <c r="GL14" s="9">
        <v>1.9770000000000001</v>
      </c>
      <c r="GM14" s="9">
        <v>3.36</v>
      </c>
      <c r="GN14" s="9">
        <v>5.3280000000000003</v>
      </c>
      <c r="GO14" s="9">
        <v>2.1</v>
      </c>
      <c r="GP14" s="9">
        <v>3.2290000000000001</v>
      </c>
      <c r="GQ14" s="9">
        <v>3.5939999999999999</v>
      </c>
      <c r="GR14" s="9">
        <v>1.369</v>
      </c>
      <c r="GS14" s="9">
        <v>2.2250000000000001</v>
      </c>
      <c r="GT14" s="9">
        <v>0.58099999999999996</v>
      </c>
      <c r="GU14" s="9">
        <v>0.58099999999999996</v>
      </c>
      <c r="GV14" s="9">
        <v>0</v>
      </c>
      <c r="GW14" s="9">
        <v>12.266</v>
      </c>
      <c r="GX14" s="9">
        <v>12.718999999999999</v>
      </c>
      <c r="GY14" s="9">
        <v>11.606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4.0620000000000003</v>
      </c>
      <c r="C15" s="9">
        <v>1.96</v>
      </c>
      <c r="D15" s="9">
        <v>11.037000000000001</v>
      </c>
      <c r="E15" s="9">
        <v>6.7809999999999997</v>
      </c>
      <c r="F15" s="9">
        <v>4.2569999999999997</v>
      </c>
      <c r="G15" s="9">
        <v>11</v>
      </c>
      <c r="H15" s="9">
        <v>15</v>
      </c>
      <c r="I15" s="9">
        <v>9.032</v>
      </c>
      <c r="J15" s="9">
        <v>103.145</v>
      </c>
      <c r="K15" s="9">
        <v>37.886000000000003</v>
      </c>
      <c r="L15" s="9">
        <v>65.259</v>
      </c>
      <c r="M15" s="9">
        <v>36.460999999999999</v>
      </c>
      <c r="N15" s="9">
        <v>11.161</v>
      </c>
      <c r="O15" s="9">
        <v>25.3</v>
      </c>
      <c r="P15" s="9">
        <v>34.185000000000002</v>
      </c>
      <c r="Q15" s="9">
        <v>12.938000000000001</v>
      </c>
      <c r="R15" s="9">
        <v>21.247</v>
      </c>
      <c r="S15" s="9">
        <v>30.166</v>
      </c>
      <c r="T15" s="9">
        <v>11.87</v>
      </c>
      <c r="U15" s="9">
        <v>18.295999999999999</v>
      </c>
      <c r="V15" s="9">
        <v>2.3330000000000002</v>
      </c>
      <c r="W15" s="9">
        <v>1.917</v>
      </c>
      <c r="X15" s="9">
        <v>0.41599999999999998</v>
      </c>
      <c r="Y15" s="9">
        <v>12</v>
      </c>
      <c r="Z15" s="9">
        <v>15</v>
      </c>
      <c r="AA15" s="9">
        <v>10</v>
      </c>
      <c r="AB15" s="9">
        <v>89.852999999999994</v>
      </c>
      <c r="AC15" s="9">
        <v>33.838000000000001</v>
      </c>
      <c r="AD15" s="9">
        <v>56.014000000000003</v>
      </c>
      <c r="AE15" s="9">
        <v>28.812999999999999</v>
      </c>
      <c r="AF15" s="9">
        <v>9.7029999999999994</v>
      </c>
      <c r="AG15" s="9">
        <v>19.11</v>
      </c>
      <c r="AH15" s="9">
        <v>51.247999999999998</v>
      </c>
      <c r="AI15" s="9">
        <v>17.917999999999999</v>
      </c>
      <c r="AJ15" s="9">
        <v>33.33</v>
      </c>
      <c r="AK15" s="9">
        <v>9.1929999999999996</v>
      </c>
      <c r="AL15" s="9">
        <v>6.218</v>
      </c>
      <c r="AM15" s="9">
        <v>2.9740000000000002</v>
      </c>
      <c r="AN15" s="9">
        <v>0.6</v>
      </c>
      <c r="AO15" s="9">
        <v>0</v>
      </c>
      <c r="AP15" s="9">
        <v>0.6</v>
      </c>
      <c r="AQ15" s="9">
        <v>13</v>
      </c>
      <c r="AR15" s="9">
        <v>14</v>
      </c>
      <c r="AS15" s="9">
        <v>10.817</v>
      </c>
      <c r="AT15" s="9">
        <v>39.506</v>
      </c>
      <c r="AU15" s="9">
        <v>20.21</v>
      </c>
      <c r="AV15" s="9">
        <v>19.295999999999999</v>
      </c>
      <c r="AW15" s="9">
        <v>17.763999999999999</v>
      </c>
      <c r="AX15" s="9">
        <v>7.2590000000000003</v>
      </c>
      <c r="AY15" s="9">
        <v>10.506</v>
      </c>
      <c r="AZ15" s="9">
        <v>20.57</v>
      </c>
      <c r="BA15" s="9">
        <v>11.78</v>
      </c>
      <c r="BB15" s="9">
        <v>8.7899999999999991</v>
      </c>
      <c r="BC15" s="9">
        <v>0.60699999999999998</v>
      </c>
      <c r="BD15" s="9">
        <v>0.60699999999999998</v>
      </c>
      <c r="BE15" s="9">
        <v>0</v>
      </c>
      <c r="BF15" s="9">
        <v>0.56499999999999995</v>
      </c>
      <c r="BG15" s="9">
        <v>0.56499999999999995</v>
      </c>
      <c r="BH15" s="9">
        <v>0</v>
      </c>
      <c r="BI15" s="9">
        <v>10</v>
      </c>
      <c r="BJ15" s="9">
        <v>10</v>
      </c>
      <c r="BK15" s="9">
        <v>8</v>
      </c>
      <c r="BL15" s="9">
        <v>49.783000000000001</v>
      </c>
      <c r="BM15" s="9">
        <v>25.666</v>
      </c>
      <c r="BN15" s="9">
        <v>24.117000000000001</v>
      </c>
      <c r="BO15" s="9">
        <v>15.907</v>
      </c>
      <c r="BP15" s="9">
        <v>7.5049999999999999</v>
      </c>
      <c r="BQ15" s="9">
        <v>8.4019999999999992</v>
      </c>
      <c r="BR15" s="9">
        <v>21.847999999999999</v>
      </c>
      <c r="BS15" s="9">
        <v>10.603</v>
      </c>
      <c r="BT15" s="9">
        <v>11.244999999999999</v>
      </c>
      <c r="BU15" s="9">
        <v>8.9139999999999997</v>
      </c>
      <c r="BV15" s="9">
        <v>4.859</v>
      </c>
      <c r="BW15" s="9">
        <v>4.0549999999999997</v>
      </c>
      <c r="BX15" s="9">
        <v>3.1150000000000002</v>
      </c>
      <c r="BY15" s="9">
        <v>2.6989999999999998</v>
      </c>
      <c r="BZ15" s="9">
        <v>0.41599999999999998</v>
      </c>
      <c r="CA15" s="9">
        <v>12.641999999999999</v>
      </c>
      <c r="CB15" s="9">
        <v>15</v>
      </c>
      <c r="CC15" s="9">
        <v>11.571</v>
      </c>
      <c r="CD15" s="9">
        <v>201.31299999999999</v>
      </c>
      <c r="CE15" s="9">
        <v>74.968999999999994</v>
      </c>
      <c r="CF15" s="9">
        <v>126.343</v>
      </c>
      <c r="CG15" s="9">
        <v>78.45</v>
      </c>
      <c r="CH15" s="9">
        <v>23.742000000000001</v>
      </c>
      <c r="CI15" s="9">
        <v>54.707999999999998</v>
      </c>
      <c r="CJ15" s="9">
        <v>81.622</v>
      </c>
      <c r="CK15" s="9">
        <v>32.246000000000002</v>
      </c>
      <c r="CL15" s="9">
        <v>49.375999999999998</v>
      </c>
      <c r="CM15" s="9">
        <v>31.02</v>
      </c>
      <c r="CN15" s="9">
        <v>14.254</v>
      </c>
      <c r="CO15" s="9">
        <v>16.765000000000001</v>
      </c>
      <c r="CP15" s="9">
        <v>10.221</v>
      </c>
      <c r="CQ15" s="9">
        <v>4.7270000000000003</v>
      </c>
      <c r="CR15" s="9">
        <v>5.4939999999999998</v>
      </c>
      <c r="CS15" s="9">
        <v>10</v>
      </c>
      <c r="CT15" s="9">
        <v>11</v>
      </c>
      <c r="CU15" s="9">
        <v>10</v>
      </c>
      <c r="CV15" s="9">
        <v>30.594999999999999</v>
      </c>
      <c r="CW15" s="9">
        <v>13.127000000000001</v>
      </c>
      <c r="CX15" s="9">
        <v>17.469000000000001</v>
      </c>
      <c r="CY15" s="9">
        <v>9.8780000000000001</v>
      </c>
      <c r="CZ15" s="9">
        <v>4.4800000000000004</v>
      </c>
      <c r="DA15" s="9">
        <v>5.3979999999999997</v>
      </c>
      <c r="DB15" s="9">
        <v>14.06</v>
      </c>
      <c r="DC15" s="9">
        <v>3.9209999999999998</v>
      </c>
      <c r="DD15" s="9">
        <v>10.138999999999999</v>
      </c>
      <c r="DE15" s="9">
        <v>4.24</v>
      </c>
      <c r="DF15" s="9">
        <v>3.0070000000000001</v>
      </c>
      <c r="DG15" s="9">
        <v>1.2330000000000001</v>
      </c>
      <c r="DH15" s="9">
        <v>2.4169999999999998</v>
      </c>
      <c r="DI15" s="9">
        <v>1.718</v>
      </c>
      <c r="DJ15" s="9">
        <v>0.69899999999999995</v>
      </c>
      <c r="DK15" s="9">
        <v>10</v>
      </c>
      <c r="DL15" s="9">
        <v>13.074999999999999</v>
      </c>
      <c r="DM15" s="9">
        <v>10</v>
      </c>
      <c r="DN15" s="9">
        <v>9.5920000000000005</v>
      </c>
      <c r="DO15" s="9">
        <v>4.6289999999999996</v>
      </c>
      <c r="DP15" s="9">
        <v>4.9630000000000001</v>
      </c>
      <c r="DQ15" s="9">
        <v>1.87</v>
      </c>
      <c r="DR15" s="9">
        <v>0</v>
      </c>
      <c r="DS15" s="9">
        <v>1.87</v>
      </c>
      <c r="DT15" s="9">
        <v>4.3920000000000003</v>
      </c>
      <c r="DU15" s="9">
        <v>3.3340000000000001</v>
      </c>
      <c r="DV15" s="9">
        <v>1.0580000000000001</v>
      </c>
      <c r="DW15" s="9">
        <v>2.6709999999999998</v>
      </c>
      <c r="DX15" s="9">
        <v>0.63600000000000001</v>
      </c>
      <c r="DY15" s="9">
        <v>2.0350000000000001</v>
      </c>
      <c r="DZ15" s="9">
        <v>0.65900000000000003</v>
      </c>
      <c r="EA15" s="9">
        <v>0.65900000000000003</v>
      </c>
      <c r="EB15" s="9">
        <v>0</v>
      </c>
      <c r="EC15" s="9">
        <v>15</v>
      </c>
      <c r="ED15" s="9">
        <v>15.394</v>
      </c>
      <c r="EE15" s="9">
        <v>10</v>
      </c>
      <c r="EF15" s="9">
        <v>61.898000000000003</v>
      </c>
      <c r="EG15" s="9">
        <v>31.442</v>
      </c>
      <c r="EH15" s="9">
        <v>30.456</v>
      </c>
      <c r="EI15" s="9">
        <v>19.138999999999999</v>
      </c>
      <c r="EJ15" s="9">
        <v>9.1020000000000003</v>
      </c>
      <c r="EK15" s="9">
        <v>10.036</v>
      </c>
      <c r="EL15" s="9">
        <v>29.013999999999999</v>
      </c>
      <c r="EM15" s="9">
        <v>14.596</v>
      </c>
      <c r="EN15" s="9">
        <v>14.417999999999999</v>
      </c>
      <c r="EO15" s="9">
        <v>11.586</v>
      </c>
      <c r="EP15" s="9">
        <v>5.585</v>
      </c>
      <c r="EQ15" s="9">
        <v>6.0010000000000003</v>
      </c>
      <c r="ER15" s="9">
        <v>2.1589999999999998</v>
      </c>
      <c r="ES15" s="9">
        <v>2.1589999999999998</v>
      </c>
      <c r="ET15" s="9">
        <v>0</v>
      </c>
      <c r="EU15" s="9">
        <v>12</v>
      </c>
      <c r="EV15" s="9">
        <v>12</v>
      </c>
      <c r="EW15" s="9">
        <v>11.077</v>
      </c>
      <c r="EX15" s="9">
        <v>177.27600000000001</v>
      </c>
      <c r="EY15" s="9">
        <v>64.424999999999997</v>
      </c>
      <c r="EZ15" s="9">
        <v>112.851</v>
      </c>
      <c r="FA15" s="9">
        <v>72.957999999999998</v>
      </c>
      <c r="FB15" s="9">
        <v>22.065999999999999</v>
      </c>
      <c r="FC15" s="9">
        <v>50.892000000000003</v>
      </c>
      <c r="FD15" s="9">
        <v>70.927999999999997</v>
      </c>
      <c r="FE15" s="9">
        <v>28.488</v>
      </c>
      <c r="FF15" s="9">
        <v>42.439</v>
      </c>
      <c r="FG15" s="9">
        <v>23.969000000000001</v>
      </c>
      <c r="FH15" s="9">
        <v>10.359</v>
      </c>
      <c r="FI15" s="9">
        <v>13.609</v>
      </c>
      <c r="FJ15" s="9">
        <v>9.4209999999999994</v>
      </c>
      <c r="FK15" s="9">
        <v>3.5110000000000001</v>
      </c>
      <c r="FL15" s="9">
        <v>5.91</v>
      </c>
      <c r="FM15" s="9">
        <v>10</v>
      </c>
      <c r="FN15" s="9">
        <v>10</v>
      </c>
      <c r="FO15" s="9">
        <v>10</v>
      </c>
      <c r="FP15" s="9">
        <v>43.44</v>
      </c>
      <c r="FQ15" s="9">
        <v>17.311</v>
      </c>
      <c r="FR15" s="9">
        <v>26.129000000000001</v>
      </c>
      <c r="FS15" s="9">
        <v>12.09</v>
      </c>
      <c r="FT15" s="9">
        <v>3.8610000000000002</v>
      </c>
      <c r="FU15" s="9">
        <v>8.2289999999999992</v>
      </c>
      <c r="FV15" s="9">
        <v>17.667999999999999</v>
      </c>
      <c r="FW15" s="9">
        <v>4.3310000000000004</v>
      </c>
      <c r="FX15" s="9">
        <v>13.337</v>
      </c>
      <c r="FY15" s="9">
        <v>10.039999999999999</v>
      </c>
      <c r="FZ15" s="9">
        <v>6.1760000000000002</v>
      </c>
      <c r="GA15" s="9">
        <v>3.8639999999999999</v>
      </c>
      <c r="GB15" s="9">
        <v>3.6419999999999999</v>
      </c>
      <c r="GC15" s="9">
        <v>2.9430000000000001</v>
      </c>
      <c r="GD15" s="9">
        <v>0.69899999999999995</v>
      </c>
      <c r="GE15" s="9">
        <v>13</v>
      </c>
      <c r="GF15" s="9">
        <v>22.117999999999999</v>
      </c>
      <c r="GG15" s="9">
        <v>10.584</v>
      </c>
      <c r="GH15" s="9">
        <v>8.6690000000000005</v>
      </c>
      <c r="GI15" s="9">
        <v>5.2130000000000001</v>
      </c>
      <c r="GJ15" s="9">
        <v>3.456</v>
      </c>
      <c r="GK15" s="9">
        <v>1.9179999999999999</v>
      </c>
      <c r="GL15" s="9">
        <v>0.69899999999999995</v>
      </c>
      <c r="GM15" s="9">
        <v>1.2190000000000001</v>
      </c>
      <c r="GN15" s="9">
        <v>4.3109999999999999</v>
      </c>
      <c r="GO15" s="9">
        <v>2.6880000000000002</v>
      </c>
      <c r="GP15" s="9">
        <v>1.623</v>
      </c>
      <c r="GQ15" s="9">
        <v>1.25</v>
      </c>
      <c r="GR15" s="9">
        <v>0.63600000000000001</v>
      </c>
      <c r="GS15" s="9">
        <v>0.61399999999999999</v>
      </c>
      <c r="GT15" s="9">
        <v>1.19</v>
      </c>
      <c r="GU15" s="9">
        <v>1.19</v>
      </c>
      <c r="GV15" s="9">
        <v>0</v>
      </c>
      <c r="GW15" s="9">
        <v>14.95</v>
      </c>
      <c r="GX15" s="9">
        <v>15.664999999999999</v>
      </c>
      <c r="GY15" s="9">
        <v>10.506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2.323</v>
      </c>
      <c r="C16" s="9">
        <v>5.3780000000000001</v>
      </c>
      <c r="D16" s="9">
        <v>7.2469999999999999</v>
      </c>
      <c r="E16" s="9">
        <v>3.1389999999999998</v>
      </c>
      <c r="F16" s="9">
        <v>4.1079999999999997</v>
      </c>
      <c r="G16" s="9">
        <v>13</v>
      </c>
      <c r="H16" s="9">
        <v>12.788</v>
      </c>
      <c r="I16" s="9">
        <v>13</v>
      </c>
      <c r="J16" s="9">
        <v>102.49299999999999</v>
      </c>
      <c r="K16" s="9">
        <v>37.76</v>
      </c>
      <c r="L16" s="9">
        <v>64.733000000000004</v>
      </c>
      <c r="M16" s="9">
        <v>36.591999999999999</v>
      </c>
      <c r="N16" s="9">
        <v>7.33</v>
      </c>
      <c r="O16" s="9">
        <v>29.263000000000002</v>
      </c>
      <c r="P16" s="9">
        <v>35.021000000000001</v>
      </c>
      <c r="Q16" s="9">
        <v>12.603</v>
      </c>
      <c r="R16" s="9">
        <v>22.419</v>
      </c>
      <c r="S16" s="9">
        <v>29.588000000000001</v>
      </c>
      <c r="T16" s="9">
        <v>16.536999999999999</v>
      </c>
      <c r="U16" s="9">
        <v>13.052</v>
      </c>
      <c r="V16" s="9">
        <v>1.2909999999999999</v>
      </c>
      <c r="W16" s="9">
        <v>1.2909999999999999</v>
      </c>
      <c r="X16" s="9">
        <v>0</v>
      </c>
      <c r="Y16" s="9">
        <v>12</v>
      </c>
      <c r="Z16" s="9">
        <v>17.559000000000001</v>
      </c>
      <c r="AA16" s="9">
        <v>10</v>
      </c>
      <c r="AB16" s="9">
        <v>118.52</v>
      </c>
      <c r="AC16" s="9">
        <v>43.72</v>
      </c>
      <c r="AD16" s="9">
        <v>74.799000000000007</v>
      </c>
      <c r="AE16" s="9">
        <v>32.738</v>
      </c>
      <c r="AF16" s="9">
        <v>8.2850000000000001</v>
      </c>
      <c r="AG16" s="9">
        <v>24.452999999999999</v>
      </c>
      <c r="AH16" s="9">
        <v>70.652000000000001</v>
      </c>
      <c r="AI16" s="9">
        <v>28.126000000000001</v>
      </c>
      <c r="AJ16" s="9">
        <v>42.526000000000003</v>
      </c>
      <c r="AK16" s="9">
        <v>13.581</v>
      </c>
      <c r="AL16" s="9">
        <v>5.7610000000000001</v>
      </c>
      <c r="AM16" s="9">
        <v>7.82</v>
      </c>
      <c r="AN16" s="9">
        <v>1.5489999999999999</v>
      </c>
      <c r="AO16" s="9">
        <v>1.5489999999999999</v>
      </c>
      <c r="AP16" s="9">
        <v>0</v>
      </c>
      <c r="AQ16" s="9">
        <v>13</v>
      </c>
      <c r="AR16" s="9">
        <v>15</v>
      </c>
      <c r="AS16" s="9">
        <v>11</v>
      </c>
      <c r="AT16" s="9">
        <v>49.723999999999997</v>
      </c>
      <c r="AU16" s="9">
        <v>19.875</v>
      </c>
      <c r="AV16" s="9">
        <v>29.847999999999999</v>
      </c>
      <c r="AW16" s="9">
        <v>29.277000000000001</v>
      </c>
      <c r="AX16" s="9">
        <v>9.6020000000000003</v>
      </c>
      <c r="AY16" s="9">
        <v>19.675999999999998</v>
      </c>
      <c r="AZ16" s="9">
        <v>18.387</v>
      </c>
      <c r="BA16" s="9">
        <v>8.9480000000000004</v>
      </c>
      <c r="BB16" s="9">
        <v>9.4390000000000001</v>
      </c>
      <c r="BC16" s="9">
        <v>2.0590000000000002</v>
      </c>
      <c r="BD16" s="9">
        <v>1.3260000000000001</v>
      </c>
      <c r="BE16" s="9">
        <v>0.73299999999999998</v>
      </c>
      <c r="BF16" s="9">
        <v>0</v>
      </c>
      <c r="BG16" s="9">
        <v>0</v>
      </c>
      <c r="BH16" s="9">
        <v>0</v>
      </c>
      <c r="BI16" s="9">
        <v>8</v>
      </c>
      <c r="BJ16" s="9">
        <v>9.8490000000000002</v>
      </c>
      <c r="BK16" s="9">
        <v>8</v>
      </c>
      <c r="BL16" s="9">
        <v>50.62</v>
      </c>
      <c r="BM16" s="9">
        <v>24.858000000000001</v>
      </c>
      <c r="BN16" s="9">
        <v>25.760999999999999</v>
      </c>
      <c r="BO16" s="9">
        <v>15.305999999999999</v>
      </c>
      <c r="BP16" s="9">
        <v>4.5330000000000004</v>
      </c>
      <c r="BQ16" s="9">
        <v>10.773</v>
      </c>
      <c r="BR16" s="9">
        <v>21.913</v>
      </c>
      <c r="BS16" s="9">
        <v>11.301</v>
      </c>
      <c r="BT16" s="9">
        <v>10.612</v>
      </c>
      <c r="BU16" s="9">
        <v>11.439</v>
      </c>
      <c r="BV16" s="9">
        <v>7.6760000000000002</v>
      </c>
      <c r="BW16" s="9">
        <v>3.762</v>
      </c>
      <c r="BX16" s="9">
        <v>1.9630000000000001</v>
      </c>
      <c r="BY16" s="9">
        <v>1.3480000000000001</v>
      </c>
      <c r="BZ16" s="9">
        <v>0.61499999999999999</v>
      </c>
      <c r="CA16" s="9">
        <v>12.818</v>
      </c>
      <c r="CB16" s="9">
        <v>15.138999999999999</v>
      </c>
      <c r="CC16" s="9">
        <v>10</v>
      </c>
      <c r="CD16" s="9">
        <v>200.351</v>
      </c>
      <c r="CE16" s="9">
        <v>64.887</v>
      </c>
      <c r="CF16" s="9">
        <v>135.465</v>
      </c>
      <c r="CG16" s="9">
        <v>83.304000000000002</v>
      </c>
      <c r="CH16" s="9">
        <v>21.835000000000001</v>
      </c>
      <c r="CI16" s="9">
        <v>61.469000000000001</v>
      </c>
      <c r="CJ16" s="9">
        <v>86.77</v>
      </c>
      <c r="CK16" s="9">
        <v>30.29</v>
      </c>
      <c r="CL16" s="9">
        <v>56.48</v>
      </c>
      <c r="CM16" s="9">
        <v>26.242000000000001</v>
      </c>
      <c r="CN16" s="9">
        <v>10.15</v>
      </c>
      <c r="CO16" s="9">
        <v>16.091999999999999</v>
      </c>
      <c r="CP16" s="9">
        <v>4.0350000000000001</v>
      </c>
      <c r="CQ16" s="9">
        <v>2.6110000000000002</v>
      </c>
      <c r="CR16" s="9">
        <v>1.4239999999999999</v>
      </c>
      <c r="CS16" s="9">
        <v>10</v>
      </c>
      <c r="CT16" s="9">
        <v>10</v>
      </c>
      <c r="CU16" s="9">
        <v>10</v>
      </c>
      <c r="CV16" s="9">
        <v>54.008000000000003</v>
      </c>
      <c r="CW16" s="9">
        <v>19.010999999999999</v>
      </c>
      <c r="CX16" s="9">
        <v>34.997999999999998</v>
      </c>
      <c r="CY16" s="9">
        <v>15.387</v>
      </c>
      <c r="CZ16" s="9">
        <v>3.2210000000000001</v>
      </c>
      <c r="DA16" s="9">
        <v>12.167</v>
      </c>
      <c r="DB16" s="9">
        <v>21.61</v>
      </c>
      <c r="DC16" s="9">
        <v>6.94</v>
      </c>
      <c r="DD16" s="9">
        <v>14.67</v>
      </c>
      <c r="DE16" s="9">
        <v>12.15</v>
      </c>
      <c r="DF16" s="9">
        <v>5.4850000000000003</v>
      </c>
      <c r="DG16" s="9">
        <v>6.6660000000000004</v>
      </c>
      <c r="DH16" s="9">
        <v>4.8609999999999998</v>
      </c>
      <c r="DI16" s="9">
        <v>3.3650000000000002</v>
      </c>
      <c r="DJ16" s="9">
        <v>1.4950000000000001</v>
      </c>
      <c r="DK16" s="9">
        <v>14</v>
      </c>
      <c r="DL16" s="9">
        <v>16.23</v>
      </c>
      <c r="DM16" s="9">
        <v>11.862</v>
      </c>
      <c r="DN16" s="9">
        <v>19.425999999999998</v>
      </c>
      <c r="DO16" s="9">
        <v>10.176</v>
      </c>
      <c r="DP16" s="9">
        <v>9.25</v>
      </c>
      <c r="DQ16" s="9">
        <v>2.948</v>
      </c>
      <c r="DR16" s="9">
        <v>1.448</v>
      </c>
      <c r="DS16" s="9">
        <v>1.5</v>
      </c>
      <c r="DT16" s="9">
        <v>11.507999999999999</v>
      </c>
      <c r="DU16" s="9">
        <v>6.093</v>
      </c>
      <c r="DV16" s="9">
        <v>5.4139999999999997</v>
      </c>
      <c r="DW16" s="9">
        <v>4.3970000000000002</v>
      </c>
      <c r="DX16" s="9">
        <v>2.6349999999999998</v>
      </c>
      <c r="DY16" s="9">
        <v>1.762</v>
      </c>
      <c r="DZ16" s="9">
        <v>0.57399999999999995</v>
      </c>
      <c r="EA16" s="9">
        <v>0</v>
      </c>
      <c r="EB16" s="9">
        <v>0.57399999999999995</v>
      </c>
      <c r="EC16" s="9">
        <v>14</v>
      </c>
      <c r="ED16" s="9">
        <v>17.094000000000001</v>
      </c>
      <c r="EE16" s="9">
        <v>12.582000000000001</v>
      </c>
      <c r="EF16" s="9">
        <v>63.993000000000002</v>
      </c>
      <c r="EG16" s="9">
        <v>25.795000000000002</v>
      </c>
      <c r="EH16" s="9">
        <v>38.198</v>
      </c>
      <c r="EI16" s="9">
        <v>17.151</v>
      </c>
      <c r="EJ16" s="9">
        <v>4.6740000000000004</v>
      </c>
      <c r="EK16" s="9">
        <v>12.477</v>
      </c>
      <c r="EL16" s="9">
        <v>30.986999999999998</v>
      </c>
      <c r="EM16" s="9">
        <v>13.048</v>
      </c>
      <c r="EN16" s="9">
        <v>17.939</v>
      </c>
      <c r="EO16" s="9">
        <v>14.507</v>
      </c>
      <c r="EP16" s="9">
        <v>6.7249999999999996</v>
      </c>
      <c r="EQ16" s="9">
        <v>7.782</v>
      </c>
      <c r="ER16" s="9">
        <v>1.3480000000000001</v>
      </c>
      <c r="ES16" s="9">
        <v>1.3480000000000001</v>
      </c>
      <c r="ET16" s="9">
        <v>0</v>
      </c>
      <c r="EU16" s="9">
        <v>13</v>
      </c>
      <c r="EV16" s="9">
        <v>15</v>
      </c>
      <c r="EW16" s="9">
        <v>11.148999999999999</v>
      </c>
      <c r="EX16" s="9">
        <v>170.65299999999999</v>
      </c>
      <c r="EY16" s="9">
        <v>60.61</v>
      </c>
      <c r="EZ16" s="9">
        <v>110.04300000000001</v>
      </c>
      <c r="FA16" s="9">
        <v>73.44</v>
      </c>
      <c r="FB16" s="9">
        <v>19.823</v>
      </c>
      <c r="FC16" s="9">
        <v>53.618000000000002</v>
      </c>
      <c r="FD16" s="9">
        <v>72.376000000000005</v>
      </c>
      <c r="FE16" s="9">
        <v>26.952000000000002</v>
      </c>
      <c r="FF16" s="9">
        <v>45.423999999999999</v>
      </c>
      <c r="FG16" s="9">
        <v>21.385000000000002</v>
      </c>
      <c r="FH16" s="9">
        <v>11.763</v>
      </c>
      <c r="FI16" s="9">
        <v>9.6219999999999999</v>
      </c>
      <c r="FJ16" s="9">
        <v>3.452</v>
      </c>
      <c r="FK16" s="9">
        <v>2.0720000000000001</v>
      </c>
      <c r="FL16" s="9">
        <v>1.38</v>
      </c>
      <c r="FM16" s="9">
        <v>10</v>
      </c>
      <c r="FN16" s="9">
        <v>10</v>
      </c>
      <c r="FO16" s="9">
        <v>10</v>
      </c>
      <c r="FP16" s="9">
        <v>68.664000000000001</v>
      </c>
      <c r="FQ16" s="9">
        <v>22.25</v>
      </c>
      <c r="FR16" s="9">
        <v>46.414000000000001</v>
      </c>
      <c r="FS16" s="9">
        <v>21.742000000000001</v>
      </c>
      <c r="FT16" s="9">
        <v>4.399</v>
      </c>
      <c r="FU16" s="9">
        <v>17.343</v>
      </c>
      <c r="FV16" s="9">
        <v>27.056999999999999</v>
      </c>
      <c r="FW16" s="9">
        <v>8.3360000000000003</v>
      </c>
      <c r="FX16" s="9">
        <v>18.721</v>
      </c>
      <c r="FY16" s="9">
        <v>13.805999999999999</v>
      </c>
      <c r="FZ16" s="9">
        <v>5.6109999999999998</v>
      </c>
      <c r="GA16" s="9">
        <v>8.1959999999999997</v>
      </c>
      <c r="GB16" s="9">
        <v>6.0579999999999998</v>
      </c>
      <c r="GC16" s="9">
        <v>3.9039999999999999</v>
      </c>
      <c r="GD16" s="9">
        <v>2.1539999999999999</v>
      </c>
      <c r="GE16" s="9">
        <v>13.912000000000001</v>
      </c>
      <c r="GF16" s="9">
        <v>15</v>
      </c>
      <c r="GG16" s="9">
        <v>11.154999999999999</v>
      </c>
      <c r="GH16" s="9">
        <v>21.094999999999999</v>
      </c>
      <c r="GI16" s="9">
        <v>10.278</v>
      </c>
      <c r="GJ16" s="9">
        <v>10.818</v>
      </c>
      <c r="GK16" s="9">
        <v>4.6120000000000001</v>
      </c>
      <c r="GL16" s="9">
        <v>2.141</v>
      </c>
      <c r="GM16" s="9">
        <v>2.4710000000000001</v>
      </c>
      <c r="GN16" s="9">
        <v>11.381</v>
      </c>
      <c r="GO16" s="9">
        <v>6.2889999999999997</v>
      </c>
      <c r="GP16" s="9">
        <v>5.0919999999999996</v>
      </c>
      <c r="GQ16" s="9">
        <v>4.5289999999999999</v>
      </c>
      <c r="GR16" s="9">
        <v>1.847</v>
      </c>
      <c r="GS16" s="9">
        <v>2.6819999999999999</v>
      </c>
      <c r="GT16" s="9">
        <v>0.57399999999999995</v>
      </c>
      <c r="GU16" s="9">
        <v>0</v>
      </c>
      <c r="GV16" s="9">
        <v>0.57399999999999995</v>
      </c>
      <c r="GW16" s="9">
        <v>14</v>
      </c>
      <c r="GX16" s="9">
        <v>14.587999999999999</v>
      </c>
      <c r="GY16" s="9">
        <v>12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0.33100000000000002</v>
      </c>
      <c r="C17" s="9">
        <v>1.4810000000000001</v>
      </c>
      <c r="D17" s="9">
        <v>9.0570000000000004</v>
      </c>
      <c r="E17" s="9">
        <v>4.2190000000000003</v>
      </c>
      <c r="F17" s="9">
        <v>4.8380000000000001</v>
      </c>
      <c r="G17" s="9">
        <v>11</v>
      </c>
      <c r="H17" s="9">
        <v>10</v>
      </c>
      <c r="I17" s="9">
        <v>11</v>
      </c>
      <c r="J17" s="9">
        <v>85.951999999999998</v>
      </c>
      <c r="K17" s="9">
        <v>30.492999999999999</v>
      </c>
      <c r="L17" s="9">
        <v>55.459000000000003</v>
      </c>
      <c r="M17" s="9">
        <v>28.584</v>
      </c>
      <c r="N17" s="9">
        <v>10.135</v>
      </c>
      <c r="O17" s="9">
        <v>18.449000000000002</v>
      </c>
      <c r="P17" s="9">
        <v>26.936</v>
      </c>
      <c r="Q17" s="9">
        <v>5.484</v>
      </c>
      <c r="R17" s="9">
        <v>21.452999999999999</v>
      </c>
      <c r="S17" s="9">
        <v>26.893000000000001</v>
      </c>
      <c r="T17" s="9">
        <v>12.449</v>
      </c>
      <c r="U17" s="9">
        <v>14.444000000000001</v>
      </c>
      <c r="V17" s="9">
        <v>3.5390000000000001</v>
      </c>
      <c r="W17" s="9">
        <v>2.4260000000000002</v>
      </c>
      <c r="X17" s="9">
        <v>1.1140000000000001</v>
      </c>
      <c r="Y17" s="9">
        <v>12</v>
      </c>
      <c r="Z17" s="9">
        <v>17.736999999999998</v>
      </c>
      <c r="AA17" s="9">
        <v>10.159000000000001</v>
      </c>
      <c r="AB17" s="9">
        <v>109.82899999999999</v>
      </c>
      <c r="AC17" s="9">
        <v>46.631</v>
      </c>
      <c r="AD17" s="9">
        <v>63.197000000000003</v>
      </c>
      <c r="AE17" s="9">
        <v>27.951000000000001</v>
      </c>
      <c r="AF17" s="9">
        <v>7.444</v>
      </c>
      <c r="AG17" s="9">
        <v>20.507000000000001</v>
      </c>
      <c r="AH17" s="9">
        <v>62.692999999999998</v>
      </c>
      <c r="AI17" s="9">
        <v>27.695</v>
      </c>
      <c r="AJ17" s="9">
        <v>34.997999999999998</v>
      </c>
      <c r="AK17" s="9">
        <v>17.274000000000001</v>
      </c>
      <c r="AL17" s="9">
        <v>10.170999999999999</v>
      </c>
      <c r="AM17" s="9">
        <v>7.1029999999999998</v>
      </c>
      <c r="AN17" s="9">
        <v>1.911</v>
      </c>
      <c r="AO17" s="9">
        <v>1.3220000000000001</v>
      </c>
      <c r="AP17" s="9">
        <v>0.58899999999999997</v>
      </c>
      <c r="AQ17" s="9">
        <v>13</v>
      </c>
      <c r="AR17" s="9">
        <v>15</v>
      </c>
      <c r="AS17" s="9">
        <v>11</v>
      </c>
      <c r="AT17" s="9">
        <v>40.85</v>
      </c>
      <c r="AU17" s="9">
        <v>25.539000000000001</v>
      </c>
      <c r="AV17" s="9">
        <v>15.311</v>
      </c>
      <c r="AW17" s="9">
        <v>23.620999999999999</v>
      </c>
      <c r="AX17" s="9">
        <v>13.738</v>
      </c>
      <c r="AY17" s="9">
        <v>9.8819999999999997</v>
      </c>
      <c r="AZ17" s="9">
        <v>13.176</v>
      </c>
      <c r="BA17" s="9">
        <v>8.3230000000000004</v>
      </c>
      <c r="BB17" s="9">
        <v>4.8529999999999998</v>
      </c>
      <c r="BC17" s="9">
        <v>3.5569999999999999</v>
      </c>
      <c r="BD17" s="9">
        <v>2.9809999999999999</v>
      </c>
      <c r="BE17" s="9">
        <v>0.57599999999999996</v>
      </c>
      <c r="BF17" s="9">
        <v>0.496</v>
      </c>
      <c r="BG17" s="9">
        <v>0.496</v>
      </c>
      <c r="BH17" s="9">
        <v>0</v>
      </c>
      <c r="BI17" s="9">
        <v>8</v>
      </c>
      <c r="BJ17" s="9">
        <v>8</v>
      </c>
      <c r="BK17" s="9">
        <v>8</v>
      </c>
      <c r="BL17" s="9">
        <v>41.704000000000001</v>
      </c>
      <c r="BM17" s="9">
        <v>21.478000000000002</v>
      </c>
      <c r="BN17" s="9">
        <v>20.227</v>
      </c>
      <c r="BO17" s="9">
        <v>12.601000000000001</v>
      </c>
      <c r="BP17" s="9">
        <v>4.6970000000000001</v>
      </c>
      <c r="BQ17" s="9">
        <v>7.9039999999999999</v>
      </c>
      <c r="BR17" s="9">
        <v>21.794</v>
      </c>
      <c r="BS17" s="9">
        <v>12.234999999999999</v>
      </c>
      <c r="BT17" s="9">
        <v>9.5589999999999993</v>
      </c>
      <c r="BU17" s="9">
        <v>4.1520000000000001</v>
      </c>
      <c r="BV17" s="9">
        <v>2.7709999999999999</v>
      </c>
      <c r="BW17" s="9">
        <v>1.3819999999999999</v>
      </c>
      <c r="BX17" s="9">
        <v>3.157</v>
      </c>
      <c r="BY17" s="9">
        <v>1.7749999999999999</v>
      </c>
      <c r="BZ17" s="9">
        <v>1.3819999999999999</v>
      </c>
      <c r="CA17" s="9">
        <v>12.868</v>
      </c>
      <c r="CB17" s="9">
        <v>13.362</v>
      </c>
      <c r="CC17" s="9">
        <v>10</v>
      </c>
      <c r="CD17" s="9">
        <v>203.523</v>
      </c>
      <c r="CE17" s="9">
        <v>76.709000000000003</v>
      </c>
      <c r="CF17" s="9">
        <v>126.81399999999999</v>
      </c>
      <c r="CG17" s="9">
        <v>75.78</v>
      </c>
      <c r="CH17" s="9">
        <v>26.483000000000001</v>
      </c>
      <c r="CI17" s="9">
        <v>49.295999999999999</v>
      </c>
      <c r="CJ17" s="9">
        <v>78.421000000000006</v>
      </c>
      <c r="CK17" s="9">
        <v>25.347000000000001</v>
      </c>
      <c r="CL17" s="9">
        <v>53.073999999999998</v>
      </c>
      <c r="CM17" s="9">
        <v>38.347000000000001</v>
      </c>
      <c r="CN17" s="9">
        <v>19.504999999999999</v>
      </c>
      <c r="CO17" s="9">
        <v>18.841999999999999</v>
      </c>
      <c r="CP17" s="9">
        <v>10.975</v>
      </c>
      <c r="CQ17" s="9">
        <v>5.3739999999999997</v>
      </c>
      <c r="CR17" s="9">
        <v>5.601</v>
      </c>
      <c r="CS17" s="9">
        <v>10.81</v>
      </c>
      <c r="CT17" s="9">
        <v>12</v>
      </c>
      <c r="CU17" s="9">
        <v>10</v>
      </c>
      <c r="CV17" s="9">
        <v>35.225000000000001</v>
      </c>
      <c r="CW17" s="9">
        <v>16.751999999999999</v>
      </c>
      <c r="CX17" s="9">
        <v>18.472999999999999</v>
      </c>
      <c r="CY17" s="9">
        <v>10.31</v>
      </c>
      <c r="CZ17" s="9">
        <v>5.4720000000000004</v>
      </c>
      <c r="DA17" s="9">
        <v>4.8390000000000004</v>
      </c>
      <c r="DB17" s="9">
        <v>16.792999999999999</v>
      </c>
      <c r="DC17" s="9">
        <v>6.5830000000000002</v>
      </c>
      <c r="DD17" s="9">
        <v>10.210000000000001</v>
      </c>
      <c r="DE17" s="9">
        <v>5.8339999999999996</v>
      </c>
      <c r="DF17" s="9">
        <v>2.8090000000000002</v>
      </c>
      <c r="DG17" s="9">
        <v>3.0249999999999999</v>
      </c>
      <c r="DH17" s="9">
        <v>2.2879999999999998</v>
      </c>
      <c r="DI17" s="9">
        <v>1.8879999999999999</v>
      </c>
      <c r="DJ17" s="9">
        <v>0.4</v>
      </c>
      <c r="DK17" s="9">
        <v>11.129</v>
      </c>
      <c r="DL17" s="9">
        <v>10.260999999999999</v>
      </c>
      <c r="DM17" s="9">
        <v>12.385</v>
      </c>
      <c r="DN17" s="9">
        <v>10.96</v>
      </c>
      <c r="DO17" s="9">
        <v>6.9489999999999998</v>
      </c>
      <c r="DP17" s="9">
        <v>4.0110000000000001</v>
      </c>
      <c r="DQ17" s="9">
        <v>3.9550000000000001</v>
      </c>
      <c r="DR17" s="9">
        <v>2.98</v>
      </c>
      <c r="DS17" s="9">
        <v>0.97399999999999998</v>
      </c>
      <c r="DT17" s="9">
        <v>4.5460000000000003</v>
      </c>
      <c r="DU17" s="9">
        <v>2.64</v>
      </c>
      <c r="DV17" s="9">
        <v>1.905</v>
      </c>
      <c r="DW17" s="9">
        <v>1.978</v>
      </c>
      <c r="DX17" s="9">
        <v>0.84699999999999998</v>
      </c>
      <c r="DY17" s="9">
        <v>1.131</v>
      </c>
      <c r="DZ17" s="9">
        <v>0.48199999999999998</v>
      </c>
      <c r="EA17" s="9">
        <v>0.48199999999999998</v>
      </c>
      <c r="EB17" s="9">
        <v>0</v>
      </c>
      <c r="EC17" s="9">
        <v>10</v>
      </c>
      <c r="ED17" s="9">
        <v>10</v>
      </c>
      <c r="EE17" s="9">
        <v>11.656000000000001</v>
      </c>
      <c r="EF17" s="9">
        <v>52.167000000000002</v>
      </c>
      <c r="EG17" s="9">
        <v>27.984999999999999</v>
      </c>
      <c r="EH17" s="9">
        <v>24.181000000000001</v>
      </c>
      <c r="EI17" s="9">
        <v>15.798</v>
      </c>
      <c r="EJ17" s="9">
        <v>7.1779999999999999</v>
      </c>
      <c r="EK17" s="9">
        <v>8.6189999999999998</v>
      </c>
      <c r="EL17" s="9">
        <v>25.91</v>
      </c>
      <c r="EM17" s="9">
        <v>14.699</v>
      </c>
      <c r="EN17" s="9">
        <v>11.21</v>
      </c>
      <c r="EO17" s="9">
        <v>6.1970000000000001</v>
      </c>
      <c r="EP17" s="9">
        <v>4.33</v>
      </c>
      <c r="EQ17" s="9">
        <v>1.867</v>
      </c>
      <c r="ER17" s="9">
        <v>4.2619999999999996</v>
      </c>
      <c r="ES17" s="9">
        <v>1.7769999999999999</v>
      </c>
      <c r="ET17" s="9">
        <v>2.4849999999999999</v>
      </c>
      <c r="EU17" s="9">
        <v>12</v>
      </c>
      <c r="EV17" s="9">
        <v>13</v>
      </c>
      <c r="EW17" s="9">
        <v>10.23</v>
      </c>
      <c r="EX17" s="9">
        <v>174.11199999999999</v>
      </c>
      <c r="EY17" s="9">
        <v>64.885000000000005</v>
      </c>
      <c r="EZ17" s="9">
        <v>109.227</v>
      </c>
      <c r="FA17" s="9">
        <v>67.358999999999995</v>
      </c>
      <c r="FB17" s="9">
        <v>23.233000000000001</v>
      </c>
      <c r="FC17" s="9">
        <v>44.125999999999998</v>
      </c>
      <c r="FD17" s="9">
        <v>65.197000000000003</v>
      </c>
      <c r="FE17" s="9">
        <v>19.873000000000001</v>
      </c>
      <c r="FF17" s="9">
        <v>45.323999999999998</v>
      </c>
      <c r="FG17" s="9">
        <v>33.402999999999999</v>
      </c>
      <c r="FH17" s="9">
        <v>17.556000000000001</v>
      </c>
      <c r="FI17" s="9">
        <v>15.846</v>
      </c>
      <c r="FJ17" s="9">
        <v>8.1530000000000005</v>
      </c>
      <c r="FK17" s="9">
        <v>4.2229999999999999</v>
      </c>
      <c r="FL17" s="9">
        <v>3.931</v>
      </c>
      <c r="FM17" s="9">
        <v>10</v>
      </c>
      <c r="FN17" s="9">
        <v>13.592000000000001</v>
      </c>
      <c r="FO17" s="9">
        <v>10</v>
      </c>
      <c r="FP17" s="9">
        <v>52.094000000000001</v>
      </c>
      <c r="FQ17" s="9">
        <v>22.818000000000001</v>
      </c>
      <c r="FR17" s="9">
        <v>29.276</v>
      </c>
      <c r="FS17" s="9">
        <v>14.308999999999999</v>
      </c>
      <c r="FT17" s="9">
        <v>5.91</v>
      </c>
      <c r="FU17" s="9">
        <v>8.3989999999999991</v>
      </c>
      <c r="FV17" s="9">
        <v>25.564</v>
      </c>
      <c r="FW17" s="9">
        <v>9.8260000000000005</v>
      </c>
      <c r="FX17" s="9">
        <v>15.738</v>
      </c>
      <c r="FY17" s="9">
        <v>8.2170000000000005</v>
      </c>
      <c r="FZ17" s="9">
        <v>4.0449999999999999</v>
      </c>
      <c r="GA17" s="9">
        <v>4.1719999999999997</v>
      </c>
      <c r="GB17" s="9">
        <v>4.0039999999999996</v>
      </c>
      <c r="GC17" s="9">
        <v>3.0369999999999999</v>
      </c>
      <c r="GD17" s="9">
        <v>0.96699999999999997</v>
      </c>
      <c r="GE17" s="9">
        <v>12</v>
      </c>
      <c r="GF17" s="9">
        <v>11</v>
      </c>
      <c r="GG17" s="9">
        <v>12</v>
      </c>
      <c r="GH17" s="9">
        <v>13.04</v>
      </c>
      <c r="GI17" s="9">
        <v>6.1989999999999998</v>
      </c>
      <c r="GJ17" s="9">
        <v>6.8410000000000002</v>
      </c>
      <c r="GK17" s="9">
        <v>5.18</v>
      </c>
      <c r="GL17" s="9">
        <v>3.3109999999999999</v>
      </c>
      <c r="GM17" s="9">
        <v>1.869</v>
      </c>
      <c r="GN17" s="9">
        <v>4.8840000000000003</v>
      </c>
      <c r="GO17" s="9">
        <v>2.407</v>
      </c>
      <c r="GP17" s="9">
        <v>2.4769999999999999</v>
      </c>
      <c r="GQ17" s="9">
        <v>2.4950000000000001</v>
      </c>
      <c r="GR17" s="9">
        <v>0</v>
      </c>
      <c r="GS17" s="9">
        <v>2.4950000000000001</v>
      </c>
      <c r="GT17" s="9">
        <v>0.48199999999999998</v>
      </c>
      <c r="GU17" s="9">
        <v>0.48199999999999998</v>
      </c>
      <c r="GV17" s="9">
        <v>0</v>
      </c>
      <c r="GW17" s="9">
        <v>10</v>
      </c>
      <c r="GX17" s="9">
        <v>8.1620000000000008</v>
      </c>
      <c r="GY17" s="9">
        <v>10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1.103</v>
      </c>
      <c r="C18" s="9">
        <v>2.3959999999999999</v>
      </c>
      <c r="D18" s="9">
        <v>9.7059999999999995</v>
      </c>
      <c r="E18" s="9">
        <v>6.1680000000000001</v>
      </c>
      <c r="F18" s="9">
        <v>3.5379999999999998</v>
      </c>
      <c r="G18" s="9">
        <v>14</v>
      </c>
      <c r="H18" s="9">
        <v>14</v>
      </c>
      <c r="I18" s="9">
        <v>14</v>
      </c>
      <c r="J18" s="9">
        <v>77.844999999999999</v>
      </c>
      <c r="K18" s="9">
        <v>30.638999999999999</v>
      </c>
      <c r="L18" s="9">
        <v>47.206000000000003</v>
      </c>
      <c r="M18" s="9">
        <v>34.985999999999997</v>
      </c>
      <c r="N18" s="9">
        <v>10.911</v>
      </c>
      <c r="O18" s="9">
        <v>24.076000000000001</v>
      </c>
      <c r="P18" s="9">
        <v>23.050999999999998</v>
      </c>
      <c r="Q18" s="9">
        <v>7.6719999999999997</v>
      </c>
      <c r="R18" s="9">
        <v>15.379</v>
      </c>
      <c r="S18" s="9">
        <v>16.189</v>
      </c>
      <c r="T18" s="9">
        <v>9.7010000000000005</v>
      </c>
      <c r="U18" s="9">
        <v>6.4889999999999999</v>
      </c>
      <c r="V18" s="9">
        <v>3.6190000000000002</v>
      </c>
      <c r="W18" s="9">
        <v>2.3559999999999999</v>
      </c>
      <c r="X18" s="9">
        <v>1.2629999999999999</v>
      </c>
      <c r="Y18" s="9">
        <v>10</v>
      </c>
      <c r="Z18" s="9">
        <v>15</v>
      </c>
      <c r="AA18" s="9">
        <v>9</v>
      </c>
      <c r="AB18" s="9">
        <v>83.168999999999997</v>
      </c>
      <c r="AC18" s="9">
        <v>37.134999999999998</v>
      </c>
      <c r="AD18" s="9">
        <v>46.033999999999999</v>
      </c>
      <c r="AE18" s="9">
        <v>26.091999999999999</v>
      </c>
      <c r="AF18" s="9">
        <v>6.7720000000000002</v>
      </c>
      <c r="AG18" s="9">
        <v>19.32</v>
      </c>
      <c r="AH18" s="9">
        <v>45.707999999999998</v>
      </c>
      <c r="AI18" s="9">
        <v>22.085999999999999</v>
      </c>
      <c r="AJ18" s="9">
        <v>23.620999999999999</v>
      </c>
      <c r="AK18" s="9">
        <v>10.743</v>
      </c>
      <c r="AL18" s="9">
        <v>7.6509999999999998</v>
      </c>
      <c r="AM18" s="9">
        <v>3.093</v>
      </c>
      <c r="AN18" s="9">
        <v>0.626</v>
      </c>
      <c r="AO18" s="9">
        <v>0.626</v>
      </c>
      <c r="AP18" s="9">
        <v>0</v>
      </c>
      <c r="AQ18" s="9">
        <v>12</v>
      </c>
      <c r="AR18" s="9">
        <v>15</v>
      </c>
      <c r="AS18" s="9">
        <v>10</v>
      </c>
      <c r="AT18" s="9">
        <v>27.446000000000002</v>
      </c>
      <c r="AU18" s="9">
        <v>14.728999999999999</v>
      </c>
      <c r="AV18" s="9">
        <v>12.717000000000001</v>
      </c>
      <c r="AW18" s="9">
        <v>14.999000000000001</v>
      </c>
      <c r="AX18" s="9">
        <v>5.6349999999999998</v>
      </c>
      <c r="AY18" s="9">
        <v>9.3640000000000008</v>
      </c>
      <c r="AZ18" s="9">
        <v>11.266</v>
      </c>
      <c r="BA18" s="9">
        <v>7.9130000000000003</v>
      </c>
      <c r="BB18" s="9">
        <v>3.3530000000000002</v>
      </c>
      <c r="BC18" s="9">
        <v>1.181</v>
      </c>
      <c r="BD18" s="9">
        <v>1.181</v>
      </c>
      <c r="BE18" s="9">
        <v>0</v>
      </c>
      <c r="BF18" s="9">
        <v>0</v>
      </c>
      <c r="BG18" s="9">
        <v>0</v>
      </c>
      <c r="BH18" s="9">
        <v>0</v>
      </c>
      <c r="BI18" s="9">
        <v>8</v>
      </c>
      <c r="BJ18" s="9">
        <v>10</v>
      </c>
      <c r="BK18" s="9">
        <v>7.093</v>
      </c>
      <c r="BL18" s="9">
        <v>30.437999999999999</v>
      </c>
      <c r="BM18" s="9">
        <v>17.919</v>
      </c>
      <c r="BN18" s="9">
        <v>12.519</v>
      </c>
      <c r="BO18" s="9">
        <v>10.727</v>
      </c>
      <c r="BP18" s="9">
        <v>4.8220000000000001</v>
      </c>
      <c r="BQ18" s="9">
        <v>5.9039999999999999</v>
      </c>
      <c r="BR18" s="9">
        <v>13.779</v>
      </c>
      <c r="BS18" s="9">
        <v>7.7889999999999997</v>
      </c>
      <c r="BT18" s="9">
        <v>5.99</v>
      </c>
      <c r="BU18" s="9">
        <v>5.306</v>
      </c>
      <c r="BV18" s="9">
        <v>4.681</v>
      </c>
      <c r="BW18" s="9">
        <v>0.625</v>
      </c>
      <c r="BX18" s="9">
        <v>0.626</v>
      </c>
      <c r="BY18" s="9">
        <v>0.626</v>
      </c>
      <c r="BZ18" s="9">
        <v>0</v>
      </c>
      <c r="CA18" s="9">
        <v>12.637</v>
      </c>
      <c r="CB18" s="9">
        <v>15</v>
      </c>
      <c r="CC18" s="9">
        <v>10</v>
      </c>
      <c r="CD18" s="9">
        <v>151.143</v>
      </c>
      <c r="CE18" s="9">
        <v>60.697000000000003</v>
      </c>
      <c r="CF18" s="9">
        <v>90.445999999999998</v>
      </c>
      <c r="CG18" s="9">
        <v>61.27</v>
      </c>
      <c r="CH18" s="9">
        <v>17.181000000000001</v>
      </c>
      <c r="CI18" s="9">
        <v>44.088999999999999</v>
      </c>
      <c r="CJ18" s="9">
        <v>59.661999999999999</v>
      </c>
      <c r="CK18" s="9">
        <v>26.887</v>
      </c>
      <c r="CL18" s="9">
        <v>32.774999999999999</v>
      </c>
      <c r="CM18" s="9">
        <v>20.477</v>
      </c>
      <c r="CN18" s="9">
        <v>10.518000000000001</v>
      </c>
      <c r="CO18" s="9">
        <v>9.9580000000000002</v>
      </c>
      <c r="CP18" s="9">
        <v>9.7349999999999994</v>
      </c>
      <c r="CQ18" s="9">
        <v>6.1109999999999998</v>
      </c>
      <c r="CR18" s="9">
        <v>3.6240000000000001</v>
      </c>
      <c r="CS18" s="9">
        <v>10</v>
      </c>
      <c r="CT18" s="9">
        <v>14</v>
      </c>
      <c r="CU18" s="9">
        <v>10</v>
      </c>
      <c r="CV18" s="9">
        <v>33.677</v>
      </c>
      <c r="CW18" s="9">
        <v>13.295</v>
      </c>
      <c r="CX18" s="9">
        <v>20.381</v>
      </c>
      <c r="CY18" s="9">
        <v>13.07</v>
      </c>
      <c r="CZ18" s="9">
        <v>5.1550000000000002</v>
      </c>
      <c r="DA18" s="9">
        <v>7.9139999999999997</v>
      </c>
      <c r="DB18" s="9">
        <v>11.643000000000001</v>
      </c>
      <c r="DC18" s="9">
        <v>3.0539999999999998</v>
      </c>
      <c r="DD18" s="9">
        <v>8.5890000000000004</v>
      </c>
      <c r="DE18" s="9">
        <v>5.484</v>
      </c>
      <c r="DF18" s="9">
        <v>3.44</v>
      </c>
      <c r="DG18" s="9">
        <v>2.0430000000000001</v>
      </c>
      <c r="DH18" s="9">
        <v>3.4809999999999999</v>
      </c>
      <c r="DI18" s="9">
        <v>1.6459999999999999</v>
      </c>
      <c r="DJ18" s="9">
        <v>1.835</v>
      </c>
      <c r="DK18" s="9">
        <v>10</v>
      </c>
      <c r="DL18" s="9">
        <v>10</v>
      </c>
      <c r="DM18" s="9">
        <v>10</v>
      </c>
      <c r="DN18" s="9">
        <v>15.285</v>
      </c>
      <c r="DO18" s="9">
        <v>7.4950000000000001</v>
      </c>
      <c r="DP18" s="9">
        <v>7.79</v>
      </c>
      <c r="DQ18" s="9">
        <v>5.5250000000000004</v>
      </c>
      <c r="DR18" s="9">
        <v>2.198</v>
      </c>
      <c r="DS18" s="9">
        <v>3.3260000000000001</v>
      </c>
      <c r="DT18" s="9">
        <v>7.0060000000000002</v>
      </c>
      <c r="DU18" s="9">
        <v>2.992</v>
      </c>
      <c r="DV18" s="9">
        <v>4.0140000000000002</v>
      </c>
      <c r="DW18" s="9">
        <v>1.9890000000000001</v>
      </c>
      <c r="DX18" s="9">
        <v>1.5389999999999999</v>
      </c>
      <c r="DY18" s="9">
        <v>0.45</v>
      </c>
      <c r="DZ18" s="9">
        <v>0.76600000000000001</v>
      </c>
      <c r="EA18" s="9">
        <v>0.76600000000000001</v>
      </c>
      <c r="EB18" s="9">
        <v>0</v>
      </c>
      <c r="EC18" s="9">
        <v>10</v>
      </c>
      <c r="ED18" s="9">
        <v>14</v>
      </c>
      <c r="EE18" s="9">
        <v>10</v>
      </c>
      <c r="EF18" s="9">
        <v>34.18</v>
      </c>
      <c r="EG18" s="9">
        <v>20.251000000000001</v>
      </c>
      <c r="EH18" s="9">
        <v>13.929</v>
      </c>
      <c r="EI18" s="9">
        <v>9.9779999999999998</v>
      </c>
      <c r="EJ18" s="9">
        <v>4.5270000000000001</v>
      </c>
      <c r="EK18" s="9">
        <v>5.4509999999999996</v>
      </c>
      <c r="EL18" s="9">
        <v>16.637</v>
      </c>
      <c r="EM18" s="9">
        <v>9.3810000000000002</v>
      </c>
      <c r="EN18" s="9">
        <v>7.2560000000000002</v>
      </c>
      <c r="EO18" s="9">
        <v>6.9379999999999997</v>
      </c>
      <c r="EP18" s="9">
        <v>5.7160000000000002</v>
      </c>
      <c r="EQ18" s="9">
        <v>1.222</v>
      </c>
      <c r="ER18" s="9">
        <v>0.626</v>
      </c>
      <c r="ES18" s="9">
        <v>0.626</v>
      </c>
      <c r="ET18" s="9">
        <v>0</v>
      </c>
      <c r="EU18" s="9">
        <v>13.856999999999999</v>
      </c>
      <c r="EV18" s="9">
        <v>15</v>
      </c>
      <c r="EW18" s="9">
        <v>10.234999999999999</v>
      </c>
      <c r="EX18" s="9">
        <v>138.798</v>
      </c>
      <c r="EY18" s="9">
        <v>54.552</v>
      </c>
      <c r="EZ18" s="9">
        <v>84.245000000000005</v>
      </c>
      <c r="FA18" s="9">
        <v>59.55</v>
      </c>
      <c r="FB18" s="9">
        <v>18.04</v>
      </c>
      <c r="FC18" s="9">
        <v>41.51</v>
      </c>
      <c r="FD18" s="9">
        <v>52.396000000000001</v>
      </c>
      <c r="FE18" s="9">
        <v>21.914000000000001</v>
      </c>
      <c r="FF18" s="9">
        <v>30.481000000000002</v>
      </c>
      <c r="FG18" s="9">
        <v>18.329999999999998</v>
      </c>
      <c r="FH18" s="9">
        <v>9.6999999999999993</v>
      </c>
      <c r="FI18" s="9">
        <v>8.6300000000000008</v>
      </c>
      <c r="FJ18" s="9">
        <v>8.5220000000000002</v>
      </c>
      <c r="FK18" s="9">
        <v>4.8979999999999997</v>
      </c>
      <c r="FL18" s="9">
        <v>3.6240000000000001</v>
      </c>
      <c r="FM18" s="9">
        <v>10</v>
      </c>
      <c r="FN18" s="9">
        <v>12</v>
      </c>
      <c r="FO18" s="9">
        <v>10</v>
      </c>
      <c r="FP18" s="9">
        <v>41.018999999999998</v>
      </c>
      <c r="FQ18" s="9">
        <v>16.035</v>
      </c>
      <c r="FR18" s="9">
        <v>24.984000000000002</v>
      </c>
      <c r="FS18" s="9">
        <v>15.95</v>
      </c>
      <c r="FT18" s="9">
        <v>4.5910000000000002</v>
      </c>
      <c r="FU18" s="9">
        <v>11.359</v>
      </c>
      <c r="FV18" s="9">
        <v>14.91</v>
      </c>
      <c r="FW18" s="9">
        <v>5.8929999999999998</v>
      </c>
      <c r="FX18" s="9">
        <v>9.0169999999999995</v>
      </c>
      <c r="FY18" s="9">
        <v>5.4649999999999999</v>
      </c>
      <c r="FZ18" s="9">
        <v>2.69</v>
      </c>
      <c r="GA18" s="9">
        <v>2.774</v>
      </c>
      <c r="GB18" s="9">
        <v>4.694</v>
      </c>
      <c r="GC18" s="9">
        <v>2.86</v>
      </c>
      <c r="GD18" s="9">
        <v>1.835</v>
      </c>
      <c r="GE18" s="9">
        <v>10</v>
      </c>
      <c r="GF18" s="9">
        <v>14.351000000000001</v>
      </c>
      <c r="GG18" s="9">
        <v>10</v>
      </c>
      <c r="GH18" s="9">
        <v>16.547000000000001</v>
      </c>
      <c r="GI18" s="9">
        <v>8.5690000000000008</v>
      </c>
      <c r="GJ18" s="9">
        <v>7.9790000000000001</v>
      </c>
      <c r="GK18" s="9">
        <v>5.1130000000000004</v>
      </c>
      <c r="GL18" s="9">
        <v>2.198</v>
      </c>
      <c r="GM18" s="9">
        <v>2.9140000000000001</v>
      </c>
      <c r="GN18" s="9">
        <v>8.1470000000000002</v>
      </c>
      <c r="GO18" s="9">
        <v>3.532</v>
      </c>
      <c r="GP18" s="9">
        <v>4.6150000000000002</v>
      </c>
      <c r="GQ18" s="9">
        <v>2.5219999999999998</v>
      </c>
      <c r="GR18" s="9">
        <v>2.0720000000000001</v>
      </c>
      <c r="GS18" s="9">
        <v>0.45</v>
      </c>
      <c r="GT18" s="9">
        <v>0.76600000000000001</v>
      </c>
      <c r="GU18" s="9">
        <v>0.76600000000000001</v>
      </c>
      <c r="GV18" s="9">
        <v>0</v>
      </c>
      <c r="GW18" s="9">
        <v>11.646000000000001</v>
      </c>
      <c r="GX18" s="9">
        <v>14</v>
      </c>
      <c r="GY18" s="9">
        <v>10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3.9289999999999998</v>
      </c>
      <c r="C19" s="9">
        <v>2.0070000000000001</v>
      </c>
      <c r="D19" s="9">
        <v>2.1379999999999999</v>
      </c>
      <c r="E19" s="9">
        <v>1.474</v>
      </c>
      <c r="F19" s="9">
        <v>0.66400000000000003</v>
      </c>
      <c r="G19" s="9">
        <v>9.2260000000000009</v>
      </c>
      <c r="H19" s="9">
        <v>9</v>
      </c>
      <c r="I19" s="9">
        <v>10.375999999999999</v>
      </c>
      <c r="J19" s="9">
        <v>84.733000000000004</v>
      </c>
      <c r="K19" s="9">
        <v>41.268000000000001</v>
      </c>
      <c r="L19" s="9">
        <v>43.465000000000003</v>
      </c>
      <c r="M19" s="9">
        <v>29.873000000000001</v>
      </c>
      <c r="N19" s="9">
        <v>13.183</v>
      </c>
      <c r="O19" s="9">
        <v>16.690999999999999</v>
      </c>
      <c r="P19" s="9">
        <v>28.35</v>
      </c>
      <c r="Q19" s="9">
        <v>11.766</v>
      </c>
      <c r="R19" s="9">
        <v>16.584</v>
      </c>
      <c r="S19" s="9">
        <v>23.539000000000001</v>
      </c>
      <c r="T19" s="9">
        <v>15.42</v>
      </c>
      <c r="U19" s="9">
        <v>8.1189999999999998</v>
      </c>
      <c r="V19" s="9">
        <v>2.9710000000000001</v>
      </c>
      <c r="W19" s="9">
        <v>0.89900000000000002</v>
      </c>
      <c r="X19" s="9">
        <v>2.0720000000000001</v>
      </c>
      <c r="Y19" s="9">
        <v>11.022</v>
      </c>
      <c r="Z19" s="9">
        <v>13.162000000000001</v>
      </c>
      <c r="AA19" s="9">
        <v>10</v>
      </c>
      <c r="AB19" s="9">
        <v>83.106999999999999</v>
      </c>
      <c r="AC19" s="9">
        <v>30.741</v>
      </c>
      <c r="AD19" s="9">
        <v>52.366</v>
      </c>
      <c r="AE19" s="9">
        <v>24.149000000000001</v>
      </c>
      <c r="AF19" s="9">
        <v>4.4630000000000001</v>
      </c>
      <c r="AG19" s="9">
        <v>19.686</v>
      </c>
      <c r="AH19" s="9">
        <v>54.118000000000002</v>
      </c>
      <c r="AI19" s="9">
        <v>25.399000000000001</v>
      </c>
      <c r="AJ19" s="9">
        <v>28.719000000000001</v>
      </c>
      <c r="AK19" s="9">
        <v>4.84</v>
      </c>
      <c r="AL19" s="9">
        <v>0.879</v>
      </c>
      <c r="AM19" s="9">
        <v>3.9609999999999999</v>
      </c>
      <c r="AN19" s="9">
        <v>0</v>
      </c>
      <c r="AO19" s="9">
        <v>0</v>
      </c>
      <c r="AP19" s="9">
        <v>0</v>
      </c>
      <c r="AQ19" s="9">
        <v>10</v>
      </c>
      <c r="AR19" s="9">
        <v>13</v>
      </c>
      <c r="AS19" s="9">
        <v>10</v>
      </c>
      <c r="AT19" s="9">
        <v>28.965</v>
      </c>
      <c r="AU19" s="9">
        <v>11.920999999999999</v>
      </c>
      <c r="AV19" s="9">
        <v>17.042999999999999</v>
      </c>
      <c r="AW19" s="9">
        <v>17.638000000000002</v>
      </c>
      <c r="AX19" s="9">
        <v>6.4039999999999999</v>
      </c>
      <c r="AY19" s="9">
        <v>11.234</v>
      </c>
      <c r="AZ19" s="9">
        <v>10.661</v>
      </c>
      <c r="BA19" s="9">
        <v>5.5170000000000003</v>
      </c>
      <c r="BB19" s="9">
        <v>5.1440000000000001</v>
      </c>
      <c r="BC19" s="9">
        <v>0.66500000000000004</v>
      </c>
      <c r="BD19" s="9">
        <v>0</v>
      </c>
      <c r="BE19" s="9">
        <v>0.66500000000000004</v>
      </c>
      <c r="BF19" s="9">
        <v>0</v>
      </c>
      <c r="BG19" s="9">
        <v>0</v>
      </c>
      <c r="BH19" s="9">
        <v>0</v>
      </c>
      <c r="BI19" s="9">
        <v>8</v>
      </c>
      <c r="BJ19" s="9">
        <v>8.1669999999999998</v>
      </c>
      <c r="BK19" s="9">
        <v>8</v>
      </c>
      <c r="BL19" s="9">
        <v>31.071999999999999</v>
      </c>
      <c r="BM19" s="9">
        <v>16.736000000000001</v>
      </c>
      <c r="BN19" s="9">
        <v>14.336</v>
      </c>
      <c r="BO19" s="9">
        <v>7.8460000000000001</v>
      </c>
      <c r="BP19" s="9">
        <v>4.1689999999999996</v>
      </c>
      <c r="BQ19" s="9">
        <v>3.677</v>
      </c>
      <c r="BR19" s="9">
        <v>15.7</v>
      </c>
      <c r="BS19" s="9">
        <v>7.8109999999999999</v>
      </c>
      <c r="BT19" s="9">
        <v>7.8890000000000002</v>
      </c>
      <c r="BU19" s="9">
        <v>6.609</v>
      </c>
      <c r="BV19" s="9">
        <v>3.839</v>
      </c>
      <c r="BW19" s="9">
        <v>2.77</v>
      </c>
      <c r="BX19" s="9">
        <v>0.91700000000000004</v>
      </c>
      <c r="BY19" s="9">
        <v>0.91700000000000004</v>
      </c>
      <c r="BZ19" s="9">
        <v>0</v>
      </c>
      <c r="CA19" s="9">
        <v>14</v>
      </c>
      <c r="CB19" s="9">
        <v>14.445</v>
      </c>
      <c r="CC19" s="9">
        <v>13.683</v>
      </c>
      <c r="CD19" s="9">
        <v>151.19200000000001</v>
      </c>
      <c r="CE19" s="9">
        <v>57.408999999999999</v>
      </c>
      <c r="CF19" s="9">
        <v>93.783000000000001</v>
      </c>
      <c r="CG19" s="9">
        <v>67.078000000000003</v>
      </c>
      <c r="CH19" s="9">
        <v>21.800999999999998</v>
      </c>
      <c r="CI19" s="9">
        <v>45.277000000000001</v>
      </c>
      <c r="CJ19" s="9">
        <v>63.939</v>
      </c>
      <c r="CK19" s="9">
        <v>22.202000000000002</v>
      </c>
      <c r="CL19" s="9">
        <v>41.735999999999997</v>
      </c>
      <c r="CM19" s="9">
        <v>15.247</v>
      </c>
      <c r="CN19" s="9">
        <v>10.585000000000001</v>
      </c>
      <c r="CO19" s="9">
        <v>4.6609999999999996</v>
      </c>
      <c r="CP19" s="9">
        <v>4.9290000000000003</v>
      </c>
      <c r="CQ19" s="9">
        <v>2.82</v>
      </c>
      <c r="CR19" s="9">
        <v>2.109</v>
      </c>
      <c r="CS19" s="9">
        <v>10</v>
      </c>
      <c r="CT19" s="9">
        <v>10</v>
      </c>
      <c r="CU19" s="9">
        <v>10</v>
      </c>
      <c r="CV19" s="9">
        <v>42.420999999999999</v>
      </c>
      <c r="CW19" s="9">
        <v>19.593</v>
      </c>
      <c r="CX19" s="9">
        <v>22.829000000000001</v>
      </c>
      <c r="CY19" s="9">
        <v>10.003</v>
      </c>
      <c r="CZ19" s="9">
        <v>3.1230000000000002</v>
      </c>
      <c r="DA19" s="9">
        <v>6.88</v>
      </c>
      <c r="DB19" s="9">
        <v>19.234999999999999</v>
      </c>
      <c r="DC19" s="9">
        <v>10.77</v>
      </c>
      <c r="DD19" s="9">
        <v>8.4649999999999999</v>
      </c>
      <c r="DE19" s="9">
        <v>11.866</v>
      </c>
      <c r="DF19" s="9">
        <v>5.7</v>
      </c>
      <c r="DG19" s="9">
        <v>6.1660000000000004</v>
      </c>
      <c r="DH19" s="9">
        <v>1.3180000000000001</v>
      </c>
      <c r="DI19" s="9">
        <v>0</v>
      </c>
      <c r="DJ19" s="9">
        <v>1.3180000000000001</v>
      </c>
      <c r="DK19" s="9">
        <v>13.032999999999999</v>
      </c>
      <c r="DL19" s="9">
        <v>15</v>
      </c>
      <c r="DM19" s="9">
        <v>11.833</v>
      </c>
      <c r="DN19" s="9">
        <v>13.965999999999999</v>
      </c>
      <c r="DO19" s="9">
        <v>7.7969999999999997</v>
      </c>
      <c r="DP19" s="9">
        <v>6.17</v>
      </c>
      <c r="DQ19" s="9">
        <v>5.6260000000000003</v>
      </c>
      <c r="DR19" s="9">
        <v>3.8359999999999999</v>
      </c>
      <c r="DS19" s="9">
        <v>1.79</v>
      </c>
      <c r="DT19" s="9">
        <v>5.423</v>
      </c>
      <c r="DU19" s="9">
        <v>3.0489999999999999</v>
      </c>
      <c r="DV19" s="9">
        <v>2.3740000000000001</v>
      </c>
      <c r="DW19" s="9">
        <v>2.9169999999999998</v>
      </c>
      <c r="DX19" s="9">
        <v>0.91100000000000003</v>
      </c>
      <c r="DY19" s="9">
        <v>2.0059999999999998</v>
      </c>
      <c r="DZ19" s="9">
        <v>0</v>
      </c>
      <c r="EA19" s="9">
        <v>0</v>
      </c>
      <c r="EB19" s="9">
        <v>0</v>
      </c>
      <c r="EC19" s="9">
        <v>10</v>
      </c>
      <c r="ED19" s="9">
        <v>9.0419999999999998</v>
      </c>
      <c r="EE19" s="9">
        <v>15.242000000000001</v>
      </c>
      <c r="EF19" s="9">
        <v>33.100999999999999</v>
      </c>
      <c r="EG19" s="9">
        <v>18.167999999999999</v>
      </c>
      <c r="EH19" s="9">
        <v>14.933</v>
      </c>
      <c r="EI19" s="9">
        <v>6.7850000000000001</v>
      </c>
      <c r="EJ19" s="9">
        <v>3.3140000000000001</v>
      </c>
      <c r="EK19" s="9">
        <v>3.47</v>
      </c>
      <c r="EL19" s="9">
        <v>18.728999999999999</v>
      </c>
      <c r="EM19" s="9">
        <v>10.175000000000001</v>
      </c>
      <c r="EN19" s="9">
        <v>8.5540000000000003</v>
      </c>
      <c r="EO19" s="9">
        <v>6.6710000000000003</v>
      </c>
      <c r="EP19" s="9">
        <v>3.762</v>
      </c>
      <c r="EQ19" s="9">
        <v>2.9089999999999998</v>
      </c>
      <c r="ER19" s="9">
        <v>0.91700000000000004</v>
      </c>
      <c r="ES19" s="9">
        <v>0.91700000000000004</v>
      </c>
      <c r="ET19" s="9">
        <v>0</v>
      </c>
      <c r="EU19" s="9">
        <v>13</v>
      </c>
      <c r="EV19" s="9">
        <v>13.367000000000001</v>
      </c>
      <c r="EW19" s="9">
        <v>10.977</v>
      </c>
      <c r="EX19" s="9">
        <v>143.95099999999999</v>
      </c>
      <c r="EY19" s="9">
        <v>54.631</v>
      </c>
      <c r="EZ19" s="9">
        <v>89.32</v>
      </c>
      <c r="FA19" s="9">
        <v>67.037999999999997</v>
      </c>
      <c r="FB19" s="9">
        <v>20.934999999999999</v>
      </c>
      <c r="FC19" s="9">
        <v>46.103000000000002</v>
      </c>
      <c r="FD19" s="9">
        <v>56.828000000000003</v>
      </c>
      <c r="FE19" s="9">
        <v>21.015000000000001</v>
      </c>
      <c r="FF19" s="9">
        <v>35.813000000000002</v>
      </c>
      <c r="FG19" s="9">
        <v>16.716000000000001</v>
      </c>
      <c r="FH19" s="9">
        <v>10.73</v>
      </c>
      <c r="FI19" s="9">
        <v>5.9850000000000003</v>
      </c>
      <c r="FJ19" s="9">
        <v>3.3690000000000002</v>
      </c>
      <c r="FK19" s="9">
        <v>1.9510000000000001</v>
      </c>
      <c r="FL19" s="9">
        <v>1.4179999999999999</v>
      </c>
      <c r="FM19" s="9">
        <v>10</v>
      </c>
      <c r="FN19" s="9">
        <v>10</v>
      </c>
      <c r="FO19" s="9">
        <v>9</v>
      </c>
      <c r="FP19" s="9">
        <v>48.094999999999999</v>
      </c>
      <c r="FQ19" s="9">
        <v>21.03</v>
      </c>
      <c r="FR19" s="9">
        <v>27.064</v>
      </c>
      <c r="FS19" s="9">
        <v>11.002000000000001</v>
      </c>
      <c r="FT19" s="9">
        <v>4.2619999999999996</v>
      </c>
      <c r="FU19" s="9">
        <v>6.74</v>
      </c>
      <c r="FV19" s="9">
        <v>23.992000000000001</v>
      </c>
      <c r="FW19" s="9">
        <v>10.268000000000001</v>
      </c>
      <c r="FX19" s="9">
        <v>13.724</v>
      </c>
      <c r="FY19" s="9">
        <v>10.914999999999999</v>
      </c>
      <c r="FZ19" s="9">
        <v>5.6319999999999997</v>
      </c>
      <c r="GA19" s="9">
        <v>5.282</v>
      </c>
      <c r="GB19" s="9">
        <v>2.1869999999999998</v>
      </c>
      <c r="GC19" s="9">
        <v>0.86899999999999999</v>
      </c>
      <c r="GD19" s="9">
        <v>1.3180000000000001</v>
      </c>
      <c r="GE19" s="9">
        <v>14</v>
      </c>
      <c r="GF19" s="9">
        <v>15</v>
      </c>
      <c r="GG19" s="9">
        <v>13.055999999999999</v>
      </c>
      <c r="GH19" s="9">
        <v>13.505000000000001</v>
      </c>
      <c r="GI19" s="9">
        <v>7.7039999999999997</v>
      </c>
      <c r="GJ19" s="9">
        <v>5.8010000000000002</v>
      </c>
      <c r="GK19" s="9">
        <v>5.7290000000000001</v>
      </c>
      <c r="GL19" s="9">
        <v>4.4189999999999996</v>
      </c>
      <c r="GM19" s="9">
        <v>1.31</v>
      </c>
      <c r="GN19" s="9">
        <v>4.7489999999999997</v>
      </c>
      <c r="GO19" s="9">
        <v>2.3740000000000001</v>
      </c>
      <c r="GP19" s="9">
        <v>2.3740000000000001</v>
      </c>
      <c r="GQ19" s="9">
        <v>2.3370000000000002</v>
      </c>
      <c r="GR19" s="9">
        <v>0.91100000000000003</v>
      </c>
      <c r="GS19" s="9">
        <v>1.4259999999999999</v>
      </c>
      <c r="GT19" s="9">
        <v>0.69</v>
      </c>
      <c r="GU19" s="9">
        <v>0</v>
      </c>
      <c r="GV19" s="9">
        <v>0.69</v>
      </c>
      <c r="GW19" s="9">
        <v>10</v>
      </c>
      <c r="GX19" s="9">
        <v>8.4610000000000003</v>
      </c>
      <c r="GY19" s="9">
        <v>16.75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2.786</v>
      </c>
      <c r="C20" s="9">
        <v>1.927</v>
      </c>
      <c r="D20" s="9">
        <v>6.452</v>
      </c>
      <c r="E20" s="9">
        <v>4.3310000000000004</v>
      </c>
      <c r="F20" s="9">
        <v>2.121</v>
      </c>
      <c r="G20" s="9">
        <v>12</v>
      </c>
      <c r="H20" s="9">
        <v>14.773</v>
      </c>
      <c r="I20" s="9">
        <v>10</v>
      </c>
      <c r="J20" s="9">
        <v>87.328999999999994</v>
      </c>
      <c r="K20" s="9">
        <v>31.983000000000001</v>
      </c>
      <c r="L20" s="9">
        <v>55.345999999999997</v>
      </c>
      <c r="M20" s="9">
        <v>27.564</v>
      </c>
      <c r="N20" s="9">
        <v>7.3730000000000002</v>
      </c>
      <c r="O20" s="9">
        <v>20.192</v>
      </c>
      <c r="P20" s="9">
        <v>32.03</v>
      </c>
      <c r="Q20" s="9">
        <v>10.583</v>
      </c>
      <c r="R20" s="9">
        <v>21.446999999999999</v>
      </c>
      <c r="S20" s="9">
        <v>27.734000000000002</v>
      </c>
      <c r="T20" s="9">
        <v>14.026999999999999</v>
      </c>
      <c r="U20" s="9">
        <v>13.707000000000001</v>
      </c>
      <c r="V20" s="9">
        <v>0</v>
      </c>
      <c r="W20" s="9">
        <v>0</v>
      </c>
      <c r="X20" s="9">
        <v>0</v>
      </c>
      <c r="Y20" s="9">
        <v>12</v>
      </c>
      <c r="Z20" s="9">
        <v>15.802</v>
      </c>
      <c r="AA20" s="9">
        <v>12</v>
      </c>
      <c r="AB20" s="9">
        <v>88.015000000000001</v>
      </c>
      <c r="AC20" s="9">
        <v>38.695999999999998</v>
      </c>
      <c r="AD20" s="9">
        <v>49.319000000000003</v>
      </c>
      <c r="AE20" s="9">
        <v>20.501999999999999</v>
      </c>
      <c r="AF20" s="9">
        <v>8.2249999999999996</v>
      </c>
      <c r="AG20" s="9">
        <v>12.276999999999999</v>
      </c>
      <c r="AH20" s="9">
        <v>54.536000000000001</v>
      </c>
      <c r="AI20" s="9">
        <v>23.646999999999998</v>
      </c>
      <c r="AJ20" s="9">
        <v>30.888999999999999</v>
      </c>
      <c r="AK20" s="9">
        <v>12.977</v>
      </c>
      <c r="AL20" s="9">
        <v>6.8239999999999998</v>
      </c>
      <c r="AM20" s="9">
        <v>6.1520000000000001</v>
      </c>
      <c r="AN20" s="9">
        <v>0</v>
      </c>
      <c r="AO20" s="9">
        <v>0</v>
      </c>
      <c r="AP20" s="9">
        <v>0</v>
      </c>
      <c r="AQ20" s="9">
        <v>13.99</v>
      </c>
      <c r="AR20" s="9">
        <v>14</v>
      </c>
      <c r="AS20" s="9">
        <v>13</v>
      </c>
      <c r="AT20" s="9">
        <v>35.844000000000001</v>
      </c>
      <c r="AU20" s="9">
        <v>16.46</v>
      </c>
      <c r="AV20" s="9">
        <v>19.384</v>
      </c>
      <c r="AW20" s="9">
        <v>23.599</v>
      </c>
      <c r="AX20" s="9">
        <v>7.8819999999999997</v>
      </c>
      <c r="AY20" s="9">
        <v>15.717000000000001</v>
      </c>
      <c r="AZ20" s="9">
        <v>11.502000000000001</v>
      </c>
      <c r="BA20" s="9">
        <v>7.835</v>
      </c>
      <c r="BB20" s="9">
        <v>3.6669999999999998</v>
      </c>
      <c r="BC20" s="9">
        <v>0.74299999999999999</v>
      </c>
      <c r="BD20" s="9">
        <v>0.74299999999999999</v>
      </c>
      <c r="BE20" s="9">
        <v>0</v>
      </c>
      <c r="BF20" s="9">
        <v>0</v>
      </c>
      <c r="BG20" s="9">
        <v>0</v>
      </c>
      <c r="BH20" s="9">
        <v>0</v>
      </c>
      <c r="BI20" s="9">
        <v>8</v>
      </c>
      <c r="BJ20" s="9">
        <v>10</v>
      </c>
      <c r="BK20" s="9">
        <v>8</v>
      </c>
      <c r="BL20" s="9">
        <v>29.913</v>
      </c>
      <c r="BM20" s="9">
        <v>14.939</v>
      </c>
      <c r="BN20" s="9">
        <v>14.975</v>
      </c>
      <c r="BO20" s="9">
        <v>7.3639999999999999</v>
      </c>
      <c r="BP20" s="9">
        <v>3.7040000000000002</v>
      </c>
      <c r="BQ20" s="9">
        <v>3.66</v>
      </c>
      <c r="BR20" s="9">
        <v>10.106</v>
      </c>
      <c r="BS20" s="9">
        <v>6.3659999999999997</v>
      </c>
      <c r="BT20" s="9">
        <v>3.74</v>
      </c>
      <c r="BU20" s="9">
        <v>10.926</v>
      </c>
      <c r="BV20" s="9">
        <v>4.1020000000000003</v>
      </c>
      <c r="BW20" s="9">
        <v>6.8239999999999998</v>
      </c>
      <c r="BX20" s="9">
        <v>1.518</v>
      </c>
      <c r="BY20" s="9">
        <v>0.76700000000000002</v>
      </c>
      <c r="BZ20" s="9">
        <v>0.75</v>
      </c>
      <c r="CA20" s="9">
        <v>16</v>
      </c>
      <c r="CB20" s="9">
        <v>14</v>
      </c>
      <c r="CC20" s="9">
        <v>18.753</v>
      </c>
      <c r="CD20" s="9">
        <v>175.13900000000001</v>
      </c>
      <c r="CE20" s="9">
        <v>68.783000000000001</v>
      </c>
      <c r="CF20" s="9">
        <v>106.35599999999999</v>
      </c>
      <c r="CG20" s="9">
        <v>70.900999999999996</v>
      </c>
      <c r="CH20" s="9">
        <v>21.181999999999999</v>
      </c>
      <c r="CI20" s="9">
        <v>49.719000000000001</v>
      </c>
      <c r="CJ20" s="9">
        <v>74.256</v>
      </c>
      <c r="CK20" s="9">
        <v>27.920999999999999</v>
      </c>
      <c r="CL20" s="9">
        <v>46.335000000000001</v>
      </c>
      <c r="CM20" s="9">
        <v>25.111999999999998</v>
      </c>
      <c r="CN20" s="9">
        <v>16.116</v>
      </c>
      <c r="CO20" s="9">
        <v>8.9960000000000004</v>
      </c>
      <c r="CP20" s="9">
        <v>4.87</v>
      </c>
      <c r="CQ20" s="9">
        <v>3.5640000000000001</v>
      </c>
      <c r="CR20" s="9">
        <v>1.306</v>
      </c>
      <c r="CS20" s="9">
        <v>10</v>
      </c>
      <c r="CT20" s="9">
        <v>13</v>
      </c>
      <c r="CU20" s="9">
        <v>10</v>
      </c>
      <c r="CV20" s="9">
        <v>38.786000000000001</v>
      </c>
      <c r="CW20" s="9">
        <v>16.844999999999999</v>
      </c>
      <c r="CX20" s="9">
        <v>21.94</v>
      </c>
      <c r="CY20" s="9">
        <v>10.759</v>
      </c>
      <c r="CZ20" s="9">
        <v>4.0999999999999996</v>
      </c>
      <c r="DA20" s="9">
        <v>6.6580000000000004</v>
      </c>
      <c r="DB20" s="9">
        <v>19.228000000000002</v>
      </c>
      <c r="DC20" s="9">
        <v>8.4149999999999991</v>
      </c>
      <c r="DD20" s="9">
        <v>10.813000000000001</v>
      </c>
      <c r="DE20" s="9">
        <v>8.7989999999999995</v>
      </c>
      <c r="DF20" s="9">
        <v>4.33</v>
      </c>
      <c r="DG20" s="9">
        <v>4.4690000000000003</v>
      </c>
      <c r="DH20" s="9">
        <v>0</v>
      </c>
      <c r="DI20" s="9">
        <v>0</v>
      </c>
      <c r="DJ20" s="9">
        <v>0</v>
      </c>
      <c r="DK20" s="9">
        <v>11.459</v>
      </c>
      <c r="DL20" s="9">
        <v>14.467000000000001</v>
      </c>
      <c r="DM20" s="9">
        <v>10</v>
      </c>
      <c r="DN20" s="9">
        <v>15.984</v>
      </c>
      <c r="DO20" s="9">
        <v>7.2729999999999997</v>
      </c>
      <c r="DP20" s="9">
        <v>8.7110000000000003</v>
      </c>
      <c r="DQ20" s="9">
        <v>3.157</v>
      </c>
      <c r="DR20" s="9">
        <v>1.851</v>
      </c>
      <c r="DS20" s="9">
        <v>1.3049999999999999</v>
      </c>
      <c r="DT20" s="9">
        <v>9.56</v>
      </c>
      <c r="DU20" s="9">
        <v>4.9429999999999996</v>
      </c>
      <c r="DV20" s="9">
        <v>4.617</v>
      </c>
      <c r="DW20" s="9">
        <v>2.5430000000000001</v>
      </c>
      <c r="DX20" s="9">
        <v>0.47899999999999998</v>
      </c>
      <c r="DY20" s="9">
        <v>2.0640000000000001</v>
      </c>
      <c r="DZ20" s="9">
        <v>0.72499999999999998</v>
      </c>
      <c r="EA20" s="9">
        <v>0</v>
      </c>
      <c r="EB20" s="9">
        <v>0.72499999999999998</v>
      </c>
      <c r="EC20" s="9">
        <v>14</v>
      </c>
      <c r="ED20" s="9">
        <v>10</v>
      </c>
      <c r="EE20" s="9">
        <v>15.273</v>
      </c>
      <c r="EF20" s="9">
        <v>37.691000000000003</v>
      </c>
      <c r="EG20" s="9">
        <v>17.553999999999998</v>
      </c>
      <c r="EH20" s="9">
        <v>20.137</v>
      </c>
      <c r="EI20" s="9">
        <v>8.0549999999999997</v>
      </c>
      <c r="EJ20" s="9">
        <v>2.1429999999999998</v>
      </c>
      <c r="EK20" s="9">
        <v>5.9130000000000003</v>
      </c>
      <c r="EL20" s="9">
        <v>13.185</v>
      </c>
      <c r="EM20" s="9">
        <v>8.4979999999999993</v>
      </c>
      <c r="EN20" s="9">
        <v>4.6870000000000003</v>
      </c>
      <c r="EO20" s="9">
        <v>14.933</v>
      </c>
      <c r="EP20" s="9">
        <v>6.1459999999999999</v>
      </c>
      <c r="EQ20" s="9">
        <v>8.7870000000000008</v>
      </c>
      <c r="ER20" s="9">
        <v>1.518</v>
      </c>
      <c r="ES20" s="9">
        <v>0.76700000000000002</v>
      </c>
      <c r="ET20" s="9">
        <v>0.75</v>
      </c>
      <c r="EU20" s="9">
        <v>15.430999999999999</v>
      </c>
      <c r="EV20" s="9">
        <v>15.081</v>
      </c>
      <c r="EW20" s="9">
        <v>15.824999999999999</v>
      </c>
      <c r="EX20" s="9">
        <v>155.84800000000001</v>
      </c>
      <c r="EY20" s="9">
        <v>63.46</v>
      </c>
      <c r="EZ20" s="9">
        <v>92.388999999999996</v>
      </c>
      <c r="FA20" s="9">
        <v>63.143999999999998</v>
      </c>
      <c r="FB20" s="9">
        <v>21.146999999999998</v>
      </c>
      <c r="FC20" s="9">
        <v>41.997</v>
      </c>
      <c r="FD20" s="9">
        <v>68.608999999999995</v>
      </c>
      <c r="FE20" s="9">
        <v>25.407</v>
      </c>
      <c r="FF20" s="9">
        <v>43.201999999999998</v>
      </c>
      <c r="FG20" s="9">
        <v>19.885000000000002</v>
      </c>
      <c r="FH20" s="9">
        <v>13.340999999999999</v>
      </c>
      <c r="FI20" s="9">
        <v>6.5439999999999996</v>
      </c>
      <c r="FJ20" s="9">
        <v>4.21</v>
      </c>
      <c r="FK20" s="9">
        <v>3.5640000000000001</v>
      </c>
      <c r="FL20" s="9">
        <v>0.64600000000000002</v>
      </c>
      <c r="FM20" s="9">
        <v>10</v>
      </c>
      <c r="FN20" s="9">
        <v>12</v>
      </c>
      <c r="FO20" s="9">
        <v>10</v>
      </c>
      <c r="FP20" s="9">
        <v>50.61</v>
      </c>
      <c r="FQ20" s="9">
        <v>20.388000000000002</v>
      </c>
      <c r="FR20" s="9">
        <v>30.222000000000001</v>
      </c>
      <c r="FS20" s="9">
        <v>17.198</v>
      </c>
      <c r="FT20" s="9">
        <v>5.6959999999999997</v>
      </c>
      <c r="FU20" s="9">
        <v>11.502000000000001</v>
      </c>
      <c r="FV20" s="9">
        <v>23.222999999999999</v>
      </c>
      <c r="FW20" s="9">
        <v>9.6300000000000008</v>
      </c>
      <c r="FX20" s="9">
        <v>13.593999999999999</v>
      </c>
      <c r="FY20" s="9">
        <v>9.5280000000000005</v>
      </c>
      <c r="FZ20" s="9">
        <v>5.0609999999999999</v>
      </c>
      <c r="GA20" s="9">
        <v>4.4669999999999996</v>
      </c>
      <c r="GB20" s="9">
        <v>0.66</v>
      </c>
      <c r="GC20" s="9">
        <v>0</v>
      </c>
      <c r="GD20" s="9">
        <v>0.66</v>
      </c>
      <c r="GE20" s="9">
        <v>10</v>
      </c>
      <c r="GF20" s="9">
        <v>13.079000000000001</v>
      </c>
      <c r="GG20" s="9">
        <v>10</v>
      </c>
      <c r="GH20" s="9">
        <v>15.673999999999999</v>
      </c>
      <c r="GI20" s="9">
        <v>6.44</v>
      </c>
      <c r="GJ20" s="9">
        <v>9.234</v>
      </c>
      <c r="GK20" s="9">
        <v>3.7829999999999999</v>
      </c>
      <c r="GL20" s="9">
        <v>1.851</v>
      </c>
      <c r="GM20" s="9">
        <v>1.9319999999999999</v>
      </c>
      <c r="GN20" s="9">
        <v>8.1319999999999997</v>
      </c>
      <c r="GO20" s="9">
        <v>4.109</v>
      </c>
      <c r="GP20" s="9">
        <v>4.0229999999999997</v>
      </c>
      <c r="GQ20" s="9">
        <v>3.0339999999999998</v>
      </c>
      <c r="GR20" s="9">
        <v>0.47899999999999998</v>
      </c>
      <c r="GS20" s="9">
        <v>2.5550000000000002</v>
      </c>
      <c r="GT20" s="9">
        <v>0.72499999999999998</v>
      </c>
      <c r="GU20" s="9">
        <v>0</v>
      </c>
      <c r="GV20" s="9">
        <v>0.72499999999999998</v>
      </c>
      <c r="GW20" s="9">
        <v>14.802</v>
      </c>
      <c r="GX20" s="9">
        <v>12.058</v>
      </c>
      <c r="GY20" s="9">
        <v>15.59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2.2080000000000002</v>
      </c>
      <c r="C21" s="9">
        <v>3.8130000000000002</v>
      </c>
      <c r="D21" s="9">
        <v>7.2489999999999997</v>
      </c>
      <c r="E21" s="9">
        <v>4.6139999999999999</v>
      </c>
      <c r="F21" s="9">
        <v>2.6349999999999998</v>
      </c>
      <c r="G21" s="9">
        <v>11.669</v>
      </c>
      <c r="H21" s="9">
        <v>13</v>
      </c>
      <c r="I21" s="9">
        <v>9.8130000000000006</v>
      </c>
      <c r="J21" s="9">
        <v>77.614000000000004</v>
      </c>
      <c r="K21" s="9">
        <v>30.826000000000001</v>
      </c>
      <c r="L21" s="9">
        <v>46.787999999999997</v>
      </c>
      <c r="M21" s="9">
        <v>30.484999999999999</v>
      </c>
      <c r="N21" s="9">
        <v>12.465</v>
      </c>
      <c r="O21" s="9">
        <v>18.02</v>
      </c>
      <c r="P21" s="9">
        <v>29.391999999999999</v>
      </c>
      <c r="Q21" s="9">
        <v>7.9249999999999998</v>
      </c>
      <c r="R21" s="9">
        <v>21.468</v>
      </c>
      <c r="S21" s="9">
        <v>16.901</v>
      </c>
      <c r="T21" s="9">
        <v>9.6010000000000009</v>
      </c>
      <c r="U21" s="9">
        <v>7.3</v>
      </c>
      <c r="V21" s="9">
        <v>0.83599999999999997</v>
      </c>
      <c r="W21" s="9">
        <v>0.83599999999999997</v>
      </c>
      <c r="X21" s="9">
        <v>0</v>
      </c>
      <c r="Y21" s="9">
        <v>10</v>
      </c>
      <c r="Z21" s="9">
        <v>10</v>
      </c>
      <c r="AA21" s="9">
        <v>10</v>
      </c>
      <c r="AB21" s="9">
        <v>86.183999999999997</v>
      </c>
      <c r="AC21" s="9">
        <v>35.496000000000002</v>
      </c>
      <c r="AD21" s="9">
        <v>50.688000000000002</v>
      </c>
      <c r="AE21" s="9">
        <v>32.314</v>
      </c>
      <c r="AF21" s="9">
        <v>12.603</v>
      </c>
      <c r="AG21" s="9">
        <v>19.710999999999999</v>
      </c>
      <c r="AH21" s="9">
        <v>43.923000000000002</v>
      </c>
      <c r="AI21" s="9">
        <v>16.722000000000001</v>
      </c>
      <c r="AJ21" s="9">
        <v>27.201000000000001</v>
      </c>
      <c r="AK21" s="9">
        <v>9.9469999999999992</v>
      </c>
      <c r="AL21" s="9">
        <v>6.1710000000000003</v>
      </c>
      <c r="AM21" s="9">
        <v>3.7759999999999998</v>
      </c>
      <c r="AN21" s="9">
        <v>0</v>
      </c>
      <c r="AO21" s="9">
        <v>0</v>
      </c>
      <c r="AP21" s="9">
        <v>0</v>
      </c>
      <c r="AQ21" s="9">
        <v>10</v>
      </c>
      <c r="AR21" s="9">
        <v>12.867000000000001</v>
      </c>
      <c r="AS21" s="9">
        <v>10</v>
      </c>
      <c r="AT21" s="9">
        <v>30.794</v>
      </c>
      <c r="AU21" s="9">
        <v>10.317</v>
      </c>
      <c r="AV21" s="9">
        <v>20.475999999999999</v>
      </c>
      <c r="AW21" s="9">
        <v>19.062000000000001</v>
      </c>
      <c r="AX21" s="9">
        <v>4.5250000000000004</v>
      </c>
      <c r="AY21" s="9">
        <v>14.537000000000001</v>
      </c>
      <c r="AZ21" s="9">
        <v>11.215999999999999</v>
      </c>
      <c r="BA21" s="9">
        <v>5.2759999999999998</v>
      </c>
      <c r="BB21" s="9">
        <v>5.94</v>
      </c>
      <c r="BC21" s="9">
        <v>0.51700000000000002</v>
      </c>
      <c r="BD21" s="9">
        <v>0.51700000000000002</v>
      </c>
      <c r="BE21" s="9">
        <v>0</v>
      </c>
      <c r="BF21" s="9">
        <v>0</v>
      </c>
      <c r="BG21" s="9">
        <v>0</v>
      </c>
      <c r="BH21" s="9">
        <v>0</v>
      </c>
      <c r="BI21" s="9">
        <v>8</v>
      </c>
      <c r="BJ21" s="9">
        <v>10</v>
      </c>
      <c r="BK21" s="9">
        <v>8</v>
      </c>
      <c r="BL21" s="9">
        <v>20.096</v>
      </c>
      <c r="BM21" s="9">
        <v>10.539</v>
      </c>
      <c r="BN21" s="9">
        <v>9.5570000000000004</v>
      </c>
      <c r="BO21" s="9">
        <v>5.0940000000000003</v>
      </c>
      <c r="BP21" s="9">
        <v>3.085</v>
      </c>
      <c r="BQ21" s="9">
        <v>2.0099999999999998</v>
      </c>
      <c r="BR21" s="9">
        <v>8.3010000000000002</v>
      </c>
      <c r="BS21" s="9">
        <v>4.5999999999999996</v>
      </c>
      <c r="BT21" s="9">
        <v>3.702</v>
      </c>
      <c r="BU21" s="9">
        <v>4.5860000000000003</v>
      </c>
      <c r="BV21" s="9">
        <v>1.583</v>
      </c>
      <c r="BW21" s="9">
        <v>3.0030000000000001</v>
      </c>
      <c r="BX21" s="9">
        <v>2.1150000000000002</v>
      </c>
      <c r="BY21" s="9">
        <v>1.272</v>
      </c>
      <c r="BZ21" s="9">
        <v>0.84299999999999997</v>
      </c>
      <c r="CA21" s="9">
        <v>15.641</v>
      </c>
      <c r="CB21" s="9">
        <v>14.253</v>
      </c>
      <c r="CC21" s="9">
        <v>16.62</v>
      </c>
      <c r="CD21" s="9">
        <v>186.92500000000001</v>
      </c>
      <c r="CE21" s="9">
        <v>69.363</v>
      </c>
      <c r="CF21" s="9">
        <v>117.562</v>
      </c>
      <c r="CG21" s="9">
        <v>89.183999999999997</v>
      </c>
      <c r="CH21" s="9">
        <v>30.256</v>
      </c>
      <c r="CI21" s="9">
        <v>58.927999999999997</v>
      </c>
      <c r="CJ21" s="9">
        <v>71.846999999999994</v>
      </c>
      <c r="CK21" s="9">
        <v>23.835999999999999</v>
      </c>
      <c r="CL21" s="9">
        <v>48.011000000000003</v>
      </c>
      <c r="CM21" s="9">
        <v>19.782</v>
      </c>
      <c r="CN21" s="9">
        <v>10.95</v>
      </c>
      <c r="CO21" s="9">
        <v>8.8320000000000007</v>
      </c>
      <c r="CP21" s="9">
        <v>6.1120000000000001</v>
      </c>
      <c r="CQ21" s="9">
        <v>4.32</v>
      </c>
      <c r="CR21" s="9">
        <v>1.7909999999999999</v>
      </c>
      <c r="CS21" s="9">
        <v>10</v>
      </c>
      <c r="CT21" s="9">
        <v>10</v>
      </c>
      <c r="CU21" s="9">
        <v>9.2929999999999993</v>
      </c>
      <c r="CV21" s="9">
        <v>29.780999999999999</v>
      </c>
      <c r="CW21" s="9">
        <v>15.603</v>
      </c>
      <c r="CX21" s="9">
        <v>14.178000000000001</v>
      </c>
      <c r="CY21" s="9">
        <v>7.335</v>
      </c>
      <c r="CZ21" s="9">
        <v>3.7</v>
      </c>
      <c r="DA21" s="9">
        <v>3.6349999999999998</v>
      </c>
      <c r="DB21" s="9">
        <v>12.256</v>
      </c>
      <c r="DC21" s="9">
        <v>4.1280000000000001</v>
      </c>
      <c r="DD21" s="9">
        <v>8.1289999999999996</v>
      </c>
      <c r="DE21" s="9">
        <v>8.3030000000000008</v>
      </c>
      <c r="DF21" s="9">
        <v>5.8879999999999999</v>
      </c>
      <c r="DG21" s="9">
        <v>2.415</v>
      </c>
      <c r="DH21" s="9">
        <v>1.887</v>
      </c>
      <c r="DI21" s="9">
        <v>1.887</v>
      </c>
      <c r="DJ21" s="9">
        <v>0</v>
      </c>
      <c r="DK21" s="9">
        <v>15</v>
      </c>
      <c r="DL21" s="9">
        <v>19.265999999999998</v>
      </c>
      <c r="DM21" s="9">
        <v>13.788</v>
      </c>
      <c r="DN21" s="9">
        <v>13.551</v>
      </c>
      <c r="DO21" s="9">
        <v>4.9340000000000002</v>
      </c>
      <c r="DP21" s="9">
        <v>8.6159999999999997</v>
      </c>
      <c r="DQ21" s="9">
        <v>4.4429999999999996</v>
      </c>
      <c r="DR21" s="9">
        <v>1.3080000000000001</v>
      </c>
      <c r="DS21" s="9">
        <v>3.1360000000000001</v>
      </c>
      <c r="DT21" s="9">
        <v>7.6440000000000001</v>
      </c>
      <c r="DU21" s="9">
        <v>2.8029999999999999</v>
      </c>
      <c r="DV21" s="9">
        <v>4.8410000000000002</v>
      </c>
      <c r="DW21" s="9">
        <v>1.464</v>
      </c>
      <c r="DX21" s="9">
        <v>0.82299999999999995</v>
      </c>
      <c r="DY21" s="9">
        <v>0.64</v>
      </c>
      <c r="DZ21" s="9">
        <v>0</v>
      </c>
      <c r="EA21" s="9">
        <v>0</v>
      </c>
      <c r="EB21" s="9">
        <v>0</v>
      </c>
      <c r="EC21" s="9">
        <v>10</v>
      </c>
      <c r="ED21" s="9">
        <v>13.257999999999999</v>
      </c>
      <c r="EE21" s="9">
        <v>10</v>
      </c>
      <c r="EF21" s="9">
        <v>21.911000000000001</v>
      </c>
      <c r="EG21" s="9">
        <v>12.347</v>
      </c>
      <c r="EH21" s="9">
        <v>9.5640000000000001</v>
      </c>
      <c r="EI21" s="9">
        <v>5.1459999999999999</v>
      </c>
      <c r="EJ21" s="9">
        <v>3.085</v>
      </c>
      <c r="EK21" s="9">
        <v>2.0609999999999999</v>
      </c>
      <c r="EL21" s="9">
        <v>10.951000000000001</v>
      </c>
      <c r="EM21" s="9">
        <v>6.2169999999999996</v>
      </c>
      <c r="EN21" s="9">
        <v>4.734</v>
      </c>
      <c r="EO21" s="9">
        <v>3.4630000000000001</v>
      </c>
      <c r="EP21" s="9">
        <v>0.69399999999999995</v>
      </c>
      <c r="EQ21" s="9">
        <v>2.7690000000000001</v>
      </c>
      <c r="ER21" s="9">
        <v>2.351</v>
      </c>
      <c r="ES21" s="9">
        <v>2.351</v>
      </c>
      <c r="ET21" s="9">
        <v>0</v>
      </c>
      <c r="EU21" s="9">
        <v>15</v>
      </c>
      <c r="EV21" s="9">
        <v>15</v>
      </c>
      <c r="EW21" s="9">
        <v>16</v>
      </c>
      <c r="EX21" s="9">
        <v>173.69900000000001</v>
      </c>
      <c r="EY21" s="9">
        <v>61.563000000000002</v>
      </c>
      <c r="EZ21" s="9">
        <v>112.136</v>
      </c>
      <c r="FA21" s="9">
        <v>81.914000000000001</v>
      </c>
      <c r="FB21" s="9">
        <v>26.324999999999999</v>
      </c>
      <c r="FC21" s="9">
        <v>55.588999999999999</v>
      </c>
      <c r="FD21" s="9">
        <v>66.298000000000002</v>
      </c>
      <c r="FE21" s="9">
        <v>20.579000000000001</v>
      </c>
      <c r="FF21" s="9">
        <v>45.719000000000001</v>
      </c>
      <c r="FG21" s="9">
        <v>19.545999999999999</v>
      </c>
      <c r="FH21" s="9">
        <v>10.744</v>
      </c>
      <c r="FI21" s="9">
        <v>8.8030000000000008</v>
      </c>
      <c r="FJ21" s="9">
        <v>5.9409999999999998</v>
      </c>
      <c r="FK21" s="9">
        <v>3.915</v>
      </c>
      <c r="FL21" s="9">
        <v>2.0259999999999998</v>
      </c>
      <c r="FM21" s="9">
        <v>10</v>
      </c>
      <c r="FN21" s="9">
        <v>10</v>
      </c>
      <c r="FO21" s="9">
        <v>10</v>
      </c>
      <c r="FP21" s="9">
        <v>37.377000000000002</v>
      </c>
      <c r="FQ21" s="9">
        <v>20.038</v>
      </c>
      <c r="FR21" s="9">
        <v>17.338999999999999</v>
      </c>
      <c r="FS21" s="9">
        <v>12.519</v>
      </c>
      <c r="FT21" s="9">
        <v>6.14</v>
      </c>
      <c r="FU21" s="9">
        <v>6.38</v>
      </c>
      <c r="FV21" s="9">
        <v>14.515000000000001</v>
      </c>
      <c r="FW21" s="9">
        <v>5.7670000000000003</v>
      </c>
      <c r="FX21" s="9">
        <v>8.7490000000000006</v>
      </c>
      <c r="FY21" s="9">
        <v>8.52</v>
      </c>
      <c r="FZ21" s="9">
        <v>6.9180000000000001</v>
      </c>
      <c r="GA21" s="9">
        <v>1.603</v>
      </c>
      <c r="GB21" s="9">
        <v>1.8220000000000001</v>
      </c>
      <c r="GC21" s="9">
        <v>1.214</v>
      </c>
      <c r="GD21" s="9">
        <v>0.60799999999999998</v>
      </c>
      <c r="GE21" s="9">
        <v>14.042</v>
      </c>
      <c r="GF21" s="9">
        <v>17.052</v>
      </c>
      <c r="GG21" s="9">
        <v>10</v>
      </c>
      <c r="GH21" s="9">
        <v>17.367000000000001</v>
      </c>
      <c r="GI21" s="9">
        <v>6.492</v>
      </c>
      <c r="GJ21" s="9">
        <v>10.875</v>
      </c>
      <c r="GK21" s="9">
        <v>6.4779999999999998</v>
      </c>
      <c r="GL21" s="9">
        <v>2.8</v>
      </c>
      <c r="GM21" s="9">
        <v>3.6779999999999999</v>
      </c>
      <c r="GN21" s="9">
        <v>8.2850000000000001</v>
      </c>
      <c r="GO21" s="9">
        <v>2.8029999999999999</v>
      </c>
      <c r="GP21" s="9">
        <v>5.4809999999999999</v>
      </c>
      <c r="GQ21" s="9">
        <v>2.6040000000000001</v>
      </c>
      <c r="GR21" s="9">
        <v>0.88900000000000001</v>
      </c>
      <c r="GS21" s="9">
        <v>1.7150000000000001</v>
      </c>
      <c r="GT21" s="9">
        <v>0</v>
      </c>
      <c r="GU21" s="9">
        <v>0</v>
      </c>
      <c r="GV21" s="9">
        <v>0</v>
      </c>
      <c r="GW21" s="9">
        <v>10</v>
      </c>
      <c r="GX21" s="9">
        <v>12.177</v>
      </c>
      <c r="GY21" s="9">
        <v>10</v>
      </c>
      <c r="GZ21" s="9">
        <v>43.847000000000001</v>
      </c>
      <c r="HA21" s="9">
        <v>15.7</v>
      </c>
      <c r="HB21" s="9">
        <v>28.146000000000001</v>
      </c>
      <c r="HC21" s="9">
        <v>12.224</v>
      </c>
      <c r="HD21" s="9">
        <v>3.972</v>
      </c>
      <c r="HE21" s="9">
        <v>8.2520000000000007</v>
      </c>
      <c r="HF21" s="9">
        <v>17.225000000000001</v>
      </c>
      <c r="HG21" s="9">
        <v>3.9870000000000001</v>
      </c>
      <c r="HH21" s="9">
        <v>13.238</v>
      </c>
      <c r="HI21" s="9">
        <v>10.131</v>
      </c>
      <c r="HJ21" s="9">
        <v>4.0830000000000002</v>
      </c>
      <c r="HK21" s="9">
        <v>6.048</v>
      </c>
      <c r="HL21" s="9">
        <v>4.2670000000000003</v>
      </c>
      <c r="HM21" s="9">
        <v>3.6589999999999998</v>
      </c>
      <c r="HN21" s="9">
        <v>0.60799999999999998</v>
      </c>
      <c r="HO21" s="9">
        <v>15</v>
      </c>
      <c r="HP21" s="9">
        <v>18.812000000000001</v>
      </c>
      <c r="HQ21" s="9">
        <v>15</v>
      </c>
      <c r="HR21" s="9">
        <v>34.064999999999998</v>
      </c>
      <c r="HS21" s="9">
        <v>8.9969999999999999</v>
      </c>
      <c r="HT21" s="9">
        <v>25.068999999999999</v>
      </c>
      <c r="HU21" s="9">
        <v>7.5060000000000002</v>
      </c>
      <c r="HV21" s="9">
        <v>0.75800000000000001</v>
      </c>
      <c r="HW21" s="9">
        <v>6.7489999999999997</v>
      </c>
      <c r="HX21" s="9">
        <v>13.522</v>
      </c>
      <c r="HY21" s="9">
        <v>3.7869999999999999</v>
      </c>
      <c r="HZ21" s="9">
        <v>9.7349999999999994</v>
      </c>
      <c r="IA21" s="9">
        <v>9.125</v>
      </c>
      <c r="IB21" s="9">
        <v>2.3319999999999999</v>
      </c>
      <c r="IC21" s="9">
        <v>6.7939999999999996</v>
      </c>
      <c r="ID21" s="9">
        <v>3.9119999999999999</v>
      </c>
      <c r="IE21" s="9">
        <v>2.12</v>
      </c>
      <c r="IF21" s="9">
        <v>1.7909999999999999</v>
      </c>
      <c r="IG21" s="9">
        <v>15</v>
      </c>
      <c r="IH21" s="9">
        <v>19.077999999999999</v>
      </c>
      <c r="II21" s="9">
        <v>15</v>
      </c>
      <c r="IJ21" s="9">
        <v>46.695</v>
      </c>
      <c r="IK21" s="9">
        <v>18.911000000000001</v>
      </c>
      <c r="IL21" s="9">
        <v>27.783999999999999</v>
      </c>
      <c r="IM21" s="9">
        <v>9.9390000000000001</v>
      </c>
      <c r="IN21" s="9">
        <v>3.01</v>
      </c>
      <c r="IO21" s="9">
        <v>6.9290000000000003</v>
      </c>
      <c r="IP21" s="9">
        <v>21.015999999999998</v>
      </c>
      <c r="IQ21" s="9">
        <v>6.6040000000000001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12117</v>
      </c>
      <c r="C1" s="3" t="s">
        <v>12118</v>
      </c>
      <c r="D1" s="3" t="s">
        <v>12119</v>
      </c>
      <c r="E1" s="3" t="s">
        <v>12120</v>
      </c>
      <c r="F1" s="3" t="s">
        <v>12121</v>
      </c>
      <c r="G1" s="3" t="s">
        <v>12122</v>
      </c>
      <c r="H1" s="3" t="s">
        <v>12123</v>
      </c>
      <c r="I1" s="3" t="s">
        <v>12124</v>
      </c>
      <c r="J1" s="3" t="s">
        <v>12125</v>
      </c>
      <c r="K1" s="3" t="s">
        <v>12126</v>
      </c>
      <c r="L1" s="3" t="s">
        <v>11947</v>
      </c>
      <c r="M1" s="3" t="s">
        <v>11948</v>
      </c>
      <c r="N1" s="3" t="s">
        <v>11949</v>
      </c>
      <c r="O1" s="3" t="s">
        <v>11950</v>
      </c>
      <c r="P1" s="3" t="s">
        <v>11951</v>
      </c>
      <c r="Q1" s="3" t="s">
        <v>11952</v>
      </c>
      <c r="R1" s="3" t="s">
        <v>11953</v>
      </c>
      <c r="S1" s="3" t="s">
        <v>11954</v>
      </c>
      <c r="T1" s="3" t="s">
        <v>11955</v>
      </c>
      <c r="U1" s="3" t="s">
        <v>11956</v>
      </c>
      <c r="V1" s="3" t="s">
        <v>11957</v>
      </c>
      <c r="W1" s="3" t="s">
        <v>11958</v>
      </c>
      <c r="X1" s="3" t="s">
        <v>11959</v>
      </c>
      <c r="Y1" s="3" t="s">
        <v>11960</v>
      </c>
      <c r="Z1" s="3" t="s">
        <v>11961</v>
      </c>
      <c r="AA1" s="3" t="s">
        <v>11962</v>
      </c>
      <c r="AB1" s="3" t="s">
        <v>11963</v>
      </c>
      <c r="AC1" s="3" t="s">
        <v>11964</v>
      </c>
      <c r="AD1" s="3" t="s">
        <v>11785</v>
      </c>
      <c r="AE1" s="3" t="s">
        <v>11786</v>
      </c>
      <c r="AF1" s="3" t="s">
        <v>11787</v>
      </c>
      <c r="AG1" s="3" t="s">
        <v>11788</v>
      </c>
      <c r="AH1" s="3" t="s">
        <v>11789</v>
      </c>
      <c r="AI1" s="3" t="s">
        <v>11790</v>
      </c>
      <c r="AJ1" s="3" t="s">
        <v>11791</v>
      </c>
      <c r="AK1" s="3" t="s">
        <v>11792</v>
      </c>
      <c r="AL1" s="3" t="s">
        <v>11793</v>
      </c>
      <c r="AM1" s="3" t="s">
        <v>11794</v>
      </c>
      <c r="AN1" s="3" t="s">
        <v>11795</v>
      </c>
      <c r="AO1" s="3" t="s">
        <v>11796</v>
      </c>
      <c r="AP1" s="3" t="s">
        <v>11797</v>
      </c>
      <c r="AQ1" s="3" t="s">
        <v>11798</v>
      </c>
      <c r="AR1" s="3" t="s">
        <v>11799</v>
      </c>
      <c r="AS1" s="3" t="s">
        <v>11800</v>
      </c>
      <c r="AT1" s="3" t="s">
        <v>11801</v>
      </c>
      <c r="AU1" s="3" t="s">
        <v>11802</v>
      </c>
      <c r="AV1" s="3" t="s">
        <v>12271</v>
      </c>
      <c r="AW1" s="3" t="s">
        <v>12272</v>
      </c>
      <c r="AX1" s="3" t="s">
        <v>12273</v>
      </c>
      <c r="AY1" s="3" t="s">
        <v>12274</v>
      </c>
      <c r="AZ1" s="3" t="s">
        <v>12275</v>
      </c>
      <c r="BA1" s="3" t="s">
        <v>12276</v>
      </c>
      <c r="BB1" s="3" t="s">
        <v>12277</v>
      </c>
      <c r="BC1" s="3" t="s">
        <v>12278</v>
      </c>
      <c r="BD1" s="3" t="s">
        <v>12279</v>
      </c>
      <c r="BE1" s="3" t="s">
        <v>12280</v>
      </c>
      <c r="BF1" s="3" t="s">
        <v>12281</v>
      </c>
      <c r="BG1" s="3" t="s">
        <v>12282</v>
      </c>
      <c r="BH1" s="3" t="s">
        <v>12283</v>
      </c>
      <c r="BI1" s="3" t="s">
        <v>12284</v>
      </c>
      <c r="BJ1" s="3" t="s">
        <v>12285</v>
      </c>
      <c r="BK1" s="3" t="s">
        <v>12286</v>
      </c>
      <c r="BL1" s="3" t="s">
        <v>12287</v>
      </c>
      <c r="BM1" s="3" t="s">
        <v>12288</v>
      </c>
      <c r="BN1" s="3" t="s">
        <v>12595</v>
      </c>
      <c r="BO1" s="3" t="s">
        <v>12596</v>
      </c>
      <c r="BP1" s="3" t="s">
        <v>12597</v>
      </c>
      <c r="BQ1" s="3" t="s">
        <v>12598</v>
      </c>
      <c r="BR1" s="3" t="s">
        <v>12599</v>
      </c>
      <c r="BS1" s="3" t="s">
        <v>12600</v>
      </c>
      <c r="BT1" s="3" t="s">
        <v>12601</v>
      </c>
      <c r="BU1" s="3" t="s">
        <v>12602</v>
      </c>
      <c r="BV1" s="3" t="s">
        <v>12603</v>
      </c>
      <c r="BW1" s="3" t="s">
        <v>12604</v>
      </c>
      <c r="BX1" s="3" t="s">
        <v>12605</v>
      </c>
      <c r="BY1" s="3" t="s">
        <v>12606</v>
      </c>
      <c r="BZ1" s="3" t="s">
        <v>12607</v>
      </c>
      <c r="CA1" s="3" t="s">
        <v>12608</v>
      </c>
      <c r="CB1" s="3" t="s">
        <v>12609</v>
      </c>
      <c r="CC1" s="3" t="s">
        <v>12610</v>
      </c>
      <c r="CD1" s="3" t="s">
        <v>12611</v>
      </c>
      <c r="CE1" s="3" t="s">
        <v>12612</v>
      </c>
      <c r="CF1" s="3" t="s">
        <v>12433</v>
      </c>
      <c r="CG1" s="3" t="s">
        <v>12434</v>
      </c>
      <c r="CH1" s="3" t="s">
        <v>12435</v>
      </c>
      <c r="CI1" s="3" t="s">
        <v>12436</v>
      </c>
      <c r="CJ1" s="3" t="s">
        <v>12437</v>
      </c>
      <c r="CK1" s="3" t="s">
        <v>12438</v>
      </c>
      <c r="CL1" s="3" t="s">
        <v>12439</v>
      </c>
      <c r="CM1" s="3" t="s">
        <v>12440</v>
      </c>
      <c r="CN1" s="3" t="s">
        <v>12441</v>
      </c>
      <c r="CO1" s="3" t="s">
        <v>12442</v>
      </c>
      <c r="CP1" s="3" t="s">
        <v>12443</v>
      </c>
      <c r="CQ1" s="3" t="s">
        <v>12444</v>
      </c>
      <c r="CR1" s="3" t="s">
        <v>12445</v>
      </c>
      <c r="CS1" s="3" t="s">
        <v>12446</v>
      </c>
      <c r="CT1" s="3" t="s">
        <v>12447</v>
      </c>
      <c r="CU1" s="3" t="s">
        <v>12448</v>
      </c>
      <c r="CV1" s="3" t="s">
        <v>12449</v>
      </c>
      <c r="CW1" s="3" t="s">
        <v>12450</v>
      </c>
      <c r="CX1" s="3" t="s">
        <v>2343</v>
      </c>
      <c r="CY1" s="3" t="s">
        <v>2344</v>
      </c>
      <c r="CZ1" s="3" t="s">
        <v>2345</v>
      </c>
      <c r="DA1" s="3" t="s">
        <v>2346</v>
      </c>
      <c r="DB1" s="3" t="s">
        <v>2347</v>
      </c>
      <c r="DC1" s="3" t="s">
        <v>2348</v>
      </c>
      <c r="DD1" s="3" t="s">
        <v>2349</v>
      </c>
      <c r="DE1" s="3" t="s">
        <v>2350</v>
      </c>
      <c r="DF1" s="3" t="s">
        <v>2351</v>
      </c>
      <c r="DG1" s="3" t="s">
        <v>2352</v>
      </c>
      <c r="DH1" s="3" t="s">
        <v>2353</v>
      </c>
      <c r="DI1" s="3" t="s">
        <v>2354</v>
      </c>
      <c r="DJ1" s="3" t="s">
        <v>2355</v>
      </c>
      <c r="DK1" s="3" t="s">
        <v>2356</v>
      </c>
      <c r="DL1" s="3" t="s">
        <v>2357</v>
      </c>
      <c r="DM1" s="3" t="s">
        <v>2358</v>
      </c>
      <c r="DN1" s="3" t="s">
        <v>2359</v>
      </c>
      <c r="DO1" s="3" t="s">
        <v>2360</v>
      </c>
      <c r="DP1" s="3" t="s">
        <v>2361</v>
      </c>
      <c r="DQ1" s="3" t="s">
        <v>2362</v>
      </c>
      <c r="DR1" s="3" t="s">
        <v>2363</v>
      </c>
      <c r="DS1" s="3" t="s">
        <v>2364</v>
      </c>
      <c r="DT1" s="3" t="s">
        <v>2365</v>
      </c>
      <c r="DU1" s="3" t="s">
        <v>2366</v>
      </c>
      <c r="DV1" s="3" t="s">
        <v>2367</v>
      </c>
      <c r="DW1" s="3" t="s">
        <v>2368</v>
      </c>
      <c r="DX1" s="3" t="s">
        <v>2369</v>
      </c>
      <c r="DY1" s="3" t="s">
        <v>2370</v>
      </c>
      <c r="DZ1" s="3" t="s">
        <v>2371</v>
      </c>
      <c r="EA1" s="3" t="s">
        <v>2372</v>
      </c>
      <c r="EB1" s="3" t="s">
        <v>2373</v>
      </c>
      <c r="EC1" s="3" t="s">
        <v>2374</v>
      </c>
      <c r="ED1" s="3" t="s">
        <v>2375</v>
      </c>
      <c r="EE1" s="3" t="s">
        <v>2376</v>
      </c>
      <c r="EF1" s="3" t="s">
        <v>2377</v>
      </c>
      <c r="EG1" s="3" t="s">
        <v>2378</v>
      </c>
      <c r="EH1" s="3" t="s">
        <v>12757</v>
      </c>
      <c r="EI1" s="3" t="s">
        <v>12758</v>
      </c>
      <c r="EJ1" s="3" t="s">
        <v>12759</v>
      </c>
      <c r="EK1" s="3" t="s">
        <v>12760</v>
      </c>
      <c r="EL1" s="3" t="s">
        <v>12761</v>
      </c>
      <c r="EM1" s="3" t="s">
        <v>12762</v>
      </c>
      <c r="EN1" s="3" t="s">
        <v>12763</v>
      </c>
      <c r="EO1" s="3" t="s">
        <v>12764</v>
      </c>
      <c r="EP1" s="3" t="s">
        <v>12765</v>
      </c>
      <c r="EQ1" s="3" t="s">
        <v>12766</v>
      </c>
      <c r="ER1" s="3" t="s">
        <v>12767</v>
      </c>
      <c r="ES1" s="3" t="s">
        <v>12768</v>
      </c>
      <c r="ET1" s="3" t="s">
        <v>12769</v>
      </c>
      <c r="EU1" s="3" t="s">
        <v>12770</v>
      </c>
      <c r="EV1" s="3" t="s">
        <v>12771</v>
      </c>
      <c r="EW1" s="3" t="s">
        <v>12772</v>
      </c>
      <c r="EX1" s="3" t="s">
        <v>12773</v>
      </c>
      <c r="EY1" s="3" t="s">
        <v>12774</v>
      </c>
      <c r="EZ1" s="3" t="s">
        <v>2325</v>
      </c>
      <c r="FA1" s="3" t="s">
        <v>2326</v>
      </c>
      <c r="FB1" s="3" t="s">
        <v>2327</v>
      </c>
      <c r="FC1" s="3" t="s">
        <v>2328</v>
      </c>
      <c r="FD1" s="3" t="s">
        <v>2329</v>
      </c>
      <c r="FE1" s="3" t="s">
        <v>2330</v>
      </c>
      <c r="FF1" s="3" t="s">
        <v>2331</v>
      </c>
      <c r="FG1" s="3" t="s">
        <v>2332</v>
      </c>
      <c r="FH1" s="3" t="s">
        <v>2333</v>
      </c>
      <c r="FI1" s="3" t="s">
        <v>2334</v>
      </c>
      <c r="FJ1" s="3" t="s">
        <v>2335</v>
      </c>
      <c r="FK1" s="3" t="s">
        <v>2336</v>
      </c>
      <c r="FL1" s="3" t="s">
        <v>2337</v>
      </c>
      <c r="FM1" s="3" t="s">
        <v>2338</v>
      </c>
      <c r="FN1" s="3" t="s">
        <v>2339</v>
      </c>
      <c r="FO1" s="3" t="s">
        <v>2340</v>
      </c>
      <c r="FP1" s="3" t="s">
        <v>2341</v>
      </c>
      <c r="FQ1" s="3" t="s">
        <v>2342</v>
      </c>
      <c r="FR1" s="3" t="s">
        <v>12919</v>
      </c>
      <c r="FS1" s="3" t="s">
        <v>12920</v>
      </c>
      <c r="FT1" s="3" t="s">
        <v>12921</v>
      </c>
      <c r="FU1" s="3" t="s">
        <v>12922</v>
      </c>
      <c r="FV1" s="3" t="s">
        <v>12923</v>
      </c>
      <c r="FW1" s="3" t="s">
        <v>12924</v>
      </c>
      <c r="FX1" s="3" t="s">
        <v>12925</v>
      </c>
      <c r="FY1" s="3" t="s">
        <v>12926</v>
      </c>
      <c r="FZ1" s="3" t="s">
        <v>12927</v>
      </c>
      <c r="GA1" s="3" t="s">
        <v>12928</v>
      </c>
      <c r="GB1" s="3" t="s">
        <v>12929</v>
      </c>
      <c r="GC1" s="3" t="s">
        <v>12930</v>
      </c>
      <c r="GD1" s="3" t="s">
        <v>12931</v>
      </c>
      <c r="GE1" s="3" t="s">
        <v>12932</v>
      </c>
      <c r="GF1" s="3" t="s">
        <v>12933</v>
      </c>
      <c r="GG1" s="3" t="s">
        <v>12934</v>
      </c>
      <c r="GH1" s="3" t="s">
        <v>12935</v>
      </c>
      <c r="GI1" s="3" t="s">
        <v>12936</v>
      </c>
      <c r="GJ1" s="3" t="s">
        <v>2379</v>
      </c>
      <c r="GK1" s="3" t="s">
        <v>2380</v>
      </c>
      <c r="GL1" s="3" t="s">
        <v>2381</v>
      </c>
      <c r="GM1" s="3" t="s">
        <v>2382</v>
      </c>
      <c r="GN1" s="3" t="s">
        <v>2383</v>
      </c>
      <c r="GO1" s="3" t="s">
        <v>2384</v>
      </c>
      <c r="GP1" s="3" t="s">
        <v>2385</v>
      </c>
      <c r="GQ1" s="3" t="s">
        <v>2386</v>
      </c>
      <c r="GR1" s="3" t="s">
        <v>2387</v>
      </c>
      <c r="GS1" s="3" t="s">
        <v>2388</v>
      </c>
      <c r="GT1" s="3" t="s">
        <v>2389</v>
      </c>
      <c r="GU1" s="3" t="s">
        <v>2390</v>
      </c>
      <c r="GV1" s="3" t="s">
        <v>2391</v>
      </c>
      <c r="GW1" s="3" t="s">
        <v>2392</v>
      </c>
      <c r="GX1" s="3" t="s">
        <v>2393</v>
      </c>
      <c r="GY1" s="3" t="s">
        <v>2394</v>
      </c>
      <c r="GZ1" s="3" t="s">
        <v>2395</v>
      </c>
      <c r="HA1" s="3" t="s">
        <v>2396</v>
      </c>
      <c r="HB1" s="3" t="s">
        <v>2397</v>
      </c>
      <c r="HC1" s="3" t="s">
        <v>2398</v>
      </c>
      <c r="HD1" s="3" t="s">
        <v>2399</v>
      </c>
      <c r="HE1" s="3" t="s">
        <v>2400</v>
      </c>
      <c r="HF1" s="3" t="s">
        <v>2401</v>
      </c>
      <c r="HG1" s="3" t="s">
        <v>2402</v>
      </c>
      <c r="HH1" s="3" t="s">
        <v>2403</v>
      </c>
      <c r="HI1" s="3" t="s">
        <v>2404</v>
      </c>
      <c r="HJ1" s="3" t="s">
        <v>2405</v>
      </c>
      <c r="HK1" s="3" t="s">
        <v>2406</v>
      </c>
      <c r="HL1" s="3" t="s">
        <v>2407</v>
      </c>
      <c r="HM1" s="3" t="s">
        <v>2408</v>
      </c>
      <c r="HN1" s="3" t="s">
        <v>2409</v>
      </c>
      <c r="HO1" s="3" t="s">
        <v>2410</v>
      </c>
      <c r="HP1" s="3" t="s">
        <v>2411</v>
      </c>
      <c r="HQ1" s="3" t="s">
        <v>2412</v>
      </c>
      <c r="HR1" s="3" t="s">
        <v>2413</v>
      </c>
      <c r="HS1" s="3" t="s">
        <v>2414</v>
      </c>
      <c r="HT1" s="3" t="s">
        <v>2415</v>
      </c>
      <c r="HU1" s="3" t="s">
        <v>2416</v>
      </c>
      <c r="HV1" s="3" t="s">
        <v>2417</v>
      </c>
      <c r="HW1" s="3" t="s">
        <v>2418</v>
      </c>
      <c r="HX1" s="3" t="s">
        <v>2419</v>
      </c>
      <c r="HY1" s="3" t="s">
        <v>2420</v>
      </c>
      <c r="HZ1" s="3" t="s">
        <v>2421</v>
      </c>
      <c r="IA1" s="3" t="s">
        <v>2422</v>
      </c>
      <c r="IB1" s="3" t="s">
        <v>2423</v>
      </c>
      <c r="IC1" s="3" t="s">
        <v>2424</v>
      </c>
      <c r="ID1" s="3" t="s">
        <v>2425</v>
      </c>
      <c r="IE1" s="3" t="s">
        <v>2426</v>
      </c>
      <c r="IF1" s="3" t="s">
        <v>2427</v>
      </c>
      <c r="IG1" s="3" t="s">
        <v>2428</v>
      </c>
      <c r="IH1" s="3" t="s">
        <v>2429</v>
      </c>
      <c r="II1" s="3" t="s">
        <v>2430</v>
      </c>
      <c r="IJ1" s="3" t="s">
        <v>2431</v>
      </c>
      <c r="IK1" s="3" t="s">
        <v>2432</v>
      </c>
      <c r="IL1" s="3" t="s">
        <v>2433</v>
      </c>
      <c r="IM1" s="3" t="s">
        <v>2434</v>
      </c>
      <c r="IN1" s="3" t="s">
        <v>2435</v>
      </c>
      <c r="IO1" s="3" t="s">
        <v>2436</v>
      </c>
      <c r="IP1" s="3" t="s">
        <v>2437</v>
      </c>
      <c r="IQ1" s="3" t="s">
        <v>2438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2439</v>
      </c>
      <c r="C10" s="8" t="s">
        <v>2440</v>
      </c>
      <c r="D10" s="8" t="s">
        <v>2441</v>
      </c>
      <c r="E10" s="8" t="s">
        <v>2442</v>
      </c>
      <c r="F10" s="8" t="s">
        <v>2443</v>
      </c>
      <c r="G10" s="8" t="s">
        <v>2444</v>
      </c>
      <c r="H10" s="8" t="s">
        <v>2445</v>
      </c>
      <c r="I10" s="8" t="s">
        <v>2446</v>
      </c>
      <c r="J10" s="8" t="s">
        <v>2447</v>
      </c>
      <c r="K10" s="8" t="s">
        <v>2448</v>
      </c>
      <c r="L10" s="8" t="s">
        <v>2449</v>
      </c>
      <c r="M10" s="8" t="s">
        <v>2450</v>
      </c>
      <c r="N10" s="8" t="s">
        <v>2451</v>
      </c>
      <c r="O10" s="8" t="s">
        <v>2452</v>
      </c>
      <c r="P10" s="8" t="s">
        <v>2453</v>
      </c>
      <c r="Q10" s="8" t="s">
        <v>2454</v>
      </c>
      <c r="R10" s="8" t="s">
        <v>2455</v>
      </c>
      <c r="S10" s="8" t="s">
        <v>2456</v>
      </c>
      <c r="T10" s="8" t="s">
        <v>2457</v>
      </c>
      <c r="U10" s="8" t="s">
        <v>2458</v>
      </c>
      <c r="V10" s="8" t="s">
        <v>2459</v>
      </c>
      <c r="W10" s="8" t="s">
        <v>2460</v>
      </c>
      <c r="X10" s="8" t="s">
        <v>2461</v>
      </c>
      <c r="Y10" s="8" t="s">
        <v>2462</v>
      </c>
      <c r="Z10" s="8" t="s">
        <v>2463</v>
      </c>
      <c r="AA10" s="8" t="s">
        <v>2464</v>
      </c>
      <c r="AB10" s="8" t="s">
        <v>2465</v>
      </c>
      <c r="AC10" s="8" t="s">
        <v>2466</v>
      </c>
      <c r="AD10" s="8" t="s">
        <v>2467</v>
      </c>
      <c r="AE10" s="8" t="s">
        <v>2468</v>
      </c>
      <c r="AF10" s="8" t="s">
        <v>2469</v>
      </c>
      <c r="AG10" s="8" t="s">
        <v>2470</v>
      </c>
      <c r="AH10" s="8" t="s">
        <v>2471</v>
      </c>
      <c r="AI10" s="8" t="s">
        <v>2472</v>
      </c>
      <c r="AJ10" s="8" t="s">
        <v>2473</v>
      </c>
      <c r="AK10" s="8" t="s">
        <v>2474</v>
      </c>
      <c r="AL10" s="8" t="s">
        <v>2475</v>
      </c>
      <c r="AM10" s="8" t="s">
        <v>2476</v>
      </c>
      <c r="AN10" s="8" t="s">
        <v>2477</v>
      </c>
      <c r="AO10" s="8" t="s">
        <v>2478</v>
      </c>
      <c r="AP10" s="8" t="s">
        <v>2479</v>
      </c>
      <c r="AQ10" s="8" t="s">
        <v>2480</v>
      </c>
      <c r="AR10" s="8" t="s">
        <v>2481</v>
      </c>
      <c r="AS10" s="8" t="s">
        <v>2482</v>
      </c>
      <c r="AT10" s="8" t="s">
        <v>2483</v>
      </c>
      <c r="AU10" s="8" t="s">
        <v>2484</v>
      </c>
      <c r="AV10" s="8" t="s">
        <v>2485</v>
      </c>
      <c r="AW10" s="8" t="s">
        <v>2486</v>
      </c>
      <c r="AX10" s="8" t="s">
        <v>2487</v>
      </c>
      <c r="AY10" s="8" t="s">
        <v>2488</v>
      </c>
      <c r="AZ10" s="8" t="s">
        <v>2489</v>
      </c>
      <c r="BA10" s="8" t="s">
        <v>2490</v>
      </c>
      <c r="BB10" s="8" t="s">
        <v>2491</v>
      </c>
      <c r="BC10" s="8" t="s">
        <v>2492</v>
      </c>
      <c r="BD10" s="8" t="s">
        <v>2493</v>
      </c>
      <c r="BE10" s="8" t="s">
        <v>2494</v>
      </c>
      <c r="BF10" s="8" t="s">
        <v>2495</v>
      </c>
      <c r="BG10" s="8" t="s">
        <v>2496</v>
      </c>
      <c r="BH10" s="8" t="s">
        <v>2497</v>
      </c>
      <c r="BI10" s="8" t="s">
        <v>2498</v>
      </c>
      <c r="BJ10" s="8" t="s">
        <v>2499</v>
      </c>
      <c r="BK10" s="8" t="s">
        <v>2500</v>
      </c>
      <c r="BL10" s="8" t="s">
        <v>2501</v>
      </c>
      <c r="BM10" s="8" t="s">
        <v>2502</v>
      </c>
      <c r="BN10" s="8" t="s">
        <v>2503</v>
      </c>
      <c r="BO10" s="8" t="s">
        <v>2504</v>
      </c>
      <c r="BP10" s="8" t="s">
        <v>2505</v>
      </c>
      <c r="BQ10" s="8" t="s">
        <v>2506</v>
      </c>
      <c r="BR10" s="8" t="s">
        <v>2507</v>
      </c>
      <c r="BS10" s="8" t="s">
        <v>2508</v>
      </c>
      <c r="BT10" s="8" t="s">
        <v>2509</v>
      </c>
      <c r="BU10" s="8" t="s">
        <v>2510</v>
      </c>
      <c r="BV10" s="8" t="s">
        <v>2511</v>
      </c>
      <c r="BW10" s="8" t="s">
        <v>2512</v>
      </c>
      <c r="BX10" s="8" t="s">
        <v>2513</v>
      </c>
      <c r="BY10" s="8" t="s">
        <v>2514</v>
      </c>
      <c r="BZ10" s="8" t="s">
        <v>2515</v>
      </c>
      <c r="CA10" s="8" t="s">
        <v>2516</v>
      </c>
      <c r="CB10" s="8" t="s">
        <v>2517</v>
      </c>
      <c r="CC10" s="8" t="s">
        <v>2518</v>
      </c>
      <c r="CD10" s="8" t="s">
        <v>2519</v>
      </c>
      <c r="CE10" s="8" t="s">
        <v>2520</v>
      </c>
      <c r="CF10" s="8" t="s">
        <v>2521</v>
      </c>
      <c r="CG10" s="8" t="s">
        <v>2522</v>
      </c>
      <c r="CH10" s="8" t="s">
        <v>2523</v>
      </c>
      <c r="CI10" s="8" t="s">
        <v>2524</v>
      </c>
      <c r="CJ10" s="8" t="s">
        <v>2525</v>
      </c>
      <c r="CK10" s="8" t="s">
        <v>2526</v>
      </c>
      <c r="CL10" s="8" t="s">
        <v>2527</v>
      </c>
      <c r="CM10" s="8" t="s">
        <v>2528</v>
      </c>
      <c r="CN10" s="8" t="s">
        <v>2529</v>
      </c>
      <c r="CO10" s="8" t="s">
        <v>2530</v>
      </c>
      <c r="CP10" s="8" t="s">
        <v>2531</v>
      </c>
      <c r="CQ10" s="8" t="s">
        <v>2532</v>
      </c>
      <c r="CR10" s="8" t="s">
        <v>2533</v>
      </c>
      <c r="CS10" s="8" t="s">
        <v>2534</v>
      </c>
      <c r="CT10" s="8" t="s">
        <v>2535</v>
      </c>
      <c r="CU10" s="8" t="s">
        <v>2536</v>
      </c>
      <c r="CV10" s="8" t="s">
        <v>2537</v>
      </c>
      <c r="CW10" s="8" t="s">
        <v>2538</v>
      </c>
      <c r="CX10" s="8" t="s">
        <v>2539</v>
      </c>
      <c r="CY10" s="8" t="s">
        <v>2540</v>
      </c>
      <c r="CZ10" s="8" t="s">
        <v>2541</v>
      </c>
      <c r="DA10" s="8" t="s">
        <v>2542</v>
      </c>
      <c r="DB10" s="8" t="s">
        <v>2543</v>
      </c>
      <c r="DC10" s="8" t="s">
        <v>2544</v>
      </c>
      <c r="DD10" s="8" t="s">
        <v>2545</v>
      </c>
      <c r="DE10" s="8" t="s">
        <v>2546</v>
      </c>
      <c r="DF10" s="8" t="s">
        <v>2547</v>
      </c>
      <c r="DG10" s="8" t="s">
        <v>2548</v>
      </c>
      <c r="DH10" s="8" t="s">
        <v>2549</v>
      </c>
      <c r="DI10" s="8" t="s">
        <v>2550</v>
      </c>
      <c r="DJ10" s="8" t="s">
        <v>2551</v>
      </c>
      <c r="DK10" s="8" t="s">
        <v>2552</v>
      </c>
      <c r="DL10" s="8" t="s">
        <v>2553</v>
      </c>
      <c r="DM10" s="8" t="s">
        <v>2554</v>
      </c>
      <c r="DN10" s="8" t="s">
        <v>2555</v>
      </c>
      <c r="DO10" s="8" t="s">
        <v>2556</v>
      </c>
      <c r="DP10" s="8" t="s">
        <v>2557</v>
      </c>
      <c r="DQ10" s="8" t="s">
        <v>2558</v>
      </c>
      <c r="DR10" s="8" t="s">
        <v>2559</v>
      </c>
      <c r="DS10" s="8" t="s">
        <v>2560</v>
      </c>
      <c r="DT10" s="8" t="s">
        <v>2561</v>
      </c>
      <c r="DU10" s="8" t="s">
        <v>2562</v>
      </c>
      <c r="DV10" s="8" t="s">
        <v>2563</v>
      </c>
      <c r="DW10" s="8" t="s">
        <v>2564</v>
      </c>
      <c r="DX10" s="8" t="s">
        <v>2565</v>
      </c>
      <c r="DY10" s="8" t="s">
        <v>2566</v>
      </c>
      <c r="DZ10" s="8" t="s">
        <v>2567</v>
      </c>
      <c r="EA10" s="8" t="s">
        <v>2568</v>
      </c>
      <c r="EB10" s="8" t="s">
        <v>2569</v>
      </c>
      <c r="EC10" s="8" t="s">
        <v>2570</v>
      </c>
      <c r="ED10" s="8" t="s">
        <v>2571</v>
      </c>
      <c r="EE10" s="8" t="s">
        <v>2572</v>
      </c>
      <c r="EF10" s="8" t="s">
        <v>2573</v>
      </c>
      <c r="EG10" s="8" t="s">
        <v>2574</v>
      </c>
      <c r="EH10" s="8" t="s">
        <v>2575</v>
      </c>
      <c r="EI10" s="8" t="s">
        <v>2576</v>
      </c>
      <c r="EJ10" s="8" t="s">
        <v>2577</v>
      </c>
      <c r="EK10" s="8" t="s">
        <v>2578</v>
      </c>
      <c r="EL10" s="8" t="s">
        <v>2579</v>
      </c>
      <c r="EM10" s="8" t="s">
        <v>2580</v>
      </c>
      <c r="EN10" s="8" t="s">
        <v>2581</v>
      </c>
      <c r="EO10" s="8" t="s">
        <v>2582</v>
      </c>
      <c r="EP10" s="8" t="s">
        <v>2583</v>
      </c>
      <c r="EQ10" s="8" t="s">
        <v>2584</v>
      </c>
      <c r="ER10" s="8" t="s">
        <v>2585</v>
      </c>
      <c r="ES10" s="8" t="s">
        <v>2586</v>
      </c>
      <c r="ET10" s="8" t="s">
        <v>2587</v>
      </c>
      <c r="EU10" s="8" t="s">
        <v>2588</v>
      </c>
      <c r="EV10" s="8" t="s">
        <v>2589</v>
      </c>
      <c r="EW10" s="8" t="s">
        <v>2590</v>
      </c>
      <c r="EX10" s="8" t="s">
        <v>2591</v>
      </c>
      <c r="EY10" s="8" t="s">
        <v>2592</v>
      </c>
      <c r="EZ10" s="8" t="s">
        <v>2593</v>
      </c>
      <c r="FA10" s="8" t="s">
        <v>2594</v>
      </c>
      <c r="FB10" s="8" t="s">
        <v>2595</v>
      </c>
      <c r="FC10" s="8" t="s">
        <v>2596</v>
      </c>
      <c r="FD10" s="8" t="s">
        <v>2597</v>
      </c>
      <c r="FE10" s="8" t="s">
        <v>2598</v>
      </c>
      <c r="FF10" s="8" t="s">
        <v>2599</v>
      </c>
      <c r="FG10" s="8" t="s">
        <v>2600</v>
      </c>
      <c r="FH10" s="8" t="s">
        <v>2601</v>
      </c>
      <c r="FI10" s="8" t="s">
        <v>2602</v>
      </c>
      <c r="FJ10" s="8" t="s">
        <v>2603</v>
      </c>
      <c r="FK10" s="8" t="s">
        <v>2604</v>
      </c>
      <c r="FL10" s="8" t="s">
        <v>2605</v>
      </c>
      <c r="FM10" s="8" t="s">
        <v>2606</v>
      </c>
      <c r="FN10" s="8" t="s">
        <v>2607</v>
      </c>
      <c r="FO10" s="8" t="s">
        <v>2608</v>
      </c>
      <c r="FP10" s="8" t="s">
        <v>2609</v>
      </c>
      <c r="FQ10" s="8" t="s">
        <v>2610</v>
      </c>
      <c r="FR10" s="8" t="s">
        <v>2611</v>
      </c>
      <c r="FS10" s="8" t="s">
        <v>2612</v>
      </c>
      <c r="FT10" s="8" t="s">
        <v>2613</v>
      </c>
      <c r="FU10" s="8" t="s">
        <v>2614</v>
      </c>
      <c r="FV10" s="8" t="s">
        <v>2615</v>
      </c>
      <c r="FW10" s="8" t="s">
        <v>2616</v>
      </c>
      <c r="FX10" s="8" t="s">
        <v>2617</v>
      </c>
      <c r="FY10" s="8" t="s">
        <v>2618</v>
      </c>
      <c r="FZ10" s="8" t="s">
        <v>2619</v>
      </c>
      <c r="GA10" s="8" t="s">
        <v>2620</v>
      </c>
      <c r="GB10" s="8" t="s">
        <v>2621</v>
      </c>
      <c r="GC10" s="8" t="s">
        <v>2622</v>
      </c>
      <c r="GD10" s="8" t="s">
        <v>2623</v>
      </c>
      <c r="GE10" s="8" t="s">
        <v>2624</v>
      </c>
      <c r="GF10" s="8" t="s">
        <v>2625</v>
      </c>
      <c r="GG10" s="8" t="s">
        <v>2626</v>
      </c>
      <c r="GH10" s="8" t="s">
        <v>2627</v>
      </c>
      <c r="GI10" s="8" t="s">
        <v>2628</v>
      </c>
      <c r="GJ10" s="8" t="s">
        <v>2629</v>
      </c>
      <c r="GK10" s="8" t="s">
        <v>2630</v>
      </c>
      <c r="GL10" s="8" t="s">
        <v>2631</v>
      </c>
      <c r="GM10" s="8" t="s">
        <v>2632</v>
      </c>
      <c r="GN10" s="8" t="s">
        <v>2633</v>
      </c>
      <c r="GO10" s="8" t="s">
        <v>2634</v>
      </c>
      <c r="GP10" s="8" t="s">
        <v>2635</v>
      </c>
      <c r="GQ10" s="8" t="s">
        <v>2636</v>
      </c>
      <c r="GR10" s="8" t="s">
        <v>2637</v>
      </c>
      <c r="GS10" s="8" t="s">
        <v>2638</v>
      </c>
      <c r="GT10" s="8" t="s">
        <v>2639</v>
      </c>
      <c r="GU10" s="8" t="s">
        <v>2640</v>
      </c>
      <c r="GV10" s="8" t="s">
        <v>2641</v>
      </c>
      <c r="GW10" s="8" t="s">
        <v>2642</v>
      </c>
      <c r="GX10" s="8" t="s">
        <v>2643</v>
      </c>
      <c r="GY10" s="8" t="s">
        <v>2644</v>
      </c>
      <c r="GZ10" s="8" t="s">
        <v>2645</v>
      </c>
      <c r="HA10" s="8" t="s">
        <v>2646</v>
      </c>
      <c r="HB10" s="8" t="s">
        <v>2647</v>
      </c>
      <c r="HC10" s="8" t="s">
        <v>2648</v>
      </c>
      <c r="HD10" s="8" t="s">
        <v>2649</v>
      </c>
      <c r="HE10" s="8" t="s">
        <v>2650</v>
      </c>
      <c r="HF10" s="8" t="s">
        <v>2651</v>
      </c>
      <c r="HG10" s="8" t="s">
        <v>2652</v>
      </c>
      <c r="HH10" s="8" t="s">
        <v>2653</v>
      </c>
      <c r="HI10" s="8" t="s">
        <v>2654</v>
      </c>
      <c r="HJ10" s="8" t="s">
        <v>2655</v>
      </c>
      <c r="HK10" s="8" t="s">
        <v>2656</v>
      </c>
      <c r="HL10" s="8" t="s">
        <v>2657</v>
      </c>
      <c r="HM10" s="8" t="s">
        <v>2658</v>
      </c>
      <c r="HN10" s="8" t="s">
        <v>2659</v>
      </c>
      <c r="HO10" s="8" t="s">
        <v>2660</v>
      </c>
      <c r="HP10" s="8" t="s">
        <v>2661</v>
      </c>
      <c r="HQ10" s="8" t="s">
        <v>2662</v>
      </c>
      <c r="HR10" s="8" t="s">
        <v>2663</v>
      </c>
      <c r="HS10" s="8" t="s">
        <v>2664</v>
      </c>
      <c r="HT10" s="8" t="s">
        <v>2665</v>
      </c>
      <c r="HU10" s="8" t="s">
        <v>2666</v>
      </c>
      <c r="HV10" s="8" t="s">
        <v>2667</v>
      </c>
      <c r="HW10" s="8" t="s">
        <v>2668</v>
      </c>
      <c r="HX10" s="8" t="s">
        <v>2669</v>
      </c>
      <c r="HY10" s="8" t="s">
        <v>2670</v>
      </c>
      <c r="HZ10" s="8" t="s">
        <v>2671</v>
      </c>
      <c r="IA10" s="8" t="s">
        <v>2672</v>
      </c>
      <c r="IB10" s="8" t="s">
        <v>2673</v>
      </c>
      <c r="IC10" s="8" t="s">
        <v>2674</v>
      </c>
      <c r="ID10" s="8" t="s">
        <v>2675</v>
      </c>
      <c r="IE10" s="8" t="s">
        <v>2676</v>
      </c>
      <c r="IF10" s="8" t="s">
        <v>2677</v>
      </c>
      <c r="IG10" s="8" t="s">
        <v>2678</v>
      </c>
      <c r="IH10" s="8" t="s">
        <v>2679</v>
      </c>
      <c r="II10" s="8" t="s">
        <v>2680</v>
      </c>
      <c r="IJ10" s="8" t="s">
        <v>2681</v>
      </c>
      <c r="IK10" s="8" t="s">
        <v>2682</v>
      </c>
      <c r="IL10" s="8" t="s">
        <v>2683</v>
      </c>
      <c r="IM10" s="8" t="s">
        <v>2684</v>
      </c>
      <c r="IN10" s="8" t="s">
        <v>2685</v>
      </c>
      <c r="IO10" s="8" t="s">
        <v>2686</v>
      </c>
      <c r="IP10" s="8" t="s">
        <v>2687</v>
      </c>
      <c r="IQ10" s="8" t="s">
        <v>2688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265.517</v>
      </c>
      <c r="GK11" s="9">
        <v>103.187</v>
      </c>
      <c r="GL11" s="9">
        <v>162.33000000000001</v>
      </c>
      <c r="GM11" s="9">
        <v>99.209000000000003</v>
      </c>
      <c r="GN11" s="9">
        <v>32.923000000000002</v>
      </c>
      <c r="GO11" s="9">
        <v>66.286000000000001</v>
      </c>
      <c r="GP11" s="9">
        <v>97.539000000000001</v>
      </c>
      <c r="GQ11" s="9">
        <v>36.238999999999997</v>
      </c>
      <c r="GR11" s="9">
        <v>61.3</v>
      </c>
      <c r="GS11" s="9">
        <v>54.545000000000002</v>
      </c>
      <c r="GT11" s="9">
        <v>23.861000000000001</v>
      </c>
      <c r="GU11" s="9">
        <v>30.683</v>
      </c>
      <c r="GV11" s="9">
        <v>14.224</v>
      </c>
      <c r="GW11" s="9">
        <v>10.164</v>
      </c>
      <c r="GX11" s="9">
        <v>4.0599999999999996</v>
      </c>
      <c r="GY11" s="9">
        <v>12</v>
      </c>
      <c r="GZ11" s="9">
        <v>14</v>
      </c>
      <c r="HA11" s="9">
        <v>10</v>
      </c>
      <c r="HB11" s="9">
        <v>259.87200000000001</v>
      </c>
      <c r="HC11" s="9">
        <v>100.128</v>
      </c>
      <c r="HD11" s="9">
        <v>159.74299999999999</v>
      </c>
      <c r="HE11" s="9">
        <v>95.22</v>
      </c>
      <c r="HF11" s="9">
        <v>30.914000000000001</v>
      </c>
      <c r="HG11" s="9">
        <v>64.305999999999997</v>
      </c>
      <c r="HH11" s="9">
        <v>95.882999999999996</v>
      </c>
      <c r="HI11" s="9">
        <v>35.189</v>
      </c>
      <c r="HJ11" s="9">
        <v>60.692999999999998</v>
      </c>
      <c r="HK11" s="9">
        <v>54.545000000000002</v>
      </c>
      <c r="HL11" s="9">
        <v>23.861000000000001</v>
      </c>
      <c r="HM11" s="9">
        <v>30.683</v>
      </c>
      <c r="HN11" s="9">
        <v>14.224</v>
      </c>
      <c r="HO11" s="9">
        <v>10.164</v>
      </c>
      <c r="HP11" s="9">
        <v>4.0599999999999996</v>
      </c>
      <c r="HQ11" s="9">
        <v>12</v>
      </c>
      <c r="HR11" s="9">
        <v>14.558999999999999</v>
      </c>
      <c r="HS11" s="9">
        <v>10</v>
      </c>
      <c r="HT11" s="9">
        <v>100.288</v>
      </c>
      <c r="HU11" s="9">
        <v>44.816000000000003</v>
      </c>
      <c r="HV11" s="9">
        <v>55.472000000000001</v>
      </c>
      <c r="HW11" s="9">
        <v>41.106000000000002</v>
      </c>
      <c r="HX11" s="9">
        <v>18.420000000000002</v>
      </c>
      <c r="HY11" s="9">
        <v>22.687000000000001</v>
      </c>
      <c r="HZ11" s="9">
        <v>32.594000000000001</v>
      </c>
      <c r="IA11" s="9">
        <v>12.553000000000001</v>
      </c>
      <c r="IB11" s="9">
        <v>20.041</v>
      </c>
      <c r="IC11" s="9">
        <v>21.739000000000001</v>
      </c>
      <c r="ID11" s="9">
        <v>9.9320000000000004</v>
      </c>
      <c r="IE11" s="9">
        <v>11.807</v>
      </c>
      <c r="IF11" s="9">
        <v>4.8479999999999999</v>
      </c>
      <c r="IG11" s="9">
        <v>3.91</v>
      </c>
      <c r="IH11" s="9">
        <v>0.93799999999999994</v>
      </c>
      <c r="II11" s="9">
        <v>10.85</v>
      </c>
      <c r="IJ11" s="9">
        <v>11</v>
      </c>
      <c r="IK11" s="9">
        <v>10</v>
      </c>
      <c r="IL11" s="9">
        <v>90.355000000000004</v>
      </c>
      <c r="IM11" s="9">
        <v>34.130000000000003</v>
      </c>
      <c r="IN11" s="9">
        <v>56.223999999999997</v>
      </c>
      <c r="IO11" s="9">
        <v>23.765000000000001</v>
      </c>
      <c r="IP11" s="9">
        <v>4.8220000000000001</v>
      </c>
      <c r="IQ11" s="9">
        <v>18.943000000000001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275.99900000000002</v>
      </c>
      <c r="GK12" s="9">
        <v>111.254</v>
      </c>
      <c r="GL12" s="9">
        <v>164.745</v>
      </c>
      <c r="GM12" s="9">
        <v>103.126</v>
      </c>
      <c r="GN12" s="9">
        <v>34.908999999999999</v>
      </c>
      <c r="GO12" s="9">
        <v>68.216999999999999</v>
      </c>
      <c r="GP12" s="9">
        <v>113.998</v>
      </c>
      <c r="GQ12" s="9">
        <v>46.164000000000001</v>
      </c>
      <c r="GR12" s="9">
        <v>67.834000000000003</v>
      </c>
      <c r="GS12" s="9">
        <v>39.987000000000002</v>
      </c>
      <c r="GT12" s="9">
        <v>18.468</v>
      </c>
      <c r="GU12" s="9">
        <v>21.518999999999998</v>
      </c>
      <c r="GV12" s="9">
        <v>18.888000000000002</v>
      </c>
      <c r="GW12" s="9">
        <v>11.712</v>
      </c>
      <c r="GX12" s="9">
        <v>7.1760000000000002</v>
      </c>
      <c r="GY12" s="9">
        <v>10</v>
      </c>
      <c r="GZ12" s="9">
        <v>12</v>
      </c>
      <c r="HA12" s="9">
        <v>10</v>
      </c>
      <c r="HB12" s="9">
        <v>268.83300000000003</v>
      </c>
      <c r="HC12" s="9">
        <v>105.67</v>
      </c>
      <c r="HD12" s="9">
        <v>163.16300000000001</v>
      </c>
      <c r="HE12" s="9">
        <v>100.09399999999999</v>
      </c>
      <c r="HF12" s="9">
        <v>33.46</v>
      </c>
      <c r="HG12" s="9">
        <v>66.634</v>
      </c>
      <c r="HH12" s="9">
        <v>110.41800000000001</v>
      </c>
      <c r="HI12" s="9">
        <v>42.584000000000003</v>
      </c>
      <c r="HJ12" s="9">
        <v>67.834000000000003</v>
      </c>
      <c r="HK12" s="9">
        <v>39.432000000000002</v>
      </c>
      <c r="HL12" s="9">
        <v>17.913</v>
      </c>
      <c r="HM12" s="9">
        <v>21.518999999999998</v>
      </c>
      <c r="HN12" s="9">
        <v>18.888000000000002</v>
      </c>
      <c r="HO12" s="9">
        <v>11.712</v>
      </c>
      <c r="HP12" s="9">
        <v>7.1760000000000002</v>
      </c>
      <c r="HQ12" s="9">
        <v>10</v>
      </c>
      <c r="HR12" s="9">
        <v>12</v>
      </c>
      <c r="HS12" s="9">
        <v>10</v>
      </c>
      <c r="HT12" s="9">
        <v>101.044</v>
      </c>
      <c r="HU12" s="9">
        <v>47.771000000000001</v>
      </c>
      <c r="HV12" s="9">
        <v>53.273000000000003</v>
      </c>
      <c r="HW12" s="9">
        <v>43.493000000000002</v>
      </c>
      <c r="HX12" s="9">
        <v>19.908999999999999</v>
      </c>
      <c r="HY12" s="9">
        <v>23.582999999999998</v>
      </c>
      <c r="HZ12" s="9">
        <v>37.192</v>
      </c>
      <c r="IA12" s="9">
        <v>17.366</v>
      </c>
      <c r="IB12" s="9">
        <v>19.824999999999999</v>
      </c>
      <c r="IC12" s="9">
        <v>10.55</v>
      </c>
      <c r="ID12" s="9">
        <v>5.5069999999999997</v>
      </c>
      <c r="IE12" s="9">
        <v>5.0430000000000001</v>
      </c>
      <c r="IF12" s="9">
        <v>9.81</v>
      </c>
      <c r="IG12" s="9">
        <v>4.9889999999999999</v>
      </c>
      <c r="IH12" s="9">
        <v>4.8209999999999997</v>
      </c>
      <c r="II12" s="9">
        <v>10</v>
      </c>
      <c r="IJ12" s="9">
        <v>10</v>
      </c>
      <c r="IK12" s="9">
        <v>10</v>
      </c>
      <c r="IL12" s="9">
        <v>94.316000000000003</v>
      </c>
      <c r="IM12" s="9">
        <v>31.635999999999999</v>
      </c>
      <c r="IN12" s="9">
        <v>62.68</v>
      </c>
      <c r="IO12" s="9">
        <v>36.497999999999998</v>
      </c>
      <c r="IP12" s="9">
        <v>7.3810000000000002</v>
      </c>
      <c r="IQ12" s="9">
        <v>29.117000000000001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284.20699999999999</v>
      </c>
      <c r="GK13" s="9">
        <v>110.923</v>
      </c>
      <c r="GL13" s="9">
        <v>173.28399999999999</v>
      </c>
      <c r="GM13" s="9">
        <v>99.495000000000005</v>
      </c>
      <c r="GN13" s="9">
        <v>36.091000000000001</v>
      </c>
      <c r="GO13" s="9">
        <v>63.402999999999999</v>
      </c>
      <c r="GP13" s="9">
        <v>133.173</v>
      </c>
      <c r="GQ13" s="9">
        <v>49.694000000000003</v>
      </c>
      <c r="GR13" s="9">
        <v>83.477999999999994</v>
      </c>
      <c r="GS13" s="9">
        <v>38.985999999999997</v>
      </c>
      <c r="GT13" s="9">
        <v>19.445</v>
      </c>
      <c r="GU13" s="9">
        <v>19.541</v>
      </c>
      <c r="GV13" s="9">
        <v>12.553000000000001</v>
      </c>
      <c r="GW13" s="9">
        <v>5.6920000000000002</v>
      </c>
      <c r="GX13" s="9">
        <v>6.8609999999999998</v>
      </c>
      <c r="GY13" s="9">
        <v>10.887</v>
      </c>
      <c r="GZ13" s="9">
        <v>12</v>
      </c>
      <c r="HA13" s="9">
        <v>10</v>
      </c>
      <c r="HB13" s="9">
        <v>281.73399999999998</v>
      </c>
      <c r="HC13" s="9">
        <v>108.45</v>
      </c>
      <c r="HD13" s="9">
        <v>173.28399999999999</v>
      </c>
      <c r="HE13" s="9">
        <v>98.277000000000001</v>
      </c>
      <c r="HF13" s="9">
        <v>34.872999999999998</v>
      </c>
      <c r="HG13" s="9">
        <v>63.402999999999999</v>
      </c>
      <c r="HH13" s="9">
        <v>132.50800000000001</v>
      </c>
      <c r="HI13" s="9">
        <v>49.03</v>
      </c>
      <c r="HJ13" s="9">
        <v>83.477999999999994</v>
      </c>
      <c r="HK13" s="9">
        <v>38.396000000000001</v>
      </c>
      <c r="HL13" s="9">
        <v>18.853999999999999</v>
      </c>
      <c r="HM13" s="9">
        <v>19.541</v>
      </c>
      <c r="HN13" s="9">
        <v>12.553000000000001</v>
      </c>
      <c r="HO13" s="9">
        <v>5.6920000000000002</v>
      </c>
      <c r="HP13" s="9">
        <v>6.8609999999999998</v>
      </c>
      <c r="HQ13" s="9">
        <v>10.87</v>
      </c>
      <c r="HR13" s="9">
        <v>12</v>
      </c>
      <c r="HS13" s="9">
        <v>10</v>
      </c>
      <c r="HT13" s="9">
        <v>101.32599999999999</v>
      </c>
      <c r="HU13" s="9">
        <v>46.139000000000003</v>
      </c>
      <c r="HV13" s="9">
        <v>55.186999999999998</v>
      </c>
      <c r="HW13" s="9">
        <v>39.56</v>
      </c>
      <c r="HX13" s="9">
        <v>22.734999999999999</v>
      </c>
      <c r="HY13" s="9">
        <v>16.824000000000002</v>
      </c>
      <c r="HZ13" s="9">
        <v>42.939</v>
      </c>
      <c r="IA13" s="9">
        <v>15.481999999999999</v>
      </c>
      <c r="IB13" s="9">
        <v>27.457000000000001</v>
      </c>
      <c r="IC13" s="9">
        <v>15.077</v>
      </c>
      <c r="ID13" s="9">
        <v>7.0419999999999998</v>
      </c>
      <c r="IE13" s="9">
        <v>8.0350000000000001</v>
      </c>
      <c r="IF13" s="9">
        <v>3.7509999999999999</v>
      </c>
      <c r="IG13" s="9">
        <v>0.88</v>
      </c>
      <c r="IH13" s="9">
        <v>2.871</v>
      </c>
      <c r="II13" s="9">
        <v>10</v>
      </c>
      <c r="IJ13" s="9">
        <v>10</v>
      </c>
      <c r="IK13" s="9">
        <v>10.337999999999999</v>
      </c>
      <c r="IL13" s="9">
        <v>106.71899999999999</v>
      </c>
      <c r="IM13" s="9">
        <v>39.204999999999998</v>
      </c>
      <c r="IN13" s="9">
        <v>67.513999999999996</v>
      </c>
      <c r="IO13" s="9">
        <v>29.215</v>
      </c>
      <c r="IP13" s="9">
        <v>6.3390000000000004</v>
      </c>
      <c r="IQ13" s="9">
        <v>22.876000000000001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259.26499999999999</v>
      </c>
      <c r="GK14" s="9">
        <v>104.336</v>
      </c>
      <c r="GL14" s="9">
        <v>154.93</v>
      </c>
      <c r="GM14" s="9">
        <v>95.605000000000004</v>
      </c>
      <c r="GN14" s="9">
        <v>31.021999999999998</v>
      </c>
      <c r="GO14" s="9">
        <v>64.582999999999998</v>
      </c>
      <c r="GP14" s="9">
        <v>108.97</v>
      </c>
      <c r="GQ14" s="9">
        <v>47.207000000000001</v>
      </c>
      <c r="GR14" s="9">
        <v>61.762999999999998</v>
      </c>
      <c r="GS14" s="9">
        <v>46.648000000000003</v>
      </c>
      <c r="GT14" s="9">
        <v>23.722999999999999</v>
      </c>
      <c r="GU14" s="9">
        <v>22.923999999999999</v>
      </c>
      <c r="GV14" s="9">
        <v>8.0429999999999993</v>
      </c>
      <c r="GW14" s="9">
        <v>2.383</v>
      </c>
      <c r="GX14" s="9">
        <v>5.6589999999999998</v>
      </c>
      <c r="GY14" s="9">
        <v>11</v>
      </c>
      <c r="GZ14" s="9">
        <v>12</v>
      </c>
      <c r="HA14" s="9">
        <v>10</v>
      </c>
      <c r="HB14" s="9">
        <v>253.727</v>
      </c>
      <c r="HC14" s="9">
        <v>100.42700000000001</v>
      </c>
      <c r="HD14" s="9">
        <v>153.30000000000001</v>
      </c>
      <c r="HE14" s="9">
        <v>93.1</v>
      </c>
      <c r="HF14" s="9">
        <v>29.361000000000001</v>
      </c>
      <c r="HG14" s="9">
        <v>63.738999999999997</v>
      </c>
      <c r="HH14" s="9">
        <v>105.93600000000001</v>
      </c>
      <c r="HI14" s="9">
        <v>44.959000000000003</v>
      </c>
      <c r="HJ14" s="9">
        <v>60.976999999999997</v>
      </c>
      <c r="HK14" s="9">
        <v>46.648000000000003</v>
      </c>
      <c r="HL14" s="9">
        <v>23.722999999999999</v>
      </c>
      <c r="HM14" s="9">
        <v>22.923999999999999</v>
      </c>
      <c r="HN14" s="9">
        <v>8.0429999999999993</v>
      </c>
      <c r="HO14" s="9">
        <v>2.383</v>
      </c>
      <c r="HP14" s="9">
        <v>5.6589999999999998</v>
      </c>
      <c r="HQ14" s="9">
        <v>11</v>
      </c>
      <c r="HR14" s="9">
        <v>12</v>
      </c>
      <c r="HS14" s="9">
        <v>10</v>
      </c>
      <c r="HT14" s="9">
        <v>88.414000000000001</v>
      </c>
      <c r="HU14" s="9">
        <v>37.280999999999999</v>
      </c>
      <c r="HV14" s="9">
        <v>51.131999999999998</v>
      </c>
      <c r="HW14" s="9">
        <v>31.907</v>
      </c>
      <c r="HX14" s="9">
        <v>13.846</v>
      </c>
      <c r="HY14" s="9">
        <v>18.061</v>
      </c>
      <c r="HZ14" s="9">
        <v>38.917000000000002</v>
      </c>
      <c r="IA14" s="9">
        <v>15.348000000000001</v>
      </c>
      <c r="IB14" s="9">
        <v>23.568999999999999</v>
      </c>
      <c r="IC14" s="9">
        <v>14.194000000000001</v>
      </c>
      <c r="ID14" s="9">
        <v>7.4210000000000003</v>
      </c>
      <c r="IE14" s="9">
        <v>6.7729999999999997</v>
      </c>
      <c r="IF14" s="9">
        <v>3.3959999999999999</v>
      </c>
      <c r="IG14" s="9">
        <v>0.66600000000000004</v>
      </c>
      <c r="IH14" s="9">
        <v>2.73</v>
      </c>
      <c r="II14" s="9">
        <v>12</v>
      </c>
      <c r="IJ14" s="9">
        <v>10</v>
      </c>
      <c r="IK14" s="9">
        <v>12.555</v>
      </c>
      <c r="IL14" s="9">
        <v>95.625</v>
      </c>
      <c r="IM14" s="9">
        <v>37.601999999999997</v>
      </c>
      <c r="IN14" s="9">
        <v>58.021999999999998</v>
      </c>
      <c r="IO14" s="9">
        <v>32.722999999999999</v>
      </c>
      <c r="IP14" s="9">
        <v>7.117</v>
      </c>
      <c r="IQ14" s="9">
        <v>25.606000000000002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273.54500000000002</v>
      </c>
      <c r="GK15" s="9">
        <v>107.19799999999999</v>
      </c>
      <c r="GL15" s="9">
        <v>166.34800000000001</v>
      </c>
      <c r="GM15" s="9">
        <v>101.051</v>
      </c>
      <c r="GN15" s="9">
        <v>34.637</v>
      </c>
      <c r="GO15" s="9">
        <v>66.414000000000001</v>
      </c>
      <c r="GP15" s="9">
        <v>115.746</v>
      </c>
      <c r="GQ15" s="9">
        <v>45.375</v>
      </c>
      <c r="GR15" s="9">
        <v>70.370999999999995</v>
      </c>
      <c r="GS15" s="9">
        <v>38.523000000000003</v>
      </c>
      <c r="GT15" s="9">
        <v>18.489999999999998</v>
      </c>
      <c r="GU15" s="9">
        <v>20.033000000000001</v>
      </c>
      <c r="GV15" s="9">
        <v>18.225999999999999</v>
      </c>
      <c r="GW15" s="9">
        <v>8.6959999999999997</v>
      </c>
      <c r="GX15" s="9">
        <v>9.5289999999999999</v>
      </c>
      <c r="GY15" s="9">
        <v>10</v>
      </c>
      <c r="GZ15" s="9">
        <v>11</v>
      </c>
      <c r="HA15" s="9">
        <v>10</v>
      </c>
      <c r="HB15" s="9">
        <v>267.26</v>
      </c>
      <c r="HC15" s="9">
        <v>103.108</v>
      </c>
      <c r="HD15" s="9">
        <v>164.15199999999999</v>
      </c>
      <c r="HE15" s="9">
        <v>99.793000000000006</v>
      </c>
      <c r="HF15" s="9">
        <v>34.069000000000003</v>
      </c>
      <c r="HG15" s="9">
        <v>65.724000000000004</v>
      </c>
      <c r="HH15" s="9">
        <v>111.678</v>
      </c>
      <c r="HI15" s="9">
        <v>42.354999999999997</v>
      </c>
      <c r="HJ15" s="9">
        <v>69.322999999999993</v>
      </c>
      <c r="HK15" s="9">
        <v>38.064999999999998</v>
      </c>
      <c r="HL15" s="9">
        <v>18.489999999999998</v>
      </c>
      <c r="HM15" s="9">
        <v>19.574999999999999</v>
      </c>
      <c r="HN15" s="9">
        <v>17.724</v>
      </c>
      <c r="HO15" s="9">
        <v>8.1950000000000003</v>
      </c>
      <c r="HP15" s="9">
        <v>9.5289999999999999</v>
      </c>
      <c r="HQ15" s="9">
        <v>10</v>
      </c>
      <c r="HR15" s="9">
        <v>11</v>
      </c>
      <c r="HS15" s="9">
        <v>10</v>
      </c>
      <c r="HT15" s="9">
        <v>99.194999999999993</v>
      </c>
      <c r="HU15" s="9">
        <v>39.569000000000003</v>
      </c>
      <c r="HV15" s="9">
        <v>59.625999999999998</v>
      </c>
      <c r="HW15" s="9">
        <v>40.395000000000003</v>
      </c>
      <c r="HX15" s="9">
        <v>15.356</v>
      </c>
      <c r="HY15" s="9">
        <v>25.039000000000001</v>
      </c>
      <c r="HZ15" s="9">
        <v>36.862000000000002</v>
      </c>
      <c r="IA15" s="9">
        <v>14.667</v>
      </c>
      <c r="IB15" s="9">
        <v>22.196000000000002</v>
      </c>
      <c r="IC15" s="9">
        <v>15.028</v>
      </c>
      <c r="ID15" s="9">
        <v>6.665</v>
      </c>
      <c r="IE15" s="9">
        <v>8.3629999999999995</v>
      </c>
      <c r="IF15" s="9">
        <v>6.91</v>
      </c>
      <c r="IG15" s="9">
        <v>2.8820000000000001</v>
      </c>
      <c r="IH15" s="9">
        <v>4.0289999999999999</v>
      </c>
      <c r="II15" s="9">
        <v>10</v>
      </c>
      <c r="IJ15" s="9">
        <v>11</v>
      </c>
      <c r="IK15" s="9">
        <v>10</v>
      </c>
      <c r="IL15" s="9">
        <v>99.85</v>
      </c>
      <c r="IM15" s="9">
        <v>39.923999999999999</v>
      </c>
      <c r="IN15" s="9">
        <v>59.926000000000002</v>
      </c>
      <c r="IO15" s="9">
        <v>33.244</v>
      </c>
      <c r="IP15" s="9">
        <v>11.881</v>
      </c>
      <c r="IQ15" s="9">
        <v>21.364000000000001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275.16000000000003</v>
      </c>
      <c r="GK16" s="9">
        <v>106.788</v>
      </c>
      <c r="GL16" s="9">
        <v>168.37200000000001</v>
      </c>
      <c r="GM16" s="9">
        <v>100.465</v>
      </c>
      <c r="GN16" s="9">
        <v>27.795000000000002</v>
      </c>
      <c r="GO16" s="9">
        <v>72.668999999999997</v>
      </c>
      <c r="GP16" s="9">
        <v>124.158</v>
      </c>
      <c r="GQ16" s="9">
        <v>52.191000000000003</v>
      </c>
      <c r="GR16" s="9">
        <v>71.966999999999999</v>
      </c>
      <c r="GS16" s="9">
        <v>36.874000000000002</v>
      </c>
      <c r="GT16" s="9">
        <v>20.300999999999998</v>
      </c>
      <c r="GU16" s="9">
        <v>16.573</v>
      </c>
      <c r="GV16" s="9">
        <v>13.663</v>
      </c>
      <c r="GW16" s="9">
        <v>6.5010000000000003</v>
      </c>
      <c r="GX16" s="9">
        <v>7.1619999999999999</v>
      </c>
      <c r="GY16" s="9">
        <v>10</v>
      </c>
      <c r="GZ16" s="9">
        <v>12.893000000000001</v>
      </c>
      <c r="HA16" s="9">
        <v>10</v>
      </c>
      <c r="HB16" s="9">
        <v>268.83999999999997</v>
      </c>
      <c r="HC16" s="9">
        <v>101.92400000000001</v>
      </c>
      <c r="HD16" s="9">
        <v>166.916</v>
      </c>
      <c r="HE16" s="9">
        <v>96.531000000000006</v>
      </c>
      <c r="HF16" s="9">
        <v>25.317</v>
      </c>
      <c r="HG16" s="9">
        <v>71.212999999999994</v>
      </c>
      <c r="HH16" s="9">
        <v>121.77200000000001</v>
      </c>
      <c r="HI16" s="9">
        <v>49.805</v>
      </c>
      <c r="HJ16" s="9">
        <v>71.966999999999999</v>
      </c>
      <c r="HK16" s="9">
        <v>36.874000000000002</v>
      </c>
      <c r="HL16" s="9">
        <v>20.300999999999998</v>
      </c>
      <c r="HM16" s="9">
        <v>16.573</v>
      </c>
      <c r="HN16" s="9">
        <v>13.663</v>
      </c>
      <c r="HO16" s="9">
        <v>6.5010000000000003</v>
      </c>
      <c r="HP16" s="9">
        <v>7.1619999999999999</v>
      </c>
      <c r="HQ16" s="9">
        <v>10</v>
      </c>
      <c r="HR16" s="9">
        <v>13</v>
      </c>
      <c r="HS16" s="9">
        <v>10</v>
      </c>
      <c r="HT16" s="9">
        <v>100.099</v>
      </c>
      <c r="HU16" s="9">
        <v>37.917999999999999</v>
      </c>
      <c r="HV16" s="9">
        <v>62.180999999999997</v>
      </c>
      <c r="HW16" s="9">
        <v>40.744</v>
      </c>
      <c r="HX16" s="9">
        <v>10.723000000000001</v>
      </c>
      <c r="HY16" s="9">
        <v>30.021000000000001</v>
      </c>
      <c r="HZ16" s="9">
        <v>43.753</v>
      </c>
      <c r="IA16" s="9">
        <v>19.986999999999998</v>
      </c>
      <c r="IB16" s="9">
        <v>23.765999999999998</v>
      </c>
      <c r="IC16" s="9">
        <v>13.27</v>
      </c>
      <c r="ID16" s="9">
        <v>6.3239999999999998</v>
      </c>
      <c r="IE16" s="9">
        <v>6.9459999999999997</v>
      </c>
      <c r="IF16" s="9">
        <v>2.331</v>
      </c>
      <c r="IG16" s="9">
        <v>0.88400000000000001</v>
      </c>
      <c r="IH16" s="9">
        <v>1.4470000000000001</v>
      </c>
      <c r="II16" s="9">
        <v>10</v>
      </c>
      <c r="IJ16" s="9">
        <v>10</v>
      </c>
      <c r="IK16" s="9">
        <v>10</v>
      </c>
      <c r="IL16" s="9">
        <v>96.875</v>
      </c>
      <c r="IM16" s="9">
        <v>40.932000000000002</v>
      </c>
      <c r="IN16" s="9">
        <v>55.942999999999998</v>
      </c>
      <c r="IO16" s="9">
        <v>26.738</v>
      </c>
      <c r="IP16" s="9">
        <v>9.343</v>
      </c>
      <c r="IQ16" s="9">
        <v>17.395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244.376</v>
      </c>
      <c r="GK17" s="9">
        <v>97.793000000000006</v>
      </c>
      <c r="GL17" s="9">
        <v>146.58199999999999</v>
      </c>
      <c r="GM17" s="9">
        <v>97.465000000000003</v>
      </c>
      <c r="GN17" s="9">
        <v>32.395000000000003</v>
      </c>
      <c r="GO17" s="9">
        <v>65.069999999999993</v>
      </c>
      <c r="GP17" s="9">
        <v>81.471000000000004</v>
      </c>
      <c r="GQ17" s="9">
        <v>32.947000000000003</v>
      </c>
      <c r="GR17" s="9">
        <v>48.524000000000001</v>
      </c>
      <c r="GS17" s="9">
        <v>46.459000000000003</v>
      </c>
      <c r="GT17" s="9">
        <v>23.623999999999999</v>
      </c>
      <c r="GU17" s="9">
        <v>22.835999999999999</v>
      </c>
      <c r="GV17" s="9">
        <v>18.98</v>
      </c>
      <c r="GW17" s="9">
        <v>8.827</v>
      </c>
      <c r="GX17" s="9">
        <v>10.153</v>
      </c>
      <c r="GY17" s="9">
        <v>10.606</v>
      </c>
      <c r="GZ17" s="9">
        <v>13</v>
      </c>
      <c r="HA17" s="9">
        <v>10</v>
      </c>
      <c r="HB17" s="9">
        <v>237.501</v>
      </c>
      <c r="HC17" s="9">
        <v>94.173000000000002</v>
      </c>
      <c r="HD17" s="9">
        <v>143.328</v>
      </c>
      <c r="HE17" s="9">
        <v>93.411000000000001</v>
      </c>
      <c r="HF17" s="9">
        <v>30.672999999999998</v>
      </c>
      <c r="HG17" s="9">
        <v>62.738</v>
      </c>
      <c r="HH17" s="9">
        <v>80.638000000000005</v>
      </c>
      <c r="HI17" s="9">
        <v>32.441000000000003</v>
      </c>
      <c r="HJ17" s="9">
        <v>48.197000000000003</v>
      </c>
      <c r="HK17" s="9">
        <v>45.067</v>
      </c>
      <c r="HL17" s="9">
        <v>22.231000000000002</v>
      </c>
      <c r="HM17" s="9">
        <v>22.835999999999999</v>
      </c>
      <c r="HN17" s="9">
        <v>18.385000000000002</v>
      </c>
      <c r="HO17" s="9">
        <v>8.827</v>
      </c>
      <c r="HP17" s="9">
        <v>9.5579999999999998</v>
      </c>
      <c r="HQ17" s="9">
        <v>11</v>
      </c>
      <c r="HR17" s="9">
        <v>13</v>
      </c>
      <c r="HS17" s="9">
        <v>10</v>
      </c>
      <c r="HT17" s="9">
        <v>86.853999999999999</v>
      </c>
      <c r="HU17" s="9">
        <v>37.445</v>
      </c>
      <c r="HV17" s="9">
        <v>49.408999999999999</v>
      </c>
      <c r="HW17" s="9">
        <v>39.158999999999999</v>
      </c>
      <c r="HX17" s="9">
        <v>17.285</v>
      </c>
      <c r="HY17" s="9">
        <v>21.873999999999999</v>
      </c>
      <c r="HZ17" s="9">
        <v>27.077999999999999</v>
      </c>
      <c r="IA17" s="9">
        <v>11.331</v>
      </c>
      <c r="IB17" s="9">
        <v>15.747999999999999</v>
      </c>
      <c r="IC17" s="9">
        <v>13.754</v>
      </c>
      <c r="ID17" s="9">
        <v>6.4249999999999998</v>
      </c>
      <c r="IE17" s="9">
        <v>7.3280000000000003</v>
      </c>
      <c r="IF17" s="9">
        <v>6.8630000000000004</v>
      </c>
      <c r="IG17" s="9">
        <v>2.403</v>
      </c>
      <c r="IH17" s="9">
        <v>4.4589999999999996</v>
      </c>
      <c r="II17" s="9">
        <v>10</v>
      </c>
      <c r="IJ17" s="9">
        <v>10</v>
      </c>
      <c r="IK17" s="9">
        <v>10</v>
      </c>
      <c r="IL17" s="9">
        <v>86.503</v>
      </c>
      <c r="IM17" s="9">
        <v>30.338999999999999</v>
      </c>
      <c r="IN17" s="9">
        <v>56.164000000000001</v>
      </c>
      <c r="IO17" s="9">
        <v>26.396000000000001</v>
      </c>
      <c r="IP17" s="9">
        <v>6.1639999999999997</v>
      </c>
      <c r="IQ17" s="9">
        <v>20.231999999999999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192.73400000000001</v>
      </c>
      <c r="GK18" s="9">
        <v>74.966999999999999</v>
      </c>
      <c r="GL18" s="9">
        <v>117.767</v>
      </c>
      <c r="GM18" s="9">
        <v>74.867000000000004</v>
      </c>
      <c r="GN18" s="9">
        <v>24.449000000000002</v>
      </c>
      <c r="GO18" s="9">
        <v>50.417999999999999</v>
      </c>
      <c r="GP18" s="9">
        <v>78.180999999999997</v>
      </c>
      <c r="GQ18" s="9">
        <v>30.446000000000002</v>
      </c>
      <c r="GR18" s="9">
        <v>47.734999999999999</v>
      </c>
      <c r="GS18" s="9">
        <v>26.74</v>
      </c>
      <c r="GT18" s="9">
        <v>11.673999999999999</v>
      </c>
      <c r="GU18" s="9">
        <v>15.065</v>
      </c>
      <c r="GV18" s="9">
        <v>12.946</v>
      </c>
      <c r="GW18" s="9">
        <v>8.3970000000000002</v>
      </c>
      <c r="GX18" s="9">
        <v>4.5490000000000004</v>
      </c>
      <c r="GY18" s="9">
        <v>10</v>
      </c>
      <c r="GZ18" s="9">
        <v>13</v>
      </c>
      <c r="HA18" s="9">
        <v>10</v>
      </c>
      <c r="HB18" s="9">
        <v>188.43100000000001</v>
      </c>
      <c r="HC18" s="9">
        <v>72.37</v>
      </c>
      <c r="HD18" s="9">
        <v>116.06100000000001</v>
      </c>
      <c r="HE18" s="9">
        <v>71.563999999999993</v>
      </c>
      <c r="HF18" s="9">
        <v>22.343</v>
      </c>
      <c r="HG18" s="9">
        <v>49.220999999999997</v>
      </c>
      <c r="HH18" s="9">
        <v>77.671999999999997</v>
      </c>
      <c r="HI18" s="9">
        <v>30.446000000000002</v>
      </c>
      <c r="HJ18" s="9">
        <v>47.225999999999999</v>
      </c>
      <c r="HK18" s="9">
        <v>26.248999999999999</v>
      </c>
      <c r="HL18" s="9">
        <v>11.183999999999999</v>
      </c>
      <c r="HM18" s="9">
        <v>15.065</v>
      </c>
      <c r="HN18" s="9">
        <v>12.946</v>
      </c>
      <c r="HO18" s="9">
        <v>8.3970000000000002</v>
      </c>
      <c r="HP18" s="9">
        <v>4.5490000000000004</v>
      </c>
      <c r="HQ18" s="9">
        <v>10</v>
      </c>
      <c r="HR18" s="9">
        <v>14</v>
      </c>
      <c r="HS18" s="9">
        <v>10</v>
      </c>
      <c r="HT18" s="9">
        <v>68.777000000000001</v>
      </c>
      <c r="HU18" s="9">
        <v>28.872</v>
      </c>
      <c r="HV18" s="9">
        <v>39.905000000000001</v>
      </c>
      <c r="HW18" s="9">
        <v>24.923999999999999</v>
      </c>
      <c r="HX18" s="9">
        <v>9.0389999999999997</v>
      </c>
      <c r="HY18" s="9">
        <v>15.885</v>
      </c>
      <c r="HZ18" s="9">
        <v>29.917000000000002</v>
      </c>
      <c r="IA18" s="9">
        <v>10.676</v>
      </c>
      <c r="IB18" s="9">
        <v>19.241</v>
      </c>
      <c r="IC18" s="9">
        <v>7.3879999999999999</v>
      </c>
      <c r="ID18" s="9">
        <v>3.5920000000000001</v>
      </c>
      <c r="IE18" s="9">
        <v>3.7959999999999998</v>
      </c>
      <c r="IF18" s="9">
        <v>6.548</v>
      </c>
      <c r="IG18" s="9">
        <v>5.5650000000000004</v>
      </c>
      <c r="IH18" s="9">
        <v>0.98299999999999998</v>
      </c>
      <c r="II18" s="9">
        <v>11</v>
      </c>
      <c r="IJ18" s="9">
        <v>14</v>
      </c>
      <c r="IK18" s="9">
        <v>10</v>
      </c>
      <c r="IL18" s="9">
        <v>71.981999999999999</v>
      </c>
      <c r="IM18" s="9">
        <v>28.925000000000001</v>
      </c>
      <c r="IN18" s="9">
        <v>43.057000000000002</v>
      </c>
      <c r="IO18" s="9">
        <v>24.818999999999999</v>
      </c>
      <c r="IP18" s="9">
        <v>6.8449999999999998</v>
      </c>
      <c r="IQ18" s="9">
        <v>17.974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206.726</v>
      </c>
      <c r="GK19" s="9">
        <v>86.665999999999997</v>
      </c>
      <c r="GL19" s="9">
        <v>120.06</v>
      </c>
      <c r="GM19" s="9">
        <v>84.257999999999996</v>
      </c>
      <c r="GN19" s="9">
        <v>36.722000000000001</v>
      </c>
      <c r="GO19" s="9">
        <v>47.536999999999999</v>
      </c>
      <c r="GP19" s="9">
        <v>99.611000000000004</v>
      </c>
      <c r="GQ19" s="9">
        <v>33.326999999999998</v>
      </c>
      <c r="GR19" s="9">
        <v>66.284000000000006</v>
      </c>
      <c r="GS19" s="9">
        <v>21.001999999999999</v>
      </c>
      <c r="GT19" s="9">
        <v>15.587</v>
      </c>
      <c r="GU19" s="9">
        <v>5.415</v>
      </c>
      <c r="GV19" s="9">
        <v>1.855</v>
      </c>
      <c r="GW19" s="9">
        <v>1.03</v>
      </c>
      <c r="GX19" s="9">
        <v>0.82499999999999996</v>
      </c>
      <c r="GY19" s="9">
        <v>10</v>
      </c>
      <c r="GZ19" s="9">
        <v>10</v>
      </c>
      <c r="HA19" s="9">
        <v>10</v>
      </c>
      <c r="HB19" s="9">
        <v>193.31200000000001</v>
      </c>
      <c r="HC19" s="9">
        <v>78.298000000000002</v>
      </c>
      <c r="HD19" s="9">
        <v>115.015</v>
      </c>
      <c r="HE19" s="9">
        <v>81.028999999999996</v>
      </c>
      <c r="HF19" s="9">
        <v>34.643999999999998</v>
      </c>
      <c r="HG19" s="9">
        <v>46.384999999999998</v>
      </c>
      <c r="HH19" s="9">
        <v>91.697999999999993</v>
      </c>
      <c r="HI19" s="9">
        <v>28.547999999999998</v>
      </c>
      <c r="HJ19" s="9">
        <v>63.15</v>
      </c>
      <c r="HK19" s="9">
        <v>18.73</v>
      </c>
      <c r="HL19" s="9">
        <v>14.074999999999999</v>
      </c>
      <c r="HM19" s="9">
        <v>4.6550000000000002</v>
      </c>
      <c r="HN19" s="9">
        <v>1.855</v>
      </c>
      <c r="HO19" s="9">
        <v>1.03</v>
      </c>
      <c r="HP19" s="9">
        <v>0.82499999999999996</v>
      </c>
      <c r="HQ19" s="9">
        <v>10</v>
      </c>
      <c r="HR19" s="9">
        <v>10</v>
      </c>
      <c r="HS19" s="9">
        <v>10</v>
      </c>
      <c r="HT19" s="9">
        <v>84.968000000000004</v>
      </c>
      <c r="HU19" s="9">
        <v>38.042000000000002</v>
      </c>
      <c r="HV19" s="9">
        <v>46.926000000000002</v>
      </c>
      <c r="HW19" s="9">
        <v>37.901000000000003</v>
      </c>
      <c r="HX19" s="9">
        <v>20.207999999999998</v>
      </c>
      <c r="HY19" s="9">
        <v>17.692</v>
      </c>
      <c r="HZ19" s="9">
        <v>41.192999999999998</v>
      </c>
      <c r="IA19" s="9">
        <v>14.484</v>
      </c>
      <c r="IB19" s="9">
        <v>26.709</v>
      </c>
      <c r="IC19" s="9">
        <v>5.05</v>
      </c>
      <c r="ID19" s="9">
        <v>3.35</v>
      </c>
      <c r="IE19" s="9">
        <v>1.7</v>
      </c>
      <c r="IF19" s="9">
        <v>0.82499999999999996</v>
      </c>
      <c r="IG19" s="9">
        <v>0</v>
      </c>
      <c r="IH19" s="9">
        <v>0.82499999999999996</v>
      </c>
      <c r="II19" s="9">
        <v>10</v>
      </c>
      <c r="IJ19" s="9">
        <v>8</v>
      </c>
      <c r="IK19" s="9">
        <v>10</v>
      </c>
      <c r="IL19" s="9">
        <v>61.095999999999997</v>
      </c>
      <c r="IM19" s="9">
        <v>25.536000000000001</v>
      </c>
      <c r="IN19" s="9">
        <v>35.56</v>
      </c>
      <c r="IO19" s="9">
        <v>20.972000000000001</v>
      </c>
      <c r="IP19" s="9">
        <v>6.8540000000000001</v>
      </c>
      <c r="IQ19" s="9">
        <v>14.118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250.19499999999999</v>
      </c>
      <c r="GK20" s="9">
        <v>103.518</v>
      </c>
      <c r="GL20" s="9">
        <v>146.67699999999999</v>
      </c>
      <c r="GM20" s="9">
        <v>101.861</v>
      </c>
      <c r="GN20" s="9">
        <v>36.862000000000002</v>
      </c>
      <c r="GO20" s="9">
        <v>64.998999999999995</v>
      </c>
      <c r="GP20" s="9">
        <v>99.122</v>
      </c>
      <c r="GQ20" s="9">
        <v>40.311</v>
      </c>
      <c r="GR20" s="9">
        <v>58.81</v>
      </c>
      <c r="GS20" s="9">
        <v>33.680999999999997</v>
      </c>
      <c r="GT20" s="9">
        <v>17.611000000000001</v>
      </c>
      <c r="GU20" s="9">
        <v>16.07</v>
      </c>
      <c r="GV20" s="9">
        <v>15.532</v>
      </c>
      <c r="GW20" s="9">
        <v>8.734</v>
      </c>
      <c r="GX20" s="9">
        <v>6.798</v>
      </c>
      <c r="GY20" s="9">
        <v>10</v>
      </c>
      <c r="GZ20" s="9">
        <v>11.519</v>
      </c>
      <c r="HA20" s="9">
        <v>10</v>
      </c>
      <c r="HB20" s="9">
        <v>241.20400000000001</v>
      </c>
      <c r="HC20" s="9">
        <v>97.12</v>
      </c>
      <c r="HD20" s="9">
        <v>144.083</v>
      </c>
      <c r="HE20" s="9">
        <v>98.85</v>
      </c>
      <c r="HF20" s="9">
        <v>34.72</v>
      </c>
      <c r="HG20" s="9">
        <v>64.13</v>
      </c>
      <c r="HH20" s="9">
        <v>95.326999999999998</v>
      </c>
      <c r="HI20" s="9">
        <v>38.243000000000002</v>
      </c>
      <c r="HJ20" s="9">
        <v>57.084000000000003</v>
      </c>
      <c r="HK20" s="9">
        <v>32.363</v>
      </c>
      <c r="HL20" s="9">
        <v>16.292999999999999</v>
      </c>
      <c r="HM20" s="9">
        <v>16.07</v>
      </c>
      <c r="HN20" s="9">
        <v>14.663</v>
      </c>
      <c r="HO20" s="9">
        <v>7.8639999999999999</v>
      </c>
      <c r="HP20" s="9">
        <v>6.798</v>
      </c>
      <c r="HQ20" s="9">
        <v>10</v>
      </c>
      <c r="HR20" s="9">
        <v>11</v>
      </c>
      <c r="HS20" s="9">
        <v>10</v>
      </c>
      <c r="HT20" s="9">
        <v>91.853999999999999</v>
      </c>
      <c r="HU20" s="9">
        <v>45.048000000000002</v>
      </c>
      <c r="HV20" s="9">
        <v>46.805999999999997</v>
      </c>
      <c r="HW20" s="9">
        <v>38.473999999999997</v>
      </c>
      <c r="HX20" s="9">
        <v>18.231999999999999</v>
      </c>
      <c r="HY20" s="9">
        <v>20.242000000000001</v>
      </c>
      <c r="HZ20" s="9">
        <v>36.411999999999999</v>
      </c>
      <c r="IA20" s="9">
        <v>16.672000000000001</v>
      </c>
      <c r="IB20" s="9">
        <v>19.739999999999998</v>
      </c>
      <c r="IC20" s="9">
        <v>12.037000000000001</v>
      </c>
      <c r="ID20" s="9">
        <v>7.09</v>
      </c>
      <c r="IE20" s="9">
        <v>4.9470000000000001</v>
      </c>
      <c r="IF20" s="9">
        <v>4.93</v>
      </c>
      <c r="IG20" s="9">
        <v>3.0529999999999999</v>
      </c>
      <c r="IH20" s="9">
        <v>1.877</v>
      </c>
      <c r="II20" s="9">
        <v>10</v>
      </c>
      <c r="IJ20" s="9">
        <v>10</v>
      </c>
      <c r="IK20" s="9">
        <v>10</v>
      </c>
      <c r="IL20" s="9">
        <v>94.034000000000006</v>
      </c>
      <c r="IM20" s="9">
        <v>33.247</v>
      </c>
      <c r="IN20" s="9">
        <v>60.786999999999999</v>
      </c>
      <c r="IO20" s="9">
        <v>34.703000000000003</v>
      </c>
      <c r="IP20" s="9">
        <v>10.368</v>
      </c>
      <c r="IQ20" s="9">
        <v>24.334</v>
      </c>
    </row>
    <row r="21" spans="1:251">
      <c r="A21" s="10">
        <v>45689</v>
      </c>
      <c r="B21" s="9">
        <v>14.412000000000001</v>
      </c>
      <c r="C21" s="9">
        <v>9.6159999999999997</v>
      </c>
      <c r="D21" s="9">
        <v>4.9649999999999999</v>
      </c>
      <c r="E21" s="9">
        <v>4.6509999999999998</v>
      </c>
      <c r="F21" s="9">
        <v>6.1239999999999997</v>
      </c>
      <c r="G21" s="9">
        <v>4.3319999999999999</v>
      </c>
      <c r="H21" s="9">
        <v>1.7909999999999999</v>
      </c>
      <c r="I21" s="9">
        <v>15</v>
      </c>
      <c r="J21" s="9">
        <v>19.391999999999999</v>
      </c>
      <c r="K21" s="9">
        <v>14.298999999999999</v>
      </c>
      <c r="L21" s="9">
        <v>61.491999999999997</v>
      </c>
      <c r="M21" s="9">
        <v>23.195</v>
      </c>
      <c r="N21" s="9">
        <v>38.295999999999999</v>
      </c>
      <c r="O21" s="9">
        <v>16.620999999999999</v>
      </c>
      <c r="P21" s="9">
        <v>5.2560000000000002</v>
      </c>
      <c r="Q21" s="9">
        <v>11.365</v>
      </c>
      <c r="R21" s="9">
        <v>28.904</v>
      </c>
      <c r="S21" s="9">
        <v>9.7929999999999993</v>
      </c>
      <c r="T21" s="9">
        <v>19.111000000000001</v>
      </c>
      <c r="U21" s="9">
        <v>10.516999999999999</v>
      </c>
      <c r="V21" s="9">
        <v>4.4870000000000001</v>
      </c>
      <c r="W21" s="9">
        <v>6.0289999999999999</v>
      </c>
      <c r="X21" s="9">
        <v>5.45</v>
      </c>
      <c r="Y21" s="9">
        <v>3.6589999999999998</v>
      </c>
      <c r="Z21" s="9">
        <v>1.7909999999999999</v>
      </c>
      <c r="AA21" s="9">
        <v>15</v>
      </c>
      <c r="AB21" s="9">
        <v>16</v>
      </c>
      <c r="AC21" s="9">
        <v>14</v>
      </c>
      <c r="AD21" s="9">
        <v>28.385000000000002</v>
      </c>
      <c r="AE21" s="9">
        <v>10.462</v>
      </c>
      <c r="AF21" s="9">
        <v>17.922999999999998</v>
      </c>
      <c r="AG21" s="9">
        <v>8.5739999999999998</v>
      </c>
      <c r="AH21" s="9">
        <v>2.3929999999999998</v>
      </c>
      <c r="AI21" s="9">
        <v>6.181</v>
      </c>
      <c r="AJ21" s="9">
        <v>14.106999999999999</v>
      </c>
      <c r="AK21" s="9">
        <v>4.5819999999999999</v>
      </c>
      <c r="AL21" s="9">
        <v>9.5250000000000004</v>
      </c>
      <c r="AM21" s="9">
        <v>4.8680000000000003</v>
      </c>
      <c r="AN21" s="9">
        <v>2.6520000000000001</v>
      </c>
      <c r="AO21" s="9">
        <v>2.2170000000000001</v>
      </c>
      <c r="AP21" s="9">
        <v>0.83599999999999997</v>
      </c>
      <c r="AQ21" s="9">
        <v>0.83599999999999997</v>
      </c>
      <c r="AR21" s="9">
        <v>0</v>
      </c>
      <c r="AS21" s="9">
        <v>14.324</v>
      </c>
      <c r="AT21" s="9">
        <v>16.341000000000001</v>
      </c>
      <c r="AU21" s="9">
        <v>12.756</v>
      </c>
      <c r="AV21" s="9">
        <v>14.57</v>
      </c>
      <c r="AW21" s="9">
        <v>7.7789999999999999</v>
      </c>
      <c r="AX21" s="9">
        <v>6.7910000000000004</v>
      </c>
      <c r="AY21" s="9">
        <v>3.2679999999999998</v>
      </c>
      <c r="AZ21" s="9">
        <v>2.4470000000000001</v>
      </c>
      <c r="BA21" s="9">
        <v>0.82</v>
      </c>
      <c r="BB21" s="9">
        <v>8.5540000000000003</v>
      </c>
      <c r="BC21" s="9">
        <v>4.2220000000000004</v>
      </c>
      <c r="BD21" s="9">
        <v>4.3319999999999999</v>
      </c>
      <c r="BE21" s="9">
        <v>1.6379999999999999</v>
      </c>
      <c r="BF21" s="9">
        <v>0</v>
      </c>
      <c r="BG21" s="9">
        <v>1.6379999999999999</v>
      </c>
      <c r="BH21" s="9">
        <v>1.1100000000000001</v>
      </c>
      <c r="BI21" s="9">
        <v>1.1100000000000001</v>
      </c>
      <c r="BJ21" s="9">
        <v>0</v>
      </c>
      <c r="BK21" s="9">
        <v>15</v>
      </c>
      <c r="BL21" s="9">
        <v>10.536</v>
      </c>
      <c r="BM21" s="9">
        <v>15</v>
      </c>
      <c r="BN21" s="9">
        <v>6.9340000000000002</v>
      </c>
      <c r="BO21" s="9">
        <v>2.6869999999999998</v>
      </c>
      <c r="BP21" s="9">
        <v>4.2469999999999999</v>
      </c>
      <c r="BQ21" s="9">
        <v>0.56200000000000006</v>
      </c>
      <c r="BR21" s="9">
        <v>0</v>
      </c>
      <c r="BS21" s="9">
        <v>0.56200000000000006</v>
      </c>
      <c r="BT21" s="9">
        <v>4.452</v>
      </c>
      <c r="BU21" s="9">
        <v>1.5309999999999999</v>
      </c>
      <c r="BV21" s="9">
        <v>2.9209999999999998</v>
      </c>
      <c r="BW21" s="9">
        <v>0.76400000000000001</v>
      </c>
      <c r="BX21" s="9">
        <v>0</v>
      </c>
      <c r="BY21" s="9">
        <v>0.76400000000000001</v>
      </c>
      <c r="BZ21" s="9">
        <v>1.1559999999999999</v>
      </c>
      <c r="CA21" s="9">
        <v>1.1559999999999999</v>
      </c>
      <c r="CB21" s="9">
        <v>0</v>
      </c>
      <c r="CC21" s="9">
        <v>16.670000000000002</v>
      </c>
      <c r="CD21" s="9">
        <v>18.972000000000001</v>
      </c>
      <c r="CE21" s="9">
        <v>17</v>
      </c>
      <c r="CF21" s="9">
        <v>7.4269999999999996</v>
      </c>
      <c r="CG21" s="9">
        <v>3.6739999999999999</v>
      </c>
      <c r="CH21" s="9">
        <v>3.7530000000000001</v>
      </c>
      <c r="CI21" s="9">
        <v>1.411</v>
      </c>
      <c r="CJ21" s="9">
        <v>0</v>
      </c>
      <c r="CK21" s="9">
        <v>1.411</v>
      </c>
      <c r="CL21" s="9">
        <v>3.17</v>
      </c>
      <c r="CM21" s="9">
        <v>2.2330000000000001</v>
      </c>
      <c r="CN21" s="9">
        <v>0.93799999999999994</v>
      </c>
      <c r="CO21" s="9">
        <v>2.8460000000000001</v>
      </c>
      <c r="CP21" s="9">
        <v>1.4410000000000001</v>
      </c>
      <c r="CQ21" s="9">
        <v>1.4039999999999999</v>
      </c>
      <c r="CR21" s="9">
        <v>0</v>
      </c>
      <c r="CS21" s="9">
        <v>0</v>
      </c>
      <c r="CT21" s="9">
        <v>0</v>
      </c>
      <c r="CU21" s="9">
        <v>18</v>
      </c>
      <c r="CV21" s="9">
        <v>18.129000000000001</v>
      </c>
      <c r="CW21" s="9">
        <v>9.9689999999999994</v>
      </c>
      <c r="CX21" s="9">
        <v>5.306</v>
      </c>
      <c r="CY21" s="9">
        <v>0.44</v>
      </c>
      <c r="CZ21" s="9">
        <v>4.867</v>
      </c>
      <c r="DA21" s="9">
        <v>0.66800000000000004</v>
      </c>
      <c r="DB21" s="9">
        <v>0</v>
      </c>
      <c r="DC21" s="9">
        <v>0.66800000000000004</v>
      </c>
      <c r="DD21" s="9">
        <v>3.4529999999999998</v>
      </c>
      <c r="DE21" s="9">
        <v>0</v>
      </c>
      <c r="DF21" s="9">
        <v>3.4529999999999998</v>
      </c>
      <c r="DG21" s="9">
        <v>1.1850000000000001</v>
      </c>
      <c r="DH21" s="9">
        <v>0.44</v>
      </c>
      <c r="DI21" s="9">
        <v>0.746</v>
      </c>
      <c r="DJ21" s="9">
        <v>0</v>
      </c>
      <c r="DK21" s="9">
        <v>0</v>
      </c>
      <c r="DL21" s="9">
        <v>0</v>
      </c>
      <c r="DM21" s="9">
        <v>10</v>
      </c>
      <c r="DN21" s="9">
        <v>0</v>
      </c>
      <c r="DO21" s="9">
        <v>10</v>
      </c>
      <c r="DP21" s="9">
        <v>8.6739999999999995</v>
      </c>
      <c r="DQ21" s="9">
        <v>3.944</v>
      </c>
      <c r="DR21" s="9">
        <v>4.7300000000000004</v>
      </c>
      <c r="DS21" s="9">
        <v>2.97</v>
      </c>
      <c r="DT21" s="9">
        <v>1.6559999999999999</v>
      </c>
      <c r="DU21" s="9">
        <v>1.3140000000000001</v>
      </c>
      <c r="DV21" s="9">
        <v>5.7039999999999997</v>
      </c>
      <c r="DW21" s="9">
        <v>2.2879999999999998</v>
      </c>
      <c r="DX21" s="9">
        <v>3.4159999999999999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10</v>
      </c>
      <c r="EF21" s="9">
        <v>9.2249999999999996</v>
      </c>
      <c r="EG21" s="9">
        <v>10</v>
      </c>
      <c r="EH21" s="9">
        <v>31.954999999999998</v>
      </c>
      <c r="EI21" s="9">
        <v>14.843</v>
      </c>
      <c r="EJ21" s="9">
        <v>17.113</v>
      </c>
      <c r="EK21" s="9">
        <v>10.371</v>
      </c>
      <c r="EL21" s="9">
        <v>4.6459999999999999</v>
      </c>
      <c r="EM21" s="9">
        <v>5.7249999999999996</v>
      </c>
      <c r="EN21" s="9">
        <v>15.29</v>
      </c>
      <c r="EO21" s="9">
        <v>6.28</v>
      </c>
      <c r="EP21" s="9">
        <v>9.01</v>
      </c>
      <c r="EQ21" s="9">
        <v>3.7730000000000001</v>
      </c>
      <c r="ER21" s="9">
        <v>1.3959999999999999</v>
      </c>
      <c r="ES21" s="9">
        <v>2.3769999999999998</v>
      </c>
      <c r="ET21" s="9">
        <v>2.5209999999999999</v>
      </c>
      <c r="EU21" s="9">
        <v>2.5209999999999999</v>
      </c>
      <c r="EV21" s="9">
        <v>0</v>
      </c>
      <c r="EW21" s="9">
        <v>13</v>
      </c>
      <c r="EX21" s="9">
        <v>14.34</v>
      </c>
      <c r="EY21" s="9">
        <v>10</v>
      </c>
      <c r="EZ21" s="9">
        <v>33.146999999999998</v>
      </c>
      <c r="FA21" s="9">
        <v>16.896000000000001</v>
      </c>
      <c r="FB21" s="9">
        <v>16.251000000000001</v>
      </c>
      <c r="FC21" s="9">
        <v>10.462999999999999</v>
      </c>
      <c r="FD21" s="9">
        <v>5.016</v>
      </c>
      <c r="FE21" s="9">
        <v>5.4470000000000001</v>
      </c>
      <c r="FF21" s="9">
        <v>17.167999999999999</v>
      </c>
      <c r="FG21" s="9">
        <v>7.7679999999999998</v>
      </c>
      <c r="FH21" s="9">
        <v>9.4</v>
      </c>
      <c r="FI21" s="9">
        <v>2.8889999999999998</v>
      </c>
      <c r="FJ21" s="9">
        <v>1.4850000000000001</v>
      </c>
      <c r="FK21" s="9">
        <v>1.4039999999999999</v>
      </c>
      <c r="FL21" s="9">
        <v>2.6269999999999998</v>
      </c>
      <c r="FM21" s="9">
        <v>2.6269999999999998</v>
      </c>
      <c r="FN21" s="9">
        <v>0</v>
      </c>
      <c r="FO21" s="9">
        <v>12</v>
      </c>
      <c r="FP21" s="9">
        <v>14.929</v>
      </c>
      <c r="FQ21" s="9">
        <v>10</v>
      </c>
      <c r="FR21" s="9">
        <v>20.654</v>
      </c>
      <c r="FS21" s="9">
        <v>8.3719999999999999</v>
      </c>
      <c r="FT21" s="9">
        <v>12.281000000000001</v>
      </c>
      <c r="FU21" s="9">
        <v>10.000999999999999</v>
      </c>
      <c r="FV21" s="9">
        <v>4.9329999999999998</v>
      </c>
      <c r="FW21" s="9">
        <v>5.0679999999999996</v>
      </c>
      <c r="FX21" s="9">
        <v>8.282</v>
      </c>
      <c r="FY21" s="9">
        <v>2.7839999999999998</v>
      </c>
      <c r="FZ21" s="9">
        <v>5.4980000000000002</v>
      </c>
      <c r="GA21" s="9">
        <v>2.37</v>
      </c>
      <c r="GB21" s="9">
        <v>0.65500000000000003</v>
      </c>
      <c r="GC21" s="9">
        <v>1.7150000000000001</v>
      </c>
      <c r="GD21" s="9">
        <v>0</v>
      </c>
      <c r="GE21" s="9">
        <v>0</v>
      </c>
      <c r="GF21" s="9">
        <v>0</v>
      </c>
      <c r="GG21" s="9">
        <v>9.8670000000000009</v>
      </c>
      <c r="GH21" s="9">
        <v>8.4670000000000005</v>
      </c>
      <c r="GI21" s="9">
        <v>10.188000000000001</v>
      </c>
      <c r="GJ21" s="9">
        <v>216.57400000000001</v>
      </c>
      <c r="GK21" s="9">
        <v>93.38</v>
      </c>
      <c r="GL21" s="9">
        <v>123.194</v>
      </c>
      <c r="GM21" s="9">
        <v>88.004000000000005</v>
      </c>
      <c r="GN21" s="9">
        <v>31.416</v>
      </c>
      <c r="GO21" s="9">
        <v>56.588000000000001</v>
      </c>
      <c r="GP21" s="9">
        <v>85.635999999999996</v>
      </c>
      <c r="GQ21" s="9">
        <v>42.826000000000001</v>
      </c>
      <c r="GR21" s="9">
        <v>42.81</v>
      </c>
      <c r="GS21" s="9">
        <v>33.164999999999999</v>
      </c>
      <c r="GT21" s="9">
        <v>13.003</v>
      </c>
      <c r="GU21" s="9">
        <v>20.161999999999999</v>
      </c>
      <c r="GV21" s="9">
        <v>9.7690000000000001</v>
      </c>
      <c r="GW21" s="9">
        <v>6.1349999999999998</v>
      </c>
      <c r="GX21" s="9">
        <v>3.6339999999999999</v>
      </c>
      <c r="GY21" s="9">
        <v>10</v>
      </c>
      <c r="GZ21" s="9">
        <v>12</v>
      </c>
      <c r="HA21" s="9">
        <v>10</v>
      </c>
      <c r="HB21" s="9">
        <v>210.59899999999999</v>
      </c>
      <c r="HC21" s="9">
        <v>91.084000000000003</v>
      </c>
      <c r="HD21" s="9">
        <v>119.51600000000001</v>
      </c>
      <c r="HE21" s="9">
        <v>85.379000000000005</v>
      </c>
      <c r="HF21" s="9">
        <v>30.79</v>
      </c>
      <c r="HG21" s="9">
        <v>54.588999999999999</v>
      </c>
      <c r="HH21" s="9">
        <v>82.718000000000004</v>
      </c>
      <c r="HI21" s="9">
        <v>41.588000000000001</v>
      </c>
      <c r="HJ21" s="9">
        <v>41.13</v>
      </c>
      <c r="HK21" s="9">
        <v>33.164999999999999</v>
      </c>
      <c r="HL21" s="9">
        <v>13.003</v>
      </c>
      <c r="HM21" s="9">
        <v>20.161999999999999</v>
      </c>
      <c r="HN21" s="9">
        <v>9.3369999999999997</v>
      </c>
      <c r="HO21" s="9">
        <v>5.7030000000000003</v>
      </c>
      <c r="HP21" s="9">
        <v>3.6339999999999999</v>
      </c>
      <c r="HQ21" s="9">
        <v>10</v>
      </c>
      <c r="HR21" s="9">
        <v>11.44</v>
      </c>
      <c r="HS21" s="9">
        <v>10</v>
      </c>
      <c r="HT21" s="9">
        <v>86.373999999999995</v>
      </c>
      <c r="HU21" s="9">
        <v>38.807000000000002</v>
      </c>
      <c r="HV21" s="9">
        <v>47.567</v>
      </c>
      <c r="HW21" s="9">
        <v>39.984000000000002</v>
      </c>
      <c r="HX21" s="9">
        <v>16.286000000000001</v>
      </c>
      <c r="HY21" s="9">
        <v>23.698</v>
      </c>
      <c r="HZ21" s="9">
        <v>33.970999999999997</v>
      </c>
      <c r="IA21" s="9">
        <v>16.114000000000001</v>
      </c>
      <c r="IB21" s="9">
        <v>17.858000000000001</v>
      </c>
      <c r="IC21" s="9">
        <v>10.286</v>
      </c>
      <c r="ID21" s="9">
        <v>5.71</v>
      </c>
      <c r="IE21" s="9">
        <v>4.5759999999999996</v>
      </c>
      <c r="IF21" s="9">
        <v>2.1320000000000001</v>
      </c>
      <c r="IG21" s="9">
        <v>0.69699999999999995</v>
      </c>
      <c r="IH21" s="9">
        <v>1.4359999999999999</v>
      </c>
      <c r="II21" s="9">
        <v>10</v>
      </c>
      <c r="IJ21" s="9">
        <v>10</v>
      </c>
      <c r="IK21" s="9">
        <v>9.7080000000000002</v>
      </c>
      <c r="IL21" s="9">
        <v>76.953000000000003</v>
      </c>
      <c r="IM21" s="9">
        <v>30.972000000000001</v>
      </c>
      <c r="IN21" s="9">
        <v>45.981000000000002</v>
      </c>
      <c r="IO21" s="9">
        <v>27.140999999999998</v>
      </c>
      <c r="IP21" s="9">
        <v>10.066000000000001</v>
      </c>
      <c r="IQ21" s="9">
        <v>17.074999999999999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19442</vt:i4>
      </vt:variant>
    </vt:vector>
  </HeadingPairs>
  <TitlesOfParts>
    <vt:vector size="19471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A125590600L</vt:lpstr>
      <vt:lpstr>A125590600L_Data</vt:lpstr>
      <vt:lpstr>A125590600L_Latest</vt:lpstr>
      <vt:lpstr>A125590608F</vt:lpstr>
      <vt:lpstr>A125590608F_Data</vt:lpstr>
      <vt:lpstr>A125590608F_Latest</vt:lpstr>
      <vt:lpstr>A125590616F</vt:lpstr>
      <vt:lpstr>A125590616F_Data</vt:lpstr>
      <vt:lpstr>A125590616F_Latest</vt:lpstr>
      <vt:lpstr>A125590624F</vt:lpstr>
      <vt:lpstr>A125590624F_Data</vt:lpstr>
      <vt:lpstr>A125590624F_Latest</vt:lpstr>
      <vt:lpstr>A125590632F</vt:lpstr>
      <vt:lpstr>A125590632F_Data</vt:lpstr>
      <vt:lpstr>A125590632F_Latest</vt:lpstr>
      <vt:lpstr>A125590640F</vt:lpstr>
      <vt:lpstr>A125590640F_Data</vt:lpstr>
      <vt:lpstr>A125590640F_Latest</vt:lpstr>
      <vt:lpstr>A125590648X</vt:lpstr>
      <vt:lpstr>A125590648X_Data</vt:lpstr>
      <vt:lpstr>A125590648X_Latest</vt:lpstr>
      <vt:lpstr>A125590656X</vt:lpstr>
      <vt:lpstr>A125590656X_Data</vt:lpstr>
      <vt:lpstr>A125590656X_Latest</vt:lpstr>
      <vt:lpstr>A125590664X</vt:lpstr>
      <vt:lpstr>A125590664X_Data</vt:lpstr>
      <vt:lpstr>A125590664X_Latest</vt:lpstr>
      <vt:lpstr>A125590672X</vt:lpstr>
      <vt:lpstr>A125590672X_Data</vt:lpstr>
      <vt:lpstr>A125590672X_Latest</vt:lpstr>
      <vt:lpstr>A125590680X</vt:lpstr>
      <vt:lpstr>A125590680X_Data</vt:lpstr>
      <vt:lpstr>A125590680X_Latest</vt:lpstr>
      <vt:lpstr>A125590688T</vt:lpstr>
      <vt:lpstr>A125590688T_Data</vt:lpstr>
      <vt:lpstr>A125590688T_Latest</vt:lpstr>
      <vt:lpstr>A125590696T</vt:lpstr>
      <vt:lpstr>A125590696T_Data</vt:lpstr>
      <vt:lpstr>A125590696T_Latest</vt:lpstr>
      <vt:lpstr>A125590704F</vt:lpstr>
      <vt:lpstr>A125590704F_Data</vt:lpstr>
      <vt:lpstr>A125590704F_Latest</vt:lpstr>
      <vt:lpstr>A125590712F</vt:lpstr>
      <vt:lpstr>A125590712F_Data</vt:lpstr>
      <vt:lpstr>A125590712F_Latest</vt:lpstr>
      <vt:lpstr>A125590720F</vt:lpstr>
      <vt:lpstr>A125590720F_Data</vt:lpstr>
      <vt:lpstr>A125590720F_Latest</vt:lpstr>
      <vt:lpstr>A125590728X</vt:lpstr>
      <vt:lpstr>A125590728X_Data</vt:lpstr>
      <vt:lpstr>A125590728X_Latest</vt:lpstr>
      <vt:lpstr>A125590736X</vt:lpstr>
      <vt:lpstr>A125590736X_Data</vt:lpstr>
      <vt:lpstr>A125590736X_Latest</vt:lpstr>
      <vt:lpstr>A125590744X</vt:lpstr>
      <vt:lpstr>A125590744X_Data</vt:lpstr>
      <vt:lpstr>A125590744X_Latest</vt:lpstr>
      <vt:lpstr>A125590752X</vt:lpstr>
      <vt:lpstr>A125590752X_Data</vt:lpstr>
      <vt:lpstr>A125590752X_Latest</vt:lpstr>
      <vt:lpstr>A125590760X</vt:lpstr>
      <vt:lpstr>A125590760X_Data</vt:lpstr>
      <vt:lpstr>A125590760X_Latest</vt:lpstr>
      <vt:lpstr>A125590768T</vt:lpstr>
      <vt:lpstr>A125590768T_Data</vt:lpstr>
      <vt:lpstr>A125590768T_Latest</vt:lpstr>
      <vt:lpstr>A125590776T</vt:lpstr>
      <vt:lpstr>A125590776T_Data</vt:lpstr>
      <vt:lpstr>A125590776T_Latest</vt:lpstr>
      <vt:lpstr>A125590784T</vt:lpstr>
      <vt:lpstr>A125590784T_Data</vt:lpstr>
      <vt:lpstr>A125590784T_Latest</vt:lpstr>
      <vt:lpstr>A125590792T</vt:lpstr>
      <vt:lpstr>A125590792T_Data</vt:lpstr>
      <vt:lpstr>A125590792T_Latest</vt:lpstr>
      <vt:lpstr>A125590800F</vt:lpstr>
      <vt:lpstr>A125590800F_Data</vt:lpstr>
      <vt:lpstr>A125590800F_Latest</vt:lpstr>
      <vt:lpstr>A125590808X</vt:lpstr>
      <vt:lpstr>A125590808X_Data</vt:lpstr>
      <vt:lpstr>A125590808X_Latest</vt:lpstr>
      <vt:lpstr>A125590816X</vt:lpstr>
      <vt:lpstr>A125590816X_Data</vt:lpstr>
      <vt:lpstr>A125590816X_Latest</vt:lpstr>
      <vt:lpstr>A125590824X</vt:lpstr>
      <vt:lpstr>A125590824X_Data</vt:lpstr>
      <vt:lpstr>A125590824X_Latest</vt:lpstr>
      <vt:lpstr>A125590832X</vt:lpstr>
      <vt:lpstr>A125590832X_Data</vt:lpstr>
      <vt:lpstr>A125590832X_Latest</vt:lpstr>
      <vt:lpstr>A125590840X</vt:lpstr>
      <vt:lpstr>A125590840X_Data</vt:lpstr>
      <vt:lpstr>A125590840X_Latest</vt:lpstr>
      <vt:lpstr>A125590848T</vt:lpstr>
      <vt:lpstr>A125590848T_Data</vt:lpstr>
      <vt:lpstr>A125590848T_Latest</vt:lpstr>
      <vt:lpstr>A125590856T</vt:lpstr>
      <vt:lpstr>A125590856T_Data</vt:lpstr>
      <vt:lpstr>A125590856T_Latest</vt:lpstr>
      <vt:lpstr>A125590864T</vt:lpstr>
      <vt:lpstr>A125590864T_Data</vt:lpstr>
      <vt:lpstr>A125590864T_Latest</vt:lpstr>
      <vt:lpstr>A125590872T</vt:lpstr>
      <vt:lpstr>A125590872T_Data</vt:lpstr>
      <vt:lpstr>A125590872T_Latest</vt:lpstr>
      <vt:lpstr>A125590880T</vt:lpstr>
      <vt:lpstr>A125590880T_Data</vt:lpstr>
      <vt:lpstr>A125590880T_Latest</vt:lpstr>
      <vt:lpstr>A125590888K</vt:lpstr>
      <vt:lpstr>A125590888K_Data</vt:lpstr>
      <vt:lpstr>A125590888K_Latest</vt:lpstr>
      <vt:lpstr>A125590896K</vt:lpstr>
      <vt:lpstr>A125590896K_Data</vt:lpstr>
      <vt:lpstr>A125590896K_Latest</vt:lpstr>
      <vt:lpstr>A125590904X</vt:lpstr>
      <vt:lpstr>A125590904X_Data</vt:lpstr>
      <vt:lpstr>A125590904X_Latest</vt:lpstr>
      <vt:lpstr>A125590912X</vt:lpstr>
      <vt:lpstr>A125590912X_Data</vt:lpstr>
      <vt:lpstr>A125590912X_Latest</vt:lpstr>
      <vt:lpstr>A125590920X</vt:lpstr>
      <vt:lpstr>A125590920X_Data</vt:lpstr>
      <vt:lpstr>A125590920X_Latest</vt:lpstr>
      <vt:lpstr>A125590928T</vt:lpstr>
      <vt:lpstr>A125590928T_Data</vt:lpstr>
      <vt:lpstr>A125590928T_Latest</vt:lpstr>
      <vt:lpstr>A125590936T</vt:lpstr>
      <vt:lpstr>A125590936T_Data</vt:lpstr>
      <vt:lpstr>A125590936T_Latest</vt:lpstr>
      <vt:lpstr>A125590944T</vt:lpstr>
      <vt:lpstr>A125590944T_Data</vt:lpstr>
      <vt:lpstr>A125590944T_Latest</vt:lpstr>
      <vt:lpstr>A125590952T</vt:lpstr>
      <vt:lpstr>A125590952T_Data</vt:lpstr>
      <vt:lpstr>A125590952T_Latest</vt:lpstr>
      <vt:lpstr>A125590960T</vt:lpstr>
      <vt:lpstr>A125590960T_Data</vt:lpstr>
      <vt:lpstr>A125590960T_Latest</vt:lpstr>
      <vt:lpstr>A125590968K</vt:lpstr>
      <vt:lpstr>A125590968K_Data</vt:lpstr>
      <vt:lpstr>A125590968K_Latest</vt:lpstr>
      <vt:lpstr>A125590976K</vt:lpstr>
      <vt:lpstr>A125590976K_Data</vt:lpstr>
      <vt:lpstr>A125590976K_Latest</vt:lpstr>
      <vt:lpstr>A125590984K</vt:lpstr>
      <vt:lpstr>A125590984K_Data</vt:lpstr>
      <vt:lpstr>A125590984K_Latest</vt:lpstr>
      <vt:lpstr>A125590992K</vt:lpstr>
      <vt:lpstr>A125590992K_Data</vt:lpstr>
      <vt:lpstr>A125590992K_Latest</vt:lpstr>
      <vt:lpstr>A125591000A</vt:lpstr>
      <vt:lpstr>A125591000A_Data</vt:lpstr>
      <vt:lpstr>A125591000A_Latest</vt:lpstr>
      <vt:lpstr>A125591008V</vt:lpstr>
      <vt:lpstr>A125591008V_Data</vt:lpstr>
      <vt:lpstr>A125591008V_Latest</vt:lpstr>
      <vt:lpstr>A125591016V</vt:lpstr>
      <vt:lpstr>A125591016V_Data</vt:lpstr>
      <vt:lpstr>A125591016V_Latest</vt:lpstr>
      <vt:lpstr>A125591024V</vt:lpstr>
      <vt:lpstr>A125591024V_Data</vt:lpstr>
      <vt:lpstr>A125591024V_Latest</vt:lpstr>
      <vt:lpstr>A125591032V</vt:lpstr>
      <vt:lpstr>A125591032V_Data</vt:lpstr>
      <vt:lpstr>A125591032V_Latest</vt:lpstr>
      <vt:lpstr>A125591040V</vt:lpstr>
      <vt:lpstr>A125591040V_Data</vt:lpstr>
      <vt:lpstr>A125591040V_Latest</vt:lpstr>
      <vt:lpstr>A125591048L</vt:lpstr>
      <vt:lpstr>A125591048L_Data</vt:lpstr>
      <vt:lpstr>A125591048L_Latest</vt:lpstr>
      <vt:lpstr>A125591056L</vt:lpstr>
      <vt:lpstr>A125591056L_Data</vt:lpstr>
      <vt:lpstr>A125591056L_Latest</vt:lpstr>
      <vt:lpstr>A125591064L</vt:lpstr>
      <vt:lpstr>A125591064L_Data</vt:lpstr>
      <vt:lpstr>A125591064L_Latest</vt:lpstr>
      <vt:lpstr>A125591072L</vt:lpstr>
      <vt:lpstr>A125591072L_Data</vt:lpstr>
      <vt:lpstr>A125591072L_Latest</vt:lpstr>
      <vt:lpstr>A125591080L</vt:lpstr>
      <vt:lpstr>A125591080L_Data</vt:lpstr>
      <vt:lpstr>A125591080L_Latest</vt:lpstr>
      <vt:lpstr>A125591088F</vt:lpstr>
      <vt:lpstr>A125591088F_Data</vt:lpstr>
      <vt:lpstr>A125591088F_Latest</vt:lpstr>
      <vt:lpstr>A125591096F</vt:lpstr>
      <vt:lpstr>A125591096F_Data</vt:lpstr>
      <vt:lpstr>A125591096F_Latest</vt:lpstr>
      <vt:lpstr>A125591104V</vt:lpstr>
      <vt:lpstr>A125591104V_Data</vt:lpstr>
      <vt:lpstr>A125591104V_Latest</vt:lpstr>
      <vt:lpstr>A125591112V</vt:lpstr>
      <vt:lpstr>A125591112V_Data</vt:lpstr>
      <vt:lpstr>A125591112V_Latest</vt:lpstr>
      <vt:lpstr>A125591120V</vt:lpstr>
      <vt:lpstr>A125591120V_Data</vt:lpstr>
      <vt:lpstr>A125591120V_Latest</vt:lpstr>
      <vt:lpstr>A125591128L</vt:lpstr>
      <vt:lpstr>A125591128L_Data</vt:lpstr>
      <vt:lpstr>A125591128L_Latest</vt:lpstr>
      <vt:lpstr>A125591136L</vt:lpstr>
      <vt:lpstr>A125591136L_Data</vt:lpstr>
      <vt:lpstr>A125591136L_Latest</vt:lpstr>
      <vt:lpstr>A125591144L</vt:lpstr>
      <vt:lpstr>A125591144L_Data</vt:lpstr>
      <vt:lpstr>A125591144L_Latest</vt:lpstr>
      <vt:lpstr>A125591152L</vt:lpstr>
      <vt:lpstr>A125591152L_Data</vt:lpstr>
      <vt:lpstr>A125591152L_Latest</vt:lpstr>
      <vt:lpstr>A125591160L</vt:lpstr>
      <vt:lpstr>A125591160L_Data</vt:lpstr>
      <vt:lpstr>A125591160L_Latest</vt:lpstr>
      <vt:lpstr>A125591168F</vt:lpstr>
      <vt:lpstr>A125591168F_Data</vt:lpstr>
      <vt:lpstr>A125591168F_Latest</vt:lpstr>
      <vt:lpstr>A125591176F</vt:lpstr>
      <vt:lpstr>A125591176F_Data</vt:lpstr>
      <vt:lpstr>A125591176F_Latest</vt:lpstr>
      <vt:lpstr>A125591184F</vt:lpstr>
      <vt:lpstr>A125591184F_Data</vt:lpstr>
      <vt:lpstr>A125591184F_Latest</vt:lpstr>
      <vt:lpstr>A125591192F</vt:lpstr>
      <vt:lpstr>A125591192F_Data</vt:lpstr>
      <vt:lpstr>A125591192F_Latest</vt:lpstr>
      <vt:lpstr>A125591200V</vt:lpstr>
      <vt:lpstr>A125591200V_Data</vt:lpstr>
      <vt:lpstr>A125591200V_Latest</vt:lpstr>
      <vt:lpstr>A125591208L</vt:lpstr>
      <vt:lpstr>A125591208L_Data</vt:lpstr>
      <vt:lpstr>A125591208L_Latest</vt:lpstr>
      <vt:lpstr>A125591216L</vt:lpstr>
      <vt:lpstr>A125591216L_Data</vt:lpstr>
      <vt:lpstr>A125591216L_Latest</vt:lpstr>
      <vt:lpstr>A125591224L</vt:lpstr>
      <vt:lpstr>A125591224L_Data</vt:lpstr>
      <vt:lpstr>A125591224L_Latest</vt:lpstr>
      <vt:lpstr>A125591232L</vt:lpstr>
      <vt:lpstr>A125591232L_Data</vt:lpstr>
      <vt:lpstr>A125591232L_Latest</vt:lpstr>
      <vt:lpstr>A125591240L</vt:lpstr>
      <vt:lpstr>A125591240L_Data</vt:lpstr>
      <vt:lpstr>A125591240L_Latest</vt:lpstr>
      <vt:lpstr>A125591248F</vt:lpstr>
      <vt:lpstr>A125591248F_Data</vt:lpstr>
      <vt:lpstr>A125591248F_Latest</vt:lpstr>
      <vt:lpstr>A125591256F</vt:lpstr>
      <vt:lpstr>A125591256F_Data</vt:lpstr>
      <vt:lpstr>A125591256F_Latest</vt:lpstr>
      <vt:lpstr>A125591264F</vt:lpstr>
      <vt:lpstr>A125591264F_Data</vt:lpstr>
      <vt:lpstr>A125591264F_Latest</vt:lpstr>
      <vt:lpstr>A125591272F</vt:lpstr>
      <vt:lpstr>A125591272F_Data</vt:lpstr>
      <vt:lpstr>A125591272F_Latest</vt:lpstr>
      <vt:lpstr>A125591280F</vt:lpstr>
      <vt:lpstr>A125591280F_Data</vt:lpstr>
      <vt:lpstr>A125591280F_Latest</vt:lpstr>
      <vt:lpstr>A125591288X</vt:lpstr>
      <vt:lpstr>A125591288X_Data</vt:lpstr>
      <vt:lpstr>A125591288X_Latest</vt:lpstr>
      <vt:lpstr>A125591296X</vt:lpstr>
      <vt:lpstr>A125591296X_Data</vt:lpstr>
      <vt:lpstr>A125591296X_Latest</vt:lpstr>
      <vt:lpstr>A125591304L</vt:lpstr>
      <vt:lpstr>A125591304L_Data</vt:lpstr>
      <vt:lpstr>A125591304L_Latest</vt:lpstr>
      <vt:lpstr>A125591312L</vt:lpstr>
      <vt:lpstr>A125591312L_Data</vt:lpstr>
      <vt:lpstr>A125591312L_Latest</vt:lpstr>
      <vt:lpstr>A125591320L</vt:lpstr>
      <vt:lpstr>A125591320L_Data</vt:lpstr>
      <vt:lpstr>A125591320L_Latest</vt:lpstr>
      <vt:lpstr>A125591328F</vt:lpstr>
      <vt:lpstr>A125591328F_Data</vt:lpstr>
      <vt:lpstr>A125591328F_Latest</vt:lpstr>
      <vt:lpstr>A125591336F</vt:lpstr>
      <vt:lpstr>A125591336F_Data</vt:lpstr>
      <vt:lpstr>A125591336F_Latest</vt:lpstr>
      <vt:lpstr>A125591344F</vt:lpstr>
      <vt:lpstr>A125591344F_Data</vt:lpstr>
      <vt:lpstr>A125591344F_Latest</vt:lpstr>
      <vt:lpstr>A125591352F</vt:lpstr>
      <vt:lpstr>A125591352F_Data</vt:lpstr>
      <vt:lpstr>A125591352F_Latest</vt:lpstr>
      <vt:lpstr>A125591360F</vt:lpstr>
      <vt:lpstr>A125591360F_Data</vt:lpstr>
      <vt:lpstr>A125591360F_Latest</vt:lpstr>
      <vt:lpstr>A125591368X</vt:lpstr>
      <vt:lpstr>A125591368X_Data</vt:lpstr>
      <vt:lpstr>A125591368X_Latest</vt:lpstr>
      <vt:lpstr>A125591376X</vt:lpstr>
      <vt:lpstr>A125591376X_Data</vt:lpstr>
      <vt:lpstr>A125591376X_Latest</vt:lpstr>
      <vt:lpstr>A125591384X</vt:lpstr>
      <vt:lpstr>A125591384X_Data</vt:lpstr>
      <vt:lpstr>A125591384X_Latest</vt:lpstr>
      <vt:lpstr>A125591392X</vt:lpstr>
      <vt:lpstr>A125591392X_Data</vt:lpstr>
      <vt:lpstr>A125591392X_Latest</vt:lpstr>
      <vt:lpstr>A125591400L</vt:lpstr>
      <vt:lpstr>A125591400L_Data</vt:lpstr>
      <vt:lpstr>A125591400L_Latest</vt:lpstr>
      <vt:lpstr>A125591408F</vt:lpstr>
      <vt:lpstr>A125591408F_Data</vt:lpstr>
      <vt:lpstr>A125591408F_Latest</vt:lpstr>
      <vt:lpstr>A125591416F</vt:lpstr>
      <vt:lpstr>A125591416F_Data</vt:lpstr>
      <vt:lpstr>A125591416F_Latest</vt:lpstr>
      <vt:lpstr>A125591424F</vt:lpstr>
      <vt:lpstr>A125591424F_Data</vt:lpstr>
      <vt:lpstr>A125591424F_Latest</vt:lpstr>
      <vt:lpstr>A125591432F</vt:lpstr>
      <vt:lpstr>A125591432F_Data</vt:lpstr>
      <vt:lpstr>A125591432F_Latest</vt:lpstr>
      <vt:lpstr>A125591440F</vt:lpstr>
      <vt:lpstr>A125591440F_Data</vt:lpstr>
      <vt:lpstr>A125591440F_Latest</vt:lpstr>
      <vt:lpstr>A125591448X</vt:lpstr>
      <vt:lpstr>A125591448X_Data</vt:lpstr>
      <vt:lpstr>A125591448X_Latest</vt:lpstr>
      <vt:lpstr>A125591456X</vt:lpstr>
      <vt:lpstr>A125591456X_Data</vt:lpstr>
      <vt:lpstr>A125591456X_Latest</vt:lpstr>
      <vt:lpstr>A125591464X</vt:lpstr>
      <vt:lpstr>A125591464X_Data</vt:lpstr>
      <vt:lpstr>A125591464X_Latest</vt:lpstr>
      <vt:lpstr>A125591472X</vt:lpstr>
      <vt:lpstr>A125591472X_Data</vt:lpstr>
      <vt:lpstr>A125591472X_Latest</vt:lpstr>
      <vt:lpstr>A125591480X</vt:lpstr>
      <vt:lpstr>A125591480X_Data</vt:lpstr>
      <vt:lpstr>A125591480X_Latest</vt:lpstr>
      <vt:lpstr>A125591488T</vt:lpstr>
      <vt:lpstr>A125591488T_Data</vt:lpstr>
      <vt:lpstr>A125591488T_Latest</vt:lpstr>
      <vt:lpstr>A125591496T</vt:lpstr>
      <vt:lpstr>A125591496T_Data</vt:lpstr>
      <vt:lpstr>A125591496T_Latest</vt:lpstr>
      <vt:lpstr>A125591504F</vt:lpstr>
      <vt:lpstr>A125591504F_Data</vt:lpstr>
      <vt:lpstr>A125591504F_Latest</vt:lpstr>
      <vt:lpstr>A125591512F</vt:lpstr>
      <vt:lpstr>A125591512F_Data</vt:lpstr>
      <vt:lpstr>A125591512F_Latest</vt:lpstr>
      <vt:lpstr>A125591520F</vt:lpstr>
      <vt:lpstr>A125591520F_Data</vt:lpstr>
      <vt:lpstr>A125591520F_Latest</vt:lpstr>
      <vt:lpstr>A125591528X</vt:lpstr>
      <vt:lpstr>A125591528X_Data</vt:lpstr>
      <vt:lpstr>A125591528X_Latest</vt:lpstr>
      <vt:lpstr>A125591536X</vt:lpstr>
      <vt:lpstr>A125591536X_Data</vt:lpstr>
      <vt:lpstr>A125591536X_Latest</vt:lpstr>
      <vt:lpstr>A125591544X</vt:lpstr>
      <vt:lpstr>A125591544X_Data</vt:lpstr>
      <vt:lpstr>A125591544X_Latest</vt:lpstr>
      <vt:lpstr>A125591552X</vt:lpstr>
      <vt:lpstr>A125591552X_Data</vt:lpstr>
      <vt:lpstr>A125591552X_Latest</vt:lpstr>
      <vt:lpstr>A125591560X</vt:lpstr>
      <vt:lpstr>A125591560X_Data</vt:lpstr>
      <vt:lpstr>A125591560X_Latest</vt:lpstr>
      <vt:lpstr>A125591568T</vt:lpstr>
      <vt:lpstr>A125591568T_Data</vt:lpstr>
      <vt:lpstr>A125591568T_Latest</vt:lpstr>
      <vt:lpstr>A125591576T</vt:lpstr>
      <vt:lpstr>A125591576T_Data</vt:lpstr>
      <vt:lpstr>A125591576T_Latest</vt:lpstr>
      <vt:lpstr>A125591584T</vt:lpstr>
      <vt:lpstr>A125591584T_Data</vt:lpstr>
      <vt:lpstr>A125591584T_Latest</vt:lpstr>
      <vt:lpstr>A125591592T</vt:lpstr>
      <vt:lpstr>A125591592T_Data</vt:lpstr>
      <vt:lpstr>A125591592T_Latest</vt:lpstr>
      <vt:lpstr>A125591600F</vt:lpstr>
      <vt:lpstr>A125591600F_Data</vt:lpstr>
      <vt:lpstr>A125591600F_Latest</vt:lpstr>
      <vt:lpstr>A125591608X</vt:lpstr>
      <vt:lpstr>A125591608X_Data</vt:lpstr>
      <vt:lpstr>A125591608X_Latest</vt:lpstr>
      <vt:lpstr>A125591616X</vt:lpstr>
      <vt:lpstr>A125591616X_Data</vt:lpstr>
      <vt:lpstr>A125591616X_Latest</vt:lpstr>
      <vt:lpstr>A125591624X</vt:lpstr>
      <vt:lpstr>A125591624X_Data</vt:lpstr>
      <vt:lpstr>A125591624X_Latest</vt:lpstr>
      <vt:lpstr>A125591632X</vt:lpstr>
      <vt:lpstr>A125591632X_Data</vt:lpstr>
      <vt:lpstr>A125591632X_Latest</vt:lpstr>
      <vt:lpstr>A125591640X</vt:lpstr>
      <vt:lpstr>A125591640X_Data</vt:lpstr>
      <vt:lpstr>A125591640X_Latest</vt:lpstr>
      <vt:lpstr>A125591648T</vt:lpstr>
      <vt:lpstr>A125591648T_Data</vt:lpstr>
      <vt:lpstr>A125591648T_Latest</vt:lpstr>
      <vt:lpstr>A125591656T</vt:lpstr>
      <vt:lpstr>A125591656T_Data</vt:lpstr>
      <vt:lpstr>A125591656T_Latest</vt:lpstr>
      <vt:lpstr>A125591664T</vt:lpstr>
      <vt:lpstr>A125591664T_Data</vt:lpstr>
      <vt:lpstr>A125591664T_Latest</vt:lpstr>
      <vt:lpstr>A125591672T</vt:lpstr>
      <vt:lpstr>A125591672T_Data</vt:lpstr>
      <vt:lpstr>A125591672T_Latest</vt:lpstr>
      <vt:lpstr>A125591680T</vt:lpstr>
      <vt:lpstr>A125591680T_Data</vt:lpstr>
      <vt:lpstr>A125591680T_Latest</vt:lpstr>
      <vt:lpstr>A125591688K</vt:lpstr>
      <vt:lpstr>A125591688K_Data</vt:lpstr>
      <vt:lpstr>A125591688K_Latest</vt:lpstr>
      <vt:lpstr>A125591696K</vt:lpstr>
      <vt:lpstr>A125591696K_Data</vt:lpstr>
      <vt:lpstr>A125591696K_Latest</vt:lpstr>
      <vt:lpstr>A125591704X</vt:lpstr>
      <vt:lpstr>A125591704X_Data</vt:lpstr>
      <vt:lpstr>A125591704X_Latest</vt:lpstr>
      <vt:lpstr>A125591712X</vt:lpstr>
      <vt:lpstr>A125591712X_Data</vt:lpstr>
      <vt:lpstr>A125591712X_Latest</vt:lpstr>
      <vt:lpstr>A125591720X</vt:lpstr>
      <vt:lpstr>A125591720X_Data</vt:lpstr>
      <vt:lpstr>A125591720X_Latest</vt:lpstr>
      <vt:lpstr>A125591728T</vt:lpstr>
      <vt:lpstr>A125591728T_Data</vt:lpstr>
      <vt:lpstr>A125591728T_Latest</vt:lpstr>
      <vt:lpstr>A125591736T</vt:lpstr>
      <vt:lpstr>A125591736T_Data</vt:lpstr>
      <vt:lpstr>A125591736T_Latest</vt:lpstr>
      <vt:lpstr>A125591744T</vt:lpstr>
      <vt:lpstr>A125591744T_Data</vt:lpstr>
      <vt:lpstr>A125591744T_Latest</vt:lpstr>
      <vt:lpstr>A125591752T</vt:lpstr>
      <vt:lpstr>A125591752T_Data</vt:lpstr>
      <vt:lpstr>A125591752T_Latest</vt:lpstr>
      <vt:lpstr>A125591760T</vt:lpstr>
      <vt:lpstr>A125591760T_Data</vt:lpstr>
      <vt:lpstr>A125591760T_Latest</vt:lpstr>
      <vt:lpstr>A125591768K</vt:lpstr>
      <vt:lpstr>A125591768K_Data</vt:lpstr>
      <vt:lpstr>A125591768K_Latest</vt:lpstr>
      <vt:lpstr>A125591776K</vt:lpstr>
      <vt:lpstr>A125591776K_Data</vt:lpstr>
      <vt:lpstr>A125591776K_Latest</vt:lpstr>
      <vt:lpstr>A125591784K</vt:lpstr>
      <vt:lpstr>A125591784K_Data</vt:lpstr>
      <vt:lpstr>A125591784K_Latest</vt:lpstr>
      <vt:lpstr>A125591792K</vt:lpstr>
      <vt:lpstr>A125591792K_Data</vt:lpstr>
      <vt:lpstr>A125591792K_Latest</vt:lpstr>
      <vt:lpstr>A125591800X</vt:lpstr>
      <vt:lpstr>A125591800X_Data</vt:lpstr>
      <vt:lpstr>A125591800X_Latest</vt:lpstr>
      <vt:lpstr>A125591808T</vt:lpstr>
      <vt:lpstr>A125591808T_Data</vt:lpstr>
      <vt:lpstr>A125591808T_Latest</vt:lpstr>
      <vt:lpstr>A125591816T</vt:lpstr>
      <vt:lpstr>A125591816T_Data</vt:lpstr>
      <vt:lpstr>A125591816T_Latest</vt:lpstr>
      <vt:lpstr>A125591824T</vt:lpstr>
      <vt:lpstr>A125591824T_Data</vt:lpstr>
      <vt:lpstr>A125591824T_Latest</vt:lpstr>
      <vt:lpstr>A125591832T</vt:lpstr>
      <vt:lpstr>A125591832T_Data</vt:lpstr>
      <vt:lpstr>A125591832T_Latest</vt:lpstr>
      <vt:lpstr>A125591840T</vt:lpstr>
      <vt:lpstr>A125591840T_Data</vt:lpstr>
      <vt:lpstr>A125591840T_Latest</vt:lpstr>
      <vt:lpstr>A125591848K</vt:lpstr>
      <vt:lpstr>A125591848K_Data</vt:lpstr>
      <vt:lpstr>A125591848K_Latest</vt:lpstr>
      <vt:lpstr>A125591856K</vt:lpstr>
      <vt:lpstr>A125591856K_Data</vt:lpstr>
      <vt:lpstr>A125591856K_Latest</vt:lpstr>
      <vt:lpstr>A125591864K</vt:lpstr>
      <vt:lpstr>A125591864K_Data</vt:lpstr>
      <vt:lpstr>A125591864K_Latest</vt:lpstr>
      <vt:lpstr>A125591872K</vt:lpstr>
      <vt:lpstr>A125591872K_Data</vt:lpstr>
      <vt:lpstr>A125591872K_Latest</vt:lpstr>
      <vt:lpstr>A125591880K</vt:lpstr>
      <vt:lpstr>A125591880K_Data</vt:lpstr>
      <vt:lpstr>A125591880K_Latest</vt:lpstr>
      <vt:lpstr>A125591888C</vt:lpstr>
      <vt:lpstr>A125591888C_Data</vt:lpstr>
      <vt:lpstr>A125591888C_Latest</vt:lpstr>
      <vt:lpstr>A125591896C</vt:lpstr>
      <vt:lpstr>A125591896C_Data</vt:lpstr>
      <vt:lpstr>A125591896C_Latest</vt:lpstr>
      <vt:lpstr>A125591904T</vt:lpstr>
      <vt:lpstr>A125591904T_Data</vt:lpstr>
      <vt:lpstr>A125591904T_Latest</vt:lpstr>
      <vt:lpstr>A125591912T</vt:lpstr>
      <vt:lpstr>A125591912T_Data</vt:lpstr>
      <vt:lpstr>A125591912T_Latest</vt:lpstr>
      <vt:lpstr>A125591920T</vt:lpstr>
      <vt:lpstr>A125591920T_Data</vt:lpstr>
      <vt:lpstr>A125591920T_Latest</vt:lpstr>
      <vt:lpstr>A125591928K</vt:lpstr>
      <vt:lpstr>A125591928K_Data</vt:lpstr>
      <vt:lpstr>A125591928K_Latest</vt:lpstr>
      <vt:lpstr>A125591936K</vt:lpstr>
      <vt:lpstr>A125591936K_Data</vt:lpstr>
      <vt:lpstr>A125591936K_Latest</vt:lpstr>
      <vt:lpstr>A125591944K</vt:lpstr>
      <vt:lpstr>A125591944K_Data</vt:lpstr>
      <vt:lpstr>A125591944K_Latest</vt:lpstr>
      <vt:lpstr>A125591952K</vt:lpstr>
      <vt:lpstr>A125591952K_Data</vt:lpstr>
      <vt:lpstr>A125591952K_Latest</vt:lpstr>
      <vt:lpstr>A125591960K</vt:lpstr>
      <vt:lpstr>A125591960K_Data</vt:lpstr>
      <vt:lpstr>A125591960K_Latest</vt:lpstr>
      <vt:lpstr>A125591968C</vt:lpstr>
      <vt:lpstr>A125591968C_Data</vt:lpstr>
      <vt:lpstr>A125591968C_Latest</vt:lpstr>
      <vt:lpstr>A125591976C</vt:lpstr>
      <vt:lpstr>A125591976C_Data</vt:lpstr>
      <vt:lpstr>A125591976C_Latest</vt:lpstr>
      <vt:lpstr>A125591984C</vt:lpstr>
      <vt:lpstr>A125591984C_Data</vt:lpstr>
      <vt:lpstr>A125591984C_Latest</vt:lpstr>
      <vt:lpstr>A125591992C</vt:lpstr>
      <vt:lpstr>A125591992C_Data</vt:lpstr>
      <vt:lpstr>A125591992C_Latest</vt:lpstr>
      <vt:lpstr>A125592000V</vt:lpstr>
      <vt:lpstr>A125592000V_Data</vt:lpstr>
      <vt:lpstr>A125592000V_Latest</vt:lpstr>
      <vt:lpstr>A125592008L</vt:lpstr>
      <vt:lpstr>A125592008L_Data</vt:lpstr>
      <vt:lpstr>A125592008L_Latest</vt:lpstr>
      <vt:lpstr>A125592016L</vt:lpstr>
      <vt:lpstr>A125592016L_Data</vt:lpstr>
      <vt:lpstr>A125592016L_Latest</vt:lpstr>
      <vt:lpstr>A125592024L</vt:lpstr>
      <vt:lpstr>A125592024L_Data</vt:lpstr>
      <vt:lpstr>A125592024L_Latest</vt:lpstr>
      <vt:lpstr>A125592032L</vt:lpstr>
      <vt:lpstr>A125592032L_Data</vt:lpstr>
      <vt:lpstr>A125592032L_Latest</vt:lpstr>
      <vt:lpstr>A125592040L</vt:lpstr>
      <vt:lpstr>A125592040L_Data</vt:lpstr>
      <vt:lpstr>A125592040L_Latest</vt:lpstr>
      <vt:lpstr>A125592048F</vt:lpstr>
      <vt:lpstr>A125592048F_Data</vt:lpstr>
      <vt:lpstr>A125592048F_Latest</vt:lpstr>
      <vt:lpstr>A125592056F</vt:lpstr>
      <vt:lpstr>A125592056F_Data</vt:lpstr>
      <vt:lpstr>A125592056F_Latest</vt:lpstr>
      <vt:lpstr>A125592064F</vt:lpstr>
      <vt:lpstr>A125592064F_Data</vt:lpstr>
      <vt:lpstr>A125592064F_Latest</vt:lpstr>
      <vt:lpstr>A125592072F</vt:lpstr>
      <vt:lpstr>A125592072F_Data</vt:lpstr>
      <vt:lpstr>A125592072F_Latest</vt:lpstr>
      <vt:lpstr>A125592080F</vt:lpstr>
      <vt:lpstr>A125592080F_Data</vt:lpstr>
      <vt:lpstr>A125592080F_Latest</vt:lpstr>
      <vt:lpstr>A125592088X</vt:lpstr>
      <vt:lpstr>A125592088X_Data</vt:lpstr>
      <vt:lpstr>A125592088X_Latest</vt:lpstr>
      <vt:lpstr>A125592096X</vt:lpstr>
      <vt:lpstr>A125592096X_Data</vt:lpstr>
      <vt:lpstr>A125592096X_Latest</vt:lpstr>
      <vt:lpstr>A125592104L</vt:lpstr>
      <vt:lpstr>A125592104L_Data</vt:lpstr>
      <vt:lpstr>A125592104L_Latest</vt:lpstr>
      <vt:lpstr>A125592112L</vt:lpstr>
      <vt:lpstr>A125592112L_Data</vt:lpstr>
      <vt:lpstr>A125592112L_Latest</vt:lpstr>
      <vt:lpstr>A125592120L</vt:lpstr>
      <vt:lpstr>A125592120L_Data</vt:lpstr>
      <vt:lpstr>A125592120L_Latest</vt:lpstr>
      <vt:lpstr>A125592128F</vt:lpstr>
      <vt:lpstr>A125592128F_Data</vt:lpstr>
      <vt:lpstr>A125592128F_Latest</vt:lpstr>
      <vt:lpstr>A125592136F</vt:lpstr>
      <vt:lpstr>A125592136F_Data</vt:lpstr>
      <vt:lpstr>A125592136F_Latest</vt:lpstr>
      <vt:lpstr>A125592144F</vt:lpstr>
      <vt:lpstr>A125592144F_Data</vt:lpstr>
      <vt:lpstr>A125592144F_Latest</vt:lpstr>
      <vt:lpstr>A125592152F</vt:lpstr>
      <vt:lpstr>A125592152F_Data</vt:lpstr>
      <vt:lpstr>A125592152F_Latest</vt:lpstr>
      <vt:lpstr>A125592160F</vt:lpstr>
      <vt:lpstr>A125592160F_Data</vt:lpstr>
      <vt:lpstr>A125592160F_Latest</vt:lpstr>
      <vt:lpstr>A125592168X</vt:lpstr>
      <vt:lpstr>A125592168X_Data</vt:lpstr>
      <vt:lpstr>A125592168X_Latest</vt:lpstr>
      <vt:lpstr>A125592176X</vt:lpstr>
      <vt:lpstr>A125592176X_Data</vt:lpstr>
      <vt:lpstr>A125592176X_Latest</vt:lpstr>
      <vt:lpstr>A125592184X</vt:lpstr>
      <vt:lpstr>A125592184X_Data</vt:lpstr>
      <vt:lpstr>A125592184X_Latest</vt:lpstr>
      <vt:lpstr>A125592192X</vt:lpstr>
      <vt:lpstr>A125592192X_Data</vt:lpstr>
      <vt:lpstr>A125592192X_Latest</vt:lpstr>
      <vt:lpstr>A125592200L</vt:lpstr>
      <vt:lpstr>A125592200L_Data</vt:lpstr>
      <vt:lpstr>A125592200L_Latest</vt:lpstr>
      <vt:lpstr>A125592208F</vt:lpstr>
      <vt:lpstr>A125592208F_Data</vt:lpstr>
      <vt:lpstr>A125592208F_Latest</vt:lpstr>
      <vt:lpstr>A125592216F</vt:lpstr>
      <vt:lpstr>A125592216F_Data</vt:lpstr>
      <vt:lpstr>A125592216F_Latest</vt:lpstr>
      <vt:lpstr>A125592224F</vt:lpstr>
      <vt:lpstr>A125592224F_Data</vt:lpstr>
      <vt:lpstr>A125592224F_Latest</vt:lpstr>
      <vt:lpstr>A125592232F</vt:lpstr>
      <vt:lpstr>A125592232F_Data</vt:lpstr>
      <vt:lpstr>A125592232F_Latest</vt:lpstr>
      <vt:lpstr>A125592240F</vt:lpstr>
      <vt:lpstr>A125592240F_Data</vt:lpstr>
      <vt:lpstr>A125592240F_Latest</vt:lpstr>
      <vt:lpstr>A125592248X</vt:lpstr>
      <vt:lpstr>A125592248X_Data</vt:lpstr>
      <vt:lpstr>A125592248X_Latest</vt:lpstr>
      <vt:lpstr>A125592256X</vt:lpstr>
      <vt:lpstr>A125592256X_Data</vt:lpstr>
      <vt:lpstr>A125592256X_Latest</vt:lpstr>
      <vt:lpstr>A125592264X</vt:lpstr>
      <vt:lpstr>A125592264X_Data</vt:lpstr>
      <vt:lpstr>A125592264X_Latest</vt:lpstr>
      <vt:lpstr>A125592272X</vt:lpstr>
      <vt:lpstr>A125592272X_Data</vt:lpstr>
      <vt:lpstr>A125592272X_Latest</vt:lpstr>
      <vt:lpstr>A125592280X</vt:lpstr>
      <vt:lpstr>A125592280X_Data</vt:lpstr>
      <vt:lpstr>A125592280X_Latest</vt:lpstr>
      <vt:lpstr>A125592288T</vt:lpstr>
      <vt:lpstr>A125592288T_Data</vt:lpstr>
      <vt:lpstr>A125592288T_Latest</vt:lpstr>
      <vt:lpstr>A125592296T</vt:lpstr>
      <vt:lpstr>A125592296T_Data</vt:lpstr>
      <vt:lpstr>A125592296T_Latest</vt:lpstr>
      <vt:lpstr>A125592304F</vt:lpstr>
      <vt:lpstr>A125592304F_Data</vt:lpstr>
      <vt:lpstr>A125592304F_Latest</vt:lpstr>
      <vt:lpstr>A125592312F</vt:lpstr>
      <vt:lpstr>A125592312F_Data</vt:lpstr>
      <vt:lpstr>A125592312F_Latest</vt:lpstr>
      <vt:lpstr>A125592320F</vt:lpstr>
      <vt:lpstr>A125592320F_Data</vt:lpstr>
      <vt:lpstr>A125592320F_Latest</vt:lpstr>
      <vt:lpstr>A125592328X</vt:lpstr>
      <vt:lpstr>A125592328X_Data</vt:lpstr>
      <vt:lpstr>A125592328X_Latest</vt:lpstr>
      <vt:lpstr>A125592336X</vt:lpstr>
      <vt:lpstr>A125592336X_Data</vt:lpstr>
      <vt:lpstr>A125592336X_Latest</vt:lpstr>
      <vt:lpstr>A125592344X</vt:lpstr>
      <vt:lpstr>A125592344X_Data</vt:lpstr>
      <vt:lpstr>A125592344X_Latest</vt:lpstr>
      <vt:lpstr>A125592352X</vt:lpstr>
      <vt:lpstr>A125592352X_Data</vt:lpstr>
      <vt:lpstr>A125592352X_Latest</vt:lpstr>
      <vt:lpstr>A125592360X</vt:lpstr>
      <vt:lpstr>A125592360X_Data</vt:lpstr>
      <vt:lpstr>A125592360X_Latest</vt:lpstr>
      <vt:lpstr>A125592368T</vt:lpstr>
      <vt:lpstr>A125592368T_Data</vt:lpstr>
      <vt:lpstr>A125592368T_Latest</vt:lpstr>
      <vt:lpstr>A125592376T</vt:lpstr>
      <vt:lpstr>A125592376T_Data</vt:lpstr>
      <vt:lpstr>A125592376T_Latest</vt:lpstr>
      <vt:lpstr>A125592384T</vt:lpstr>
      <vt:lpstr>A125592384T_Data</vt:lpstr>
      <vt:lpstr>A125592384T_Latest</vt:lpstr>
      <vt:lpstr>A125592392T</vt:lpstr>
      <vt:lpstr>A125592392T_Data</vt:lpstr>
      <vt:lpstr>A125592392T_Latest</vt:lpstr>
      <vt:lpstr>A125592400F</vt:lpstr>
      <vt:lpstr>A125592400F_Data</vt:lpstr>
      <vt:lpstr>A125592400F_Latest</vt:lpstr>
      <vt:lpstr>A125592408X</vt:lpstr>
      <vt:lpstr>A125592408X_Data</vt:lpstr>
      <vt:lpstr>A125592408X_Latest</vt:lpstr>
      <vt:lpstr>A125592416X</vt:lpstr>
      <vt:lpstr>A125592416X_Data</vt:lpstr>
      <vt:lpstr>A125592416X_Latest</vt:lpstr>
      <vt:lpstr>A125592424X</vt:lpstr>
      <vt:lpstr>A125592424X_Data</vt:lpstr>
      <vt:lpstr>A125592424X_Latest</vt:lpstr>
      <vt:lpstr>A125592432X</vt:lpstr>
      <vt:lpstr>A125592432X_Data</vt:lpstr>
      <vt:lpstr>A125592432X_Latest</vt:lpstr>
      <vt:lpstr>A125592440X</vt:lpstr>
      <vt:lpstr>A125592440X_Data</vt:lpstr>
      <vt:lpstr>A125592440X_Latest</vt:lpstr>
      <vt:lpstr>A125592448T</vt:lpstr>
      <vt:lpstr>A125592448T_Data</vt:lpstr>
      <vt:lpstr>A125592448T_Latest</vt:lpstr>
      <vt:lpstr>A125592456T</vt:lpstr>
      <vt:lpstr>A125592456T_Data</vt:lpstr>
      <vt:lpstr>A125592456T_Latest</vt:lpstr>
      <vt:lpstr>A125592464T</vt:lpstr>
      <vt:lpstr>A125592464T_Data</vt:lpstr>
      <vt:lpstr>A125592464T_Latest</vt:lpstr>
      <vt:lpstr>A125592472T</vt:lpstr>
      <vt:lpstr>A125592472T_Data</vt:lpstr>
      <vt:lpstr>A125592472T_Latest</vt:lpstr>
      <vt:lpstr>A125592480T</vt:lpstr>
      <vt:lpstr>A125592480T_Data</vt:lpstr>
      <vt:lpstr>A125592480T_Latest</vt:lpstr>
      <vt:lpstr>A125592488K</vt:lpstr>
      <vt:lpstr>A125592488K_Data</vt:lpstr>
      <vt:lpstr>A125592488K_Latest</vt:lpstr>
      <vt:lpstr>A125592496K</vt:lpstr>
      <vt:lpstr>A125592496K_Data</vt:lpstr>
      <vt:lpstr>A125592496K_Latest</vt:lpstr>
      <vt:lpstr>A125592504X</vt:lpstr>
      <vt:lpstr>A125592504X_Data</vt:lpstr>
      <vt:lpstr>A125592504X_Latest</vt:lpstr>
      <vt:lpstr>A125592512X</vt:lpstr>
      <vt:lpstr>A125592512X_Data</vt:lpstr>
      <vt:lpstr>A125592512X_Latest</vt:lpstr>
      <vt:lpstr>A125592520X</vt:lpstr>
      <vt:lpstr>A125592520X_Data</vt:lpstr>
      <vt:lpstr>A125592520X_Latest</vt:lpstr>
      <vt:lpstr>A125592528T</vt:lpstr>
      <vt:lpstr>A125592528T_Data</vt:lpstr>
      <vt:lpstr>A125592528T_Latest</vt:lpstr>
      <vt:lpstr>A125592536T</vt:lpstr>
      <vt:lpstr>A125592536T_Data</vt:lpstr>
      <vt:lpstr>A125592536T_Latest</vt:lpstr>
      <vt:lpstr>A125592544T</vt:lpstr>
      <vt:lpstr>A125592544T_Data</vt:lpstr>
      <vt:lpstr>A125592544T_Latest</vt:lpstr>
      <vt:lpstr>A125592552T</vt:lpstr>
      <vt:lpstr>A125592552T_Data</vt:lpstr>
      <vt:lpstr>A125592552T_Latest</vt:lpstr>
      <vt:lpstr>A125592560T</vt:lpstr>
      <vt:lpstr>A125592560T_Data</vt:lpstr>
      <vt:lpstr>A125592560T_Latest</vt:lpstr>
      <vt:lpstr>A125592568K</vt:lpstr>
      <vt:lpstr>A125592568K_Data</vt:lpstr>
      <vt:lpstr>A125592568K_Latest</vt:lpstr>
      <vt:lpstr>A125592576K</vt:lpstr>
      <vt:lpstr>A125592576K_Data</vt:lpstr>
      <vt:lpstr>A125592576K_Latest</vt:lpstr>
      <vt:lpstr>A125592584K</vt:lpstr>
      <vt:lpstr>A125592584K_Data</vt:lpstr>
      <vt:lpstr>A125592584K_Latest</vt:lpstr>
      <vt:lpstr>A125592592K</vt:lpstr>
      <vt:lpstr>A125592592K_Data</vt:lpstr>
      <vt:lpstr>A125592592K_Latest</vt:lpstr>
      <vt:lpstr>A125592600X</vt:lpstr>
      <vt:lpstr>A125592600X_Data</vt:lpstr>
      <vt:lpstr>A125592600X_Latest</vt:lpstr>
      <vt:lpstr>A125592608T</vt:lpstr>
      <vt:lpstr>A125592608T_Data</vt:lpstr>
      <vt:lpstr>A125592608T_Latest</vt:lpstr>
      <vt:lpstr>A125592616T</vt:lpstr>
      <vt:lpstr>A125592616T_Data</vt:lpstr>
      <vt:lpstr>A125592616T_Latest</vt:lpstr>
      <vt:lpstr>A125592624T</vt:lpstr>
      <vt:lpstr>A125592624T_Data</vt:lpstr>
      <vt:lpstr>A125592624T_Latest</vt:lpstr>
      <vt:lpstr>A125592632T</vt:lpstr>
      <vt:lpstr>A125592632T_Data</vt:lpstr>
      <vt:lpstr>A125592632T_Latest</vt:lpstr>
      <vt:lpstr>A125592640T</vt:lpstr>
      <vt:lpstr>A125592640T_Data</vt:lpstr>
      <vt:lpstr>A125592640T_Latest</vt:lpstr>
      <vt:lpstr>A125592648K</vt:lpstr>
      <vt:lpstr>A125592648K_Data</vt:lpstr>
      <vt:lpstr>A125592648K_Latest</vt:lpstr>
      <vt:lpstr>A125592656K</vt:lpstr>
      <vt:lpstr>A125592656K_Data</vt:lpstr>
      <vt:lpstr>A125592656K_Latest</vt:lpstr>
      <vt:lpstr>A125592664K</vt:lpstr>
      <vt:lpstr>A125592664K_Data</vt:lpstr>
      <vt:lpstr>A125592664K_Latest</vt:lpstr>
      <vt:lpstr>A125592672K</vt:lpstr>
      <vt:lpstr>A125592672K_Data</vt:lpstr>
      <vt:lpstr>A125592672K_Latest</vt:lpstr>
      <vt:lpstr>A125592680K</vt:lpstr>
      <vt:lpstr>A125592680K_Data</vt:lpstr>
      <vt:lpstr>A125592680K_Latest</vt:lpstr>
      <vt:lpstr>A125592688C</vt:lpstr>
      <vt:lpstr>A125592688C_Data</vt:lpstr>
      <vt:lpstr>A125592688C_Latest</vt:lpstr>
      <vt:lpstr>A125592696C</vt:lpstr>
      <vt:lpstr>A125592696C_Data</vt:lpstr>
      <vt:lpstr>A125592696C_Latest</vt:lpstr>
      <vt:lpstr>A125592704T</vt:lpstr>
      <vt:lpstr>A125592704T_Data</vt:lpstr>
      <vt:lpstr>A125592704T_Latest</vt:lpstr>
      <vt:lpstr>A125592712T</vt:lpstr>
      <vt:lpstr>A125592712T_Data</vt:lpstr>
      <vt:lpstr>A125592712T_Latest</vt:lpstr>
      <vt:lpstr>A125592720T</vt:lpstr>
      <vt:lpstr>A125592720T_Data</vt:lpstr>
      <vt:lpstr>A125592720T_Latest</vt:lpstr>
      <vt:lpstr>A125592728K</vt:lpstr>
      <vt:lpstr>A125592728K_Data</vt:lpstr>
      <vt:lpstr>A125592728K_Latest</vt:lpstr>
      <vt:lpstr>A125592736K</vt:lpstr>
      <vt:lpstr>A125592736K_Data</vt:lpstr>
      <vt:lpstr>A125592736K_Latest</vt:lpstr>
      <vt:lpstr>A125592744K</vt:lpstr>
      <vt:lpstr>A125592744K_Data</vt:lpstr>
      <vt:lpstr>A125592744K_Latest</vt:lpstr>
      <vt:lpstr>A125592752K</vt:lpstr>
      <vt:lpstr>A125592752K_Data</vt:lpstr>
      <vt:lpstr>A125592752K_Latest</vt:lpstr>
      <vt:lpstr>A125592760K</vt:lpstr>
      <vt:lpstr>A125592760K_Data</vt:lpstr>
      <vt:lpstr>A125592760K_Latest</vt:lpstr>
      <vt:lpstr>A125592768C</vt:lpstr>
      <vt:lpstr>A125592768C_Data</vt:lpstr>
      <vt:lpstr>A125592768C_Latest</vt:lpstr>
      <vt:lpstr>A125592776C</vt:lpstr>
      <vt:lpstr>A125592776C_Data</vt:lpstr>
      <vt:lpstr>A125592776C_Latest</vt:lpstr>
      <vt:lpstr>A125592784C</vt:lpstr>
      <vt:lpstr>A125592784C_Data</vt:lpstr>
      <vt:lpstr>A125592784C_Latest</vt:lpstr>
      <vt:lpstr>A125592792C</vt:lpstr>
      <vt:lpstr>A125592792C_Data</vt:lpstr>
      <vt:lpstr>A125592792C_Latest</vt:lpstr>
      <vt:lpstr>A125592800T</vt:lpstr>
      <vt:lpstr>A125592800T_Data</vt:lpstr>
      <vt:lpstr>A125592800T_Latest</vt:lpstr>
      <vt:lpstr>A125592808K</vt:lpstr>
      <vt:lpstr>A125592808K_Data</vt:lpstr>
      <vt:lpstr>A125592808K_Latest</vt:lpstr>
      <vt:lpstr>A125592816K</vt:lpstr>
      <vt:lpstr>A125592816K_Data</vt:lpstr>
      <vt:lpstr>A125592816K_Latest</vt:lpstr>
      <vt:lpstr>A125592824K</vt:lpstr>
      <vt:lpstr>A125592824K_Data</vt:lpstr>
      <vt:lpstr>A125592824K_Latest</vt:lpstr>
      <vt:lpstr>A125592832K</vt:lpstr>
      <vt:lpstr>A125592832K_Data</vt:lpstr>
      <vt:lpstr>A125592832K_Latest</vt:lpstr>
      <vt:lpstr>A125592840K</vt:lpstr>
      <vt:lpstr>A125592840K_Data</vt:lpstr>
      <vt:lpstr>A125592840K_Latest</vt:lpstr>
      <vt:lpstr>A125592848C</vt:lpstr>
      <vt:lpstr>A125592848C_Data</vt:lpstr>
      <vt:lpstr>A125592848C_Latest</vt:lpstr>
      <vt:lpstr>A125592856C</vt:lpstr>
      <vt:lpstr>A125592856C_Data</vt:lpstr>
      <vt:lpstr>A125592856C_Latest</vt:lpstr>
      <vt:lpstr>A125592864C</vt:lpstr>
      <vt:lpstr>A125592864C_Data</vt:lpstr>
      <vt:lpstr>A125592864C_Latest</vt:lpstr>
      <vt:lpstr>A125592872C</vt:lpstr>
      <vt:lpstr>A125592872C_Data</vt:lpstr>
      <vt:lpstr>A125592872C_Latest</vt:lpstr>
      <vt:lpstr>A125592880C</vt:lpstr>
      <vt:lpstr>A125592880C_Data</vt:lpstr>
      <vt:lpstr>A125592880C_Latest</vt:lpstr>
      <vt:lpstr>A125592888W</vt:lpstr>
      <vt:lpstr>A125592888W_Data</vt:lpstr>
      <vt:lpstr>A125592888W_Latest</vt:lpstr>
      <vt:lpstr>A125592896W</vt:lpstr>
      <vt:lpstr>A125592896W_Data</vt:lpstr>
      <vt:lpstr>A125592896W_Latest</vt:lpstr>
      <vt:lpstr>A125592904K</vt:lpstr>
      <vt:lpstr>A125592904K_Data</vt:lpstr>
      <vt:lpstr>A125592904K_Latest</vt:lpstr>
      <vt:lpstr>A125592912K</vt:lpstr>
      <vt:lpstr>A125592912K_Data</vt:lpstr>
      <vt:lpstr>A125592912K_Latest</vt:lpstr>
      <vt:lpstr>A125592920K</vt:lpstr>
      <vt:lpstr>A125592920K_Data</vt:lpstr>
      <vt:lpstr>A125592920K_Latest</vt:lpstr>
      <vt:lpstr>A125592928C</vt:lpstr>
      <vt:lpstr>A125592928C_Data</vt:lpstr>
      <vt:lpstr>A125592928C_Latest</vt:lpstr>
      <vt:lpstr>A125592936C</vt:lpstr>
      <vt:lpstr>A125592936C_Data</vt:lpstr>
      <vt:lpstr>A125592936C_Latest</vt:lpstr>
      <vt:lpstr>A125592944C</vt:lpstr>
      <vt:lpstr>A125592944C_Data</vt:lpstr>
      <vt:lpstr>A125592944C_Latest</vt:lpstr>
      <vt:lpstr>A125592952C</vt:lpstr>
      <vt:lpstr>A125592952C_Data</vt:lpstr>
      <vt:lpstr>A125592952C_Latest</vt:lpstr>
      <vt:lpstr>A125592960C</vt:lpstr>
      <vt:lpstr>A125592960C_Data</vt:lpstr>
      <vt:lpstr>A125592960C_Latest</vt:lpstr>
      <vt:lpstr>A125592968W</vt:lpstr>
      <vt:lpstr>A125592968W_Data</vt:lpstr>
      <vt:lpstr>A125592968W_Latest</vt:lpstr>
      <vt:lpstr>A125592976W</vt:lpstr>
      <vt:lpstr>A125592976W_Data</vt:lpstr>
      <vt:lpstr>A125592976W_Latest</vt:lpstr>
      <vt:lpstr>A125592984W</vt:lpstr>
      <vt:lpstr>A125592984W_Data</vt:lpstr>
      <vt:lpstr>A125592984W_Latest</vt:lpstr>
      <vt:lpstr>A125592992W</vt:lpstr>
      <vt:lpstr>A125592992W_Data</vt:lpstr>
      <vt:lpstr>A125592992W_Latest</vt:lpstr>
      <vt:lpstr>A125593000L</vt:lpstr>
      <vt:lpstr>A125593000L_Data</vt:lpstr>
      <vt:lpstr>A125593000L_Latest</vt:lpstr>
      <vt:lpstr>A125593008F</vt:lpstr>
      <vt:lpstr>A125593008F_Data</vt:lpstr>
      <vt:lpstr>A125593008F_Latest</vt:lpstr>
      <vt:lpstr>A125593016F</vt:lpstr>
      <vt:lpstr>A125593016F_Data</vt:lpstr>
      <vt:lpstr>A125593016F_Latest</vt:lpstr>
      <vt:lpstr>A125593024F</vt:lpstr>
      <vt:lpstr>A125593024F_Data</vt:lpstr>
      <vt:lpstr>A125593024F_Latest</vt:lpstr>
      <vt:lpstr>A125593032F</vt:lpstr>
      <vt:lpstr>A125593032F_Data</vt:lpstr>
      <vt:lpstr>A125593032F_Latest</vt:lpstr>
      <vt:lpstr>A125593040F</vt:lpstr>
      <vt:lpstr>A125593040F_Data</vt:lpstr>
      <vt:lpstr>A125593040F_Latest</vt:lpstr>
      <vt:lpstr>A125593048X</vt:lpstr>
      <vt:lpstr>A125593048X_Data</vt:lpstr>
      <vt:lpstr>A125593048X_Latest</vt:lpstr>
      <vt:lpstr>A125593056X</vt:lpstr>
      <vt:lpstr>A125593056X_Data</vt:lpstr>
      <vt:lpstr>A125593056X_Latest</vt:lpstr>
      <vt:lpstr>A125593064X</vt:lpstr>
      <vt:lpstr>A125593064X_Data</vt:lpstr>
      <vt:lpstr>A125593064X_Latest</vt:lpstr>
      <vt:lpstr>A125593072X</vt:lpstr>
      <vt:lpstr>A125593072X_Data</vt:lpstr>
      <vt:lpstr>A125593072X_Latest</vt:lpstr>
      <vt:lpstr>A125593080X</vt:lpstr>
      <vt:lpstr>A125593080X_Data</vt:lpstr>
      <vt:lpstr>A125593080X_Latest</vt:lpstr>
      <vt:lpstr>A125593088T</vt:lpstr>
      <vt:lpstr>A125593088T_Data</vt:lpstr>
      <vt:lpstr>A125593088T_Latest</vt:lpstr>
      <vt:lpstr>A125593096T</vt:lpstr>
      <vt:lpstr>A125593096T_Data</vt:lpstr>
      <vt:lpstr>A125593096T_Latest</vt:lpstr>
      <vt:lpstr>A125593104F</vt:lpstr>
      <vt:lpstr>A125593104F_Data</vt:lpstr>
      <vt:lpstr>A125593104F_Latest</vt:lpstr>
      <vt:lpstr>A125593112F</vt:lpstr>
      <vt:lpstr>A125593112F_Data</vt:lpstr>
      <vt:lpstr>A125593112F_Latest</vt:lpstr>
      <vt:lpstr>A125593120F</vt:lpstr>
      <vt:lpstr>A125593120F_Data</vt:lpstr>
      <vt:lpstr>A125593120F_Latest</vt:lpstr>
      <vt:lpstr>A125593128X</vt:lpstr>
      <vt:lpstr>A125593128X_Data</vt:lpstr>
      <vt:lpstr>A125593128X_Latest</vt:lpstr>
      <vt:lpstr>A125593136X</vt:lpstr>
      <vt:lpstr>A125593136X_Data</vt:lpstr>
      <vt:lpstr>A125593136X_Latest</vt:lpstr>
      <vt:lpstr>A125593144X</vt:lpstr>
      <vt:lpstr>A125593144X_Data</vt:lpstr>
      <vt:lpstr>A125593144X_Latest</vt:lpstr>
      <vt:lpstr>A125593152X</vt:lpstr>
      <vt:lpstr>A125593152X_Data</vt:lpstr>
      <vt:lpstr>A125593152X_Latest</vt:lpstr>
      <vt:lpstr>A125593160X</vt:lpstr>
      <vt:lpstr>A125593160X_Data</vt:lpstr>
      <vt:lpstr>A125593160X_Latest</vt:lpstr>
      <vt:lpstr>A125593168T</vt:lpstr>
      <vt:lpstr>A125593168T_Data</vt:lpstr>
      <vt:lpstr>A125593168T_Latest</vt:lpstr>
      <vt:lpstr>A125593176T</vt:lpstr>
      <vt:lpstr>A125593176T_Data</vt:lpstr>
      <vt:lpstr>A125593176T_Latest</vt:lpstr>
      <vt:lpstr>A125593184T</vt:lpstr>
      <vt:lpstr>A125593184T_Data</vt:lpstr>
      <vt:lpstr>A125593184T_Latest</vt:lpstr>
      <vt:lpstr>A125593192T</vt:lpstr>
      <vt:lpstr>A125593192T_Data</vt:lpstr>
      <vt:lpstr>A125593192T_Latest</vt:lpstr>
      <vt:lpstr>A125593200F</vt:lpstr>
      <vt:lpstr>A125593200F_Data</vt:lpstr>
      <vt:lpstr>A125593200F_Latest</vt:lpstr>
      <vt:lpstr>A125593208X</vt:lpstr>
      <vt:lpstr>A125593208X_Data</vt:lpstr>
      <vt:lpstr>A125593208X_Latest</vt:lpstr>
      <vt:lpstr>A125593216X</vt:lpstr>
      <vt:lpstr>A125593216X_Data</vt:lpstr>
      <vt:lpstr>A125593216X_Latest</vt:lpstr>
      <vt:lpstr>A125593224X</vt:lpstr>
      <vt:lpstr>A125593224X_Data</vt:lpstr>
      <vt:lpstr>A125593224X_Latest</vt:lpstr>
      <vt:lpstr>A125593232X</vt:lpstr>
      <vt:lpstr>A125593232X_Data</vt:lpstr>
      <vt:lpstr>A125593232X_Latest</vt:lpstr>
      <vt:lpstr>A125593240X</vt:lpstr>
      <vt:lpstr>A125593240X_Data</vt:lpstr>
      <vt:lpstr>A125593240X_Latest</vt:lpstr>
      <vt:lpstr>A125593248T</vt:lpstr>
      <vt:lpstr>A125593248T_Data</vt:lpstr>
      <vt:lpstr>A125593248T_Latest</vt:lpstr>
      <vt:lpstr>A125593256T</vt:lpstr>
      <vt:lpstr>A125593256T_Data</vt:lpstr>
      <vt:lpstr>A125593256T_Latest</vt:lpstr>
      <vt:lpstr>A125593264T</vt:lpstr>
      <vt:lpstr>A125593264T_Data</vt:lpstr>
      <vt:lpstr>A125593264T_Latest</vt:lpstr>
      <vt:lpstr>A125593272T</vt:lpstr>
      <vt:lpstr>A125593272T_Data</vt:lpstr>
      <vt:lpstr>A125593272T_Latest</vt:lpstr>
      <vt:lpstr>A125593280T</vt:lpstr>
      <vt:lpstr>A125593280T_Data</vt:lpstr>
      <vt:lpstr>A125593280T_Latest</vt:lpstr>
      <vt:lpstr>A125593288K</vt:lpstr>
      <vt:lpstr>A125593288K_Data</vt:lpstr>
      <vt:lpstr>A125593288K_Latest</vt:lpstr>
      <vt:lpstr>A125593296K</vt:lpstr>
      <vt:lpstr>A125593296K_Data</vt:lpstr>
      <vt:lpstr>A125593296K_Latest</vt:lpstr>
      <vt:lpstr>A125593304X</vt:lpstr>
      <vt:lpstr>A125593304X_Data</vt:lpstr>
      <vt:lpstr>A125593304X_Latest</vt:lpstr>
      <vt:lpstr>A125593312X</vt:lpstr>
      <vt:lpstr>A125593312X_Data</vt:lpstr>
      <vt:lpstr>A125593312X_Latest</vt:lpstr>
      <vt:lpstr>A125593320X</vt:lpstr>
      <vt:lpstr>A125593320X_Data</vt:lpstr>
      <vt:lpstr>A125593320X_Latest</vt:lpstr>
      <vt:lpstr>A125593328T</vt:lpstr>
      <vt:lpstr>A125593328T_Data</vt:lpstr>
      <vt:lpstr>A125593328T_Latest</vt:lpstr>
      <vt:lpstr>A125593336T</vt:lpstr>
      <vt:lpstr>A125593336T_Data</vt:lpstr>
      <vt:lpstr>A125593336T_Latest</vt:lpstr>
      <vt:lpstr>A125593344T</vt:lpstr>
      <vt:lpstr>A125593344T_Data</vt:lpstr>
      <vt:lpstr>A125593344T_Latest</vt:lpstr>
      <vt:lpstr>A125593352T</vt:lpstr>
      <vt:lpstr>A125593352T_Data</vt:lpstr>
      <vt:lpstr>A125593352T_Latest</vt:lpstr>
      <vt:lpstr>A125593360T</vt:lpstr>
      <vt:lpstr>A125593360T_Data</vt:lpstr>
      <vt:lpstr>A125593360T_Latest</vt:lpstr>
      <vt:lpstr>A125593368K</vt:lpstr>
      <vt:lpstr>A125593368K_Data</vt:lpstr>
      <vt:lpstr>A125593368K_Latest</vt:lpstr>
      <vt:lpstr>A125593376K</vt:lpstr>
      <vt:lpstr>A125593376K_Data</vt:lpstr>
      <vt:lpstr>A125593376K_Latest</vt:lpstr>
      <vt:lpstr>A125593384K</vt:lpstr>
      <vt:lpstr>A125593384K_Data</vt:lpstr>
      <vt:lpstr>A125593384K_Latest</vt:lpstr>
      <vt:lpstr>A125593392K</vt:lpstr>
      <vt:lpstr>A125593392K_Data</vt:lpstr>
      <vt:lpstr>A125593392K_Latest</vt:lpstr>
      <vt:lpstr>A125593400X</vt:lpstr>
      <vt:lpstr>A125593400X_Data</vt:lpstr>
      <vt:lpstr>A125593400X_Latest</vt:lpstr>
      <vt:lpstr>A125593408T</vt:lpstr>
      <vt:lpstr>A125593408T_Data</vt:lpstr>
      <vt:lpstr>A125593408T_Latest</vt:lpstr>
      <vt:lpstr>A125593416T</vt:lpstr>
      <vt:lpstr>A125593416T_Data</vt:lpstr>
      <vt:lpstr>A125593416T_Latest</vt:lpstr>
      <vt:lpstr>A125593424T</vt:lpstr>
      <vt:lpstr>A125593424T_Data</vt:lpstr>
      <vt:lpstr>A125593424T_Latest</vt:lpstr>
      <vt:lpstr>A125593432T</vt:lpstr>
      <vt:lpstr>A125593432T_Data</vt:lpstr>
      <vt:lpstr>A125593432T_Latest</vt:lpstr>
      <vt:lpstr>A125593440T</vt:lpstr>
      <vt:lpstr>A125593440T_Data</vt:lpstr>
      <vt:lpstr>A125593440T_Latest</vt:lpstr>
      <vt:lpstr>A125593448K</vt:lpstr>
      <vt:lpstr>A125593448K_Data</vt:lpstr>
      <vt:lpstr>A125593448K_Latest</vt:lpstr>
      <vt:lpstr>A125593456K</vt:lpstr>
      <vt:lpstr>A125593456K_Data</vt:lpstr>
      <vt:lpstr>A125593456K_Latest</vt:lpstr>
      <vt:lpstr>A125593464K</vt:lpstr>
      <vt:lpstr>A125593464K_Data</vt:lpstr>
      <vt:lpstr>A125593464K_Latest</vt:lpstr>
      <vt:lpstr>A125593472K</vt:lpstr>
      <vt:lpstr>A125593472K_Data</vt:lpstr>
      <vt:lpstr>A125593472K_Latest</vt:lpstr>
      <vt:lpstr>A125593480K</vt:lpstr>
      <vt:lpstr>A125593480K_Data</vt:lpstr>
      <vt:lpstr>A125593480K_Latest</vt:lpstr>
      <vt:lpstr>A125593482R</vt:lpstr>
      <vt:lpstr>A125593482R_Data</vt:lpstr>
      <vt:lpstr>A125593482R_Latest</vt:lpstr>
      <vt:lpstr>A125593488C</vt:lpstr>
      <vt:lpstr>A125593488C_Data</vt:lpstr>
      <vt:lpstr>A125593488C_Latest</vt:lpstr>
      <vt:lpstr>A125593490R</vt:lpstr>
      <vt:lpstr>A125593490R_Data</vt:lpstr>
      <vt:lpstr>A125593490R_Latest</vt:lpstr>
      <vt:lpstr>A125593496C</vt:lpstr>
      <vt:lpstr>A125593496C_Data</vt:lpstr>
      <vt:lpstr>A125593496C_Latest</vt:lpstr>
      <vt:lpstr>A125593498J</vt:lpstr>
      <vt:lpstr>A125593498J_Data</vt:lpstr>
      <vt:lpstr>A125593498J_Latest</vt:lpstr>
      <vt:lpstr>A125593504T</vt:lpstr>
      <vt:lpstr>A125593504T_Data</vt:lpstr>
      <vt:lpstr>A125593504T_Latest</vt:lpstr>
      <vt:lpstr>A125593506W</vt:lpstr>
      <vt:lpstr>A125593506W_Data</vt:lpstr>
      <vt:lpstr>A125593506W_Latest</vt:lpstr>
      <vt:lpstr>A125593512T</vt:lpstr>
      <vt:lpstr>A125593512T_Data</vt:lpstr>
      <vt:lpstr>A125593512T_Latest</vt:lpstr>
      <vt:lpstr>A125593514W</vt:lpstr>
      <vt:lpstr>A125593514W_Data</vt:lpstr>
      <vt:lpstr>A125593514W_Latest</vt:lpstr>
      <vt:lpstr>A125593520T</vt:lpstr>
      <vt:lpstr>A125593520T_Data</vt:lpstr>
      <vt:lpstr>A125593520T_Latest</vt:lpstr>
      <vt:lpstr>A125593522W</vt:lpstr>
      <vt:lpstr>A125593522W_Data</vt:lpstr>
      <vt:lpstr>A125593522W_Latest</vt:lpstr>
      <vt:lpstr>A125593528K</vt:lpstr>
      <vt:lpstr>A125593528K_Data</vt:lpstr>
      <vt:lpstr>A125593528K_Latest</vt:lpstr>
      <vt:lpstr>A125593530W</vt:lpstr>
      <vt:lpstr>A125593530W_Data</vt:lpstr>
      <vt:lpstr>A125593530W_Latest</vt:lpstr>
      <vt:lpstr>A125593536K</vt:lpstr>
      <vt:lpstr>A125593536K_Data</vt:lpstr>
      <vt:lpstr>A125593536K_Latest</vt:lpstr>
      <vt:lpstr>A125593538R</vt:lpstr>
      <vt:lpstr>A125593538R_Data</vt:lpstr>
      <vt:lpstr>A125593538R_Latest</vt:lpstr>
      <vt:lpstr>A125593544K</vt:lpstr>
      <vt:lpstr>A125593544K_Data</vt:lpstr>
      <vt:lpstr>A125593544K_Latest</vt:lpstr>
      <vt:lpstr>A125593546R</vt:lpstr>
      <vt:lpstr>A125593546R_Data</vt:lpstr>
      <vt:lpstr>A125593546R_Latest</vt:lpstr>
      <vt:lpstr>A125593552K</vt:lpstr>
      <vt:lpstr>A125593552K_Data</vt:lpstr>
      <vt:lpstr>A125593552K_Latest</vt:lpstr>
      <vt:lpstr>A125593554R</vt:lpstr>
      <vt:lpstr>A125593554R_Data</vt:lpstr>
      <vt:lpstr>A125593554R_Latest</vt:lpstr>
      <vt:lpstr>A125593560K</vt:lpstr>
      <vt:lpstr>A125593560K_Data</vt:lpstr>
      <vt:lpstr>A125593560K_Latest</vt:lpstr>
      <vt:lpstr>A125593562R</vt:lpstr>
      <vt:lpstr>A125593562R_Data</vt:lpstr>
      <vt:lpstr>A125593562R_Latest</vt:lpstr>
      <vt:lpstr>A125593568C</vt:lpstr>
      <vt:lpstr>A125593568C_Data</vt:lpstr>
      <vt:lpstr>A125593568C_Latest</vt:lpstr>
      <vt:lpstr>A125593570R</vt:lpstr>
      <vt:lpstr>A125593570R_Data</vt:lpstr>
      <vt:lpstr>A125593570R_Latest</vt:lpstr>
      <vt:lpstr>A125593576C</vt:lpstr>
      <vt:lpstr>A125593576C_Data</vt:lpstr>
      <vt:lpstr>A125593576C_Latest</vt:lpstr>
      <vt:lpstr>A125593578J</vt:lpstr>
      <vt:lpstr>A125593578J_Data</vt:lpstr>
      <vt:lpstr>A125593578J_Latest</vt:lpstr>
      <vt:lpstr>A125593584C</vt:lpstr>
      <vt:lpstr>A125593584C_Data</vt:lpstr>
      <vt:lpstr>A125593584C_Latest</vt:lpstr>
      <vt:lpstr>A125593586J</vt:lpstr>
      <vt:lpstr>A125593586J_Data</vt:lpstr>
      <vt:lpstr>A125593586J_Latest</vt:lpstr>
      <vt:lpstr>A125593592C</vt:lpstr>
      <vt:lpstr>A125593592C_Data</vt:lpstr>
      <vt:lpstr>A125593592C_Latest</vt:lpstr>
      <vt:lpstr>A125593594J</vt:lpstr>
      <vt:lpstr>A125593594J_Data</vt:lpstr>
      <vt:lpstr>A125593594J_Latest</vt:lpstr>
      <vt:lpstr>A125593600T</vt:lpstr>
      <vt:lpstr>A125593600T_Data</vt:lpstr>
      <vt:lpstr>A125593600T_Latest</vt:lpstr>
      <vt:lpstr>A125593602W</vt:lpstr>
      <vt:lpstr>A125593602W_Data</vt:lpstr>
      <vt:lpstr>A125593602W_Latest</vt:lpstr>
      <vt:lpstr>A125593608K</vt:lpstr>
      <vt:lpstr>A125593608K_Data</vt:lpstr>
      <vt:lpstr>A125593608K_Latest</vt:lpstr>
      <vt:lpstr>A125593610W</vt:lpstr>
      <vt:lpstr>A125593610W_Data</vt:lpstr>
      <vt:lpstr>A125593610W_Latest</vt:lpstr>
      <vt:lpstr>A125593616K</vt:lpstr>
      <vt:lpstr>A125593616K_Data</vt:lpstr>
      <vt:lpstr>A125593616K_Latest</vt:lpstr>
      <vt:lpstr>A125593618R</vt:lpstr>
      <vt:lpstr>A125593618R_Data</vt:lpstr>
      <vt:lpstr>A125593618R_Latest</vt:lpstr>
      <vt:lpstr>A125593624K</vt:lpstr>
      <vt:lpstr>A125593624K_Data</vt:lpstr>
      <vt:lpstr>A125593624K_Latest</vt:lpstr>
      <vt:lpstr>A125593626R</vt:lpstr>
      <vt:lpstr>A125593626R_Data</vt:lpstr>
      <vt:lpstr>A125593626R_Latest</vt:lpstr>
      <vt:lpstr>A125593632K</vt:lpstr>
      <vt:lpstr>A125593632K_Data</vt:lpstr>
      <vt:lpstr>A125593632K_Latest</vt:lpstr>
      <vt:lpstr>A125593634R</vt:lpstr>
      <vt:lpstr>A125593634R_Data</vt:lpstr>
      <vt:lpstr>A125593634R_Latest</vt:lpstr>
      <vt:lpstr>A125593640K</vt:lpstr>
      <vt:lpstr>A125593640K_Data</vt:lpstr>
      <vt:lpstr>A125593640K_Latest</vt:lpstr>
      <vt:lpstr>A125593642R</vt:lpstr>
      <vt:lpstr>A125593642R_Data</vt:lpstr>
      <vt:lpstr>A125593642R_Latest</vt:lpstr>
      <vt:lpstr>A125593648C</vt:lpstr>
      <vt:lpstr>A125593648C_Data</vt:lpstr>
      <vt:lpstr>A125593648C_Latest</vt:lpstr>
      <vt:lpstr>A125593650R</vt:lpstr>
      <vt:lpstr>A125593650R_Data</vt:lpstr>
      <vt:lpstr>A125593650R_Latest</vt:lpstr>
      <vt:lpstr>A125593656C</vt:lpstr>
      <vt:lpstr>A125593656C_Data</vt:lpstr>
      <vt:lpstr>A125593656C_Latest</vt:lpstr>
      <vt:lpstr>A125593658J</vt:lpstr>
      <vt:lpstr>A125593658J_Data</vt:lpstr>
      <vt:lpstr>A125593658J_Latest</vt:lpstr>
      <vt:lpstr>A125593664C</vt:lpstr>
      <vt:lpstr>A125593664C_Data</vt:lpstr>
      <vt:lpstr>A125593664C_Latest</vt:lpstr>
      <vt:lpstr>A125593666J</vt:lpstr>
      <vt:lpstr>A125593666J_Data</vt:lpstr>
      <vt:lpstr>A125593666J_Latest</vt:lpstr>
      <vt:lpstr>A125593672C</vt:lpstr>
      <vt:lpstr>A125593672C_Data</vt:lpstr>
      <vt:lpstr>A125593672C_Latest</vt:lpstr>
      <vt:lpstr>A125593674J</vt:lpstr>
      <vt:lpstr>A125593674J_Data</vt:lpstr>
      <vt:lpstr>A125593674J_Latest</vt:lpstr>
      <vt:lpstr>A125593680C</vt:lpstr>
      <vt:lpstr>A125593680C_Data</vt:lpstr>
      <vt:lpstr>A125593680C_Latest</vt:lpstr>
      <vt:lpstr>A125593682J</vt:lpstr>
      <vt:lpstr>A125593682J_Data</vt:lpstr>
      <vt:lpstr>A125593682J_Latest</vt:lpstr>
      <vt:lpstr>A125593688W</vt:lpstr>
      <vt:lpstr>A125593688W_Data</vt:lpstr>
      <vt:lpstr>A125593688W_Latest</vt:lpstr>
      <vt:lpstr>A125593690J</vt:lpstr>
      <vt:lpstr>A125593690J_Data</vt:lpstr>
      <vt:lpstr>A125593690J_Latest</vt:lpstr>
      <vt:lpstr>A125593696W</vt:lpstr>
      <vt:lpstr>A125593696W_Data</vt:lpstr>
      <vt:lpstr>A125593696W_Latest</vt:lpstr>
      <vt:lpstr>A125593698A</vt:lpstr>
      <vt:lpstr>A125593698A_Data</vt:lpstr>
      <vt:lpstr>A125593698A_Latest</vt:lpstr>
      <vt:lpstr>A125593704K</vt:lpstr>
      <vt:lpstr>A125593704K_Data</vt:lpstr>
      <vt:lpstr>A125593704K_Latest</vt:lpstr>
      <vt:lpstr>A125593706R</vt:lpstr>
      <vt:lpstr>A125593706R_Data</vt:lpstr>
      <vt:lpstr>A125593706R_Latest</vt:lpstr>
      <vt:lpstr>A125593712K</vt:lpstr>
      <vt:lpstr>A125593712K_Data</vt:lpstr>
      <vt:lpstr>A125593712K_Latest</vt:lpstr>
      <vt:lpstr>A125593714R</vt:lpstr>
      <vt:lpstr>A125593714R_Data</vt:lpstr>
      <vt:lpstr>A125593714R_Latest</vt:lpstr>
      <vt:lpstr>A125593720K</vt:lpstr>
      <vt:lpstr>A125593720K_Data</vt:lpstr>
      <vt:lpstr>A125593720K_Latest</vt:lpstr>
      <vt:lpstr>A125593722R</vt:lpstr>
      <vt:lpstr>A125593722R_Data</vt:lpstr>
      <vt:lpstr>A125593722R_Latest</vt:lpstr>
      <vt:lpstr>A125593728C</vt:lpstr>
      <vt:lpstr>A125593728C_Data</vt:lpstr>
      <vt:lpstr>A125593728C_Latest</vt:lpstr>
      <vt:lpstr>A125593730R</vt:lpstr>
      <vt:lpstr>A125593730R_Data</vt:lpstr>
      <vt:lpstr>A125593730R_Latest</vt:lpstr>
      <vt:lpstr>A125593736C</vt:lpstr>
      <vt:lpstr>A125593736C_Data</vt:lpstr>
      <vt:lpstr>A125593736C_Latest</vt:lpstr>
      <vt:lpstr>A125593738J</vt:lpstr>
      <vt:lpstr>A125593738J_Data</vt:lpstr>
      <vt:lpstr>A125593738J_Latest</vt:lpstr>
      <vt:lpstr>A125593744C</vt:lpstr>
      <vt:lpstr>A125593744C_Data</vt:lpstr>
      <vt:lpstr>A125593744C_Latest</vt:lpstr>
      <vt:lpstr>A125593746J</vt:lpstr>
      <vt:lpstr>A125593746J_Data</vt:lpstr>
      <vt:lpstr>A125593746J_Latest</vt:lpstr>
      <vt:lpstr>A125593752C</vt:lpstr>
      <vt:lpstr>A125593752C_Data</vt:lpstr>
      <vt:lpstr>A125593752C_Latest</vt:lpstr>
      <vt:lpstr>A125593754J</vt:lpstr>
      <vt:lpstr>A125593754J_Data</vt:lpstr>
      <vt:lpstr>A125593754J_Latest</vt:lpstr>
      <vt:lpstr>A125593760C</vt:lpstr>
      <vt:lpstr>A125593760C_Data</vt:lpstr>
      <vt:lpstr>A125593760C_Latest</vt:lpstr>
      <vt:lpstr>A125593762J</vt:lpstr>
      <vt:lpstr>A125593762J_Data</vt:lpstr>
      <vt:lpstr>A125593762J_Latest</vt:lpstr>
      <vt:lpstr>A125593768W</vt:lpstr>
      <vt:lpstr>A125593768W_Data</vt:lpstr>
      <vt:lpstr>A125593768W_Latest</vt:lpstr>
      <vt:lpstr>A125593770J</vt:lpstr>
      <vt:lpstr>A125593770J_Data</vt:lpstr>
      <vt:lpstr>A125593770J_Latest</vt:lpstr>
      <vt:lpstr>A125593776W</vt:lpstr>
      <vt:lpstr>A125593776W_Data</vt:lpstr>
      <vt:lpstr>A125593776W_Latest</vt:lpstr>
      <vt:lpstr>A125593778A</vt:lpstr>
      <vt:lpstr>A125593778A_Data</vt:lpstr>
      <vt:lpstr>A125593778A_Latest</vt:lpstr>
      <vt:lpstr>A125593784W</vt:lpstr>
      <vt:lpstr>A125593784W_Data</vt:lpstr>
      <vt:lpstr>A125593784W_Latest</vt:lpstr>
      <vt:lpstr>A125593786A</vt:lpstr>
      <vt:lpstr>A125593786A_Data</vt:lpstr>
      <vt:lpstr>A125593786A_Latest</vt:lpstr>
      <vt:lpstr>A125593792W</vt:lpstr>
      <vt:lpstr>A125593792W_Data</vt:lpstr>
      <vt:lpstr>A125593792W_Latest</vt:lpstr>
      <vt:lpstr>A125593794A</vt:lpstr>
      <vt:lpstr>A125593794A_Data</vt:lpstr>
      <vt:lpstr>A125593794A_Latest</vt:lpstr>
      <vt:lpstr>A125593800K</vt:lpstr>
      <vt:lpstr>A125593800K_Data</vt:lpstr>
      <vt:lpstr>A125593800K_Latest</vt:lpstr>
      <vt:lpstr>A125593802R</vt:lpstr>
      <vt:lpstr>A125593802R_Data</vt:lpstr>
      <vt:lpstr>A125593802R_Latest</vt:lpstr>
      <vt:lpstr>A125593808C</vt:lpstr>
      <vt:lpstr>A125593808C_Data</vt:lpstr>
      <vt:lpstr>A125593808C_Latest</vt:lpstr>
      <vt:lpstr>A125593810R</vt:lpstr>
      <vt:lpstr>A125593810R_Data</vt:lpstr>
      <vt:lpstr>A125593810R_Latest</vt:lpstr>
      <vt:lpstr>A125593816C</vt:lpstr>
      <vt:lpstr>A125593816C_Data</vt:lpstr>
      <vt:lpstr>A125593816C_Latest</vt:lpstr>
      <vt:lpstr>A125593818J</vt:lpstr>
      <vt:lpstr>A125593818J_Data</vt:lpstr>
      <vt:lpstr>A125593818J_Latest</vt:lpstr>
      <vt:lpstr>A125593824C</vt:lpstr>
      <vt:lpstr>A125593824C_Data</vt:lpstr>
      <vt:lpstr>A125593824C_Latest</vt:lpstr>
      <vt:lpstr>A125593826J</vt:lpstr>
      <vt:lpstr>A125593826J_Data</vt:lpstr>
      <vt:lpstr>A125593826J_Latest</vt:lpstr>
      <vt:lpstr>A125593832C</vt:lpstr>
      <vt:lpstr>A125593832C_Data</vt:lpstr>
      <vt:lpstr>A125593832C_Latest</vt:lpstr>
      <vt:lpstr>A125593834J</vt:lpstr>
      <vt:lpstr>A125593834J_Data</vt:lpstr>
      <vt:lpstr>A125593834J_Latest</vt:lpstr>
      <vt:lpstr>A125593840C</vt:lpstr>
      <vt:lpstr>A125593840C_Data</vt:lpstr>
      <vt:lpstr>A125593840C_Latest</vt:lpstr>
      <vt:lpstr>A125593842J</vt:lpstr>
      <vt:lpstr>A125593842J_Data</vt:lpstr>
      <vt:lpstr>A125593842J_Latest</vt:lpstr>
      <vt:lpstr>A125593848W</vt:lpstr>
      <vt:lpstr>A125593848W_Data</vt:lpstr>
      <vt:lpstr>A125593848W_Latest</vt:lpstr>
      <vt:lpstr>A125593850J</vt:lpstr>
      <vt:lpstr>A125593850J_Data</vt:lpstr>
      <vt:lpstr>A125593850J_Latest</vt:lpstr>
      <vt:lpstr>A125593856W</vt:lpstr>
      <vt:lpstr>A125593856W_Data</vt:lpstr>
      <vt:lpstr>A125593856W_Latest</vt:lpstr>
      <vt:lpstr>A125593858A</vt:lpstr>
      <vt:lpstr>A125593858A_Data</vt:lpstr>
      <vt:lpstr>A125593858A_Latest</vt:lpstr>
      <vt:lpstr>A125593864W</vt:lpstr>
      <vt:lpstr>A125593864W_Data</vt:lpstr>
      <vt:lpstr>A125593864W_Latest</vt:lpstr>
      <vt:lpstr>A125593866A</vt:lpstr>
      <vt:lpstr>A125593866A_Data</vt:lpstr>
      <vt:lpstr>A125593866A_Latest</vt:lpstr>
      <vt:lpstr>A125593872W</vt:lpstr>
      <vt:lpstr>A125593872W_Data</vt:lpstr>
      <vt:lpstr>A125593872W_Latest</vt:lpstr>
      <vt:lpstr>A125593874A</vt:lpstr>
      <vt:lpstr>A125593874A_Data</vt:lpstr>
      <vt:lpstr>A125593874A_Latest</vt:lpstr>
      <vt:lpstr>A125593880W</vt:lpstr>
      <vt:lpstr>A125593880W_Data</vt:lpstr>
      <vt:lpstr>A125593880W_Latest</vt:lpstr>
      <vt:lpstr>A125593882A</vt:lpstr>
      <vt:lpstr>A125593882A_Data</vt:lpstr>
      <vt:lpstr>A125593882A_Latest</vt:lpstr>
      <vt:lpstr>A125593888R</vt:lpstr>
      <vt:lpstr>A125593888R_Data</vt:lpstr>
      <vt:lpstr>A125593888R_Latest</vt:lpstr>
      <vt:lpstr>A125593890A</vt:lpstr>
      <vt:lpstr>A125593890A_Data</vt:lpstr>
      <vt:lpstr>A125593890A_Latest</vt:lpstr>
      <vt:lpstr>A125593896R</vt:lpstr>
      <vt:lpstr>A125593896R_Data</vt:lpstr>
      <vt:lpstr>A125593896R_Latest</vt:lpstr>
      <vt:lpstr>A125593898V</vt:lpstr>
      <vt:lpstr>A125593898V_Data</vt:lpstr>
      <vt:lpstr>A125593898V_Latest</vt:lpstr>
      <vt:lpstr>A125593904C</vt:lpstr>
      <vt:lpstr>A125593904C_Data</vt:lpstr>
      <vt:lpstr>A125593904C_Latest</vt:lpstr>
      <vt:lpstr>A125593906J</vt:lpstr>
      <vt:lpstr>A125593906J_Data</vt:lpstr>
      <vt:lpstr>A125593906J_Latest</vt:lpstr>
      <vt:lpstr>A125593912C</vt:lpstr>
      <vt:lpstr>A125593912C_Data</vt:lpstr>
      <vt:lpstr>A125593912C_Latest</vt:lpstr>
      <vt:lpstr>A125593914J</vt:lpstr>
      <vt:lpstr>A125593914J_Data</vt:lpstr>
      <vt:lpstr>A125593914J_Latest</vt:lpstr>
      <vt:lpstr>A125593920C</vt:lpstr>
      <vt:lpstr>A125593920C_Data</vt:lpstr>
      <vt:lpstr>A125593920C_Latest</vt:lpstr>
      <vt:lpstr>A125593922J</vt:lpstr>
      <vt:lpstr>A125593922J_Data</vt:lpstr>
      <vt:lpstr>A125593922J_Latest</vt:lpstr>
      <vt:lpstr>A125593928W</vt:lpstr>
      <vt:lpstr>A125593928W_Data</vt:lpstr>
      <vt:lpstr>A125593928W_Latest</vt:lpstr>
      <vt:lpstr>A125593930J</vt:lpstr>
      <vt:lpstr>A125593930J_Data</vt:lpstr>
      <vt:lpstr>A125593930J_Latest</vt:lpstr>
      <vt:lpstr>A125593936W</vt:lpstr>
      <vt:lpstr>A125593936W_Data</vt:lpstr>
      <vt:lpstr>A125593936W_Latest</vt:lpstr>
      <vt:lpstr>A125593938A</vt:lpstr>
      <vt:lpstr>A125593938A_Data</vt:lpstr>
      <vt:lpstr>A125593938A_Latest</vt:lpstr>
      <vt:lpstr>A125593944W</vt:lpstr>
      <vt:lpstr>A125593944W_Data</vt:lpstr>
      <vt:lpstr>A125593944W_Latest</vt:lpstr>
      <vt:lpstr>A125593946A</vt:lpstr>
      <vt:lpstr>A125593946A_Data</vt:lpstr>
      <vt:lpstr>A125593946A_Latest</vt:lpstr>
      <vt:lpstr>A125593952W</vt:lpstr>
      <vt:lpstr>A125593952W_Data</vt:lpstr>
      <vt:lpstr>A125593952W_Latest</vt:lpstr>
      <vt:lpstr>A125593954A</vt:lpstr>
      <vt:lpstr>A125593954A_Data</vt:lpstr>
      <vt:lpstr>A125593954A_Latest</vt:lpstr>
      <vt:lpstr>A125593960W</vt:lpstr>
      <vt:lpstr>A125593960W_Data</vt:lpstr>
      <vt:lpstr>A125593960W_Latest</vt:lpstr>
      <vt:lpstr>A125593962A</vt:lpstr>
      <vt:lpstr>A125593962A_Data</vt:lpstr>
      <vt:lpstr>A125593962A_Latest</vt:lpstr>
      <vt:lpstr>A125593968R</vt:lpstr>
      <vt:lpstr>A125593968R_Data</vt:lpstr>
      <vt:lpstr>A125593968R_Latest</vt:lpstr>
      <vt:lpstr>A125593970A</vt:lpstr>
      <vt:lpstr>A125593970A_Data</vt:lpstr>
      <vt:lpstr>A125593970A_Latest</vt:lpstr>
      <vt:lpstr>A125593976R</vt:lpstr>
      <vt:lpstr>A125593976R_Data</vt:lpstr>
      <vt:lpstr>A125593976R_Latest</vt:lpstr>
      <vt:lpstr>A125593978V</vt:lpstr>
      <vt:lpstr>A125593978V_Data</vt:lpstr>
      <vt:lpstr>A125593978V_Latest</vt:lpstr>
      <vt:lpstr>A125593984R</vt:lpstr>
      <vt:lpstr>A125593984R_Data</vt:lpstr>
      <vt:lpstr>A125593984R_Latest</vt:lpstr>
      <vt:lpstr>A125593986V</vt:lpstr>
      <vt:lpstr>A125593986V_Data</vt:lpstr>
      <vt:lpstr>A125593986V_Latest</vt:lpstr>
      <vt:lpstr>A125593992R</vt:lpstr>
      <vt:lpstr>A125593992R_Data</vt:lpstr>
      <vt:lpstr>A125593992R_Latest</vt:lpstr>
      <vt:lpstr>A125593994V</vt:lpstr>
      <vt:lpstr>A125593994V_Data</vt:lpstr>
      <vt:lpstr>A125593994V_Latest</vt:lpstr>
      <vt:lpstr>A125594000F</vt:lpstr>
      <vt:lpstr>A125594000F_Data</vt:lpstr>
      <vt:lpstr>A125594000F_Latest</vt:lpstr>
      <vt:lpstr>A125594002K</vt:lpstr>
      <vt:lpstr>A125594002K_Data</vt:lpstr>
      <vt:lpstr>A125594002K_Latest</vt:lpstr>
      <vt:lpstr>A125594008X</vt:lpstr>
      <vt:lpstr>A125594008X_Data</vt:lpstr>
      <vt:lpstr>A125594008X_Latest</vt:lpstr>
      <vt:lpstr>A125594010K</vt:lpstr>
      <vt:lpstr>A125594010K_Data</vt:lpstr>
      <vt:lpstr>A125594010K_Latest</vt:lpstr>
      <vt:lpstr>A125594016X</vt:lpstr>
      <vt:lpstr>A125594016X_Data</vt:lpstr>
      <vt:lpstr>A125594016X_Latest</vt:lpstr>
      <vt:lpstr>A125594018C</vt:lpstr>
      <vt:lpstr>A125594018C_Data</vt:lpstr>
      <vt:lpstr>A125594018C_Latest</vt:lpstr>
      <vt:lpstr>A125594024X</vt:lpstr>
      <vt:lpstr>A125594024X_Data</vt:lpstr>
      <vt:lpstr>A125594024X_Latest</vt:lpstr>
      <vt:lpstr>A125594026C</vt:lpstr>
      <vt:lpstr>A125594026C_Data</vt:lpstr>
      <vt:lpstr>A125594026C_Latest</vt:lpstr>
      <vt:lpstr>A125594032X</vt:lpstr>
      <vt:lpstr>A125594032X_Data</vt:lpstr>
      <vt:lpstr>A125594032X_Latest</vt:lpstr>
      <vt:lpstr>A125594034C</vt:lpstr>
      <vt:lpstr>A125594034C_Data</vt:lpstr>
      <vt:lpstr>A125594034C_Latest</vt:lpstr>
      <vt:lpstr>A125594040X</vt:lpstr>
      <vt:lpstr>A125594040X_Data</vt:lpstr>
      <vt:lpstr>A125594040X_Latest</vt:lpstr>
      <vt:lpstr>A125594042C</vt:lpstr>
      <vt:lpstr>A125594042C_Data</vt:lpstr>
      <vt:lpstr>A125594042C_Latest</vt:lpstr>
      <vt:lpstr>A125594048T</vt:lpstr>
      <vt:lpstr>A125594048T_Data</vt:lpstr>
      <vt:lpstr>A125594048T_Latest</vt:lpstr>
      <vt:lpstr>A125594050C</vt:lpstr>
      <vt:lpstr>A125594050C_Data</vt:lpstr>
      <vt:lpstr>A125594050C_Latest</vt:lpstr>
      <vt:lpstr>A125594056T</vt:lpstr>
      <vt:lpstr>A125594056T_Data</vt:lpstr>
      <vt:lpstr>A125594056T_Latest</vt:lpstr>
      <vt:lpstr>A125594058W</vt:lpstr>
      <vt:lpstr>A125594058W_Data</vt:lpstr>
      <vt:lpstr>A125594058W_Latest</vt:lpstr>
      <vt:lpstr>A125594064T</vt:lpstr>
      <vt:lpstr>A125594064T_Data</vt:lpstr>
      <vt:lpstr>A125594064T_Latest</vt:lpstr>
      <vt:lpstr>A125594066W</vt:lpstr>
      <vt:lpstr>A125594066W_Data</vt:lpstr>
      <vt:lpstr>A125594066W_Latest</vt:lpstr>
      <vt:lpstr>A125594072T</vt:lpstr>
      <vt:lpstr>A125594072T_Data</vt:lpstr>
      <vt:lpstr>A125594072T_Latest</vt:lpstr>
      <vt:lpstr>A125594074W</vt:lpstr>
      <vt:lpstr>A125594074W_Data</vt:lpstr>
      <vt:lpstr>A125594074W_Latest</vt:lpstr>
      <vt:lpstr>A125594080T</vt:lpstr>
      <vt:lpstr>A125594080T_Data</vt:lpstr>
      <vt:lpstr>A125594080T_Latest</vt:lpstr>
      <vt:lpstr>A125594082W</vt:lpstr>
      <vt:lpstr>A125594082W_Data</vt:lpstr>
      <vt:lpstr>A125594082W_Latest</vt:lpstr>
      <vt:lpstr>A125594088K</vt:lpstr>
      <vt:lpstr>A125594088K_Data</vt:lpstr>
      <vt:lpstr>A125594088K_Latest</vt:lpstr>
      <vt:lpstr>A125594090W</vt:lpstr>
      <vt:lpstr>A125594090W_Data</vt:lpstr>
      <vt:lpstr>A125594090W_Latest</vt:lpstr>
      <vt:lpstr>A125594096K</vt:lpstr>
      <vt:lpstr>A125594096K_Data</vt:lpstr>
      <vt:lpstr>A125594096K_Latest</vt:lpstr>
      <vt:lpstr>A125594098R</vt:lpstr>
      <vt:lpstr>A125594098R_Data</vt:lpstr>
      <vt:lpstr>A125594098R_Latest</vt:lpstr>
      <vt:lpstr>A125594104X</vt:lpstr>
      <vt:lpstr>A125594104X_Data</vt:lpstr>
      <vt:lpstr>A125594104X_Latest</vt:lpstr>
      <vt:lpstr>A125594106C</vt:lpstr>
      <vt:lpstr>A125594106C_Data</vt:lpstr>
      <vt:lpstr>A125594106C_Latest</vt:lpstr>
      <vt:lpstr>A125594112X</vt:lpstr>
      <vt:lpstr>A125594112X_Data</vt:lpstr>
      <vt:lpstr>A125594112X_Latest</vt:lpstr>
      <vt:lpstr>A125594114C</vt:lpstr>
      <vt:lpstr>A125594114C_Data</vt:lpstr>
      <vt:lpstr>A125594114C_Latest</vt:lpstr>
      <vt:lpstr>A125594120X</vt:lpstr>
      <vt:lpstr>A125594120X_Data</vt:lpstr>
      <vt:lpstr>A125594120X_Latest</vt:lpstr>
      <vt:lpstr>A125594122C</vt:lpstr>
      <vt:lpstr>A125594122C_Data</vt:lpstr>
      <vt:lpstr>A125594122C_Latest</vt:lpstr>
      <vt:lpstr>A125594128T</vt:lpstr>
      <vt:lpstr>A125594128T_Data</vt:lpstr>
      <vt:lpstr>A125594128T_Latest</vt:lpstr>
      <vt:lpstr>A125594130C</vt:lpstr>
      <vt:lpstr>A125594130C_Data</vt:lpstr>
      <vt:lpstr>A125594130C_Latest</vt:lpstr>
      <vt:lpstr>A125594136T</vt:lpstr>
      <vt:lpstr>A125594136T_Data</vt:lpstr>
      <vt:lpstr>A125594136T_Latest</vt:lpstr>
      <vt:lpstr>A125594138W</vt:lpstr>
      <vt:lpstr>A125594138W_Data</vt:lpstr>
      <vt:lpstr>A125594138W_Latest</vt:lpstr>
      <vt:lpstr>A125594144T</vt:lpstr>
      <vt:lpstr>A125594144T_Data</vt:lpstr>
      <vt:lpstr>A125594144T_Latest</vt:lpstr>
      <vt:lpstr>A125594146W</vt:lpstr>
      <vt:lpstr>A125594146W_Data</vt:lpstr>
      <vt:lpstr>A125594146W_Latest</vt:lpstr>
      <vt:lpstr>A125594152T</vt:lpstr>
      <vt:lpstr>A125594152T_Data</vt:lpstr>
      <vt:lpstr>A125594152T_Latest</vt:lpstr>
      <vt:lpstr>A125594154W</vt:lpstr>
      <vt:lpstr>A125594154W_Data</vt:lpstr>
      <vt:lpstr>A125594154W_Latest</vt:lpstr>
      <vt:lpstr>A125594160T</vt:lpstr>
      <vt:lpstr>A125594160T_Data</vt:lpstr>
      <vt:lpstr>A125594160T_Latest</vt:lpstr>
      <vt:lpstr>A125594162W</vt:lpstr>
      <vt:lpstr>A125594162W_Data</vt:lpstr>
      <vt:lpstr>A125594162W_Latest</vt:lpstr>
      <vt:lpstr>A125594168K</vt:lpstr>
      <vt:lpstr>A125594168K_Data</vt:lpstr>
      <vt:lpstr>A125594168K_Latest</vt:lpstr>
      <vt:lpstr>A125594170W</vt:lpstr>
      <vt:lpstr>A125594170W_Data</vt:lpstr>
      <vt:lpstr>A125594170W_Latest</vt:lpstr>
      <vt:lpstr>A125594176K</vt:lpstr>
      <vt:lpstr>A125594176K_Data</vt:lpstr>
      <vt:lpstr>A125594176K_Latest</vt:lpstr>
      <vt:lpstr>A125594178R</vt:lpstr>
      <vt:lpstr>A125594178R_Data</vt:lpstr>
      <vt:lpstr>A125594178R_Latest</vt:lpstr>
      <vt:lpstr>A125594184K</vt:lpstr>
      <vt:lpstr>A125594184K_Data</vt:lpstr>
      <vt:lpstr>A125594184K_Latest</vt:lpstr>
      <vt:lpstr>A125594186R</vt:lpstr>
      <vt:lpstr>A125594186R_Data</vt:lpstr>
      <vt:lpstr>A125594186R_Latest</vt:lpstr>
      <vt:lpstr>A125594192K</vt:lpstr>
      <vt:lpstr>A125594192K_Data</vt:lpstr>
      <vt:lpstr>A125594192K_Latest</vt:lpstr>
      <vt:lpstr>A125594194R</vt:lpstr>
      <vt:lpstr>A125594194R_Data</vt:lpstr>
      <vt:lpstr>A125594194R_Latest</vt:lpstr>
      <vt:lpstr>A125594200X</vt:lpstr>
      <vt:lpstr>A125594200X_Data</vt:lpstr>
      <vt:lpstr>A125594200X_Latest</vt:lpstr>
      <vt:lpstr>A125594202C</vt:lpstr>
      <vt:lpstr>A125594202C_Data</vt:lpstr>
      <vt:lpstr>A125594202C_Latest</vt:lpstr>
      <vt:lpstr>A125594208T</vt:lpstr>
      <vt:lpstr>A125594208T_Data</vt:lpstr>
      <vt:lpstr>A125594208T_Latest</vt:lpstr>
      <vt:lpstr>A125594210C</vt:lpstr>
      <vt:lpstr>A125594210C_Data</vt:lpstr>
      <vt:lpstr>A125594210C_Latest</vt:lpstr>
      <vt:lpstr>A125594216T</vt:lpstr>
      <vt:lpstr>A125594216T_Data</vt:lpstr>
      <vt:lpstr>A125594216T_Latest</vt:lpstr>
      <vt:lpstr>A125594218W</vt:lpstr>
      <vt:lpstr>A125594218W_Data</vt:lpstr>
      <vt:lpstr>A125594218W_Latest</vt:lpstr>
      <vt:lpstr>A125594224T</vt:lpstr>
      <vt:lpstr>A125594224T_Data</vt:lpstr>
      <vt:lpstr>A125594224T_Latest</vt:lpstr>
      <vt:lpstr>A125594226W</vt:lpstr>
      <vt:lpstr>A125594226W_Data</vt:lpstr>
      <vt:lpstr>A125594226W_Latest</vt:lpstr>
      <vt:lpstr>A125594232T</vt:lpstr>
      <vt:lpstr>A125594232T_Data</vt:lpstr>
      <vt:lpstr>A125594232T_Latest</vt:lpstr>
      <vt:lpstr>A125594234W</vt:lpstr>
      <vt:lpstr>A125594234W_Data</vt:lpstr>
      <vt:lpstr>A125594234W_Latest</vt:lpstr>
      <vt:lpstr>A125594240T</vt:lpstr>
      <vt:lpstr>A125594240T_Data</vt:lpstr>
      <vt:lpstr>A125594240T_Latest</vt:lpstr>
      <vt:lpstr>A125594242W</vt:lpstr>
      <vt:lpstr>A125594242W_Data</vt:lpstr>
      <vt:lpstr>A125594242W_Latest</vt:lpstr>
      <vt:lpstr>A125594248K</vt:lpstr>
      <vt:lpstr>A125594248K_Data</vt:lpstr>
      <vt:lpstr>A125594248K_Latest</vt:lpstr>
      <vt:lpstr>A125594250W</vt:lpstr>
      <vt:lpstr>A125594250W_Data</vt:lpstr>
      <vt:lpstr>A125594250W_Latest</vt:lpstr>
      <vt:lpstr>A125594256K</vt:lpstr>
      <vt:lpstr>A125594256K_Data</vt:lpstr>
      <vt:lpstr>A125594256K_Latest</vt:lpstr>
      <vt:lpstr>A125594258R</vt:lpstr>
      <vt:lpstr>A125594258R_Data</vt:lpstr>
      <vt:lpstr>A125594258R_Latest</vt:lpstr>
      <vt:lpstr>A125594264K</vt:lpstr>
      <vt:lpstr>A125594264K_Data</vt:lpstr>
      <vt:lpstr>A125594264K_Latest</vt:lpstr>
      <vt:lpstr>A125594266R</vt:lpstr>
      <vt:lpstr>A125594266R_Data</vt:lpstr>
      <vt:lpstr>A125594266R_Latest</vt:lpstr>
      <vt:lpstr>A125594272K</vt:lpstr>
      <vt:lpstr>A125594272K_Data</vt:lpstr>
      <vt:lpstr>A125594272K_Latest</vt:lpstr>
      <vt:lpstr>A125594274R</vt:lpstr>
      <vt:lpstr>A125594274R_Data</vt:lpstr>
      <vt:lpstr>A125594274R_Latest</vt:lpstr>
      <vt:lpstr>A125594280K</vt:lpstr>
      <vt:lpstr>A125594280K_Data</vt:lpstr>
      <vt:lpstr>A125594280K_Latest</vt:lpstr>
      <vt:lpstr>A125594282R</vt:lpstr>
      <vt:lpstr>A125594282R_Data</vt:lpstr>
      <vt:lpstr>A125594282R_Latest</vt:lpstr>
      <vt:lpstr>A125594288C</vt:lpstr>
      <vt:lpstr>A125594288C_Data</vt:lpstr>
      <vt:lpstr>A125594288C_Latest</vt:lpstr>
      <vt:lpstr>A125594290R</vt:lpstr>
      <vt:lpstr>A125594290R_Data</vt:lpstr>
      <vt:lpstr>A125594290R_Latest</vt:lpstr>
      <vt:lpstr>A125594296C</vt:lpstr>
      <vt:lpstr>A125594296C_Data</vt:lpstr>
      <vt:lpstr>A125594296C_Latest</vt:lpstr>
      <vt:lpstr>A125594298J</vt:lpstr>
      <vt:lpstr>A125594298J_Data</vt:lpstr>
      <vt:lpstr>A125594298J_Latest</vt:lpstr>
      <vt:lpstr>A125594304T</vt:lpstr>
      <vt:lpstr>A125594304T_Data</vt:lpstr>
      <vt:lpstr>A125594304T_Latest</vt:lpstr>
      <vt:lpstr>A125594306W</vt:lpstr>
      <vt:lpstr>A125594306W_Data</vt:lpstr>
      <vt:lpstr>A125594306W_Latest</vt:lpstr>
      <vt:lpstr>A125594312T</vt:lpstr>
      <vt:lpstr>A125594312T_Data</vt:lpstr>
      <vt:lpstr>A125594312T_Latest</vt:lpstr>
      <vt:lpstr>A125594314W</vt:lpstr>
      <vt:lpstr>A125594314W_Data</vt:lpstr>
      <vt:lpstr>A125594314W_Latest</vt:lpstr>
      <vt:lpstr>A125594320T</vt:lpstr>
      <vt:lpstr>A125594320T_Data</vt:lpstr>
      <vt:lpstr>A125594320T_Latest</vt:lpstr>
      <vt:lpstr>A125594322W</vt:lpstr>
      <vt:lpstr>A125594322W_Data</vt:lpstr>
      <vt:lpstr>A125594322W_Latest</vt:lpstr>
      <vt:lpstr>A125594328K</vt:lpstr>
      <vt:lpstr>A125594328K_Data</vt:lpstr>
      <vt:lpstr>A125594328K_Latest</vt:lpstr>
      <vt:lpstr>A125594330W</vt:lpstr>
      <vt:lpstr>A125594330W_Data</vt:lpstr>
      <vt:lpstr>A125594330W_Latest</vt:lpstr>
      <vt:lpstr>A125594336K</vt:lpstr>
      <vt:lpstr>A125594336K_Data</vt:lpstr>
      <vt:lpstr>A125594336K_Latest</vt:lpstr>
      <vt:lpstr>A125594338R</vt:lpstr>
      <vt:lpstr>A125594338R_Data</vt:lpstr>
      <vt:lpstr>A125594338R_Latest</vt:lpstr>
      <vt:lpstr>A125594344K</vt:lpstr>
      <vt:lpstr>A125594344K_Data</vt:lpstr>
      <vt:lpstr>A125594344K_Latest</vt:lpstr>
      <vt:lpstr>A125594346R</vt:lpstr>
      <vt:lpstr>A125594346R_Data</vt:lpstr>
      <vt:lpstr>A125594346R_Latest</vt:lpstr>
      <vt:lpstr>A125594352K</vt:lpstr>
      <vt:lpstr>A125594352K_Data</vt:lpstr>
      <vt:lpstr>A125594352K_Latest</vt:lpstr>
      <vt:lpstr>A125594354R</vt:lpstr>
      <vt:lpstr>A125594354R_Data</vt:lpstr>
      <vt:lpstr>A125594354R_Latest</vt:lpstr>
      <vt:lpstr>A125594360K</vt:lpstr>
      <vt:lpstr>A125594360K_Data</vt:lpstr>
      <vt:lpstr>A125594360K_Latest</vt:lpstr>
      <vt:lpstr>A125594362R</vt:lpstr>
      <vt:lpstr>A125594362R_Data</vt:lpstr>
      <vt:lpstr>A125594362R_Latest</vt:lpstr>
      <vt:lpstr>A125594368C</vt:lpstr>
      <vt:lpstr>A125594368C_Data</vt:lpstr>
      <vt:lpstr>A125594368C_Latest</vt:lpstr>
      <vt:lpstr>A125594370R</vt:lpstr>
      <vt:lpstr>A125594370R_Data</vt:lpstr>
      <vt:lpstr>A125594370R_Latest</vt:lpstr>
      <vt:lpstr>A125594376C</vt:lpstr>
      <vt:lpstr>A125594376C_Data</vt:lpstr>
      <vt:lpstr>A125594376C_Latest</vt:lpstr>
      <vt:lpstr>A125594378J</vt:lpstr>
      <vt:lpstr>A125594378J_Data</vt:lpstr>
      <vt:lpstr>A125594378J_Latest</vt:lpstr>
      <vt:lpstr>A125594384C</vt:lpstr>
      <vt:lpstr>A125594384C_Data</vt:lpstr>
      <vt:lpstr>A125594384C_Latest</vt:lpstr>
      <vt:lpstr>A125594386J</vt:lpstr>
      <vt:lpstr>A125594386J_Data</vt:lpstr>
      <vt:lpstr>A125594386J_Latest</vt:lpstr>
      <vt:lpstr>A125594392C</vt:lpstr>
      <vt:lpstr>A125594392C_Data</vt:lpstr>
      <vt:lpstr>A125594392C_Latest</vt:lpstr>
      <vt:lpstr>A125594394J</vt:lpstr>
      <vt:lpstr>A125594394J_Data</vt:lpstr>
      <vt:lpstr>A125594394J_Latest</vt:lpstr>
      <vt:lpstr>A125594400T</vt:lpstr>
      <vt:lpstr>A125594400T_Data</vt:lpstr>
      <vt:lpstr>A125594400T_Latest</vt:lpstr>
      <vt:lpstr>A125594402W</vt:lpstr>
      <vt:lpstr>A125594402W_Data</vt:lpstr>
      <vt:lpstr>A125594402W_Latest</vt:lpstr>
      <vt:lpstr>A125594408K</vt:lpstr>
      <vt:lpstr>A125594408K_Data</vt:lpstr>
      <vt:lpstr>A125594408K_Latest</vt:lpstr>
      <vt:lpstr>A125594410W</vt:lpstr>
      <vt:lpstr>A125594410W_Data</vt:lpstr>
      <vt:lpstr>A125594410W_Latest</vt:lpstr>
      <vt:lpstr>A125594416K</vt:lpstr>
      <vt:lpstr>A125594416K_Data</vt:lpstr>
      <vt:lpstr>A125594416K_Latest</vt:lpstr>
      <vt:lpstr>A125594418R</vt:lpstr>
      <vt:lpstr>A125594418R_Data</vt:lpstr>
      <vt:lpstr>A125594418R_Latest</vt:lpstr>
      <vt:lpstr>A125594424K</vt:lpstr>
      <vt:lpstr>A125594424K_Data</vt:lpstr>
      <vt:lpstr>A125594424K_Latest</vt:lpstr>
      <vt:lpstr>A125594426R</vt:lpstr>
      <vt:lpstr>A125594426R_Data</vt:lpstr>
      <vt:lpstr>A125594426R_Latest</vt:lpstr>
      <vt:lpstr>A125594432K</vt:lpstr>
      <vt:lpstr>A125594432K_Data</vt:lpstr>
      <vt:lpstr>A125594432K_Latest</vt:lpstr>
      <vt:lpstr>A125594434R</vt:lpstr>
      <vt:lpstr>A125594434R_Data</vt:lpstr>
      <vt:lpstr>A125594434R_Latest</vt:lpstr>
      <vt:lpstr>A125594440K</vt:lpstr>
      <vt:lpstr>A125594440K_Data</vt:lpstr>
      <vt:lpstr>A125594440K_Latest</vt:lpstr>
      <vt:lpstr>A125594442R</vt:lpstr>
      <vt:lpstr>A125594442R_Data</vt:lpstr>
      <vt:lpstr>A125594442R_Latest</vt:lpstr>
      <vt:lpstr>A125594448C</vt:lpstr>
      <vt:lpstr>A125594448C_Data</vt:lpstr>
      <vt:lpstr>A125594448C_Latest</vt:lpstr>
      <vt:lpstr>A125594450R</vt:lpstr>
      <vt:lpstr>A125594450R_Data</vt:lpstr>
      <vt:lpstr>A125594450R_Latest</vt:lpstr>
      <vt:lpstr>A125594456C</vt:lpstr>
      <vt:lpstr>A125594456C_Data</vt:lpstr>
      <vt:lpstr>A125594456C_Latest</vt:lpstr>
      <vt:lpstr>A125594458J</vt:lpstr>
      <vt:lpstr>A125594458J_Data</vt:lpstr>
      <vt:lpstr>A125594458J_Latest</vt:lpstr>
      <vt:lpstr>A125594464C</vt:lpstr>
      <vt:lpstr>A125594464C_Data</vt:lpstr>
      <vt:lpstr>A125594464C_Latest</vt:lpstr>
      <vt:lpstr>A125594466J</vt:lpstr>
      <vt:lpstr>A125594466J_Data</vt:lpstr>
      <vt:lpstr>A125594466J_Latest</vt:lpstr>
      <vt:lpstr>A125594472C</vt:lpstr>
      <vt:lpstr>A125594472C_Data</vt:lpstr>
      <vt:lpstr>A125594472C_Latest</vt:lpstr>
      <vt:lpstr>A125594474J</vt:lpstr>
      <vt:lpstr>A125594474J_Data</vt:lpstr>
      <vt:lpstr>A125594474J_Latest</vt:lpstr>
      <vt:lpstr>A125594480C</vt:lpstr>
      <vt:lpstr>A125594480C_Data</vt:lpstr>
      <vt:lpstr>A125594480C_Latest</vt:lpstr>
      <vt:lpstr>A125594482J</vt:lpstr>
      <vt:lpstr>A125594482J_Data</vt:lpstr>
      <vt:lpstr>A125594482J_Latest</vt:lpstr>
      <vt:lpstr>A125594488W</vt:lpstr>
      <vt:lpstr>A125594488W_Data</vt:lpstr>
      <vt:lpstr>A125594488W_Latest</vt:lpstr>
      <vt:lpstr>A125594490J</vt:lpstr>
      <vt:lpstr>A125594490J_Data</vt:lpstr>
      <vt:lpstr>A125594490J_Latest</vt:lpstr>
      <vt:lpstr>A125594496W</vt:lpstr>
      <vt:lpstr>A125594496W_Data</vt:lpstr>
      <vt:lpstr>A125594496W_Latest</vt:lpstr>
      <vt:lpstr>A125594498A</vt:lpstr>
      <vt:lpstr>A125594498A_Data</vt:lpstr>
      <vt:lpstr>A125594498A_Latest</vt:lpstr>
      <vt:lpstr>A125594504K</vt:lpstr>
      <vt:lpstr>A125594504K_Data</vt:lpstr>
      <vt:lpstr>A125594504K_Latest</vt:lpstr>
      <vt:lpstr>A125594506R</vt:lpstr>
      <vt:lpstr>A125594506R_Data</vt:lpstr>
      <vt:lpstr>A125594506R_Latest</vt:lpstr>
      <vt:lpstr>A125594512K</vt:lpstr>
      <vt:lpstr>A125594512K_Data</vt:lpstr>
      <vt:lpstr>A125594512K_Latest</vt:lpstr>
      <vt:lpstr>A125594514R</vt:lpstr>
      <vt:lpstr>A125594514R_Data</vt:lpstr>
      <vt:lpstr>A125594514R_Latest</vt:lpstr>
      <vt:lpstr>A125594520K</vt:lpstr>
      <vt:lpstr>A125594520K_Data</vt:lpstr>
      <vt:lpstr>A125594520K_Latest</vt:lpstr>
      <vt:lpstr>A125594522R</vt:lpstr>
      <vt:lpstr>A125594522R_Data</vt:lpstr>
      <vt:lpstr>A125594522R_Latest</vt:lpstr>
      <vt:lpstr>A125594528C</vt:lpstr>
      <vt:lpstr>A125594528C_Data</vt:lpstr>
      <vt:lpstr>A125594528C_Latest</vt:lpstr>
      <vt:lpstr>A125594530R</vt:lpstr>
      <vt:lpstr>A125594530R_Data</vt:lpstr>
      <vt:lpstr>A125594530R_Latest</vt:lpstr>
      <vt:lpstr>A125594536C</vt:lpstr>
      <vt:lpstr>A125594536C_Data</vt:lpstr>
      <vt:lpstr>A125594536C_Latest</vt:lpstr>
      <vt:lpstr>A125594538J</vt:lpstr>
      <vt:lpstr>A125594538J_Data</vt:lpstr>
      <vt:lpstr>A125594538J_Latest</vt:lpstr>
      <vt:lpstr>A125594544C</vt:lpstr>
      <vt:lpstr>A125594544C_Data</vt:lpstr>
      <vt:lpstr>A125594544C_Latest</vt:lpstr>
      <vt:lpstr>A125594546J</vt:lpstr>
      <vt:lpstr>A125594546J_Data</vt:lpstr>
      <vt:lpstr>A125594546J_Latest</vt:lpstr>
      <vt:lpstr>A125594552C</vt:lpstr>
      <vt:lpstr>A125594552C_Data</vt:lpstr>
      <vt:lpstr>A125594552C_Latest</vt:lpstr>
      <vt:lpstr>A125594554J</vt:lpstr>
      <vt:lpstr>A125594554J_Data</vt:lpstr>
      <vt:lpstr>A125594554J_Latest</vt:lpstr>
      <vt:lpstr>A125594560C</vt:lpstr>
      <vt:lpstr>A125594560C_Data</vt:lpstr>
      <vt:lpstr>A125594560C_Latest</vt:lpstr>
      <vt:lpstr>A125594562J</vt:lpstr>
      <vt:lpstr>A125594562J_Data</vt:lpstr>
      <vt:lpstr>A125594562J_Latest</vt:lpstr>
      <vt:lpstr>A125594568W</vt:lpstr>
      <vt:lpstr>A125594568W_Data</vt:lpstr>
      <vt:lpstr>A125594568W_Latest</vt:lpstr>
      <vt:lpstr>A125594570J</vt:lpstr>
      <vt:lpstr>A125594570J_Data</vt:lpstr>
      <vt:lpstr>A125594570J_Latest</vt:lpstr>
      <vt:lpstr>A125594576W</vt:lpstr>
      <vt:lpstr>A125594576W_Data</vt:lpstr>
      <vt:lpstr>A125594576W_Latest</vt:lpstr>
      <vt:lpstr>A125594578A</vt:lpstr>
      <vt:lpstr>A125594578A_Data</vt:lpstr>
      <vt:lpstr>A125594578A_Latest</vt:lpstr>
      <vt:lpstr>A125594584W</vt:lpstr>
      <vt:lpstr>A125594584W_Data</vt:lpstr>
      <vt:lpstr>A125594584W_Latest</vt:lpstr>
      <vt:lpstr>A125594586A</vt:lpstr>
      <vt:lpstr>A125594586A_Data</vt:lpstr>
      <vt:lpstr>A125594586A_Latest</vt:lpstr>
      <vt:lpstr>A125594592W</vt:lpstr>
      <vt:lpstr>A125594592W_Data</vt:lpstr>
      <vt:lpstr>A125594592W_Latest</vt:lpstr>
      <vt:lpstr>A125594594A</vt:lpstr>
      <vt:lpstr>A125594594A_Data</vt:lpstr>
      <vt:lpstr>A125594594A_Latest</vt:lpstr>
      <vt:lpstr>A125594600K</vt:lpstr>
      <vt:lpstr>A125594600K_Data</vt:lpstr>
      <vt:lpstr>A125594600K_Latest</vt:lpstr>
      <vt:lpstr>A125594602R</vt:lpstr>
      <vt:lpstr>A125594602R_Data</vt:lpstr>
      <vt:lpstr>A125594602R_Latest</vt:lpstr>
      <vt:lpstr>A125594608C</vt:lpstr>
      <vt:lpstr>A125594608C_Data</vt:lpstr>
      <vt:lpstr>A125594608C_Latest</vt:lpstr>
      <vt:lpstr>A125594610R</vt:lpstr>
      <vt:lpstr>A125594610R_Data</vt:lpstr>
      <vt:lpstr>A125594610R_Latest</vt:lpstr>
      <vt:lpstr>A125594616C</vt:lpstr>
      <vt:lpstr>A125594616C_Data</vt:lpstr>
      <vt:lpstr>A125594616C_Latest</vt:lpstr>
      <vt:lpstr>A125594618J</vt:lpstr>
      <vt:lpstr>A125594618J_Data</vt:lpstr>
      <vt:lpstr>A125594618J_Latest</vt:lpstr>
      <vt:lpstr>A125594624C</vt:lpstr>
      <vt:lpstr>A125594624C_Data</vt:lpstr>
      <vt:lpstr>A125594624C_Latest</vt:lpstr>
      <vt:lpstr>A125594626J</vt:lpstr>
      <vt:lpstr>A125594626J_Data</vt:lpstr>
      <vt:lpstr>A125594626J_Latest</vt:lpstr>
      <vt:lpstr>A125594632C</vt:lpstr>
      <vt:lpstr>A125594632C_Data</vt:lpstr>
      <vt:lpstr>A125594632C_Latest</vt:lpstr>
      <vt:lpstr>A125594634J</vt:lpstr>
      <vt:lpstr>A125594634J_Data</vt:lpstr>
      <vt:lpstr>A125594634J_Latest</vt:lpstr>
      <vt:lpstr>A125594640C</vt:lpstr>
      <vt:lpstr>A125594640C_Data</vt:lpstr>
      <vt:lpstr>A125594640C_Latest</vt:lpstr>
      <vt:lpstr>A125594642J</vt:lpstr>
      <vt:lpstr>A125594642J_Data</vt:lpstr>
      <vt:lpstr>A125594642J_Latest</vt:lpstr>
      <vt:lpstr>A125594648W</vt:lpstr>
      <vt:lpstr>A125594648W_Data</vt:lpstr>
      <vt:lpstr>A125594648W_Latest</vt:lpstr>
      <vt:lpstr>A125594650J</vt:lpstr>
      <vt:lpstr>A125594650J_Data</vt:lpstr>
      <vt:lpstr>A125594650J_Latest</vt:lpstr>
      <vt:lpstr>A125594656W</vt:lpstr>
      <vt:lpstr>A125594656W_Data</vt:lpstr>
      <vt:lpstr>A125594656W_Latest</vt:lpstr>
      <vt:lpstr>A125594658A</vt:lpstr>
      <vt:lpstr>A125594658A_Data</vt:lpstr>
      <vt:lpstr>A125594658A_Latest</vt:lpstr>
      <vt:lpstr>A125594664W</vt:lpstr>
      <vt:lpstr>A125594664W_Data</vt:lpstr>
      <vt:lpstr>A125594664W_Latest</vt:lpstr>
      <vt:lpstr>A125594666A</vt:lpstr>
      <vt:lpstr>A125594666A_Data</vt:lpstr>
      <vt:lpstr>A125594666A_Latest</vt:lpstr>
      <vt:lpstr>A125594672W</vt:lpstr>
      <vt:lpstr>A125594672W_Data</vt:lpstr>
      <vt:lpstr>A125594672W_Latest</vt:lpstr>
      <vt:lpstr>A125594674A</vt:lpstr>
      <vt:lpstr>A125594674A_Data</vt:lpstr>
      <vt:lpstr>A125594674A_Latest</vt:lpstr>
      <vt:lpstr>A125594680W</vt:lpstr>
      <vt:lpstr>A125594680W_Data</vt:lpstr>
      <vt:lpstr>A125594680W_Latest</vt:lpstr>
      <vt:lpstr>A125594682A</vt:lpstr>
      <vt:lpstr>A125594682A_Data</vt:lpstr>
      <vt:lpstr>A125594682A_Latest</vt:lpstr>
      <vt:lpstr>A125594688R</vt:lpstr>
      <vt:lpstr>A125594688R_Data</vt:lpstr>
      <vt:lpstr>A125594688R_Latest</vt:lpstr>
      <vt:lpstr>A125594690A</vt:lpstr>
      <vt:lpstr>A125594690A_Data</vt:lpstr>
      <vt:lpstr>A125594690A_Latest</vt:lpstr>
      <vt:lpstr>A125594696R</vt:lpstr>
      <vt:lpstr>A125594696R_Data</vt:lpstr>
      <vt:lpstr>A125594696R_Latest</vt:lpstr>
      <vt:lpstr>A125594698V</vt:lpstr>
      <vt:lpstr>A125594698V_Data</vt:lpstr>
      <vt:lpstr>A125594698V_Latest</vt:lpstr>
      <vt:lpstr>A125594704C</vt:lpstr>
      <vt:lpstr>A125594704C_Data</vt:lpstr>
      <vt:lpstr>A125594704C_Latest</vt:lpstr>
      <vt:lpstr>A125594706J</vt:lpstr>
      <vt:lpstr>A125594706J_Data</vt:lpstr>
      <vt:lpstr>A125594706J_Latest</vt:lpstr>
      <vt:lpstr>A125594712C</vt:lpstr>
      <vt:lpstr>A125594712C_Data</vt:lpstr>
      <vt:lpstr>A125594712C_Latest</vt:lpstr>
      <vt:lpstr>A125594714J</vt:lpstr>
      <vt:lpstr>A125594714J_Data</vt:lpstr>
      <vt:lpstr>A125594714J_Latest</vt:lpstr>
      <vt:lpstr>A125594720C</vt:lpstr>
      <vt:lpstr>A125594720C_Data</vt:lpstr>
      <vt:lpstr>A125594720C_Latest</vt:lpstr>
      <vt:lpstr>A125594722J</vt:lpstr>
      <vt:lpstr>A125594722J_Data</vt:lpstr>
      <vt:lpstr>A125594722J_Latest</vt:lpstr>
      <vt:lpstr>A125594728W</vt:lpstr>
      <vt:lpstr>A125594728W_Data</vt:lpstr>
      <vt:lpstr>A125594728W_Latest</vt:lpstr>
      <vt:lpstr>A125594730J</vt:lpstr>
      <vt:lpstr>A125594730J_Data</vt:lpstr>
      <vt:lpstr>A125594730J_Latest</vt:lpstr>
      <vt:lpstr>A125594736W</vt:lpstr>
      <vt:lpstr>A125594736W_Data</vt:lpstr>
      <vt:lpstr>A125594736W_Latest</vt:lpstr>
      <vt:lpstr>A125594738A</vt:lpstr>
      <vt:lpstr>A125594738A_Data</vt:lpstr>
      <vt:lpstr>A125594738A_Latest</vt:lpstr>
      <vt:lpstr>A125594744W</vt:lpstr>
      <vt:lpstr>A125594744W_Data</vt:lpstr>
      <vt:lpstr>A125594744W_Latest</vt:lpstr>
      <vt:lpstr>A125594746A</vt:lpstr>
      <vt:lpstr>A125594746A_Data</vt:lpstr>
      <vt:lpstr>A125594746A_Latest</vt:lpstr>
      <vt:lpstr>A125594752W</vt:lpstr>
      <vt:lpstr>A125594752W_Data</vt:lpstr>
      <vt:lpstr>A125594752W_Latest</vt:lpstr>
      <vt:lpstr>A125594754A</vt:lpstr>
      <vt:lpstr>A125594754A_Data</vt:lpstr>
      <vt:lpstr>A125594754A_Latest</vt:lpstr>
      <vt:lpstr>A125594760W</vt:lpstr>
      <vt:lpstr>A125594760W_Data</vt:lpstr>
      <vt:lpstr>A125594760W_Latest</vt:lpstr>
      <vt:lpstr>A125594762A</vt:lpstr>
      <vt:lpstr>A125594762A_Data</vt:lpstr>
      <vt:lpstr>A125594762A_Latest</vt:lpstr>
      <vt:lpstr>A125594768R</vt:lpstr>
      <vt:lpstr>A125594768R_Data</vt:lpstr>
      <vt:lpstr>A125594768R_Latest</vt:lpstr>
      <vt:lpstr>A125594770A</vt:lpstr>
      <vt:lpstr>A125594770A_Data</vt:lpstr>
      <vt:lpstr>A125594770A_Latest</vt:lpstr>
      <vt:lpstr>A125594776R</vt:lpstr>
      <vt:lpstr>A125594776R_Data</vt:lpstr>
      <vt:lpstr>A125594776R_Latest</vt:lpstr>
      <vt:lpstr>A125594778V</vt:lpstr>
      <vt:lpstr>A125594778V_Data</vt:lpstr>
      <vt:lpstr>A125594778V_Latest</vt:lpstr>
      <vt:lpstr>A125594784R</vt:lpstr>
      <vt:lpstr>A125594784R_Data</vt:lpstr>
      <vt:lpstr>A125594784R_Latest</vt:lpstr>
      <vt:lpstr>A125594786V</vt:lpstr>
      <vt:lpstr>A125594786V_Data</vt:lpstr>
      <vt:lpstr>A125594786V_Latest</vt:lpstr>
      <vt:lpstr>A125594792R</vt:lpstr>
      <vt:lpstr>A125594792R_Data</vt:lpstr>
      <vt:lpstr>A125594792R_Latest</vt:lpstr>
      <vt:lpstr>A125594794V</vt:lpstr>
      <vt:lpstr>A125594794V_Data</vt:lpstr>
      <vt:lpstr>A125594794V_Latest</vt:lpstr>
      <vt:lpstr>A125594800C</vt:lpstr>
      <vt:lpstr>A125594800C_Data</vt:lpstr>
      <vt:lpstr>A125594800C_Latest</vt:lpstr>
      <vt:lpstr>A125594802J</vt:lpstr>
      <vt:lpstr>A125594802J_Data</vt:lpstr>
      <vt:lpstr>A125594802J_Latest</vt:lpstr>
      <vt:lpstr>A125594808W</vt:lpstr>
      <vt:lpstr>A125594808W_Data</vt:lpstr>
      <vt:lpstr>A125594808W_Latest</vt:lpstr>
      <vt:lpstr>A125594810J</vt:lpstr>
      <vt:lpstr>A125594810J_Data</vt:lpstr>
      <vt:lpstr>A125594810J_Latest</vt:lpstr>
      <vt:lpstr>A125594816W</vt:lpstr>
      <vt:lpstr>A125594816W_Data</vt:lpstr>
      <vt:lpstr>A125594816W_Latest</vt:lpstr>
      <vt:lpstr>A125594818A</vt:lpstr>
      <vt:lpstr>A125594818A_Data</vt:lpstr>
      <vt:lpstr>A125594818A_Latest</vt:lpstr>
      <vt:lpstr>A125594824W</vt:lpstr>
      <vt:lpstr>A125594824W_Data</vt:lpstr>
      <vt:lpstr>A125594824W_Latest</vt:lpstr>
      <vt:lpstr>A125594826A</vt:lpstr>
      <vt:lpstr>A125594826A_Data</vt:lpstr>
      <vt:lpstr>A125594826A_Latest</vt:lpstr>
      <vt:lpstr>A125594832W</vt:lpstr>
      <vt:lpstr>A125594832W_Data</vt:lpstr>
      <vt:lpstr>A125594832W_Latest</vt:lpstr>
      <vt:lpstr>A125594834A</vt:lpstr>
      <vt:lpstr>A125594834A_Data</vt:lpstr>
      <vt:lpstr>A125594834A_Latest</vt:lpstr>
      <vt:lpstr>A125594840W</vt:lpstr>
      <vt:lpstr>A125594840W_Data</vt:lpstr>
      <vt:lpstr>A125594840W_Latest</vt:lpstr>
      <vt:lpstr>A125594842A</vt:lpstr>
      <vt:lpstr>A125594842A_Data</vt:lpstr>
      <vt:lpstr>A125594842A_Latest</vt:lpstr>
      <vt:lpstr>A125594848R</vt:lpstr>
      <vt:lpstr>A125594848R_Data</vt:lpstr>
      <vt:lpstr>A125594848R_Latest</vt:lpstr>
      <vt:lpstr>A125594850A</vt:lpstr>
      <vt:lpstr>A125594850A_Data</vt:lpstr>
      <vt:lpstr>A125594850A_Latest</vt:lpstr>
      <vt:lpstr>A125594856R</vt:lpstr>
      <vt:lpstr>A125594856R_Data</vt:lpstr>
      <vt:lpstr>A125594856R_Latest</vt:lpstr>
      <vt:lpstr>A125594858V</vt:lpstr>
      <vt:lpstr>A125594858V_Data</vt:lpstr>
      <vt:lpstr>A125594858V_Latest</vt:lpstr>
      <vt:lpstr>A125594864R</vt:lpstr>
      <vt:lpstr>A125594864R_Data</vt:lpstr>
      <vt:lpstr>A125594864R_Latest</vt:lpstr>
      <vt:lpstr>A125594866V</vt:lpstr>
      <vt:lpstr>A125594866V_Data</vt:lpstr>
      <vt:lpstr>A125594866V_Latest</vt:lpstr>
      <vt:lpstr>A125594872R</vt:lpstr>
      <vt:lpstr>A125594872R_Data</vt:lpstr>
      <vt:lpstr>A125594872R_Latest</vt:lpstr>
      <vt:lpstr>A125594874V</vt:lpstr>
      <vt:lpstr>A125594874V_Data</vt:lpstr>
      <vt:lpstr>A125594874V_Latest</vt:lpstr>
      <vt:lpstr>A125594880R</vt:lpstr>
      <vt:lpstr>A125594880R_Data</vt:lpstr>
      <vt:lpstr>A125594880R_Latest</vt:lpstr>
      <vt:lpstr>A125594882V</vt:lpstr>
      <vt:lpstr>A125594882V_Data</vt:lpstr>
      <vt:lpstr>A125594882V_Latest</vt:lpstr>
      <vt:lpstr>A125594888J</vt:lpstr>
      <vt:lpstr>A125594888J_Data</vt:lpstr>
      <vt:lpstr>A125594888J_Latest</vt:lpstr>
      <vt:lpstr>A125594890V</vt:lpstr>
      <vt:lpstr>A125594890V_Data</vt:lpstr>
      <vt:lpstr>A125594890V_Latest</vt:lpstr>
      <vt:lpstr>A125594896J</vt:lpstr>
      <vt:lpstr>A125594896J_Data</vt:lpstr>
      <vt:lpstr>A125594896J_Latest</vt:lpstr>
      <vt:lpstr>A125594898L</vt:lpstr>
      <vt:lpstr>A125594898L_Data</vt:lpstr>
      <vt:lpstr>A125594898L_Latest</vt:lpstr>
      <vt:lpstr>A125594904W</vt:lpstr>
      <vt:lpstr>A125594904W_Data</vt:lpstr>
      <vt:lpstr>A125594904W_Latest</vt:lpstr>
      <vt:lpstr>A125594906A</vt:lpstr>
      <vt:lpstr>A125594906A_Data</vt:lpstr>
      <vt:lpstr>A125594906A_Latest</vt:lpstr>
      <vt:lpstr>A125594912W</vt:lpstr>
      <vt:lpstr>A125594912W_Data</vt:lpstr>
      <vt:lpstr>A125594912W_Latest</vt:lpstr>
      <vt:lpstr>A125594914A</vt:lpstr>
      <vt:lpstr>A125594914A_Data</vt:lpstr>
      <vt:lpstr>A125594914A_Latest</vt:lpstr>
      <vt:lpstr>A125594920W</vt:lpstr>
      <vt:lpstr>A125594920W_Data</vt:lpstr>
      <vt:lpstr>A125594920W_Latest</vt:lpstr>
      <vt:lpstr>A125594922A</vt:lpstr>
      <vt:lpstr>A125594922A_Data</vt:lpstr>
      <vt:lpstr>A125594922A_Latest</vt:lpstr>
      <vt:lpstr>A125594928R</vt:lpstr>
      <vt:lpstr>A125594928R_Data</vt:lpstr>
      <vt:lpstr>A125594928R_Latest</vt:lpstr>
      <vt:lpstr>A125594930A</vt:lpstr>
      <vt:lpstr>A125594930A_Data</vt:lpstr>
      <vt:lpstr>A125594930A_Latest</vt:lpstr>
      <vt:lpstr>A125594936R</vt:lpstr>
      <vt:lpstr>A125594936R_Data</vt:lpstr>
      <vt:lpstr>A125594936R_Latest</vt:lpstr>
      <vt:lpstr>A125594938V</vt:lpstr>
      <vt:lpstr>A125594938V_Data</vt:lpstr>
      <vt:lpstr>A125594938V_Latest</vt:lpstr>
      <vt:lpstr>A125594944R</vt:lpstr>
      <vt:lpstr>A125594944R_Data</vt:lpstr>
      <vt:lpstr>A125594944R_Latest</vt:lpstr>
      <vt:lpstr>A125594946V</vt:lpstr>
      <vt:lpstr>A125594946V_Data</vt:lpstr>
      <vt:lpstr>A125594946V_Latest</vt:lpstr>
      <vt:lpstr>A125594952R</vt:lpstr>
      <vt:lpstr>A125594952R_Data</vt:lpstr>
      <vt:lpstr>A125594952R_Latest</vt:lpstr>
      <vt:lpstr>A125594954V</vt:lpstr>
      <vt:lpstr>A125594954V_Data</vt:lpstr>
      <vt:lpstr>A125594954V_Latest</vt:lpstr>
      <vt:lpstr>A125594960R</vt:lpstr>
      <vt:lpstr>A125594960R_Data</vt:lpstr>
      <vt:lpstr>A125594960R_Latest</vt:lpstr>
      <vt:lpstr>A125594962V</vt:lpstr>
      <vt:lpstr>A125594962V_Data</vt:lpstr>
      <vt:lpstr>A125594962V_Latest</vt:lpstr>
      <vt:lpstr>A125594968J</vt:lpstr>
      <vt:lpstr>A125594968J_Data</vt:lpstr>
      <vt:lpstr>A125594968J_Latest</vt:lpstr>
      <vt:lpstr>A125594970V</vt:lpstr>
      <vt:lpstr>A125594970V_Data</vt:lpstr>
      <vt:lpstr>A125594970V_Latest</vt:lpstr>
      <vt:lpstr>A125594976J</vt:lpstr>
      <vt:lpstr>A125594976J_Data</vt:lpstr>
      <vt:lpstr>A125594976J_Latest</vt:lpstr>
      <vt:lpstr>A125594978L</vt:lpstr>
      <vt:lpstr>A125594978L_Data</vt:lpstr>
      <vt:lpstr>A125594978L_Latest</vt:lpstr>
      <vt:lpstr>A125594984J</vt:lpstr>
      <vt:lpstr>A125594984J_Data</vt:lpstr>
      <vt:lpstr>A125594984J_Latest</vt:lpstr>
      <vt:lpstr>A125594986L</vt:lpstr>
      <vt:lpstr>A125594986L_Data</vt:lpstr>
      <vt:lpstr>A125594986L_Latest</vt:lpstr>
      <vt:lpstr>A125594992J</vt:lpstr>
      <vt:lpstr>A125594992J_Data</vt:lpstr>
      <vt:lpstr>A125594992J_Latest</vt:lpstr>
      <vt:lpstr>A125594994L</vt:lpstr>
      <vt:lpstr>A125594994L_Data</vt:lpstr>
      <vt:lpstr>A125594994L_Latest</vt:lpstr>
      <vt:lpstr>A125595000X</vt:lpstr>
      <vt:lpstr>A125595000X_Data</vt:lpstr>
      <vt:lpstr>A125595000X_Latest</vt:lpstr>
      <vt:lpstr>A125595002C</vt:lpstr>
      <vt:lpstr>A125595002C_Data</vt:lpstr>
      <vt:lpstr>A125595002C_Latest</vt:lpstr>
      <vt:lpstr>A125595008T</vt:lpstr>
      <vt:lpstr>A125595008T_Data</vt:lpstr>
      <vt:lpstr>A125595008T_Latest</vt:lpstr>
      <vt:lpstr>A125595010C</vt:lpstr>
      <vt:lpstr>A125595010C_Data</vt:lpstr>
      <vt:lpstr>A125595010C_Latest</vt:lpstr>
      <vt:lpstr>A125595016T</vt:lpstr>
      <vt:lpstr>A125595016T_Data</vt:lpstr>
      <vt:lpstr>A125595016T_Latest</vt:lpstr>
      <vt:lpstr>A125595018W</vt:lpstr>
      <vt:lpstr>A125595018W_Data</vt:lpstr>
      <vt:lpstr>A125595018W_Latest</vt:lpstr>
      <vt:lpstr>A125595024T</vt:lpstr>
      <vt:lpstr>A125595024T_Data</vt:lpstr>
      <vt:lpstr>A125595024T_Latest</vt:lpstr>
      <vt:lpstr>A125595026W</vt:lpstr>
      <vt:lpstr>A125595026W_Data</vt:lpstr>
      <vt:lpstr>A125595026W_Latest</vt:lpstr>
      <vt:lpstr>A125595032T</vt:lpstr>
      <vt:lpstr>A125595032T_Data</vt:lpstr>
      <vt:lpstr>A125595032T_Latest</vt:lpstr>
      <vt:lpstr>A125595034W</vt:lpstr>
      <vt:lpstr>A125595034W_Data</vt:lpstr>
      <vt:lpstr>A125595034W_Latest</vt:lpstr>
      <vt:lpstr>A125595040T</vt:lpstr>
      <vt:lpstr>A125595040T_Data</vt:lpstr>
      <vt:lpstr>A125595040T_Latest</vt:lpstr>
      <vt:lpstr>A125595042W</vt:lpstr>
      <vt:lpstr>A125595042W_Data</vt:lpstr>
      <vt:lpstr>A125595042W_Latest</vt:lpstr>
      <vt:lpstr>A125595048K</vt:lpstr>
      <vt:lpstr>A125595048K_Data</vt:lpstr>
      <vt:lpstr>A125595048K_Latest</vt:lpstr>
      <vt:lpstr>A125595050W</vt:lpstr>
      <vt:lpstr>A125595050W_Data</vt:lpstr>
      <vt:lpstr>A125595050W_Latest</vt:lpstr>
      <vt:lpstr>A125595056K</vt:lpstr>
      <vt:lpstr>A125595056K_Data</vt:lpstr>
      <vt:lpstr>A125595056K_Latest</vt:lpstr>
      <vt:lpstr>A125595058R</vt:lpstr>
      <vt:lpstr>A125595058R_Data</vt:lpstr>
      <vt:lpstr>A125595058R_Latest</vt:lpstr>
      <vt:lpstr>A125595064K</vt:lpstr>
      <vt:lpstr>A125595064K_Data</vt:lpstr>
      <vt:lpstr>A125595064K_Latest</vt:lpstr>
      <vt:lpstr>A125595066R</vt:lpstr>
      <vt:lpstr>A125595066R_Data</vt:lpstr>
      <vt:lpstr>A125595066R_Latest</vt:lpstr>
      <vt:lpstr>A125595072K</vt:lpstr>
      <vt:lpstr>A125595072K_Data</vt:lpstr>
      <vt:lpstr>A125595072K_Latest</vt:lpstr>
      <vt:lpstr>A125595074R</vt:lpstr>
      <vt:lpstr>A125595074R_Data</vt:lpstr>
      <vt:lpstr>A125595074R_Latest</vt:lpstr>
      <vt:lpstr>A125595080K</vt:lpstr>
      <vt:lpstr>A125595080K_Data</vt:lpstr>
      <vt:lpstr>A125595080K_Latest</vt:lpstr>
      <vt:lpstr>A125595082R</vt:lpstr>
      <vt:lpstr>A125595082R_Data</vt:lpstr>
      <vt:lpstr>A125595082R_Latest</vt:lpstr>
      <vt:lpstr>A125595088C</vt:lpstr>
      <vt:lpstr>A125595088C_Data</vt:lpstr>
      <vt:lpstr>A125595088C_Latest</vt:lpstr>
      <vt:lpstr>A125595090R</vt:lpstr>
      <vt:lpstr>A125595090R_Data</vt:lpstr>
      <vt:lpstr>A125595090R_Latest</vt:lpstr>
      <vt:lpstr>A125595096C</vt:lpstr>
      <vt:lpstr>A125595096C_Data</vt:lpstr>
      <vt:lpstr>A125595096C_Latest</vt:lpstr>
      <vt:lpstr>A125595098J</vt:lpstr>
      <vt:lpstr>A125595098J_Data</vt:lpstr>
      <vt:lpstr>A125595098J_Latest</vt:lpstr>
      <vt:lpstr>A125595104T</vt:lpstr>
      <vt:lpstr>A125595104T_Data</vt:lpstr>
      <vt:lpstr>A125595104T_Latest</vt:lpstr>
      <vt:lpstr>A125595106W</vt:lpstr>
      <vt:lpstr>A125595106W_Data</vt:lpstr>
      <vt:lpstr>A125595106W_Latest</vt:lpstr>
      <vt:lpstr>A125595112T</vt:lpstr>
      <vt:lpstr>A125595112T_Data</vt:lpstr>
      <vt:lpstr>A125595112T_Latest</vt:lpstr>
      <vt:lpstr>A125595114W</vt:lpstr>
      <vt:lpstr>A125595114W_Data</vt:lpstr>
      <vt:lpstr>A125595114W_Latest</vt:lpstr>
      <vt:lpstr>A125595120T</vt:lpstr>
      <vt:lpstr>A125595120T_Data</vt:lpstr>
      <vt:lpstr>A125595120T_Latest</vt:lpstr>
      <vt:lpstr>A125595122W</vt:lpstr>
      <vt:lpstr>A125595122W_Data</vt:lpstr>
      <vt:lpstr>A125595122W_Latest</vt:lpstr>
      <vt:lpstr>A125595128K</vt:lpstr>
      <vt:lpstr>A125595128K_Data</vt:lpstr>
      <vt:lpstr>A125595128K_Latest</vt:lpstr>
      <vt:lpstr>A125595130W</vt:lpstr>
      <vt:lpstr>A125595130W_Data</vt:lpstr>
      <vt:lpstr>A125595130W_Latest</vt:lpstr>
      <vt:lpstr>A125595136K</vt:lpstr>
      <vt:lpstr>A125595136K_Data</vt:lpstr>
      <vt:lpstr>A125595136K_Latest</vt:lpstr>
      <vt:lpstr>A125595138R</vt:lpstr>
      <vt:lpstr>A125595138R_Data</vt:lpstr>
      <vt:lpstr>A125595138R_Latest</vt:lpstr>
      <vt:lpstr>A125595144K</vt:lpstr>
      <vt:lpstr>A125595144K_Data</vt:lpstr>
      <vt:lpstr>A125595144K_Latest</vt:lpstr>
      <vt:lpstr>A125595146R</vt:lpstr>
      <vt:lpstr>A125595146R_Data</vt:lpstr>
      <vt:lpstr>A125595146R_Latest</vt:lpstr>
      <vt:lpstr>A125595152K</vt:lpstr>
      <vt:lpstr>A125595152K_Data</vt:lpstr>
      <vt:lpstr>A125595152K_Latest</vt:lpstr>
      <vt:lpstr>A125595154R</vt:lpstr>
      <vt:lpstr>A125595154R_Data</vt:lpstr>
      <vt:lpstr>A125595154R_Latest</vt:lpstr>
      <vt:lpstr>A125595160K</vt:lpstr>
      <vt:lpstr>A125595160K_Data</vt:lpstr>
      <vt:lpstr>A125595160K_Latest</vt:lpstr>
      <vt:lpstr>A125595162R</vt:lpstr>
      <vt:lpstr>A125595162R_Data</vt:lpstr>
      <vt:lpstr>A125595162R_Latest</vt:lpstr>
      <vt:lpstr>A125595168C</vt:lpstr>
      <vt:lpstr>A125595168C_Data</vt:lpstr>
      <vt:lpstr>A125595168C_Latest</vt:lpstr>
      <vt:lpstr>A125595170R</vt:lpstr>
      <vt:lpstr>A125595170R_Data</vt:lpstr>
      <vt:lpstr>A125595170R_Latest</vt:lpstr>
      <vt:lpstr>A125595176C</vt:lpstr>
      <vt:lpstr>A125595176C_Data</vt:lpstr>
      <vt:lpstr>A125595176C_Latest</vt:lpstr>
      <vt:lpstr>A125595178J</vt:lpstr>
      <vt:lpstr>A125595178J_Data</vt:lpstr>
      <vt:lpstr>A125595178J_Latest</vt:lpstr>
      <vt:lpstr>A125595184C</vt:lpstr>
      <vt:lpstr>A125595184C_Data</vt:lpstr>
      <vt:lpstr>A125595184C_Latest</vt:lpstr>
      <vt:lpstr>A125595186J</vt:lpstr>
      <vt:lpstr>A125595186J_Data</vt:lpstr>
      <vt:lpstr>A125595186J_Latest</vt:lpstr>
      <vt:lpstr>A125595192C</vt:lpstr>
      <vt:lpstr>A125595192C_Data</vt:lpstr>
      <vt:lpstr>A125595192C_Latest</vt:lpstr>
      <vt:lpstr>A125595194J</vt:lpstr>
      <vt:lpstr>A125595194J_Data</vt:lpstr>
      <vt:lpstr>A125595194J_Latest</vt:lpstr>
      <vt:lpstr>A125595200T</vt:lpstr>
      <vt:lpstr>A125595200T_Data</vt:lpstr>
      <vt:lpstr>A125595200T_Latest</vt:lpstr>
      <vt:lpstr>A125595202W</vt:lpstr>
      <vt:lpstr>A125595202W_Data</vt:lpstr>
      <vt:lpstr>A125595202W_Latest</vt:lpstr>
      <vt:lpstr>A125595208K</vt:lpstr>
      <vt:lpstr>A125595208K_Data</vt:lpstr>
      <vt:lpstr>A125595208K_Latest</vt:lpstr>
      <vt:lpstr>A125595210W</vt:lpstr>
      <vt:lpstr>A125595210W_Data</vt:lpstr>
      <vt:lpstr>A125595210W_Latest</vt:lpstr>
      <vt:lpstr>A125595216K</vt:lpstr>
      <vt:lpstr>A125595216K_Data</vt:lpstr>
      <vt:lpstr>A125595216K_Latest</vt:lpstr>
      <vt:lpstr>A125595218R</vt:lpstr>
      <vt:lpstr>A125595218R_Data</vt:lpstr>
      <vt:lpstr>A125595218R_Latest</vt:lpstr>
      <vt:lpstr>A125595224K</vt:lpstr>
      <vt:lpstr>A125595224K_Data</vt:lpstr>
      <vt:lpstr>A125595224K_Latest</vt:lpstr>
      <vt:lpstr>A125595226R</vt:lpstr>
      <vt:lpstr>A125595226R_Data</vt:lpstr>
      <vt:lpstr>A125595226R_Latest</vt:lpstr>
      <vt:lpstr>A125595232K</vt:lpstr>
      <vt:lpstr>A125595232K_Data</vt:lpstr>
      <vt:lpstr>A125595232K_Latest</vt:lpstr>
      <vt:lpstr>A125595234R</vt:lpstr>
      <vt:lpstr>A125595234R_Data</vt:lpstr>
      <vt:lpstr>A125595234R_Latest</vt:lpstr>
      <vt:lpstr>A125595240K</vt:lpstr>
      <vt:lpstr>A125595240K_Data</vt:lpstr>
      <vt:lpstr>A125595240K_Latest</vt:lpstr>
      <vt:lpstr>A125595242R</vt:lpstr>
      <vt:lpstr>A125595242R_Data</vt:lpstr>
      <vt:lpstr>A125595242R_Latest</vt:lpstr>
      <vt:lpstr>A125595248C</vt:lpstr>
      <vt:lpstr>A125595248C_Data</vt:lpstr>
      <vt:lpstr>A125595248C_Latest</vt:lpstr>
      <vt:lpstr>A125595250R</vt:lpstr>
      <vt:lpstr>A125595250R_Data</vt:lpstr>
      <vt:lpstr>A125595250R_Latest</vt:lpstr>
      <vt:lpstr>A125595256C</vt:lpstr>
      <vt:lpstr>A125595256C_Data</vt:lpstr>
      <vt:lpstr>A125595256C_Latest</vt:lpstr>
      <vt:lpstr>A125595258J</vt:lpstr>
      <vt:lpstr>A125595258J_Data</vt:lpstr>
      <vt:lpstr>A125595258J_Latest</vt:lpstr>
      <vt:lpstr>A125595264C</vt:lpstr>
      <vt:lpstr>A125595264C_Data</vt:lpstr>
      <vt:lpstr>A125595264C_Latest</vt:lpstr>
      <vt:lpstr>A125595266J</vt:lpstr>
      <vt:lpstr>A125595266J_Data</vt:lpstr>
      <vt:lpstr>A125595266J_Latest</vt:lpstr>
      <vt:lpstr>A125595272C</vt:lpstr>
      <vt:lpstr>A125595272C_Data</vt:lpstr>
      <vt:lpstr>A125595272C_Latest</vt:lpstr>
      <vt:lpstr>A125595274J</vt:lpstr>
      <vt:lpstr>A125595274J_Data</vt:lpstr>
      <vt:lpstr>A125595274J_Latest</vt:lpstr>
      <vt:lpstr>A125595280C</vt:lpstr>
      <vt:lpstr>A125595280C_Data</vt:lpstr>
      <vt:lpstr>A125595280C_Latest</vt:lpstr>
      <vt:lpstr>A125595282J</vt:lpstr>
      <vt:lpstr>A125595282J_Data</vt:lpstr>
      <vt:lpstr>A125595282J_Latest</vt:lpstr>
      <vt:lpstr>A125595288W</vt:lpstr>
      <vt:lpstr>A125595288W_Data</vt:lpstr>
      <vt:lpstr>A125595288W_Latest</vt:lpstr>
      <vt:lpstr>A125595290J</vt:lpstr>
      <vt:lpstr>A125595290J_Data</vt:lpstr>
      <vt:lpstr>A125595290J_Latest</vt:lpstr>
      <vt:lpstr>A125595296W</vt:lpstr>
      <vt:lpstr>A125595296W_Data</vt:lpstr>
      <vt:lpstr>A125595296W_Latest</vt:lpstr>
      <vt:lpstr>A125595298A</vt:lpstr>
      <vt:lpstr>A125595298A_Data</vt:lpstr>
      <vt:lpstr>A125595298A_Latest</vt:lpstr>
      <vt:lpstr>A125595304K</vt:lpstr>
      <vt:lpstr>A125595304K_Data</vt:lpstr>
      <vt:lpstr>A125595304K_Latest</vt:lpstr>
      <vt:lpstr>A125595306R</vt:lpstr>
      <vt:lpstr>A125595306R_Data</vt:lpstr>
      <vt:lpstr>A125595306R_Latest</vt:lpstr>
      <vt:lpstr>A125595312K</vt:lpstr>
      <vt:lpstr>A125595312K_Data</vt:lpstr>
      <vt:lpstr>A125595312K_Latest</vt:lpstr>
      <vt:lpstr>A125595314R</vt:lpstr>
      <vt:lpstr>A125595314R_Data</vt:lpstr>
      <vt:lpstr>A125595314R_Latest</vt:lpstr>
      <vt:lpstr>A125595320K</vt:lpstr>
      <vt:lpstr>A125595320K_Data</vt:lpstr>
      <vt:lpstr>A125595320K_Latest</vt:lpstr>
      <vt:lpstr>A125595322R</vt:lpstr>
      <vt:lpstr>A125595322R_Data</vt:lpstr>
      <vt:lpstr>A125595322R_Latest</vt:lpstr>
      <vt:lpstr>A125595328C</vt:lpstr>
      <vt:lpstr>A125595328C_Data</vt:lpstr>
      <vt:lpstr>A125595328C_Latest</vt:lpstr>
      <vt:lpstr>A125595330R</vt:lpstr>
      <vt:lpstr>A125595330R_Data</vt:lpstr>
      <vt:lpstr>A125595330R_Latest</vt:lpstr>
      <vt:lpstr>A125595336C</vt:lpstr>
      <vt:lpstr>A125595336C_Data</vt:lpstr>
      <vt:lpstr>A125595336C_Latest</vt:lpstr>
      <vt:lpstr>A125595338J</vt:lpstr>
      <vt:lpstr>A125595338J_Data</vt:lpstr>
      <vt:lpstr>A125595338J_Latest</vt:lpstr>
      <vt:lpstr>A125595344C</vt:lpstr>
      <vt:lpstr>A125595344C_Data</vt:lpstr>
      <vt:lpstr>A125595344C_Latest</vt:lpstr>
      <vt:lpstr>A125595346J</vt:lpstr>
      <vt:lpstr>A125595346J_Data</vt:lpstr>
      <vt:lpstr>A125595346J_Latest</vt:lpstr>
      <vt:lpstr>A125595352C</vt:lpstr>
      <vt:lpstr>A125595352C_Data</vt:lpstr>
      <vt:lpstr>A125595352C_Latest</vt:lpstr>
      <vt:lpstr>A125595354J</vt:lpstr>
      <vt:lpstr>A125595354J_Data</vt:lpstr>
      <vt:lpstr>A125595354J_Latest</vt:lpstr>
      <vt:lpstr>A125595360C</vt:lpstr>
      <vt:lpstr>A125595360C_Data</vt:lpstr>
      <vt:lpstr>A125595360C_Latest</vt:lpstr>
      <vt:lpstr>A125595362J</vt:lpstr>
      <vt:lpstr>A125595362J_Data</vt:lpstr>
      <vt:lpstr>A125595362J_Latest</vt:lpstr>
      <vt:lpstr>A125595368W</vt:lpstr>
      <vt:lpstr>A125595368W_Data</vt:lpstr>
      <vt:lpstr>A125595368W_Latest</vt:lpstr>
      <vt:lpstr>A125595370J</vt:lpstr>
      <vt:lpstr>A125595370J_Data</vt:lpstr>
      <vt:lpstr>A125595370J_Latest</vt:lpstr>
      <vt:lpstr>A125595376W</vt:lpstr>
      <vt:lpstr>A125595376W_Data</vt:lpstr>
      <vt:lpstr>A125595376W_Latest</vt:lpstr>
      <vt:lpstr>A125595378A</vt:lpstr>
      <vt:lpstr>A125595378A_Data</vt:lpstr>
      <vt:lpstr>A125595378A_Latest</vt:lpstr>
      <vt:lpstr>A125595384W</vt:lpstr>
      <vt:lpstr>A125595384W_Data</vt:lpstr>
      <vt:lpstr>A125595384W_Latest</vt:lpstr>
      <vt:lpstr>A125595386A</vt:lpstr>
      <vt:lpstr>A125595386A_Data</vt:lpstr>
      <vt:lpstr>A125595386A_Latest</vt:lpstr>
      <vt:lpstr>A125595392W</vt:lpstr>
      <vt:lpstr>A125595392W_Data</vt:lpstr>
      <vt:lpstr>A125595392W_Latest</vt:lpstr>
      <vt:lpstr>A125595394A</vt:lpstr>
      <vt:lpstr>A125595394A_Data</vt:lpstr>
      <vt:lpstr>A125595394A_Latest</vt:lpstr>
      <vt:lpstr>A125595400K</vt:lpstr>
      <vt:lpstr>A125595400K_Data</vt:lpstr>
      <vt:lpstr>A125595400K_Latest</vt:lpstr>
      <vt:lpstr>A125595402R</vt:lpstr>
      <vt:lpstr>A125595402R_Data</vt:lpstr>
      <vt:lpstr>A125595402R_Latest</vt:lpstr>
      <vt:lpstr>A125595408C</vt:lpstr>
      <vt:lpstr>A125595408C_Data</vt:lpstr>
      <vt:lpstr>A125595408C_Latest</vt:lpstr>
      <vt:lpstr>A125595410R</vt:lpstr>
      <vt:lpstr>A125595410R_Data</vt:lpstr>
      <vt:lpstr>A125595410R_Latest</vt:lpstr>
      <vt:lpstr>A125595416C</vt:lpstr>
      <vt:lpstr>A125595416C_Data</vt:lpstr>
      <vt:lpstr>A125595416C_Latest</vt:lpstr>
      <vt:lpstr>A125595418J</vt:lpstr>
      <vt:lpstr>A125595418J_Data</vt:lpstr>
      <vt:lpstr>A125595418J_Latest</vt:lpstr>
      <vt:lpstr>A125595424C</vt:lpstr>
      <vt:lpstr>A125595424C_Data</vt:lpstr>
      <vt:lpstr>A125595424C_Latest</vt:lpstr>
      <vt:lpstr>A125595426J</vt:lpstr>
      <vt:lpstr>A125595426J_Data</vt:lpstr>
      <vt:lpstr>A125595426J_Latest</vt:lpstr>
      <vt:lpstr>A125595432C</vt:lpstr>
      <vt:lpstr>A125595432C_Data</vt:lpstr>
      <vt:lpstr>A125595432C_Latest</vt:lpstr>
      <vt:lpstr>A125595434J</vt:lpstr>
      <vt:lpstr>A125595434J_Data</vt:lpstr>
      <vt:lpstr>A125595434J_Latest</vt:lpstr>
      <vt:lpstr>A125595440C</vt:lpstr>
      <vt:lpstr>A125595440C_Data</vt:lpstr>
      <vt:lpstr>A125595440C_Latest</vt:lpstr>
      <vt:lpstr>A125595442J</vt:lpstr>
      <vt:lpstr>A125595442J_Data</vt:lpstr>
      <vt:lpstr>A125595442J_Latest</vt:lpstr>
      <vt:lpstr>A125595448W</vt:lpstr>
      <vt:lpstr>A125595448W_Data</vt:lpstr>
      <vt:lpstr>A125595448W_Latest</vt:lpstr>
      <vt:lpstr>A125595450J</vt:lpstr>
      <vt:lpstr>A125595450J_Data</vt:lpstr>
      <vt:lpstr>A125595450J_Latest</vt:lpstr>
      <vt:lpstr>A125595456W</vt:lpstr>
      <vt:lpstr>A125595456W_Data</vt:lpstr>
      <vt:lpstr>A125595456W_Latest</vt:lpstr>
      <vt:lpstr>A125595458A</vt:lpstr>
      <vt:lpstr>A125595458A_Data</vt:lpstr>
      <vt:lpstr>A125595458A_Latest</vt:lpstr>
      <vt:lpstr>A125595464W</vt:lpstr>
      <vt:lpstr>A125595464W_Data</vt:lpstr>
      <vt:lpstr>A125595464W_Latest</vt:lpstr>
      <vt:lpstr>A125595466A</vt:lpstr>
      <vt:lpstr>A125595466A_Data</vt:lpstr>
      <vt:lpstr>A125595466A_Latest</vt:lpstr>
      <vt:lpstr>A125595472W</vt:lpstr>
      <vt:lpstr>A125595472W_Data</vt:lpstr>
      <vt:lpstr>A125595472W_Latest</vt:lpstr>
      <vt:lpstr>A125595474A</vt:lpstr>
      <vt:lpstr>A125595474A_Data</vt:lpstr>
      <vt:lpstr>A125595474A_Latest</vt:lpstr>
      <vt:lpstr>A125595480W</vt:lpstr>
      <vt:lpstr>A125595480W_Data</vt:lpstr>
      <vt:lpstr>A125595480W_Latest</vt:lpstr>
      <vt:lpstr>A125595482A</vt:lpstr>
      <vt:lpstr>A125595482A_Data</vt:lpstr>
      <vt:lpstr>A125595482A_Latest</vt:lpstr>
      <vt:lpstr>A125595488R</vt:lpstr>
      <vt:lpstr>A125595488R_Data</vt:lpstr>
      <vt:lpstr>A125595488R_Latest</vt:lpstr>
      <vt:lpstr>A125595490A</vt:lpstr>
      <vt:lpstr>A125595490A_Data</vt:lpstr>
      <vt:lpstr>A125595490A_Latest</vt:lpstr>
      <vt:lpstr>A125595496R</vt:lpstr>
      <vt:lpstr>A125595496R_Data</vt:lpstr>
      <vt:lpstr>A125595496R_Latest</vt:lpstr>
      <vt:lpstr>A125595498V</vt:lpstr>
      <vt:lpstr>A125595498V_Data</vt:lpstr>
      <vt:lpstr>A125595498V_Latest</vt:lpstr>
      <vt:lpstr>A125595504C</vt:lpstr>
      <vt:lpstr>A125595504C_Data</vt:lpstr>
      <vt:lpstr>A125595504C_Latest</vt:lpstr>
      <vt:lpstr>A125595506J</vt:lpstr>
      <vt:lpstr>A125595506J_Data</vt:lpstr>
      <vt:lpstr>A125595506J_Latest</vt:lpstr>
      <vt:lpstr>A125595512C</vt:lpstr>
      <vt:lpstr>A125595512C_Data</vt:lpstr>
      <vt:lpstr>A125595512C_Latest</vt:lpstr>
      <vt:lpstr>A125595514J</vt:lpstr>
      <vt:lpstr>A125595514J_Data</vt:lpstr>
      <vt:lpstr>A125595514J_Latest</vt:lpstr>
      <vt:lpstr>A125595520C</vt:lpstr>
      <vt:lpstr>A125595520C_Data</vt:lpstr>
      <vt:lpstr>A125595520C_Latest</vt:lpstr>
      <vt:lpstr>A125595522J</vt:lpstr>
      <vt:lpstr>A125595522J_Data</vt:lpstr>
      <vt:lpstr>A125595522J_Latest</vt:lpstr>
      <vt:lpstr>A125595528W</vt:lpstr>
      <vt:lpstr>A125595528W_Data</vt:lpstr>
      <vt:lpstr>A125595528W_Latest</vt:lpstr>
      <vt:lpstr>A125595530J</vt:lpstr>
      <vt:lpstr>A125595530J_Data</vt:lpstr>
      <vt:lpstr>A125595530J_Latest</vt:lpstr>
      <vt:lpstr>A125595536W</vt:lpstr>
      <vt:lpstr>A125595536W_Data</vt:lpstr>
      <vt:lpstr>A125595536W_Latest</vt:lpstr>
      <vt:lpstr>A125595538A</vt:lpstr>
      <vt:lpstr>A125595538A_Data</vt:lpstr>
      <vt:lpstr>A125595538A_Latest</vt:lpstr>
      <vt:lpstr>A125595544W</vt:lpstr>
      <vt:lpstr>A125595544W_Data</vt:lpstr>
      <vt:lpstr>A125595544W_Latest</vt:lpstr>
      <vt:lpstr>A125595546A</vt:lpstr>
      <vt:lpstr>A125595546A_Data</vt:lpstr>
      <vt:lpstr>A125595546A_Latest</vt:lpstr>
      <vt:lpstr>A125595552W</vt:lpstr>
      <vt:lpstr>A125595552W_Data</vt:lpstr>
      <vt:lpstr>A125595552W_Latest</vt:lpstr>
      <vt:lpstr>A125595554A</vt:lpstr>
      <vt:lpstr>A125595554A_Data</vt:lpstr>
      <vt:lpstr>A125595554A_Latest</vt:lpstr>
      <vt:lpstr>A125595560W</vt:lpstr>
      <vt:lpstr>A125595560W_Data</vt:lpstr>
      <vt:lpstr>A125595560W_Latest</vt:lpstr>
      <vt:lpstr>A125595562A</vt:lpstr>
      <vt:lpstr>A125595562A_Data</vt:lpstr>
      <vt:lpstr>A125595562A_Latest</vt:lpstr>
      <vt:lpstr>A125595568R</vt:lpstr>
      <vt:lpstr>A125595568R_Data</vt:lpstr>
      <vt:lpstr>A125595568R_Latest</vt:lpstr>
      <vt:lpstr>A125595570A</vt:lpstr>
      <vt:lpstr>A125595570A_Data</vt:lpstr>
      <vt:lpstr>A125595570A_Latest</vt:lpstr>
      <vt:lpstr>A125595576R</vt:lpstr>
      <vt:lpstr>A125595576R_Data</vt:lpstr>
      <vt:lpstr>A125595576R_Latest</vt:lpstr>
      <vt:lpstr>A125595578V</vt:lpstr>
      <vt:lpstr>A125595578V_Data</vt:lpstr>
      <vt:lpstr>A125595578V_Latest</vt:lpstr>
      <vt:lpstr>A125595584R</vt:lpstr>
      <vt:lpstr>A125595584R_Data</vt:lpstr>
      <vt:lpstr>A125595584R_Latest</vt:lpstr>
      <vt:lpstr>A125595586V</vt:lpstr>
      <vt:lpstr>A125595586V_Data</vt:lpstr>
      <vt:lpstr>A125595586V_Latest</vt:lpstr>
      <vt:lpstr>A125595592R</vt:lpstr>
      <vt:lpstr>A125595592R_Data</vt:lpstr>
      <vt:lpstr>A125595592R_Latest</vt:lpstr>
      <vt:lpstr>A125595594V</vt:lpstr>
      <vt:lpstr>A125595594V_Data</vt:lpstr>
      <vt:lpstr>A125595594V_Latest</vt:lpstr>
      <vt:lpstr>A125595600C</vt:lpstr>
      <vt:lpstr>A125595600C_Data</vt:lpstr>
      <vt:lpstr>A125595600C_Latest</vt:lpstr>
      <vt:lpstr>A125595602J</vt:lpstr>
      <vt:lpstr>A125595602J_Data</vt:lpstr>
      <vt:lpstr>A125595602J_Latest</vt:lpstr>
      <vt:lpstr>A125595608W</vt:lpstr>
      <vt:lpstr>A125595608W_Data</vt:lpstr>
      <vt:lpstr>A125595608W_Latest</vt:lpstr>
      <vt:lpstr>A125595610J</vt:lpstr>
      <vt:lpstr>A125595610J_Data</vt:lpstr>
      <vt:lpstr>A125595610J_Latest</vt:lpstr>
      <vt:lpstr>A125595616W</vt:lpstr>
      <vt:lpstr>A125595616W_Data</vt:lpstr>
      <vt:lpstr>A125595616W_Latest</vt:lpstr>
      <vt:lpstr>A125595618A</vt:lpstr>
      <vt:lpstr>A125595618A_Data</vt:lpstr>
      <vt:lpstr>A125595618A_Latest</vt:lpstr>
      <vt:lpstr>A125595624W</vt:lpstr>
      <vt:lpstr>A125595624W_Data</vt:lpstr>
      <vt:lpstr>A125595624W_Latest</vt:lpstr>
      <vt:lpstr>A125595626A</vt:lpstr>
      <vt:lpstr>A125595626A_Data</vt:lpstr>
      <vt:lpstr>A125595626A_Latest</vt:lpstr>
      <vt:lpstr>A125595632W</vt:lpstr>
      <vt:lpstr>A125595632W_Data</vt:lpstr>
      <vt:lpstr>A125595632W_Latest</vt:lpstr>
      <vt:lpstr>A125595634A</vt:lpstr>
      <vt:lpstr>A125595634A_Data</vt:lpstr>
      <vt:lpstr>A125595634A_Latest</vt:lpstr>
      <vt:lpstr>A125595640W</vt:lpstr>
      <vt:lpstr>A125595640W_Data</vt:lpstr>
      <vt:lpstr>A125595640W_Latest</vt:lpstr>
      <vt:lpstr>A125595642A</vt:lpstr>
      <vt:lpstr>A125595642A_Data</vt:lpstr>
      <vt:lpstr>A125595642A_Latest</vt:lpstr>
      <vt:lpstr>A125595648R</vt:lpstr>
      <vt:lpstr>A125595648R_Data</vt:lpstr>
      <vt:lpstr>A125595648R_Latest</vt:lpstr>
      <vt:lpstr>A125595650A</vt:lpstr>
      <vt:lpstr>A125595650A_Data</vt:lpstr>
      <vt:lpstr>A125595650A_Latest</vt:lpstr>
      <vt:lpstr>A125595656R</vt:lpstr>
      <vt:lpstr>A125595656R_Data</vt:lpstr>
      <vt:lpstr>A125595656R_Latest</vt:lpstr>
      <vt:lpstr>A125595658V</vt:lpstr>
      <vt:lpstr>A125595658V_Data</vt:lpstr>
      <vt:lpstr>A125595658V_Latest</vt:lpstr>
      <vt:lpstr>A125595664R</vt:lpstr>
      <vt:lpstr>A125595664R_Data</vt:lpstr>
      <vt:lpstr>A125595664R_Latest</vt:lpstr>
      <vt:lpstr>A125595666V</vt:lpstr>
      <vt:lpstr>A125595666V_Data</vt:lpstr>
      <vt:lpstr>A125595666V_Latest</vt:lpstr>
      <vt:lpstr>A125595672R</vt:lpstr>
      <vt:lpstr>A125595672R_Data</vt:lpstr>
      <vt:lpstr>A125595672R_Latest</vt:lpstr>
      <vt:lpstr>A125595674V</vt:lpstr>
      <vt:lpstr>A125595674V_Data</vt:lpstr>
      <vt:lpstr>A125595674V_Latest</vt:lpstr>
      <vt:lpstr>A125595680R</vt:lpstr>
      <vt:lpstr>A125595680R_Data</vt:lpstr>
      <vt:lpstr>A125595680R_Latest</vt:lpstr>
      <vt:lpstr>A125595682V</vt:lpstr>
      <vt:lpstr>A125595682V_Data</vt:lpstr>
      <vt:lpstr>A125595682V_Latest</vt:lpstr>
      <vt:lpstr>A125595688J</vt:lpstr>
      <vt:lpstr>A125595688J_Data</vt:lpstr>
      <vt:lpstr>A125595688J_Latest</vt:lpstr>
      <vt:lpstr>A125595690V</vt:lpstr>
      <vt:lpstr>A125595690V_Data</vt:lpstr>
      <vt:lpstr>A125595690V_Latest</vt:lpstr>
      <vt:lpstr>A125595696J</vt:lpstr>
      <vt:lpstr>A125595696J_Data</vt:lpstr>
      <vt:lpstr>A125595696J_Latest</vt:lpstr>
      <vt:lpstr>A125595698L</vt:lpstr>
      <vt:lpstr>A125595698L_Data</vt:lpstr>
      <vt:lpstr>A125595698L_Latest</vt:lpstr>
      <vt:lpstr>A125595704W</vt:lpstr>
      <vt:lpstr>A125595704W_Data</vt:lpstr>
      <vt:lpstr>A125595704W_Latest</vt:lpstr>
      <vt:lpstr>A125595706A</vt:lpstr>
      <vt:lpstr>A125595706A_Data</vt:lpstr>
      <vt:lpstr>A125595706A_Latest</vt:lpstr>
      <vt:lpstr>A125595712W</vt:lpstr>
      <vt:lpstr>A125595712W_Data</vt:lpstr>
      <vt:lpstr>A125595712W_Latest</vt:lpstr>
      <vt:lpstr>A125595714A</vt:lpstr>
      <vt:lpstr>A125595714A_Data</vt:lpstr>
      <vt:lpstr>A125595714A_Latest</vt:lpstr>
      <vt:lpstr>A125595720W</vt:lpstr>
      <vt:lpstr>A125595720W_Data</vt:lpstr>
      <vt:lpstr>A125595720W_Latest</vt:lpstr>
      <vt:lpstr>A125595722A</vt:lpstr>
      <vt:lpstr>A125595722A_Data</vt:lpstr>
      <vt:lpstr>A125595722A_Latest</vt:lpstr>
      <vt:lpstr>A125595728R</vt:lpstr>
      <vt:lpstr>A125595728R_Data</vt:lpstr>
      <vt:lpstr>A125595728R_Latest</vt:lpstr>
      <vt:lpstr>A125595730A</vt:lpstr>
      <vt:lpstr>A125595730A_Data</vt:lpstr>
      <vt:lpstr>A125595730A_Latest</vt:lpstr>
      <vt:lpstr>A125595736R</vt:lpstr>
      <vt:lpstr>A125595736R_Data</vt:lpstr>
      <vt:lpstr>A125595736R_Latest</vt:lpstr>
      <vt:lpstr>A125595738V</vt:lpstr>
      <vt:lpstr>A125595738V_Data</vt:lpstr>
      <vt:lpstr>A125595738V_Latest</vt:lpstr>
      <vt:lpstr>A125595744R</vt:lpstr>
      <vt:lpstr>A125595744R_Data</vt:lpstr>
      <vt:lpstr>A125595744R_Latest</vt:lpstr>
      <vt:lpstr>A125595746V</vt:lpstr>
      <vt:lpstr>A125595746V_Data</vt:lpstr>
      <vt:lpstr>A125595746V_Latest</vt:lpstr>
      <vt:lpstr>A125595752R</vt:lpstr>
      <vt:lpstr>A125595752R_Data</vt:lpstr>
      <vt:lpstr>A125595752R_Latest</vt:lpstr>
      <vt:lpstr>A125595754V</vt:lpstr>
      <vt:lpstr>A125595754V_Data</vt:lpstr>
      <vt:lpstr>A125595754V_Latest</vt:lpstr>
      <vt:lpstr>A125595760R</vt:lpstr>
      <vt:lpstr>A125595760R_Data</vt:lpstr>
      <vt:lpstr>A125595760R_Latest</vt:lpstr>
      <vt:lpstr>A125595762V</vt:lpstr>
      <vt:lpstr>A125595762V_Data</vt:lpstr>
      <vt:lpstr>A125595762V_Latest</vt:lpstr>
      <vt:lpstr>A125595768J</vt:lpstr>
      <vt:lpstr>A125595768J_Data</vt:lpstr>
      <vt:lpstr>A125595768J_Latest</vt:lpstr>
      <vt:lpstr>A125595770V</vt:lpstr>
      <vt:lpstr>A125595770V_Data</vt:lpstr>
      <vt:lpstr>A125595770V_Latest</vt:lpstr>
      <vt:lpstr>A125595776J</vt:lpstr>
      <vt:lpstr>A125595776J_Data</vt:lpstr>
      <vt:lpstr>A125595776J_Latest</vt:lpstr>
      <vt:lpstr>A125595778L</vt:lpstr>
      <vt:lpstr>A125595778L_Data</vt:lpstr>
      <vt:lpstr>A125595778L_Latest</vt:lpstr>
      <vt:lpstr>A125595784J</vt:lpstr>
      <vt:lpstr>A125595784J_Data</vt:lpstr>
      <vt:lpstr>A125595784J_Latest</vt:lpstr>
      <vt:lpstr>A125595786L</vt:lpstr>
      <vt:lpstr>A125595786L_Data</vt:lpstr>
      <vt:lpstr>A125595786L_Latest</vt:lpstr>
      <vt:lpstr>A125595792J</vt:lpstr>
      <vt:lpstr>A125595792J_Data</vt:lpstr>
      <vt:lpstr>A125595792J_Latest</vt:lpstr>
      <vt:lpstr>A125595794L</vt:lpstr>
      <vt:lpstr>A125595794L_Data</vt:lpstr>
      <vt:lpstr>A125595794L_Latest</vt:lpstr>
      <vt:lpstr>A125595800W</vt:lpstr>
      <vt:lpstr>A125595800W_Data</vt:lpstr>
      <vt:lpstr>A125595800W_Latest</vt:lpstr>
      <vt:lpstr>A125595802A</vt:lpstr>
      <vt:lpstr>A125595802A_Data</vt:lpstr>
      <vt:lpstr>A125595802A_Latest</vt:lpstr>
      <vt:lpstr>A125595808R</vt:lpstr>
      <vt:lpstr>A125595808R_Data</vt:lpstr>
      <vt:lpstr>A125595808R_Latest</vt:lpstr>
      <vt:lpstr>A125595810A</vt:lpstr>
      <vt:lpstr>A125595810A_Data</vt:lpstr>
      <vt:lpstr>A125595810A_Latest</vt:lpstr>
      <vt:lpstr>A125595816R</vt:lpstr>
      <vt:lpstr>A125595816R_Data</vt:lpstr>
      <vt:lpstr>A125595816R_Latest</vt:lpstr>
      <vt:lpstr>A125595818V</vt:lpstr>
      <vt:lpstr>A125595818V_Data</vt:lpstr>
      <vt:lpstr>A125595818V_Latest</vt:lpstr>
      <vt:lpstr>A125595824R</vt:lpstr>
      <vt:lpstr>A125595824R_Data</vt:lpstr>
      <vt:lpstr>A125595824R_Latest</vt:lpstr>
      <vt:lpstr>A125595826V</vt:lpstr>
      <vt:lpstr>A125595826V_Data</vt:lpstr>
      <vt:lpstr>A125595826V_Latest</vt:lpstr>
      <vt:lpstr>A125595832R</vt:lpstr>
      <vt:lpstr>A125595832R_Data</vt:lpstr>
      <vt:lpstr>A125595832R_Latest</vt:lpstr>
      <vt:lpstr>A125595834V</vt:lpstr>
      <vt:lpstr>A125595834V_Data</vt:lpstr>
      <vt:lpstr>A125595834V_Latest</vt:lpstr>
      <vt:lpstr>A125595840R</vt:lpstr>
      <vt:lpstr>A125595840R_Data</vt:lpstr>
      <vt:lpstr>A125595840R_Latest</vt:lpstr>
      <vt:lpstr>A125595842V</vt:lpstr>
      <vt:lpstr>A125595842V_Data</vt:lpstr>
      <vt:lpstr>A125595842V_Latest</vt:lpstr>
      <vt:lpstr>A125595848J</vt:lpstr>
      <vt:lpstr>A125595848J_Data</vt:lpstr>
      <vt:lpstr>A125595848J_Latest</vt:lpstr>
      <vt:lpstr>A125595850V</vt:lpstr>
      <vt:lpstr>A125595850V_Data</vt:lpstr>
      <vt:lpstr>A125595850V_Latest</vt:lpstr>
      <vt:lpstr>A125595856J</vt:lpstr>
      <vt:lpstr>A125595856J_Data</vt:lpstr>
      <vt:lpstr>A125595856J_Latest</vt:lpstr>
      <vt:lpstr>A125595858L</vt:lpstr>
      <vt:lpstr>A125595858L_Data</vt:lpstr>
      <vt:lpstr>A125595858L_Latest</vt:lpstr>
      <vt:lpstr>A125595864J</vt:lpstr>
      <vt:lpstr>A125595864J_Data</vt:lpstr>
      <vt:lpstr>A125595864J_Latest</vt:lpstr>
      <vt:lpstr>A125595866L</vt:lpstr>
      <vt:lpstr>A125595866L_Data</vt:lpstr>
      <vt:lpstr>A125595866L_Latest</vt:lpstr>
      <vt:lpstr>A125595872J</vt:lpstr>
      <vt:lpstr>A125595872J_Data</vt:lpstr>
      <vt:lpstr>A125595872J_Latest</vt:lpstr>
      <vt:lpstr>A125595874L</vt:lpstr>
      <vt:lpstr>A125595874L_Data</vt:lpstr>
      <vt:lpstr>A125595874L_Latest</vt:lpstr>
      <vt:lpstr>A125595880J</vt:lpstr>
      <vt:lpstr>A125595880J_Data</vt:lpstr>
      <vt:lpstr>A125595880J_Latest</vt:lpstr>
      <vt:lpstr>A125595882L</vt:lpstr>
      <vt:lpstr>A125595882L_Data</vt:lpstr>
      <vt:lpstr>A125595882L_Latest</vt:lpstr>
      <vt:lpstr>A125595888A</vt:lpstr>
      <vt:lpstr>A125595888A_Data</vt:lpstr>
      <vt:lpstr>A125595888A_Latest</vt:lpstr>
      <vt:lpstr>A125595890L</vt:lpstr>
      <vt:lpstr>A125595890L_Data</vt:lpstr>
      <vt:lpstr>A125595890L_Latest</vt:lpstr>
      <vt:lpstr>A125595896A</vt:lpstr>
      <vt:lpstr>A125595896A_Data</vt:lpstr>
      <vt:lpstr>A125595896A_Latest</vt:lpstr>
      <vt:lpstr>A125595898F</vt:lpstr>
      <vt:lpstr>A125595898F_Data</vt:lpstr>
      <vt:lpstr>A125595898F_Latest</vt:lpstr>
      <vt:lpstr>A125595904R</vt:lpstr>
      <vt:lpstr>A125595904R_Data</vt:lpstr>
      <vt:lpstr>A125595904R_Latest</vt:lpstr>
      <vt:lpstr>A125595906V</vt:lpstr>
      <vt:lpstr>A125595906V_Data</vt:lpstr>
      <vt:lpstr>A125595906V_Latest</vt:lpstr>
      <vt:lpstr>A125595912R</vt:lpstr>
      <vt:lpstr>A125595912R_Data</vt:lpstr>
      <vt:lpstr>A125595912R_Latest</vt:lpstr>
      <vt:lpstr>A125595914V</vt:lpstr>
      <vt:lpstr>A125595914V_Data</vt:lpstr>
      <vt:lpstr>A125595914V_Latest</vt:lpstr>
      <vt:lpstr>A125595920R</vt:lpstr>
      <vt:lpstr>A125595920R_Data</vt:lpstr>
      <vt:lpstr>A125595920R_Latest</vt:lpstr>
      <vt:lpstr>A125595922V</vt:lpstr>
      <vt:lpstr>A125595922V_Data</vt:lpstr>
      <vt:lpstr>A125595922V_Latest</vt:lpstr>
      <vt:lpstr>A125595928J</vt:lpstr>
      <vt:lpstr>A125595928J_Data</vt:lpstr>
      <vt:lpstr>A125595928J_Latest</vt:lpstr>
      <vt:lpstr>A125595930V</vt:lpstr>
      <vt:lpstr>A125595930V_Data</vt:lpstr>
      <vt:lpstr>A125595930V_Latest</vt:lpstr>
      <vt:lpstr>A125595936J</vt:lpstr>
      <vt:lpstr>A125595936J_Data</vt:lpstr>
      <vt:lpstr>A125595936J_Latest</vt:lpstr>
      <vt:lpstr>A125595938L</vt:lpstr>
      <vt:lpstr>A125595938L_Data</vt:lpstr>
      <vt:lpstr>A125595938L_Latest</vt:lpstr>
      <vt:lpstr>A125595944J</vt:lpstr>
      <vt:lpstr>A125595944J_Data</vt:lpstr>
      <vt:lpstr>A125595944J_Latest</vt:lpstr>
      <vt:lpstr>A125595946L</vt:lpstr>
      <vt:lpstr>A125595946L_Data</vt:lpstr>
      <vt:lpstr>A125595946L_Latest</vt:lpstr>
      <vt:lpstr>A125595952J</vt:lpstr>
      <vt:lpstr>A125595952J_Data</vt:lpstr>
      <vt:lpstr>A125595952J_Latest</vt:lpstr>
      <vt:lpstr>A125595954L</vt:lpstr>
      <vt:lpstr>A125595954L_Data</vt:lpstr>
      <vt:lpstr>A125595954L_Latest</vt:lpstr>
      <vt:lpstr>A125595960J</vt:lpstr>
      <vt:lpstr>A125595960J_Data</vt:lpstr>
      <vt:lpstr>A125595960J_Latest</vt:lpstr>
      <vt:lpstr>A125595962L</vt:lpstr>
      <vt:lpstr>A125595962L_Data</vt:lpstr>
      <vt:lpstr>A125595962L_Latest</vt:lpstr>
      <vt:lpstr>A125595968A</vt:lpstr>
      <vt:lpstr>A125595968A_Data</vt:lpstr>
      <vt:lpstr>A125595968A_Latest</vt:lpstr>
      <vt:lpstr>A125595970L</vt:lpstr>
      <vt:lpstr>A125595970L_Data</vt:lpstr>
      <vt:lpstr>A125595970L_Latest</vt:lpstr>
      <vt:lpstr>A125595976A</vt:lpstr>
      <vt:lpstr>A125595976A_Data</vt:lpstr>
      <vt:lpstr>A125595976A_Latest</vt:lpstr>
      <vt:lpstr>A125595978F</vt:lpstr>
      <vt:lpstr>A125595978F_Data</vt:lpstr>
      <vt:lpstr>A125595978F_Latest</vt:lpstr>
      <vt:lpstr>A125595984A</vt:lpstr>
      <vt:lpstr>A125595984A_Data</vt:lpstr>
      <vt:lpstr>A125595984A_Latest</vt:lpstr>
      <vt:lpstr>A125595986F</vt:lpstr>
      <vt:lpstr>A125595986F_Data</vt:lpstr>
      <vt:lpstr>A125595986F_Latest</vt:lpstr>
      <vt:lpstr>A125595992A</vt:lpstr>
      <vt:lpstr>A125595992A_Data</vt:lpstr>
      <vt:lpstr>A125595992A_Latest</vt:lpstr>
      <vt:lpstr>A125595994F</vt:lpstr>
      <vt:lpstr>A125595994F_Data</vt:lpstr>
      <vt:lpstr>A125595994F_Latest</vt:lpstr>
      <vt:lpstr>A125596000T</vt:lpstr>
      <vt:lpstr>A125596000T_Data</vt:lpstr>
      <vt:lpstr>A125596000T_Latest</vt:lpstr>
      <vt:lpstr>A125596002W</vt:lpstr>
      <vt:lpstr>A125596002W_Data</vt:lpstr>
      <vt:lpstr>A125596002W_Latest</vt:lpstr>
      <vt:lpstr>A125596008K</vt:lpstr>
      <vt:lpstr>A125596008K_Data</vt:lpstr>
      <vt:lpstr>A125596008K_Latest</vt:lpstr>
      <vt:lpstr>A125596010W</vt:lpstr>
      <vt:lpstr>A125596010W_Data</vt:lpstr>
      <vt:lpstr>A125596010W_Latest</vt:lpstr>
      <vt:lpstr>A125596016K</vt:lpstr>
      <vt:lpstr>A125596016K_Data</vt:lpstr>
      <vt:lpstr>A125596016K_Latest</vt:lpstr>
      <vt:lpstr>A125596018R</vt:lpstr>
      <vt:lpstr>A125596018R_Data</vt:lpstr>
      <vt:lpstr>A125596018R_Latest</vt:lpstr>
      <vt:lpstr>A125596024K</vt:lpstr>
      <vt:lpstr>A125596024K_Data</vt:lpstr>
      <vt:lpstr>A125596024K_Latest</vt:lpstr>
      <vt:lpstr>A125596026R</vt:lpstr>
      <vt:lpstr>A125596026R_Data</vt:lpstr>
      <vt:lpstr>A125596026R_Latest</vt:lpstr>
      <vt:lpstr>A125596032K</vt:lpstr>
      <vt:lpstr>A125596032K_Data</vt:lpstr>
      <vt:lpstr>A125596032K_Latest</vt:lpstr>
      <vt:lpstr>A125596034R</vt:lpstr>
      <vt:lpstr>A125596034R_Data</vt:lpstr>
      <vt:lpstr>A125596034R_Latest</vt:lpstr>
      <vt:lpstr>A125596040K</vt:lpstr>
      <vt:lpstr>A125596040K_Data</vt:lpstr>
      <vt:lpstr>A125596040K_Latest</vt:lpstr>
      <vt:lpstr>A125596042R</vt:lpstr>
      <vt:lpstr>A125596042R_Data</vt:lpstr>
      <vt:lpstr>A125596042R_Latest</vt:lpstr>
      <vt:lpstr>A125596048C</vt:lpstr>
      <vt:lpstr>A125596048C_Data</vt:lpstr>
      <vt:lpstr>A125596048C_Latest</vt:lpstr>
      <vt:lpstr>A125596050R</vt:lpstr>
      <vt:lpstr>A125596050R_Data</vt:lpstr>
      <vt:lpstr>A125596050R_Latest</vt:lpstr>
      <vt:lpstr>A125596056C</vt:lpstr>
      <vt:lpstr>A125596056C_Data</vt:lpstr>
      <vt:lpstr>A125596056C_Latest</vt:lpstr>
      <vt:lpstr>A125596058J</vt:lpstr>
      <vt:lpstr>A125596058J_Data</vt:lpstr>
      <vt:lpstr>A125596058J_Latest</vt:lpstr>
      <vt:lpstr>A125596064C</vt:lpstr>
      <vt:lpstr>A125596064C_Data</vt:lpstr>
      <vt:lpstr>A125596064C_Latest</vt:lpstr>
      <vt:lpstr>A125596066J</vt:lpstr>
      <vt:lpstr>A125596066J_Data</vt:lpstr>
      <vt:lpstr>A125596066J_Latest</vt:lpstr>
      <vt:lpstr>A125596072C</vt:lpstr>
      <vt:lpstr>A125596072C_Data</vt:lpstr>
      <vt:lpstr>A125596072C_Latest</vt:lpstr>
      <vt:lpstr>A125596074J</vt:lpstr>
      <vt:lpstr>A125596074J_Data</vt:lpstr>
      <vt:lpstr>A125596074J_Latest</vt:lpstr>
      <vt:lpstr>A125596080C</vt:lpstr>
      <vt:lpstr>A125596080C_Data</vt:lpstr>
      <vt:lpstr>A125596080C_Latest</vt:lpstr>
      <vt:lpstr>A125596082J</vt:lpstr>
      <vt:lpstr>A125596082J_Data</vt:lpstr>
      <vt:lpstr>A125596082J_Latest</vt:lpstr>
      <vt:lpstr>A125596088W</vt:lpstr>
      <vt:lpstr>A125596088W_Data</vt:lpstr>
      <vt:lpstr>A125596088W_Latest</vt:lpstr>
      <vt:lpstr>A125596090J</vt:lpstr>
      <vt:lpstr>A125596090J_Data</vt:lpstr>
      <vt:lpstr>A125596090J_Latest</vt:lpstr>
      <vt:lpstr>A125596096W</vt:lpstr>
      <vt:lpstr>A125596096W_Data</vt:lpstr>
      <vt:lpstr>A125596096W_Latest</vt:lpstr>
      <vt:lpstr>A125596098A</vt:lpstr>
      <vt:lpstr>A125596098A_Data</vt:lpstr>
      <vt:lpstr>A125596098A_Latest</vt:lpstr>
      <vt:lpstr>A125596104K</vt:lpstr>
      <vt:lpstr>A125596104K_Data</vt:lpstr>
      <vt:lpstr>A125596104K_Latest</vt:lpstr>
      <vt:lpstr>A125596106R</vt:lpstr>
      <vt:lpstr>A125596106R_Data</vt:lpstr>
      <vt:lpstr>A125596106R_Latest</vt:lpstr>
      <vt:lpstr>A125596112K</vt:lpstr>
      <vt:lpstr>A125596112K_Data</vt:lpstr>
      <vt:lpstr>A125596112K_Latest</vt:lpstr>
      <vt:lpstr>A125596114R</vt:lpstr>
      <vt:lpstr>A125596114R_Data</vt:lpstr>
      <vt:lpstr>A125596114R_Latest</vt:lpstr>
      <vt:lpstr>A125596120K</vt:lpstr>
      <vt:lpstr>A125596120K_Data</vt:lpstr>
      <vt:lpstr>A125596120K_Latest</vt:lpstr>
      <vt:lpstr>A125596122R</vt:lpstr>
      <vt:lpstr>A125596122R_Data</vt:lpstr>
      <vt:lpstr>A125596122R_Latest</vt:lpstr>
      <vt:lpstr>A125596128C</vt:lpstr>
      <vt:lpstr>A125596128C_Data</vt:lpstr>
      <vt:lpstr>A125596128C_Latest</vt:lpstr>
      <vt:lpstr>A125596130R</vt:lpstr>
      <vt:lpstr>A125596130R_Data</vt:lpstr>
      <vt:lpstr>A125596130R_Latest</vt:lpstr>
      <vt:lpstr>A125596136C</vt:lpstr>
      <vt:lpstr>A125596136C_Data</vt:lpstr>
      <vt:lpstr>A125596136C_Latest</vt:lpstr>
      <vt:lpstr>A125596138J</vt:lpstr>
      <vt:lpstr>A125596138J_Data</vt:lpstr>
      <vt:lpstr>A125596138J_Latest</vt:lpstr>
      <vt:lpstr>A125596144C</vt:lpstr>
      <vt:lpstr>A125596144C_Data</vt:lpstr>
      <vt:lpstr>A125596144C_Latest</vt:lpstr>
      <vt:lpstr>A125596146J</vt:lpstr>
      <vt:lpstr>A125596146J_Data</vt:lpstr>
      <vt:lpstr>A125596146J_Latest</vt:lpstr>
      <vt:lpstr>A125596152C</vt:lpstr>
      <vt:lpstr>A125596152C_Data</vt:lpstr>
      <vt:lpstr>A125596152C_Latest</vt:lpstr>
      <vt:lpstr>A125596154J</vt:lpstr>
      <vt:lpstr>A125596154J_Data</vt:lpstr>
      <vt:lpstr>A125596154J_Latest</vt:lpstr>
      <vt:lpstr>A125596160C</vt:lpstr>
      <vt:lpstr>A125596160C_Data</vt:lpstr>
      <vt:lpstr>A125596160C_Latest</vt:lpstr>
      <vt:lpstr>A125596162J</vt:lpstr>
      <vt:lpstr>A125596162J_Data</vt:lpstr>
      <vt:lpstr>A125596162J_Latest</vt:lpstr>
      <vt:lpstr>A125596168W</vt:lpstr>
      <vt:lpstr>A125596168W_Data</vt:lpstr>
      <vt:lpstr>A125596168W_Latest</vt:lpstr>
      <vt:lpstr>A125596170J</vt:lpstr>
      <vt:lpstr>A125596170J_Data</vt:lpstr>
      <vt:lpstr>A125596170J_Latest</vt:lpstr>
      <vt:lpstr>A125596176W</vt:lpstr>
      <vt:lpstr>A125596176W_Data</vt:lpstr>
      <vt:lpstr>A125596176W_Latest</vt:lpstr>
      <vt:lpstr>A125596178A</vt:lpstr>
      <vt:lpstr>A125596178A_Data</vt:lpstr>
      <vt:lpstr>A125596178A_Latest</vt:lpstr>
      <vt:lpstr>A125596184W</vt:lpstr>
      <vt:lpstr>A125596184W_Data</vt:lpstr>
      <vt:lpstr>A125596184W_Latest</vt:lpstr>
      <vt:lpstr>A125596186A</vt:lpstr>
      <vt:lpstr>A125596186A_Data</vt:lpstr>
      <vt:lpstr>A125596186A_Latest</vt:lpstr>
      <vt:lpstr>A125596192W</vt:lpstr>
      <vt:lpstr>A125596192W_Data</vt:lpstr>
      <vt:lpstr>A125596192W_Latest</vt:lpstr>
      <vt:lpstr>A125596194A</vt:lpstr>
      <vt:lpstr>A125596194A_Data</vt:lpstr>
      <vt:lpstr>A125596194A_Latest</vt:lpstr>
      <vt:lpstr>A125596200K</vt:lpstr>
      <vt:lpstr>A125596200K_Data</vt:lpstr>
      <vt:lpstr>A125596200K_Latest</vt:lpstr>
      <vt:lpstr>A125596202R</vt:lpstr>
      <vt:lpstr>A125596202R_Data</vt:lpstr>
      <vt:lpstr>A125596202R_Latest</vt:lpstr>
      <vt:lpstr>A125596208C</vt:lpstr>
      <vt:lpstr>A125596208C_Data</vt:lpstr>
      <vt:lpstr>A125596208C_Latest</vt:lpstr>
      <vt:lpstr>A125596210R</vt:lpstr>
      <vt:lpstr>A125596210R_Data</vt:lpstr>
      <vt:lpstr>A125596210R_Latest</vt:lpstr>
      <vt:lpstr>A125596216C</vt:lpstr>
      <vt:lpstr>A125596216C_Data</vt:lpstr>
      <vt:lpstr>A125596216C_Latest</vt:lpstr>
      <vt:lpstr>A125596218J</vt:lpstr>
      <vt:lpstr>A125596218J_Data</vt:lpstr>
      <vt:lpstr>A125596218J_Latest</vt:lpstr>
      <vt:lpstr>A125596224C</vt:lpstr>
      <vt:lpstr>A125596224C_Data</vt:lpstr>
      <vt:lpstr>A125596224C_Latest</vt:lpstr>
      <vt:lpstr>A125596226J</vt:lpstr>
      <vt:lpstr>A125596226J_Data</vt:lpstr>
      <vt:lpstr>A125596226J_Latest</vt:lpstr>
      <vt:lpstr>A125596232C</vt:lpstr>
      <vt:lpstr>A125596232C_Data</vt:lpstr>
      <vt:lpstr>A125596232C_Latest</vt:lpstr>
      <vt:lpstr>A125596234J</vt:lpstr>
      <vt:lpstr>A125596234J_Data</vt:lpstr>
      <vt:lpstr>A125596234J_Latest</vt:lpstr>
      <vt:lpstr>A125596240C</vt:lpstr>
      <vt:lpstr>A125596240C_Data</vt:lpstr>
      <vt:lpstr>A125596240C_Latest</vt:lpstr>
      <vt:lpstr>A125596242J</vt:lpstr>
      <vt:lpstr>A125596242J_Data</vt:lpstr>
      <vt:lpstr>A125596242J_Latest</vt:lpstr>
      <vt:lpstr>A125596248W</vt:lpstr>
      <vt:lpstr>A125596248W_Data</vt:lpstr>
      <vt:lpstr>A125596248W_Latest</vt:lpstr>
      <vt:lpstr>A125596250J</vt:lpstr>
      <vt:lpstr>A125596250J_Data</vt:lpstr>
      <vt:lpstr>A125596250J_Latest</vt:lpstr>
      <vt:lpstr>A125596256W</vt:lpstr>
      <vt:lpstr>A125596256W_Data</vt:lpstr>
      <vt:lpstr>A125596256W_Latest</vt:lpstr>
      <vt:lpstr>A125596258A</vt:lpstr>
      <vt:lpstr>A125596258A_Data</vt:lpstr>
      <vt:lpstr>A125596258A_Latest</vt:lpstr>
      <vt:lpstr>A125596264W</vt:lpstr>
      <vt:lpstr>A125596264W_Data</vt:lpstr>
      <vt:lpstr>A125596264W_Latest</vt:lpstr>
      <vt:lpstr>A125596266A</vt:lpstr>
      <vt:lpstr>A125596266A_Data</vt:lpstr>
      <vt:lpstr>A125596266A_Latest</vt:lpstr>
      <vt:lpstr>A125596272W</vt:lpstr>
      <vt:lpstr>A125596272W_Data</vt:lpstr>
      <vt:lpstr>A125596272W_Latest</vt:lpstr>
      <vt:lpstr>A125596274A</vt:lpstr>
      <vt:lpstr>A125596274A_Data</vt:lpstr>
      <vt:lpstr>A125596274A_Latest</vt:lpstr>
      <vt:lpstr>A125596280W</vt:lpstr>
      <vt:lpstr>A125596280W_Data</vt:lpstr>
      <vt:lpstr>A125596280W_Latest</vt:lpstr>
      <vt:lpstr>A125596282A</vt:lpstr>
      <vt:lpstr>A125596282A_Data</vt:lpstr>
      <vt:lpstr>A125596282A_Latest</vt:lpstr>
      <vt:lpstr>A125596288R</vt:lpstr>
      <vt:lpstr>A125596288R_Data</vt:lpstr>
      <vt:lpstr>A125596288R_Latest</vt:lpstr>
      <vt:lpstr>A125596290A</vt:lpstr>
      <vt:lpstr>A125596290A_Data</vt:lpstr>
      <vt:lpstr>A125596290A_Latest</vt:lpstr>
      <vt:lpstr>A125596296R</vt:lpstr>
      <vt:lpstr>A125596296R_Data</vt:lpstr>
      <vt:lpstr>A125596296R_Latest</vt:lpstr>
      <vt:lpstr>A125596298V</vt:lpstr>
      <vt:lpstr>A125596298V_Data</vt:lpstr>
      <vt:lpstr>A125596298V_Latest</vt:lpstr>
      <vt:lpstr>A125596304C</vt:lpstr>
      <vt:lpstr>A125596304C_Data</vt:lpstr>
      <vt:lpstr>A125596304C_Latest</vt:lpstr>
      <vt:lpstr>A125596306J</vt:lpstr>
      <vt:lpstr>A125596306J_Data</vt:lpstr>
      <vt:lpstr>A125596306J_Latest</vt:lpstr>
      <vt:lpstr>A125596312C</vt:lpstr>
      <vt:lpstr>A125596312C_Data</vt:lpstr>
      <vt:lpstr>A125596312C_Latest</vt:lpstr>
      <vt:lpstr>A125596314J</vt:lpstr>
      <vt:lpstr>A125596314J_Data</vt:lpstr>
      <vt:lpstr>A125596314J_Latest</vt:lpstr>
      <vt:lpstr>A125596320C</vt:lpstr>
      <vt:lpstr>A125596320C_Data</vt:lpstr>
      <vt:lpstr>A125596320C_Latest</vt:lpstr>
      <vt:lpstr>A125596322J</vt:lpstr>
      <vt:lpstr>A125596322J_Data</vt:lpstr>
      <vt:lpstr>A125596322J_Latest</vt:lpstr>
      <vt:lpstr>A125596328W</vt:lpstr>
      <vt:lpstr>A125596328W_Data</vt:lpstr>
      <vt:lpstr>A125596328W_Latest</vt:lpstr>
      <vt:lpstr>A125596330J</vt:lpstr>
      <vt:lpstr>A125596330J_Data</vt:lpstr>
      <vt:lpstr>A125596330J_Latest</vt:lpstr>
      <vt:lpstr>A125596336W</vt:lpstr>
      <vt:lpstr>A125596336W_Data</vt:lpstr>
      <vt:lpstr>A125596336W_Latest</vt:lpstr>
      <vt:lpstr>A125596338A</vt:lpstr>
      <vt:lpstr>A125596338A_Data</vt:lpstr>
      <vt:lpstr>A125596338A_Latest</vt:lpstr>
      <vt:lpstr>A125596344W</vt:lpstr>
      <vt:lpstr>A125596344W_Data</vt:lpstr>
      <vt:lpstr>A125596344W_Latest</vt:lpstr>
      <vt:lpstr>A125596346A</vt:lpstr>
      <vt:lpstr>A125596346A_Data</vt:lpstr>
      <vt:lpstr>A125596346A_Latest</vt:lpstr>
      <vt:lpstr>A125596352W</vt:lpstr>
      <vt:lpstr>A125596352W_Data</vt:lpstr>
      <vt:lpstr>A125596352W_Latest</vt:lpstr>
      <vt:lpstr>A125596354A</vt:lpstr>
      <vt:lpstr>A125596354A_Data</vt:lpstr>
      <vt:lpstr>A125596354A_Latest</vt:lpstr>
      <vt:lpstr>A125596360W</vt:lpstr>
      <vt:lpstr>A125596360W_Data</vt:lpstr>
      <vt:lpstr>A125596360W_Latest</vt:lpstr>
      <vt:lpstr>A125596368R</vt:lpstr>
      <vt:lpstr>A125596368R_Data</vt:lpstr>
      <vt:lpstr>A125596368R_Latest</vt:lpstr>
      <vt:lpstr>A125596376R</vt:lpstr>
      <vt:lpstr>A125596376R_Data</vt:lpstr>
      <vt:lpstr>A125596376R_Latest</vt:lpstr>
      <vt:lpstr>A125596384R</vt:lpstr>
      <vt:lpstr>A125596384R_Data</vt:lpstr>
      <vt:lpstr>A125596384R_Latest</vt:lpstr>
      <vt:lpstr>A125596392R</vt:lpstr>
      <vt:lpstr>A125596392R_Data</vt:lpstr>
      <vt:lpstr>A125596392R_Latest</vt:lpstr>
      <vt:lpstr>A125596400C</vt:lpstr>
      <vt:lpstr>A125596400C_Data</vt:lpstr>
      <vt:lpstr>A125596400C_Latest</vt:lpstr>
      <vt:lpstr>A125596408W</vt:lpstr>
      <vt:lpstr>A125596408W_Data</vt:lpstr>
      <vt:lpstr>A125596408W_Latest</vt:lpstr>
      <vt:lpstr>A125596416W</vt:lpstr>
      <vt:lpstr>A125596416W_Data</vt:lpstr>
      <vt:lpstr>A125596416W_Latest</vt:lpstr>
      <vt:lpstr>A125596424W</vt:lpstr>
      <vt:lpstr>A125596424W_Data</vt:lpstr>
      <vt:lpstr>A125596424W_Latest</vt:lpstr>
      <vt:lpstr>A125596432W</vt:lpstr>
      <vt:lpstr>A125596432W_Data</vt:lpstr>
      <vt:lpstr>A125596432W_Latest</vt:lpstr>
      <vt:lpstr>A125596440W</vt:lpstr>
      <vt:lpstr>A125596440W_Data</vt:lpstr>
      <vt:lpstr>A125596440W_Latest</vt:lpstr>
      <vt:lpstr>A125596448R</vt:lpstr>
      <vt:lpstr>A125596448R_Data</vt:lpstr>
      <vt:lpstr>A125596448R_Latest</vt:lpstr>
      <vt:lpstr>A125596456R</vt:lpstr>
      <vt:lpstr>A125596456R_Data</vt:lpstr>
      <vt:lpstr>A125596456R_Latest</vt:lpstr>
      <vt:lpstr>A125596464R</vt:lpstr>
      <vt:lpstr>A125596464R_Data</vt:lpstr>
      <vt:lpstr>A125596464R_Latest</vt:lpstr>
      <vt:lpstr>A125596472R</vt:lpstr>
      <vt:lpstr>A125596472R_Data</vt:lpstr>
      <vt:lpstr>A125596472R_Latest</vt:lpstr>
      <vt:lpstr>A125596480R</vt:lpstr>
      <vt:lpstr>A125596480R_Data</vt:lpstr>
      <vt:lpstr>A125596480R_Latest</vt:lpstr>
      <vt:lpstr>A125596488J</vt:lpstr>
      <vt:lpstr>A125596488J_Data</vt:lpstr>
      <vt:lpstr>A125596488J_Latest</vt:lpstr>
      <vt:lpstr>A125596496J</vt:lpstr>
      <vt:lpstr>A125596496J_Data</vt:lpstr>
      <vt:lpstr>A125596496J_Latest</vt:lpstr>
      <vt:lpstr>A125596504W</vt:lpstr>
      <vt:lpstr>A125596504W_Data</vt:lpstr>
      <vt:lpstr>A125596504W_Latest</vt:lpstr>
      <vt:lpstr>A125596512W</vt:lpstr>
      <vt:lpstr>A125596512W_Data</vt:lpstr>
      <vt:lpstr>A125596512W_Latest</vt:lpstr>
      <vt:lpstr>A125596520W</vt:lpstr>
      <vt:lpstr>A125596520W_Data</vt:lpstr>
      <vt:lpstr>A125596520W_Latest</vt:lpstr>
      <vt:lpstr>A125596528R</vt:lpstr>
      <vt:lpstr>A125596528R_Data</vt:lpstr>
      <vt:lpstr>A125596528R_Latest</vt:lpstr>
      <vt:lpstr>A125596536R</vt:lpstr>
      <vt:lpstr>A125596536R_Data</vt:lpstr>
      <vt:lpstr>A125596536R_Latest</vt:lpstr>
      <vt:lpstr>A125596544R</vt:lpstr>
      <vt:lpstr>A125596544R_Data</vt:lpstr>
      <vt:lpstr>A125596544R_Latest</vt:lpstr>
      <vt:lpstr>A125596552R</vt:lpstr>
      <vt:lpstr>A125596552R_Data</vt:lpstr>
      <vt:lpstr>A125596552R_Latest</vt:lpstr>
      <vt:lpstr>A125596560R</vt:lpstr>
      <vt:lpstr>A125596560R_Data</vt:lpstr>
      <vt:lpstr>A125596560R_Latest</vt:lpstr>
      <vt:lpstr>A125596568J</vt:lpstr>
      <vt:lpstr>A125596568J_Data</vt:lpstr>
      <vt:lpstr>A125596568J_Latest</vt:lpstr>
      <vt:lpstr>A125596576J</vt:lpstr>
      <vt:lpstr>A125596576J_Data</vt:lpstr>
      <vt:lpstr>A125596576J_Latest</vt:lpstr>
      <vt:lpstr>A125596584J</vt:lpstr>
      <vt:lpstr>A125596584J_Data</vt:lpstr>
      <vt:lpstr>A125596584J_Latest</vt:lpstr>
      <vt:lpstr>A125596592J</vt:lpstr>
      <vt:lpstr>A125596592J_Data</vt:lpstr>
      <vt:lpstr>A125596592J_Latest</vt:lpstr>
      <vt:lpstr>A125596600W</vt:lpstr>
      <vt:lpstr>A125596600W_Data</vt:lpstr>
      <vt:lpstr>A125596600W_Latest</vt:lpstr>
      <vt:lpstr>A125596608R</vt:lpstr>
      <vt:lpstr>A125596608R_Data</vt:lpstr>
      <vt:lpstr>A125596608R_Latest</vt:lpstr>
      <vt:lpstr>A125596616R</vt:lpstr>
      <vt:lpstr>A125596616R_Data</vt:lpstr>
      <vt:lpstr>A125596616R_Latest</vt:lpstr>
      <vt:lpstr>A125596624R</vt:lpstr>
      <vt:lpstr>A125596624R_Data</vt:lpstr>
      <vt:lpstr>A125596624R_Latest</vt:lpstr>
      <vt:lpstr>A125596632R</vt:lpstr>
      <vt:lpstr>A125596632R_Data</vt:lpstr>
      <vt:lpstr>A125596632R_Latest</vt:lpstr>
      <vt:lpstr>A125596640R</vt:lpstr>
      <vt:lpstr>A125596640R_Data</vt:lpstr>
      <vt:lpstr>A125596640R_Latest</vt:lpstr>
      <vt:lpstr>A125596648J</vt:lpstr>
      <vt:lpstr>A125596648J_Data</vt:lpstr>
      <vt:lpstr>A125596648J_Latest</vt:lpstr>
      <vt:lpstr>A125596656J</vt:lpstr>
      <vt:lpstr>A125596656J_Data</vt:lpstr>
      <vt:lpstr>A125596656J_Latest</vt:lpstr>
      <vt:lpstr>A125596664J</vt:lpstr>
      <vt:lpstr>A125596664J_Data</vt:lpstr>
      <vt:lpstr>A125596664J_Latest</vt:lpstr>
      <vt:lpstr>A125596672J</vt:lpstr>
      <vt:lpstr>A125596672J_Data</vt:lpstr>
      <vt:lpstr>A125596672J_Latest</vt:lpstr>
      <vt:lpstr>A125596680J</vt:lpstr>
      <vt:lpstr>A125596680J_Data</vt:lpstr>
      <vt:lpstr>A125596680J_Latest</vt:lpstr>
      <vt:lpstr>A125596688A</vt:lpstr>
      <vt:lpstr>A125596688A_Data</vt:lpstr>
      <vt:lpstr>A125596688A_Latest</vt:lpstr>
      <vt:lpstr>A125596696A</vt:lpstr>
      <vt:lpstr>A125596696A_Data</vt:lpstr>
      <vt:lpstr>A125596696A_Latest</vt:lpstr>
      <vt:lpstr>A125596704R</vt:lpstr>
      <vt:lpstr>A125596704R_Data</vt:lpstr>
      <vt:lpstr>A125596704R_Latest</vt:lpstr>
      <vt:lpstr>A125596712R</vt:lpstr>
      <vt:lpstr>A125596712R_Data</vt:lpstr>
      <vt:lpstr>A125596712R_Latest</vt:lpstr>
      <vt:lpstr>A125596720R</vt:lpstr>
      <vt:lpstr>A125596720R_Data</vt:lpstr>
      <vt:lpstr>A125596720R_Latest</vt:lpstr>
      <vt:lpstr>A125596728J</vt:lpstr>
      <vt:lpstr>A125596728J_Data</vt:lpstr>
      <vt:lpstr>A125596728J_Latest</vt:lpstr>
      <vt:lpstr>A125596736J</vt:lpstr>
      <vt:lpstr>A125596736J_Data</vt:lpstr>
      <vt:lpstr>A125596736J_Latest</vt:lpstr>
      <vt:lpstr>A125596744J</vt:lpstr>
      <vt:lpstr>A125596744J_Data</vt:lpstr>
      <vt:lpstr>A125596744J_Latest</vt:lpstr>
      <vt:lpstr>A125596752J</vt:lpstr>
      <vt:lpstr>A125596752J_Data</vt:lpstr>
      <vt:lpstr>A125596752J_Latest</vt:lpstr>
      <vt:lpstr>A125596760J</vt:lpstr>
      <vt:lpstr>A125596760J_Data</vt:lpstr>
      <vt:lpstr>A125596760J_Latest</vt:lpstr>
      <vt:lpstr>A125596768A</vt:lpstr>
      <vt:lpstr>A125596768A_Data</vt:lpstr>
      <vt:lpstr>A125596768A_Latest</vt:lpstr>
      <vt:lpstr>A125596776A</vt:lpstr>
      <vt:lpstr>A125596776A_Data</vt:lpstr>
      <vt:lpstr>A125596776A_Latest</vt:lpstr>
      <vt:lpstr>A125596784A</vt:lpstr>
      <vt:lpstr>A125596784A_Data</vt:lpstr>
      <vt:lpstr>A125596784A_Latest</vt:lpstr>
      <vt:lpstr>A125596792A</vt:lpstr>
      <vt:lpstr>A125596792A_Data</vt:lpstr>
      <vt:lpstr>A125596792A_Latest</vt:lpstr>
      <vt:lpstr>A125596800R</vt:lpstr>
      <vt:lpstr>A125596800R_Data</vt:lpstr>
      <vt:lpstr>A125596800R_Latest</vt:lpstr>
      <vt:lpstr>A125596808J</vt:lpstr>
      <vt:lpstr>A125596808J_Data</vt:lpstr>
      <vt:lpstr>A125596808J_Latest</vt:lpstr>
      <vt:lpstr>A125596816J</vt:lpstr>
      <vt:lpstr>A125596816J_Data</vt:lpstr>
      <vt:lpstr>A125596816J_Latest</vt:lpstr>
      <vt:lpstr>A125596824J</vt:lpstr>
      <vt:lpstr>A125596824J_Data</vt:lpstr>
      <vt:lpstr>A125596824J_Latest</vt:lpstr>
      <vt:lpstr>A125596832J</vt:lpstr>
      <vt:lpstr>A125596832J_Data</vt:lpstr>
      <vt:lpstr>A125596832J_Latest</vt:lpstr>
      <vt:lpstr>A125596840J</vt:lpstr>
      <vt:lpstr>A125596840J_Data</vt:lpstr>
      <vt:lpstr>A125596840J_Latest</vt:lpstr>
      <vt:lpstr>A125596848A</vt:lpstr>
      <vt:lpstr>A125596848A_Data</vt:lpstr>
      <vt:lpstr>A125596848A_Latest</vt:lpstr>
      <vt:lpstr>A125596856A</vt:lpstr>
      <vt:lpstr>A125596856A_Data</vt:lpstr>
      <vt:lpstr>A125596856A_Latest</vt:lpstr>
      <vt:lpstr>A125596864A</vt:lpstr>
      <vt:lpstr>A125596864A_Data</vt:lpstr>
      <vt:lpstr>A125596864A_Latest</vt:lpstr>
      <vt:lpstr>A125596872A</vt:lpstr>
      <vt:lpstr>A125596872A_Data</vt:lpstr>
      <vt:lpstr>A125596872A_Latest</vt:lpstr>
      <vt:lpstr>A125596880A</vt:lpstr>
      <vt:lpstr>A125596880A_Data</vt:lpstr>
      <vt:lpstr>A125596880A_Latest</vt:lpstr>
      <vt:lpstr>A125596888V</vt:lpstr>
      <vt:lpstr>A125596888V_Data</vt:lpstr>
      <vt:lpstr>A125596888V_Latest</vt:lpstr>
      <vt:lpstr>A125596896V</vt:lpstr>
      <vt:lpstr>A125596896V_Data</vt:lpstr>
      <vt:lpstr>A125596896V_Latest</vt:lpstr>
      <vt:lpstr>A125596904J</vt:lpstr>
      <vt:lpstr>A125596904J_Data</vt:lpstr>
      <vt:lpstr>A125596904J_Latest</vt:lpstr>
      <vt:lpstr>A125596912J</vt:lpstr>
      <vt:lpstr>A125596912J_Data</vt:lpstr>
      <vt:lpstr>A125596912J_Latest</vt:lpstr>
      <vt:lpstr>A125596920J</vt:lpstr>
      <vt:lpstr>A125596920J_Data</vt:lpstr>
      <vt:lpstr>A125596920J_Latest</vt:lpstr>
      <vt:lpstr>A125596928A</vt:lpstr>
      <vt:lpstr>A125596928A_Data</vt:lpstr>
      <vt:lpstr>A125596928A_Latest</vt:lpstr>
      <vt:lpstr>A125596936A</vt:lpstr>
      <vt:lpstr>A125596936A_Data</vt:lpstr>
      <vt:lpstr>A125596936A_Latest</vt:lpstr>
      <vt:lpstr>A125596944A</vt:lpstr>
      <vt:lpstr>A125596944A_Data</vt:lpstr>
      <vt:lpstr>A125596944A_Latest</vt:lpstr>
      <vt:lpstr>A125596952A</vt:lpstr>
      <vt:lpstr>A125596952A_Data</vt:lpstr>
      <vt:lpstr>A125596952A_Latest</vt:lpstr>
      <vt:lpstr>A125596960A</vt:lpstr>
      <vt:lpstr>A125596960A_Data</vt:lpstr>
      <vt:lpstr>A125596960A_Latest</vt:lpstr>
      <vt:lpstr>A125596968V</vt:lpstr>
      <vt:lpstr>A125596968V_Data</vt:lpstr>
      <vt:lpstr>A125596968V_Latest</vt:lpstr>
      <vt:lpstr>A125596976V</vt:lpstr>
      <vt:lpstr>A125596976V_Data</vt:lpstr>
      <vt:lpstr>A125596976V_Latest</vt:lpstr>
      <vt:lpstr>A125596984V</vt:lpstr>
      <vt:lpstr>A125596984V_Data</vt:lpstr>
      <vt:lpstr>A125596984V_Latest</vt:lpstr>
      <vt:lpstr>A125596992V</vt:lpstr>
      <vt:lpstr>A125596992V_Data</vt:lpstr>
      <vt:lpstr>A125596992V_Latest</vt:lpstr>
      <vt:lpstr>A125597000K</vt:lpstr>
      <vt:lpstr>A125597000K_Data</vt:lpstr>
      <vt:lpstr>A125597000K_Latest</vt:lpstr>
      <vt:lpstr>A125597008C</vt:lpstr>
      <vt:lpstr>A125597008C_Data</vt:lpstr>
      <vt:lpstr>A125597008C_Latest</vt:lpstr>
      <vt:lpstr>A125597016C</vt:lpstr>
      <vt:lpstr>A125597016C_Data</vt:lpstr>
      <vt:lpstr>A125597016C_Latest</vt:lpstr>
      <vt:lpstr>A125597024C</vt:lpstr>
      <vt:lpstr>A125597024C_Data</vt:lpstr>
      <vt:lpstr>A125597024C_Latest</vt:lpstr>
      <vt:lpstr>A125597032C</vt:lpstr>
      <vt:lpstr>A125597032C_Data</vt:lpstr>
      <vt:lpstr>A125597032C_Latest</vt:lpstr>
      <vt:lpstr>A125597040C</vt:lpstr>
      <vt:lpstr>A125597040C_Data</vt:lpstr>
      <vt:lpstr>A125597040C_Latest</vt:lpstr>
      <vt:lpstr>A125597048W</vt:lpstr>
      <vt:lpstr>A125597048W_Data</vt:lpstr>
      <vt:lpstr>A125597048W_Latest</vt:lpstr>
      <vt:lpstr>A125597056W</vt:lpstr>
      <vt:lpstr>A125597056W_Data</vt:lpstr>
      <vt:lpstr>A125597056W_Latest</vt:lpstr>
      <vt:lpstr>A125597064W</vt:lpstr>
      <vt:lpstr>A125597064W_Data</vt:lpstr>
      <vt:lpstr>A125597064W_Latest</vt:lpstr>
      <vt:lpstr>A125597072W</vt:lpstr>
      <vt:lpstr>A125597072W_Data</vt:lpstr>
      <vt:lpstr>A125597072W_Latest</vt:lpstr>
      <vt:lpstr>A125597080W</vt:lpstr>
      <vt:lpstr>A125597080W_Data</vt:lpstr>
      <vt:lpstr>A125597080W_Latest</vt:lpstr>
      <vt:lpstr>A125597088R</vt:lpstr>
      <vt:lpstr>A125597088R_Data</vt:lpstr>
      <vt:lpstr>A125597088R_Latest</vt:lpstr>
      <vt:lpstr>A125597096R</vt:lpstr>
      <vt:lpstr>A125597096R_Data</vt:lpstr>
      <vt:lpstr>A125597096R_Latest</vt:lpstr>
      <vt:lpstr>A125597104C</vt:lpstr>
      <vt:lpstr>A125597104C_Data</vt:lpstr>
      <vt:lpstr>A125597104C_Latest</vt:lpstr>
      <vt:lpstr>A125597112C</vt:lpstr>
      <vt:lpstr>A125597112C_Data</vt:lpstr>
      <vt:lpstr>A125597112C_Latest</vt:lpstr>
      <vt:lpstr>A125597120C</vt:lpstr>
      <vt:lpstr>A125597120C_Data</vt:lpstr>
      <vt:lpstr>A125597120C_Latest</vt:lpstr>
      <vt:lpstr>A125597128W</vt:lpstr>
      <vt:lpstr>A125597128W_Data</vt:lpstr>
      <vt:lpstr>A125597128W_Latest</vt:lpstr>
      <vt:lpstr>A125597136W</vt:lpstr>
      <vt:lpstr>A125597136W_Data</vt:lpstr>
      <vt:lpstr>A125597136W_Latest</vt:lpstr>
      <vt:lpstr>A125597144W</vt:lpstr>
      <vt:lpstr>A125597144W_Data</vt:lpstr>
      <vt:lpstr>A125597144W_Latest</vt:lpstr>
      <vt:lpstr>A125597152W</vt:lpstr>
      <vt:lpstr>A125597152W_Data</vt:lpstr>
      <vt:lpstr>A125597152W_Latest</vt:lpstr>
      <vt:lpstr>A125597160W</vt:lpstr>
      <vt:lpstr>A125597160W_Data</vt:lpstr>
      <vt:lpstr>A125597160W_Latest</vt:lpstr>
      <vt:lpstr>A125597168R</vt:lpstr>
      <vt:lpstr>A125597168R_Data</vt:lpstr>
      <vt:lpstr>A125597168R_Latest</vt:lpstr>
      <vt:lpstr>A125597176R</vt:lpstr>
      <vt:lpstr>A125597176R_Data</vt:lpstr>
      <vt:lpstr>A125597176R_Latest</vt:lpstr>
      <vt:lpstr>A125597184R</vt:lpstr>
      <vt:lpstr>A125597184R_Data</vt:lpstr>
      <vt:lpstr>A125597184R_Latest</vt:lpstr>
      <vt:lpstr>A125597192R</vt:lpstr>
      <vt:lpstr>A125597192R_Data</vt:lpstr>
      <vt:lpstr>A125597192R_Latest</vt:lpstr>
      <vt:lpstr>A125597200C</vt:lpstr>
      <vt:lpstr>A125597200C_Data</vt:lpstr>
      <vt:lpstr>A125597200C_Latest</vt:lpstr>
      <vt:lpstr>A125597208W</vt:lpstr>
      <vt:lpstr>A125597208W_Data</vt:lpstr>
      <vt:lpstr>A125597208W_Latest</vt:lpstr>
      <vt:lpstr>A125597216W</vt:lpstr>
      <vt:lpstr>A125597216W_Data</vt:lpstr>
      <vt:lpstr>A125597216W_Latest</vt:lpstr>
      <vt:lpstr>A125597224W</vt:lpstr>
      <vt:lpstr>A125597224W_Data</vt:lpstr>
      <vt:lpstr>A125597224W_Latest</vt:lpstr>
      <vt:lpstr>A125597232W</vt:lpstr>
      <vt:lpstr>A125597232W_Data</vt:lpstr>
      <vt:lpstr>A125597232W_Latest</vt:lpstr>
      <vt:lpstr>A125597240W</vt:lpstr>
      <vt:lpstr>A125597240W_Data</vt:lpstr>
      <vt:lpstr>A125597240W_Latest</vt:lpstr>
      <vt:lpstr>A125597248R</vt:lpstr>
      <vt:lpstr>A125597248R_Data</vt:lpstr>
      <vt:lpstr>A125597248R_Latest</vt:lpstr>
      <vt:lpstr>A125597256R</vt:lpstr>
      <vt:lpstr>A125597256R_Data</vt:lpstr>
      <vt:lpstr>A125597256R_Latest</vt:lpstr>
      <vt:lpstr>A125597264R</vt:lpstr>
      <vt:lpstr>A125597264R_Data</vt:lpstr>
      <vt:lpstr>A125597264R_Latest</vt:lpstr>
      <vt:lpstr>A125597272R</vt:lpstr>
      <vt:lpstr>A125597272R_Data</vt:lpstr>
      <vt:lpstr>A125597272R_Latest</vt:lpstr>
      <vt:lpstr>A125597280R</vt:lpstr>
      <vt:lpstr>A125597280R_Data</vt:lpstr>
      <vt:lpstr>A125597280R_Latest</vt:lpstr>
      <vt:lpstr>A125597288J</vt:lpstr>
      <vt:lpstr>A125597288J_Data</vt:lpstr>
      <vt:lpstr>A125597288J_Latest</vt:lpstr>
      <vt:lpstr>A125597296J</vt:lpstr>
      <vt:lpstr>A125597296J_Data</vt:lpstr>
      <vt:lpstr>A125597296J_Latest</vt:lpstr>
      <vt:lpstr>A125597304W</vt:lpstr>
      <vt:lpstr>A125597304W_Data</vt:lpstr>
      <vt:lpstr>A125597304W_Latest</vt:lpstr>
      <vt:lpstr>A125597312W</vt:lpstr>
      <vt:lpstr>A125597312W_Data</vt:lpstr>
      <vt:lpstr>A125597312W_Latest</vt:lpstr>
      <vt:lpstr>A125597320W</vt:lpstr>
      <vt:lpstr>A125597320W_Data</vt:lpstr>
      <vt:lpstr>A125597320W_Latest</vt:lpstr>
      <vt:lpstr>A125597328R</vt:lpstr>
      <vt:lpstr>A125597328R_Data</vt:lpstr>
      <vt:lpstr>A125597328R_Latest</vt:lpstr>
      <vt:lpstr>A125597336R</vt:lpstr>
      <vt:lpstr>A125597336R_Data</vt:lpstr>
      <vt:lpstr>A125597336R_Latest</vt:lpstr>
      <vt:lpstr>A125597344R</vt:lpstr>
      <vt:lpstr>A125597344R_Data</vt:lpstr>
      <vt:lpstr>A125597344R_Latest</vt:lpstr>
      <vt:lpstr>A125597352R</vt:lpstr>
      <vt:lpstr>A125597352R_Data</vt:lpstr>
      <vt:lpstr>A125597352R_Latest</vt:lpstr>
      <vt:lpstr>A125597360R</vt:lpstr>
      <vt:lpstr>A125597360R_Data</vt:lpstr>
      <vt:lpstr>A125597360R_Latest</vt:lpstr>
      <vt:lpstr>A125597368J</vt:lpstr>
      <vt:lpstr>A125597368J_Data</vt:lpstr>
      <vt:lpstr>A125597368J_Latest</vt:lpstr>
      <vt:lpstr>A125597376J</vt:lpstr>
      <vt:lpstr>A125597376J_Data</vt:lpstr>
      <vt:lpstr>A125597376J_Latest</vt:lpstr>
      <vt:lpstr>A125597384J</vt:lpstr>
      <vt:lpstr>A125597384J_Data</vt:lpstr>
      <vt:lpstr>A125597384J_Latest</vt:lpstr>
      <vt:lpstr>A125597392J</vt:lpstr>
      <vt:lpstr>A125597392J_Data</vt:lpstr>
      <vt:lpstr>A125597392J_Latest</vt:lpstr>
      <vt:lpstr>A125597400W</vt:lpstr>
      <vt:lpstr>A125597400W_Data</vt:lpstr>
      <vt:lpstr>A125597400W_Latest</vt:lpstr>
      <vt:lpstr>A125597408R</vt:lpstr>
      <vt:lpstr>A125597408R_Data</vt:lpstr>
      <vt:lpstr>A125597408R_Latest</vt:lpstr>
      <vt:lpstr>A125597416R</vt:lpstr>
      <vt:lpstr>A125597416R_Data</vt:lpstr>
      <vt:lpstr>A125597416R_Latest</vt:lpstr>
      <vt:lpstr>A125597424R</vt:lpstr>
      <vt:lpstr>A125597424R_Data</vt:lpstr>
      <vt:lpstr>A125597424R_Latest</vt:lpstr>
      <vt:lpstr>A125597432R</vt:lpstr>
      <vt:lpstr>A125597432R_Data</vt:lpstr>
      <vt:lpstr>A125597432R_Latest</vt:lpstr>
      <vt:lpstr>A125597440R</vt:lpstr>
      <vt:lpstr>A125597440R_Data</vt:lpstr>
      <vt:lpstr>A125597440R_Latest</vt:lpstr>
      <vt:lpstr>A125597448J</vt:lpstr>
      <vt:lpstr>A125597448J_Data</vt:lpstr>
      <vt:lpstr>A125597448J_Latest</vt:lpstr>
      <vt:lpstr>A125597456J</vt:lpstr>
      <vt:lpstr>A125597456J_Data</vt:lpstr>
      <vt:lpstr>A125597456J_Latest</vt:lpstr>
      <vt:lpstr>A125597464J</vt:lpstr>
      <vt:lpstr>A125597464J_Data</vt:lpstr>
      <vt:lpstr>A125597464J_Latest</vt:lpstr>
      <vt:lpstr>A125597472J</vt:lpstr>
      <vt:lpstr>A125597472J_Data</vt:lpstr>
      <vt:lpstr>A125597472J_Latest</vt:lpstr>
      <vt:lpstr>A125597480J</vt:lpstr>
      <vt:lpstr>A125597480J_Data</vt:lpstr>
      <vt:lpstr>A125597480J_Latest</vt:lpstr>
      <vt:lpstr>A125597488A</vt:lpstr>
      <vt:lpstr>A125597488A_Data</vt:lpstr>
      <vt:lpstr>A125597488A_Latest</vt:lpstr>
      <vt:lpstr>A125597496A</vt:lpstr>
      <vt:lpstr>A125597496A_Data</vt:lpstr>
      <vt:lpstr>A125597496A_Latest</vt:lpstr>
      <vt:lpstr>A125597504R</vt:lpstr>
      <vt:lpstr>A125597504R_Data</vt:lpstr>
      <vt:lpstr>A125597504R_Latest</vt:lpstr>
      <vt:lpstr>A125597512R</vt:lpstr>
      <vt:lpstr>A125597512R_Data</vt:lpstr>
      <vt:lpstr>A125597512R_Latest</vt:lpstr>
      <vt:lpstr>A125597520R</vt:lpstr>
      <vt:lpstr>A125597520R_Data</vt:lpstr>
      <vt:lpstr>A125597520R_Latest</vt:lpstr>
      <vt:lpstr>A125597528J</vt:lpstr>
      <vt:lpstr>A125597528J_Data</vt:lpstr>
      <vt:lpstr>A125597528J_Latest</vt:lpstr>
      <vt:lpstr>A125597536J</vt:lpstr>
      <vt:lpstr>A125597536J_Data</vt:lpstr>
      <vt:lpstr>A125597536J_Latest</vt:lpstr>
      <vt:lpstr>A125597544J</vt:lpstr>
      <vt:lpstr>A125597544J_Data</vt:lpstr>
      <vt:lpstr>A125597544J_Latest</vt:lpstr>
      <vt:lpstr>A125597552J</vt:lpstr>
      <vt:lpstr>A125597552J_Data</vt:lpstr>
      <vt:lpstr>A125597552J_Latest</vt:lpstr>
      <vt:lpstr>A125597560J</vt:lpstr>
      <vt:lpstr>A125597560J_Data</vt:lpstr>
      <vt:lpstr>A125597560J_Latest</vt:lpstr>
      <vt:lpstr>A125597568A</vt:lpstr>
      <vt:lpstr>A125597568A_Data</vt:lpstr>
      <vt:lpstr>A125597568A_Latest</vt:lpstr>
      <vt:lpstr>A125597576A</vt:lpstr>
      <vt:lpstr>A125597576A_Data</vt:lpstr>
      <vt:lpstr>A125597576A_Latest</vt:lpstr>
      <vt:lpstr>A125597584A</vt:lpstr>
      <vt:lpstr>A125597584A_Data</vt:lpstr>
      <vt:lpstr>A125597584A_Latest</vt:lpstr>
      <vt:lpstr>A125597592A</vt:lpstr>
      <vt:lpstr>A125597592A_Data</vt:lpstr>
      <vt:lpstr>A125597592A_Latest</vt:lpstr>
      <vt:lpstr>A125597600R</vt:lpstr>
      <vt:lpstr>A125597600R_Data</vt:lpstr>
      <vt:lpstr>A125597600R_Latest</vt:lpstr>
      <vt:lpstr>A125597608J</vt:lpstr>
      <vt:lpstr>A125597608J_Data</vt:lpstr>
      <vt:lpstr>A125597608J_Latest</vt:lpstr>
      <vt:lpstr>A125597616J</vt:lpstr>
      <vt:lpstr>A125597616J_Data</vt:lpstr>
      <vt:lpstr>A125597616J_Latest</vt:lpstr>
      <vt:lpstr>A125597624J</vt:lpstr>
      <vt:lpstr>A125597624J_Data</vt:lpstr>
      <vt:lpstr>A125597624J_Latest</vt:lpstr>
      <vt:lpstr>A125597632J</vt:lpstr>
      <vt:lpstr>A125597632J_Data</vt:lpstr>
      <vt:lpstr>A125597632J_Latest</vt:lpstr>
      <vt:lpstr>A125597640J</vt:lpstr>
      <vt:lpstr>A125597640J_Data</vt:lpstr>
      <vt:lpstr>A125597640J_Latest</vt:lpstr>
      <vt:lpstr>A125597648A</vt:lpstr>
      <vt:lpstr>A125597648A_Data</vt:lpstr>
      <vt:lpstr>A125597648A_Latest</vt:lpstr>
      <vt:lpstr>A125597656A</vt:lpstr>
      <vt:lpstr>A125597656A_Data</vt:lpstr>
      <vt:lpstr>A125597656A_Latest</vt:lpstr>
      <vt:lpstr>A125597664A</vt:lpstr>
      <vt:lpstr>A125597664A_Data</vt:lpstr>
      <vt:lpstr>A125597664A_Latest</vt:lpstr>
      <vt:lpstr>A125597672A</vt:lpstr>
      <vt:lpstr>A125597672A_Data</vt:lpstr>
      <vt:lpstr>A125597672A_Latest</vt:lpstr>
      <vt:lpstr>A125597680A</vt:lpstr>
      <vt:lpstr>A125597680A_Data</vt:lpstr>
      <vt:lpstr>A125597680A_Latest</vt:lpstr>
      <vt:lpstr>A125597688V</vt:lpstr>
      <vt:lpstr>A125597688V_Data</vt:lpstr>
      <vt:lpstr>A125597688V_Latest</vt:lpstr>
      <vt:lpstr>A125597696V</vt:lpstr>
      <vt:lpstr>A125597696V_Data</vt:lpstr>
      <vt:lpstr>A125597696V_Latest</vt:lpstr>
      <vt:lpstr>A125597704J</vt:lpstr>
      <vt:lpstr>A125597704J_Data</vt:lpstr>
      <vt:lpstr>A125597704J_Latest</vt:lpstr>
      <vt:lpstr>A125597712J</vt:lpstr>
      <vt:lpstr>A125597712J_Data</vt:lpstr>
      <vt:lpstr>A125597712J_Latest</vt:lpstr>
      <vt:lpstr>A125597720J</vt:lpstr>
      <vt:lpstr>A125597720J_Data</vt:lpstr>
      <vt:lpstr>A125597720J_Latest</vt:lpstr>
      <vt:lpstr>A125597728A</vt:lpstr>
      <vt:lpstr>A125597728A_Data</vt:lpstr>
      <vt:lpstr>A125597728A_Latest</vt:lpstr>
      <vt:lpstr>A125597736A</vt:lpstr>
      <vt:lpstr>A125597736A_Data</vt:lpstr>
      <vt:lpstr>A125597736A_Latest</vt:lpstr>
      <vt:lpstr>A125597744A</vt:lpstr>
      <vt:lpstr>A125597744A_Data</vt:lpstr>
      <vt:lpstr>A125597744A_Latest</vt:lpstr>
      <vt:lpstr>A125597752A</vt:lpstr>
      <vt:lpstr>A125597752A_Data</vt:lpstr>
      <vt:lpstr>A125597752A_Latest</vt:lpstr>
      <vt:lpstr>A125597760A</vt:lpstr>
      <vt:lpstr>A125597760A_Data</vt:lpstr>
      <vt:lpstr>A125597760A_Latest</vt:lpstr>
      <vt:lpstr>A125597768V</vt:lpstr>
      <vt:lpstr>A125597768V_Data</vt:lpstr>
      <vt:lpstr>A125597768V_Latest</vt:lpstr>
      <vt:lpstr>A125597776V</vt:lpstr>
      <vt:lpstr>A125597776V_Data</vt:lpstr>
      <vt:lpstr>A125597776V_Latest</vt:lpstr>
      <vt:lpstr>A125597784V</vt:lpstr>
      <vt:lpstr>A125597784V_Data</vt:lpstr>
      <vt:lpstr>A125597784V_Latest</vt:lpstr>
      <vt:lpstr>A125597792V</vt:lpstr>
      <vt:lpstr>A125597792V_Data</vt:lpstr>
      <vt:lpstr>A125597792V_Latest</vt:lpstr>
      <vt:lpstr>A125597800J</vt:lpstr>
      <vt:lpstr>A125597800J_Data</vt:lpstr>
      <vt:lpstr>A125597800J_Latest</vt:lpstr>
      <vt:lpstr>A125597808A</vt:lpstr>
      <vt:lpstr>A125597808A_Data</vt:lpstr>
      <vt:lpstr>A125597808A_Latest</vt:lpstr>
      <vt:lpstr>A125597816A</vt:lpstr>
      <vt:lpstr>A125597816A_Data</vt:lpstr>
      <vt:lpstr>A125597816A_Latest</vt:lpstr>
      <vt:lpstr>A125597824A</vt:lpstr>
      <vt:lpstr>A125597824A_Data</vt:lpstr>
      <vt:lpstr>A125597824A_Latest</vt:lpstr>
      <vt:lpstr>A125597832A</vt:lpstr>
      <vt:lpstr>A125597832A_Data</vt:lpstr>
      <vt:lpstr>A125597832A_Latest</vt:lpstr>
      <vt:lpstr>A125597840A</vt:lpstr>
      <vt:lpstr>A125597840A_Data</vt:lpstr>
      <vt:lpstr>A125597840A_Latest</vt:lpstr>
      <vt:lpstr>A125597848V</vt:lpstr>
      <vt:lpstr>A125597848V_Data</vt:lpstr>
      <vt:lpstr>A125597848V_Latest</vt:lpstr>
      <vt:lpstr>A125597856V</vt:lpstr>
      <vt:lpstr>A125597856V_Data</vt:lpstr>
      <vt:lpstr>A125597856V_Latest</vt:lpstr>
      <vt:lpstr>A125597864V</vt:lpstr>
      <vt:lpstr>A125597864V_Data</vt:lpstr>
      <vt:lpstr>A125597864V_Latest</vt:lpstr>
      <vt:lpstr>A125597872V</vt:lpstr>
      <vt:lpstr>A125597872V_Data</vt:lpstr>
      <vt:lpstr>A125597872V_Latest</vt:lpstr>
      <vt:lpstr>A125597880V</vt:lpstr>
      <vt:lpstr>A125597880V_Data</vt:lpstr>
      <vt:lpstr>A125597880V_Latest</vt:lpstr>
      <vt:lpstr>A125597888L</vt:lpstr>
      <vt:lpstr>A125597888L_Data</vt:lpstr>
      <vt:lpstr>A125597888L_Latest</vt:lpstr>
      <vt:lpstr>A125597896L</vt:lpstr>
      <vt:lpstr>A125597896L_Data</vt:lpstr>
      <vt:lpstr>A125597896L_Latest</vt:lpstr>
      <vt:lpstr>A125597904A</vt:lpstr>
      <vt:lpstr>A125597904A_Data</vt:lpstr>
      <vt:lpstr>A125597904A_Latest</vt:lpstr>
      <vt:lpstr>A125597912A</vt:lpstr>
      <vt:lpstr>A125597912A_Data</vt:lpstr>
      <vt:lpstr>A125597912A_Latest</vt:lpstr>
      <vt:lpstr>A125597920A</vt:lpstr>
      <vt:lpstr>A125597920A_Data</vt:lpstr>
      <vt:lpstr>A125597920A_Latest</vt:lpstr>
      <vt:lpstr>A125597928V</vt:lpstr>
      <vt:lpstr>A125597928V_Data</vt:lpstr>
      <vt:lpstr>A125597928V_Latest</vt:lpstr>
      <vt:lpstr>A125597936V</vt:lpstr>
      <vt:lpstr>A125597936V_Data</vt:lpstr>
      <vt:lpstr>A125597936V_Latest</vt:lpstr>
      <vt:lpstr>A125597944V</vt:lpstr>
      <vt:lpstr>A125597944V_Data</vt:lpstr>
      <vt:lpstr>A125597944V_Latest</vt:lpstr>
      <vt:lpstr>A125597952V</vt:lpstr>
      <vt:lpstr>A125597952V_Data</vt:lpstr>
      <vt:lpstr>A125597952V_Latest</vt:lpstr>
      <vt:lpstr>A125597960V</vt:lpstr>
      <vt:lpstr>A125597960V_Data</vt:lpstr>
      <vt:lpstr>A125597960V_Latest</vt:lpstr>
      <vt:lpstr>A125597968L</vt:lpstr>
      <vt:lpstr>A125597968L_Data</vt:lpstr>
      <vt:lpstr>A125597968L_Latest</vt:lpstr>
      <vt:lpstr>A125597976L</vt:lpstr>
      <vt:lpstr>A125597976L_Data</vt:lpstr>
      <vt:lpstr>A125597976L_Latest</vt:lpstr>
      <vt:lpstr>A125597984L</vt:lpstr>
      <vt:lpstr>A125597984L_Data</vt:lpstr>
      <vt:lpstr>A125597984L_Latest</vt:lpstr>
      <vt:lpstr>A125597992L</vt:lpstr>
      <vt:lpstr>A125597992L_Data</vt:lpstr>
      <vt:lpstr>A125597992L_Latest</vt:lpstr>
      <vt:lpstr>A125598000C</vt:lpstr>
      <vt:lpstr>A125598000C_Data</vt:lpstr>
      <vt:lpstr>A125598000C_Latest</vt:lpstr>
      <vt:lpstr>A125598008W</vt:lpstr>
      <vt:lpstr>A125598008W_Data</vt:lpstr>
      <vt:lpstr>A125598008W_Latest</vt:lpstr>
      <vt:lpstr>A125598016W</vt:lpstr>
      <vt:lpstr>A125598016W_Data</vt:lpstr>
      <vt:lpstr>A125598016W_Latest</vt:lpstr>
      <vt:lpstr>A125598024W</vt:lpstr>
      <vt:lpstr>A125598024W_Data</vt:lpstr>
      <vt:lpstr>A125598024W_Latest</vt:lpstr>
      <vt:lpstr>A125598032W</vt:lpstr>
      <vt:lpstr>A125598032W_Data</vt:lpstr>
      <vt:lpstr>A125598032W_Latest</vt:lpstr>
      <vt:lpstr>A125598040W</vt:lpstr>
      <vt:lpstr>A125598040W_Data</vt:lpstr>
      <vt:lpstr>A125598040W_Latest</vt:lpstr>
      <vt:lpstr>A125598048R</vt:lpstr>
      <vt:lpstr>A125598048R_Data</vt:lpstr>
      <vt:lpstr>A125598048R_Latest</vt:lpstr>
      <vt:lpstr>A125598056R</vt:lpstr>
      <vt:lpstr>A125598056R_Data</vt:lpstr>
      <vt:lpstr>A125598056R_Latest</vt:lpstr>
      <vt:lpstr>A125598064R</vt:lpstr>
      <vt:lpstr>A125598064R_Data</vt:lpstr>
      <vt:lpstr>A125598064R_Latest</vt:lpstr>
      <vt:lpstr>A125598072R</vt:lpstr>
      <vt:lpstr>A125598072R_Data</vt:lpstr>
      <vt:lpstr>A125598072R_Latest</vt:lpstr>
      <vt:lpstr>A125598080R</vt:lpstr>
      <vt:lpstr>A125598080R_Data</vt:lpstr>
      <vt:lpstr>A125598080R_Latest</vt:lpstr>
      <vt:lpstr>A125598088J</vt:lpstr>
      <vt:lpstr>A125598088J_Data</vt:lpstr>
      <vt:lpstr>A125598088J_Latest</vt:lpstr>
      <vt:lpstr>A125598096J</vt:lpstr>
      <vt:lpstr>A125598096J_Data</vt:lpstr>
      <vt:lpstr>A125598096J_Latest</vt:lpstr>
      <vt:lpstr>A125598104W</vt:lpstr>
      <vt:lpstr>A125598104W_Data</vt:lpstr>
      <vt:lpstr>A125598104W_Latest</vt:lpstr>
      <vt:lpstr>A125598112W</vt:lpstr>
      <vt:lpstr>A125598112W_Data</vt:lpstr>
      <vt:lpstr>A125598112W_Latest</vt:lpstr>
      <vt:lpstr>A125598120W</vt:lpstr>
      <vt:lpstr>A125598120W_Data</vt:lpstr>
      <vt:lpstr>A125598120W_Latest</vt:lpstr>
      <vt:lpstr>A125598128R</vt:lpstr>
      <vt:lpstr>A125598128R_Data</vt:lpstr>
      <vt:lpstr>A125598128R_Latest</vt:lpstr>
      <vt:lpstr>A125598136R</vt:lpstr>
      <vt:lpstr>A125598136R_Data</vt:lpstr>
      <vt:lpstr>A125598136R_Latest</vt:lpstr>
      <vt:lpstr>A125598144R</vt:lpstr>
      <vt:lpstr>A125598144R_Data</vt:lpstr>
      <vt:lpstr>A125598144R_Latest</vt:lpstr>
      <vt:lpstr>A125598152R</vt:lpstr>
      <vt:lpstr>A125598152R_Data</vt:lpstr>
      <vt:lpstr>A125598152R_Latest</vt:lpstr>
      <vt:lpstr>A125598160R</vt:lpstr>
      <vt:lpstr>A125598160R_Data</vt:lpstr>
      <vt:lpstr>A125598160R_Latest</vt:lpstr>
      <vt:lpstr>A125598168J</vt:lpstr>
      <vt:lpstr>A125598168J_Data</vt:lpstr>
      <vt:lpstr>A125598168J_Latest</vt:lpstr>
      <vt:lpstr>A125598176J</vt:lpstr>
      <vt:lpstr>A125598176J_Data</vt:lpstr>
      <vt:lpstr>A125598176J_Latest</vt:lpstr>
      <vt:lpstr>A125598184J</vt:lpstr>
      <vt:lpstr>A125598184J_Data</vt:lpstr>
      <vt:lpstr>A125598184J_Latest</vt:lpstr>
      <vt:lpstr>A125598192J</vt:lpstr>
      <vt:lpstr>A125598192J_Data</vt:lpstr>
      <vt:lpstr>A125598192J_Latest</vt:lpstr>
      <vt:lpstr>A125598200W</vt:lpstr>
      <vt:lpstr>A125598200W_Data</vt:lpstr>
      <vt:lpstr>A125598200W_Latest</vt:lpstr>
      <vt:lpstr>A125598208R</vt:lpstr>
      <vt:lpstr>A125598208R_Data</vt:lpstr>
      <vt:lpstr>A125598208R_Latest</vt:lpstr>
      <vt:lpstr>A125598216R</vt:lpstr>
      <vt:lpstr>A125598216R_Data</vt:lpstr>
      <vt:lpstr>A125598216R_Latest</vt:lpstr>
      <vt:lpstr>A125598224R</vt:lpstr>
      <vt:lpstr>A125598224R_Data</vt:lpstr>
      <vt:lpstr>A125598224R_Latest</vt:lpstr>
      <vt:lpstr>A125598232R</vt:lpstr>
      <vt:lpstr>A125598232R_Data</vt:lpstr>
      <vt:lpstr>A125598232R_Latest</vt:lpstr>
      <vt:lpstr>A125598240R</vt:lpstr>
      <vt:lpstr>A125598240R_Data</vt:lpstr>
      <vt:lpstr>A125598240R_Latest</vt:lpstr>
      <vt:lpstr>A125598248J</vt:lpstr>
      <vt:lpstr>A125598248J_Data</vt:lpstr>
      <vt:lpstr>A125598248J_Latest</vt:lpstr>
      <vt:lpstr>A125598256J</vt:lpstr>
      <vt:lpstr>A125598256J_Data</vt:lpstr>
      <vt:lpstr>A125598256J_Latest</vt:lpstr>
      <vt:lpstr>A125598264J</vt:lpstr>
      <vt:lpstr>A125598264J_Data</vt:lpstr>
      <vt:lpstr>A125598264J_Latest</vt:lpstr>
      <vt:lpstr>A125598272J</vt:lpstr>
      <vt:lpstr>A125598272J_Data</vt:lpstr>
      <vt:lpstr>A125598272J_Latest</vt:lpstr>
      <vt:lpstr>A125598280J</vt:lpstr>
      <vt:lpstr>A125598280J_Data</vt:lpstr>
      <vt:lpstr>A125598280J_Latest</vt:lpstr>
      <vt:lpstr>A125598288A</vt:lpstr>
      <vt:lpstr>A125598288A_Data</vt:lpstr>
      <vt:lpstr>A125598288A_Latest</vt:lpstr>
      <vt:lpstr>A125598296A</vt:lpstr>
      <vt:lpstr>A125598296A_Data</vt:lpstr>
      <vt:lpstr>A125598296A_Latest</vt:lpstr>
      <vt:lpstr>A125598304R</vt:lpstr>
      <vt:lpstr>A125598304R_Data</vt:lpstr>
      <vt:lpstr>A125598304R_Latest</vt:lpstr>
      <vt:lpstr>A125598312R</vt:lpstr>
      <vt:lpstr>A125598312R_Data</vt:lpstr>
      <vt:lpstr>A125598312R_Latest</vt:lpstr>
      <vt:lpstr>A125598320R</vt:lpstr>
      <vt:lpstr>A125598320R_Data</vt:lpstr>
      <vt:lpstr>A125598320R_Latest</vt:lpstr>
      <vt:lpstr>A125598328J</vt:lpstr>
      <vt:lpstr>A125598328J_Data</vt:lpstr>
      <vt:lpstr>A125598328J_Latest</vt:lpstr>
      <vt:lpstr>A125598336J</vt:lpstr>
      <vt:lpstr>A125598336J_Data</vt:lpstr>
      <vt:lpstr>A125598336J_Latest</vt:lpstr>
      <vt:lpstr>A125598344J</vt:lpstr>
      <vt:lpstr>A125598344J_Data</vt:lpstr>
      <vt:lpstr>A125598344J_Latest</vt:lpstr>
      <vt:lpstr>A125598352J</vt:lpstr>
      <vt:lpstr>A125598352J_Data</vt:lpstr>
      <vt:lpstr>A125598352J_Latest</vt:lpstr>
      <vt:lpstr>A125598360J</vt:lpstr>
      <vt:lpstr>A125598360J_Data</vt:lpstr>
      <vt:lpstr>A125598360J_Latest</vt:lpstr>
      <vt:lpstr>A125598368A</vt:lpstr>
      <vt:lpstr>A125598368A_Data</vt:lpstr>
      <vt:lpstr>A125598368A_Latest</vt:lpstr>
      <vt:lpstr>A125598376A</vt:lpstr>
      <vt:lpstr>A125598376A_Data</vt:lpstr>
      <vt:lpstr>A125598376A_Latest</vt:lpstr>
      <vt:lpstr>A125598384A</vt:lpstr>
      <vt:lpstr>A125598384A_Data</vt:lpstr>
      <vt:lpstr>A125598384A_Latest</vt:lpstr>
      <vt:lpstr>A125598392A</vt:lpstr>
      <vt:lpstr>A125598392A_Data</vt:lpstr>
      <vt:lpstr>A125598392A_Latest</vt:lpstr>
      <vt:lpstr>A125598400R</vt:lpstr>
      <vt:lpstr>A125598400R_Data</vt:lpstr>
      <vt:lpstr>A125598400R_Latest</vt:lpstr>
      <vt:lpstr>A125598408J</vt:lpstr>
      <vt:lpstr>A125598408J_Data</vt:lpstr>
      <vt:lpstr>A125598408J_Latest</vt:lpstr>
      <vt:lpstr>A125598416J</vt:lpstr>
      <vt:lpstr>A125598416J_Data</vt:lpstr>
      <vt:lpstr>A125598416J_Latest</vt:lpstr>
      <vt:lpstr>A125598424J</vt:lpstr>
      <vt:lpstr>A125598424J_Data</vt:lpstr>
      <vt:lpstr>A125598424J_Latest</vt:lpstr>
      <vt:lpstr>A125598432J</vt:lpstr>
      <vt:lpstr>A125598432J_Data</vt:lpstr>
      <vt:lpstr>A125598432J_Latest</vt:lpstr>
      <vt:lpstr>A125598440J</vt:lpstr>
      <vt:lpstr>A125598440J_Data</vt:lpstr>
      <vt:lpstr>A125598440J_Latest</vt:lpstr>
      <vt:lpstr>A125598448A</vt:lpstr>
      <vt:lpstr>A125598448A_Data</vt:lpstr>
      <vt:lpstr>A125598448A_Latest</vt:lpstr>
      <vt:lpstr>A125598456A</vt:lpstr>
      <vt:lpstr>A125598456A_Data</vt:lpstr>
      <vt:lpstr>A125598456A_Latest</vt:lpstr>
      <vt:lpstr>A125598464A</vt:lpstr>
      <vt:lpstr>A125598464A_Data</vt:lpstr>
      <vt:lpstr>A125598464A_Latest</vt:lpstr>
      <vt:lpstr>A125598472A</vt:lpstr>
      <vt:lpstr>A125598472A_Data</vt:lpstr>
      <vt:lpstr>A125598472A_Latest</vt:lpstr>
      <vt:lpstr>A125598480A</vt:lpstr>
      <vt:lpstr>A125598480A_Data</vt:lpstr>
      <vt:lpstr>A125598480A_Latest</vt:lpstr>
      <vt:lpstr>A125598488V</vt:lpstr>
      <vt:lpstr>A125598488V_Data</vt:lpstr>
      <vt:lpstr>A125598488V_Latest</vt:lpstr>
      <vt:lpstr>A125598496V</vt:lpstr>
      <vt:lpstr>A125598496V_Data</vt:lpstr>
      <vt:lpstr>A125598496V_Latest</vt:lpstr>
      <vt:lpstr>A125598504J</vt:lpstr>
      <vt:lpstr>A125598504J_Data</vt:lpstr>
      <vt:lpstr>A125598504J_Latest</vt:lpstr>
      <vt:lpstr>A125598512J</vt:lpstr>
      <vt:lpstr>A125598512J_Data</vt:lpstr>
      <vt:lpstr>A125598512J_Latest</vt:lpstr>
      <vt:lpstr>A125598520J</vt:lpstr>
      <vt:lpstr>A125598520J_Data</vt:lpstr>
      <vt:lpstr>A125598520J_Latest</vt:lpstr>
      <vt:lpstr>A125598528A</vt:lpstr>
      <vt:lpstr>A125598528A_Data</vt:lpstr>
      <vt:lpstr>A125598528A_Latest</vt:lpstr>
      <vt:lpstr>A125598536A</vt:lpstr>
      <vt:lpstr>A125598536A_Data</vt:lpstr>
      <vt:lpstr>A125598536A_Latest</vt:lpstr>
      <vt:lpstr>A125598544A</vt:lpstr>
      <vt:lpstr>A125598544A_Data</vt:lpstr>
      <vt:lpstr>A125598544A_Latest</vt:lpstr>
      <vt:lpstr>A125598552A</vt:lpstr>
      <vt:lpstr>A125598552A_Data</vt:lpstr>
      <vt:lpstr>A125598552A_Latest</vt:lpstr>
      <vt:lpstr>A125598560A</vt:lpstr>
      <vt:lpstr>A125598560A_Data</vt:lpstr>
      <vt:lpstr>A125598560A_Latest</vt:lpstr>
      <vt:lpstr>A125598568V</vt:lpstr>
      <vt:lpstr>A125598568V_Data</vt:lpstr>
      <vt:lpstr>A125598568V_Latest</vt:lpstr>
      <vt:lpstr>A125598576V</vt:lpstr>
      <vt:lpstr>A125598576V_Data</vt:lpstr>
      <vt:lpstr>A125598576V_Latest</vt:lpstr>
      <vt:lpstr>A125598584V</vt:lpstr>
      <vt:lpstr>A125598584V_Data</vt:lpstr>
      <vt:lpstr>A125598584V_Latest</vt:lpstr>
      <vt:lpstr>A125598592V</vt:lpstr>
      <vt:lpstr>A125598592V_Data</vt:lpstr>
      <vt:lpstr>A125598592V_Latest</vt:lpstr>
      <vt:lpstr>A125598600J</vt:lpstr>
      <vt:lpstr>A125598600J_Data</vt:lpstr>
      <vt:lpstr>A125598600J_Latest</vt:lpstr>
      <vt:lpstr>A125598608A</vt:lpstr>
      <vt:lpstr>A125598608A_Data</vt:lpstr>
      <vt:lpstr>A125598608A_Latest</vt:lpstr>
      <vt:lpstr>A125598616A</vt:lpstr>
      <vt:lpstr>A125598616A_Data</vt:lpstr>
      <vt:lpstr>A125598616A_Latest</vt:lpstr>
      <vt:lpstr>A125598624A</vt:lpstr>
      <vt:lpstr>A125598624A_Data</vt:lpstr>
      <vt:lpstr>A125598624A_Latest</vt:lpstr>
      <vt:lpstr>A125598632A</vt:lpstr>
      <vt:lpstr>A125598632A_Data</vt:lpstr>
      <vt:lpstr>A125598632A_Latest</vt:lpstr>
      <vt:lpstr>A125598640A</vt:lpstr>
      <vt:lpstr>A125598640A_Data</vt:lpstr>
      <vt:lpstr>A125598640A_Latest</vt:lpstr>
      <vt:lpstr>A125598648V</vt:lpstr>
      <vt:lpstr>A125598648V_Data</vt:lpstr>
      <vt:lpstr>A125598648V_Latest</vt:lpstr>
      <vt:lpstr>A125598656V</vt:lpstr>
      <vt:lpstr>A125598656V_Data</vt:lpstr>
      <vt:lpstr>A125598656V_Latest</vt:lpstr>
      <vt:lpstr>A125598664V</vt:lpstr>
      <vt:lpstr>A125598664V_Data</vt:lpstr>
      <vt:lpstr>A125598664V_Latest</vt:lpstr>
      <vt:lpstr>A125598672V</vt:lpstr>
      <vt:lpstr>A125598672V_Data</vt:lpstr>
      <vt:lpstr>A125598672V_Latest</vt:lpstr>
      <vt:lpstr>A125598680V</vt:lpstr>
      <vt:lpstr>A125598680V_Data</vt:lpstr>
      <vt:lpstr>A125598680V_Latest</vt:lpstr>
      <vt:lpstr>A125598688L</vt:lpstr>
      <vt:lpstr>A125598688L_Data</vt:lpstr>
      <vt:lpstr>A125598688L_Latest</vt:lpstr>
      <vt:lpstr>A125598696L</vt:lpstr>
      <vt:lpstr>A125598696L_Data</vt:lpstr>
      <vt:lpstr>A125598696L_Latest</vt:lpstr>
      <vt:lpstr>A125598704A</vt:lpstr>
      <vt:lpstr>A125598704A_Data</vt:lpstr>
      <vt:lpstr>A125598704A_Latest</vt:lpstr>
      <vt:lpstr>A125598712A</vt:lpstr>
      <vt:lpstr>A125598712A_Data</vt:lpstr>
      <vt:lpstr>A125598712A_Latest</vt:lpstr>
      <vt:lpstr>A125598720A</vt:lpstr>
      <vt:lpstr>A125598720A_Data</vt:lpstr>
      <vt:lpstr>A125598720A_Latest</vt:lpstr>
      <vt:lpstr>A125598728V</vt:lpstr>
      <vt:lpstr>A125598728V_Data</vt:lpstr>
      <vt:lpstr>A125598728V_Latest</vt:lpstr>
      <vt:lpstr>A125598736V</vt:lpstr>
      <vt:lpstr>A125598736V_Data</vt:lpstr>
      <vt:lpstr>A125598736V_Latest</vt:lpstr>
      <vt:lpstr>A125598744V</vt:lpstr>
      <vt:lpstr>A125598744V_Data</vt:lpstr>
      <vt:lpstr>A125598744V_Latest</vt:lpstr>
      <vt:lpstr>A125598752V</vt:lpstr>
      <vt:lpstr>A125598752V_Data</vt:lpstr>
      <vt:lpstr>A125598752V_Latest</vt:lpstr>
      <vt:lpstr>A125598760V</vt:lpstr>
      <vt:lpstr>A125598760V_Data</vt:lpstr>
      <vt:lpstr>A125598760V_Latest</vt:lpstr>
      <vt:lpstr>A125598768L</vt:lpstr>
      <vt:lpstr>A125598768L_Data</vt:lpstr>
      <vt:lpstr>A125598768L_Latest</vt:lpstr>
      <vt:lpstr>A125598776L</vt:lpstr>
      <vt:lpstr>A125598776L_Data</vt:lpstr>
      <vt:lpstr>A125598776L_Latest</vt:lpstr>
      <vt:lpstr>A125598784L</vt:lpstr>
      <vt:lpstr>A125598784L_Data</vt:lpstr>
      <vt:lpstr>A125598784L_Latest</vt:lpstr>
      <vt:lpstr>A125598792L</vt:lpstr>
      <vt:lpstr>A125598792L_Data</vt:lpstr>
      <vt:lpstr>A125598792L_Latest</vt:lpstr>
      <vt:lpstr>A125598800A</vt:lpstr>
      <vt:lpstr>A125598800A_Data</vt:lpstr>
      <vt:lpstr>A125598800A_Latest</vt:lpstr>
      <vt:lpstr>A125598808V</vt:lpstr>
      <vt:lpstr>A125598808V_Data</vt:lpstr>
      <vt:lpstr>A125598808V_Latest</vt:lpstr>
      <vt:lpstr>A125598816V</vt:lpstr>
      <vt:lpstr>A125598816V_Data</vt:lpstr>
      <vt:lpstr>A125598816V_Latest</vt:lpstr>
      <vt:lpstr>A125598824V</vt:lpstr>
      <vt:lpstr>A125598824V_Data</vt:lpstr>
      <vt:lpstr>A125598824V_Latest</vt:lpstr>
      <vt:lpstr>A125598832V</vt:lpstr>
      <vt:lpstr>A125598832V_Data</vt:lpstr>
      <vt:lpstr>A125598832V_Latest</vt:lpstr>
      <vt:lpstr>A125598840V</vt:lpstr>
      <vt:lpstr>A125598840V_Data</vt:lpstr>
      <vt:lpstr>A125598840V_Latest</vt:lpstr>
      <vt:lpstr>A125598848L</vt:lpstr>
      <vt:lpstr>A125598848L_Data</vt:lpstr>
      <vt:lpstr>A125598848L_Latest</vt:lpstr>
      <vt:lpstr>A125598856L</vt:lpstr>
      <vt:lpstr>A125598856L_Data</vt:lpstr>
      <vt:lpstr>A125598856L_Latest</vt:lpstr>
      <vt:lpstr>A125598864L</vt:lpstr>
      <vt:lpstr>A125598864L_Data</vt:lpstr>
      <vt:lpstr>A125598864L_Latest</vt:lpstr>
      <vt:lpstr>A125598872L</vt:lpstr>
      <vt:lpstr>A125598872L_Data</vt:lpstr>
      <vt:lpstr>A125598872L_Latest</vt:lpstr>
      <vt:lpstr>A125598880L</vt:lpstr>
      <vt:lpstr>A125598880L_Data</vt:lpstr>
      <vt:lpstr>A125598880L_Latest</vt:lpstr>
      <vt:lpstr>A125598888F</vt:lpstr>
      <vt:lpstr>A125598888F_Data</vt:lpstr>
      <vt:lpstr>A125598888F_Latest</vt:lpstr>
      <vt:lpstr>A125598896F</vt:lpstr>
      <vt:lpstr>A125598896F_Data</vt:lpstr>
      <vt:lpstr>A125598896F_Latest</vt:lpstr>
      <vt:lpstr>A125598904V</vt:lpstr>
      <vt:lpstr>A125598904V_Data</vt:lpstr>
      <vt:lpstr>A125598904V_Latest</vt:lpstr>
      <vt:lpstr>A125598912V</vt:lpstr>
      <vt:lpstr>A125598912V_Data</vt:lpstr>
      <vt:lpstr>A125598912V_Latest</vt:lpstr>
      <vt:lpstr>A125598920V</vt:lpstr>
      <vt:lpstr>A125598920V_Data</vt:lpstr>
      <vt:lpstr>A125598920V_Latest</vt:lpstr>
      <vt:lpstr>A125598928L</vt:lpstr>
      <vt:lpstr>A125598928L_Data</vt:lpstr>
      <vt:lpstr>A125598928L_Latest</vt:lpstr>
      <vt:lpstr>A125598936L</vt:lpstr>
      <vt:lpstr>A125598936L_Data</vt:lpstr>
      <vt:lpstr>A125598936L_Latest</vt:lpstr>
      <vt:lpstr>A125598944L</vt:lpstr>
      <vt:lpstr>A125598944L_Data</vt:lpstr>
      <vt:lpstr>A125598944L_Latest</vt:lpstr>
      <vt:lpstr>A125598952L</vt:lpstr>
      <vt:lpstr>A125598952L_Data</vt:lpstr>
      <vt:lpstr>A125598952L_Latest</vt:lpstr>
      <vt:lpstr>A125598960L</vt:lpstr>
      <vt:lpstr>A125598960L_Data</vt:lpstr>
      <vt:lpstr>A125598960L_Latest</vt:lpstr>
      <vt:lpstr>A125598968F</vt:lpstr>
      <vt:lpstr>A125598968F_Data</vt:lpstr>
      <vt:lpstr>A125598968F_Latest</vt:lpstr>
      <vt:lpstr>A125598976F</vt:lpstr>
      <vt:lpstr>A125598976F_Data</vt:lpstr>
      <vt:lpstr>A125598976F_Latest</vt:lpstr>
      <vt:lpstr>A125598984F</vt:lpstr>
      <vt:lpstr>A125598984F_Data</vt:lpstr>
      <vt:lpstr>A125598984F_Latest</vt:lpstr>
      <vt:lpstr>A125598992F</vt:lpstr>
      <vt:lpstr>A125598992F_Data</vt:lpstr>
      <vt:lpstr>A125598992F_Latest</vt:lpstr>
      <vt:lpstr>A125599000W</vt:lpstr>
      <vt:lpstr>A125599000W_Data</vt:lpstr>
      <vt:lpstr>A125599000W_Latest</vt:lpstr>
      <vt:lpstr>A125599008R</vt:lpstr>
      <vt:lpstr>A125599008R_Data</vt:lpstr>
      <vt:lpstr>A125599008R_Latest</vt:lpstr>
      <vt:lpstr>A125599016R</vt:lpstr>
      <vt:lpstr>A125599016R_Data</vt:lpstr>
      <vt:lpstr>A125599016R_Latest</vt:lpstr>
      <vt:lpstr>A125599024R</vt:lpstr>
      <vt:lpstr>A125599024R_Data</vt:lpstr>
      <vt:lpstr>A125599024R_Latest</vt:lpstr>
      <vt:lpstr>A125599032R</vt:lpstr>
      <vt:lpstr>A125599032R_Data</vt:lpstr>
      <vt:lpstr>A125599032R_Latest</vt:lpstr>
      <vt:lpstr>A125599040R</vt:lpstr>
      <vt:lpstr>A125599040R_Data</vt:lpstr>
      <vt:lpstr>A125599040R_Latest</vt:lpstr>
      <vt:lpstr>A125599048J</vt:lpstr>
      <vt:lpstr>A125599048J_Data</vt:lpstr>
      <vt:lpstr>A125599048J_Latest</vt:lpstr>
      <vt:lpstr>A125599056J</vt:lpstr>
      <vt:lpstr>A125599056J_Data</vt:lpstr>
      <vt:lpstr>A125599056J_Latest</vt:lpstr>
      <vt:lpstr>A125599064J</vt:lpstr>
      <vt:lpstr>A125599064J_Data</vt:lpstr>
      <vt:lpstr>A125599064J_Latest</vt:lpstr>
      <vt:lpstr>A125599072J</vt:lpstr>
      <vt:lpstr>A125599072J_Data</vt:lpstr>
      <vt:lpstr>A125599072J_Latest</vt:lpstr>
      <vt:lpstr>A125599080J</vt:lpstr>
      <vt:lpstr>A125599080J_Data</vt:lpstr>
      <vt:lpstr>A125599080J_Latest</vt:lpstr>
      <vt:lpstr>A125599088A</vt:lpstr>
      <vt:lpstr>A125599088A_Data</vt:lpstr>
      <vt:lpstr>A125599088A_Latest</vt:lpstr>
      <vt:lpstr>A125599096A</vt:lpstr>
      <vt:lpstr>A125599096A_Data</vt:lpstr>
      <vt:lpstr>A125599096A_Latest</vt:lpstr>
      <vt:lpstr>A125599104R</vt:lpstr>
      <vt:lpstr>A125599104R_Data</vt:lpstr>
      <vt:lpstr>A125599104R_Latest</vt:lpstr>
      <vt:lpstr>A125599112R</vt:lpstr>
      <vt:lpstr>A125599112R_Data</vt:lpstr>
      <vt:lpstr>A125599112R_Latest</vt:lpstr>
      <vt:lpstr>A125599120R</vt:lpstr>
      <vt:lpstr>A125599120R_Data</vt:lpstr>
      <vt:lpstr>A125599120R_Latest</vt:lpstr>
      <vt:lpstr>A125599128J</vt:lpstr>
      <vt:lpstr>A125599128J_Data</vt:lpstr>
      <vt:lpstr>A125599128J_Latest</vt:lpstr>
      <vt:lpstr>A125599136J</vt:lpstr>
      <vt:lpstr>A125599136J_Data</vt:lpstr>
      <vt:lpstr>A125599136J_Latest</vt:lpstr>
      <vt:lpstr>A125599144J</vt:lpstr>
      <vt:lpstr>A125599144J_Data</vt:lpstr>
      <vt:lpstr>A125599144J_Latest</vt:lpstr>
      <vt:lpstr>A125599152J</vt:lpstr>
      <vt:lpstr>A125599152J_Data</vt:lpstr>
      <vt:lpstr>A125599152J_Latest</vt:lpstr>
      <vt:lpstr>A125599160J</vt:lpstr>
      <vt:lpstr>A125599160J_Data</vt:lpstr>
      <vt:lpstr>A125599160J_Latest</vt:lpstr>
      <vt:lpstr>A125599168A</vt:lpstr>
      <vt:lpstr>A125599168A_Data</vt:lpstr>
      <vt:lpstr>A125599168A_Latest</vt:lpstr>
      <vt:lpstr>A125599176A</vt:lpstr>
      <vt:lpstr>A125599176A_Data</vt:lpstr>
      <vt:lpstr>A125599176A_Latest</vt:lpstr>
      <vt:lpstr>A125599184A</vt:lpstr>
      <vt:lpstr>A125599184A_Data</vt:lpstr>
      <vt:lpstr>A125599184A_Latest</vt:lpstr>
      <vt:lpstr>A125599192A</vt:lpstr>
      <vt:lpstr>A125599192A_Data</vt:lpstr>
      <vt:lpstr>A125599192A_Latest</vt:lpstr>
      <vt:lpstr>A125599200R</vt:lpstr>
      <vt:lpstr>A125599200R_Data</vt:lpstr>
      <vt:lpstr>A125599200R_Latest</vt:lpstr>
      <vt:lpstr>A125599208J</vt:lpstr>
      <vt:lpstr>A125599208J_Data</vt:lpstr>
      <vt:lpstr>A125599208J_Latest</vt:lpstr>
      <vt:lpstr>A125599216J</vt:lpstr>
      <vt:lpstr>A125599216J_Data</vt:lpstr>
      <vt:lpstr>A125599216J_Latest</vt:lpstr>
      <vt:lpstr>A125599224J</vt:lpstr>
      <vt:lpstr>A125599224J_Data</vt:lpstr>
      <vt:lpstr>A125599224J_Latest</vt:lpstr>
      <vt:lpstr>A125599232J</vt:lpstr>
      <vt:lpstr>A125599232J_Data</vt:lpstr>
      <vt:lpstr>A125599232J_Latest</vt:lpstr>
      <vt:lpstr>A125599240J</vt:lpstr>
      <vt:lpstr>A125599240J_Data</vt:lpstr>
      <vt:lpstr>A125599240J_Latest</vt:lpstr>
      <vt:lpstr>A125599248A</vt:lpstr>
      <vt:lpstr>A125599248A_Data</vt:lpstr>
      <vt:lpstr>A125599248A_Latest</vt:lpstr>
      <vt:lpstr>A125599256A</vt:lpstr>
      <vt:lpstr>A125599256A_Data</vt:lpstr>
      <vt:lpstr>A125599256A_Latest</vt:lpstr>
      <vt:lpstr>A125599264A</vt:lpstr>
      <vt:lpstr>A125599264A_Data</vt:lpstr>
      <vt:lpstr>A125599264A_Latest</vt:lpstr>
      <vt:lpstr>A125599272A</vt:lpstr>
      <vt:lpstr>A125599272A_Data</vt:lpstr>
      <vt:lpstr>A125599272A_Latest</vt:lpstr>
      <vt:lpstr>A125599280A</vt:lpstr>
      <vt:lpstr>A125599280A_Data</vt:lpstr>
      <vt:lpstr>A125599280A_Latest</vt:lpstr>
      <vt:lpstr>A125599288V</vt:lpstr>
      <vt:lpstr>A125599288V_Data</vt:lpstr>
      <vt:lpstr>A125599288V_Latest</vt:lpstr>
      <vt:lpstr>A125599296V</vt:lpstr>
      <vt:lpstr>A125599296V_Data</vt:lpstr>
      <vt:lpstr>A125599296V_Latest</vt:lpstr>
      <vt:lpstr>A125599304J</vt:lpstr>
      <vt:lpstr>A125599304J_Data</vt:lpstr>
      <vt:lpstr>A125599304J_Latest</vt:lpstr>
      <vt:lpstr>A125599312J</vt:lpstr>
      <vt:lpstr>A125599312J_Data</vt:lpstr>
      <vt:lpstr>A125599312J_Latest</vt:lpstr>
      <vt:lpstr>A125599320J</vt:lpstr>
      <vt:lpstr>A125599320J_Data</vt:lpstr>
      <vt:lpstr>A125599320J_Latest</vt:lpstr>
      <vt:lpstr>A125599328A</vt:lpstr>
      <vt:lpstr>A125599328A_Data</vt:lpstr>
      <vt:lpstr>A125599328A_Latest</vt:lpstr>
      <vt:lpstr>A125599336A</vt:lpstr>
      <vt:lpstr>A125599336A_Data</vt:lpstr>
      <vt:lpstr>A125599336A_Latest</vt:lpstr>
      <vt:lpstr>A125599344A</vt:lpstr>
      <vt:lpstr>A125599344A_Data</vt:lpstr>
      <vt:lpstr>A125599344A_Latest</vt:lpstr>
      <vt:lpstr>A125599352A</vt:lpstr>
      <vt:lpstr>A125599352A_Data</vt:lpstr>
      <vt:lpstr>A125599352A_Latest</vt:lpstr>
      <vt:lpstr>A125599360A</vt:lpstr>
      <vt:lpstr>A125599360A_Data</vt:lpstr>
      <vt:lpstr>A125599360A_Latest</vt:lpstr>
      <vt:lpstr>A125599368V</vt:lpstr>
      <vt:lpstr>A125599368V_Data</vt:lpstr>
      <vt:lpstr>A125599368V_Latest</vt:lpstr>
      <vt:lpstr>A125599376V</vt:lpstr>
      <vt:lpstr>A125599376V_Data</vt:lpstr>
      <vt:lpstr>A125599376V_Latest</vt:lpstr>
      <vt:lpstr>A125599384V</vt:lpstr>
      <vt:lpstr>A125599384V_Data</vt:lpstr>
      <vt:lpstr>A125599384V_Latest</vt:lpstr>
      <vt:lpstr>A125599392V</vt:lpstr>
      <vt:lpstr>A125599392V_Data</vt:lpstr>
      <vt:lpstr>A125599392V_Latest</vt:lpstr>
      <vt:lpstr>A125599400J</vt:lpstr>
      <vt:lpstr>A125599400J_Data</vt:lpstr>
      <vt:lpstr>A125599400J_Latest</vt:lpstr>
      <vt:lpstr>A125599408A</vt:lpstr>
      <vt:lpstr>A125599408A_Data</vt:lpstr>
      <vt:lpstr>A125599408A_Latest</vt:lpstr>
      <vt:lpstr>A125599416A</vt:lpstr>
      <vt:lpstr>A125599416A_Data</vt:lpstr>
      <vt:lpstr>A125599416A_Latest</vt:lpstr>
      <vt:lpstr>A125599424A</vt:lpstr>
      <vt:lpstr>A125599424A_Data</vt:lpstr>
      <vt:lpstr>A125599424A_Latest</vt:lpstr>
      <vt:lpstr>A125599432A</vt:lpstr>
      <vt:lpstr>A125599432A_Data</vt:lpstr>
      <vt:lpstr>A125599432A_Latest</vt:lpstr>
      <vt:lpstr>A125599440A</vt:lpstr>
      <vt:lpstr>A125599440A_Data</vt:lpstr>
      <vt:lpstr>A125599440A_Latest</vt:lpstr>
      <vt:lpstr>A125599448V</vt:lpstr>
      <vt:lpstr>A125599448V_Data</vt:lpstr>
      <vt:lpstr>A125599448V_Latest</vt:lpstr>
      <vt:lpstr>A125599456V</vt:lpstr>
      <vt:lpstr>A125599456V_Data</vt:lpstr>
      <vt:lpstr>A125599456V_Latest</vt:lpstr>
      <vt:lpstr>A125599464V</vt:lpstr>
      <vt:lpstr>A125599464V_Data</vt:lpstr>
      <vt:lpstr>A125599464V_Latest</vt:lpstr>
      <vt:lpstr>A125599472V</vt:lpstr>
      <vt:lpstr>A125599472V_Data</vt:lpstr>
      <vt:lpstr>A125599472V_Latest</vt:lpstr>
      <vt:lpstr>A125599480V</vt:lpstr>
      <vt:lpstr>A125599480V_Data</vt:lpstr>
      <vt:lpstr>A125599480V_Latest</vt:lpstr>
      <vt:lpstr>A125599488L</vt:lpstr>
      <vt:lpstr>A125599488L_Data</vt:lpstr>
      <vt:lpstr>A125599488L_Latest</vt:lpstr>
      <vt:lpstr>A125599496L</vt:lpstr>
      <vt:lpstr>A125599496L_Data</vt:lpstr>
      <vt:lpstr>A125599496L_Latest</vt:lpstr>
      <vt:lpstr>A125599504A</vt:lpstr>
      <vt:lpstr>A125599504A_Data</vt:lpstr>
      <vt:lpstr>A125599504A_Latest</vt:lpstr>
      <vt:lpstr>A125599512A</vt:lpstr>
      <vt:lpstr>A125599512A_Data</vt:lpstr>
      <vt:lpstr>A125599512A_Latest</vt:lpstr>
      <vt:lpstr>A125599520A</vt:lpstr>
      <vt:lpstr>A125599520A_Data</vt:lpstr>
      <vt:lpstr>A125599520A_Latest</vt:lpstr>
      <vt:lpstr>A125599528V</vt:lpstr>
      <vt:lpstr>A125599528V_Data</vt:lpstr>
      <vt:lpstr>A125599528V_Latest</vt:lpstr>
      <vt:lpstr>A125599536V</vt:lpstr>
      <vt:lpstr>A125599536V_Data</vt:lpstr>
      <vt:lpstr>A125599536V_Latest</vt:lpstr>
      <vt:lpstr>A125599544V</vt:lpstr>
      <vt:lpstr>A125599544V_Data</vt:lpstr>
      <vt:lpstr>A125599544V_Latest</vt:lpstr>
      <vt:lpstr>A125599552V</vt:lpstr>
      <vt:lpstr>A125599552V_Data</vt:lpstr>
      <vt:lpstr>A125599552V_Latest</vt:lpstr>
      <vt:lpstr>A125599560V</vt:lpstr>
      <vt:lpstr>A125599560V_Data</vt:lpstr>
      <vt:lpstr>A125599560V_Latest</vt:lpstr>
      <vt:lpstr>A125599568L</vt:lpstr>
      <vt:lpstr>A125599568L_Data</vt:lpstr>
      <vt:lpstr>A125599568L_Latest</vt:lpstr>
      <vt:lpstr>A125599576L</vt:lpstr>
      <vt:lpstr>A125599576L_Data</vt:lpstr>
      <vt:lpstr>A125599576L_Latest</vt:lpstr>
      <vt:lpstr>A125599584L</vt:lpstr>
      <vt:lpstr>A125599584L_Data</vt:lpstr>
      <vt:lpstr>A125599584L_Latest</vt:lpstr>
      <vt:lpstr>A125599592L</vt:lpstr>
      <vt:lpstr>A125599592L_Data</vt:lpstr>
      <vt:lpstr>A125599592L_Latest</vt:lpstr>
      <vt:lpstr>A125599600A</vt:lpstr>
      <vt:lpstr>A125599600A_Data</vt:lpstr>
      <vt:lpstr>A125599600A_Latest</vt:lpstr>
      <vt:lpstr>A125599608V</vt:lpstr>
      <vt:lpstr>A125599608V_Data</vt:lpstr>
      <vt:lpstr>A125599608V_Latest</vt:lpstr>
      <vt:lpstr>A125599616V</vt:lpstr>
      <vt:lpstr>A125599616V_Data</vt:lpstr>
      <vt:lpstr>A125599616V_Latest</vt:lpstr>
      <vt:lpstr>A125599624V</vt:lpstr>
      <vt:lpstr>A125599624V_Data</vt:lpstr>
      <vt:lpstr>A125599624V_Latest</vt:lpstr>
      <vt:lpstr>A125599632V</vt:lpstr>
      <vt:lpstr>A125599632V_Data</vt:lpstr>
      <vt:lpstr>A125599632V_Latest</vt:lpstr>
      <vt:lpstr>A125599640V</vt:lpstr>
      <vt:lpstr>A125599640V_Data</vt:lpstr>
      <vt:lpstr>A125599640V_Latest</vt:lpstr>
      <vt:lpstr>A125599648L</vt:lpstr>
      <vt:lpstr>A125599648L_Data</vt:lpstr>
      <vt:lpstr>A125599648L_Latest</vt:lpstr>
      <vt:lpstr>A125599656L</vt:lpstr>
      <vt:lpstr>A125599656L_Data</vt:lpstr>
      <vt:lpstr>A125599656L_Latest</vt:lpstr>
      <vt:lpstr>A125599664L</vt:lpstr>
      <vt:lpstr>A125599664L_Data</vt:lpstr>
      <vt:lpstr>A125599664L_Latest</vt:lpstr>
      <vt:lpstr>A125599672L</vt:lpstr>
      <vt:lpstr>A125599672L_Data</vt:lpstr>
      <vt:lpstr>A125599672L_Latest</vt:lpstr>
      <vt:lpstr>A125599680L</vt:lpstr>
      <vt:lpstr>A125599680L_Data</vt:lpstr>
      <vt:lpstr>A125599680L_Latest</vt:lpstr>
      <vt:lpstr>A125599688F</vt:lpstr>
      <vt:lpstr>A125599688F_Data</vt:lpstr>
      <vt:lpstr>A125599688F_Latest</vt:lpstr>
      <vt:lpstr>A125599696F</vt:lpstr>
      <vt:lpstr>A125599696F_Data</vt:lpstr>
      <vt:lpstr>A125599696F_Latest</vt:lpstr>
      <vt:lpstr>A125599704V</vt:lpstr>
      <vt:lpstr>A125599704V_Data</vt:lpstr>
      <vt:lpstr>A125599704V_Latest</vt:lpstr>
      <vt:lpstr>A125599712V</vt:lpstr>
      <vt:lpstr>A125599712V_Data</vt:lpstr>
      <vt:lpstr>A125599712V_Latest</vt:lpstr>
      <vt:lpstr>A125599720V</vt:lpstr>
      <vt:lpstr>A125599720V_Data</vt:lpstr>
      <vt:lpstr>A125599720V_Latest</vt:lpstr>
      <vt:lpstr>A125599728L</vt:lpstr>
      <vt:lpstr>A125599728L_Data</vt:lpstr>
      <vt:lpstr>A125599728L_Latest</vt:lpstr>
      <vt:lpstr>A125599736L</vt:lpstr>
      <vt:lpstr>A125599736L_Data</vt:lpstr>
      <vt:lpstr>A125599736L_Latest</vt:lpstr>
      <vt:lpstr>A125599744L</vt:lpstr>
      <vt:lpstr>A125599744L_Data</vt:lpstr>
      <vt:lpstr>A125599744L_Latest</vt:lpstr>
      <vt:lpstr>A125599752L</vt:lpstr>
      <vt:lpstr>A125599752L_Data</vt:lpstr>
      <vt:lpstr>A125599752L_Latest</vt:lpstr>
      <vt:lpstr>A125599760L</vt:lpstr>
      <vt:lpstr>A125599760L_Data</vt:lpstr>
      <vt:lpstr>A125599760L_Latest</vt:lpstr>
      <vt:lpstr>A125599768F</vt:lpstr>
      <vt:lpstr>A125599768F_Data</vt:lpstr>
      <vt:lpstr>A125599768F_Latest</vt:lpstr>
      <vt:lpstr>A125599776F</vt:lpstr>
      <vt:lpstr>A125599776F_Data</vt:lpstr>
      <vt:lpstr>A125599776F_Latest</vt:lpstr>
      <vt:lpstr>A125599784F</vt:lpstr>
      <vt:lpstr>A125599784F_Data</vt:lpstr>
      <vt:lpstr>A125599784F_Latest</vt:lpstr>
      <vt:lpstr>A125599792F</vt:lpstr>
      <vt:lpstr>A125599792F_Data</vt:lpstr>
      <vt:lpstr>A125599792F_Latest</vt:lpstr>
      <vt:lpstr>A125599800V</vt:lpstr>
      <vt:lpstr>A125599800V_Data</vt:lpstr>
      <vt:lpstr>A125599800V_Latest</vt:lpstr>
      <vt:lpstr>A125599808L</vt:lpstr>
      <vt:lpstr>A125599808L_Data</vt:lpstr>
      <vt:lpstr>A125599808L_Latest</vt:lpstr>
      <vt:lpstr>A125599816L</vt:lpstr>
      <vt:lpstr>A125599816L_Data</vt:lpstr>
      <vt:lpstr>A125599816L_Latest</vt:lpstr>
      <vt:lpstr>A125599824L</vt:lpstr>
      <vt:lpstr>A125599824L_Data</vt:lpstr>
      <vt:lpstr>A125599824L_Latest</vt:lpstr>
      <vt:lpstr>A125599832L</vt:lpstr>
      <vt:lpstr>A125599832L_Data</vt:lpstr>
      <vt:lpstr>A125599832L_Latest</vt:lpstr>
      <vt:lpstr>A125599840L</vt:lpstr>
      <vt:lpstr>A125599840L_Data</vt:lpstr>
      <vt:lpstr>A125599840L_Latest</vt:lpstr>
      <vt:lpstr>A125599848F</vt:lpstr>
      <vt:lpstr>A125599848F_Data</vt:lpstr>
      <vt:lpstr>A125599848F_Latest</vt:lpstr>
      <vt:lpstr>A125599856F</vt:lpstr>
      <vt:lpstr>A125599856F_Data</vt:lpstr>
      <vt:lpstr>A125599856F_Latest</vt:lpstr>
      <vt:lpstr>A125599864F</vt:lpstr>
      <vt:lpstr>A125599864F_Data</vt:lpstr>
      <vt:lpstr>A125599864F_Latest</vt:lpstr>
      <vt:lpstr>A125599872F</vt:lpstr>
      <vt:lpstr>A125599872F_Data</vt:lpstr>
      <vt:lpstr>A125599872F_Latest</vt:lpstr>
      <vt:lpstr>A125599880F</vt:lpstr>
      <vt:lpstr>A125599880F_Data</vt:lpstr>
      <vt:lpstr>A125599880F_Latest</vt:lpstr>
      <vt:lpstr>A125599888X</vt:lpstr>
      <vt:lpstr>A125599888X_Data</vt:lpstr>
      <vt:lpstr>A125599888X_Latest</vt:lpstr>
      <vt:lpstr>A125599896X</vt:lpstr>
      <vt:lpstr>A125599896X_Data</vt:lpstr>
      <vt:lpstr>A125599896X_Latest</vt:lpstr>
      <vt:lpstr>A125599904L</vt:lpstr>
      <vt:lpstr>A125599904L_Data</vt:lpstr>
      <vt:lpstr>A125599904L_Latest</vt:lpstr>
      <vt:lpstr>A125599912L</vt:lpstr>
      <vt:lpstr>A125599912L_Data</vt:lpstr>
      <vt:lpstr>A125599912L_Latest</vt:lpstr>
      <vt:lpstr>A125599920L</vt:lpstr>
      <vt:lpstr>A125599920L_Data</vt:lpstr>
      <vt:lpstr>A125599920L_Latest</vt:lpstr>
      <vt:lpstr>A125599928F</vt:lpstr>
      <vt:lpstr>A125599928F_Data</vt:lpstr>
      <vt:lpstr>A125599928F_Latest</vt:lpstr>
      <vt:lpstr>A125599936F</vt:lpstr>
      <vt:lpstr>A125599936F_Data</vt:lpstr>
      <vt:lpstr>A125599936F_Latest</vt:lpstr>
      <vt:lpstr>A125599944F</vt:lpstr>
      <vt:lpstr>A125599944F_Data</vt:lpstr>
      <vt:lpstr>A125599944F_Latest</vt:lpstr>
      <vt:lpstr>A125599952F</vt:lpstr>
      <vt:lpstr>A125599952F_Data</vt:lpstr>
      <vt:lpstr>A125599952F_Latest</vt:lpstr>
      <vt:lpstr>A125599960F</vt:lpstr>
      <vt:lpstr>A125599960F_Data</vt:lpstr>
      <vt:lpstr>A125599960F_Latest</vt:lpstr>
      <vt:lpstr>A125599968X</vt:lpstr>
      <vt:lpstr>A125599968X_Data</vt:lpstr>
      <vt:lpstr>A125599968X_Latest</vt:lpstr>
      <vt:lpstr>A125599976X</vt:lpstr>
      <vt:lpstr>A125599976X_Data</vt:lpstr>
      <vt:lpstr>A125599976X_Latest</vt:lpstr>
      <vt:lpstr>A125599984X</vt:lpstr>
      <vt:lpstr>A125599984X_Data</vt:lpstr>
      <vt:lpstr>A125599984X_Latest</vt:lpstr>
      <vt:lpstr>A125599992X</vt:lpstr>
      <vt:lpstr>A125599992X_Data</vt:lpstr>
      <vt:lpstr>A125599992X_Latest</vt:lpstr>
      <vt:lpstr>A125600000C</vt:lpstr>
      <vt:lpstr>A125600000C_Data</vt:lpstr>
      <vt:lpstr>A125600000C_Latest</vt:lpstr>
      <vt:lpstr>A125600008W</vt:lpstr>
      <vt:lpstr>A125600008W_Data</vt:lpstr>
      <vt:lpstr>A125600008W_Latest</vt:lpstr>
      <vt:lpstr>A125600016W</vt:lpstr>
      <vt:lpstr>A125600016W_Data</vt:lpstr>
      <vt:lpstr>A125600016W_Latest</vt:lpstr>
      <vt:lpstr>A125600024W</vt:lpstr>
      <vt:lpstr>A125600024W_Data</vt:lpstr>
      <vt:lpstr>A125600024W_Latest</vt:lpstr>
      <vt:lpstr>A125600032W</vt:lpstr>
      <vt:lpstr>A125600032W_Data</vt:lpstr>
      <vt:lpstr>A125600032W_Latest</vt:lpstr>
      <vt:lpstr>A125600040W</vt:lpstr>
      <vt:lpstr>A125600040W_Data</vt:lpstr>
      <vt:lpstr>A125600040W_Latest</vt:lpstr>
      <vt:lpstr>A125600048R</vt:lpstr>
      <vt:lpstr>A125600048R_Data</vt:lpstr>
      <vt:lpstr>A125600048R_Latest</vt:lpstr>
      <vt:lpstr>A125600056R</vt:lpstr>
      <vt:lpstr>A125600056R_Data</vt:lpstr>
      <vt:lpstr>A125600056R_Latest</vt:lpstr>
      <vt:lpstr>A125600064R</vt:lpstr>
      <vt:lpstr>A125600064R_Data</vt:lpstr>
      <vt:lpstr>A125600064R_Latest</vt:lpstr>
      <vt:lpstr>A125600072R</vt:lpstr>
      <vt:lpstr>A125600072R_Data</vt:lpstr>
      <vt:lpstr>A125600072R_Latest</vt:lpstr>
      <vt:lpstr>A125600080R</vt:lpstr>
      <vt:lpstr>A125600080R_Data</vt:lpstr>
      <vt:lpstr>A125600080R_Latest</vt:lpstr>
      <vt:lpstr>A125600088J</vt:lpstr>
      <vt:lpstr>A125600088J_Data</vt:lpstr>
      <vt:lpstr>A125600088J_Latest</vt:lpstr>
      <vt:lpstr>A125600096J</vt:lpstr>
      <vt:lpstr>A125600096J_Data</vt:lpstr>
      <vt:lpstr>A125600096J_Latest</vt:lpstr>
      <vt:lpstr>A125600104W</vt:lpstr>
      <vt:lpstr>A125600104W_Data</vt:lpstr>
      <vt:lpstr>A125600104W_Latest</vt:lpstr>
      <vt:lpstr>A125600112W</vt:lpstr>
      <vt:lpstr>A125600112W_Data</vt:lpstr>
      <vt:lpstr>A125600112W_Latest</vt:lpstr>
      <vt:lpstr>A125600120W</vt:lpstr>
      <vt:lpstr>A125600120W_Data</vt:lpstr>
      <vt:lpstr>A125600120W_Latest</vt:lpstr>
      <vt:lpstr>A125600128R</vt:lpstr>
      <vt:lpstr>A125600128R_Data</vt:lpstr>
      <vt:lpstr>A125600128R_Latest</vt:lpstr>
      <vt:lpstr>A125600136R</vt:lpstr>
      <vt:lpstr>A125600136R_Data</vt:lpstr>
      <vt:lpstr>A125600136R_Latest</vt:lpstr>
      <vt:lpstr>A125600144R</vt:lpstr>
      <vt:lpstr>A125600144R_Data</vt:lpstr>
      <vt:lpstr>A125600144R_Latest</vt:lpstr>
      <vt:lpstr>A125600152R</vt:lpstr>
      <vt:lpstr>A125600152R_Data</vt:lpstr>
      <vt:lpstr>A125600152R_Latest</vt:lpstr>
      <vt:lpstr>A125600160R</vt:lpstr>
      <vt:lpstr>A125600160R_Data</vt:lpstr>
      <vt:lpstr>A125600160R_Latest</vt:lpstr>
      <vt:lpstr>A125600168J</vt:lpstr>
      <vt:lpstr>A125600168J_Data</vt:lpstr>
      <vt:lpstr>A125600168J_Latest</vt:lpstr>
      <vt:lpstr>A125600176J</vt:lpstr>
      <vt:lpstr>A125600176J_Data</vt:lpstr>
      <vt:lpstr>A125600176J_Latest</vt:lpstr>
      <vt:lpstr>A125600184J</vt:lpstr>
      <vt:lpstr>A125600184J_Data</vt:lpstr>
      <vt:lpstr>A125600184J_Latest</vt:lpstr>
      <vt:lpstr>A125600192J</vt:lpstr>
      <vt:lpstr>A125600192J_Data</vt:lpstr>
      <vt:lpstr>A125600192J_Latest</vt:lpstr>
      <vt:lpstr>A125600200W</vt:lpstr>
      <vt:lpstr>A125600200W_Data</vt:lpstr>
      <vt:lpstr>A125600200W_Latest</vt:lpstr>
      <vt:lpstr>A125600208R</vt:lpstr>
      <vt:lpstr>A125600208R_Data</vt:lpstr>
      <vt:lpstr>A125600208R_Latest</vt:lpstr>
      <vt:lpstr>A125600216R</vt:lpstr>
      <vt:lpstr>A125600216R_Data</vt:lpstr>
      <vt:lpstr>A125600216R_Latest</vt:lpstr>
      <vt:lpstr>A125600224R</vt:lpstr>
      <vt:lpstr>A125600224R_Data</vt:lpstr>
      <vt:lpstr>A125600224R_Latest</vt:lpstr>
      <vt:lpstr>A125600232R</vt:lpstr>
      <vt:lpstr>A125600232R_Data</vt:lpstr>
      <vt:lpstr>A125600232R_Latest</vt:lpstr>
      <vt:lpstr>A125600240R</vt:lpstr>
      <vt:lpstr>A125600240R_Data</vt:lpstr>
      <vt:lpstr>A125600240R_Latest</vt:lpstr>
      <vt:lpstr>A125600248J</vt:lpstr>
      <vt:lpstr>A125600248J_Data</vt:lpstr>
      <vt:lpstr>A125600248J_Latest</vt:lpstr>
      <vt:lpstr>A125600256J</vt:lpstr>
      <vt:lpstr>A125600256J_Data</vt:lpstr>
      <vt:lpstr>A125600256J_Latest</vt:lpstr>
      <vt:lpstr>A125600264J</vt:lpstr>
      <vt:lpstr>A125600264J_Data</vt:lpstr>
      <vt:lpstr>A125600264J_Latest</vt:lpstr>
      <vt:lpstr>A125600272J</vt:lpstr>
      <vt:lpstr>A125600272J_Data</vt:lpstr>
      <vt:lpstr>A125600272J_Latest</vt:lpstr>
      <vt:lpstr>A125600280J</vt:lpstr>
      <vt:lpstr>A125600280J_Data</vt:lpstr>
      <vt:lpstr>A125600280J_Latest</vt:lpstr>
      <vt:lpstr>A125600288A</vt:lpstr>
      <vt:lpstr>A125600288A_Data</vt:lpstr>
      <vt:lpstr>A125600288A_Latest</vt:lpstr>
      <vt:lpstr>A125600296A</vt:lpstr>
      <vt:lpstr>A125600296A_Data</vt:lpstr>
      <vt:lpstr>A125600296A_Latest</vt:lpstr>
      <vt:lpstr>A125600304R</vt:lpstr>
      <vt:lpstr>A125600304R_Data</vt:lpstr>
      <vt:lpstr>A125600304R_Latest</vt:lpstr>
      <vt:lpstr>A125600312R</vt:lpstr>
      <vt:lpstr>A125600312R_Data</vt:lpstr>
      <vt:lpstr>A125600312R_Latest</vt:lpstr>
      <vt:lpstr>A125600320R</vt:lpstr>
      <vt:lpstr>A125600320R_Data</vt:lpstr>
      <vt:lpstr>A125600320R_Latest</vt:lpstr>
      <vt:lpstr>A125600328J</vt:lpstr>
      <vt:lpstr>A125600328J_Data</vt:lpstr>
      <vt:lpstr>A125600328J_Latest</vt:lpstr>
      <vt:lpstr>A125600336J</vt:lpstr>
      <vt:lpstr>A125600336J_Data</vt:lpstr>
      <vt:lpstr>A125600336J_Latest</vt:lpstr>
      <vt:lpstr>A125600344J</vt:lpstr>
      <vt:lpstr>A125600344J_Data</vt:lpstr>
      <vt:lpstr>A125600344J_Latest</vt:lpstr>
      <vt:lpstr>A125600352J</vt:lpstr>
      <vt:lpstr>A125600352J_Data</vt:lpstr>
      <vt:lpstr>A125600352J_Latest</vt:lpstr>
      <vt:lpstr>A125600360J</vt:lpstr>
      <vt:lpstr>A125600360J_Data</vt:lpstr>
      <vt:lpstr>A125600360J_Latest</vt:lpstr>
      <vt:lpstr>A125600368A</vt:lpstr>
      <vt:lpstr>A125600368A_Data</vt:lpstr>
      <vt:lpstr>A125600368A_Latest</vt:lpstr>
      <vt:lpstr>A125600376A</vt:lpstr>
      <vt:lpstr>A125600376A_Data</vt:lpstr>
      <vt:lpstr>A125600376A_Latest</vt:lpstr>
      <vt:lpstr>A125600384A</vt:lpstr>
      <vt:lpstr>A125600384A_Data</vt:lpstr>
      <vt:lpstr>A125600384A_Latest</vt:lpstr>
      <vt:lpstr>A125600392A</vt:lpstr>
      <vt:lpstr>A125600392A_Data</vt:lpstr>
      <vt:lpstr>A125600392A_Latest</vt:lpstr>
      <vt:lpstr>A125600400R</vt:lpstr>
      <vt:lpstr>A125600400R_Data</vt:lpstr>
      <vt:lpstr>A125600400R_Latest</vt:lpstr>
      <vt:lpstr>A125600408J</vt:lpstr>
      <vt:lpstr>A125600408J_Data</vt:lpstr>
      <vt:lpstr>A125600408J_Latest</vt:lpstr>
      <vt:lpstr>A125600416J</vt:lpstr>
      <vt:lpstr>A125600416J_Data</vt:lpstr>
      <vt:lpstr>A125600416J_Latest</vt:lpstr>
      <vt:lpstr>A125600424J</vt:lpstr>
      <vt:lpstr>A125600424J_Data</vt:lpstr>
      <vt:lpstr>A125600424J_Latest</vt:lpstr>
      <vt:lpstr>A125600432J</vt:lpstr>
      <vt:lpstr>A125600432J_Data</vt:lpstr>
      <vt:lpstr>A125600432J_Latest</vt:lpstr>
      <vt:lpstr>A125600440J</vt:lpstr>
      <vt:lpstr>A125600440J_Data</vt:lpstr>
      <vt:lpstr>A125600440J_Latest</vt:lpstr>
      <vt:lpstr>A125600448A</vt:lpstr>
      <vt:lpstr>A125600448A_Data</vt:lpstr>
      <vt:lpstr>A125600448A_Latest</vt:lpstr>
      <vt:lpstr>A125600456A</vt:lpstr>
      <vt:lpstr>A125600456A_Data</vt:lpstr>
      <vt:lpstr>A125600456A_Latest</vt:lpstr>
      <vt:lpstr>A125600464A</vt:lpstr>
      <vt:lpstr>A125600464A_Data</vt:lpstr>
      <vt:lpstr>A125600464A_Latest</vt:lpstr>
      <vt:lpstr>A125600472A</vt:lpstr>
      <vt:lpstr>A125600472A_Data</vt:lpstr>
      <vt:lpstr>A125600472A_Latest</vt:lpstr>
      <vt:lpstr>A125600480A</vt:lpstr>
      <vt:lpstr>A125600480A_Data</vt:lpstr>
      <vt:lpstr>A125600480A_Latest</vt:lpstr>
      <vt:lpstr>A125600488V</vt:lpstr>
      <vt:lpstr>A125600488V_Data</vt:lpstr>
      <vt:lpstr>A125600488V_Latest</vt:lpstr>
      <vt:lpstr>A125600496V</vt:lpstr>
      <vt:lpstr>A125600496V_Data</vt:lpstr>
      <vt:lpstr>A125600496V_Latest</vt:lpstr>
      <vt:lpstr>A125600504J</vt:lpstr>
      <vt:lpstr>A125600504J_Data</vt:lpstr>
      <vt:lpstr>A125600504J_Latest</vt:lpstr>
      <vt:lpstr>A125600512J</vt:lpstr>
      <vt:lpstr>A125600512J_Data</vt:lpstr>
      <vt:lpstr>A125600512J_Latest</vt:lpstr>
      <vt:lpstr>A125600520J</vt:lpstr>
      <vt:lpstr>A125600520J_Data</vt:lpstr>
      <vt:lpstr>A125600520J_Latest</vt:lpstr>
      <vt:lpstr>A125600528A</vt:lpstr>
      <vt:lpstr>A125600528A_Data</vt:lpstr>
      <vt:lpstr>A125600528A_Latest</vt:lpstr>
      <vt:lpstr>A125600536A</vt:lpstr>
      <vt:lpstr>A125600536A_Data</vt:lpstr>
      <vt:lpstr>A125600536A_Latest</vt:lpstr>
      <vt:lpstr>A125600544A</vt:lpstr>
      <vt:lpstr>A125600544A_Data</vt:lpstr>
      <vt:lpstr>A125600544A_Latest</vt:lpstr>
      <vt:lpstr>A125600552A</vt:lpstr>
      <vt:lpstr>A125600552A_Data</vt:lpstr>
      <vt:lpstr>A125600552A_Latest</vt:lpstr>
      <vt:lpstr>A125600560A</vt:lpstr>
      <vt:lpstr>A125600560A_Data</vt:lpstr>
      <vt:lpstr>A125600560A_Latest</vt:lpstr>
      <vt:lpstr>A125600568V</vt:lpstr>
      <vt:lpstr>A125600568V_Data</vt:lpstr>
      <vt:lpstr>A125600568V_Latest</vt:lpstr>
      <vt:lpstr>A125600576V</vt:lpstr>
      <vt:lpstr>A125600576V_Data</vt:lpstr>
      <vt:lpstr>A125600576V_Latest</vt:lpstr>
      <vt:lpstr>A125600584V</vt:lpstr>
      <vt:lpstr>A125600584V_Data</vt:lpstr>
      <vt:lpstr>A125600584V_Latest</vt:lpstr>
      <vt:lpstr>A125600592V</vt:lpstr>
      <vt:lpstr>A125600592V_Data</vt:lpstr>
      <vt:lpstr>A125600592V_Latest</vt:lpstr>
      <vt:lpstr>A125600600J</vt:lpstr>
      <vt:lpstr>A125600600J_Data</vt:lpstr>
      <vt:lpstr>A125600600J_Latest</vt:lpstr>
      <vt:lpstr>A125600608A</vt:lpstr>
      <vt:lpstr>A125600608A_Data</vt:lpstr>
      <vt:lpstr>A125600608A_Latest</vt:lpstr>
      <vt:lpstr>A125600616A</vt:lpstr>
      <vt:lpstr>A125600616A_Data</vt:lpstr>
      <vt:lpstr>A125600616A_Latest</vt:lpstr>
      <vt:lpstr>A125600624A</vt:lpstr>
      <vt:lpstr>A125600624A_Data</vt:lpstr>
      <vt:lpstr>A125600624A_Latest</vt:lpstr>
      <vt:lpstr>A125600632A</vt:lpstr>
      <vt:lpstr>A125600632A_Data</vt:lpstr>
      <vt:lpstr>A125600632A_Latest</vt:lpstr>
      <vt:lpstr>A125600640A</vt:lpstr>
      <vt:lpstr>A125600640A_Data</vt:lpstr>
      <vt:lpstr>A125600640A_Latest</vt:lpstr>
      <vt:lpstr>A125600648V</vt:lpstr>
      <vt:lpstr>A125600648V_Data</vt:lpstr>
      <vt:lpstr>A125600648V_Latest</vt:lpstr>
      <vt:lpstr>A125600656V</vt:lpstr>
      <vt:lpstr>A125600656V_Data</vt:lpstr>
      <vt:lpstr>A125600656V_Latest</vt:lpstr>
      <vt:lpstr>A125600664V</vt:lpstr>
      <vt:lpstr>A125600664V_Data</vt:lpstr>
      <vt:lpstr>A125600664V_Latest</vt:lpstr>
      <vt:lpstr>A125600672V</vt:lpstr>
      <vt:lpstr>A125600672V_Data</vt:lpstr>
      <vt:lpstr>A125600672V_Latest</vt:lpstr>
      <vt:lpstr>A125600680V</vt:lpstr>
      <vt:lpstr>A125600680V_Data</vt:lpstr>
      <vt:lpstr>A125600680V_Latest</vt:lpstr>
      <vt:lpstr>A125600688L</vt:lpstr>
      <vt:lpstr>A125600688L_Data</vt:lpstr>
      <vt:lpstr>A125600688L_Latest</vt:lpstr>
      <vt:lpstr>A125600696L</vt:lpstr>
      <vt:lpstr>A125600696L_Data</vt:lpstr>
      <vt:lpstr>A125600696L_Latest</vt:lpstr>
      <vt:lpstr>A125600704A</vt:lpstr>
      <vt:lpstr>A125600704A_Data</vt:lpstr>
      <vt:lpstr>A125600704A_Latest</vt:lpstr>
      <vt:lpstr>A125600712A</vt:lpstr>
      <vt:lpstr>A125600712A_Data</vt:lpstr>
      <vt:lpstr>A125600712A_Latest</vt:lpstr>
      <vt:lpstr>A125600720A</vt:lpstr>
      <vt:lpstr>A125600720A_Data</vt:lpstr>
      <vt:lpstr>A125600720A_Latest</vt:lpstr>
      <vt:lpstr>A125600728V</vt:lpstr>
      <vt:lpstr>A125600728V_Data</vt:lpstr>
      <vt:lpstr>A125600728V_Latest</vt:lpstr>
      <vt:lpstr>A125600736V</vt:lpstr>
      <vt:lpstr>A125600736V_Data</vt:lpstr>
      <vt:lpstr>A125600736V_Latest</vt:lpstr>
      <vt:lpstr>A125600744V</vt:lpstr>
      <vt:lpstr>A125600744V_Data</vt:lpstr>
      <vt:lpstr>A125600744V_Latest</vt:lpstr>
      <vt:lpstr>A125600752V</vt:lpstr>
      <vt:lpstr>A125600752V_Data</vt:lpstr>
      <vt:lpstr>A125600752V_Latest</vt:lpstr>
      <vt:lpstr>A125600760V</vt:lpstr>
      <vt:lpstr>A125600760V_Data</vt:lpstr>
      <vt:lpstr>A125600760V_Latest</vt:lpstr>
      <vt:lpstr>A125600768L</vt:lpstr>
      <vt:lpstr>A125600768L_Data</vt:lpstr>
      <vt:lpstr>A125600768L_Latest</vt:lpstr>
      <vt:lpstr>A125600776L</vt:lpstr>
      <vt:lpstr>A125600776L_Data</vt:lpstr>
      <vt:lpstr>A125600776L_Latest</vt:lpstr>
      <vt:lpstr>A125600784L</vt:lpstr>
      <vt:lpstr>A125600784L_Data</vt:lpstr>
      <vt:lpstr>A125600784L_Latest</vt:lpstr>
      <vt:lpstr>A125600792L</vt:lpstr>
      <vt:lpstr>A125600792L_Data</vt:lpstr>
      <vt:lpstr>A125600792L_Latest</vt:lpstr>
      <vt:lpstr>A125600800A</vt:lpstr>
      <vt:lpstr>A125600800A_Data</vt:lpstr>
      <vt:lpstr>A125600800A_Latest</vt:lpstr>
      <vt:lpstr>A125600808V</vt:lpstr>
      <vt:lpstr>A125600808V_Data</vt:lpstr>
      <vt:lpstr>A125600808V_Latest</vt:lpstr>
      <vt:lpstr>A125600816V</vt:lpstr>
      <vt:lpstr>A125600816V_Data</vt:lpstr>
      <vt:lpstr>A125600816V_Latest</vt:lpstr>
      <vt:lpstr>A125600824V</vt:lpstr>
      <vt:lpstr>A125600824V_Data</vt:lpstr>
      <vt:lpstr>A125600824V_Latest</vt:lpstr>
      <vt:lpstr>A125600832V</vt:lpstr>
      <vt:lpstr>A125600832V_Data</vt:lpstr>
      <vt:lpstr>A125600832V_Latest</vt:lpstr>
      <vt:lpstr>A125600840V</vt:lpstr>
      <vt:lpstr>A125600840V_Data</vt:lpstr>
      <vt:lpstr>A125600840V_Latest</vt:lpstr>
      <vt:lpstr>A125600848L</vt:lpstr>
      <vt:lpstr>A125600848L_Data</vt:lpstr>
      <vt:lpstr>A125600848L_Latest</vt:lpstr>
      <vt:lpstr>A125600856L</vt:lpstr>
      <vt:lpstr>A125600856L_Data</vt:lpstr>
      <vt:lpstr>A125600856L_Latest</vt:lpstr>
      <vt:lpstr>A125600864L</vt:lpstr>
      <vt:lpstr>A125600864L_Data</vt:lpstr>
      <vt:lpstr>A125600864L_Latest</vt:lpstr>
      <vt:lpstr>A125600872L</vt:lpstr>
      <vt:lpstr>A125600872L_Data</vt:lpstr>
      <vt:lpstr>A125600872L_Latest</vt:lpstr>
      <vt:lpstr>A125600880L</vt:lpstr>
      <vt:lpstr>A125600880L_Data</vt:lpstr>
      <vt:lpstr>A125600880L_Latest</vt:lpstr>
      <vt:lpstr>A125600888F</vt:lpstr>
      <vt:lpstr>A125600888F_Data</vt:lpstr>
      <vt:lpstr>A125600888F_Latest</vt:lpstr>
      <vt:lpstr>A125600896F</vt:lpstr>
      <vt:lpstr>A125600896F_Data</vt:lpstr>
      <vt:lpstr>A125600896F_Latest</vt:lpstr>
      <vt:lpstr>A125600904V</vt:lpstr>
      <vt:lpstr>A125600904V_Data</vt:lpstr>
      <vt:lpstr>A125600904V_Latest</vt:lpstr>
      <vt:lpstr>A125600912V</vt:lpstr>
      <vt:lpstr>A125600912V_Data</vt:lpstr>
      <vt:lpstr>A125600912V_Latest</vt:lpstr>
      <vt:lpstr>A125600920V</vt:lpstr>
      <vt:lpstr>A125600920V_Data</vt:lpstr>
      <vt:lpstr>A125600920V_Latest</vt:lpstr>
      <vt:lpstr>A125600928L</vt:lpstr>
      <vt:lpstr>A125600928L_Data</vt:lpstr>
      <vt:lpstr>A125600928L_Latest</vt:lpstr>
      <vt:lpstr>A125600936L</vt:lpstr>
      <vt:lpstr>A125600936L_Data</vt:lpstr>
      <vt:lpstr>A125600936L_Latest</vt:lpstr>
      <vt:lpstr>A125600944L</vt:lpstr>
      <vt:lpstr>A125600944L_Data</vt:lpstr>
      <vt:lpstr>A125600944L_Latest</vt:lpstr>
      <vt:lpstr>A125600952L</vt:lpstr>
      <vt:lpstr>A125600952L_Data</vt:lpstr>
      <vt:lpstr>A125600952L_Latest</vt:lpstr>
      <vt:lpstr>A125600960L</vt:lpstr>
      <vt:lpstr>A125600960L_Data</vt:lpstr>
      <vt:lpstr>A125600960L_Latest</vt:lpstr>
      <vt:lpstr>A125600968F</vt:lpstr>
      <vt:lpstr>A125600968F_Data</vt:lpstr>
      <vt:lpstr>A125600968F_Latest</vt:lpstr>
      <vt:lpstr>A125600976F</vt:lpstr>
      <vt:lpstr>A125600976F_Data</vt:lpstr>
      <vt:lpstr>A125600976F_Latest</vt:lpstr>
      <vt:lpstr>A125600984F</vt:lpstr>
      <vt:lpstr>A125600984F_Data</vt:lpstr>
      <vt:lpstr>A125600984F_Latest</vt:lpstr>
      <vt:lpstr>A125600992F</vt:lpstr>
      <vt:lpstr>A125600992F_Data</vt:lpstr>
      <vt:lpstr>A125600992F_Latest</vt:lpstr>
      <vt:lpstr>A125601000W</vt:lpstr>
      <vt:lpstr>A125601000W_Data</vt:lpstr>
      <vt:lpstr>A125601000W_Latest</vt:lpstr>
      <vt:lpstr>A125601008R</vt:lpstr>
      <vt:lpstr>A125601008R_Data</vt:lpstr>
      <vt:lpstr>A125601008R_Latest</vt:lpstr>
      <vt:lpstr>A125601016R</vt:lpstr>
      <vt:lpstr>A125601016R_Data</vt:lpstr>
      <vt:lpstr>A125601016R_Latest</vt:lpstr>
      <vt:lpstr>A125601024R</vt:lpstr>
      <vt:lpstr>A125601024R_Data</vt:lpstr>
      <vt:lpstr>A125601024R_Latest</vt:lpstr>
      <vt:lpstr>A125601032R</vt:lpstr>
      <vt:lpstr>A125601032R_Data</vt:lpstr>
      <vt:lpstr>A125601032R_Latest</vt:lpstr>
      <vt:lpstr>A125601040R</vt:lpstr>
      <vt:lpstr>A125601040R_Data</vt:lpstr>
      <vt:lpstr>A125601040R_Latest</vt:lpstr>
      <vt:lpstr>A125601048J</vt:lpstr>
      <vt:lpstr>A125601048J_Data</vt:lpstr>
      <vt:lpstr>A125601048J_Latest</vt:lpstr>
      <vt:lpstr>A125601056J</vt:lpstr>
      <vt:lpstr>A125601056J_Data</vt:lpstr>
      <vt:lpstr>A125601056J_Latest</vt:lpstr>
      <vt:lpstr>A125601064J</vt:lpstr>
      <vt:lpstr>A125601064J_Data</vt:lpstr>
      <vt:lpstr>A125601064J_Latest</vt:lpstr>
      <vt:lpstr>A125601072J</vt:lpstr>
      <vt:lpstr>A125601072J_Data</vt:lpstr>
      <vt:lpstr>A125601072J_Latest</vt:lpstr>
      <vt:lpstr>A125601080J</vt:lpstr>
      <vt:lpstr>A125601080J_Data</vt:lpstr>
      <vt:lpstr>A125601080J_Latest</vt:lpstr>
      <vt:lpstr>A125601088A</vt:lpstr>
      <vt:lpstr>A125601088A_Data</vt:lpstr>
      <vt:lpstr>A125601088A_Latest</vt:lpstr>
      <vt:lpstr>A125601096A</vt:lpstr>
      <vt:lpstr>A125601096A_Data</vt:lpstr>
      <vt:lpstr>A125601096A_Latest</vt:lpstr>
      <vt:lpstr>A125601104R</vt:lpstr>
      <vt:lpstr>A125601104R_Data</vt:lpstr>
      <vt:lpstr>A125601104R_Latest</vt:lpstr>
      <vt:lpstr>A125601112R</vt:lpstr>
      <vt:lpstr>A125601112R_Data</vt:lpstr>
      <vt:lpstr>A125601112R_Latest</vt:lpstr>
      <vt:lpstr>A125601120R</vt:lpstr>
      <vt:lpstr>A125601120R_Data</vt:lpstr>
      <vt:lpstr>A125601120R_Latest</vt:lpstr>
      <vt:lpstr>A125601128J</vt:lpstr>
      <vt:lpstr>A125601128J_Data</vt:lpstr>
      <vt:lpstr>A125601128J_Latest</vt:lpstr>
      <vt:lpstr>A125601136J</vt:lpstr>
      <vt:lpstr>A125601136J_Data</vt:lpstr>
      <vt:lpstr>A125601136J_Latest</vt:lpstr>
      <vt:lpstr>A125601144J</vt:lpstr>
      <vt:lpstr>A125601144J_Data</vt:lpstr>
      <vt:lpstr>A125601144J_Latest</vt:lpstr>
      <vt:lpstr>A125601152J</vt:lpstr>
      <vt:lpstr>A125601152J_Data</vt:lpstr>
      <vt:lpstr>A125601152J_Latest</vt:lpstr>
      <vt:lpstr>A125601160J</vt:lpstr>
      <vt:lpstr>A125601160J_Data</vt:lpstr>
      <vt:lpstr>A125601160J_Latest</vt:lpstr>
      <vt:lpstr>A125601168A</vt:lpstr>
      <vt:lpstr>A125601168A_Data</vt:lpstr>
      <vt:lpstr>A125601168A_Latest</vt:lpstr>
      <vt:lpstr>A125601176A</vt:lpstr>
      <vt:lpstr>A125601176A_Data</vt:lpstr>
      <vt:lpstr>A125601176A_Latest</vt:lpstr>
      <vt:lpstr>A125601184A</vt:lpstr>
      <vt:lpstr>A125601184A_Data</vt:lpstr>
      <vt:lpstr>A125601184A_Latest</vt:lpstr>
      <vt:lpstr>A125601192A</vt:lpstr>
      <vt:lpstr>A125601192A_Data</vt:lpstr>
      <vt:lpstr>A125601192A_Latest</vt:lpstr>
      <vt:lpstr>A125601200R</vt:lpstr>
      <vt:lpstr>A125601200R_Data</vt:lpstr>
      <vt:lpstr>A125601200R_Latest</vt:lpstr>
      <vt:lpstr>A125601208J</vt:lpstr>
      <vt:lpstr>A125601208J_Data</vt:lpstr>
      <vt:lpstr>A125601208J_Latest</vt:lpstr>
      <vt:lpstr>A125601216J</vt:lpstr>
      <vt:lpstr>A125601216J_Data</vt:lpstr>
      <vt:lpstr>A125601216J_Latest</vt:lpstr>
      <vt:lpstr>A125601224J</vt:lpstr>
      <vt:lpstr>A125601224J_Data</vt:lpstr>
      <vt:lpstr>A125601224J_Latest</vt:lpstr>
      <vt:lpstr>A125601232J</vt:lpstr>
      <vt:lpstr>A125601232J_Data</vt:lpstr>
      <vt:lpstr>A125601232J_Latest</vt:lpstr>
      <vt:lpstr>A125601240J</vt:lpstr>
      <vt:lpstr>A125601240J_Data</vt:lpstr>
      <vt:lpstr>A125601240J_Latest</vt:lpstr>
      <vt:lpstr>A125601248A</vt:lpstr>
      <vt:lpstr>A125601248A_Data</vt:lpstr>
      <vt:lpstr>A125601248A_Latest</vt:lpstr>
      <vt:lpstr>A125601256A</vt:lpstr>
      <vt:lpstr>A125601256A_Data</vt:lpstr>
      <vt:lpstr>A125601256A_Latest</vt:lpstr>
      <vt:lpstr>A125601264A</vt:lpstr>
      <vt:lpstr>A125601264A_Data</vt:lpstr>
      <vt:lpstr>A125601264A_Latest</vt:lpstr>
      <vt:lpstr>A125601272A</vt:lpstr>
      <vt:lpstr>A125601272A_Data</vt:lpstr>
      <vt:lpstr>A125601272A_Latest</vt:lpstr>
      <vt:lpstr>A125601280A</vt:lpstr>
      <vt:lpstr>A125601280A_Data</vt:lpstr>
      <vt:lpstr>A125601280A_Latest</vt:lpstr>
      <vt:lpstr>A125601288V</vt:lpstr>
      <vt:lpstr>A125601288V_Data</vt:lpstr>
      <vt:lpstr>A125601288V_Latest</vt:lpstr>
      <vt:lpstr>A125601296V</vt:lpstr>
      <vt:lpstr>A125601296V_Data</vt:lpstr>
      <vt:lpstr>A125601296V_Latest</vt:lpstr>
      <vt:lpstr>A125601304J</vt:lpstr>
      <vt:lpstr>A125601304J_Data</vt:lpstr>
      <vt:lpstr>A125601304J_Latest</vt:lpstr>
      <vt:lpstr>A125601312J</vt:lpstr>
      <vt:lpstr>A125601312J_Data</vt:lpstr>
      <vt:lpstr>A125601312J_Latest</vt:lpstr>
      <vt:lpstr>A125601320J</vt:lpstr>
      <vt:lpstr>A125601320J_Data</vt:lpstr>
      <vt:lpstr>A125601320J_Latest</vt:lpstr>
      <vt:lpstr>A125601328A</vt:lpstr>
      <vt:lpstr>A125601328A_Data</vt:lpstr>
      <vt:lpstr>A125601328A_Latest</vt:lpstr>
      <vt:lpstr>A125601336A</vt:lpstr>
      <vt:lpstr>A125601336A_Data</vt:lpstr>
      <vt:lpstr>A125601336A_Latest</vt:lpstr>
      <vt:lpstr>A125601344A</vt:lpstr>
      <vt:lpstr>A125601344A_Data</vt:lpstr>
      <vt:lpstr>A125601344A_Latest</vt:lpstr>
      <vt:lpstr>A125601352A</vt:lpstr>
      <vt:lpstr>A125601352A_Data</vt:lpstr>
      <vt:lpstr>A125601352A_Latest</vt:lpstr>
      <vt:lpstr>A125601360A</vt:lpstr>
      <vt:lpstr>A125601360A_Data</vt:lpstr>
      <vt:lpstr>A125601360A_Latest</vt:lpstr>
      <vt:lpstr>A125601368V</vt:lpstr>
      <vt:lpstr>A125601368V_Data</vt:lpstr>
      <vt:lpstr>A125601368V_Latest</vt:lpstr>
      <vt:lpstr>A125601376V</vt:lpstr>
      <vt:lpstr>A125601376V_Data</vt:lpstr>
      <vt:lpstr>A125601376V_Latest</vt:lpstr>
      <vt:lpstr>A125601384V</vt:lpstr>
      <vt:lpstr>A125601384V_Data</vt:lpstr>
      <vt:lpstr>A125601384V_Latest</vt:lpstr>
      <vt:lpstr>A125601392V</vt:lpstr>
      <vt:lpstr>A125601392V_Data</vt:lpstr>
      <vt:lpstr>A125601392V_Latest</vt:lpstr>
      <vt:lpstr>A125601400J</vt:lpstr>
      <vt:lpstr>A125601400J_Data</vt:lpstr>
      <vt:lpstr>A125601400J_Latest</vt:lpstr>
      <vt:lpstr>A125601408A</vt:lpstr>
      <vt:lpstr>A125601408A_Data</vt:lpstr>
      <vt:lpstr>A125601408A_Latest</vt:lpstr>
      <vt:lpstr>A125601416A</vt:lpstr>
      <vt:lpstr>A125601416A_Data</vt:lpstr>
      <vt:lpstr>A125601416A_Latest</vt:lpstr>
      <vt:lpstr>A125601424A</vt:lpstr>
      <vt:lpstr>A125601424A_Data</vt:lpstr>
      <vt:lpstr>A125601424A_Latest</vt:lpstr>
      <vt:lpstr>A125601432A</vt:lpstr>
      <vt:lpstr>A125601432A_Data</vt:lpstr>
      <vt:lpstr>A125601432A_Latest</vt:lpstr>
      <vt:lpstr>A125601440A</vt:lpstr>
      <vt:lpstr>A125601440A_Data</vt:lpstr>
      <vt:lpstr>A125601440A_Latest</vt:lpstr>
      <vt:lpstr>A125601448V</vt:lpstr>
      <vt:lpstr>A125601448V_Data</vt:lpstr>
      <vt:lpstr>A125601448V_Latest</vt:lpstr>
      <vt:lpstr>A125601456V</vt:lpstr>
      <vt:lpstr>A125601456V_Data</vt:lpstr>
      <vt:lpstr>A125601456V_Latest</vt:lpstr>
      <vt:lpstr>A125601464V</vt:lpstr>
      <vt:lpstr>A125601464V_Data</vt:lpstr>
      <vt:lpstr>A125601464V_Latest</vt:lpstr>
      <vt:lpstr>A125601472V</vt:lpstr>
      <vt:lpstr>A125601472V_Data</vt:lpstr>
      <vt:lpstr>A125601472V_Latest</vt:lpstr>
      <vt:lpstr>A125601480V</vt:lpstr>
      <vt:lpstr>A125601480V_Data</vt:lpstr>
      <vt:lpstr>A125601480V_Latest</vt:lpstr>
      <vt:lpstr>A125601488L</vt:lpstr>
      <vt:lpstr>A125601488L_Data</vt:lpstr>
      <vt:lpstr>A125601488L_Latest</vt:lpstr>
      <vt:lpstr>A125601496L</vt:lpstr>
      <vt:lpstr>A125601496L_Data</vt:lpstr>
      <vt:lpstr>A125601496L_Latest</vt:lpstr>
      <vt:lpstr>A125601504A</vt:lpstr>
      <vt:lpstr>A125601504A_Data</vt:lpstr>
      <vt:lpstr>A125601504A_Latest</vt:lpstr>
      <vt:lpstr>A125601512A</vt:lpstr>
      <vt:lpstr>A125601512A_Data</vt:lpstr>
      <vt:lpstr>A125601512A_Latest</vt:lpstr>
      <vt:lpstr>A125601520A</vt:lpstr>
      <vt:lpstr>A125601520A_Data</vt:lpstr>
      <vt:lpstr>A125601520A_Latest</vt:lpstr>
      <vt:lpstr>A125601528V</vt:lpstr>
      <vt:lpstr>A125601528V_Data</vt:lpstr>
      <vt:lpstr>A125601528V_Latest</vt:lpstr>
      <vt:lpstr>A125601536V</vt:lpstr>
      <vt:lpstr>A125601536V_Data</vt:lpstr>
      <vt:lpstr>A125601536V_Latest</vt:lpstr>
      <vt:lpstr>A125601544V</vt:lpstr>
      <vt:lpstr>A125601544V_Data</vt:lpstr>
      <vt:lpstr>A125601544V_Latest</vt:lpstr>
      <vt:lpstr>A125601552V</vt:lpstr>
      <vt:lpstr>A125601552V_Data</vt:lpstr>
      <vt:lpstr>A125601552V_Latest</vt:lpstr>
      <vt:lpstr>A125601560V</vt:lpstr>
      <vt:lpstr>A125601560V_Data</vt:lpstr>
      <vt:lpstr>A125601560V_Latest</vt:lpstr>
      <vt:lpstr>A125601568L</vt:lpstr>
      <vt:lpstr>A125601568L_Data</vt:lpstr>
      <vt:lpstr>A125601568L_Latest</vt:lpstr>
      <vt:lpstr>A125601576L</vt:lpstr>
      <vt:lpstr>A125601576L_Data</vt:lpstr>
      <vt:lpstr>A125601576L_Latest</vt:lpstr>
      <vt:lpstr>A125601584L</vt:lpstr>
      <vt:lpstr>A125601584L_Data</vt:lpstr>
      <vt:lpstr>A125601584L_Latest</vt:lpstr>
      <vt:lpstr>A125601592L</vt:lpstr>
      <vt:lpstr>A125601592L_Data</vt:lpstr>
      <vt:lpstr>A125601592L_Latest</vt:lpstr>
      <vt:lpstr>A125601600A</vt:lpstr>
      <vt:lpstr>A125601600A_Data</vt:lpstr>
      <vt:lpstr>A125601600A_Latest</vt:lpstr>
      <vt:lpstr>A125601608V</vt:lpstr>
      <vt:lpstr>A125601608V_Data</vt:lpstr>
      <vt:lpstr>A125601608V_Latest</vt:lpstr>
      <vt:lpstr>A125601616V</vt:lpstr>
      <vt:lpstr>A125601616V_Data</vt:lpstr>
      <vt:lpstr>A125601616V_Latest</vt:lpstr>
      <vt:lpstr>A125601624V</vt:lpstr>
      <vt:lpstr>A125601624V_Data</vt:lpstr>
      <vt:lpstr>A125601624V_Latest</vt:lpstr>
      <vt:lpstr>A125601632V</vt:lpstr>
      <vt:lpstr>A125601632V_Data</vt:lpstr>
      <vt:lpstr>A125601632V_Latest</vt:lpstr>
      <vt:lpstr>A125601640V</vt:lpstr>
      <vt:lpstr>A125601640V_Data</vt:lpstr>
      <vt:lpstr>A125601640V_Latest</vt:lpstr>
      <vt:lpstr>A125601648L</vt:lpstr>
      <vt:lpstr>A125601648L_Data</vt:lpstr>
      <vt:lpstr>A125601648L_Latest</vt:lpstr>
      <vt:lpstr>A125601656L</vt:lpstr>
      <vt:lpstr>A125601656L_Data</vt:lpstr>
      <vt:lpstr>A125601656L_Latest</vt:lpstr>
      <vt:lpstr>A125601664L</vt:lpstr>
      <vt:lpstr>A125601664L_Data</vt:lpstr>
      <vt:lpstr>A125601664L_Latest</vt:lpstr>
      <vt:lpstr>A125601672L</vt:lpstr>
      <vt:lpstr>A125601672L_Data</vt:lpstr>
      <vt:lpstr>A125601672L_Latest</vt:lpstr>
      <vt:lpstr>A125601680L</vt:lpstr>
      <vt:lpstr>A125601680L_Data</vt:lpstr>
      <vt:lpstr>A125601680L_Latest</vt:lpstr>
      <vt:lpstr>A125601688F</vt:lpstr>
      <vt:lpstr>A125601688F_Data</vt:lpstr>
      <vt:lpstr>A125601688F_Latest</vt:lpstr>
      <vt:lpstr>A125601696F</vt:lpstr>
      <vt:lpstr>A125601696F_Data</vt:lpstr>
      <vt:lpstr>A125601696F_Latest</vt:lpstr>
      <vt:lpstr>A125601704V</vt:lpstr>
      <vt:lpstr>A125601704V_Data</vt:lpstr>
      <vt:lpstr>A125601704V_Latest</vt:lpstr>
      <vt:lpstr>A125601712V</vt:lpstr>
      <vt:lpstr>A125601712V_Data</vt:lpstr>
      <vt:lpstr>A125601712V_Latest</vt:lpstr>
      <vt:lpstr>A125601720V</vt:lpstr>
      <vt:lpstr>A125601720V_Data</vt:lpstr>
      <vt:lpstr>A125601720V_Latest</vt:lpstr>
      <vt:lpstr>A125601728L</vt:lpstr>
      <vt:lpstr>A125601728L_Data</vt:lpstr>
      <vt:lpstr>A125601728L_Latest</vt:lpstr>
      <vt:lpstr>A125601736L</vt:lpstr>
      <vt:lpstr>A125601736L_Data</vt:lpstr>
      <vt:lpstr>A125601736L_Latest</vt:lpstr>
      <vt:lpstr>A125601744L</vt:lpstr>
      <vt:lpstr>A125601744L_Data</vt:lpstr>
      <vt:lpstr>A125601744L_Latest</vt:lpstr>
      <vt:lpstr>A125601752L</vt:lpstr>
      <vt:lpstr>A125601752L_Data</vt:lpstr>
      <vt:lpstr>A125601752L_Latest</vt:lpstr>
      <vt:lpstr>A125601760L</vt:lpstr>
      <vt:lpstr>A125601760L_Data</vt:lpstr>
      <vt:lpstr>A125601760L_Latest</vt:lpstr>
      <vt:lpstr>A125601768F</vt:lpstr>
      <vt:lpstr>A125601768F_Data</vt:lpstr>
      <vt:lpstr>A125601768F_Latest</vt:lpstr>
      <vt:lpstr>A125601776F</vt:lpstr>
      <vt:lpstr>A125601776F_Data</vt:lpstr>
      <vt:lpstr>A125601776F_Latest</vt:lpstr>
      <vt:lpstr>A125601784F</vt:lpstr>
      <vt:lpstr>A125601784F_Data</vt:lpstr>
      <vt:lpstr>A125601784F_Latest</vt:lpstr>
      <vt:lpstr>A125601792F</vt:lpstr>
      <vt:lpstr>A125601792F_Data</vt:lpstr>
      <vt:lpstr>A125601792F_Latest</vt:lpstr>
      <vt:lpstr>A125601800V</vt:lpstr>
      <vt:lpstr>A125601800V_Data</vt:lpstr>
      <vt:lpstr>A125601800V_Latest</vt:lpstr>
      <vt:lpstr>A125601808L</vt:lpstr>
      <vt:lpstr>A125601808L_Data</vt:lpstr>
      <vt:lpstr>A125601808L_Latest</vt:lpstr>
      <vt:lpstr>A125601816L</vt:lpstr>
      <vt:lpstr>A125601816L_Data</vt:lpstr>
      <vt:lpstr>A125601816L_Latest</vt:lpstr>
      <vt:lpstr>A125601824L</vt:lpstr>
      <vt:lpstr>A125601824L_Data</vt:lpstr>
      <vt:lpstr>A125601824L_Latest</vt:lpstr>
      <vt:lpstr>A125601832L</vt:lpstr>
      <vt:lpstr>A125601832L_Data</vt:lpstr>
      <vt:lpstr>A125601832L_Latest</vt:lpstr>
      <vt:lpstr>A125601840L</vt:lpstr>
      <vt:lpstr>A125601840L_Data</vt:lpstr>
      <vt:lpstr>A125601840L_Latest</vt:lpstr>
      <vt:lpstr>A125601848F</vt:lpstr>
      <vt:lpstr>A125601848F_Data</vt:lpstr>
      <vt:lpstr>A125601848F_Latest</vt:lpstr>
      <vt:lpstr>A125601856F</vt:lpstr>
      <vt:lpstr>A125601856F_Data</vt:lpstr>
      <vt:lpstr>A125601856F_Latest</vt:lpstr>
      <vt:lpstr>A125601864F</vt:lpstr>
      <vt:lpstr>A125601864F_Data</vt:lpstr>
      <vt:lpstr>A125601864F_Latest</vt:lpstr>
      <vt:lpstr>A125601872F</vt:lpstr>
      <vt:lpstr>A125601872F_Data</vt:lpstr>
      <vt:lpstr>A125601872F_Latest</vt:lpstr>
      <vt:lpstr>A125601880F</vt:lpstr>
      <vt:lpstr>A125601880F_Data</vt:lpstr>
      <vt:lpstr>A125601880F_Latest</vt:lpstr>
      <vt:lpstr>A125601888X</vt:lpstr>
      <vt:lpstr>A125601888X_Data</vt:lpstr>
      <vt:lpstr>A125601888X_Latest</vt:lpstr>
      <vt:lpstr>A125601896X</vt:lpstr>
      <vt:lpstr>A125601896X_Data</vt:lpstr>
      <vt:lpstr>A125601896X_Latest</vt:lpstr>
      <vt:lpstr>A125601904L</vt:lpstr>
      <vt:lpstr>A125601904L_Data</vt:lpstr>
      <vt:lpstr>A125601904L_Latest</vt:lpstr>
      <vt:lpstr>A125601912L</vt:lpstr>
      <vt:lpstr>A125601912L_Data</vt:lpstr>
      <vt:lpstr>A125601912L_Latest</vt:lpstr>
      <vt:lpstr>A125601920L</vt:lpstr>
      <vt:lpstr>A125601920L_Data</vt:lpstr>
      <vt:lpstr>A125601920L_Latest</vt:lpstr>
      <vt:lpstr>A125601928F</vt:lpstr>
      <vt:lpstr>A125601928F_Data</vt:lpstr>
      <vt:lpstr>A125601928F_Latest</vt:lpstr>
      <vt:lpstr>A125601936F</vt:lpstr>
      <vt:lpstr>A125601936F_Data</vt:lpstr>
      <vt:lpstr>A125601936F_Latest</vt:lpstr>
      <vt:lpstr>A125601944F</vt:lpstr>
      <vt:lpstr>A125601944F_Data</vt:lpstr>
      <vt:lpstr>A125601944F_Latest</vt:lpstr>
      <vt:lpstr>A125601952F</vt:lpstr>
      <vt:lpstr>A125601952F_Data</vt:lpstr>
      <vt:lpstr>A125601952F_Latest</vt:lpstr>
      <vt:lpstr>A125601960F</vt:lpstr>
      <vt:lpstr>A125601960F_Data</vt:lpstr>
      <vt:lpstr>A125601960F_Latest</vt:lpstr>
      <vt:lpstr>A125601968X</vt:lpstr>
      <vt:lpstr>A125601968X_Data</vt:lpstr>
      <vt:lpstr>A125601968X_Latest</vt:lpstr>
      <vt:lpstr>A125601976X</vt:lpstr>
      <vt:lpstr>A125601976X_Data</vt:lpstr>
      <vt:lpstr>A125601976X_Latest</vt:lpstr>
      <vt:lpstr>A125601984X</vt:lpstr>
      <vt:lpstr>A125601984X_Data</vt:lpstr>
      <vt:lpstr>A125601984X_Latest</vt:lpstr>
      <vt:lpstr>A125601992X</vt:lpstr>
      <vt:lpstr>A125601992X_Data</vt:lpstr>
      <vt:lpstr>A125601992X_Latest</vt:lpstr>
      <vt:lpstr>A125602000R</vt:lpstr>
      <vt:lpstr>A125602000R_Data</vt:lpstr>
      <vt:lpstr>A125602000R_Latest</vt:lpstr>
      <vt:lpstr>A125602008J</vt:lpstr>
      <vt:lpstr>A125602008J_Data</vt:lpstr>
      <vt:lpstr>A125602008J_Latest</vt:lpstr>
      <vt:lpstr>A125602016J</vt:lpstr>
      <vt:lpstr>A125602016J_Data</vt:lpstr>
      <vt:lpstr>A125602016J_Latest</vt:lpstr>
      <vt:lpstr>A125602024J</vt:lpstr>
      <vt:lpstr>A125602024J_Data</vt:lpstr>
      <vt:lpstr>A125602024J_Latest</vt:lpstr>
      <vt:lpstr>A125602032J</vt:lpstr>
      <vt:lpstr>A125602032J_Data</vt:lpstr>
      <vt:lpstr>A125602032J_Latest</vt:lpstr>
      <vt:lpstr>A125602040J</vt:lpstr>
      <vt:lpstr>A125602040J_Data</vt:lpstr>
      <vt:lpstr>A125602040J_Latest</vt:lpstr>
      <vt:lpstr>A125602048A</vt:lpstr>
      <vt:lpstr>A125602048A_Data</vt:lpstr>
      <vt:lpstr>A125602048A_Latest</vt:lpstr>
      <vt:lpstr>A125602056A</vt:lpstr>
      <vt:lpstr>A125602056A_Data</vt:lpstr>
      <vt:lpstr>A125602056A_Latest</vt:lpstr>
      <vt:lpstr>A125602064A</vt:lpstr>
      <vt:lpstr>A125602064A_Data</vt:lpstr>
      <vt:lpstr>A125602064A_Latest</vt:lpstr>
      <vt:lpstr>A125602072A</vt:lpstr>
      <vt:lpstr>A125602072A_Data</vt:lpstr>
      <vt:lpstr>A125602072A_Latest</vt:lpstr>
      <vt:lpstr>A125602080A</vt:lpstr>
      <vt:lpstr>A125602080A_Data</vt:lpstr>
      <vt:lpstr>A125602080A_Latest</vt:lpstr>
      <vt:lpstr>A125602088V</vt:lpstr>
      <vt:lpstr>A125602088V_Data</vt:lpstr>
      <vt:lpstr>A125602088V_Latest</vt:lpstr>
      <vt:lpstr>A125602096V</vt:lpstr>
      <vt:lpstr>A125602096V_Data</vt:lpstr>
      <vt:lpstr>A125602096V_Latest</vt:lpstr>
      <vt:lpstr>A125602104J</vt:lpstr>
      <vt:lpstr>A125602104J_Data</vt:lpstr>
      <vt:lpstr>A125602104J_Latest</vt:lpstr>
      <vt:lpstr>A125602112J</vt:lpstr>
      <vt:lpstr>A125602112J_Data</vt:lpstr>
      <vt:lpstr>A125602112J_Latest</vt:lpstr>
      <vt:lpstr>A125602120J</vt:lpstr>
      <vt:lpstr>A125602120J_Data</vt:lpstr>
      <vt:lpstr>A125602120J_Latest</vt:lpstr>
      <vt:lpstr>A125602128A</vt:lpstr>
      <vt:lpstr>A125602128A_Data</vt:lpstr>
      <vt:lpstr>A125602128A_Latest</vt:lpstr>
      <vt:lpstr>A125602136A</vt:lpstr>
      <vt:lpstr>A125602136A_Data</vt:lpstr>
      <vt:lpstr>A125602136A_Latest</vt:lpstr>
      <vt:lpstr>A125602144A</vt:lpstr>
      <vt:lpstr>A125602144A_Data</vt:lpstr>
      <vt:lpstr>A125602144A_Latest</vt:lpstr>
      <vt:lpstr>A125602152A</vt:lpstr>
      <vt:lpstr>A125602152A_Data</vt:lpstr>
      <vt:lpstr>A125602152A_Latest</vt:lpstr>
      <vt:lpstr>A125602160A</vt:lpstr>
      <vt:lpstr>A125602160A_Data</vt:lpstr>
      <vt:lpstr>A125602160A_Latest</vt:lpstr>
      <vt:lpstr>A125602168V</vt:lpstr>
      <vt:lpstr>A125602168V_Data</vt:lpstr>
      <vt:lpstr>A125602168V_Latest</vt:lpstr>
      <vt:lpstr>A125602176V</vt:lpstr>
      <vt:lpstr>A125602176V_Data</vt:lpstr>
      <vt:lpstr>A125602176V_Latest</vt:lpstr>
      <vt:lpstr>A125602184V</vt:lpstr>
      <vt:lpstr>A125602184V_Data</vt:lpstr>
      <vt:lpstr>A125602184V_Latest</vt:lpstr>
      <vt:lpstr>A125602192V</vt:lpstr>
      <vt:lpstr>A125602192V_Data</vt:lpstr>
      <vt:lpstr>A125602192V_Latest</vt:lpstr>
      <vt:lpstr>A125602200J</vt:lpstr>
      <vt:lpstr>A125602200J_Data</vt:lpstr>
      <vt:lpstr>A125602200J_Latest</vt:lpstr>
      <vt:lpstr>A125602208A</vt:lpstr>
      <vt:lpstr>A125602208A_Data</vt:lpstr>
      <vt:lpstr>A125602208A_Latest</vt:lpstr>
      <vt:lpstr>A125602216A</vt:lpstr>
      <vt:lpstr>A125602216A_Data</vt:lpstr>
      <vt:lpstr>A125602216A_Latest</vt:lpstr>
      <vt:lpstr>A125602224A</vt:lpstr>
      <vt:lpstr>A125602224A_Data</vt:lpstr>
      <vt:lpstr>A125602224A_Latest</vt:lpstr>
      <vt:lpstr>A125602232A</vt:lpstr>
      <vt:lpstr>A125602232A_Data</vt:lpstr>
      <vt:lpstr>A125602232A_Latest</vt:lpstr>
      <vt:lpstr>A125602240A</vt:lpstr>
      <vt:lpstr>A125602240A_Data</vt:lpstr>
      <vt:lpstr>A125602240A_Latest</vt:lpstr>
      <vt:lpstr>A125602248V</vt:lpstr>
      <vt:lpstr>A125602248V_Data</vt:lpstr>
      <vt:lpstr>A125602248V_Latest</vt:lpstr>
      <vt:lpstr>A125602256V</vt:lpstr>
      <vt:lpstr>A125602256V_Data</vt:lpstr>
      <vt:lpstr>A125602256V_Latest</vt:lpstr>
      <vt:lpstr>A125602264V</vt:lpstr>
      <vt:lpstr>A125602264V_Data</vt:lpstr>
      <vt:lpstr>A125602264V_Latest</vt:lpstr>
      <vt:lpstr>A125602272V</vt:lpstr>
      <vt:lpstr>A125602272V_Data</vt:lpstr>
      <vt:lpstr>A125602272V_Latest</vt:lpstr>
      <vt:lpstr>A125602280V</vt:lpstr>
      <vt:lpstr>A125602280V_Data</vt:lpstr>
      <vt:lpstr>A125602280V_Latest</vt:lpstr>
      <vt:lpstr>A125602288L</vt:lpstr>
      <vt:lpstr>A125602288L_Data</vt:lpstr>
      <vt:lpstr>A125602288L_Latest</vt:lpstr>
      <vt:lpstr>A125602296L</vt:lpstr>
      <vt:lpstr>A125602296L_Data</vt:lpstr>
      <vt:lpstr>A125602296L_Latest</vt:lpstr>
      <vt:lpstr>A125602304A</vt:lpstr>
      <vt:lpstr>A125602304A_Data</vt:lpstr>
      <vt:lpstr>A125602304A_Latest</vt:lpstr>
      <vt:lpstr>A125602312A</vt:lpstr>
      <vt:lpstr>A125602312A_Data</vt:lpstr>
      <vt:lpstr>A125602312A_Latest</vt:lpstr>
      <vt:lpstr>A125602320A</vt:lpstr>
      <vt:lpstr>A125602320A_Data</vt:lpstr>
      <vt:lpstr>A125602320A_Latest</vt:lpstr>
      <vt:lpstr>A125602328V</vt:lpstr>
      <vt:lpstr>A125602328V_Data</vt:lpstr>
      <vt:lpstr>A125602328V_Latest</vt:lpstr>
      <vt:lpstr>A125602336V</vt:lpstr>
      <vt:lpstr>A125602336V_Data</vt:lpstr>
      <vt:lpstr>A125602336V_Latest</vt:lpstr>
      <vt:lpstr>A125602344V</vt:lpstr>
      <vt:lpstr>A125602344V_Data</vt:lpstr>
      <vt:lpstr>A125602344V_Latest</vt:lpstr>
      <vt:lpstr>A125602352V</vt:lpstr>
      <vt:lpstr>A125602352V_Data</vt:lpstr>
      <vt:lpstr>A125602352V_Latest</vt:lpstr>
      <vt:lpstr>A125602360V</vt:lpstr>
      <vt:lpstr>A125602360V_Data</vt:lpstr>
      <vt:lpstr>A125602360V_Latest</vt:lpstr>
      <vt:lpstr>A125602368L</vt:lpstr>
      <vt:lpstr>A125602368L_Data</vt:lpstr>
      <vt:lpstr>A125602368L_Latest</vt:lpstr>
      <vt:lpstr>A125602376L</vt:lpstr>
      <vt:lpstr>A125602376L_Data</vt:lpstr>
      <vt:lpstr>A125602376L_Latest</vt:lpstr>
      <vt:lpstr>A125602384L</vt:lpstr>
      <vt:lpstr>A125602384L_Data</vt:lpstr>
      <vt:lpstr>A125602384L_Latest</vt:lpstr>
      <vt:lpstr>A125602392L</vt:lpstr>
      <vt:lpstr>A125602392L_Data</vt:lpstr>
      <vt:lpstr>A125602392L_Latest</vt:lpstr>
      <vt:lpstr>A125602400A</vt:lpstr>
      <vt:lpstr>A125602400A_Data</vt:lpstr>
      <vt:lpstr>A125602400A_Latest</vt:lpstr>
      <vt:lpstr>A125602408V</vt:lpstr>
      <vt:lpstr>A125602408V_Data</vt:lpstr>
      <vt:lpstr>A125602408V_Latest</vt:lpstr>
      <vt:lpstr>A125602416V</vt:lpstr>
      <vt:lpstr>A125602416V_Data</vt:lpstr>
      <vt:lpstr>A125602416V_Latest</vt:lpstr>
      <vt:lpstr>A125602424V</vt:lpstr>
      <vt:lpstr>A125602424V_Data</vt:lpstr>
      <vt:lpstr>A125602424V_Latest</vt:lpstr>
      <vt:lpstr>A125602432V</vt:lpstr>
      <vt:lpstr>A125602432V_Data</vt:lpstr>
      <vt:lpstr>A125602432V_Latest</vt:lpstr>
      <vt:lpstr>A125602440V</vt:lpstr>
      <vt:lpstr>A125602440V_Data</vt:lpstr>
      <vt:lpstr>A125602440V_Latest</vt:lpstr>
      <vt:lpstr>A125602448L</vt:lpstr>
      <vt:lpstr>A125602448L_Data</vt:lpstr>
      <vt:lpstr>A125602448L_Latest</vt:lpstr>
      <vt:lpstr>A125602456L</vt:lpstr>
      <vt:lpstr>A125602456L_Data</vt:lpstr>
      <vt:lpstr>A125602456L_Latest</vt:lpstr>
      <vt:lpstr>A125602464L</vt:lpstr>
      <vt:lpstr>A125602464L_Data</vt:lpstr>
      <vt:lpstr>A125602464L_Latest</vt:lpstr>
      <vt:lpstr>A125602472L</vt:lpstr>
      <vt:lpstr>A125602472L_Data</vt:lpstr>
      <vt:lpstr>A125602472L_Latest</vt:lpstr>
      <vt:lpstr>A125602480L</vt:lpstr>
      <vt:lpstr>A125602480L_Data</vt:lpstr>
      <vt:lpstr>A125602480L_Latest</vt:lpstr>
      <vt:lpstr>A125602488F</vt:lpstr>
      <vt:lpstr>A125602488F_Data</vt:lpstr>
      <vt:lpstr>A125602488F_Latest</vt:lpstr>
      <vt:lpstr>A125602496F</vt:lpstr>
      <vt:lpstr>A125602496F_Data</vt:lpstr>
      <vt:lpstr>A125602496F_Latest</vt:lpstr>
      <vt:lpstr>A125602504V</vt:lpstr>
      <vt:lpstr>A125602504V_Data</vt:lpstr>
      <vt:lpstr>A125602504V_Latest</vt:lpstr>
      <vt:lpstr>A125602512V</vt:lpstr>
      <vt:lpstr>A125602512V_Data</vt:lpstr>
      <vt:lpstr>A125602512V_Latest</vt:lpstr>
      <vt:lpstr>A125602520V</vt:lpstr>
      <vt:lpstr>A125602520V_Data</vt:lpstr>
      <vt:lpstr>A125602520V_Latest</vt:lpstr>
      <vt:lpstr>A125602528L</vt:lpstr>
      <vt:lpstr>A125602528L_Data</vt:lpstr>
      <vt:lpstr>A125602528L_Latest</vt:lpstr>
      <vt:lpstr>A125602536L</vt:lpstr>
      <vt:lpstr>A125602536L_Data</vt:lpstr>
      <vt:lpstr>A125602536L_Latest</vt:lpstr>
      <vt:lpstr>A125602544L</vt:lpstr>
      <vt:lpstr>A125602544L_Data</vt:lpstr>
      <vt:lpstr>A125602544L_Latest</vt:lpstr>
      <vt:lpstr>A125602552L</vt:lpstr>
      <vt:lpstr>A125602552L_Data</vt:lpstr>
      <vt:lpstr>A125602552L_Latest</vt:lpstr>
      <vt:lpstr>A125602560L</vt:lpstr>
      <vt:lpstr>A125602560L_Data</vt:lpstr>
      <vt:lpstr>A125602560L_Latest</vt:lpstr>
      <vt:lpstr>A125602568F</vt:lpstr>
      <vt:lpstr>A125602568F_Data</vt:lpstr>
      <vt:lpstr>A125602568F_Latest</vt:lpstr>
      <vt:lpstr>A125602576F</vt:lpstr>
      <vt:lpstr>A125602576F_Data</vt:lpstr>
      <vt:lpstr>A125602576F_Latest</vt:lpstr>
      <vt:lpstr>A125602584F</vt:lpstr>
      <vt:lpstr>A125602584F_Data</vt:lpstr>
      <vt:lpstr>A125602584F_Latest</vt:lpstr>
      <vt:lpstr>A125602592F</vt:lpstr>
      <vt:lpstr>A125602592F_Data</vt:lpstr>
      <vt:lpstr>A125602592F_Latest</vt:lpstr>
      <vt:lpstr>A125602600V</vt:lpstr>
      <vt:lpstr>A125602600V_Data</vt:lpstr>
      <vt:lpstr>A125602600V_Latest</vt:lpstr>
      <vt:lpstr>A125602608L</vt:lpstr>
      <vt:lpstr>A125602608L_Data</vt:lpstr>
      <vt:lpstr>A125602608L_Latest</vt:lpstr>
      <vt:lpstr>A125602616L</vt:lpstr>
      <vt:lpstr>A125602616L_Data</vt:lpstr>
      <vt:lpstr>A125602616L_Latest</vt:lpstr>
      <vt:lpstr>A125602624L</vt:lpstr>
      <vt:lpstr>A125602624L_Data</vt:lpstr>
      <vt:lpstr>A125602624L_Latest</vt:lpstr>
      <vt:lpstr>A125602632L</vt:lpstr>
      <vt:lpstr>A125602632L_Data</vt:lpstr>
      <vt:lpstr>A125602632L_Latest</vt:lpstr>
      <vt:lpstr>A125602640L</vt:lpstr>
      <vt:lpstr>A125602640L_Data</vt:lpstr>
      <vt:lpstr>A125602640L_Latest</vt:lpstr>
      <vt:lpstr>A125602648F</vt:lpstr>
      <vt:lpstr>A125602648F_Data</vt:lpstr>
      <vt:lpstr>A125602648F_Latest</vt:lpstr>
      <vt:lpstr>A125602656F</vt:lpstr>
      <vt:lpstr>A125602656F_Data</vt:lpstr>
      <vt:lpstr>A125602656F_Latest</vt:lpstr>
      <vt:lpstr>A125602664F</vt:lpstr>
      <vt:lpstr>A125602664F_Data</vt:lpstr>
      <vt:lpstr>A125602664F_Latest</vt:lpstr>
      <vt:lpstr>A125602672F</vt:lpstr>
      <vt:lpstr>A125602672F_Data</vt:lpstr>
      <vt:lpstr>A125602672F_Latest</vt:lpstr>
      <vt:lpstr>A125602680F</vt:lpstr>
      <vt:lpstr>A125602680F_Data</vt:lpstr>
      <vt:lpstr>A125602680F_Latest</vt:lpstr>
      <vt:lpstr>A125602688X</vt:lpstr>
      <vt:lpstr>A125602688X_Data</vt:lpstr>
      <vt:lpstr>A125602688X_Latest</vt:lpstr>
      <vt:lpstr>A125602696X</vt:lpstr>
      <vt:lpstr>A125602696X_Data</vt:lpstr>
      <vt:lpstr>A125602696X_Latest</vt:lpstr>
      <vt:lpstr>A125602704L</vt:lpstr>
      <vt:lpstr>A125602704L_Data</vt:lpstr>
      <vt:lpstr>A125602704L_Latest</vt:lpstr>
      <vt:lpstr>A125602712L</vt:lpstr>
      <vt:lpstr>A125602712L_Data</vt:lpstr>
      <vt:lpstr>A125602712L_Latest</vt:lpstr>
      <vt:lpstr>A125602720L</vt:lpstr>
      <vt:lpstr>A125602720L_Data</vt:lpstr>
      <vt:lpstr>A125602720L_Latest</vt:lpstr>
      <vt:lpstr>A125602728F</vt:lpstr>
      <vt:lpstr>A125602728F_Data</vt:lpstr>
      <vt:lpstr>A125602728F_Latest</vt:lpstr>
      <vt:lpstr>A125602736F</vt:lpstr>
      <vt:lpstr>A125602736F_Data</vt:lpstr>
      <vt:lpstr>A125602736F_Latest</vt:lpstr>
      <vt:lpstr>A125602744F</vt:lpstr>
      <vt:lpstr>A125602744F_Data</vt:lpstr>
      <vt:lpstr>A125602744F_Latest</vt:lpstr>
      <vt:lpstr>A125602752F</vt:lpstr>
      <vt:lpstr>A125602752F_Data</vt:lpstr>
      <vt:lpstr>A125602752F_Latest</vt:lpstr>
      <vt:lpstr>A125602760F</vt:lpstr>
      <vt:lpstr>A125602760F_Data</vt:lpstr>
      <vt:lpstr>A125602760F_Latest</vt:lpstr>
      <vt:lpstr>A125602768X</vt:lpstr>
      <vt:lpstr>A125602768X_Data</vt:lpstr>
      <vt:lpstr>A125602768X_Latest</vt:lpstr>
      <vt:lpstr>A125602776X</vt:lpstr>
      <vt:lpstr>A125602776X_Data</vt:lpstr>
      <vt:lpstr>A125602776X_Latest</vt:lpstr>
      <vt:lpstr>A125602784X</vt:lpstr>
      <vt:lpstr>A125602784X_Data</vt:lpstr>
      <vt:lpstr>A125602784X_Latest</vt:lpstr>
      <vt:lpstr>A125602792X</vt:lpstr>
      <vt:lpstr>A125602792X_Data</vt:lpstr>
      <vt:lpstr>A125602792X_Latest</vt:lpstr>
      <vt:lpstr>A125602800L</vt:lpstr>
      <vt:lpstr>A125602800L_Data</vt:lpstr>
      <vt:lpstr>A125602800L_Latest</vt:lpstr>
      <vt:lpstr>A125602808F</vt:lpstr>
      <vt:lpstr>A125602808F_Data</vt:lpstr>
      <vt:lpstr>A125602808F_Latest</vt:lpstr>
      <vt:lpstr>A125602816F</vt:lpstr>
      <vt:lpstr>A125602816F_Data</vt:lpstr>
      <vt:lpstr>A125602816F_Latest</vt:lpstr>
      <vt:lpstr>A125602824F</vt:lpstr>
      <vt:lpstr>A125602824F_Data</vt:lpstr>
      <vt:lpstr>A125602824F_Latest</vt:lpstr>
      <vt:lpstr>A125602832F</vt:lpstr>
      <vt:lpstr>A125602832F_Data</vt:lpstr>
      <vt:lpstr>A125602832F_Latest</vt:lpstr>
      <vt:lpstr>A125602840F</vt:lpstr>
      <vt:lpstr>A125602840F_Data</vt:lpstr>
      <vt:lpstr>A125602840F_Latest</vt:lpstr>
      <vt:lpstr>A125602848X</vt:lpstr>
      <vt:lpstr>A125602848X_Data</vt:lpstr>
      <vt:lpstr>A125602848X_Latest</vt:lpstr>
      <vt:lpstr>A125602856X</vt:lpstr>
      <vt:lpstr>A125602856X_Data</vt:lpstr>
      <vt:lpstr>A125602856X_Latest</vt:lpstr>
      <vt:lpstr>A125602864X</vt:lpstr>
      <vt:lpstr>A125602864X_Data</vt:lpstr>
      <vt:lpstr>A125602864X_Latest</vt:lpstr>
      <vt:lpstr>A125602872X</vt:lpstr>
      <vt:lpstr>A125602872X_Data</vt:lpstr>
      <vt:lpstr>A125602872X_Latest</vt:lpstr>
      <vt:lpstr>A125602880X</vt:lpstr>
      <vt:lpstr>A125602880X_Data</vt:lpstr>
      <vt:lpstr>A125602880X_Latest</vt:lpstr>
      <vt:lpstr>A125602888T</vt:lpstr>
      <vt:lpstr>A125602888T_Data</vt:lpstr>
      <vt:lpstr>A125602888T_Latest</vt:lpstr>
      <vt:lpstr>A125602896T</vt:lpstr>
      <vt:lpstr>A125602896T_Data</vt:lpstr>
      <vt:lpstr>A125602896T_Latest</vt:lpstr>
      <vt:lpstr>A125602904F</vt:lpstr>
      <vt:lpstr>A125602904F_Data</vt:lpstr>
      <vt:lpstr>A125602904F_Latest</vt:lpstr>
      <vt:lpstr>A125602912F</vt:lpstr>
      <vt:lpstr>A125602912F_Data</vt:lpstr>
      <vt:lpstr>A125602912F_Latest</vt:lpstr>
      <vt:lpstr>A125602920F</vt:lpstr>
      <vt:lpstr>A125602920F_Data</vt:lpstr>
      <vt:lpstr>A125602920F_Latest</vt:lpstr>
      <vt:lpstr>A125602928X</vt:lpstr>
      <vt:lpstr>A125602928X_Data</vt:lpstr>
      <vt:lpstr>A125602928X_Latest</vt:lpstr>
      <vt:lpstr>A125602936X</vt:lpstr>
      <vt:lpstr>A125602936X_Data</vt:lpstr>
      <vt:lpstr>A125602936X_Latest</vt:lpstr>
      <vt:lpstr>A125602944X</vt:lpstr>
      <vt:lpstr>A125602944X_Data</vt:lpstr>
      <vt:lpstr>A125602944X_Latest</vt:lpstr>
      <vt:lpstr>A125602952X</vt:lpstr>
      <vt:lpstr>A125602952X_Data</vt:lpstr>
      <vt:lpstr>A125602952X_Latest</vt:lpstr>
      <vt:lpstr>A125602960X</vt:lpstr>
      <vt:lpstr>A125602960X_Data</vt:lpstr>
      <vt:lpstr>A125602960X_Latest</vt:lpstr>
      <vt:lpstr>A125602968T</vt:lpstr>
      <vt:lpstr>A125602968T_Data</vt:lpstr>
      <vt:lpstr>A125602968T_Latest</vt:lpstr>
      <vt:lpstr>A125602976T</vt:lpstr>
      <vt:lpstr>A125602976T_Data</vt:lpstr>
      <vt:lpstr>A125602976T_Latest</vt:lpstr>
      <vt:lpstr>A125602984T</vt:lpstr>
      <vt:lpstr>A125602984T_Data</vt:lpstr>
      <vt:lpstr>A125602984T_Latest</vt:lpstr>
      <vt:lpstr>A125602992T</vt:lpstr>
      <vt:lpstr>A125602992T_Data</vt:lpstr>
      <vt:lpstr>A125602992T_Latest</vt:lpstr>
      <vt:lpstr>A125603000J</vt:lpstr>
      <vt:lpstr>A125603000J_Data</vt:lpstr>
      <vt:lpstr>A125603000J_Latest</vt:lpstr>
      <vt:lpstr>A125603008A</vt:lpstr>
      <vt:lpstr>A125603008A_Data</vt:lpstr>
      <vt:lpstr>A125603008A_Latest</vt:lpstr>
      <vt:lpstr>A125603016A</vt:lpstr>
      <vt:lpstr>A125603016A_Data</vt:lpstr>
      <vt:lpstr>A125603016A_Latest</vt:lpstr>
      <vt:lpstr>A125603024A</vt:lpstr>
      <vt:lpstr>A125603024A_Data</vt:lpstr>
      <vt:lpstr>A125603024A_Latest</vt:lpstr>
      <vt:lpstr>A125603032A</vt:lpstr>
      <vt:lpstr>A125603032A_Data</vt:lpstr>
      <vt:lpstr>A125603032A_Latest</vt:lpstr>
      <vt:lpstr>A125603040A</vt:lpstr>
      <vt:lpstr>A125603040A_Data</vt:lpstr>
      <vt:lpstr>A125603040A_Latest</vt:lpstr>
      <vt:lpstr>A125603048V</vt:lpstr>
      <vt:lpstr>A125603048V_Data</vt:lpstr>
      <vt:lpstr>A125603048V_Latest</vt:lpstr>
      <vt:lpstr>A125603056V</vt:lpstr>
      <vt:lpstr>A125603056V_Data</vt:lpstr>
      <vt:lpstr>A125603056V_Latest</vt:lpstr>
      <vt:lpstr>A125603064V</vt:lpstr>
      <vt:lpstr>A125603064V_Data</vt:lpstr>
      <vt:lpstr>A125603064V_Latest</vt:lpstr>
      <vt:lpstr>A125603072V</vt:lpstr>
      <vt:lpstr>A125603072V_Data</vt:lpstr>
      <vt:lpstr>A125603072V_Latest</vt:lpstr>
      <vt:lpstr>A125603080V</vt:lpstr>
      <vt:lpstr>A125603080V_Data</vt:lpstr>
      <vt:lpstr>A125603080V_Latest</vt:lpstr>
      <vt:lpstr>A125603088L</vt:lpstr>
      <vt:lpstr>A125603088L_Data</vt:lpstr>
      <vt:lpstr>A125603088L_Latest</vt:lpstr>
      <vt:lpstr>A125603096L</vt:lpstr>
      <vt:lpstr>A125603096L_Data</vt:lpstr>
      <vt:lpstr>A125603096L_Latest</vt:lpstr>
      <vt:lpstr>A125603104A</vt:lpstr>
      <vt:lpstr>A125603104A_Data</vt:lpstr>
      <vt:lpstr>A125603104A_Latest</vt:lpstr>
      <vt:lpstr>A125603112A</vt:lpstr>
      <vt:lpstr>A125603112A_Data</vt:lpstr>
      <vt:lpstr>A125603112A_Latest</vt:lpstr>
      <vt:lpstr>A125603120A</vt:lpstr>
      <vt:lpstr>A125603120A_Data</vt:lpstr>
      <vt:lpstr>A125603120A_Latest</vt:lpstr>
      <vt:lpstr>A125603128V</vt:lpstr>
      <vt:lpstr>A125603128V_Data</vt:lpstr>
      <vt:lpstr>A125603128V_Latest</vt:lpstr>
      <vt:lpstr>A125603136V</vt:lpstr>
      <vt:lpstr>A125603136V_Data</vt:lpstr>
      <vt:lpstr>A125603136V_Latest</vt:lpstr>
      <vt:lpstr>A125603144V</vt:lpstr>
      <vt:lpstr>A125603144V_Data</vt:lpstr>
      <vt:lpstr>A125603144V_Latest</vt:lpstr>
      <vt:lpstr>A125603152V</vt:lpstr>
      <vt:lpstr>A125603152V_Data</vt:lpstr>
      <vt:lpstr>A125603152V_Latest</vt:lpstr>
      <vt:lpstr>A125603160V</vt:lpstr>
      <vt:lpstr>A125603160V_Data</vt:lpstr>
      <vt:lpstr>A125603160V_Latest</vt:lpstr>
      <vt:lpstr>A125603168L</vt:lpstr>
      <vt:lpstr>A125603168L_Data</vt:lpstr>
      <vt:lpstr>A125603168L_Latest</vt:lpstr>
      <vt:lpstr>A125603176L</vt:lpstr>
      <vt:lpstr>A125603176L_Data</vt:lpstr>
      <vt:lpstr>A125603176L_Latest</vt:lpstr>
      <vt:lpstr>A125603184L</vt:lpstr>
      <vt:lpstr>A125603184L_Data</vt:lpstr>
      <vt:lpstr>A125603184L_Latest</vt:lpstr>
      <vt:lpstr>A125603192L</vt:lpstr>
      <vt:lpstr>A125603192L_Data</vt:lpstr>
      <vt:lpstr>A125603192L_Latest</vt:lpstr>
      <vt:lpstr>A125603200A</vt:lpstr>
      <vt:lpstr>A125603200A_Data</vt:lpstr>
      <vt:lpstr>A125603200A_Latest</vt:lpstr>
      <vt:lpstr>A125603208V</vt:lpstr>
      <vt:lpstr>A125603208V_Data</vt:lpstr>
      <vt:lpstr>A125603208V_Latest</vt:lpstr>
      <vt:lpstr>A125603216V</vt:lpstr>
      <vt:lpstr>A125603216V_Data</vt:lpstr>
      <vt:lpstr>A125603216V_Latest</vt:lpstr>
      <vt:lpstr>A125603224V</vt:lpstr>
      <vt:lpstr>A125603224V_Data</vt:lpstr>
      <vt:lpstr>A125603224V_Latest</vt:lpstr>
      <vt:lpstr>A125603232V</vt:lpstr>
      <vt:lpstr>A125603232V_Data</vt:lpstr>
      <vt:lpstr>A125603232V_Latest</vt:lpstr>
      <vt:lpstr>A125603240V</vt:lpstr>
      <vt:lpstr>A125603240V_Data</vt:lpstr>
      <vt:lpstr>A125603240V_Latest</vt:lpstr>
      <vt:lpstr>A125603248L</vt:lpstr>
      <vt:lpstr>A125603248L_Data</vt:lpstr>
      <vt:lpstr>A125603248L_Latest</vt:lpstr>
      <vt:lpstr>A125603256L</vt:lpstr>
      <vt:lpstr>A125603256L_Data</vt:lpstr>
      <vt:lpstr>A125603256L_Latest</vt:lpstr>
      <vt:lpstr>A125603264L</vt:lpstr>
      <vt:lpstr>A125603264L_Data</vt:lpstr>
      <vt:lpstr>A125603264L_Latest</vt:lpstr>
      <vt:lpstr>A125603272L</vt:lpstr>
      <vt:lpstr>A125603272L_Data</vt:lpstr>
      <vt:lpstr>A125603272L_Latest</vt:lpstr>
      <vt:lpstr>A125603280L</vt:lpstr>
      <vt:lpstr>A125603280L_Data</vt:lpstr>
      <vt:lpstr>A125603280L_Latest</vt:lpstr>
      <vt:lpstr>A125603288F</vt:lpstr>
      <vt:lpstr>A125603288F_Data</vt:lpstr>
      <vt:lpstr>A125603288F_Latest</vt:lpstr>
      <vt:lpstr>A125603296F</vt:lpstr>
      <vt:lpstr>A125603296F_Data</vt:lpstr>
      <vt:lpstr>A125603296F_Latest</vt:lpstr>
      <vt:lpstr>A125603304V</vt:lpstr>
      <vt:lpstr>A125603304V_Data</vt:lpstr>
      <vt:lpstr>A125603304V_Latest</vt:lpstr>
      <vt:lpstr>A125603312V</vt:lpstr>
      <vt:lpstr>A125603312V_Data</vt:lpstr>
      <vt:lpstr>A125603312V_Latest</vt:lpstr>
      <vt:lpstr>A125603320V</vt:lpstr>
      <vt:lpstr>A125603320V_Data</vt:lpstr>
      <vt:lpstr>A125603320V_Latest</vt:lpstr>
      <vt:lpstr>A125603328L</vt:lpstr>
      <vt:lpstr>A125603328L_Data</vt:lpstr>
      <vt:lpstr>A125603328L_Latest</vt:lpstr>
      <vt:lpstr>A125603336L</vt:lpstr>
      <vt:lpstr>A125603336L_Data</vt:lpstr>
      <vt:lpstr>A125603336L_Latest</vt:lpstr>
      <vt:lpstr>A125603344L</vt:lpstr>
      <vt:lpstr>A125603344L_Data</vt:lpstr>
      <vt:lpstr>A125603344L_Latest</vt:lpstr>
      <vt:lpstr>A125603352L</vt:lpstr>
      <vt:lpstr>A125603352L_Data</vt:lpstr>
      <vt:lpstr>A125603352L_Latest</vt:lpstr>
      <vt:lpstr>A125603360L</vt:lpstr>
      <vt:lpstr>A125603360L_Data</vt:lpstr>
      <vt:lpstr>A125603360L_Latest</vt:lpstr>
      <vt:lpstr>A125603368F</vt:lpstr>
      <vt:lpstr>A125603368F_Data</vt:lpstr>
      <vt:lpstr>A125603368F_Latest</vt:lpstr>
      <vt:lpstr>A125603376F</vt:lpstr>
      <vt:lpstr>A125603376F_Data</vt:lpstr>
      <vt:lpstr>A125603376F_Latest</vt:lpstr>
      <vt:lpstr>A125603384F</vt:lpstr>
      <vt:lpstr>A125603384F_Data</vt:lpstr>
      <vt:lpstr>A125603384F_Latest</vt:lpstr>
      <vt:lpstr>A125603392F</vt:lpstr>
      <vt:lpstr>A125603392F_Data</vt:lpstr>
      <vt:lpstr>A125603392F_Latest</vt:lpstr>
      <vt:lpstr>A125603400V</vt:lpstr>
      <vt:lpstr>A125603400V_Data</vt:lpstr>
      <vt:lpstr>A125603400V_Latest</vt:lpstr>
      <vt:lpstr>A125603408L</vt:lpstr>
      <vt:lpstr>A125603408L_Data</vt:lpstr>
      <vt:lpstr>A125603408L_Latest</vt:lpstr>
      <vt:lpstr>A125603416L</vt:lpstr>
      <vt:lpstr>A125603416L_Data</vt:lpstr>
      <vt:lpstr>A125603416L_Latest</vt:lpstr>
      <vt:lpstr>A125603424L</vt:lpstr>
      <vt:lpstr>A125603424L_Data</vt:lpstr>
      <vt:lpstr>A125603424L_Latest</vt:lpstr>
      <vt:lpstr>A125603432L</vt:lpstr>
      <vt:lpstr>A125603432L_Data</vt:lpstr>
      <vt:lpstr>A125603432L_Latest</vt:lpstr>
      <vt:lpstr>A125603440L</vt:lpstr>
      <vt:lpstr>A125603440L_Data</vt:lpstr>
      <vt:lpstr>A125603440L_Latest</vt:lpstr>
      <vt:lpstr>A125603448F</vt:lpstr>
      <vt:lpstr>A125603448F_Data</vt:lpstr>
      <vt:lpstr>A125603448F_Latest</vt:lpstr>
      <vt:lpstr>A125603456F</vt:lpstr>
      <vt:lpstr>A125603456F_Data</vt:lpstr>
      <vt:lpstr>A125603456F_Latest</vt:lpstr>
      <vt:lpstr>A125603464F</vt:lpstr>
      <vt:lpstr>A125603464F_Data</vt:lpstr>
      <vt:lpstr>A125603464F_Latest</vt:lpstr>
      <vt:lpstr>A125603472F</vt:lpstr>
      <vt:lpstr>A125603472F_Data</vt:lpstr>
      <vt:lpstr>A125603472F_Latest</vt:lpstr>
      <vt:lpstr>A125603480F</vt:lpstr>
      <vt:lpstr>A125603480F_Data</vt:lpstr>
      <vt:lpstr>A125603480F_Latest</vt:lpstr>
      <vt:lpstr>A125603488X</vt:lpstr>
      <vt:lpstr>A125603488X_Data</vt:lpstr>
      <vt:lpstr>A125603488X_Latest</vt:lpstr>
      <vt:lpstr>A125603496X</vt:lpstr>
      <vt:lpstr>A125603496X_Data</vt:lpstr>
      <vt:lpstr>A125603496X_Latest</vt:lpstr>
      <vt:lpstr>A125603504L</vt:lpstr>
      <vt:lpstr>A125603504L_Data</vt:lpstr>
      <vt:lpstr>A125603504L_Latest</vt:lpstr>
      <vt:lpstr>A125603512L</vt:lpstr>
      <vt:lpstr>A125603512L_Data</vt:lpstr>
      <vt:lpstr>A125603512L_Latest</vt:lpstr>
      <vt:lpstr>A125603520L</vt:lpstr>
      <vt:lpstr>A125603520L_Data</vt:lpstr>
      <vt:lpstr>A125603520L_Latest</vt:lpstr>
      <vt:lpstr>A125603528F</vt:lpstr>
      <vt:lpstr>A125603528F_Data</vt:lpstr>
      <vt:lpstr>A125603528F_Latest</vt:lpstr>
      <vt:lpstr>A125603536F</vt:lpstr>
      <vt:lpstr>A125603536F_Data</vt:lpstr>
      <vt:lpstr>A125603536F_Latest</vt:lpstr>
      <vt:lpstr>A125603544F</vt:lpstr>
      <vt:lpstr>A125603544F_Data</vt:lpstr>
      <vt:lpstr>A125603544F_Latest</vt:lpstr>
      <vt:lpstr>A125603552F</vt:lpstr>
      <vt:lpstr>A125603552F_Data</vt:lpstr>
      <vt:lpstr>A125603552F_Latest</vt:lpstr>
      <vt:lpstr>A125603560F</vt:lpstr>
      <vt:lpstr>A125603560F_Data</vt:lpstr>
      <vt:lpstr>A125603560F_Latest</vt:lpstr>
      <vt:lpstr>A125603568X</vt:lpstr>
      <vt:lpstr>A125603568X_Data</vt:lpstr>
      <vt:lpstr>A125603568X_Latest</vt:lpstr>
      <vt:lpstr>A125603576X</vt:lpstr>
      <vt:lpstr>A125603576X_Data</vt:lpstr>
      <vt:lpstr>A125603576X_Latest</vt:lpstr>
      <vt:lpstr>A125603584X</vt:lpstr>
      <vt:lpstr>A125603584X_Data</vt:lpstr>
      <vt:lpstr>A125603584X_Latest</vt:lpstr>
      <vt:lpstr>A125603592X</vt:lpstr>
      <vt:lpstr>A125603592X_Data</vt:lpstr>
      <vt:lpstr>A125603592X_Latest</vt:lpstr>
      <vt:lpstr>A125603600L</vt:lpstr>
      <vt:lpstr>A125603600L_Data</vt:lpstr>
      <vt:lpstr>A125603600L_Latest</vt:lpstr>
      <vt:lpstr>A125603608F</vt:lpstr>
      <vt:lpstr>A125603608F_Data</vt:lpstr>
      <vt:lpstr>A125603608F_Latest</vt:lpstr>
      <vt:lpstr>A125603616F</vt:lpstr>
      <vt:lpstr>A125603616F_Data</vt:lpstr>
      <vt:lpstr>A125603616F_Latest</vt:lpstr>
      <vt:lpstr>A125603624F</vt:lpstr>
      <vt:lpstr>A125603624F_Data</vt:lpstr>
      <vt:lpstr>A125603624F_Latest</vt:lpstr>
      <vt:lpstr>A125603632F</vt:lpstr>
      <vt:lpstr>A125603632F_Data</vt:lpstr>
      <vt:lpstr>A125603632F_Latest</vt:lpstr>
      <vt:lpstr>A125603640F</vt:lpstr>
      <vt:lpstr>A125603640F_Data</vt:lpstr>
      <vt:lpstr>A125603640F_Latest</vt:lpstr>
      <vt:lpstr>A125603648X</vt:lpstr>
      <vt:lpstr>A125603648X_Data</vt:lpstr>
      <vt:lpstr>A125603648X_Latest</vt:lpstr>
      <vt:lpstr>A125603656X</vt:lpstr>
      <vt:lpstr>A125603656X_Data</vt:lpstr>
      <vt:lpstr>A125603656X_Latest</vt:lpstr>
      <vt:lpstr>A125603664X</vt:lpstr>
      <vt:lpstr>A125603664X_Data</vt:lpstr>
      <vt:lpstr>A125603664X_Latest</vt:lpstr>
      <vt:lpstr>A125603672X</vt:lpstr>
      <vt:lpstr>A125603672X_Data</vt:lpstr>
      <vt:lpstr>A125603672X_Latest</vt:lpstr>
      <vt:lpstr>A125603680X</vt:lpstr>
      <vt:lpstr>A125603680X_Data</vt:lpstr>
      <vt:lpstr>A125603680X_Latest</vt:lpstr>
      <vt:lpstr>A125603688T</vt:lpstr>
      <vt:lpstr>A125603688T_Data</vt:lpstr>
      <vt:lpstr>A125603688T_Latest</vt:lpstr>
      <vt:lpstr>A125603696T</vt:lpstr>
      <vt:lpstr>A125603696T_Data</vt:lpstr>
      <vt:lpstr>A125603696T_Latest</vt:lpstr>
      <vt:lpstr>A125603704F</vt:lpstr>
      <vt:lpstr>A125603704F_Data</vt:lpstr>
      <vt:lpstr>A125603704F_Latest</vt:lpstr>
      <vt:lpstr>A125603712F</vt:lpstr>
      <vt:lpstr>A125603712F_Data</vt:lpstr>
      <vt:lpstr>A125603712F_Latest</vt:lpstr>
      <vt:lpstr>A125603720F</vt:lpstr>
      <vt:lpstr>A125603720F_Data</vt:lpstr>
      <vt:lpstr>A125603720F_Latest</vt:lpstr>
      <vt:lpstr>A125603728X</vt:lpstr>
      <vt:lpstr>A125603728X_Data</vt:lpstr>
      <vt:lpstr>A125603728X_Latest</vt:lpstr>
      <vt:lpstr>A125603736X</vt:lpstr>
      <vt:lpstr>A125603736X_Data</vt:lpstr>
      <vt:lpstr>A125603736X_Latest</vt:lpstr>
      <vt:lpstr>A125603744X</vt:lpstr>
      <vt:lpstr>A125603744X_Data</vt:lpstr>
      <vt:lpstr>A125603744X_Latest</vt:lpstr>
      <vt:lpstr>A125603752X</vt:lpstr>
      <vt:lpstr>A125603752X_Data</vt:lpstr>
      <vt:lpstr>A125603752X_Latest</vt:lpstr>
      <vt:lpstr>A125603760X</vt:lpstr>
      <vt:lpstr>A125603760X_Data</vt:lpstr>
      <vt:lpstr>A125603760X_Latest</vt:lpstr>
      <vt:lpstr>A125603768T</vt:lpstr>
      <vt:lpstr>A125603768T_Data</vt:lpstr>
      <vt:lpstr>A125603768T_Latest</vt:lpstr>
      <vt:lpstr>A125603776T</vt:lpstr>
      <vt:lpstr>A125603776T_Data</vt:lpstr>
      <vt:lpstr>A125603776T_Latest</vt:lpstr>
      <vt:lpstr>A125603784T</vt:lpstr>
      <vt:lpstr>A125603784T_Data</vt:lpstr>
      <vt:lpstr>A125603784T_Latest</vt:lpstr>
      <vt:lpstr>A125603792T</vt:lpstr>
      <vt:lpstr>A125603792T_Data</vt:lpstr>
      <vt:lpstr>A125603792T_Latest</vt:lpstr>
      <vt:lpstr>A125603800F</vt:lpstr>
      <vt:lpstr>A125603800F_Data</vt:lpstr>
      <vt:lpstr>A125603800F_Latest</vt:lpstr>
      <vt:lpstr>A125603808X</vt:lpstr>
      <vt:lpstr>A125603808X_Data</vt:lpstr>
      <vt:lpstr>A125603808X_Latest</vt:lpstr>
      <vt:lpstr>A125603816X</vt:lpstr>
      <vt:lpstr>A125603816X_Data</vt:lpstr>
      <vt:lpstr>A125603816X_Latest</vt:lpstr>
      <vt:lpstr>A125603824X</vt:lpstr>
      <vt:lpstr>A125603824X_Data</vt:lpstr>
      <vt:lpstr>A125603824X_Latest</vt:lpstr>
      <vt:lpstr>A125603832X</vt:lpstr>
      <vt:lpstr>A125603832X_Data</vt:lpstr>
      <vt:lpstr>A125603832X_Latest</vt:lpstr>
      <vt:lpstr>A125603840X</vt:lpstr>
      <vt:lpstr>A125603840X_Data</vt:lpstr>
      <vt:lpstr>A125603840X_Latest</vt:lpstr>
      <vt:lpstr>A125603848T</vt:lpstr>
      <vt:lpstr>A125603848T_Data</vt:lpstr>
      <vt:lpstr>A125603848T_Latest</vt:lpstr>
      <vt:lpstr>A125603856T</vt:lpstr>
      <vt:lpstr>A125603856T_Data</vt:lpstr>
      <vt:lpstr>A125603856T_Latest</vt:lpstr>
      <vt:lpstr>A125603864T</vt:lpstr>
      <vt:lpstr>A125603864T_Data</vt:lpstr>
      <vt:lpstr>A125603864T_Latest</vt:lpstr>
      <vt:lpstr>A125603872T</vt:lpstr>
      <vt:lpstr>A125603872T_Data</vt:lpstr>
      <vt:lpstr>A125603872T_Latest</vt:lpstr>
      <vt:lpstr>A125603880T</vt:lpstr>
      <vt:lpstr>A125603880T_Data</vt:lpstr>
      <vt:lpstr>A125603880T_Latest</vt:lpstr>
      <vt:lpstr>A125603888K</vt:lpstr>
      <vt:lpstr>A125603888K_Data</vt:lpstr>
      <vt:lpstr>A125603888K_Latest</vt:lpstr>
      <vt:lpstr>A125603896K</vt:lpstr>
      <vt:lpstr>A125603896K_Data</vt:lpstr>
      <vt:lpstr>A125603896K_Latest</vt:lpstr>
      <vt:lpstr>A125603904X</vt:lpstr>
      <vt:lpstr>A125603904X_Data</vt:lpstr>
      <vt:lpstr>A125603904X_Latest</vt:lpstr>
      <vt:lpstr>A125603912X</vt:lpstr>
      <vt:lpstr>A125603912X_Data</vt:lpstr>
      <vt:lpstr>A125603912X_Latest</vt:lpstr>
      <vt:lpstr>A125603920X</vt:lpstr>
      <vt:lpstr>A125603920X_Data</vt:lpstr>
      <vt:lpstr>A125603920X_Latest</vt:lpstr>
      <vt:lpstr>A125603928T</vt:lpstr>
      <vt:lpstr>A125603928T_Data</vt:lpstr>
      <vt:lpstr>A125603928T_Latest</vt:lpstr>
      <vt:lpstr>A125603936T</vt:lpstr>
      <vt:lpstr>A125603936T_Data</vt:lpstr>
      <vt:lpstr>A125603936T_Latest</vt:lpstr>
      <vt:lpstr>A125603944T</vt:lpstr>
      <vt:lpstr>A125603944T_Data</vt:lpstr>
      <vt:lpstr>A125603944T_Latest</vt:lpstr>
      <vt:lpstr>A125603952T</vt:lpstr>
      <vt:lpstr>A125603952T_Data</vt:lpstr>
      <vt:lpstr>A125603952T_Latest</vt:lpstr>
      <vt:lpstr>A125603960T</vt:lpstr>
      <vt:lpstr>A125603960T_Data</vt:lpstr>
      <vt:lpstr>A125603960T_Latest</vt:lpstr>
      <vt:lpstr>A125603968K</vt:lpstr>
      <vt:lpstr>A125603968K_Data</vt:lpstr>
      <vt:lpstr>A125603968K_Latest</vt:lpstr>
      <vt:lpstr>A125603976K</vt:lpstr>
      <vt:lpstr>A125603976K_Data</vt:lpstr>
      <vt:lpstr>A125603976K_Latest</vt:lpstr>
      <vt:lpstr>A125603984K</vt:lpstr>
      <vt:lpstr>A125603984K_Data</vt:lpstr>
      <vt:lpstr>A125603984K_Latest</vt:lpstr>
      <vt:lpstr>A125603992K</vt:lpstr>
      <vt:lpstr>A125603992K_Data</vt:lpstr>
      <vt:lpstr>A125603992K_Latest</vt:lpstr>
      <vt:lpstr>A125604000A</vt:lpstr>
      <vt:lpstr>A125604000A_Data</vt:lpstr>
      <vt:lpstr>A125604000A_Latest</vt:lpstr>
      <vt:lpstr>A125604008V</vt:lpstr>
      <vt:lpstr>A125604008V_Data</vt:lpstr>
      <vt:lpstr>A125604008V_Latest</vt:lpstr>
      <vt:lpstr>A125604016V</vt:lpstr>
      <vt:lpstr>A125604016V_Data</vt:lpstr>
      <vt:lpstr>A125604016V_Latest</vt:lpstr>
      <vt:lpstr>A125604024V</vt:lpstr>
      <vt:lpstr>A125604024V_Data</vt:lpstr>
      <vt:lpstr>A125604024V_Latest</vt:lpstr>
      <vt:lpstr>A125604032V</vt:lpstr>
      <vt:lpstr>A125604032V_Data</vt:lpstr>
      <vt:lpstr>A125604032V_Latest</vt:lpstr>
      <vt:lpstr>A125604040V</vt:lpstr>
      <vt:lpstr>A125604040V_Data</vt:lpstr>
      <vt:lpstr>A125604040V_Latest</vt:lpstr>
      <vt:lpstr>A125604048L</vt:lpstr>
      <vt:lpstr>A125604048L_Data</vt:lpstr>
      <vt:lpstr>A125604048L_Latest</vt:lpstr>
      <vt:lpstr>A125604056L</vt:lpstr>
      <vt:lpstr>A125604056L_Data</vt:lpstr>
      <vt:lpstr>A125604056L_Latest</vt:lpstr>
      <vt:lpstr>A125604064L</vt:lpstr>
      <vt:lpstr>A125604064L_Data</vt:lpstr>
      <vt:lpstr>A125604064L_Latest</vt:lpstr>
      <vt:lpstr>A125604072L</vt:lpstr>
      <vt:lpstr>A125604072L_Data</vt:lpstr>
      <vt:lpstr>A125604072L_Latest</vt:lpstr>
      <vt:lpstr>A125604080L</vt:lpstr>
      <vt:lpstr>A125604080L_Data</vt:lpstr>
      <vt:lpstr>A125604080L_Latest</vt:lpstr>
      <vt:lpstr>A125604088F</vt:lpstr>
      <vt:lpstr>A125604088F_Data</vt:lpstr>
      <vt:lpstr>A125604088F_Latest</vt:lpstr>
      <vt:lpstr>A125604096F</vt:lpstr>
      <vt:lpstr>A125604096F_Data</vt:lpstr>
      <vt:lpstr>A125604096F_Latest</vt:lpstr>
      <vt:lpstr>A125604104V</vt:lpstr>
      <vt:lpstr>A125604104V_Data</vt:lpstr>
      <vt:lpstr>A125604104V_Latest</vt:lpstr>
      <vt:lpstr>A125604112V</vt:lpstr>
      <vt:lpstr>A125604112V_Data</vt:lpstr>
      <vt:lpstr>A125604112V_Latest</vt:lpstr>
      <vt:lpstr>A125604120V</vt:lpstr>
      <vt:lpstr>A125604120V_Data</vt:lpstr>
      <vt:lpstr>A125604120V_Latest</vt:lpstr>
      <vt:lpstr>A125604128L</vt:lpstr>
      <vt:lpstr>A125604128L_Data</vt:lpstr>
      <vt:lpstr>A125604128L_Latest</vt:lpstr>
      <vt:lpstr>A125604136L</vt:lpstr>
      <vt:lpstr>A125604136L_Data</vt:lpstr>
      <vt:lpstr>A125604136L_Latest</vt:lpstr>
      <vt:lpstr>A125604144L</vt:lpstr>
      <vt:lpstr>A125604144L_Data</vt:lpstr>
      <vt:lpstr>A125604144L_Latest</vt:lpstr>
      <vt:lpstr>A125604152L</vt:lpstr>
      <vt:lpstr>A125604152L_Data</vt:lpstr>
      <vt:lpstr>A125604152L_Latest</vt:lpstr>
      <vt:lpstr>A125604160L</vt:lpstr>
      <vt:lpstr>A125604160L_Data</vt:lpstr>
      <vt:lpstr>A125604160L_Latest</vt:lpstr>
      <vt:lpstr>A125604168F</vt:lpstr>
      <vt:lpstr>A125604168F_Data</vt:lpstr>
      <vt:lpstr>A125604168F_Latest</vt:lpstr>
      <vt:lpstr>A125604176F</vt:lpstr>
      <vt:lpstr>A125604176F_Data</vt:lpstr>
      <vt:lpstr>A125604176F_Latest</vt:lpstr>
      <vt:lpstr>A125604184F</vt:lpstr>
      <vt:lpstr>A125604184F_Data</vt:lpstr>
      <vt:lpstr>A125604184F_Latest</vt:lpstr>
      <vt:lpstr>A125604192F</vt:lpstr>
      <vt:lpstr>A125604192F_Data</vt:lpstr>
      <vt:lpstr>A125604192F_Latest</vt:lpstr>
      <vt:lpstr>A125604200V</vt:lpstr>
      <vt:lpstr>A125604200V_Data</vt:lpstr>
      <vt:lpstr>A125604200V_Latest</vt:lpstr>
      <vt:lpstr>A125604208L</vt:lpstr>
      <vt:lpstr>A125604208L_Data</vt:lpstr>
      <vt:lpstr>A125604208L_Latest</vt:lpstr>
      <vt:lpstr>A125604216L</vt:lpstr>
      <vt:lpstr>A125604216L_Data</vt:lpstr>
      <vt:lpstr>A125604216L_Latest</vt:lpstr>
      <vt:lpstr>A125604224L</vt:lpstr>
      <vt:lpstr>A125604224L_Data</vt:lpstr>
      <vt:lpstr>A125604224L_Latest</vt:lpstr>
      <vt:lpstr>A125604232L</vt:lpstr>
      <vt:lpstr>A125604232L_Data</vt:lpstr>
      <vt:lpstr>A125604232L_Latest</vt:lpstr>
      <vt:lpstr>A125604240L</vt:lpstr>
      <vt:lpstr>A125604240L_Data</vt:lpstr>
      <vt:lpstr>A125604240L_Latest</vt:lpstr>
      <vt:lpstr>A125604248F</vt:lpstr>
      <vt:lpstr>A125604248F_Data</vt:lpstr>
      <vt:lpstr>A125604248F_Latest</vt:lpstr>
      <vt:lpstr>A125604256F</vt:lpstr>
      <vt:lpstr>A125604256F_Data</vt:lpstr>
      <vt:lpstr>A125604256F_Latest</vt:lpstr>
      <vt:lpstr>A125604264F</vt:lpstr>
      <vt:lpstr>A125604264F_Data</vt:lpstr>
      <vt:lpstr>A125604264F_Latest</vt:lpstr>
      <vt:lpstr>A125604272F</vt:lpstr>
      <vt:lpstr>A125604272F_Data</vt:lpstr>
      <vt:lpstr>A125604272F_Latest</vt:lpstr>
      <vt:lpstr>A125604280F</vt:lpstr>
      <vt:lpstr>A125604280F_Data</vt:lpstr>
      <vt:lpstr>A125604280F_Latest</vt:lpstr>
      <vt:lpstr>A125604288X</vt:lpstr>
      <vt:lpstr>A125604288X_Data</vt:lpstr>
      <vt:lpstr>A125604288X_Latest</vt:lpstr>
      <vt:lpstr>A125604296X</vt:lpstr>
      <vt:lpstr>A125604296X_Data</vt:lpstr>
      <vt:lpstr>A125604296X_Latest</vt:lpstr>
      <vt:lpstr>A125604304L</vt:lpstr>
      <vt:lpstr>A125604304L_Data</vt:lpstr>
      <vt:lpstr>A125604304L_Latest</vt:lpstr>
      <vt:lpstr>A125604312L</vt:lpstr>
      <vt:lpstr>A125604312L_Data</vt:lpstr>
      <vt:lpstr>A125604312L_Latest</vt:lpstr>
      <vt:lpstr>A125604320L</vt:lpstr>
      <vt:lpstr>A125604320L_Data</vt:lpstr>
      <vt:lpstr>A125604320L_Latest</vt:lpstr>
      <vt:lpstr>A125604328F</vt:lpstr>
      <vt:lpstr>A125604328F_Data</vt:lpstr>
      <vt:lpstr>A125604328F_Latest</vt:lpstr>
      <vt:lpstr>A125604336F</vt:lpstr>
      <vt:lpstr>A125604336F_Data</vt:lpstr>
      <vt:lpstr>A125604336F_Latest</vt:lpstr>
      <vt:lpstr>A125604344F</vt:lpstr>
      <vt:lpstr>A125604344F_Data</vt:lpstr>
      <vt:lpstr>A125604344F_Latest</vt:lpstr>
      <vt:lpstr>A125604352F</vt:lpstr>
      <vt:lpstr>A125604352F_Data</vt:lpstr>
      <vt:lpstr>A125604352F_Latest</vt:lpstr>
      <vt:lpstr>A125604360F</vt:lpstr>
      <vt:lpstr>A125604360F_Data</vt:lpstr>
      <vt:lpstr>A125604360F_Latest</vt:lpstr>
      <vt:lpstr>A125604368X</vt:lpstr>
      <vt:lpstr>A125604368X_Data</vt:lpstr>
      <vt:lpstr>A125604368X_Latest</vt:lpstr>
      <vt:lpstr>A125604376X</vt:lpstr>
      <vt:lpstr>A125604376X_Data</vt:lpstr>
      <vt:lpstr>A125604376X_Latest</vt:lpstr>
      <vt:lpstr>A125604384X</vt:lpstr>
      <vt:lpstr>A125604384X_Data</vt:lpstr>
      <vt:lpstr>A125604384X_Latest</vt:lpstr>
      <vt:lpstr>A125604392X</vt:lpstr>
      <vt:lpstr>A125604392X_Data</vt:lpstr>
      <vt:lpstr>A125604392X_Latest</vt:lpstr>
      <vt:lpstr>A125604400L</vt:lpstr>
      <vt:lpstr>A125604400L_Data</vt:lpstr>
      <vt:lpstr>A125604400L_Latest</vt:lpstr>
      <vt:lpstr>A125604408F</vt:lpstr>
      <vt:lpstr>A125604408F_Data</vt:lpstr>
      <vt:lpstr>A125604408F_Latest</vt:lpstr>
      <vt:lpstr>A125604416F</vt:lpstr>
      <vt:lpstr>A125604416F_Data</vt:lpstr>
      <vt:lpstr>A125604416F_Latest</vt:lpstr>
      <vt:lpstr>A125604424F</vt:lpstr>
      <vt:lpstr>A125604424F_Data</vt:lpstr>
      <vt:lpstr>A125604424F_Latest</vt:lpstr>
      <vt:lpstr>A125604432F</vt:lpstr>
      <vt:lpstr>A125604432F_Data</vt:lpstr>
      <vt:lpstr>A125604432F_Latest</vt:lpstr>
      <vt:lpstr>A125604440F</vt:lpstr>
      <vt:lpstr>A125604440F_Data</vt:lpstr>
      <vt:lpstr>A125604440F_Latest</vt:lpstr>
      <vt:lpstr>A125604448X</vt:lpstr>
      <vt:lpstr>A125604448X_Data</vt:lpstr>
      <vt:lpstr>A125604448X_Latest</vt:lpstr>
      <vt:lpstr>A125604456X</vt:lpstr>
      <vt:lpstr>A125604456X_Data</vt:lpstr>
      <vt:lpstr>A125604456X_Latest</vt:lpstr>
      <vt:lpstr>A125604464X</vt:lpstr>
      <vt:lpstr>A125604464X_Data</vt:lpstr>
      <vt:lpstr>A125604464X_Latest</vt:lpstr>
      <vt:lpstr>A125604472X</vt:lpstr>
      <vt:lpstr>A125604472X_Data</vt:lpstr>
      <vt:lpstr>A125604472X_Latest</vt:lpstr>
      <vt:lpstr>A125604480X</vt:lpstr>
      <vt:lpstr>A125604480X_Data</vt:lpstr>
      <vt:lpstr>A125604480X_Latest</vt:lpstr>
      <vt:lpstr>A125604488T</vt:lpstr>
      <vt:lpstr>A125604488T_Data</vt:lpstr>
      <vt:lpstr>A125604488T_Latest</vt:lpstr>
      <vt:lpstr>A125604496T</vt:lpstr>
      <vt:lpstr>A125604496T_Data</vt:lpstr>
      <vt:lpstr>A125604496T_Latest</vt:lpstr>
      <vt:lpstr>A125604504F</vt:lpstr>
      <vt:lpstr>A125604504F_Data</vt:lpstr>
      <vt:lpstr>A125604504F_Latest</vt:lpstr>
      <vt:lpstr>A125604512F</vt:lpstr>
      <vt:lpstr>A125604512F_Data</vt:lpstr>
      <vt:lpstr>A125604512F_Latest</vt:lpstr>
      <vt:lpstr>A125604520F</vt:lpstr>
      <vt:lpstr>A125604520F_Data</vt:lpstr>
      <vt:lpstr>A125604520F_Latest</vt:lpstr>
      <vt:lpstr>A125604528X</vt:lpstr>
      <vt:lpstr>A125604528X_Data</vt:lpstr>
      <vt:lpstr>A125604528X_Latest</vt:lpstr>
      <vt:lpstr>A125604536X</vt:lpstr>
      <vt:lpstr>A125604536X_Data</vt:lpstr>
      <vt:lpstr>A125604536X_Latest</vt:lpstr>
      <vt:lpstr>A125604544X</vt:lpstr>
      <vt:lpstr>A125604544X_Data</vt:lpstr>
      <vt:lpstr>A125604544X_Latest</vt:lpstr>
      <vt:lpstr>A125604552X</vt:lpstr>
      <vt:lpstr>A125604552X_Data</vt:lpstr>
      <vt:lpstr>A125604552X_Latest</vt:lpstr>
      <vt:lpstr>A125604560X</vt:lpstr>
      <vt:lpstr>A125604560X_Data</vt:lpstr>
      <vt:lpstr>A125604560X_Latest</vt:lpstr>
      <vt:lpstr>A125604568T</vt:lpstr>
      <vt:lpstr>A125604568T_Data</vt:lpstr>
      <vt:lpstr>A125604568T_Latest</vt:lpstr>
      <vt:lpstr>A125604576T</vt:lpstr>
      <vt:lpstr>A125604576T_Data</vt:lpstr>
      <vt:lpstr>A125604576T_Latest</vt:lpstr>
      <vt:lpstr>A125604584T</vt:lpstr>
      <vt:lpstr>A125604584T_Data</vt:lpstr>
      <vt:lpstr>A125604584T_Latest</vt:lpstr>
      <vt:lpstr>A125604592T</vt:lpstr>
      <vt:lpstr>A125604592T_Data</vt:lpstr>
      <vt:lpstr>A125604592T_Latest</vt:lpstr>
      <vt:lpstr>A125604600F</vt:lpstr>
      <vt:lpstr>A125604600F_Data</vt:lpstr>
      <vt:lpstr>A125604600F_Latest</vt:lpstr>
      <vt:lpstr>A125604608X</vt:lpstr>
      <vt:lpstr>A125604608X_Data</vt:lpstr>
      <vt:lpstr>A125604608X_Latest</vt:lpstr>
      <vt:lpstr>A125604616X</vt:lpstr>
      <vt:lpstr>A125604616X_Data</vt:lpstr>
      <vt:lpstr>A125604616X_Latest</vt:lpstr>
      <vt:lpstr>A125604624X</vt:lpstr>
      <vt:lpstr>A125604624X_Data</vt:lpstr>
      <vt:lpstr>A125604624X_Latest</vt:lpstr>
      <vt:lpstr>A125604632X</vt:lpstr>
      <vt:lpstr>A125604632X_Data</vt:lpstr>
      <vt:lpstr>A125604632X_Latest</vt:lpstr>
      <vt:lpstr>A125604640X</vt:lpstr>
      <vt:lpstr>A125604640X_Data</vt:lpstr>
      <vt:lpstr>A125604640X_Latest</vt:lpstr>
      <vt:lpstr>A125604648T</vt:lpstr>
      <vt:lpstr>A125604648T_Data</vt:lpstr>
      <vt:lpstr>A125604648T_Latest</vt:lpstr>
      <vt:lpstr>A125604656T</vt:lpstr>
      <vt:lpstr>A125604656T_Data</vt:lpstr>
      <vt:lpstr>A125604656T_Latest</vt:lpstr>
      <vt:lpstr>A125604664T</vt:lpstr>
      <vt:lpstr>A125604664T_Data</vt:lpstr>
      <vt:lpstr>A125604664T_Latest</vt:lpstr>
      <vt:lpstr>A125604672T</vt:lpstr>
      <vt:lpstr>A125604672T_Data</vt:lpstr>
      <vt:lpstr>A125604672T_Latest</vt:lpstr>
      <vt:lpstr>A125604680T</vt:lpstr>
      <vt:lpstr>A125604680T_Data</vt:lpstr>
      <vt:lpstr>A125604680T_Latest</vt:lpstr>
      <vt:lpstr>A125604688K</vt:lpstr>
      <vt:lpstr>A125604688K_Data</vt:lpstr>
      <vt:lpstr>A125604688K_Latest</vt:lpstr>
      <vt:lpstr>A125604696K</vt:lpstr>
      <vt:lpstr>A125604696K_Data</vt:lpstr>
      <vt:lpstr>A125604696K_Latest</vt:lpstr>
      <vt:lpstr>A125604704X</vt:lpstr>
      <vt:lpstr>A125604704X_Data</vt:lpstr>
      <vt:lpstr>A125604704X_Latest</vt:lpstr>
      <vt:lpstr>A125604712X</vt:lpstr>
      <vt:lpstr>A125604712X_Data</vt:lpstr>
      <vt:lpstr>A125604712X_Latest</vt:lpstr>
      <vt:lpstr>A125604720X</vt:lpstr>
      <vt:lpstr>A125604720X_Data</vt:lpstr>
      <vt:lpstr>A125604720X_Latest</vt:lpstr>
      <vt:lpstr>A125604728T</vt:lpstr>
      <vt:lpstr>A125604728T_Data</vt:lpstr>
      <vt:lpstr>A125604728T_Latest</vt:lpstr>
      <vt:lpstr>A125604736T</vt:lpstr>
      <vt:lpstr>A125604736T_Data</vt:lpstr>
      <vt:lpstr>A125604736T_Latest</vt:lpstr>
      <vt:lpstr>A125604744T</vt:lpstr>
      <vt:lpstr>A125604744T_Data</vt:lpstr>
      <vt:lpstr>A125604744T_Latest</vt:lpstr>
      <vt:lpstr>A125604752T</vt:lpstr>
      <vt:lpstr>A125604752T_Data</vt:lpstr>
      <vt:lpstr>A125604752T_Latest</vt:lpstr>
      <vt:lpstr>A125604760T</vt:lpstr>
      <vt:lpstr>A125604760T_Data</vt:lpstr>
      <vt:lpstr>A125604760T_Latest</vt:lpstr>
      <vt:lpstr>A125604768K</vt:lpstr>
      <vt:lpstr>A125604768K_Data</vt:lpstr>
      <vt:lpstr>A125604768K_Latest</vt:lpstr>
      <vt:lpstr>A125604776K</vt:lpstr>
      <vt:lpstr>A125604776K_Data</vt:lpstr>
      <vt:lpstr>A125604776K_Latest</vt:lpstr>
      <vt:lpstr>A125604784K</vt:lpstr>
      <vt:lpstr>A125604784K_Data</vt:lpstr>
      <vt:lpstr>A125604784K_Latest</vt:lpstr>
      <vt:lpstr>A125604792K</vt:lpstr>
      <vt:lpstr>A125604792K_Data</vt:lpstr>
      <vt:lpstr>A125604792K_Latest</vt:lpstr>
      <vt:lpstr>A125604800X</vt:lpstr>
      <vt:lpstr>A125604800X_Data</vt:lpstr>
      <vt:lpstr>A125604800X_Latest</vt:lpstr>
      <vt:lpstr>A125604808T</vt:lpstr>
      <vt:lpstr>A125604808T_Data</vt:lpstr>
      <vt:lpstr>A125604808T_Latest</vt:lpstr>
      <vt:lpstr>A125604816T</vt:lpstr>
      <vt:lpstr>A125604816T_Data</vt:lpstr>
      <vt:lpstr>A125604816T_Latest</vt:lpstr>
      <vt:lpstr>A125604824T</vt:lpstr>
      <vt:lpstr>A125604824T_Data</vt:lpstr>
      <vt:lpstr>A125604824T_Latest</vt:lpstr>
      <vt:lpstr>A125604832T</vt:lpstr>
      <vt:lpstr>A125604832T_Data</vt:lpstr>
      <vt:lpstr>A125604832T_Latest</vt:lpstr>
      <vt:lpstr>A125604840T</vt:lpstr>
      <vt:lpstr>A125604840T_Data</vt:lpstr>
      <vt:lpstr>A125604840T_Latest</vt:lpstr>
      <vt:lpstr>A125604848K</vt:lpstr>
      <vt:lpstr>A125604848K_Data</vt:lpstr>
      <vt:lpstr>A125604848K_Latest</vt:lpstr>
      <vt:lpstr>A125604856K</vt:lpstr>
      <vt:lpstr>A125604856K_Data</vt:lpstr>
      <vt:lpstr>A125604856K_Latest</vt:lpstr>
      <vt:lpstr>A125604864K</vt:lpstr>
      <vt:lpstr>A125604864K_Data</vt:lpstr>
      <vt:lpstr>A125604864K_Latest</vt:lpstr>
      <vt:lpstr>A125604872K</vt:lpstr>
      <vt:lpstr>A125604872K_Data</vt:lpstr>
      <vt:lpstr>A125604872K_Latest</vt:lpstr>
      <vt:lpstr>A125604880K</vt:lpstr>
      <vt:lpstr>A125604880K_Data</vt:lpstr>
      <vt:lpstr>A125604880K_Latest</vt:lpstr>
      <vt:lpstr>A125604888C</vt:lpstr>
      <vt:lpstr>A125604888C_Data</vt:lpstr>
      <vt:lpstr>A125604888C_Latest</vt:lpstr>
      <vt:lpstr>A125604896C</vt:lpstr>
      <vt:lpstr>A125604896C_Data</vt:lpstr>
      <vt:lpstr>A125604896C_Latest</vt:lpstr>
      <vt:lpstr>A125604904T</vt:lpstr>
      <vt:lpstr>A125604904T_Data</vt:lpstr>
      <vt:lpstr>A125604904T_Latest</vt:lpstr>
      <vt:lpstr>A125604912T</vt:lpstr>
      <vt:lpstr>A125604912T_Data</vt:lpstr>
      <vt:lpstr>A125604912T_Latest</vt:lpstr>
      <vt:lpstr>A125604920T</vt:lpstr>
      <vt:lpstr>A125604920T_Data</vt:lpstr>
      <vt:lpstr>A125604920T_Latest</vt:lpstr>
      <vt:lpstr>A125604928K</vt:lpstr>
      <vt:lpstr>A125604928K_Data</vt:lpstr>
      <vt:lpstr>A125604928K_Latest</vt:lpstr>
      <vt:lpstr>A125604936K</vt:lpstr>
      <vt:lpstr>A125604936K_Data</vt:lpstr>
      <vt:lpstr>A125604936K_Latest</vt:lpstr>
      <vt:lpstr>A125604944K</vt:lpstr>
      <vt:lpstr>A125604944K_Data</vt:lpstr>
      <vt:lpstr>A125604944K_Latest</vt:lpstr>
      <vt:lpstr>A125604952K</vt:lpstr>
      <vt:lpstr>A125604952K_Data</vt:lpstr>
      <vt:lpstr>A125604952K_Latest</vt:lpstr>
      <vt:lpstr>A125604960K</vt:lpstr>
      <vt:lpstr>A125604960K_Data</vt:lpstr>
      <vt:lpstr>A125604960K_Latest</vt:lpstr>
      <vt:lpstr>A125604968C</vt:lpstr>
      <vt:lpstr>A125604968C_Data</vt:lpstr>
      <vt:lpstr>A125604968C_Latest</vt:lpstr>
      <vt:lpstr>A125604976C</vt:lpstr>
      <vt:lpstr>A125604976C_Data</vt:lpstr>
      <vt:lpstr>A125604976C_Latest</vt:lpstr>
      <vt:lpstr>A125604984C</vt:lpstr>
      <vt:lpstr>A125604984C_Data</vt:lpstr>
      <vt:lpstr>A125604984C_Latest</vt:lpstr>
      <vt:lpstr>A125604992C</vt:lpstr>
      <vt:lpstr>A125604992C_Data</vt:lpstr>
      <vt:lpstr>A125604992C_Latest</vt:lpstr>
      <vt:lpstr>A125605000V</vt:lpstr>
      <vt:lpstr>A125605000V_Data</vt:lpstr>
      <vt:lpstr>A125605000V_Latest</vt:lpstr>
      <vt:lpstr>A125605008L</vt:lpstr>
      <vt:lpstr>A125605008L_Data</vt:lpstr>
      <vt:lpstr>A125605008L_Latest</vt:lpstr>
      <vt:lpstr>A125605016L</vt:lpstr>
      <vt:lpstr>A125605016L_Data</vt:lpstr>
      <vt:lpstr>A125605016L_Latest</vt:lpstr>
      <vt:lpstr>A125605024L</vt:lpstr>
      <vt:lpstr>A125605024L_Data</vt:lpstr>
      <vt:lpstr>A125605024L_Latest</vt:lpstr>
      <vt:lpstr>A125605032L</vt:lpstr>
      <vt:lpstr>A125605032L_Data</vt:lpstr>
      <vt:lpstr>A125605032L_Latest</vt:lpstr>
      <vt:lpstr>A125605040L</vt:lpstr>
      <vt:lpstr>A125605040L_Data</vt:lpstr>
      <vt:lpstr>A125605040L_Latest</vt:lpstr>
      <vt:lpstr>A125605048F</vt:lpstr>
      <vt:lpstr>A125605048F_Data</vt:lpstr>
      <vt:lpstr>A125605048F_Latest</vt:lpstr>
      <vt:lpstr>A125605056F</vt:lpstr>
      <vt:lpstr>A125605056F_Data</vt:lpstr>
      <vt:lpstr>A125605056F_Latest</vt:lpstr>
      <vt:lpstr>A125605064F</vt:lpstr>
      <vt:lpstr>A125605064F_Data</vt:lpstr>
      <vt:lpstr>A125605064F_Latest</vt:lpstr>
      <vt:lpstr>A125605072F</vt:lpstr>
      <vt:lpstr>A125605072F_Data</vt:lpstr>
      <vt:lpstr>A125605072F_Latest</vt:lpstr>
      <vt:lpstr>A125605080F</vt:lpstr>
      <vt:lpstr>A125605080F_Data</vt:lpstr>
      <vt:lpstr>A125605080F_Latest</vt:lpstr>
      <vt:lpstr>A125605088X</vt:lpstr>
      <vt:lpstr>A125605088X_Data</vt:lpstr>
      <vt:lpstr>A125605088X_Latest</vt:lpstr>
      <vt:lpstr>A125605096X</vt:lpstr>
      <vt:lpstr>A125605096X_Data</vt:lpstr>
      <vt:lpstr>A125605096X_Latest</vt:lpstr>
      <vt:lpstr>A125605104L</vt:lpstr>
      <vt:lpstr>A125605104L_Data</vt:lpstr>
      <vt:lpstr>A125605104L_Latest</vt:lpstr>
      <vt:lpstr>A125605112L</vt:lpstr>
      <vt:lpstr>A125605112L_Data</vt:lpstr>
      <vt:lpstr>A125605112L_Latest</vt:lpstr>
      <vt:lpstr>A125605120L</vt:lpstr>
      <vt:lpstr>A125605120L_Data</vt:lpstr>
      <vt:lpstr>A125605120L_Latest</vt:lpstr>
      <vt:lpstr>A125605128F</vt:lpstr>
      <vt:lpstr>A125605128F_Data</vt:lpstr>
      <vt:lpstr>A125605128F_Latest</vt:lpstr>
      <vt:lpstr>A125605136F</vt:lpstr>
      <vt:lpstr>A125605136F_Data</vt:lpstr>
      <vt:lpstr>A125605136F_Latest</vt:lpstr>
      <vt:lpstr>A125605144F</vt:lpstr>
      <vt:lpstr>A125605144F_Data</vt:lpstr>
      <vt:lpstr>A125605144F_Latest</vt:lpstr>
      <vt:lpstr>A125605152F</vt:lpstr>
      <vt:lpstr>A125605152F_Data</vt:lpstr>
      <vt:lpstr>A125605152F_Latest</vt:lpstr>
      <vt:lpstr>A125605160F</vt:lpstr>
      <vt:lpstr>A125605160F_Data</vt:lpstr>
      <vt:lpstr>A125605160F_Latest</vt:lpstr>
      <vt:lpstr>A125605168X</vt:lpstr>
      <vt:lpstr>A125605168X_Data</vt:lpstr>
      <vt:lpstr>A125605168X_Latest</vt:lpstr>
      <vt:lpstr>A125605176X</vt:lpstr>
      <vt:lpstr>A125605176X_Data</vt:lpstr>
      <vt:lpstr>A125605176X_Latest</vt:lpstr>
      <vt:lpstr>A125605184X</vt:lpstr>
      <vt:lpstr>A125605184X_Data</vt:lpstr>
      <vt:lpstr>A125605184X_Latest</vt:lpstr>
      <vt:lpstr>A125605192X</vt:lpstr>
      <vt:lpstr>A125605192X_Data</vt:lpstr>
      <vt:lpstr>A125605192X_Latest</vt:lpstr>
      <vt:lpstr>A125605200L</vt:lpstr>
      <vt:lpstr>A125605200L_Data</vt:lpstr>
      <vt:lpstr>A125605200L_Latest</vt:lpstr>
      <vt:lpstr>A125605208F</vt:lpstr>
      <vt:lpstr>A125605208F_Data</vt:lpstr>
      <vt:lpstr>A125605208F_Latest</vt:lpstr>
      <vt:lpstr>A125605216F</vt:lpstr>
      <vt:lpstr>A125605216F_Data</vt:lpstr>
      <vt:lpstr>A125605216F_Latest</vt:lpstr>
      <vt:lpstr>A125605224F</vt:lpstr>
      <vt:lpstr>A125605224F_Data</vt:lpstr>
      <vt:lpstr>A125605224F_Latest</vt:lpstr>
      <vt:lpstr>A125605232F</vt:lpstr>
      <vt:lpstr>A125605232F_Data</vt:lpstr>
      <vt:lpstr>A125605232F_Latest</vt:lpstr>
      <vt:lpstr>A125605240F</vt:lpstr>
      <vt:lpstr>A125605240F_Data</vt:lpstr>
      <vt:lpstr>A125605240F_Latest</vt:lpstr>
      <vt:lpstr>A125605248X</vt:lpstr>
      <vt:lpstr>A125605248X_Data</vt:lpstr>
      <vt:lpstr>A125605248X_Latest</vt:lpstr>
      <vt:lpstr>A125605256X</vt:lpstr>
      <vt:lpstr>A125605256X_Data</vt:lpstr>
      <vt:lpstr>A125605256X_Latest</vt:lpstr>
      <vt:lpstr>A125605264X</vt:lpstr>
      <vt:lpstr>A125605264X_Data</vt:lpstr>
      <vt:lpstr>A125605264X_Latest</vt:lpstr>
      <vt:lpstr>A125605272X</vt:lpstr>
      <vt:lpstr>A125605272X_Data</vt:lpstr>
      <vt:lpstr>A125605272X_Latest</vt:lpstr>
      <vt:lpstr>A125605280X</vt:lpstr>
      <vt:lpstr>A125605280X_Data</vt:lpstr>
      <vt:lpstr>A125605280X_Latest</vt:lpstr>
      <vt:lpstr>A125605288T</vt:lpstr>
      <vt:lpstr>A125605288T_Data</vt:lpstr>
      <vt:lpstr>A125605288T_Latest</vt:lpstr>
      <vt:lpstr>A125605296T</vt:lpstr>
      <vt:lpstr>A125605296T_Data</vt:lpstr>
      <vt:lpstr>A125605296T_Latest</vt:lpstr>
      <vt:lpstr>A125605304F</vt:lpstr>
      <vt:lpstr>A125605304F_Data</vt:lpstr>
      <vt:lpstr>A125605304F_Latest</vt:lpstr>
      <vt:lpstr>A125605312F</vt:lpstr>
      <vt:lpstr>A125605312F_Data</vt:lpstr>
      <vt:lpstr>A125605312F_Latest</vt:lpstr>
      <vt:lpstr>A125605320F</vt:lpstr>
      <vt:lpstr>A125605320F_Data</vt:lpstr>
      <vt:lpstr>A125605320F_Latest</vt:lpstr>
      <vt:lpstr>A125605328X</vt:lpstr>
      <vt:lpstr>A125605328X_Data</vt:lpstr>
      <vt:lpstr>A125605328X_Latest</vt:lpstr>
      <vt:lpstr>A125605336X</vt:lpstr>
      <vt:lpstr>A125605336X_Data</vt:lpstr>
      <vt:lpstr>A125605336X_Latest</vt:lpstr>
      <vt:lpstr>A125605344X</vt:lpstr>
      <vt:lpstr>A125605344X_Data</vt:lpstr>
      <vt:lpstr>A125605344X_Latest</vt:lpstr>
      <vt:lpstr>A125605352X</vt:lpstr>
      <vt:lpstr>A125605352X_Data</vt:lpstr>
      <vt:lpstr>A125605352X_Latest</vt:lpstr>
      <vt:lpstr>A125605360X</vt:lpstr>
      <vt:lpstr>A125605360X_Data</vt:lpstr>
      <vt:lpstr>A125605360X_Latest</vt:lpstr>
      <vt:lpstr>A125605368T</vt:lpstr>
      <vt:lpstr>A125605368T_Data</vt:lpstr>
      <vt:lpstr>A125605368T_Latest</vt:lpstr>
      <vt:lpstr>A125605376T</vt:lpstr>
      <vt:lpstr>A125605376T_Data</vt:lpstr>
      <vt:lpstr>A125605376T_Latest</vt:lpstr>
      <vt:lpstr>A125605384T</vt:lpstr>
      <vt:lpstr>A125605384T_Data</vt:lpstr>
      <vt:lpstr>A125605384T_Latest</vt:lpstr>
      <vt:lpstr>A125605392T</vt:lpstr>
      <vt:lpstr>A125605392T_Data</vt:lpstr>
      <vt:lpstr>A125605392T_Latest</vt:lpstr>
      <vt:lpstr>A125605400F</vt:lpstr>
      <vt:lpstr>A125605400F_Data</vt:lpstr>
      <vt:lpstr>A125605400F_Latest</vt:lpstr>
      <vt:lpstr>A125605408X</vt:lpstr>
      <vt:lpstr>A125605408X_Data</vt:lpstr>
      <vt:lpstr>A125605408X_Latest</vt:lpstr>
      <vt:lpstr>A125605416X</vt:lpstr>
      <vt:lpstr>A125605416X_Data</vt:lpstr>
      <vt:lpstr>A125605416X_Latest</vt:lpstr>
      <vt:lpstr>A125605424X</vt:lpstr>
      <vt:lpstr>A125605424X_Data</vt:lpstr>
      <vt:lpstr>A125605424X_Latest</vt:lpstr>
      <vt:lpstr>A125605432X</vt:lpstr>
      <vt:lpstr>A125605432X_Data</vt:lpstr>
      <vt:lpstr>A125605432X_Latest</vt:lpstr>
      <vt:lpstr>A125605440X</vt:lpstr>
      <vt:lpstr>A125605440X_Data</vt:lpstr>
      <vt:lpstr>A125605440X_Latest</vt:lpstr>
      <vt:lpstr>A125605448T</vt:lpstr>
      <vt:lpstr>A125605448T_Data</vt:lpstr>
      <vt:lpstr>A125605448T_Latest</vt:lpstr>
      <vt:lpstr>A125605456T</vt:lpstr>
      <vt:lpstr>A125605456T_Data</vt:lpstr>
      <vt:lpstr>A125605456T_Latest</vt:lpstr>
      <vt:lpstr>A125605464T</vt:lpstr>
      <vt:lpstr>A125605464T_Data</vt:lpstr>
      <vt:lpstr>A125605464T_Latest</vt:lpstr>
      <vt:lpstr>A125605472T</vt:lpstr>
      <vt:lpstr>A125605472T_Data</vt:lpstr>
      <vt:lpstr>A125605472T_Latest</vt:lpstr>
      <vt:lpstr>A125605480T</vt:lpstr>
      <vt:lpstr>A125605480T_Data</vt:lpstr>
      <vt:lpstr>A125605480T_Latest</vt:lpstr>
      <vt:lpstr>A125605488K</vt:lpstr>
      <vt:lpstr>A125605488K_Data</vt:lpstr>
      <vt:lpstr>A125605488K_Latest</vt:lpstr>
      <vt:lpstr>A125605496K</vt:lpstr>
      <vt:lpstr>A125605496K_Data</vt:lpstr>
      <vt:lpstr>A125605496K_Latest</vt:lpstr>
      <vt:lpstr>A125605504X</vt:lpstr>
      <vt:lpstr>A125605504X_Data</vt:lpstr>
      <vt:lpstr>A125605504X_Latest</vt:lpstr>
      <vt:lpstr>A125605512X</vt:lpstr>
      <vt:lpstr>A125605512X_Data</vt:lpstr>
      <vt:lpstr>A125605512X_Latest</vt:lpstr>
      <vt:lpstr>A125605520X</vt:lpstr>
      <vt:lpstr>A125605520X_Data</vt:lpstr>
      <vt:lpstr>A125605520X_Latest</vt:lpstr>
      <vt:lpstr>A125605528T</vt:lpstr>
      <vt:lpstr>A125605528T_Data</vt:lpstr>
      <vt:lpstr>A125605528T_Latest</vt:lpstr>
      <vt:lpstr>A125605536T</vt:lpstr>
      <vt:lpstr>A125605536T_Data</vt:lpstr>
      <vt:lpstr>A125605536T_Latest</vt:lpstr>
      <vt:lpstr>A125605544T</vt:lpstr>
      <vt:lpstr>A125605544T_Data</vt:lpstr>
      <vt:lpstr>A125605544T_Latest</vt:lpstr>
      <vt:lpstr>A125605552T</vt:lpstr>
      <vt:lpstr>A125605552T_Data</vt:lpstr>
      <vt:lpstr>A125605552T_Latest</vt:lpstr>
      <vt:lpstr>A125605560T</vt:lpstr>
      <vt:lpstr>A125605560T_Data</vt:lpstr>
      <vt:lpstr>A125605560T_Latest</vt:lpstr>
      <vt:lpstr>A125605568K</vt:lpstr>
      <vt:lpstr>A125605568K_Data</vt:lpstr>
      <vt:lpstr>A125605568K_Latest</vt:lpstr>
      <vt:lpstr>A125605576K</vt:lpstr>
      <vt:lpstr>A125605576K_Data</vt:lpstr>
      <vt:lpstr>A125605576K_Latest</vt:lpstr>
      <vt:lpstr>A125605584K</vt:lpstr>
      <vt:lpstr>A125605584K_Data</vt:lpstr>
      <vt:lpstr>A125605584K_Latest</vt:lpstr>
      <vt:lpstr>A125605592K</vt:lpstr>
      <vt:lpstr>A125605592K_Data</vt:lpstr>
      <vt:lpstr>A125605592K_Latest</vt:lpstr>
      <vt:lpstr>A125605600X</vt:lpstr>
      <vt:lpstr>A125605600X_Data</vt:lpstr>
      <vt:lpstr>A125605600X_Latest</vt:lpstr>
      <vt:lpstr>A125605608T</vt:lpstr>
      <vt:lpstr>A125605608T_Data</vt:lpstr>
      <vt:lpstr>A125605608T_Latest</vt:lpstr>
      <vt:lpstr>A125605616T</vt:lpstr>
      <vt:lpstr>A125605616T_Data</vt:lpstr>
      <vt:lpstr>A125605616T_Latest</vt:lpstr>
      <vt:lpstr>A125605624T</vt:lpstr>
      <vt:lpstr>A125605624T_Data</vt:lpstr>
      <vt:lpstr>A125605624T_Latest</vt:lpstr>
      <vt:lpstr>A125605632T</vt:lpstr>
      <vt:lpstr>A125605632T_Data</vt:lpstr>
      <vt:lpstr>A125605632T_Latest</vt:lpstr>
      <vt:lpstr>A125605640T</vt:lpstr>
      <vt:lpstr>A125605640T_Data</vt:lpstr>
      <vt:lpstr>A125605640T_Latest</vt:lpstr>
      <vt:lpstr>A125605648K</vt:lpstr>
      <vt:lpstr>A125605648K_Data</vt:lpstr>
      <vt:lpstr>A125605648K_Latest</vt:lpstr>
      <vt:lpstr>A125605656K</vt:lpstr>
      <vt:lpstr>A125605656K_Data</vt:lpstr>
      <vt:lpstr>A125605656K_Latest</vt:lpstr>
      <vt:lpstr>A125605664K</vt:lpstr>
      <vt:lpstr>A125605664K_Data</vt:lpstr>
      <vt:lpstr>A125605664K_Latest</vt:lpstr>
      <vt:lpstr>A125605672K</vt:lpstr>
      <vt:lpstr>A125605672K_Data</vt:lpstr>
      <vt:lpstr>A125605672K_Latest</vt:lpstr>
      <vt:lpstr>A125605680K</vt:lpstr>
      <vt:lpstr>A125605680K_Data</vt:lpstr>
      <vt:lpstr>A125605680K_Latest</vt:lpstr>
      <vt:lpstr>A125605688C</vt:lpstr>
      <vt:lpstr>A125605688C_Data</vt:lpstr>
      <vt:lpstr>A125605688C_Latest</vt:lpstr>
      <vt:lpstr>A125605696C</vt:lpstr>
      <vt:lpstr>A125605696C_Data</vt:lpstr>
      <vt:lpstr>A125605696C_Latest</vt:lpstr>
      <vt:lpstr>A125605704T</vt:lpstr>
      <vt:lpstr>A125605704T_Data</vt:lpstr>
      <vt:lpstr>A125605704T_Latest</vt:lpstr>
      <vt:lpstr>A125605712T</vt:lpstr>
      <vt:lpstr>A125605712T_Data</vt:lpstr>
      <vt:lpstr>A125605712T_Latest</vt:lpstr>
      <vt:lpstr>A125605720T</vt:lpstr>
      <vt:lpstr>A125605720T_Data</vt:lpstr>
      <vt:lpstr>A125605720T_Latest</vt:lpstr>
      <vt:lpstr>A125605728K</vt:lpstr>
      <vt:lpstr>A125605728K_Data</vt:lpstr>
      <vt:lpstr>A125605728K_Latest</vt:lpstr>
      <vt:lpstr>A125605736K</vt:lpstr>
      <vt:lpstr>A125605736K_Data</vt:lpstr>
      <vt:lpstr>A125605736K_Latest</vt:lpstr>
      <vt:lpstr>A125605744K</vt:lpstr>
      <vt:lpstr>A125605744K_Data</vt:lpstr>
      <vt:lpstr>A125605744K_Latest</vt:lpstr>
      <vt:lpstr>A125605752K</vt:lpstr>
      <vt:lpstr>A125605752K_Data</vt:lpstr>
      <vt:lpstr>A125605752K_Latest</vt:lpstr>
      <vt:lpstr>A125605760K</vt:lpstr>
      <vt:lpstr>A125605760K_Data</vt:lpstr>
      <vt:lpstr>A125605760K_Latest</vt:lpstr>
      <vt:lpstr>A125605768C</vt:lpstr>
      <vt:lpstr>A125605768C_Data</vt:lpstr>
      <vt:lpstr>A125605768C_Latest</vt:lpstr>
      <vt:lpstr>A125605776C</vt:lpstr>
      <vt:lpstr>A125605776C_Data</vt:lpstr>
      <vt:lpstr>A125605776C_Latest</vt:lpstr>
      <vt:lpstr>A125605784C</vt:lpstr>
      <vt:lpstr>A125605784C_Data</vt:lpstr>
      <vt:lpstr>A125605784C_Latest</vt:lpstr>
      <vt:lpstr>A125605792C</vt:lpstr>
      <vt:lpstr>A125605792C_Data</vt:lpstr>
      <vt:lpstr>A125605792C_Latest</vt:lpstr>
      <vt:lpstr>A125605800T</vt:lpstr>
      <vt:lpstr>A125605800T_Data</vt:lpstr>
      <vt:lpstr>A125605800T_Latest</vt:lpstr>
      <vt:lpstr>A125605808K</vt:lpstr>
      <vt:lpstr>A125605808K_Data</vt:lpstr>
      <vt:lpstr>A125605808K_Latest</vt:lpstr>
      <vt:lpstr>A125605816K</vt:lpstr>
      <vt:lpstr>A125605816K_Data</vt:lpstr>
      <vt:lpstr>A125605816K_Latest</vt:lpstr>
      <vt:lpstr>A125605824K</vt:lpstr>
      <vt:lpstr>A125605824K_Data</vt:lpstr>
      <vt:lpstr>A125605824K_Latest</vt:lpstr>
      <vt:lpstr>A125605832K</vt:lpstr>
      <vt:lpstr>A125605832K_Data</vt:lpstr>
      <vt:lpstr>A125605832K_Latest</vt:lpstr>
      <vt:lpstr>A125605840K</vt:lpstr>
      <vt:lpstr>A125605840K_Data</vt:lpstr>
      <vt:lpstr>A125605840K_Latest</vt:lpstr>
      <vt:lpstr>A125605848C</vt:lpstr>
      <vt:lpstr>A125605848C_Data</vt:lpstr>
      <vt:lpstr>A125605848C_Latest</vt:lpstr>
      <vt:lpstr>A125605856C</vt:lpstr>
      <vt:lpstr>A125605856C_Data</vt:lpstr>
      <vt:lpstr>A125605856C_Latest</vt:lpstr>
      <vt:lpstr>A125605864C</vt:lpstr>
      <vt:lpstr>A125605864C_Data</vt:lpstr>
      <vt:lpstr>A125605864C_Latest</vt:lpstr>
      <vt:lpstr>A125605872C</vt:lpstr>
      <vt:lpstr>A125605872C_Data</vt:lpstr>
      <vt:lpstr>A125605872C_Latest</vt:lpstr>
      <vt:lpstr>A125605880C</vt:lpstr>
      <vt:lpstr>A125605880C_Data</vt:lpstr>
      <vt:lpstr>A125605880C_Latest</vt:lpstr>
      <vt:lpstr>A125605888W</vt:lpstr>
      <vt:lpstr>A125605888W_Data</vt:lpstr>
      <vt:lpstr>A125605888W_Latest</vt:lpstr>
      <vt:lpstr>A125605896W</vt:lpstr>
      <vt:lpstr>A125605896W_Data</vt:lpstr>
      <vt:lpstr>A125605896W_Latest</vt:lpstr>
      <vt:lpstr>A125605904K</vt:lpstr>
      <vt:lpstr>A125605904K_Data</vt:lpstr>
      <vt:lpstr>A125605904K_Latest</vt:lpstr>
      <vt:lpstr>A125605912K</vt:lpstr>
      <vt:lpstr>A125605912K_Data</vt:lpstr>
      <vt:lpstr>A125605912K_Latest</vt:lpstr>
      <vt:lpstr>A125605920K</vt:lpstr>
      <vt:lpstr>A125605920K_Data</vt:lpstr>
      <vt:lpstr>A125605920K_Latest</vt:lpstr>
      <vt:lpstr>A125605928C</vt:lpstr>
      <vt:lpstr>A125605928C_Data</vt:lpstr>
      <vt:lpstr>A125605928C_Latest</vt:lpstr>
      <vt:lpstr>A125605936C</vt:lpstr>
      <vt:lpstr>A125605936C_Data</vt:lpstr>
      <vt:lpstr>A125605936C_Latest</vt:lpstr>
      <vt:lpstr>A125605944C</vt:lpstr>
      <vt:lpstr>A125605944C_Data</vt:lpstr>
      <vt:lpstr>A125605944C_Latest</vt:lpstr>
      <vt:lpstr>A125605952C</vt:lpstr>
      <vt:lpstr>A125605952C_Data</vt:lpstr>
      <vt:lpstr>A125605952C_Latest</vt:lpstr>
      <vt:lpstr>A125605960C</vt:lpstr>
      <vt:lpstr>A125605960C_Data</vt:lpstr>
      <vt:lpstr>A125605960C_Latest</vt:lpstr>
      <vt:lpstr>A125605968W</vt:lpstr>
      <vt:lpstr>A125605968W_Data</vt:lpstr>
      <vt:lpstr>A125605968W_Latest</vt:lpstr>
      <vt:lpstr>A125605976W</vt:lpstr>
      <vt:lpstr>A125605976W_Data</vt:lpstr>
      <vt:lpstr>A125605976W_Latest</vt:lpstr>
      <vt:lpstr>A125605984W</vt:lpstr>
      <vt:lpstr>A125605984W_Data</vt:lpstr>
      <vt:lpstr>A125605984W_Latest</vt:lpstr>
      <vt:lpstr>A125605992W</vt:lpstr>
      <vt:lpstr>A125605992W_Data</vt:lpstr>
      <vt:lpstr>A125605992W_Latest</vt:lpstr>
      <vt:lpstr>A125606000L</vt:lpstr>
      <vt:lpstr>A125606000L_Data</vt:lpstr>
      <vt:lpstr>A125606000L_Latest</vt:lpstr>
      <vt:lpstr>A125606008F</vt:lpstr>
      <vt:lpstr>A125606008F_Data</vt:lpstr>
      <vt:lpstr>A125606008F_Latest</vt:lpstr>
      <vt:lpstr>A125606016F</vt:lpstr>
      <vt:lpstr>A125606016F_Data</vt:lpstr>
      <vt:lpstr>A125606016F_Latest</vt:lpstr>
      <vt:lpstr>A125606024F</vt:lpstr>
      <vt:lpstr>A125606024F_Data</vt:lpstr>
      <vt:lpstr>A125606024F_Latest</vt:lpstr>
      <vt:lpstr>A125606032F</vt:lpstr>
      <vt:lpstr>A125606032F_Data</vt:lpstr>
      <vt:lpstr>A125606032F_Latest</vt:lpstr>
      <vt:lpstr>A125606040F</vt:lpstr>
      <vt:lpstr>A125606040F_Data</vt:lpstr>
      <vt:lpstr>A125606040F_Latest</vt:lpstr>
      <vt:lpstr>A125606048X</vt:lpstr>
      <vt:lpstr>A125606048X_Data</vt:lpstr>
      <vt:lpstr>A125606048X_Latest</vt:lpstr>
      <vt:lpstr>A125606056X</vt:lpstr>
      <vt:lpstr>A125606056X_Data</vt:lpstr>
      <vt:lpstr>A125606056X_Latest</vt:lpstr>
      <vt:lpstr>A125606064X</vt:lpstr>
      <vt:lpstr>A125606064X_Data</vt:lpstr>
      <vt:lpstr>A125606064X_Latest</vt:lpstr>
      <vt:lpstr>A125606072X</vt:lpstr>
      <vt:lpstr>A125606072X_Data</vt:lpstr>
      <vt:lpstr>A125606072X_Latest</vt:lpstr>
      <vt:lpstr>A125606080X</vt:lpstr>
      <vt:lpstr>A125606080X_Data</vt:lpstr>
      <vt:lpstr>A125606080X_Latest</vt:lpstr>
      <vt:lpstr>A125606088T</vt:lpstr>
      <vt:lpstr>A125606088T_Data</vt:lpstr>
      <vt:lpstr>A125606088T_Latest</vt:lpstr>
      <vt:lpstr>A125606096T</vt:lpstr>
      <vt:lpstr>A125606096T_Data</vt:lpstr>
      <vt:lpstr>A125606096T_Latest</vt:lpstr>
      <vt:lpstr>A125606104F</vt:lpstr>
      <vt:lpstr>A125606104F_Data</vt:lpstr>
      <vt:lpstr>A125606104F_Latest</vt:lpstr>
      <vt:lpstr>A125606112F</vt:lpstr>
      <vt:lpstr>A125606112F_Data</vt:lpstr>
      <vt:lpstr>A125606112F_Latest</vt:lpstr>
      <vt:lpstr>A125606120F</vt:lpstr>
      <vt:lpstr>A125606120F_Data</vt:lpstr>
      <vt:lpstr>A125606120F_Latest</vt:lpstr>
      <vt:lpstr>A125606128X</vt:lpstr>
      <vt:lpstr>A125606128X_Data</vt:lpstr>
      <vt:lpstr>A125606128X_Latest</vt:lpstr>
      <vt:lpstr>A125606136X</vt:lpstr>
      <vt:lpstr>A125606136X_Data</vt:lpstr>
      <vt:lpstr>A125606136X_Latest</vt:lpstr>
      <vt:lpstr>A125606144X</vt:lpstr>
      <vt:lpstr>A125606144X_Data</vt:lpstr>
      <vt:lpstr>A125606144X_Latest</vt:lpstr>
      <vt:lpstr>A125606152X</vt:lpstr>
      <vt:lpstr>A125606152X_Data</vt:lpstr>
      <vt:lpstr>A125606152X_Latest</vt:lpstr>
      <vt:lpstr>A125606160X</vt:lpstr>
      <vt:lpstr>A125606160X_Data</vt:lpstr>
      <vt:lpstr>A125606160X_Latest</vt:lpstr>
      <vt:lpstr>A125606168T</vt:lpstr>
      <vt:lpstr>A125606168T_Data</vt:lpstr>
      <vt:lpstr>A125606168T_Latest</vt:lpstr>
      <vt:lpstr>A125606176T</vt:lpstr>
      <vt:lpstr>A125606176T_Data</vt:lpstr>
      <vt:lpstr>A125606176T_Latest</vt:lpstr>
      <vt:lpstr>A125606184T</vt:lpstr>
      <vt:lpstr>A125606184T_Data</vt:lpstr>
      <vt:lpstr>A125606184T_Latest</vt:lpstr>
      <vt:lpstr>A125606192T</vt:lpstr>
      <vt:lpstr>A125606192T_Data</vt:lpstr>
      <vt:lpstr>A125606192T_Latest</vt:lpstr>
      <vt:lpstr>A125606200F</vt:lpstr>
      <vt:lpstr>A125606200F_Data</vt:lpstr>
      <vt:lpstr>A125606200F_Latest</vt:lpstr>
      <vt:lpstr>A125606208X</vt:lpstr>
      <vt:lpstr>A125606208X_Data</vt:lpstr>
      <vt:lpstr>A125606208X_Latest</vt:lpstr>
      <vt:lpstr>A125606216X</vt:lpstr>
      <vt:lpstr>A125606216X_Data</vt:lpstr>
      <vt:lpstr>A125606216X_Latest</vt:lpstr>
      <vt:lpstr>A125606224X</vt:lpstr>
      <vt:lpstr>A125606224X_Data</vt:lpstr>
      <vt:lpstr>A125606224X_Latest</vt:lpstr>
      <vt:lpstr>A125606232X</vt:lpstr>
      <vt:lpstr>A125606232X_Data</vt:lpstr>
      <vt:lpstr>A125606232X_Latest</vt:lpstr>
      <vt:lpstr>A125606240X</vt:lpstr>
      <vt:lpstr>A125606240X_Data</vt:lpstr>
      <vt:lpstr>A125606240X_Latest</vt:lpstr>
      <vt:lpstr>A125606248T</vt:lpstr>
      <vt:lpstr>A125606248T_Data</vt:lpstr>
      <vt:lpstr>A125606248T_Latest</vt:lpstr>
      <vt:lpstr>A125606256T</vt:lpstr>
      <vt:lpstr>A125606256T_Data</vt:lpstr>
      <vt:lpstr>A125606256T_Latest</vt:lpstr>
      <vt:lpstr>A125606264T</vt:lpstr>
      <vt:lpstr>A125606264T_Data</vt:lpstr>
      <vt:lpstr>A125606264T_Latest</vt:lpstr>
      <vt:lpstr>A125606272T</vt:lpstr>
      <vt:lpstr>A125606272T_Data</vt:lpstr>
      <vt:lpstr>A125606272T_Latest</vt:lpstr>
      <vt:lpstr>A125606280T</vt:lpstr>
      <vt:lpstr>A125606280T_Data</vt:lpstr>
      <vt:lpstr>A125606280T_Latest</vt:lpstr>
      <vt:lpstr>A125606288K</vt:lpstr>
      <vt:lpstr>A125606288K_Data</vt:lpstr>
      <vt:lpstr>A125606288K_Latest</vt:lpstr>
      <vt:lpstr>A125606296K</vt:lpstr>
      <vt:lpstr>A125606296K_Data</vt:lpstr>
      <vt:lpstr>A125606296K_Latest</vt:lpstr>
      <vt:lpstr>A125606304X</vt:lpstr>
      <vt:lpstr>A125606304X_Data</vt:lpstr>
      <vt:lpstr>A125606304X_Latest</vt:lpstr>
      <vt:lpstr>A125606312X</vt:lpstr>
      <vt:lpstr>A125606312X_Data</vt:lpstr>
      <vt:lpstr>A125606312X_Latest</vt:lpstr>
      <vt:lpstr>A125606320X</vt:lpstr>
      <vt:lpstr>A125606320X_Data</vt:lpstr>
      <vt:lpstr>A125606320X_Latest</vt:lpstr>
      <vt:lpstr>A125606328T</vt:lpstr>
      <vt:lpstr>A125606328T_Data</vt:lpstr>
      <vt:lpstr>A125606328T_Latest</vt:lpstr>
      <vt:lpstr>A125606336T</vt:lpstr>
      <vt:lpstr>A125606336T_Data</vt:lpstr>
      <vt:lpstr>A125606336T_Latest</vt:lpstr>
      <vt:lpstr>A125606344T</vt:lpstr>
      <vt:lpstr>A125606344T_Data</vt:lpstr>
      <vt:lpstr>A125606344T_Latest</vt:lpstr>
      <vt:lpstr>A125606352T</vt:lpstr>
      <vt:lpstr>A125606352T_Data</vt:lpstr>
      <vt:lpstr>A125606352T_Latest</vt:lpstr>
      <vt:lpstr>A125606360T</vt:lpstr>
      <vt:lpstr>A125606360T_Data</vt:lpstr>
      <vt:lpstr>A125606360T_Latest</vt:lpstr>
      <vt:lpstr>A125606368K</vt:lpstr>
      <vt:lpstr>A125606368K_Data</vt:lpstr>
      <vt:lpstr>A125606368K_Latest</vt:lpstr>
      <vt:lpstr>A125606376K</vt:lpstr>
      <vt:lpstr>A125606376K_Data</vt:lpstr>
      <vt:lpstr>A125606376K_Latest</vt:lpstr>
      <vt:lpstr>A125606384K</vt:lpstr>
      <vt:lpstr>A125606384K_Data</vt:lpstr>
      <vt:lpstr>A125606384K_Latest</vt:lpstr>
      <vt:lpstr>A125606392K</vt:lpstr>
      <vt:lpstr>A125606392K_Data</vt:lpstr>
      <vt:lpstr>A125606392K_Latest</vt:lpstr>
      <vt:lpstr>A125606400X</vt:lpstr>
      <vt:lpstr>A125606400X_Data</vt:lpstr>
      <vt:lpstr>A125606400X_Latest</vt:lpstr>
      <vt:lpstr>A125606408T</vt:lpstr>
      <vt:lpstr>A125606408T_Data</vt:lpstr>
      <vt:lpstr>A125606408T_Latest</vt:lpstr>
      <vt:lpstr>A125606416T</vt:lpstr>
      <vt:lpstr>A125606416T_Data</vt:lpstr>
      <vt:lpstr>A125606416T_Latest</vt:lpstr>
      <vt:lpstr>A125606424T</vt:lpstr>
      <vt:lpstr>A125606424T_Data</vt:lpstr>
      <vt:lpstr>A125606424T_Latest</vt:lpstr>
      <vt:lpstr>A125606432T</vt:lpstr>
      <vt:lpstr>A125606432T_Data</vt:lpstr>
      <vt:lpstr>A125606432T_Latest</vt:lpstr>
      <vt:lpstr>A125606440T</vt:lpstr>
      <vt:lpstr>A125606440T_Data</vt:lpstr>
      <vt:lpstr>A125606440T_Latest</vt:lpstr>
      <vt:lpstr>A125606448K</vt:lpstr>
      <vt:lpstr>A125606448K_Data</vt:lpstr>
      <vt:lpstr>A125606448K_Latest</vt:lpstr>
      <vt:lpstr>A125606456K</vt:lpstr>
      <vt:lpstr>A125606456K_Data</vt:lpstr>
      <vt:lpstr>A125606456K_Latest</vt:lpstr>
      <vt:lpstr>A125606464K</vt:lpstr>
      <vt:lpstr>A125606464K_Data</vt:lpstr>
      <vt:lpstr>A125606464K_Latest</vt:lpstr>
      <vt:lpstr>A125606472K</vt:lpstr>
      <vt:lpstr>A125606472K_Data</vt:lpstr>
      <vt:lpstr>A125606472K_Latest</vt:lpstr>
      <vt:lpstr>A125606480K</vt:lpstr>
      <vt:lpstr>A125606480K_Data</vt:lpstr>
      <vt:lpstr>A125606480K_Latest</vt:lpstr>
      <vt:lpstr>A125606488C</vt:lpstr>
      <vt:lpstr>A125606488C_Data</vt:lpstr>
      <vt:lpstr>A125606488C_Latest</vt:lpstr>
      <vt:lpstr>A125606496C</vt:lpstr>
      <vt:lpstr>A125606496C_Data</vt:lpstr>
      <vt:lpstr>A125606496C_Latest</vt:lpstr>
      <vt:lpstr>A125606504T</vt:lpstr>
      <vt:lpstr>A125606504T_Data</vt:lpstr>
      <vt:lpstr>A125606504T_Latest</vt:lpstr>
      <vt:lpstr>A125606512T</vt:lpstr>
      <vt:lpstr>A125606512T_Data</vt:lpstr>
      <vt:lpstr>A125606512T_Latest</vt:lpstr>
      <vt:lpstr>A125606520T</vt:lpstr>
      <vt:lpstr>A125606520T_Data</vt:lpstr>
      <vt:lpstr>A125606520T_Latest</vt:lpstr>
      <vt:lpstr>A125606528K</vt:lpstr>
      <vt:lpstr>A125606528K_Data</vt:lpstr>
      <vt:lpstr>A125606528K_Latest</vt:lpstr>
      <vt:lpstr>A125606536K</vt:lpstr>
      <vt:lpstr>A125606536K_Data</vt:lpstr>
      <vt:lpstr>A125606536K_Latest</vt:lpstr>
      <vt:lpstr>A125606544K</vt:lpstr>
      <vt:lpstr>A125606544K_Data</vt:lpstr>
      <vt:lpstr>A125606544K_Latest</vt:lpstr>
      <vt:lpstr>A125606552K</vt:lpstr>
      <vt:lpstr>A125606552K_Data</vt:lpstr>
      <vt:lpstr>A125606552K_Latest</vt:lpstr>
      <vt:lpstr>A125606560K</vt:lpstr>
      <vt:lpstr>A125606560K_Data</vt:lpstr>
      <vt:lpstr>A125606560K_Latest</vt:lpstr>
      <vt:lpstr>A125606568C</vt:lpstr>
      <vt:lpstr>A125606568C_Data</vt:lpstr>
      <vt:lpstr>A125606568C_Latest</vt:lpstr>
      <vt:lpstr>A125606576C</vt:lpstr>
      <vt:lpstr>A125606576C_Data</vt:lpstr>
      <vt:lpstr>A125606576C_Latest</vt:lpstr>
      <vt:lpstr>A125606584C</vt:lpstr>
      <vt:lpstr>A125606584C_Data</vt:lpstr>
      <vt:lpstr>A125606584C_Latest</vt:lpstr>
      <vt:lpstr>A125606592C</vt:lpstr>
      <vt:lpstr>A125606592C_Data</vt:lpstr>
      <vt:lpstr>A125606592C_Latest</vt:lpstr>
      <vt:lpstr>A125606600T</vt:lpstr>
      <vt:lpstr>A125606600T_Data</vt:lpstr>
      <vt:lpstr>A125606600T_Latest</vt:lpstr>
      <vt:lpstr>A125606608K</vt:lpstr>
      <vt:lpstr>A125606608K_Data</vt:lpstr>
      <vt:lpstr>A125606608K_Latest</vt:lpstr>
      <vt:lpstr>A125606616K</vt:lpstr>
      <vt:lpstr>A125606616K_Data</vt:lpstr>
      <vt:lpstr>A125606616K_Latest</vt:lpstr>
      <vt:lpstr>A125606624K</vt:lpstr>
      <vt:lpstr>A125606624K_Data</vt:lpstr>
      <vt:lpstr>A125606624K_Latest</vt:lpstr>
      <vt:lpstr>A125606632K</vt:lpstr>
      <vt:lpstr>A125606632K_Data</vt:lpstr>
      <vt:lpstr>A125606632K_Latest</vt:lpstr>
      <vt:lpstr>A125606640K</vt:lpstr>
      <vt:lpstr>A125606640K_Data</vt:lpstr>
      <vt:lpstr>A125606640K_Latest</vt:lpstr>
      <vt:lpstr>A125606648C</vt:lpstr>
      <vt:lpstr>A125606648C_Data</vt:lpstr>
      <vt:lpstr>A125606648C_Latest</vt:lpstr>
      <vt:lpstr>A125606656C</vt:lpstr>
      <vt:lpstr>A125606656C_Data</vt:lpstr>
      <vt:lpstr>A125606656C_Latest</vt:lpstr>
      <vt:lpstr>A125606664C</vt:lpstr>
      <vt:lpstr>A125606664C_Data</vt:lpstr>
      <vt:lpstr>A125606664C_Latest</vt:lpstr>
      <vt:lpstr>A125606672C</vt:lpstr>
      <vt:lpstr>A125606672C_Data</vt:lpstr>
      <vt:lpstr>A125606672C_Latest</vt:lpstr>
      <vt:lpstr>A125606680C</vt:lpstr>
      <vt:lpstr>A125606680C_Data</vt:lpstr>
      <vt:lpstr>A125606680C_Latest</vt:lpstr>
      <vt:lpstr>A125606688W</vt:lpstr>
      <vt:lpstr>A125606688W_Data</vt:lpstr>
      <vt:lpstr>A125606688W_Latest</vt:lpstr>
      <vt:lpstr>A125606696W</vt:lpstr>
      <vt:lpstr>A125606696W_Data</vt:lpstr>
      <vt:lpstr>A125606696W_Latest</vt:lpstr>
      <vt:lpstr>A125606704K</vt:lpstr>
      <vt:lpstr>A125606704K_Data</vt:lpstr>
      <vt:lpstr>A125606704K_Latest</vt:lpstr>
      <vt:lpstr>A125606712K</vt:lpstr>
      <vt:lpstr>A125606712K_Data</vt:lpstr>
      <vt:lpstr>A125606712K_Latest</vt:lpstr>
      <vt:lpstr>A125606720K</vt:lpstr>
      <vt:lpstr>A125606720K_Data</vt:lpstr>
      <vt:lpstr>A125606720K_Latest</vt:lpstr>
      <vt:lpstr>A125606728C</vt:lpstr>
      <vt:lpstr>A125606728C_Data</vt:lpstr>
      <vt:lpstr>A125606728C_Latest</vt:lpstr>
      <vt:lpstr>A125606736C</vt:lpstr>
      <vt:lpstr>A125606736C_Data</vt:lpstr>
      <vt:lpstr>A125606736C_Latest</vt:lpstr>
      <vt:lpstr>A125606744C</vt:lpstr>
      <vt:lpstr>A125606744C_Data</vt:lpstr>
      <vt:lpstr>A125606744C_Latest</vt:lpstr>
      <vt:lpstr>A125606752C</vt:lpstr>
      <vt:lpstr>A125606752C_Data</vt:lpstr>
      <vt:lpstr>A125606752C_Latest</vt:lpstr>
      <vt:lpstr>A125606760C</vt:lpstr>
      <vt:lpstr>A125606760C_Data</vt:lpstr>
      <vt:lpstr>A125606760C_Latest</vt:lpstr>
      <vt:lpstr>A125606768W</vt:lpstr>
      <vt:lpstr>A125606768W_Data</vt:lpstr>
      <vt:lpstr>A125606768W_Latest</vt:lpstr>
      <vt:lpstr>A125606776W</vt:lpstr>
      <vt:lpstr>A125606776W_Data</vt:lpstr>
      <vt:lpstr>A125606776W_Latest</vt:lpstr>
      <vt:lpstr>A125606784W</vt:lpstr>
      <vt:lpstr>A125606784W_Data</vt:lpstr>
      <vt:lpstr>A125606784W_Latest</vt:lpstr>
      <vt:lpstr>A125606792W</vt:lpstr>
      <vt:lpstr>A125606792W_Data</vt:lpstr>
      <vt:lpstr>A125606792W_Latest</vt:lpstr>
      <vt:lpstr>A125606800K</vt:lpstr>
      <vt:lpstr>A125606800K_Data</vt:lpstr>
      <vt:lpstr>A125606800K_Latest</vt:lpstr>
      <vt:lpstr>A125606808C</vt:lpstr>
      <vt:lpstr>A125606808C_Data</vt:lpstr>
      <vt:lpstr>A125606808C_Latest</vt:lpstr>
      <vt:lpstr>A125606816C</vt:lpstr>
      <vt:lpstr>A125606816C_Data</vt:lpstr>
      <vt:lpstr>A125606816C_Latest</vt:lpstr>
      <vt:lpstr>A125606824C</vt:lpstr>
      <vt:lpstr>A125606824C_Data</vt:lpstr>
      <vt:lpstr>A125606824C_Latest</vt:lpstr>
      <vt:lpstr>A125606832C</vt:lpstr>
      <vt:lpstr>A125606832C_Data</vt:lpstr>
      <vt:lpstr>A125606832C_Latest</vt:lpstr>
      <vt:lpstr>A125606840C</vt:lpstr>
      <vt:lpstr>A125606840C_Data</vt:lpstr>
      <vt:lpstr>A125606840C_Latest</vt:lpstr>
      <vt:lpstr>A125606848W</vt:lpstr>
      <vt:lpstr>A125606848W_Data</vt:lpstr>
      <vt:lpstr>A125606848W_Latest</vt:lpstr>
      <vt:lpstr>A125606856W</vt:lpstr>
      <vt:lpstr>A125606856W_Data</vt:lpstr>
      <vt:lpstr>A125606856W_Latest</vt:lpstr>
      <vt:lpstr>A125606864W</vt:lpstr>
      <vt:lpstr>A125606864W_Data</vt:lpstr>
      <vt:lpstr>A125606864W_Latest</vt:lpstr>
      <vt:lpstr>A125606872W</vt:lpstr>
      <vt:lpstr>A125606872W_Data</vt:lpstr>
      <vt:lpstr>A125606872W_Latest</vt:lpstr>
      <vt:lpstr>A125606880W</vt:lpstr>
      <vt:lpstr>A125606880W_Data</vt:lpstr>
      <vt:lpstr>A125606880W_Latest</vt:lpstr>
      <vt:lpstr>A125606888R</vt:lpstr>
      <vt:lpstr>A125606888R_Data</vt:lpstr>
      <vt:lpstr>A125606888R_Latest</vt:lpstr>
      <vt:lpstr>A125606896R</vt:lpstr>
      <vt:lpstr>A125606896R_Data</vt:lpstr>
      <vt:lpstr>A125606896R_Latest</vt:lpstr>
      <vt:lpstr>A125606904C</vt:lpstr>
      <vt:lpstr>A125606904C_Data</vt:lpstr>
      <vt:lpstr>A125606904C_Latest</vt:lpstr>
      <vt:lpstr>A125606912C</vt:lpstr>
      <vt:lpstr>A125606912C_Data</vt:lpstr>
      <vt:lpstr>A125606912C_Latest</vt:lpstr>
      <vt:lpstr>A125606920C</vt:lpstr>
      <vt:lpstr>A125606920C_Data</vt:lpstr>
      <vt:lpstr>A125606920C_Latest</vt:lpstr>
      <vt:lpstr>A125606928W</vt:lpstr>
      <vt:lpstr>A125606928W_Data</vt:lpstr>
      <vt:lpstr>A125606928W_Latest</vt:lpstr>
      <vt:lpstr>A125606936W</vt:lpstr>
      <vt:lpstr>A125606936W_Data</vt:lpstr>
      <vt:lpstr>A125606936W_Latest</vt:lpstr>
      <vt:lpstr>A125606944W</vt:lpstr>
      <vt:lpstr>A125606944W_Data</vt:lpstr>
      <vt:lpstr>A125606944W_Latest</vt:lpstr>
      <vt:lpstr>A125606952W</vt:lpstr>
      <vt:lpstr>A125606952W_Data</vt:lpstr>
      <vt:lpstr>A125606952W_Latest</vt:lpstr>
      <vt:lpstr>A125606960W</vt:lpstr>
      <vt:lpstr>A125606960W_Data</vt:lpstr>
      <vt:lpstr>A125606960W_Latest</vt:lpstr>
      <vt:lpstr>A125606968R</vt:lpstr>
      <vt:lpstr>A125606968R_Data</vt:lpstr>
      <vt:lpstr>A125606968R_Latest</vt:lpstr>
      <vt:lpstr>A125606976R</vt:lpstr>
      <vt:lpstr>A125606976R_Data</vt:lpstr>
      <vt:lpstr>A125606976R_Latest</vt:lpstr>
      <vt:lpstr>A125606984R</vt:lpstr>
      <vt:lpstr>A125606984R_Data</vt:lpstr>
      <vt:lpstr>A125606984R_Latest</vt:lpstr>
      <vt:lpstr>A125606992R</vt:lpstr>
      <vt:lpstr>A125606992R_Data</vt:lpstr>
      <vt:lpstr>A125606992R_Latest</vt:lpstr>
      <vt:lpstr>A125607000F</vt:lpstr>
      <vt:lpstr>A125607000F_Data</vt:lpstr>
      <vt:lpstr>A125607000F_Latest</vt:lpstr>
      <vt:lpstr>A125607008X</vt:lpstr>
      <vt:lpstr>A125607008X_Data</vt:lpstr>
      <vt:lpstr>A125607008X_Latest</vt:lpstr>
      <vt:lpstr>A125607016X</vt:lpstr>
      <vt:lpstr>A125607016X_Data</vt:lpstr>
      <vt:lpstr>A125607016X_Latest</vt:lpstr>
      <vt:lpstr>A125607024X</vt:lpstr>
      <vt:lpstr>A125607024X_Data</vt:lpstr>
      <vt:lpstr>A125607024X_Latest</vt:lpstr>
      <vt:lpstr>A125607032X</vt:lpstr>
      <vt:lpstr>A125607032X_Data</vt:lpstr>
      <vt:lpstr>A125607032X_Latest</vt:lpstr>
      <vt:lpstr>A125607040X</vt:lpstr>
      <vt:lpstr>A125607040X_Data</vt:lpstr>
      <vt:lpstr>A125607040X_Latest</vt:lpstr>
      <vt:lpstr>A125607048T</vt:lpstr>
      <vt:lpstr>A125607048T_Data</vt:lpstr>
      <vt:lpstr>A125607048T_Latest</vt:lpstr>
      <vt:lpstr>A125607056T</vt:lpstr>
      <vt:lpstr>A125607056T_Data</vt:lpstr>
      <vt:lpstr>A125607056T_Latest</vt:lpstr>
      <vt:lpstr>A125607064T</vt:lpstr>
      <vt:lpstr>A125607064T_Data</vt:lpstr>
      <vt:lpstr>A125607064T_Latest</vt:lpstr>
      <vt:lpstr>A125607072T</vt:lpstr>
      <vt:lpstr>A125607072T_Data</vt:lpstr>
      <vt:lpstr>A125607072T_Latest</vt:lpstr>
      <vt:lpstr>A125607080T</vt:lpstr>
      <vt:lpstr>A125607080T_Data</vt:lpstr>
      <vt:lpstr>A125607080T_Latest</vt:lpstr>
      <vt:lpstr>A125607088K</vt:lpstr>
      <vt:lpstr>A125607088K_Data</vt:lpstr>
      <vt:lpstr>A125607088K_Latest</vt:lpstr>
      <vt:lpstr>A125607096K</vt:lpstr>
      <vt:lpstr>A125607096K_Data</vt:lpstr>
      <vt:lpstr>A125607096K_Latest</vt:lpstr>
      <vt:lpstr>A125607104X</vt:lpstr>
      <vt:lpstr>A125607104X_Data</vt:lpstr>
      <vt:lpstr>A125607104X_Latest</vt:lpstr>
      <vt:lpstr>A125607112X</vt:lpstr>
      <vt:lpstr>A125607112X_Data</vt:lpstr>
      <vt:lpstr>A125607112X_Latest</vt:lpstr>
      <vt:lpstr>A125607120X</vt:lpstr>
      <vt:lpstr>A125607120X_Data</vt:lpstr>
      <vt:lpstr>A125607120X_Latest</vt:lpstr>
      <vt:lpstr>A125607128T</vt:lpstr>
      <vt:lpstr>A125607128T_Data</vt:lpstr>
      <vt:lpstr>A125607128T_Latest</vt:lpstr>
      <vt:lpstr>A125607136T</vt:lpstr>
      <vt:lpstr>A125607136T_Data</vt:lpstr>
      <vt:lpstr>A125607136T_Latest</vt:lpstr>
      <vt:lpstr>A125607144T</vt:lpstr>
      <vt:lpstr>A125607144T_Data</vt:lpstr>
      <vt:lpstr>A125607144T_Latest</vt:lpstr>
      <vt:lpstr>A125607152T</vt:lpstr>
      <vt:lpstr>A125607152T_Data</vt:lpstr>
      <vt:lpstr>A125607152T_Latest</vt:lpstr>
      <vt:lpstr>A125607160T</vt:lpstr>
      <vt:lpstr>A125607160T_Data</vt:lpstr>
      <vt:lpstr>A125607160T_Latest</vt:lpstr>
      <vt:lpstr>A125607168K</vt:lpstr>
      <vt:lpstr>A125607168K_Data</vt:lpstr>
      <vt:lpstr>A125607168K_Latest</vt:lpstr>
      <vt:lpstr>A125607176K</vt:lpstr>
      <vt:lpstr>A125607176K_Data</vt:lpstr>
      <vt:lpstr>A125607176K_Latest</vt:lpstr>
      <vt:lpstr>A125607184K</vt:lpstr>
      <vt:lpstr>A125607184K_Data</vt:lpstr>
      <vt:lpstr>A125607184K_Latest</vt:lpstr>
      <vt:lpstr>A125607192K</vt:lpstr>
      <vt:lpstr>A125607192K_Data</vt:lpstr>
      <vt:lpstr>A125607192K_Latest</vt:lpstr>
      <vt:lpstr>A125607200X</vt:lpstr>
      <vt:lpstr>A125607200X_Data</vt:lpstr>
      <vt:lpstr>A125607200X_Latest</vt:lpstr>
      <vt:lpstr>A125607208T</vt:lpstr>
      <vt:lpstr>A125607208T_Data</vt:lpstr>
      <vt:lpstr>A125607208T_Latest</vt:lpstr>
      <vt:lpstr>A125607216T</vt:lpstr>
      <vt:lpstr>A125607216T_Data</vt:lpstr>
      <vt:lpstr>A125607216T_Latest</vt:lpstr>
      <vt:lpstr>A125607224T</vt:lpstr>
      <vt:lpstr>A125607224T_Data</vt:lpstr>
      <vt:lpstr>A125607224T_Latest</vt:lpstr>
      <vt:lpstr>A125607232T</vt:lpstr>
      <vt:lpstr>A125607232T_Data</vt:lpstr>
      <vt:lpstr>A125607232T_Latest</vt:lpstr>
      <vt:lpstr>A125607240T</vt:lpstr>
      <vt:lpstr>A125607240T_Data</vt:lpstr>
      <vt:lpstr>A125607240T_Latest</vt:lpstr>
      <vt:lpstr>A125607248K</vt:lpstr>
      <vt:lpstr>A125607248K_Data</vt:lpstr>
      <vt:lpstr>A125607248K_Latest</vt:lpstr>
      <vt:lpstr>A125607256K</vt:lpstr>
      <vt:lpstr>A125607256K_Data</vt:lpstr>
      <vt:lpstr>A125607256K_Latest</vt:lpstr>
      <vt:lpstr>A125607264K</vt:lpstr>
      <vt:lpstr>A125607264K_Data</vt:lpstr>
      <vt:lpstr>A125607264K_Latest</vt:lpstr>
      <vt:lpstr>A125607272K</vt:lpstr>
      <vt:lpstr>A125607272K_Data</vt:lpstr>
      <vt:lpstr>A125607272K_Latest</vt:lpstr>
      <vt:lpstr>A125607280K</vt:lpstr>
      <vt:lpstr>A125607280K_Data</vt:lpstr>
      <vt:lpstr>A125607280K_Latest</vt:lpstr>
      <vt:lpstr>A125607288C</vt:lpstr>
      <vt:lpstr>A125607288C_Data</vt:lpstr>
      <vt:lpstr>A125607288C_Latest</vt:lpstr>
      <vt:lpstr>A125607296C</vt:lpstr>
      <vt:lpstr>A125607296C_Data</vt:lpstr>
      <vt:lpstr>A125607296C_Latest</vt:lpstr>
      <vt:lpstr>A125607304T</vt:lpstr>
      <vt:lpstr>A125607304T_Data</vt:lpstr>
      <vt:lpstr>A125607304T_Latest</vt:lpstr>
      <vt:lpstr>A125607312T</vt:lpstr>
      <vt:lpstr>A125607312T_Data</vt:lpstr>
      <vt:lpstr>A125607312T_Latest</vt:lpstr>
      <vt:lpstr>A125607320T</vt:lpstr>
      <vt:lpstr>A125607320T_Data</vt:lpstr>
      <vt:lpstr>A125607320T_Latest</vt:lpstr>
      <vt:lpstr>A125607328K</vt:lpstr>
      <vt:lpstr>A125607328K_Data</vt:lpstr>
      <vt:lpstr>A125607328K_Latest</vt:lpstr>
      <vt:lpstr>A125607336K</vt:lpstr>
      <vt:lpstr>A125607336K_Data</vt:lpstr>
      <vt:lpstr>A125607336K_Latest</vt:lpstr>
      <vt:lpstr>A125607344K</vt:lpstr>
      <vt:lpstr>A125607344K_Data</vt:lpstr>
      <vt:lpstr>A125607344K_Latest</vt:lpstr>
      <vt:lpstr>A125607352K</vt:lpstr>
      <vt:lpstr>A125607352K_Data</vt:lpstr>
      <vt:lpstr>A125607352K_Latest</vt:lpstr>
      <vt:lpstr>A125607360K</vt:lpstr>
      <vt:lpstr>A125607360K_Data</vt:lpstr>
      <vt:lpstr>A125607360K_Latest</vt:lpstr>
      <vt:lpstr>A125607368C</vt:lpstr>
      <vt:lpstr>A125607368C_Data</vt:lpstr>
      <vt:lpstr>A125607368C_Latest</vt:lpstr>
      <vt:lpstr>A125607376C</vt:lpstr>
      <vt:lpstr>A125607376C_Data</vt:lpstr>
      <vt:lpstr>A125607376C_Latest</vt:lpstr>
      <vt:lpstr>A125607384C</vt:lpstr>
      <vt:lpstr>A125607384C_Data</vt:lpstr>
      <vt:lpstr>A125607384C_Latest</vt:lpstr>
      <vt:lpstr>A125607392C</vt:lpstr>
      <vt:lpstr>A125607392C_Data</vt:lpstr>
      <vt:lpstr>A125607392C_Latest</vt:lpstr>
      <vt:lpstr>A125607400T</vt:lpstr>
      <vt:lpstr>A125607400T_Data</vt:lpstr>
      <vt:lpstr>A125607400T_Latest</vt:lpstr>
      <vt:lpstr>A125607408K</vt:lpstr>
      <vt:lpstr>A125607408K_Data</vt:lpstr>
      <vt:lpstr>A125607408K_Latest</vt:lpstr>
      <vt:lpstr>A125607416K</vt:lpstr>
      <vt:lpstr>A125607416K_Data</vt:lpstr>
      <vt:lpstr>A125607416K_Latest</vt:lpstr>
      <vt:lpstr>A125607424K</vt:lpstr>
      <vt:lpstr>A125607424K_Data</vt:lpstr>
      <vt:lpstr>A125607424K_Latest</vt:lpstr>
      <vt:lpstr>A125607432K</vt:lpstr>
      <vt:lpstr>A125607432K_Data</vt:lpstr>
      <vt:lpstr>A125607432K_Latest</vt:lpstr>
      <vt:lpstr>A125607440K</vt:lpstr>
      <vt:lpstr>A125607440K_Data</vt:lpstr>
      <vt:lpstr>A125607440K_Latest</vt:lpstr>
      <vt:lpstr>A125607448C</vt:lpstr>
      <vt:lpstr>A125607448C_Data</vt:lpstr>
      <vt:lpstr>A125607448C_Latest</vt:lpstr>
      <vt:lpstr>A125607456C</vt:lpstr>
      <vt:lpstr>A125607456C_Data</vt:lpstr>
      <vt:lpstr>A125607456C_Latest</vt:lpstr>
      <vt:lpstr>A125607464C</vt:lpstr>
      <vt:lpstr>A125607464C_Data</vt:lpstr>
      <vt:lpstr>A125607464C_Latest</vt:lpstr>
      <vt:lpstr>A125607472C</vt:lpstr>
      <vt:lpstr>A125607472C_Data</vt:lpstr>
      <vt:lpstr>A125607472C_Latest</vt:lpstr>
      <vt:lpstr>A125607480C</vt:lpstr>
      <vt:lpstr>A125607480C_Data</vt:lpstr>
      <vt:lpstr>A125607480C_Latest</vt:lpstr>
      <vt:lpstr>A125607488W</vt:lpstr>
      <vt:lpstr>A125607488W_Data</vt:lpstr>
      <vt:lpstr>A125607488W_Latest</vt:lpstr>
      <vt:lpstr>A125607496W</vt:lpstr>
      <vt:lpstr>A125607496W_Data</vt:lpstr>
      <vt:lpstr>A125607496W_Latest</vt:lpstr>
      <vt:lpstr>A125607504K</vt:lpstr>
      <vt:lpstr>A125607504K_Data</vt:lpstr>
      <vt:lpstr>A125607504K_Latest</vt:lpstr>
      <vt:lpstr>A125607512K</vt:lpstr>
      <vt:lpstr>A125607512K_Data</vt:lpstr>
      <vt:lpstr>A125607512K_Latest</vt:lpstr>
      <vt:lpstr>A125607520K</vt:lpstr>
      <vt:lpstr>A125607520K_Data</vt:lpstr>
      <vt:lpstr>A125607520K_Latest</vt:lpstr>
      <vt:lpstr>A125607528C</vt:lpstr>
      <vt:lpstr>A125607528C_Data</vt:lpstr>
      <vt:lpstr>A125607528C_Latest</vt:lpstr>
      <vt:lpstr>A125607536C</vt:lpstr>
      <vt:lpstr>A125607536C_Data</vt:lpstr>
      <vt:lpstr>A125607536C_Latest</vt:lpstr>
      <vt:lpstr>A125607544C</vt:lpstr>
      <vt:lpstr>A125607544C_Data</vt:lpstr>
      <vt:lpstr>A125607544C_Latest</vt:lpstr>
      <vt:lpstr>A125607552C</vt:lpstr>
      <vt:lpstr>A125607552C_Data</vt:lpstr>
      <vt:lpstr>A125607552C_Latest</vt:lpstr>
      <vt:lpstr>A125607560C</vt:lpstr>
      <vt:lpstr>A125607560C_Data</vt:lpstr>
      <vt:lpstr>A125607560C_Latest</vt:lpstr>
      <vt:lpstr>A125607568W</vt:lpstr>
      <vt:lpstr>A125607568W_Data</vt:lpstr>
      <vt:lpstr>A125607568W_Latest</vt:lpstr>
      <vt:lpstr>A125607576W</vt:lpstr>
      <vt:lpstr>A125607576W_Data</vt:lpstr>
      <vt:lpstr>A125607576W_Latest</vt:lpstr>
      <vt:lpstr>A125607584W</vt:lpstr>
      <vt:lpstr>A125607584W_Data</vt:lpstr>
      <vt:lpstr>A125607584W_Latest</vt:lpstr>
      <vt:lpstr>A125607592W</vt:lpstr>
      <vt:lpstr>A125607592W_Data</vt:lpstr>
      <vt:lpstr>A125607592W_Latest</vt:lpstr>
      <vt:lpstr>A125607600K</vt:lpstr>
      <vt:lpstr>A125607600K_Data</vt:lpstr>
      <vt:lpstr>A125607600K_Latest</vt:lpstr>
      <vt:lpstr>A125607608C</vt:lpstr>
      <vt:lpstr>A125607608C_Data</vt:lpstr>
      <vt:lpstr>A125607608C_Latest</vt:lpstr>
      <vt:lpstr>A125607616C</vt:lpstr>
      <vt:lpstr>A125607616C_Data</vt:lpstr>
      <vt:lpstr>A125607616C_Latest</vt:lpstr>
      <vt:lpstr>A125607624C</vt:lpstr>
      <vt:lpstr>A125607624C_Data</vt:lpstr>
      <vt:lpstr>A125607624C_Latest</vt:lpstr>
      <vt:lpstr>A125607632C</vt:lpstr>
      <vt:lpstr>A125607632C_Data</vt:lpstr>
      <vt:lpstr>A125607632C_Latest</vt:lpstr>
      <vt:lpstr>A125607640C</vt:lpstr>
      <vt:lpstr>A125607640C_Data</vt:lpstr>
      <vt:lpstr>A125607640C_Latest</vt:lpstr>
      <vt:lpstr>A125607648W</vt:lpstr>
      <vt:lpstr>A125607648W_Data</vt:lpstr>
      <vt:lpstr>A125607648W_Latest</vt:lpstr>
      <vt:lpstr>A125607656W</vt:lpstr>
      <vt:lpstr>A125607656W_Data</vt:lpstr>
      <vt:lpstr>A125607656W_Latest</vt:lpstr>
      <vt:lpstr>A125607664W</vt:lpstr>
      <vt:lpstr>A125607664W_Data</vt:lpstr>
      <vt:lpstr>A125607664W_Latest</vt:lpstr>
      <vt:lpstr>A125607672W</vt:lpstr>
      <vt:lpstr>A125607672W_Data</vt:lpstr>
      <vt:lpstr>A125607672W_Latest</vt:lpstr>
      <vt:lpstr>A125607680W</vt:lpstr>
      <vt:lpstr>A125607680W_Data</vt:lpstr>
      <vt:lpstr>A125607680W_Latest</vt:lpstr>
      <vt:lpstr>A125607688R</vt:lpstr>
      <vt:lpstr>A125607688R_Data</vt:lpstr>
      <vt:lpstr>A125607688R_Latest</vt:lpstr>
      <vt:lpstr>A125607696R</vt:lpstr>
      <vt:lpstr>A125607696R_Data</vt:lpstr>
      <vt:lpstr>A125607696R_Latest</vt:lpstr>
      <vt:lpstr>A125607704C</vt:lpstr>
      <vt:lpstr>A125607704C_Data</vt:lpstr>
      <vt:lpstr>A125607704C_Latest</vt:lpstr>
      <vt:lpstr>A125607712C</vt:lpstr>
      <vt:lpstr>A125607712C_Data</vt:lpstr>
      <vt:lpstr>A125607712C_Latest</vt:lpstr>
      <vt:lpstr>A125607720C</vt:lpstr>
      <vt:lpstr>A125607720C_Data</vt:lpstr>
      <vt:lpstr>A125607720C_Latest</vt:lpstr>
      <vt:lpstr>A125607728W</vt:lpstr>
      <vt:lpstr>A125607728W_Data</vt:lpstr>
      <vt:lpstr>A125607728W_Latest</vt:lpstr>
      <vt:lpstr>A125607736W</vt:lpstr>
      <vt:lpstr>A125607736W_Data</vt:lpstr>
      <vt:lpstr>A125607736W_Latest</vt:lpstr>
      <vt:lpstr>A125607744W</vt:lpstr>
      <vt:lpstr>A125607744W_Data</vt:lpstr>
      <vt:lpstr>A125607744W_Latest</vt:lpstr>
      <vt:lpstr>A125607752W</vt:lpstr>
      <vt:lpstr>A125607752W_Data</vt:lpstr>
      <vt:lpstr>A125607752W_Latest</vt:lpstr>
      <vt:lpstr>A125607760W</vt:lpstr>
      <vt:lpstr>A125607760W_Data</vt:lpstr>
      <vt:lpstr>A125607760W_Latest</vt:lpstr>
      <vt:lpstr>A125607768R</vt:lpstr>
      <vt:lpstr>A125607768R_Data</vt:lpstr>
      <vt:lpstr>A125607768R_Latest</vt:lpstr>
      <vt:lpstr>A125607776R</vt:lpstr>
      <vt:lpstr>A125607776R_Data</vt:lpstr>
      <vt:lpstr>A125607776R_Latest</vt:lpstr>
      <vt:lpstr>A125607784R</vt:lpstr>
      <vt:lpstr>A125607784R_Data</vt:lpstr>
      <vt:lpstr>A125607784R_Latest</vt:lpstr>
      <vt:lpstr>A125607792R</vt:lpstr>
      <vt:lpstr>A125607792R_Data</vt:lpstr>
      <vt:lpstr>A125607792R_Latest</vt:lpstr>
      <vt:lpstr>A125607800C</vt:lpstr>
      <vt:lpstr>A125607800C_Data</vt:lpstr>
      <vt:lpstr>A125607800C_Latest</vt:lpstr>
      <vt:lpstr>A125607808W</vt:lpstr>
      <vt:lpstr>A125607808W_Data</vt:lpstr>
      <vt:lpstr>A125607808W_Latest</vt:lpstr>
      <vt:lpstr>A125607816W</vt:lpstr>
      <vt:lpstr>A125607816W_Data</vt:lpstr>
      <vt:lpstr>A125607816W_Latest</vt:lpstr>
      <vt:lpstr>A125607824W</vt:lpstr>
      <vt:lpstr>A125607824W_Data</vt:lpstr>
      <vt:lpstr>A125607824W_Latest</vt:lpstr>
      <vt:lpstr>A125607832W</vt:lpstr>
      <vt:lpstr>A125607832W_Data</vt:lpstr>
      <vt:lpstr>A125607832W_Latest</vt:lpstr>
      <vt:lpstr>A125607840W</vt:lpstr>
      <vt:lpstr>A125607840W_Data</vt:lpstr>
      <vt:lpstr>A125607840W_Latest</vt:lpstr>
      <vt:lpstr>A125607848R</vt:lpstr>
      <vt:lpstr>A125607848R_Data</vt:lpstr>
      <vt:lpstr>A125607848R_Latest</vt:lpstr>
      <vt:lpstr>A125607856R</vt:lpstr>
      <vt:lpstr>A125607856R_Data</vt:lpstr>
      <vt:lpstr>A125607856R_Latest</vt:lpstr>
      <vt:lpstr>A125607864R</vt:lpstr>
      <vt:lpstr>A125607864R_Data</vt:lpstr>
      <vt:lpstr>A125607864R_Latest</vt:lpstr>
      <vt:lpstr>A125607872R</vt:lpstr>
      <vt:lpstr>A125607872R_Data</vt:lpstr>
      <vt:lpstr>A125607872R_Latest</vt:lpstr>
      <vt:lpstr>A125607880R</vt:lpstr>
      <vt:lpstr>A125607880R_Data</vt:lpstr>
      <vt:lpstr>A125607880R_Latest</vt:lpstr>
      <vt:lpstr>A125607882V</vt:lpstr>
      <vt:lpstr>A125607882V_Data</vt:lpstr>
      <vt:lpstr>A125607882V_Latest</vt:lpstr>
      <vt:lpstr>A125607888J</vt:lpstr>
      <vt:lpstr>A125607888J_Data</vt:lpstr>
      <vt:lpstr>A125607888J_Latest</vt:lpstr>
      <vt:lpstr>A125607890V</vt:lpstr>
      <vt:lpstr>A125607890V_Data</vt:lpstr>
      <vt:lpstr>A125607890V_Latest</vt:lpstr>
      <vt:lpstr>A125607896J</vt:lpstr>
      <vt:lpstr>A125607896J_Data</vt:lpstr>
      <vt:lpstr>A125607896J_Latest</vt:lpstr>
      <vt:lpstr>A125607898L</vt:lpstr>
      <vt:lpstr>A125607898L_Data</vt:lpstr>
      <vt:lpstr>A125607898L_Latest</vt:lpstr>
      <vt:lpstr>A125607904W</vt:lpstr>
      <vt:lpstr>A125607904W_Data</vt:lpstr>
      <vt:lpstr>A125607904W_Latest</vt:lpstr>
      <vt:lpstr>A125607906A</vt:lpstr>
      <vt:lpstr>A125607906A_Data</vt:lpstr>
      <vt:lpstr>A125607906A_Latest</vt:lpstr>
      <vt:lpstr>A125607912W</vt:lpstr>
      <vt:lpstr>A125607912W_Data</vt:lpstr>
      <vt:lpstr>A125607912W_Latest</vt:lpstr>
      <vt:lpstr>A125607914A</vt:lpstr>
      <vt:lpstr>A125607914A_Data</vt:lpstr>
      <vt:lpstr>A125607914A_Latest</vt:lpstr>
      <vt:lpstr>A125607920W</vt:lpstr>
      <vt:lpstr>A125607920W_Data</vt:lpstr>
      <vt:lpstr>A125607920W_Latest</vt:lpstr>
      <vt:lpstr>A125607922A</vt:lpstr>
      <vt:lpstr>A125607922A_Data</vt:lpstr>
      <vt:lpstr>A125607922A_Latest</vt:lpstr>
      <vt:lpstr>A125607928R</vt:lpstr>
      <vt:lpstr>A125607928R_Data</vt:lpstr>
      <vt:lpstr>A125607928R_Latest</vt:lpstr>
      <vt:lpstr>A125607930A</vt:lpstr>
      <vt:lpstr>A125607930A_Data</vt:lpstr>
      <vt:lpstr>A125607930A_Latest</vt:lpstr>
      <vt:lpstr>A125607936R</vt:lpstr>
      <vt:lpstr>A125607936R_Data</vt:lpstr>
      <vt:lpstr>A125607936R_Latest</vt:lpstr>
      <vt:lpstr>A125607938V</vt:lpstr>
      <vt:lpstr>A125607938V_Data</vt:lpstr>
      <vt:lpstr>A125607938V_Latest</vt:lpstr>
      <vt:lpstr>A125607944R</vt:lpstr>
      <vt:lpstr>A125607944R_Data</vt:lpstr>
      <vt:lpstr>A125607944R_Latest</vt:lpstr>
      <vt:lpstr>A125607946V</vt:lpstr>
      <vt:lpstr>A125607946V_Data</vt:lpstr>
      <vt:lpstr>A125607946V_Latest</vt:lpstr>
      <vt:lpstr>A125607952R</vt:lpstr>
      <vt:lpstr>A125607952R_Data</vt:lpstr>
      <vt:lpstr>A125607952R_Latest</vt:lpstr>
      <vt:lpstr>A125607954V</vt:lpstr>
      <vt:lpstr>A125607954V_Data</vt:lpstr>
      <vt:lpstr>A125607954V_Latest</vt:lpstr>
      <vt:lpstr>A125607960R</vt:lpstr>
      <vt:lpstr>A125607960R_Data</vt:lpstr>
      <vt:lpstr>A125607960R_Latest</vt:lpstr>
      <vt:lpstr>A125607962V</vt:lpstr>
      <vt:lpstr>A125607962V_Data</vt:lpstr>
      <vt:lpstr>A125607962V_Latest</vt:lpstr>
      <vt:lpstr>A125607968J</vt:lpstr>
      <vt:lpstr>A125607968J_Data</vt:lpstr>
      <vt:lpstr>A125607968J_Latest</vt:lpstr>
      <vt:lpstr>A125607970V</vt:lpstr>
      <vt:lpstr>A125607970V_Data</vt:lpstr>
      <vt:lpstr>A125607970V_Latest</vt:lpstr>
      <vt:lpstr>A125607976J</vt:lpstr>
      <vt:lpstr>A125607976J_Data</vt:lpstr>
      <vt:lpstr>A125607976J_Latest</vt:lpstr>
      <vt:lpstr>A125607978L</vt:lpstr>
      <vt:lpstr>A125607978L_Data</vt:lpstr>
      <vt:lpstr>A125607978L_Latest</vt:lpstr>
      <vt:lpstr>A125607984J</vt:lpstr>
      <vt:lpstr>A125607984J_Data</vt:lpstr>
      <vt:lpstr>A125607984J_Latest</vt:lpstr>
      <vt:lpstr>A125607986L</vt:lpstr>
      <vt:lpstr>A125607986L_Data</vt:lpstr>
      <vt:lpstr>A125607986L_Latest</vt:lpstr>
      <vt:lpstr>A125607992J</vt:lpstr>
      <vt:lpstr>A125607992J_Data</vt:lpstr>
      <vt:lpstr>A125607992J_Latest</vt:lpstr>
      <vt:lpstr>A125607994L</vt:lpstr>
      <vt:lpstr>A125607994L_Data</vt:lpstr>
      <vt:lpstr>A125607994L_Latest</vt:lpstr>
      <vt:lpstr>A125608000X</vt:lpstr>
      <vt:lpstr>A125608000X_Data</vt:lpstr>
      <vt:lpstr>A125608000X_Latest</vt:lpstr>
      <vt:lpstr>A125608002C</vt:lpstr>
      <vt:lpstr>A125608002C_Data</vt:lpstr>
      <vt:lpstr>A125608002C_Latest</vt:lpstr>
      <vt:lpstr>A125608008T</vt:lpstr>
      <vt:lpstr>A125608008T_Data</vt:lpstr>
      <vt:lpstr>A125608008T_Latest</vt:lpstr>
      <vt:lpstr>A125608010C</vt:lpstr>
      <vt:lpstr>A125608010C_Data</vt:lpstr>
      <vt:lpstr>A125608010C_Latest</vt:lpstr>
      <vt:lpstr>A125608016T</vt:lpstr>
      <vt:lpstr>A125608016T_Data</vt:lpstr>
      <vt:lpstr>A125608016T_Latest</vt:lpstr>
      <vt:lpstr>A125608018W</vt:lpstr>
      <vt:lpstr>A125608018W_Data</vt:lpstr>
      <vt:lpstr>A125608018W_Latest</vt:lpstr>
      <vt:lpstr>A125608024T</vt:lpstr>
      <vt:lpstr>A125608024T_Data</vt:lpstr>
      <vt:lpstr>A125608024T_Latest</vt:lpstr>
      <vt:lpstr>A125608026W</vt:lpstr>
      <vt:lpstr>A125608026W_Data</vt:lpstr>
      <vt:lpstr>A125608026W_Latest</vt:lpstr>
      <vt:lpstr>A125608032T</vt:lpstr>
      <vt:lpstr>A125608032T_Data</vt:lpstr>
      <vt:lpstr>A125608032T_Latest</vt:lpstr>
      <vt:lpstr>A125608034W</vt:lpstr>
      <vt:lpstr>A125608034W_Data</vt:lpstr>
      <vt:lpstr>A125608034W_Latest</vt:lpstr>
      <vt:lpstr>A125608040T</vt:lpstr>
      <vt:lpstr>A125608040T_Data</vt:lpstr>
      <vt:lpstr>A125608040T_Latest</vt:lpstr>
      <vt:lpstr>A125608042W</vt:lpstr>
      <vt:lpstr>A125608042W_Data</vt:lpstr>
      <vt:lpstr>A125608042W_Latest</vt:lpstr>
      <vt:lpstr>A125608048K</vt:lpstr>
      <vt:lpstr>A125608048K_Data</vt:lpstr>
      <vt:lpstr>A125608048K_Latest</vt:lpstr>
      <vt:lpstr>A125608050W</vt:lpstr>
      <vt:lpstr>A125608050W_Data</vt:lpstr>
      <vt:lpstr>A125608050W_Latest</vt:lpstr>
      <vt:lpstr>A125608056K</vt:lpstr>
      <vt:lpstr>A125608056K_Data</vt:lpstr>
      <vt:lpstr>A125608056K_Latest</vt:lpstr>
      <vt:lpstr>A125608058R</vt:lpstr>
      <vt:lpstr>A125608058R_Data</vt:lpstr>
      <vt:lpstr>A125608058R_Latest</vt:lpstr>
      <vt:lpstr>A125608064K</vt:lpstr>
      <vt:lpstr>A125608064K_Data</vt:lpstr>
      <vt:lpstr>A125608064K_Latest</vt:lpstr>
      <vt:lpstr>A125608066R</vt:lpstr>
      <vt:lpstr>A125608066R_Data</vt:lpstr>
      <vt:lpstr>A125608066R_Latest</vt:lpstr>
      <vt:lpstr>A125608072K</vt:lpstr>
      <vt:lpstr>A125608072K_Data</vt:lpstr>
      <vt:lpstr>A125608072K_Latest</vt:lpstr>
      <vt:lpstr>A125608074R</vt:lpstr>
      <vt:lpstr>A125608074R_Data</vt:lpstr>
      <vt:lpstr>A125608074R_Latest</vt:lpstr>
      <vt:lpstr>A125608080K</vt:lpstr>
      <vt:lpstr>A125608080K_Data</vt:lpstr>
      <vt:lpstr>A125608080K_Latest</vt:lpstr>
      <vt:lpstr>A125608082R</vt:lpstr>
      <vt:lpstr>A125608082R_Data</vt:lpstr>
      <vt:lpstr>A125608082R_Latest</vt:lpstr>
      <vt:lpstr>A125608088C</vt:lpstr>
      <vt:lpstr>A125608088C_Data</vt:lpstr>
      <vt:lpstr>A125608088C_Latest</vt:lpstr>
      <vt:lpstr>A125608090R</vt:lpstr>
      <vt:lpstr>A125608090R_Data</vt:lpstr>
      <vt:lpstr>A125608090R_Latest</vt:lpstr>
      <vt:lpstr>A125608096C</vt:lpstr>
      <vt:lpstr>A125608096C_Data</vt:lpstr>
      <vt:lpstr>A125608096C_Latest</vt:lpstr>
      <vt:lpstr>A125608098J</vt:lpstr>
      <vt:lpstr>A125608098J_Data</vt:lpstr>
      <vt:lpstr>A125608098J_Latest</vt:lpstr>
      <vt:lpstr>A125608104T</vt:lpstr>
      <vt:lpstr>A125608104T_Data</vt:lpstr>
      <vt:lpstr>A125608104T_Latest</vt:lpstr>
      <vt:lpstr>A125608106W</vt:lpstr>
      <vt:lpstr>A125608106W_Data</vt:lpstr>
      <vt:lpstr>A125608106W_Latest</vt:lpstr>
      <vt:lpstr>A125608112T</vt:lpstr>
      <vt:lpstr>A125608112T_Data</vt:lpstr>
      <vt:lpstr>A125608112T_Latest</vt:lpstr>
      <vt:lpstr>A125608114W</vt:lpstr>
      <vt:lpstr>A125608114W_Data</vt:lpstr>
      <vt:lpstr>A125608114W_Latest</vt:lpstr>
      <vt:lpstr>A125608120T</vt:lpstr>
      <vt:lpstr>A125608120T_Data</vt:lpstr>
      <vt:lpstr>A125608120T_Latest</vt:lpstr>
      <vt:lpstr>A125608122W</vt:lpstr>
      <vt:lpstr>A125608122W_Data</vt:lpstr>
      <vt:lpstr>A125608122W_Latest</vt:lpstr>
      <vt:lpstr>A125608128K</vt:lpstr>
      <vt:lpstr>A125608128K_Data</vt:lpstr>
      <vt:lpstr>A125608128K_Latest</vt:lpstr>
      <vt:lpstr>A125608130W</vt:lpstr>
      <vt:lpstr>A125608130W_Data</vt:lpstr>
      <vt:lpstr>A125608130W_Latest</vt:lpstr>
      <vt:lpstr>A125608136K</vt:lpstr>
      <vt:lpstr>A125608136K_Data</vt:lpstr>
      <vt:lpstr>A125608136K_Latest</vt:lpstr>
      <vt:lpstr>A125608138R</vt:lpstr>
      <vt:lpstr>A125608138R_Data</vt:lpstr>
      <vt:lpstr>A125608138R_Latest</vt:lpstr>
      <vt:lpstr>A125608144K</vt:lpstr>
      <vt:lpstr>A125608144K_Data</vt:lpstr>
      <vt:lpstr>A125608144K_Latest</vt:lpstr>
      <vt:lpstr>A125608146R</vt:lpstr>
      <vt:lpstr>A125608146R_Data</vt:lpstr>
      <vt:lpstr>A125608146R_Latest</vt:lpstr>
      <vt:lpstr>A125608152K</vt:lpstr>
      <vt:lpstr>A125608152K_Data</vt:lpstr>
      <vt:lpstr>A125608152K_Latest</vt:lpstr>
      <vt:lpstr>A125608154R</vt:lpstr>
      <vt:lpstr>A125608154R_Data</vt:lpstr>
      <vt:lpstr>A125608154R_Latest</vt:lpstr>
      <vt:lpstr>A125608160K</vt:lpstr>
      <vt:lpstr>A125608160K_Data</vt:lpstr>
      <vt:lpstr>A125608160K_Latest</vt:lpstr>
      <vt:lpstr>A125608162R</vt:lpstr>
      <vt:lpstr>A125608162R_Data</vt:lpstr>
      <vt:lpstr>A125608162R_Latest</vt:lpstr>
      <vt:lpstr>A125608168C</vt:lpstr>
      <vt:lpstr>A125608168C_Data</vt:lpstr>
      <vt:lpstr>A125608168C_Latest</vt:lpstr>
      <vt:lpstr>A125608170R</vt:lpstr>
      <vt:lpstr>A125608170R_Data</vt:lpstr>
      <vt:lpstr>A125608170R_Latest</vt:lpstr>
      <vt:lpstr>A125608176C</vt:lpstr>
      <vt:lpstr>A125608176C_Data</vt:lpstr>
      <vt:lpstr>A125608176C_Latest</vt:lpstr>
      <vt:lpstr>A125608178J</vt:lpstr>
      <vt:lpstr>A125608178J_Data</vt:lpstr>
      <vt:lpstr>A125608178J_Latest</vt:lpstr>
      <vt:lpstr>A125608184C</vt:lpstr>
      <vt:lpstr>A125608184C_Data</vt:lpstr>
      <vt:lpstr>A125608184C_Latest</vt:lpstr>
      <vt:lpstr>A125608186J</vt:lpstr>
      <vt:lpstr>A125608186J_Data</vt:lpstr>
      <vt:lpstr>A125608186J_Latest</vt:lpstr>
      <vt:lpstr>A125608192C</vt:lpstr>
      <vt:lpstr>A125608192C_Data</vt:lpstr>
      <vt:lpstr>A125608192C_Latest</vt:lpstr>
      <vt:lpstr>A125608194J</vt:lpstr>
      <vt:lpstr>A125608194J_Data</vt:lpstr>
      <vt:lpstr>A125608194J_Latest</vt:lpstr>
      <vt:lpstr>A125608200T</vt:lpstr>
      <vt:lpstr>A125608200T_Data</vt:lpstr>
      <vt:lpstr>A125608200T_Latest</vt:lpstr>
      <vt:lpstr>A125608202W</vt:lpstr>
      <vt:lpstr>A125608202W_Data</vt:lpstr>
      <vt:lpstr>A125608202W_Latest</vt:lpstr>
      <vt:lpstr>A125608208K</vt:lpstr>
      <vt:lpstr>A125608208K_Data</vt:lpstr>
      <vt:lpstr>A125608208K_Latest</vt:lpstr>
      <vt:lpstr>A125608210W</vt:lpstr>
      <vt:lpstr>A125608210W_Data</vt:lpstr>
      <vt:lpstr>A125608210W_Latest</vt:lpstr>
      <vt:lpstr>A125608216K</vt:lpstr>
      <vt:lpstr>A125608216K_Data</vt:lpstr>
      <vt:lpstr>A125608216K_Latest</vt:lpstr>
      <vt:lpstr>A125608218R</vt:lpstr>
      <vt:lpstr>A125608218R_Data</vt:lpstr>
      <vt:lpstr>A125608218R_Latest</vt:lpstr>
      <vt:lpstr>A125608224K</vt:lpstr>
      <vt:lpstr>A125608224K_Data</vt:lpstr>
      <vt:lpstr>A125608224K_Latest</vt:lpstr>
      <vt:lpstr>A125608226R</vt:lpstr>
      <vt:lpstr>A125608226R_Data</vt:lpstr>
      <vt:lpstr>A125608226R_Latest</vt:lpstr>
      <vt:lpstr>A125608232K</vt:lpstr>
      <vt:lpstr>A125608232K_Data</vt:lpstr>
      <vt:lpstr>A125608232K_Latest</vt:lpstr>
      <vt:lpstr>A125608234R</vt:lpstr>
      <vt:lpstr>A125608234R_Data</vt:lpstr>
      <vt:lpstr>A125608234R_Latest</vt:lpstr>
      <vt:lpstr>A125608240K</vt:lpstr>
      <vt:lpstr>A125608240K_Data</vt:lpstr>
      <vt:lpstr>A125608240K_Latest</vt:lpstr>
      <vt:lpstr>A125608242R</vt:lpstr>
      <vt:lpstr>A125608242R_Data</vt:lpstr>
      <vt:lpstr>A125608242R_Latest</vt:lpstr>
      <vt:lpstr>A125608248C</vt:lpstr>
      <vt:lpstr>A125608248C_Data</vt:lpstr>
      <vt:lpstr>A125608248C_Latest</vt:lpstr>
      <vt:lpstr>A125608250R</vt:lpstr>
      <vt:lpstr>A125608250R_Data</vt:lpstr>
      <vt:lpstr>A125608250R_Latest</vt:lpstr>
      <vt:lpstr>A125608256C</vt:lpstr>
      <vt:lpstr>A125608256C_Data</vt:lpstr>
      <vt:lpstr>A125608256C_Latest</vt:lpstr>
      <vt:lpstr>A125608258J</vt:lpstr>
      <vt:lpstr>A125608258J_Data</vt:lpstr>
      <vt:lpstr>A125608258J_Latest</vt:lpstr>
      <vt:lpstr>A125608264C</vt:lpstr>
      <vt:lpstr>A125608264C_Data</vt:lpstr>
      <vt:lpstr>A125608264C_Latest</vt:lpstr>
      <vt:lpstr>A125608266J</vt:lpstr>
      <vt:lpstr>A125608266J_Data</vt:lpstr>
      <vt:lpstr>A125608266J_Latest</vt:lpstr>
      <vt:lpstr>A125608272C</vt:lpstr>
      <vt:lpstr>A125608272C_Data</vt:lpstr>
      <vt:lpstr>A125608272C_Latest</vt:lpstr>
      <vt:lpstr>A125608274J</vt:lpstr>
      <vt:lpstr>A125608274J_Data</vt:lpstr>
      <vt:lpstr>A125608274J_Latest</vt:lpstr>
      <vt:lpstr>A125608280C</vt:lpstr>
      <vt:lpstr>A125608280C_Data</vt:lpstr>
      <vt:lpstr>A125608280C_Latest</vt:lpstr>
      <vt:lpstr>A125608282J</vt:lpstr>
      <vt:lpstr>A125608282J_Data</vt:lpstr>
      <vt:lpstr>A125608282J_Latest</vt:lpstr>
      <vt:lpstr>A125608288W</vt:lpstr>
      <vt:lpstr>A125608288W_Data</vt:lpstr>
      <vt:lpstr>A125608288W_Latest</vt:lpstr>
      <vt:lpstr>A125608290J</vt:lpstr>
      <vt:lpstr>A125608290J_Data</vt:lpstr>
      <vt:lpstr>A125608290J_Latest</vt:lpstr>
      <vt:lpstr>A125608296W</vt:lpstr>
      <vt:lpstr>A125608296W_Data</vt:lpstr>
      <vt:lpstr>A125608296W_Latest</vt:lpstr>
      <vt:lpstr>A125608298A</vt:lpstr>
      <vt:lpstr>A125608298A_Data</vt:lpstr>
      <vt:lpstr>A125608298A_Latest</vt:lpstr>
      <vt:lpstr>A125608304K</vt:lpstr>
      <vt:lpstr>A125608304K_Data</vt:lpstr>
      <vt:lpstr>A125608304K_Latest</vt:lpstr>
      <vt:lpstr>A125608306R</vt:lpstr>
      <vt:lpstr>A125608306R_Data</vt:lpstr>
      <vt:lpstr>A125608306R_Latest</vt:lpstr>
      <vt:lpstr>A125608312K</vt:lpstr>
      <vt:lpstr>A125608312K_Data</vt:lpstr>
      <vt:lpstr>A125608312K_Latest</vt:lpstr>
      <vt:lpstr>A125608314R</vt:lpstr>
      <vt:lpstr>A125608314R_Data</vt:lpstr>
      <vt:lpstr>A125608314R_Latest</vt:lpstr>
      <vt:lpstr>A125608320K</vt:lpstr>
      <vt:lpstr>A125608320K_Data</vt:lpstr>
      <vt:lpstr>A125608320K_Latest</vt:lpstr>
      <vt:lpstr>A125608322R</vt:lpstr>
      <vt:lpstr>A125608322R_Data</vt:lpstr>
      <vt:lpstr>A125608322R_Latest</vt:lpstr>
      <vt:lpstr>A125608328C</vt:lpstr>
      <vt:lpstr>A125608328C_Data</vt:lpstr>
      <vt:lpstr>A125608328C_Latest</vt:lpstr>
      <vt:lpstr>A125608330R</vt:lpstr>
      <vt:lpstr>A125608330R_Data</vt:lpstr>
      <vt:lpstr>A125608330R_Latest</vt:lpstr>
      <vt:lpstr>A125608336C</vt:lpstr>
      <vt:lpstr>A125608336C_Data</vt:lpstr>
      <vt:lpstr>A125608336C_Latest</vt:lpstr>
      <vt:lpstr>A125608338J</vt:lpstr>
      <vt:lpstr>A125608338J_Data</vt:lpstr>
      <vt:lpstr>A125608338J_Latest</vt:lpstr>
      <vt:lpstr>A125608344C</vt:lpstr>
      <vt:lpstr>A125608344C_Data</vt:lpstr>
      <vt:lpstr>A125608344C_Latest</vt:lpstr>
      <vt:lpstr>A125608346J</vt:lpstr>
      <vt:lpstr>A125608346J_Data</vt:lpstr>
      <vt:lpstr>A125608346J_Latest</vt:lpstr>
      <vt:lpstr>A125608352C</vt:lpstr>
      <vt:lpstr>A125608352C_Data</vt:lpstr>
      <vt:lpstr>A125608352C_Latest</vt:lpstr>
      <vt:lpstr>A125608354J</vt:lpstr>
      <vt:lpstr>A125608354J_Data</vt:lpstr>
      <vt:lpstr>A125608354J_Latest</vt:lpstr>
      <vt:lpstr>A125608360C</vt:lpstr>
      <vt:lpstr>A125608360C_Data</vt:lpstr>
      <vt:lpstr>A125608360C_Latest</vt:lpstr>
      <vt:lpstr>A125608362J</vt:lpstr>
      <vt:lpstr>A125608362J_Data</vt:lpstr>
      <vt:lpstr>A125608362J_Latest</vt:lpstr>
      <vt:lpstr>A125608368W</vt:lpstr>
      <vt:lpstr>A125608368W_Data</vt:lpstr>
      <vt:lpstr>A125608368W_Latest</vt:lpstr>
      <vt:lpstr>A125608370J</vt:lpstr>
      <vt:lpstr>A125608370J_Data</vt:lpstr>
      <vt:lpstr>A125608370J_Latest</vt:lpstr>
      <vt:lpstr>A125608376W</vt:lpstr>
      <vt:lpstr>A125608376W_Data</vt:lpstr>
      <vt:lpstr>A125608376W_Latest</vt:lpstr>
      <vt:lpstr>A125608378A</vt:lpstr>
      <vt:lpstr>A125608378A_Data</vt:lpstr>
      <vt:lpstr>A125608378A_Latest</vt:lpstr>
      <vt:lpstr>A125608384W</vt:lpstr>
      <vt:lpstr>A125608384W_Data</vt:lpstr>
      <vt:lpstr>A125608384W_Latest</vt:lpstr>
      <vt:lpstr>A125608386A</vt:lpstr>
      <vt:lpstr>A125608386A_Data</vt:lpstr>
      <vt:lpstr>A125608386A_Latest</vt:lpstr>
      <vt:lpstr>A125608392W</vt:lpstr>
      <vt:lpstr>A125608392W_Data</vt:lpstr>
      <vt:lpstr>A125608392W_Latest</vt:lpstr>
      <vt:lpstr>A125608394A</vt:lpstr>
      <vt:lpstr>A125608394A_Data</vt:lpstr>
      <vt:lpstr>A125608394A_Latest</vt:lpstr>
      <vt:lpstr>A125608400K</vt:lpstr>
      <vt:lpstr>A125608400K_Data</vt:lpstr>
      <vt:lpstr>A125608400K_Latest</vt:lpstr>
      <vt:lpstr>A125608402R</vt:lpstr>
      <vt:lpstr>A125608402R_Data</vt:lpstr>
      <vt:lpstr>A125608402R_Latest</vt:lpstr>
      <vt:lpstr>A125608408C</vt:lpstr>
      <vt:lpstr>A125608408C_Data</vt:lpstr>
      <vt:lpstr>A125608408C_Latest</vt:lpstr>
      <vt:lpstr>A125608410R</vt:lpstr>
      <vt:lpstr>A125608410R_Data</vt:lpstr>
      <vt:lpstr>A125608410R_Latest</vt:lpstr>
      <vt:lpstr>A125608416C</vt:lpstr>
      <vt:lpstr>A125608416C_Data</vt:lpstr>
      <vt:lpstr>A125608416C_Latest</vt:lpstr>
      <vt:lpstr>A125608418J</vt:lpstr>
      <vt:lpstr>A125608418J_Data</vt:lpstr>
      <vt:lpstr>A125608418J_Latest</vt:lpstr>
      <vt:lpstr>A125608424C</vt:lpstr>
      <vt:lpstr>A125608424C_Data</vt:lpstr>
      <vt:lpstr>A125608424C_Latest</vt:lpstr>
      <vt:lpstr>A125608426J</vt:lpstr>
      <vt:lpstr>A125608426J_Data</vt:lpstr>
      <vt:lpstr>A125608426J_Latest</vt:lpstr>
      <vt:lpstr>A125608432C</vt:lpstr>
      <vt:lpstr>A125608432C_Data</vt:lpstr>
      <vt:lpstr>A125608432C_Latest</vt:lpstr>
      <vt:lpstr>A125608434J</vt:lpstr>
      <vt:lpstr>A125608434J_Data</vt:lpstr>
      <vt:lpstr>A125608434J_Latest</vt:lpstr>
      <vt:lpstr>A125608440C</vt:lpstr>
      <vt:lpstr>A125608440C_Data</vt:lpstr>
      <vt:lpstr>A125608440C_Latest</vt:lpstr>
      <vt:lpstr>A125608442J</vt:lpstr>
      <vt:lpstr>A125608442J_Data</vt:lpstr>
      <vt:lpstr>A125608442J_Latest</vt:lpstr>
      <vt:lpstr>A125608448W</vt:lpstr>
      <vt:lpstr>A125608448W_Data</vt:lpstr>
      <vt:lpstr>A125608448W_Latest</vt:lpstr>
      <vt:lpstr>A125608450J</vt:lpstr>
      <vt:lpstr>A125608450J_Data</vt:lpstr>
      <vt:lpstr>A125608450J_Latest</vt:lpstr>
      <vt:lpstr>A125608456W</vt:lpstr>
      <vt:lpstr>A125608456W_Data</vt:lpstr>
      <vt:lpstr>A125608456W_Latest</vt:lpstr>
      <vt:lpstr>A125608458A</vt:lpstr>
      <vt:lpstr>A125608458A_Data</vt:lpstr>
      <vt:lpstr>A125608458A_Latest</vt:lpstr>
      <vt:lpstr>A125608464W</vt:lpstr>
      <vt:lpstr>A125608464W_Data</vt:lpstr>
      <vt:lpstr>A125608464W_Latest</vt:lpstr>
      <vt:lpstr>A125608466A</vt:lpstr>
      <vt:lpstr>A125608466A_Data</vt:lpstr>
      <vt:lpstr>A125608466A_Latest</vt:lpstr>
      <vt:lpstr>A125608472W</vt:lpstr>
      <vt:lpstr>A125608472W_Data</vt:lpstr>
      <vt:lpstr>A125608472W_Latest</vt:lpstr>
      <vt:lpstr>A125608474A</vt:lpstr>
      <vt:lpstr>A125608474A_Data</vt:lpstr>
      <vt:lpstr>A125608474A_Latest</vt:lpstr>
      <vt:lpstr>A125608480W</vt:lpstr>
      <vt:lpstr>A125608480W_Data</vt:lpstr>
      <vt:lpstr>A125608480W_Latest</vt:lpstr>
      <vt:lpstr>A125608482A</vt:lpstr>
      <vt:lpstr>A125608482A_Data</vt:lpstr>
      <vt:lpstr>A125608482A_Latest</vt:lpstr>
      <vt:lpstr>A125608488R</vt:lpstr>
      <vt:lpstr>A125608488R_Data</vt:lpstr>
      <vt:lpstr>A125608488R_Latest</vt:lpstr>
      <vt:lpstr>A125608490A</vt:lpstr>
      <vt:lpstr>A125608490A_Data</vt:lpstr>
      <vt:lpstr>A125608490A_Latest</vt:lpstr>
      <vt:lpstr>A125608496R</vt:lpstr>
      <vt:lpstr>A125608496R_Data</vt:lpstr>
      <vt:lpstr>A125608496R_Latest</vt:lpstr>
      <vt:lpstr>A125608498V</vt:lpstr>
      <vt:lpstr>A125608498V_Data</vt:lpstr>
      <vt:lpstr>A125608498V_Latest</vt:lpstr>
      <vt:lpstr>A125608504C</vt:lpstr>
      <vt:lpstr>A125608504C_Data</vt:lpstr>
      <vt:lpstr>A125608504C_Latest</vt:lpstr>
      <vt:lpstr>A125608506J</vt:lpstr>
      <vt:lpstr>A125608506J_Data</vt:lpstr>
      <vt:lpstr>A125608506J_Latest</vt:lpstr>
      <vt:lpstr>A125608512C</vt:lpstr>
      <vt:lpstr>A125608512C_Data</vt:lpstr>
      <vt:lpstr>A125608512C_Latest</vt:lpstr>
      <vt:lpstr>A125608514J</vt:lpstr>
      <vt:lpstr>A125608514J_Data</vt:lpstr>
      <vt:lpstr>A125608514J_Latest</vt:lpstr>
      <vt:lpstr>A125608520C</vt:lpstr>
      <vt:lpstr>A125608520C_Data</vt:lpstr>
      <vt:lpstr>A125608520C_Latest</vt:lpstr>
      <vt:lpstr>A125608522J</vt:lpstr>
      <vt:lpstr>A125608522J_Data</vt:lpstr>
      <vt:lpstr>A125608522J_Latest</vt:lpstr>
      <vt:lpstr>A125608528W</vt:lpstr>
      <vt:lpstr>A125608528W_Data</vt:lpstr>
      <vt:lpstr>A125608528W_Latest</vt:lpstr>
      <vt:lpstr>A125608530J</vt:lpstr>
      <vt:lpstr>A125608530J_Data</vt:lpstr>
      <vt:lpstr>A125608530J_Latest</vt:lpstr>
      <vt:lpstr>A125608536W</vt:lpstr>
      <vt:lpstr>A125608536W_Data</vt:lpstr>
      <vt:lpstr>A125608536W_Latest</vt:lpstr>
      <vt:lpstr>A125608538A</vt:lpstr>
      <vt:lpstr>A125608538A_Data</vt:lpstr>
      <vt:lpstr>A125608538A_Latest</vt:lpstr>
      <vt:lpstr>A125608544W</vt:lpstr>
      <vt:lpstr>A125608544W_Data</vt:lpstr>
      <vt:lpstr>A125608544W_Latest</vt:lpstr>
      <vt:lpstr>A125608546A</vt:lpstr>
      <vt:lpstr>A125608546A_Data</vt:lpstr>
      <vt:lpstr>A125608546A_Latest</vt:lpstr>
      <vt:lpstr>A125608552W</vt:lpstr>
      <vt:lpstr>A125608552W_Data</vt:lpstr>
      <vt:lpstr>A125608552W_Latest</vt:lpstr>
      <vt:lpstr>A125608554A</vt:lpstr>
      <vt:lpstr>A125608554A_Data</vt:lpstr>
      <vt:lpstr>A125608554A_Latest</vt:lpstr>
      <vt:lpstr>A125608560W</vt:lpstr>
      <vt:lpstr>A125608560W_Data</vt:lpstr>
      <vt:lpstr>A125608560W_Latest</vt:lpstr>
      <vt:lpstr>A125608562A</vt:lpstr>
      <vt:lpstr>A125608562A_Data</vt:lpstr>
      <vt:lpstr>A125608562A_Latest</vt:lpstr>
      <vt:lpstr>A125608568R</vt:lpstr>
      <vt:lpstr>A125608568R_Data</vt:lpstr>
      <vt:lpstr>A125608568R_Latest</vt:lpstr>
      <vt:lpstr>A125608570A</vt:lpstr>
      <vt:lpstr>A125608570A_Data</vt:lpstr>
      <vt:lpstr>A125608570A_Latest</vt:lpstr>
      <vt:lpstr>A125608576R</vt:lpstr>
      <vt:lpstr>A125608576R_Data</vt:lpstr>
      <vt:lpstr>A125608576R_Latest</vt:lpstr>
      <vt:lpstr>A125608578V</vt:lpstr>
      <vt:lpstr>A125608578V_Data</vt:lpstr>
      <vt:lpstr>A125608578V_Latest</vt:lpstr>
      <vt:lpstr>A125608584R</vt:lpstr>
      <vt:lpstr>A125608584R_Data</vt:lpstr>
      <vt:lpstr>A125608584R_Latest</vt:lpstr>
      <vt:lpstr>A125608586V</vt:lpstr>
      <vt:lpstr>A125608586V_Data</vt:lpstr>
      <vt:lpstr>A125608586V_Latest</vt:lpstr>
      <vt:lpstr>A125608592R</vt:lpstr>
      <vt:lpstr>A125608592R_Data</vt:lpstr>
      <vt:lpstr>A125608592R_Latest</vt:lpstr>
      <vt:lpstr>A125608594V</vt:lpstr>
      <vt:lpstr>A125608594V_Data</vt:lpstr>
      <vt:lpstr>A125608594V_Latest</vt:lpstr>
      <vt:lpstr>A125608600C</vt:lpstr>
      <vt:lpstr>A125608600C_Data</vt:lpstr>
      <vt:lpstr>A125608600C_Latest</vt:lpstr>
      <vt:lpstr>A125608602J</vt:lpstr>
      <vt:lpstr>A125608602J_Data</vt:lpstr>
      <vt:lpstr>A125608602J_Latest</vt:lpstr>
      <vt:lpstr>A125608608W</vt:lpstr>
      <vt:lpstr>A125608608W_Data</vt:lpstr>
      <vt:lpstr>A125608608W_Latest</vt:lpstr>
      <vt:lpstr>A125608610J</vt:lpstr>
      <vt:lpstr>A125608610J_Data</vt:lpstr>
      <vt:lpstr>A125608610J_Latest</vt:lpstr>
      <vt:lpstr>A125608616W</vt:lpstr>
      <vt:lpstr>A125608616W_Data</vt:lpstr>
      <vt:lpstr>A125608616W_Latest</vt:lpstr>
      <vt:lpstr>A125608618A</vt:lpstr>
      <vt:lpstr>A125608618A_Data</vt:lpstr>
      <vt:lpstr>A125608618A_Latest</vt:lpstr>
      <vt:lpstr>A125608624W</vt:lpstr>
      <vt:lpstr>A125608624W_Data</vt:lpstr>
      <vt:lpstr>A125608624W_Latest</vt:lpstr>
      <vt:lpstr>A125608626A</vt:lpstr>
      <vt:lpstr>A125608626A_Data</vt:lpstr>
      <vt:lpstr>A125608626A_Latest</vt:lpstr>
      <vt:lpstr>A125608632W</vt:lpstr>
      <vt:lpstr>A125608632W_Data</vt:lpstr>
      <vt:lpstr>A125608632W_Latest</vt:lpstr>
      <vt:lpstr>A125608634A</vt:lpstr>
      <vt:lpstr>A125608634A_Data</vt:lpstr>
      <vt:lpstr>A125608634A_Latest</vt:lpstr>
      <vt:lpstr>A125608640W</vt:lpstr>
      <vt:lpstr>A125608640W_Data</vt:lpstr>
      <vt:lpstr>A125608640W_Latest</vt:lpstr>
      <vt:lpstr>A125608642A</vt:lpstr>
      <vt:lpstr>A125608642A_Data</vt:lpstr>
      <vt:lpstr>A125608642A_Latest</vt:lpstr>
      <vt:lpstr>A125608648R</vt:lpstr>
      <vt:lpstr>A125608648R_Data</vt:lpstr>
      <vt:lpstr>A125608648R_Latest</vt:lpstr>
      <vt:lpstr>A125608650A</vt:lpstr>
      <vt:lpstr>A125608650A_Data</vt:lpstr>
      <vt:lpstr>A125608650A_Latest</vt:lpstr>
      <vt:lpstr>A125608656R</vt:lpstr>
      <vt:lpstr>A125608656R_Data</vt:lpstr>
      <vt:lpstr>A125608656R_Latest</vt:lpstr>
      <vt:lpstr>A125608658V</vt:lpstr>
      <vt:lpstr>A125608658V_Data</vt:lpstr>
      <vt:lpstr>A125608658V_Latest</vt:lpstr>
      <vt:lpstr>A125608664R</vt:lpstr>
      <vt:lpstr>A125608664R_Data</vt:lpstr>
      <vt:lpstr>A125608664R_Latest</vt:lpstr>
      <vt:lpstr>A125608666V</vt:lpstr>
      <vt:lpstr>A125608666V_Data</vt:lpstr>
      <vt:lpstr>A125608666V_Latest</vt:lpstr>
      <vt:lpstr>A125608672R</vt:lpstr>
      <vt:lpstr>A125608672R_Data</vt:lpstr>
      <vt:lpstr>A125608672R_Latest</vt:lpstr>
      <vt:lpstr>A125608674V</vt:lpstr>
      <vt:lpstr>A125608674V_Data</vt:lpstr>
      <vt:lpstr>A125608674V_Latest</vt:lpstr>
      <vt:lpstr>A125608680R</vt:lpstr>
      <vt:lpstr>A125608680R_Data</vt:lpstr>
      <vt:lpstr>A125608680R_Latest</vt:lpstr>
      <vt:lpstr>A125608682V</vt:lpstr>
      <vt:lpstr>A125608682V_Data</vt:lpstr>
      <vt:lpstr>A125608682V_Latest</vt:lpstr>
      <vt:lpstr>A125608688J</vt:lpstr>
      <vt:lpstr>A125608688J_Data</vt:lpstr>
      <vt:lpstr>A125608688J_Latest</vt:lpstr>
      <vt:lpstr>A125608690V</vt:lpstr>
      <vt:lpstr>A125608690V_Data</vt:lpstr>
      <vt:lpstr>A125608690V_Latest</vt:lpstr>
      <vt:lpstr>A125608696J</vt:lpstr>
      <vt:lpstr>A125608696J_Data</vt:lpstr>
      <vt:lpstr>A125608696J_Latest</vt:lpstr>
      <vt:lpstr>A125608698L</vt:lpstr>
      <vt:lpstr>A125608698L_Data</vt:lpstr>
      <vt:lpstr>A125608698L_Latest</vt:lpstr>
      <vt:lpstr>A125608704W</vt:lpstr>
      <vt:lpstr>A125608704W_Data</vt:lpstr>
      <vt:lpstr>A125608704W_Latest</vt:lpstr>
      <vt:lpstr>A125608706A</vt:lpstr>
      <vt:lpstr>A125608706A_Data</vt:lpstr>
      <vt:lpstr>A125608706A_Latest</vt:lpstr>
      <vt:lpstr>A125608712W</vt:lpstr>
      <vt:lpstr>A125608712W_Data</vt:lpstr>
      <vt:lpstr>A125608712W_Latest</vt:lpstr>
      <vt:lpstr>A125608714A</vt:lpstr>
      <vt:lpstr>A125608714A_Data</vt:lpstr>
      <vt:lpstr>A125608714A_Latest</vt:lpstr>
      <vt:lpstr>A125608720W</vt:lpstr>
      <vt:lpstr>A125608720W_Data</vt:lpstr>
      <vt:lpstr>A125608720W_Latest</vt:lpstr>
      <vt:lpstr>A125608722A</vt:lpstr>
      <vt:lpstr>A125608722A_Data</vt:lpstr>
      <vt:lpstr>A125608722A_Latest</vt:lpstr>
      <vt:lpstr>A125608728R</vt:lpstr>
      <vt:lpstr>A125608728R_Data</vt:lpstr>
      <vt:lpstr>A125608728R_Latest</vt:lpstr>
      <vt:lpstr>A125608730A</vt:lpstr>
      <vt:lpstr>A125608730A_Data</vt:lpstr>
      <vt:lpstr>A125608730A_Latest</vt:lpstr>
      <vt:lpstr>A125608736R</vt:lpstr>
      <vt:lpstr>A125608736R_Data</vt:lpstr>
      <vt:lpstr>A125608736R_Latest</vt:lpstr>
      <vt:lpstr>A125608738V</vt:lpstr>
      <vt:lpstr>A125608738V_Data</vt:lpstr>
      <vt:lpstr>A125608738V_Latest</vt:lpstr>
      <vt:lpstr>A125608744R</vt:lpstr>
      <vt:lpstr>A125608744R_Data</vt:lpstr>
      <vt:lpstr>A125608744R_Latest</vt:lpstr>
      <vt:lpstr>A125608746V</vt:lpstr>
      <vt:lpstr>A125608746V_Data</vt:lpstr>
      <vt:lpstr>A125608746V_Latest</vt:lpstr>
      <vt:lpstr>A125608752R</vt:lpstr>
      <vt:lpstr>A125608752R_Data</vt:lpstr>
      <vt:lpstr>A125608752R_Latest</vt:lpstr>
      <vt:lpstr>A125608754V</vt:lpstr>
      <vt:lpstr>A125608754V_Data</vt:lpstr>
      <vt:lpstr>A125608754V_Latest</vt:lpstr>
      <vt:lpstr>A125608760R</vt:lpstr>
      <vt:lpstr>A125608760R_Data</vt:lpstr>
      <vt:lpstr>A125608760R_Latest</vt:lpstr>
      <vt:lpstr>A125608762V</vt:lpstr>
      <vt:lpstr>A125608762V_Data</vt:lpstr>
      <vt:lpstr>A125608762V_Latest</vt:lpstr>
      <vt:lpstr>A125608768J</vt:lpstr>
      <vt:lpstr>A125608768J_Data</vt:lpstr>
      <vt:lpstr>A125608768J_Latest</vt:lpstr>
      <vt:lpstr>A125608770V</vt:lpstr>
      <vt:lpstr>A125608770V_Data</vt:lpstr>
      <vt:lpstr>A125608770V_Latest</vt:lpstr>
      <vt:lpstr>A125608776J</vt:lpstr>
      <vt:lpstr>A125608776J_Data</vt:lpstr>
      <vt:lpstr>A125608776J_Latest</vt:lpstr>
      <vt:lpstr>A125608778L</vt:lpstr>
      <vt:lpstr>A125608778L_Data</vt:lpstr>
      <vt:lpstr>A125608778L_Latest</vt:lpstr>
      <vt:lpstr>A125608784J</vt:lpstr>
      <vt:lpstr>A125608784J_Data</vt:lpstr>
      <vt:lpstr>A125608784J_Latest</vt:lpstr>
      <vt:lpstr>A125608786L</vt:lpstr>
      <vt:lpstr>A125608786L_Data</vt:lpstr>
      <vt:lpstr>A125608786L_Latest</vt:lpstr>
      <vt:lpstr>A125608792J</vt:lpstr>
      <vt:lpstr>A125608792J_Data</vt:lpstr>
      <vt:lpstr>A125608792J_Latest</vt:lpstr>
      <vt:lpstr>A125608794L</vt:lpstr>
      <vt:lpstr>A125608794L_Data</vt:lpstr>
      <vt:lpstr>A125608794L_Latest</vt:lpstr>
      <vt:lpstr>A125608800W</vt:lpstr>
      <vt:lpstr>A125608800W_Data</vt:lpstr>
      <vt:lpstr>A125608800W_Latest</vt:lpstr>
      <vt:lpstr>A125608802A</vt:lpstr>
      <vt:lpstr>A125608802A_Data</vt:lpstr>
      <vt:lpstr>A125608802A_Latest</vt:lpstr>
      <vt:lpstr>A125608808R</vt:lpstr>
      <vt:lpstr>A125608808R_Data</vt:lpstr>
      <vt:lpstr>A125608808R_Latest</vt:lpstr>
      <vt:lpstr>A125608810A</vt:lpstr>
      <vt:lpstr>A125608810A_Data</vt:lpstr>
      <vt:lpstr>A125608810A_Latest</vt:lpstr>
      <vt:lpstr>A125608816R</vt:lpstr>
      <vt:lpstr>A125608816R_Data</vt:lpstr>
      <vt:lpstr>A125608816R_Latest</vt:lpstr>
      <vt:lpstr>A125608818V</vt:lpstr>
      <vt:lpstr>A125608818V_Data</vt:lpstr>
      <vt:lpstr>A125608818V_Latest</vt:lpstr>
      <vt:lpstr>A125608824R</vt:lpstr>
      <vt:lpstr>A125608824R_Data</vt:lpstr>
      <vt:lpstr>A125608824R_Latest</vt:lpstr>
      <vt:lpstr>A125608826V</vt:lpstr>
      <vt:lpstr>A125608826V_Data</vt:lpstr>
      <vt:lpstr>A125608826V_Latest</vt:lpstr>
      <vt:lpstr>A125608832R</vt:lpstr>
      <vt:lpstr>A125608832R_Data</vt:lpstr>
      <vt:lpstr>A125608832R_Latest</vt:lpstr>
      <vt:lpstr>A125608834V</vt:lpstr>
      <vt:lpstr>A125608834V_Data</vt:lpstr>
      <vt:lpstr>A125608834V_Latest</vt:lpstr>
      <vt:lpstr>A125608840R</vt:lpstr>
      <vt:lpstr>A125608840R_Data</vt:lpstr>
      <vt:lpstr>A125608840R_Latest</vt:lpstr>
      <vt:lpstr>A125608842V</vt:lpstr>
      <vt:lpstr>A125608842V_Data</vt:lpstr>
      <vt:lpstr>A125608842V_Latest</vt:lpstr>
      <vt:lpstr>A125608848J</vt:lpstr>
      <vt:lpstr>A125608848J_Data</vt:lpstr>
      <vt:lpstr>A125608848J_Latest</vt:lpstr>
      <vt:lpstr>A125608850V</vt:lpstr>
      <vt:lpstr>A125608850V_Data</vt:lpstr>
      <vt:lpstr>A125608850V_Latest</vt:lpstr>
      <vt:lpstr>A125608856J</vt:lpstr>
      <vt:lpstr>A125608856J_Data</vt:lpstr>
      <vt:lpstr>A125608856J_Latest</vt:lpstr>
      <vt:lpstr>A125608858L</vt:lpstr>
      <vt:lpstr>A125608858L_Data</vt:lpstr>
      <vt:lpstr>A125608858L_Latest</vt:lpstr>
      <vt:lpstr>A125608864J</vt:lpstr>
      <vt:lpstr>A125608864J_Data</vt:lpstr>
      <vt:lpstr>A125608864J_Latest</vt:lpstr>
      <vt:lpstr>A125608866L</vt:lpstr>
      <vt:lpstr>A125608866L_Data</vt:lpstr>
      <vt:lpstr>A125608866L_Latest</vt:lpstr>
      <vt:lpstr>A125608872J</vt:lpstr>
      <vt:lpstr>A125608872J_Data</vt:lpstr>
      <vt:lpstr>A125608872J_Latest</vt:lpstr>
      <vt:lpstr>A125608874L</vt:lpstr>
      <vt:lpstr>A125608874L_Data</vt:lpstr>
      <vt:lpstr>A125608874L_Latest</vt:lpstr>
      <vt:lpstr>A125608880J</vt:lpstr>
      <vt:lpstr>A125608880J_Data</vt:lpstr>
      <vt:lpstr>A125608880J_Latest</vt:lpstr>
      <vt:lpstr>A125608882L</vt:lpstr>
      <vt:lpstr>A125608882L_Data</vt:lpstr>
      <vt:lpstr>A125608882L_Latest</vt:lpstr>
      <vt:lpstr>A125608888A</vt:lpstr>
      <vt:lpstr>A125608888A_Data</vt:lpstr>
      <vt:lpstr>A125608888A_Latest</vt:lpstr>
      <vt:lpstr>A125608890L</vt:lpstr>
      <vt:lpstr>A125608890L_Data</vt:lpstr>
      <vt:lpstr>A125608890L_Latest</vt:lpstr>
      <vt:lpstr>A125608896A</vt:lpstr>
      <vt:lpstr>A125608896A_Data</vt:lpstr>
      <vt:lpstr>A125608896A_Latest</vt:lpstr>
      <vt:lpstr>A125608898F</vt:lpstr>
      <vt:lpstr>A125608898F_Data</vt:lpstr>
      <vt:lpstr>A125608898F_Latest</vt:lpstr>
      <vt:lpstr>A125608904R</vt:lpstr>
      <vt:lpstr>A125608904R_Data</vt:lpstr>
      <vt:lpstr>A125608904R_Latest</vt:lpstr>
      <vt:lpstr>A125608906V</vt:lpstr>
      <vt:lpstr>A125608906V_Data</vt:lpstr>
      <vt:lpstr>A125608906V_Latest</vt:lpstr>
      <vt:lpstr>A125608912R</vt:lpstr>
      <vt:lpstr>A125608912R_Data</vt:lpstr>
      <vt:lpstr>A125608912R_Latest</vt:lpstr>
      <vt:lpstr>A125608914V</vt:lpstr>
      <vt:lpstr>A125608914V_Data</vt:lpstr>
      <vt:lpstr>A125608914V_Latest</vt:lpstr>
      <vt:lpstr>A125608920R</vt:lpstr>
      <vt:lpstr>A125608920R_Data</vt:lpstr>
      <vt:lpstr>A125608920R_Latest</vt:lpstr>
      <vt:lpstr>A125608922V</vt:lpstr>
      <vt:lpstr>A125608922V_Data</vt:lpstr>
      <vt:lpstr>A125608922V_Latest</vt:lpstr>
      <vt:lpstr>A125608928J</vt:lpstr>
      <vt:lpstr>A125608928J_Data</vt:lpstr>
      <vt:lpstr>A125608928J_Latest</vt:lpstr>
      <vt:lpstr>A125608930V</vt:lpstr>
      <vt:lpstr>A125608930V_Data</vt:lpstr>
      <vt:lpstr>A125608930V_Latest</vt:lpstr>
      <vt:lpstr>A125608936J</vt:lpstr>
      <vt:lpstr>A125608936J_Data</vt:lpstr>
      <vt:lpstr>A125608936J_Latest</vt:lpstr>
      <vt:lpstr>A125608938L</vt:lpstr>
      <vt:lpstr>A125608938L_Data</vt:lpstr>
      <vt:lpstr>A125608938L_Latest</vt:lpstr>
      <vt:lpstr>A125608944J</vt:lpstr>
      <vt:lpstr>A125608944J_Data</vt:lpstr>
      <vt:lpstr>A125608944J_Latest</vt:lpstr>
      <vt:lpstr>A125608946L</vt:lpstr>
      <vt:lpstr>A125608946L_Data</vt:lpstr>
      <vt:lpstr>A125608946L_Latest</vt:lpstr>
      <vt:lpstr>A125608952J</vt:lpstr>
      <vt:lpstr>A125608952J_Data</vt:lpstr>
      <vt:lpstr>A125608952J_Latest</vt:lpstr>
      <vt:lpstr>A125608954L</vt:lpstr>
      <vt:lpstr>A125608954L_Data</vt:lpstr>
      <vt:lpstr>A125608954L_Latest</vt:lpstr>
      <vt:lpstr>A125608960J</vt:lpstr>
      <vt:lpstr>A125608960J_Data</vt:lpstr>
      <vt:lpstr>A125608960J_Latest</vt:lpstr>
      <vt:lpstr>A125608962L</vt:lpstr>
      <vt:lpstr>A125608962L_Data</vt:lpstr>
      <vt:lpstr>A125608962L_Latest</vt:lpstr>
      <vt:lpstr>A125608968A</vt:lpstr>
      <vt:lpstr>A125608968A_Data</vt:lpstr>
      <vt:lpstr>A125608968A_Latest</vt:lpstr>
      <vt:lpstr>A125608970L</vt:lpstr>
      <vt:lpstr>A125608970L_Data</vt:lpstr>
      <vt:lpstr>A125608970L_Latest</vt:lpstr>
      <vt:lpstr>A125608976A</vt:lpstr>
      <vt:lpstr>A125608976A_Data</vt:lpstr>
      <vt:lpstr>A125608976A_Latest</vt:lpstr>
      <vt:lpstr>A125608978F</vt:lpstr>
      <vt:lpstr>A125608978F_Data</vt:lpstr>
      <vt:lpstr>A125608978F_Latest</vt:lpstr>
      <vt:lpstr>A125608984A</vt:lpstr>
      <vt:lpstr>A125608984A_Data</vt:lpstr>
      <vt:lpstr>A125608984A_Latest</vt:lpstr>
      <vt:lpstr>A125608986F</vt:lpstr>
      <vt:lpstr>A125608986F_Data</vt:lpstr>
      <vt:lpstr>A125608986F_Latest</vt:lpstr>
      <vt:lpstr>A125608992A</vt:lpstr>
      <vt:lpstr>A125608992A_Data</vt:lpstr>
      <vt:lpstr>A125608992A_Latest</vt:lpstr>
      <vt:lpstr>A125608994F</vt:lpstr>
      <vt:lpstr>A125608994F_Data</vt:lpstr>
      <vt:lpstr>A125608994F_Latest</vt:lpstr>
      <vt:lpstr>A125609000T</vt:lpstr>
      <vt:lpstr>A125609000T_Data</vt:lpstr>
      <vt:lpstr>A125609000T_Latest</vt:lpstr>
      <vt:lpstr>A125609002W</vt:lpstr>
      <vt:lpstr>A125609002W_Data</vt:lpstr>
      <vt:lpstr>A125609002W_Latest</vt:lpstr>
      <vt:lpstr>A125609008K</vt:lpstr>
      <vt:lpstr>A125609008K_Data</vt:lpstr>
      <vt:lpstr>A125609008K_Latest</vt:lpstr>
      <vt:lpstr>A125609010W</vt:lpstr>
      <vt:lpstr>A125609010W_Data</vt:lpstr>
      <vt:lpstr>A125609010W_Latest</vt:lpstr>
      <vt:lpstr>A125609016K</vt:lpstr>
      <vt:lpstr>A125609016K_Data</vt:lpstr>
      <vt:lpstr>A125609016K_Latest</vt:lpstr>
      <vt:lpstr>A125609018R</vt:lpstr>
      <vt:lpstr>A125609018R_Data</vt:lpstr>
      <vt:lpstr>A125609018R_Latest</vt:lpstr>
      <vt:lpstr>A125609024K</vt:lpstr>
      <vt:lpstr>A125609024K_Data</vt:lpstr>
      <vt:lpstr>A125609024K_Latest</vt:lpstr>
      <vt:lpstr>A125609026R</vt:lpstr>
      <vt:lpstr>A125609026R_Data</vt:lpstr>
      <vt:lpstr>A125609026R_Latest</vt:lpstr>
      <vt:lpstr>A125609032K</vt:lpstr>
      <vt:lpstr>A125609032K_Data</vt:lpstr>
      <vt:lpstr>A125609032K_Latest</vt:lpstr>
      <vt:lpstr>A125609034R</vt:lpstr>
      <vt:lpstr>A125609034R_Data</vt:lpstr>
      <vt:lpstr>A125609034R_Latest</vt:lpstr>
      <vt:lpstr>A125609040K</vt:lpstr>
      <vt:lpstr>A125609040K_Data</vt:lpstr>
      <vt:lpstr>A125609040K_Latest</vt:lpstr>
      <vt:lpstr>A125609042R</vt:lpstr>
      <vt:lpstr>A125609042R_Data</vt:lpstr>
      <vt:lpstr>A125609042R_Latest</vt:lpstr>
      <vt:lpstr>A125609048C</vt:lpstr>
      <vt:lpstr>A125609048C_Data</vt:lpstr>
      <vt:lpstr>A125609048C_Latest</vt:lpstr>
      <vt:lpstr>A125609050R</vt:lpstr>
      <vt:lpstr>A125609050R_Data</vt:lpstr>
      <vt:lpstr>A125609050R_Latest</vt:lpstr>
      <vt:lpstr>A125609056C</vt:lpstr>
      <vt:lpstr>A125609056C_Data</vt:lpstr>
      <vt:lpstr>A125609056C_Latest</vt:lpstr>
      <vt:lpstr>A125609058J</vt:lpstr>
      <vt:lpstr>A125609058J_Data</vt:lpstr>
      <vt:lpstr>A125609058J_Latest</vt:lpstr>
      <vt:lpstr>A125609064C</vt:lpstr>
      <vt:lpstr>A125609064C_Data</vt:lpstr>
      <vt:lpstr>A125609064C_Latest</vt:lpstr>
      <vt:lpstr>A125609066J</vt:lpstr>
      <vt:lpstr>A125609066J_Data</vt:lpstr>
      <vt:lpstr>A125609066J_Latest</vt:lpstr>
      <vt:lpstr>A125609072C</vt:lpstr>
      <vt:lpstr>A125609072C_Data</vt:lpstr>
      <vt:lpstr>A125609072C_Latest</vt:lpstr>
      <vt:lpstr>A125609074J</vt:lpstr>
      <vt:lpstr>A125609074J_Data</vt:lpstr>
      <vt:lpstr>A125609074J_Latest</vt:lpstr>
      <vt:lpstr>A125609080C</vt:lpstr>
      <vt:lpstr>A125609080C_Data</vt:lpstr>
      <vt:lpstr>A125609080C_Latest</vt:lpstr>
      <vt:lpstr>A125609082J</vt:lpstr>
      <vt:lpstr>A125609082J_Data</vt:lpstr>
      <vt:lpstr>A125609082J_Latest</vt:lpstr>
      <vt:lpstr>A125609088W</vt:lpstr>
      <vt:lpstr>A125609088W_Data</vt:lpstr>
      <vt:lpstr>A125609088W_Latest</vt:lpstr>
      <vt:lpstr>A125609090J</vt:lpstr>
      <vt:lpstr>A125609090J_Data</vt:lpstr>
      <vt:lpstr>A125609090J_Latest</vt:lpstr>
      <vt:lpstr>A125609096W</vt:lpstr>
      <vt:lpstr>A125609096W_Data</vt:lpstr>
      <vt:lpstr>A125609096W_Latest</vt:lpstr>
      <vt:lpstr>A125609098A</vt:lpstr>
      <vt:lpstr>A125609098A_Data</vt:lpstr>
      <vt:lpstr>A125609098A_Latest</vt:lpstr>
      <vt:lpstr>A125609104K</vt:lpstr>
      <vt:lpstr>A125609104K_Data</vt:lpstr>
      <vt:lpstr>A125609104K_Latest</vt:lpstr>
      <vt:lpstr>A125609106R</vt:lpstr>
      <vt:lpstr>A125609106R_Data</vt:lpstr>
      <vt:lpstr>A125609106R_Latest</vt:lpstr>
      <vt:lpstr>A125609112K</vt:lpstr>
      <vt:lpstr>A125609112K_Data</vt:lpstr>
      <vt:lpstr>A125609112K_Latest</vt:lpstr>
      <vt:lpstr>A125609114R</vt:lpstr>
      <vt:lpstr>A125609114R_Data</vt:lpstr>
      <vt:lpstr>A125609114R_Latest</vt:lpstr>
      <vt:lpstr>A125609120K</vt:lpstr>
      <vt:lpstr>A125609120K_Data</vt:lpstr>
      <vt:lpstr>A125609120K_Latest</vt:lpstr>
      <vt:lpstr>A125609122R</vt:lpstr>
      <vt:lpstr>A125609122R_Data</vt:lpstr>
      <vt:lpstr>A125609122R_Latest</vt:lpstr>
      <vt:lpstr>A125609128C</vt:lpstr>
      <vt:lpstr>A125609128C_Data</vt:lpstr>
      <vt:lpstr>A125609128C_Latest</vt:lpstr>
      <vt:lpstr>A125609130R</vt:lpstr>
      <vt:lpstr>A125609130R_Data</vt:lpstr>
      <vt:lpstr>A125609130R_Latest</vt:lpstr>
      <vt:lpstr>A125609136C</vt:lpstr>
      <vt:lpstr>A125609136C_Data</vt:lpstr>
      <vt:lpstr>A125609136C_Latest</vt:lpstr>
      <vt:lpstr>A125609138J</vt:lpstr>
      <vt:lpstr>A125609138J_Data</vt:lpstr>
      <vt:lpstr>A125609138J_Latest</vt:lpstr>
      <vt:lpstr>A125609144C</vt:lpstr>
      <vt:lpstr>A125609144C_Data</vt:lpstr>
      <vt:lpstr>A125609144C_Latest</vt:lpstr>
      <vt:lpstr>A125609146J</vt:lpstr>
      <vt:lpstr>A125609146J_Data</vt:lpstr>
      <vt:lpstr>A125609146J_Latest</vt:lpstr>
      <vt:lpstr>A125609152C</vt:lpstr>
      <vt:lpstr>A125609152C_Data</vt:lpstr>
      <vt:lpstr>A125609152C_Latest</vt:lpstr>
      <vt:lpstr>A125609154J</vt:lpstr>
      <vt:lpstr>A125609154J_Data</vt:lpstr>
      <vt:lpstr>A125609154J_Latest</vt:lpstr>
      <vt:lpstr>A125609160C</vt:lpstr>
      <vt:lpstr>A125609160C_Data</vt:lpstr>
      <vt:lpstr>A125609160C_Latest</vt:lpstr>
      <vt:lpstr>A125609162J</vt:lpstr>
      <vt:lpstr>A125609162J_Data</vt:lpstr>
      <vt:lpstr>A125609162J_Latest</vt:lpstr>
      <vt:lpstr>A125609168W</vt:lpstr>
      <vt:lpstr>A125609168W_Data</vt:lpstr>
      <vt:lpstr>A125609168W_Latest</vt:lpstr>
      <vt:lpstr>A125609170J</vt:lpstr>
      <vt:lpstr>A125609170J_Data</vt:lpstr>
      <vt:lpstr>A125609170J_Latest</vt:lpstr>
      <vt:lpstr>A125609176W</vt:lpstr>
      <vt:lpstr>A125609176W_Data</vt:lpstr>
      <vt:lpstr>A125609176W_Latest</vt:lpstr>
      <vt:lpstr>A125609178A</vt:lpstr>
      <vt:lpstr>A125609178A_Data</vt:lpstr>
      <vt:lpstr>A125609178A_Latest</vt:lpstr>
      <vt:lpstr>A125609184W</vt:lpstr>
      <vt:lpstr>A125609184W_Data</vt:lpstr>
      <vt:lpstr>A125609184W_Latest</vt:lpstr>
      <vt:lpstr>A125609186A</vt:lpstr>
      <vt:lpstr>A125609186A_Data</vt:lpstr>
      <vt:lpstr>A125609186A_Latest</vt:lpstr>
      <vt:lpstr>A125609192W</vt:lpstr>
      <vt:lpstr>A125609192W_Data</vt:lpstr>
      <vt:lpstr>A125609192W_Latest</vt:lpstr>
      <vt:lpstr>A125609194A</vt:lpstr>
      <vt:lpstr>A125609194A_Data</vt:lpstr>
      <vt:lpstr>A125609194A_Latest</vt:lpstr>
      <vt:lpstr>A125609200K</vt:lpstr>
      <vt:lpstr>A125609200K_Data</vt:lpstr>
      <vt:lpstr>A125609200K_Latest</vt:lpstr>
      <vt:lpstr>A125609202R</vt:lpstr>
      <vt:lpstr>A125609202R_Data</vt:lpstr>
      <vt:lpstr>A125609202R_Latest</vt:lpstr>
      <vt:lpstr>A125609208C</vt:lpstr>
      <vt:lpstr>A125609208C_Data</vt:lpstr>
      <vt:lpstr>A125609208C_Latest</vt:lpstr>
      <vt:lpstr>A125609210R</vt:lpstr>
      <vt:lpstr>A125609210R_Data</vt:lpstr>
      <vt:lpstr>A125609210R_Latest</vt:lpstr>
      <vt:lpstr>A125609216C</vt:lpstr>
      <vt:lpstr>A125609216C_Data</vt:lpstr>
      <vt:lpstr>A125609216C_Latest</vt:lpstr>
      <vt:lpstr>A125609218J</vt:lpstr>
      <vt:lpstr>A125609218J_Data</vt:lpstr>
      <vt:lpstr>A125609218J_Latest</vt:lpstr>
      <vt:lpstr>A125609224C</vt:lpstr>
      <vt:lpstr>A125609224C_Data</vt:lpstr>
      <vt:lpstr>A125609224C_Latest</vt:lpstr>
      <vt:lpstr>A125609226J</vt:lpstr>
      <vt:lpstr>A125609226J_Data</vt:lpstr>
      <vt:lpstr>A125609226J_Latest</vt:lpstr>
      <vt:lpstr>A125609232C</vt:lpstr>
      <vt:lpstr>A125609232C_Data</vt:lpstr>
      <vt:lpstr>A125609232C_Latest</vt:lpstr>
      <vt:lpstr>A125609234J</vt:lpstr>
      <vt:lpstr>A125609234J_Data</vt:lpstr>
      <vt:lpstr>A125609234J_Latest</vt:lpstr>
      <vt:lpstr>A125609240C</vt:lpstr>
      <vt:lpstr>A125609240C_Data</vt:lpstr>
      <vt:lpstr>A125609240C_Latest</vt:lpstr>
      <vt:lpstr>A125609242J</vt:lpstr>
      <vt:lpstr>A125609242J_Data</vt:lpstr>
      <vt:lpstr>A125609242J_Latest</vt:lpstr>
      <vt:lpstr>A125609248W</vt:lpstr>
      <vt:lpstr>A125609248W_Data</vt:lpstr>
      <vt:lpstr>A125609248W_Latest</vt:lpstr>
      <vt:lpstr>A125609250J</vt:lpstr>
      <vt:lpstr>A125609250J_Data</vt:lpstr>
      <vt:lpstr>A125609250J_Latest</vt:lpstr>
      <vt:lpstr>A125609256W</vt:lpstr>
      <vt:lpstr>A125609256W_Data</vt:lpstr>
      <vt:lpstr>A125609256W_Latest</vt:lpstr>
      <vt:lpstr>A125609258A</vt:lpstr>
      <vt:lpstr>A125609258A_Data</vt:lpstr>
      <vt:lpstr>A125609258A_Latest</vt:lpstr>
      <vt:lpstr>A125609264W</vt:lpstr>
      <vt:lpstr>A125609264W_Data</vt:lpstr>
      <vt:lpstr>A125609264W_Latest</vt:lpstr>
      <vt:lpstr>A125609266A</vt:lpstr>
      <vt:lpstr>A125609266A_Data</vt:lpstr>
      <vt:lpstr>A125609266A_Latest</vt:lpstr>
      <vt:lpstr>A125609272W</vt:lpstr>
      <vt:lpstr>A125609272W_Data</vt:lpstr>
      <vt:lpstr>A125609272W_Latest</vt:lpstr>
      <vt:lpstr>A125609274A</vt:lpstr>
      <vt:lpstr>A125609274A_Data</vt:lpstr>
      <vt:lpstr>A125609274A_Latest</vt:lpstr>
      <vt:lpstr>A125609280W</vt:lpstr>
      <vt:lpstr>A125609280W_Data</vt:lpstr>
      <vt:lpstr>A125609280W_Latest</vt:lpstr>
      <vt:lpstr>A125609282A</vt:lpstr>
      <vt:lpstr>A125609282A_Data</vt:lpstr>
      <vt:lpstr>A125609282A_Latest</vt:lpstr>
      <vt:lpstr>A125609288R</vt:lpstr>
      <vt:lpstr>A125609288R_Data</vt:lpstr>
      <vt:lpstr>A125609288R_Latest</vt:lpstr>
      <vt:lpstr>A125609290A</vt:lpstr>
      <vt:lpstr>A125609290A_Data</vt:lpstr>
      <vt:lpstr>A125609290A_Latest</vt:lpstr>
      <vt:lpstr>A125609296R</vt:lpstr>
      <vt:lpstr>A125609296R_Data</vt:lpstr>
      <vt:lpstr>A125609296R_Latest</vt:lpstr>
      <vt:lpstr>A125609298V</vt:lpstr>
      <vt:lpstr>A125609298V_Data</vt:lpstr>
      <vt:lpstr>A125609298V_Latest</vt:lpstr>
      <vt:lpstr>A125609304C</vt:lpstr>
      <vt:lpstr>A125609304C_Data</vt:lpstr>
      <vt:lpstr>A125609304C_Latest</vt:lpstr>
      <vt:lpstr>A125609306J</vt:lpstr>
      <vt:lpstr>A125609306J_Data</vt:lpstr>
      <vt:lpstr>A125609306J_Latest</vt:lpstr>
      <vt:lpstr>A125609312C</vt:lpstr>
      <vt:lpstr>A125609312C_Data</vt:lpstr>
      <vt:lpstr>A125609312C_Latest</vt:lpstr>
      <vt:lpstr>A125609314J</vt:lpstr>
      <vt:lpstr>A125609314J_Data</vt:lpstr>
      <vt:lpstr>A125609314J_Latest</vt:lpstr>
      <vt:lpstr>A125609320C</vt:lpstr>
      <vt:lpstr>A125609320C_Data</vt:lpstr>
      <vt:lpstr>A125609320C_Latest</vt:lpstr>
      <vt:lpstr>A125609322J</vt:lpstr>
      <vt:lpstr>A125609322J_Data</vt:lpstr>
      <vt:lpstr>A125609322J_Latest</vt:lpstr>
      <vt:lpstr>A125609328W</vt:lpstr>
      <vt:lpstr>A125609328W_Data</vt:lpstr>
      <vt:lpstr>A125609328W_Latest</vt:lpstr>
      <vt:lpstr>A125609330J</vt:lpstr>
      <vt:lpstr>A125609330J_Data</vt:lpstr>
      <vt:lpstr>A125609330J_Latest</vt:lpstr>
      <vt:lpstr>A125609336W</vt:lpstr>
      <vt:lpstr>A125609336W_Data</vt:lpstr>
      <vt:lpstr>A125609336W_Latest</vt:lpstr>
      <vt:lpstr>A125609338A</vt:lpstr>
      <vt:lpstr>A125609338A_Data</vt:lpstr>
      <vt:lpstr>A125609338A_Latest</vt:lpstr>
      <vt:lpstr>A125609344W</vt:lpstr>
      <vt:lpstr>A125609344W_Data</vt:lpstr>
      <vt:lpstr>A125609344W_Latest</vt:lpstr>
      <vt:lpstr>A125609346A</vt:lpstr>
      <vt:lpstr>A125609346A_Data</vt:lpstr>
      <vt:lpstr>A125609346A_Latest</vt:lpstr>
      <vt:lpstr>A125609352W</vt:lpstr>
      <vt:lpstr>A125609352W_Data</vt:lpstr>
      <vt:lpstr>A125609352W_Latest</vt:lpstr>
      <vt:lpstr>A125609354A</vt:lpstr>
      <vt:lpstr>A125609354A_Data</vt:lpstr>
      <vt:lpstr>A125609354A_Latest</vt:lpstr>
      <vt:lpstr>A125609360W</vt:lpstr>
      <vt:lpstr>A125609360W_Data</vt:lpstr>
      <vt:lpstr>A125609360W_Latest</vt:lpstr>
      <vt:lpstr>A125609362A</vt:lpstr>
      <vt:lpstr>A125609362A_Data</vt:lpstr>
      <vt:lpstr>A125609362A_Latest</vt:lpstr>
      <vt:lpstr>A125609368R</vt:lpstr>
      <vt:lpstr>A125609368R_Data</vt:lpstr>
      <vt:lpstr>A125609368R_Latest</vt:lpstr>
      <vt:lpstr>A125609370A</vt:lpstr>
      <vt:lpstr>A125609370A_Data</vt:lpstr>
      <vt:lpstr>A125609370A_Latest</vt:lpstr>
      <vt:lpstr>A125609376R</vt:lpstr>
      <vt:lpstr>A125609376R_Data</vt:lpstr>
      <vt:lpstr>A125609376R_Latest</vt:lpstr>
      <vt:lpstr>A125609378V</vt:lpstr>
      <vt:lpstr>A125609378V_Data</vt:lpstr>
      <vt:lpstr>A125609378V_Latest</vt:lpstr>
      <vt:lpstr>A125609384R</vt:lpstr>
      <vt:lpstr>A125609384R_Data</vt:lpstr>
      <vt:lpstr>A125609384R_Latest</vt:lpstr>
      <vt:lpstr>A125609386V</vt:lpstr>
      <vt:lpstr>A125609386V_Data</vt:lpstr>
      <vt:lpstr>A125609386V_Latest</vt:lpstr>
      <vt:lpstr>A125609392R</vt:lpstr>
      <vt:lpstr>A125609392R_Data</vt:lpstr>
      <vt:lpstr>A125609392R_Latest</vt:lpstr>
      <vt:lpstr>A125609394V</vt:lpstr>
      <vt:lpstr>A125609394V_Data</vt:lpstr>
      <vt:lpstr>A125609394V_Latest</vt:lpstr>
      <vt:lpstr>A125609400C</vt:lpstr>
      <vt:lpstr>A125609400C_Data</vt:lpstr>
      <vt:lpstr>A125609400C_Latest</vt:lpstr>
      <vt:lpstr>A125609402J</vt:lpstr>
      <vt:lpstr>A125609402J_Data</vt:lpstr>
      <vt:lpstr>A125609402J_Latest</vt:lpstr>
      <vt:lpstr>A125609408W</vt:lpstr>
      <vt:lpstr>A125609408W_Data</vt:lpstr>
      <vt:lpstr>A125609408W_Latest</vt:lpstr>
      <vt:lpstr>A125609410J</vt:lpstr>
      <vt:lpstr>A125609410J_Data</vt:lpstr>
      <vt:lpstr>A125609410J_Latest</vt:lpstr>
      <vt:lpstr>A125609416W</vt:lpstr>
      <vt:lpstr>A125609416W_Data</vt:lpstr>
      <vt:lpstr>A125609416W_Latest</vt:lpstr>
      <vt:lpstr>A125609418A</vt:lpstr>
      <vt:lpstr>A125609418A_Data</vt:lpstr>
      <vt:lpstr>A125609418A_Latest</vt:lpstr>
      <vt:lpstr>A125609424W</vt:lpstr>
      <vt:lpstr>A125609424W_Data</vt:lpstr>
      <vt:lpstr>A125609424W_Latest</vt:lpstr>
      <vt:lpstr>A125609426A</vt:lpstr>
      <vt:lpstr>A125609426A_Data</vt:lpstr>
      <vt:lpstr>A125609426A_Latest</vt:lpstr>
      <vt:lpstr>A125609432W</vt:lpstr>
      <vt:lpstr>A125609432W_Data</vt:lpstr>
      <vt:lpstr>A125609432W_Latest</vt:lpstr>
      <vt:lpstr>A125609434A</vt:lpstr>
      <vt:lpstr>A125609434A_Data</vt:lpstr>
      <vt:lpstr>A125609434A_Latest</vt:lpstr>
      <vt:lpstr>A125609440W</vt:lpstr>
      <vt:lpstr>A125609440W_Data</vt:lpstr>
      <vt:lpstr>A125609440W_Latest</vt:lpstr>
      <vt:lpstr>A125609442A</vt:lpstr>
      <vt:lpstr>A125609442A_Data</vt:lpstr>
      <vt:lpstr>A125609442A_Latest</vt:lpstr>
      <vt:lpstr>A125609448R</vt:lpstr>
      <vt:lpstr>A125609448R_Data</vt:lpstr>
      <vt:lpstr>A125609448R_Latest</vt:lpstr>
      <vt:lpstr>A125609450A</vt:lpstr>
      <vt:lpstr>A125609450A_Data</vt:lpstr>
      <vt:lpstr>A125609450A_Latest</vt:lpstr>
      <vt:lpstr>A125609456R</vt:lpstr>
      <vt:lpstr>A125609456R_Data</vt:lpstr>
      <vt:lpstr>A125609456R_Latest</vt:lpstr>
      <vt:lpstr>A125609458V</vt:lpstr>
      <vt:lpstr>A125609458V_Data</vt:lpstr>
      <vt:lpstr>A125609458V_Latest</vt:lpstr>
      <vt:lpstr>A125609464R</vt:lpstr>
      <vt:lpstr>A125609464R_Data</vt:lpstr>
      <vt:lpstr>A125609464R_Latest</vt:lpstr>
      <vt:lpstr>A125609466V</vt:lpstr>
      <vt:lpstr>A125609466V_Data</vt:lpstr>
      <vt:lpstr>A125609466V_Latest</vt:lpstr>
      <vt:lpstr>A125609472R</vt:lpstr>
      <vt:lpstr>A125609472R_Data</vt:lpstr>
      <vt:lpstr>A125609472R_Latest</vt:lpstr>
      <vt:lpstr>A125609474V</vt:lpstr>
      <vt:lpstr>A125609474V_Data</vt:lpstr>
      <vt:lpstr>A125609474V_Latest</vt:lpstr>
      <vt:lpstr>A125609480R</vt:lpstr>
      <vt:lpstr>A125609480R_Data</vt:lpstr>
      <vt:lpstr>A125609480R_Latest</vt:lpstr>
      <vt:lpstr>A125609482V</vt:lpstr>
      <vt:lpstr>A125609482V_Data</vt:lpstr>
      <vt:lpstr>A125609482V_Latest</vt:lpstr>
      <vt:lpstr>A125609488J</vt:lpstr>
      <vt:lpstr>A125609488J_Data</vt:lpstr>
      <vt:lpstr>A125609488J_Latest</vt:lpstr>
      <vt:lpstr>A125609490V</vt:lpstr>
      <vt:lpstr>A125609490V_Data</vt:lpstr>
      <vt:lpstr>A125609490V_Latest</vt:lpstr>
      <vt:lpstr>A125609496J</vt:lpstr>
      <vt:lpstr>A125609496J_Data</vt:lpstr>
      <vt:lpstr>A125609496J_Latest</vt:lpstr>
      <vt:lpstr>A125609498L</vt:lpstr>
      <vt:lpstr>A125609498L_Data</vt:lpstr>
      <vt:lpstr>A125609498L_Latest</vt:lpstr>
      <vt:lpstr>A125609504W</vt:lpstr>
      <vt:lpstr>A125609504W_Data</vt:lpstr>
      <vt:lpstr>A125609504W_Latest</vt:lpstr>
      <vt:lpstr>A125609506A</vt:lpstr>
      <vt:lpstr>A125609506A_Data</vt:lpstr>
      <vt:lpstr>A125609506A_Latest</vt:lpstr>
      <vt:lpstr>A125609512W</vt:lpstr>
      <vt:lpstr>A125609512W_Data</vt:lpstr>
      <vt:lpstr>A125609512W_Latest</vt:lpstr>
      <vt:lpstr>A125609514A</vt:lpstr>
      <vt:lpstr>A125609514A_Data</vt:lpstr>
      <vt:lpstr>A125609514A_Latest</vt:lpstr>
      <vt:lpstr>A125609520W</vt:lpstr>
      <vt:lpstr>A125609520W_Data</vt:lpstr>
      <vt:lpstr>A125609520W_Latest</vt:lpstr>
      <vt:lpstr>A125609522A</vt:lpstr>
      <vt:lpstr>A125609522A_Data</vt:lpstr>
      <vt:lpstr>A125609522A_Latest</vt:lpstr>
      <vt:lpstr>A125609528R</vt:lpstr>
      <vt:lpstr>A125609528R_Data</vt:lpstr>
      <vt:lpstr>A125609528R_Latest</vt:lpstr>
      <vt:lpstr>A125609530A</vt:lpstr>
      <vt:lpstr>A125609530A_Data</vt:lpstr>
      <vt:lpstr>A125609530A_Latest</vt:lpstr>
      <vt:lpstr>A125609536R</vt:lpstr>
      <vt:lpstr>A125609536R_Data</vt:lpstr>
      <vt:lpstr>A125609536R_Latest</vt:lpstr>
      <vt:lpstr>A125609538V</vt:lpstr>
      <vt:lpstr>A125609538V_Data</vt:lpstr>
      <vt:lpstr>A125609538V_Latest</vt:lpstr>
      <vt:lpstr>A125609544R</vt:lpstr>
      <vt:lpstr>A125609544R_Data</vt:lpstr>
      <vt:lpstr>A125609544R_Latest</vt:lpstr>
      <vt:lpstr>A125609546V</vt:lpstr>
      <vt:lpstr>A125609546V_Data</vt:lpstr>
      <vt:lpstr>A125609546V_Latest</vt:lpstr>
      <vt:lpstr>A125609552R</vt:lpstr>
      <vt:lpstr>A125609552R_Data</vt:lpstr>
      <vt:lpstr>A125609552R_Latest</vt:lpstr>
      <vt:lpstr>A125609554V</vt:lpstr>
      <vt:lpstr>A125609554V_Data</vt:lpstr>
      <vt:lpstr>A125609554V_Latest</vt:lpstr>
      <vt:lpstr>A125609560R</vt:lpstr>
      <vt:lpstr>A125609560R_Data</vt:lpstr>
      <vt:lpstr>A125609560R_Latest</vt:lpstr>
      <vt:lpstr>A125609562V</vt:lpstr>
      <vt:lpstr>A125609562V_Data</vt:lpstr>
      <vt:lpstr>A125609562V_Latest</vt:lpstr>
      <vt:lpstr>A125609568J</vt:lpstr>
      <vt:lpstr>A125609568J_Data</vt:lpstr>
      <vt:lpstr>A125609568J_Latest</vt:lpstr>
      <vt:lpstr>A125609570V</vt:lpstr>
      <vt:lpstr>A125609570V_Data</vt:lpstr>
      <vt:lpstr>A125609570V_Latest</vt:lpstr>
      <vt:lpstr>A125609576J</vt:lpstr>
      <vt:lpstr>A125609576J_Data</vt:lpstr>
      <vt:lpstr>A125609576J_Latest</vt:lpstr>
      <vt:lpstr>A125609578L</vt:lpstr>
      <vt:lpstr>A125609578L_Data</vt:lpstr>
      <vt:lpstr>A125609578L_Latest</vt:lpstr>
      <vt:lpstr>A125609584J</vt:lpstr>
      <vt:lpstr>A125609584J_Data</vt:lpstr>
      <vt:lpstr>A125609584J_Latest</vt:lpstr>
      <vt:lpstr>A125609586L</vt:lpstr>
      <vt:lpstr>A125609586L_Data</vt:lpstr>
      <vt:lpstr>A125609586L_Latest</vt:lpstr>
      <vt:lpstr>A125609592J</vt:lpstr>
      <vt:lpstr>A125609592J_Data</vt:lpstr>
      <vt:lpstr>A125609592J_Latest</vt:lpstr>
      <vt:lpstr>A125609594L</vt:lpstr>
      <vt:lpstr>A125609594L_Data</vt:lpstr>
      <vt:lpstr>A125609594L_Latest</vt:lpstr>
      <vt:lpstr>A125609600W</vt:lpstr>
      <vt:lpstr>A125609600W_Data</vt:lpstr>
      <vt:lpstr>A125609600W_Latest</vt:lpstr>
      <vt:lpstr>A125609602A</vt:lpstr>
      <vt:lpstr>A125609602A_Data</vt:lpstr>
      <vt:lpstr>A125609602A_Latest</vt:lpstr>
      <vt:lpstr>A125609608R</vt:lpstr>
      <vt:lpstr>A125609608R_Data</vt:lpstr>
      <vt:lpstr>A125609608R_Latest</vt:lpstr>
      <vt:lpstr>A125609610A</vt:lpstr>
      <vt:lpstr>A125609610A_Data</vt:lpstr>
      <vt:lpstr>A125609610A_Latest</vt:lpstr>
      <vt:lpstr>A125609616R</vt:lpstr>
      <vt:lpstr>A125609616R_Data</vt:lpstr>
      <vt:lpstr>A125609616R_Latest</vt:lpstr>
      <vt:lpstr>A125609618V</vt:lpstr>
      <vt:lpstr>A125609618V_Data</vt:lpstr>
      <vt:lpstr>A125609618V_Latest</vt:lpstr>
      <vt:lpstr>A125609624R</vt:lpstr>
      <vt:lpstr>A125609624R_Data</vt:lpstr>
      <vt:lpstr>A125609624R_Latest</vt:lpstr>
      <vt:lpstr>A125609626V</vt:lpstr>
      <vt:lpstr>A125609626V_Data</vt:lpstr>
      <vt:lpstr>A125609626V_Latest</vt:lpstr>
      <vt:lpstr>A125609632R</vt:lpstr>
      <vt:lpstr>A125609632R_Data</vt:lpstr>
      <vt:lpstr>A125609632R_Latest</vt:lpstr>
      <vt:lpstr>A125609634V</vt:lpstr>
      <vt:lpstr>A125609634V_Data</vt:lpstr>
      <vt:lpstr>A125609634V_Latest</vt:lpstr>
      <vt:lpstr>A125609640R</vt:lpstr>
      <vt:lpstr>A125609640R_Data</vt:lpstr>
      <vt:lpstr>A125609640R_Latest</vt:lpstr>
      <vt:lpstr>A125609642V</vt:lpstr>
      <vt:lpstr>A125609642V_Data</vt:lpstr>
      <vt:lpstr>A125609642V_Latest</vt:lpstr>
      <vt:lpstr>A125609648J</vt:lpstr>
      <vt:lpstr>A125609648J_Data</vt:lpstr>
      <vt:lpstr>A125609648J_Latest</vt:lpstr>
      <vt:lpstr>A125609650V</vt:lpstr>
      <vt:lpstr>A125609650V_Data</vt:lpstr>
      <vt:lpstr>A125609650V_Latest</vt:lpstr>
      <vt:lpstr>A125609656J</vt:lpstr>
      <vt:lpstr>A125609656J_Data</vt:lpstr>
      <vt:lpstr>A125609656J_Latest</vt:lpstr>
      <vt:lpstr>A125609658L</vt:lpstr>
      <vt:lpstr>A125609658L_Data</vt:lpstr>
      <vt:lpstr>A125609658L_Latest</vt:lpstr>
      <vt:lpstr>A125609664J</vt:lpstr>
      <vt:lpstr>A125609664J_Data</vt:lpstr>
      <vt:lpstr>A125609664J_Latest</vt:lpstr>
      <vt:lpstr>A125609666L</vt:lpstr>
      <vt:lpstr>A125609666L_Data</vt:lpstr>
      <vt:lpstr>A125609666L_Latest</vt:lpstr>
      <vt:lpstr>A125609672J</vt:lpstr>
      <vt:lpstr>A125609672J_Data</vt:lpstr>
      <vt:lpstr>A125609672J_Latest</vt:lpstr>
      <vt:lpstr>A125609674L</vt:lpstr>
      <vt:lpstr>A125609674L_Data</vt:lpstr>
      <vt:lpstr>A125609674L_Latest</vt:lpstr>
      <vt:lpstr>A125609680J</vt:lpstr>
      <vt:lpstr>A125609680J_Data</vt:lpstr>
      <vt:lpstr>A125609680J_Latest</vt:lpstr>
      <vt:lpstr>A125609682L</vt:lpstr>
      <vt:lpstr>A125609682L_Data</vt:lpstr>
      <vt:lpstr>A125609682L_Latest</vt:lpstr>
      <vt:lpstr>A125609688A</vt:lpstr>
      <vt:lpstr>A125609688A_Data</vt:lpstr>
      <vt:lpstr>A125609688A_Latest</vt:lpstr>
      <vt:lpstr>A125609690L</vt:lpstr>
      <vt:lpstr>A125609690L_Data</vt:lpstr>
      <vt:lpstr>A125609690L_Latest</vt:lpstr>
      <vt:lpstr>A125609696A</vt:lpstr>
      <vt:lpstr>A125609696A_Data</vt:lpstr>
      <vt:lpstr>A125609696A_Latest</vt:lpstr>
      <vt:lpstr>A125609698F</vt:lpstr>
      <vt:lpstr>A125609698F_Data</vt:lpstr>
      <vt:lpstr>A125609698F_Latest</vt:lpstr>
      <vt:lpstr>A125609704R</vt:lpstr>
      <vt:lpstr>A125609704R_Data</vt:lpstr>
      <vt:lpstr>A125609704R_Latest</vt:lpstr>
      <vt:lpstr>A125609706V</vt:lpstr>
      <vt:lpstr>A125609706V_Data</vt:lpstr>
      <vt:lpstr>A125609706V_Latest</vt:lpstr>
      <vt:lpstr>A125609712R</vt:lpstr>
      <vt:lpstr>A125609712R_Data</vt:lpstr>
      <vt:lpstr>A125609712R_Latest</vt:lpstr>
      <vt:lpstr>A125609714V</vt:lpstr>
      <vt:lpstr>A125609714V_Data</vt:lpstr>
      <vt:lpstr>A125609714V_Latest</vt:lpstr>
      <vt:lpstr>A125609720R</vt:lpstr>
      <vt:lpstr>A125609720R_Data</vt:lpstr>
      <vt:lpstr>A125609720R_Latest</vt:lpstr>
      <vt:lpstr>A125609722V</vt:lpstr>
      <vt:lpstr>A125609722V_Data</vt:lpstr>
      <vt:lpstr>A125609722V_Latest</vt:lpstr>
      <vt:lpstr>A125609728J</vt:lpstr>
      <vt:lpstr>A125609728J_Data</vt:lpstr>
      <vt:lpstr>A125609728J_Latest</vt:lpstr>
      <vt:lpstr>A125609730V</vt:lpstr>
      <vt:lpstr>A125609730V_Data</vt:lpstr>
      <vt:lpstr>A125609730V_Latest</vt:lpstr>
      <vt:lpstr>A125609736J</vt:lpstr>
      <vt:lpstr>A125609736J_Data</vt:lpstr>
      <vt:lpstr>A125609736J_Latest</vt:lpstr>
      <vt:lpstr>A125609738L</vt:lpstr>
      <vt:lpstr>A125609738L_Data</vt:lpstr>
      <vt:lpstr>A125609738L_Latest</vt:lpstr>
      <vt:lpstr>A125609744J</vt:lpstr>
      <vt:lpstr>A125609744J_Data</vt:lpstr>
      <vt:lpstr>A125609744J_Latest</vt:lpstr>
      <vt:lpstr>A125609746L</vt:lpstr>
      <vt:lpstr>A125609746L_Data</vt:lpstr>
      <vt:lpstr>A125609746L_Latest</vt:lpstr>
      <vt:lpstr>A125609752J</vt:lpstr>
      <vt:lpstr>A125609752J_Data</vt:lpstr>
      <vt:lpstr>A125609752J_Latest</vt:lpstr>
      <vt:lpstr>A125609754L</vt:lpstr>
      <vt:lpstr>A125609754L_Data</vt:lpstr>
      <vt:lpstr>A125609754L_Latest</vt:lpstr>
      <vt:lpstr>A125609760J</vt:lpstr>
      <vt:lpstr>A125609760J_Data</vt:lpstr>
      <vt:lpstr>A125609760J_Latest</vt:lpstr>
      <vt:lpstr>A125609762L</vt:lpstr>
      <vt:lpstr>A125609762L_Data</vt:lpstr>
      <vt:lpstr>A125609762L_Latest</vt:lpstr>
      <vt:lpstr>A125609768A</vt:lpstr>
      <vt:lpstr>A125609768A_Data</vt:lpstr>
      <vt:lpstr>A125609768A_Latest</vt:lpstr>
      <vt:lpstr>A125609770L</vt:lpstr>
      <vt:lpstr>A125609770L_Data</vt:lpstr>
      <vt:lpstr>A125609770L_Latest</vt:lpstr>
      <vt:lpstr>A125609776A</vt:lpstr>
      <vt:lpstr>A125609776A_Data</vt:lpstr>
      <vt:lpstr>A125609776A_Latest</vt:lpstr>
      <vt:lpstr>A125609778F</vt:lpstr>
      <vt:lpstr>A125609778F_Data</vt:lpstr>
      <vt:lpstr>A125609778F_Latest</vt:lpstr>
      <vt:lpstr>A125609784A</vt:lpstr>
      <vt:lpstr>A125609784A_Data</vt:lpstr>
      <vt:lpstr>A125609784A_Latest</vt:lpstr>
      <vt:lpstr>A125609786F</vt:lpstr>
      <vt:lpstr>A125609786F_Data</vt:lpstr>
      <vt:lpstr>A125609786F_Latest</vt:lpstr>
      <vt:lpstr>A125609792A</vt:lpstr>
      <vt:lpstr>A125609792A_Data</vt:lpstr>
      <vt:lpstr>A125609792A_Latest</vt:lpstr>
      <vt:lpstr>A125609794F</vt:lpstr>
      <vt:lpstr>A125609794F_Data</vt:lpstr>
      <vt:lpstr>A125609794F_Latest</vt:lpstr>
      <vt:lpstr>A125609800R</vt:lpstr>
      <vt:lpstr>A125609800R_Data</vt:lpstr>
      <vt:lpstr>A125609800R_Latest</vt:lpstr>
      <vt:lpstr>A125609802V</vt:lpstr>
      <vt:lpstr>A125609802V_Data</vt:lpstr>
      <vt:lpstr>A125609802V_Latest</vt:lpstr>
      <vt:lpstr>A125609808J</vt:lpstr>
      <vt:lpstr>A125609808J_Data</vt:lpstr>
      <vt:lpstr>A125609808J_Latest</vt:lpstr>
      <vt:lpstr>A125609810V</vt:lpstr>
      <vt:lpstr>A125609810V_Data</vt:lpstr>
      <vt:lpstr>A125609810V_Latest</vt:lpstr>
      <vt:lpstr>A125609816J</vt:lpstr>
      <vt:lpstr>A125609816J_Data</vt:lpstr>
      <vt:lpstr>A125609816J_Latest</vt:lpstr>
      <vt:lpstr>A125609818L</vt:lpstr>
      <vt:lpstr>A125609818L_Data</vt:lpstr>
      <vt:lpstr>A125609818L_Latest</vt:lpstr>
      <vt:lpstr>A125609824J</vt:lpstr>
      <vt:lpstr>A125609824J_Data</vt:lpstr>
      <vt:lpstr>A125609824J_Latest</vt:lpstr>
      <vt:lpstr>A125609826L</vt:lpstr>
      <vt:lpstr>A125609826L_Data</vt:lpstr>
      <vt:lpstr>A125609826L_Latest</vt:lpstr>
      <vt:lpstr>A125609832J</vt:lpstr>
      <vt:lpstr>A125609832J_Data</vt:lpstr>
      <vt:lpstr>A125609832J_Latest</vt:lpstr>
      <vt:lpstr>A125609834L</vt:lpstr>
      <vt:lpstr>A125609834L_Data</vt:lpstr>
      <vt:lpstr>A125609834L_Latest</vt:lpstr>
      <vt:lpstr>A125609840J</vt:lpstr>
      <vt:lpstr>A125609840J_Data</vt:lpstr>
      <vt:lpstr>A125609840J_Latest</vt:lpstr>
      <vt:lpstr>A125609842L</vt:lpstr>
      <vt:lpstr>A125609842L_Data</vt:lpstr>
      <vt:lpstr>A125609842L_Latest</vt:lpstr>
      <vt:lpstr>A125609848A</vt:lpstr>
      <vt:lpstr>A125609848A_Data</vt:lpstr>
      <vt:lpstr>A125609848A_Latest</vt:lpstr>
      <vt:lpstr>A125609850L</vt:lpstr>
      <vt:lpstr>A125609850L_Data</vt:lpstr>
      <vt:lpstr>A125609850L_Latest</vt:lpstr>
      <vt:lpstr>A125609856A</vt:lpstr>
      <vt:lpstr>A125609856A_Data</vt:lpstr>
      <vt:lpstr>A125609856A_Latest</vt:lpstr>
      <vt:lpstr>A125609858F</vt:lpstr>
      <vt:lpstr>A125609858F_Data</vt:lpstr>
      <vt:lpstr>A125609858F_Latest</vt:lpstr>
      <vt:lpstr>A125609864A</vt:lpstr>
      <vt:lpstr>A125609864A_Data</vt:lpstr>
      <vt:lpstr>A125609864A_Latest</vt:lpstr>
      <vt:lpstr>A125609866F</vt:lpstr>
      <vt:lpstr>A125609866F_Data</vt:lpstr>
      <vt:lpstr>A125609866F_Latest</vt:lpstr>
      <vt:lpstr>A125609872A</vt:lpstr>
      <vt:lpstr>A125609872A_Data</vt:lpstr>
      <vt:lpstr>A125609872A_Latest</vt:lpstr>
      <vt:lpstr>A125609874F</vt:lpstr>
      <vt:lpstr>A125609874F_Data</vt:lpstr>
      <vt:lpstr>A125609874F_Latest</vt:lpstr>
      <vt:lpstr>A125609880A</vt:lpstr>
      <vt:lpstr>A125609880A_Data</vt:lpstr>
      <vt:lpstr>A125609880A_Latest</vt:lpstr>
      <vt:lpstr>A125609882F</vt:lpstr>
      <vt:lpstr>A125609882F_Data</vt:lpstr>
      <vt:lpstr>A125609882F_Latest</vt:lpstr>
      <vt:lpstr>A125609888V</vt:lpstr>
      <vt:lpstr>A125609888V_Data</vt:lpstr>
      <vt:lpstr>A125609888V_Latest</vt:lpstr>
      <vt:lpstr>A125609890F</vt:lpstr>
      <vt:lpstr>A125609890F_Data</vt:lpstr>
      <vt:lpstr>A125609890F_Latest</vt:lpstr>
      <vt:lpstr>A125609896V</vt:lpstr>
      <vt:lpstr>A125609896V_Data</vt:lpstr>
      <vt:lpstr>A125609896V_Latest</vt:lpstr>
      <vt:lpstr>A125609898X</vt:lpstr>
      <vt:lpstr>A125609898X_Data</vt:lpstr>
      <vt:lpstr>A125609898X_Latest</vt:lpstr>
      <vt:lpstr>A125609904J</vt:lpstr>
      <vt:lpstr>A125609904J_Data</vt:lpstr>
      <vt:lpstr>A125609904J_Latest</vt:lpstr>
      <vt:lpstr>A125609906L</vt:lpstr>
      <vt:lpstr>A125609906L_Data</vt:lpstr>
      <vt:lpstr>A125609906L_Latest</vt:lpstr>
      <vt:lpstr>A125609912J</vt:lpstr>
      <vt:lpstr>A125609912J_Data</vt:lpstr>
      <vt:lpstr>A125609912J_Latest</vt:lpstr>
      <vt:lpstr>A125609914L</vt:lpstr>
      <vt:lpstr>A125609914L_Data</vt:lpstr>
      <vt:lpstr>A125609914L_Latest</vt:lpstr>
      <vt:lpstr>A125609920J</vt:lpstr>
      <vt:lpstr>A125609920J_Data</vt:lpstr>
      <vt:lpstr>A125609920J_Latest</vt:lpstr>
      <vt:lpstr>A125609922L</vt:lpstr>
      <vt:lpstr>A125609922L_Data</vt:lpstr>
      <vt:lpstr>A125609922L_Latest</vt:lpstr>
      <vt:lpstr>A125609928A</vt:lpstr>
      <vt:lpstr>A125609928A_Data</vt:lpstr>
      <vt:lpstr>A125609928A_Latest</vt:lpstr>
      <vt:lpstr>A125609930L</vt:lpstr>
      <vt:lpstr>A125609930L_Data</vt:lpstr>
      <vt:lpstr>A125609930L_Latest</vt:lpstr>
      <vt:lpstr>A125609936A</vt:lpstr>
      <vt:lpstr>A125609936A_Data</vt:lpstr>
      <vt:lpstr>A125609936A_Latest</vt:lpstr>
      <vt:lpstr>A125609938F</vt:lpstr>
      <vt:lpstr>A125609938F_Data</vt:lpstr>
      <vt:lpstr>A125609938F_Latest</vt:lpstr>
      <vt:lpstr>A125609944A</vt:lpstr>
      <vt:lpstr>A125609944A_Data</vt:lpstr>
      <vt:lpstr>A125609944A_Latest</vt:lpstr>
      <vt:lpstr>A125609946F</vt:lpstr>
      <vt:lpstr>A125609946F_Data</vt:lpstr>
      <vt:lpstr>A125609946F_Latest</vt:lpstr>
      <vt:lpstr>A125609952A</vt:lpstr>
      <vt:lpstr>A125609952A_Data</vt:lpstr>
      <vt:lpstr>A125609952A_Latest</vt:lpstr>
      <vt:lpstr>A125609954F</vt:lpstr>
      <vt:lpstr>A125609954F_Data</vt:lpstr>
      <vt:lpstr>A125609954F_Latest</vt:lpstr>
      <vt:lpstr>A125609960A</vt:lpstr>
      <vt:lpstr>A125609960A_Data</vt:lpstr>
      <vt:lpstr>A125609960A_Latest</vt:lpstr>
      <vt:lpstr>A125609962F</vt:lpstr>
      <vt:lpstr>A125609962F_Data</vt:lpstr>
      <vt:lpstr>A125609962F_Latest</vt:lpstr>
      <vt:lpstr>A125609968V</vt:lpstr>
      <vt:lpstr>A125609968V_Data</vt:lpstr>
      <vt:lpstr>A125609968V_Latest</vt:lpstr>
      <vt:lpstr>A125609970F</vt:lpstr>
      <vt:lpstr>A125609970F_Data</vt:lpstr>
      <vt:lpstr>A125609970F_Latest</vt:lpstr>
      <vt:lpstr>A125609976V</vt:lpstr>
      <vt:lpstr>A125609976V_Data</vt:lpstr>
      <vt:lpstr>A125609976V_Latest</vt:lpstr>
      <vt:lpstr>A125609978X</vt:lpstr>
      <vt:lpstr>A125609978X_Data</vt:lpstr>
      <vt:lpstr>A125609978X_Latest</vt:lpstr>
      <vt:lpstr>A125609984V</vt:lpstr>
      <vt:lpstr>A125609984V_Data</vt:lpstr>
      <vt:lpstr>A125609984V_Latest</vt:lpstr>
      <vt:lpstr>A125609986X</vt:lpstr>
      <vt:lpstr>A125609986X_Data</vt:lpstr>
      <vt:lpstr>A125609986X_Latest</vt:lpstr>
      <vt:lpstr>A125609992V</vt:lpstr>
      <vt:lpstr>A125609992V_Data</vt:lpstr>
      <vt:lpstr>A125609992V_Latest</vt:lpstr>
      <vt:lpstr>A125609994X</vt:lpstr>
      <vt:lpstr>A125609994X_Data</vt:lpstr>
      <vt:lpstr>A125609994X_Latest</vt:lpstr>
      <vt:lpstr>A125610000R</vt:lpstr>
      <vt:lpstr>A125610000R_Data</vt:lpstr>
      <vt:lpstr>A125610000R_Latest</vt:lpstr>
      <vt:lpstr>A125610002V</vt:lpstr>
      <vt:lpstr>A125610002V_Data</vt:lpstr>
      <vt:lpstr>A125610002V_Latest</vt:lpstr>
      <vt:lpstr>A125610008J</vt:lpstr>
      <vt:lpstr>A125610008J_Data</vt:lpstr>
      <vt:lpstr>A125610008J_Latest</vt:lpstr>
      <vt:lpstr>A125610010V</vt:lpstr>
      <vt:lpstr>A125610010V_Data</vt:lpstr>
      <vt:lpstr>A125610010V_Latest</vt:lpstr>
      <vt:lpstr>A125610016J</vt:lpstr>
      <vt:lpstr>A125610016J_Data</vt:lpstr>
      <vt:lpstr>A125610016J_Latest</vt:lpstr>
      <vt:lpstr>A125610018L</vt:lpstr>
      <vt:lpstr>A125610018L_Data</vt:lpstr>
      <vt:lpstr>A125610018L_Latest</vt:lpstr>
      <vt:lpstr>A125610024J</vt:lpstr>
      <vt:lpstr>A125610024J_Data</vt:lpstr>
      <vt:lpstr>A125610024J_Latest</vt:lpstr>
      <vt:lpstr>A125610026L</vt:lpstr>
      <vt:lpstr>A125610026L_Data</vt:lpstr>
      <vt:lpstr>A125610026L_Latest</vt:lpstr>
      <vt:lpstr>A125610032J</vt:lpstr>
      <vt:lpstr>A125610032J_Data</vt:lpstr>
      <vt:lpstr>A125610032J_Latest</vt:lpstr>
      <vt:lpstr>A125610034L</vt:lpstr>
      <vt:lpstr>A125610034L_Data</vt:lpstr>
      <vt:lpstr>A125610034L_Latest</vt:lpstr>
      <vt:lpstr>A125610040J</vt:lpstr>
      <vt:lpstr>A125610040J_Data</vt:lpstr>
      <vt:lpstr>A125610040J_Latest</vt:lpstr>
      <vt:lpstr>A125610042L</vt:lpstr>
      <vt:lpstr>A125610042L_Data</vt:lpstr>
      <vt:lpstr>A125610042L_Latest</vt:lpstr>
      <vt:lpstr>A125610048A</vt:lpstr>
      <vt:lpstr>A125610048A_Data</vt:lpstr>
      <vt:lpstr>A125610048A_Latest</vt:lpstr>
      <vt:lpstr>A125610050L</vt:lpstr>
      <vt:lpstr>A125610050L_Data</vt:lpstr>
      <vt:lpstr>A125610050L_Latest</vt:lpstr>
      <vt:lpstr>A125610056A</vt:lpstr>
      <vt:lpstr>A125610056A_Data</vt:lpstr>
      <vt:lpstr>A125610056A_Latest</vt:lpstr>
      <vt:lpstr>A125610058F</vt:lpstr>
      <vt:lpstr>A125610058F_Data</vt:lpstr>
      <vt:lpstr>A125610058F_Latest</vt:lpstr>
      <vt:lpstr>A125610064A</vt:lpstr>
      <vt:lpstr>A125610064A_Data</vt:lpstr>
      <vt:lpstr>A125610064A_Latest</vt:lpstr>
      <vt:lpstr>A125610066F</vt:lpstr>
      <vt:lpstr>A125610066F_Data</vt:lpstr>
      <vt:lpstr>A125610066F_Latest</vt:lpstr>
      <vt:lpstr>A125610072A</vt:lpstr>
      <vt:lpstr>A125610072A_Data</vt:lpstr>
      <vt:lpstr>A125610072A_Latest</vt:lpstr>
      <vt:lpstr>A125610074F</vt:lpstr>
      <vt:lpstr>A125610074F_Data</vt:lpstr>
      <vt:lpstr>A125610074F_Latest</vt:lpstr>
      <vt:lpstr>A125610080A</vt:lpstr>
      <vt:lpstr>A125610080A_Data</vt:lpstr>
      <vt:lpstr>A125610080A_Latest</vt:lpstr>
      <vt:lpstr>A125610082F</vt:lpstr>
      <vt:lpstr>A125610082F_Data</vt:lpstr>
      <vt:lpstr>A125610082F_Latest</vt:lpstr>
      <vt:lpstr>A125610088V</vt:lpstr>
      <vt:lpstr>A125610088V_Data</vt:lpstr>
      <vt:lpstr>A125610088V_Latest</vt:lpstr>
      <vt:lpstr>A125610090F</vt:lpstr>
      <vt:lpstr>A125610090F_Data</vt:lpstr>
      <vt:lpstr>A125610090F_Latest</vt:lpstr>
      <vt:lpstr>A125610096V</vt:lpstr>
      <vt:lpstr>A125610096V_Data</vt:lpstr>
      <vt:lpstr>A125610096V_Latest</vt:lpstr>
      <vt:lpstr>A125610098X</vt:lpstr>
      <vt:lpstr>A125610098X_Data</vt:lpstr>
      <vt:lpstr>A125610098X_Latest</vt:lpstr>
      <vt:lpstr>A125610104J</vt:lpstr>
      <vt:lpstr>A125610104J_Data</vt:lpstr>
      <vt:lpstr>A125610104J_Latest</vt:lpstr>
      <vt:lpstr>A125610106L</vt:lpstr>
      <vt:lpstr>A125610106L_Data</vt:lpstr>
      <vt:lpstr>A125610106L_Latest</vt:lpstr>
      <vt:lpstr>A125610112J</vt:lpstr>
      <vt:lpstr>A125610112J_Data</vt:lpstr>
      <vt:lpstr>A125610112J_Latest</vt:lpstr>
      <vt:lpstr>A125610114L</vt:lpstr>
      <vt:lpstr>A125610114L_Data</vt:lpstr>
      <vt:lpstr>A125610114L_Latest</vt:lpstr>
      <vt:lpstr>A125610120J</vt:lpstr>
      <vt:lpstr>A125610120J_Data</vt:lpstr>
      <vt:lpstr>A125610120J_Latest</vt:lpstr>
      <vt:lpstr>A125610122L</vt:lpstr>
      <vt:lpstr>A125610122L_Data</vt:lpstr>
      <vt:lpstr>A125610122L_Latest</vt:lpstr>
      <vt:lpstr>A125610128A</vt:lpstr>
      <vt:lpstr>A125610128A_Data</vt:lpstr>
      <vt:lpstr>A125610128A_Latest</vt:lpstr>
      <vt:lpstr>A125610130L</vt:lpstr>
      <vt:lpstr>A125610130L_Data</vt:lpstr>
      <vt:lpstr>A125610130L_Latest</vt:lpstr>
      <vt:lpstr>A125610136A</vt:lpstr>
      <vt:lpstr>A125610136A_Data</vt:lpstr>
      <vt:lpstr>A125610136A_Latest</vt:lpstr>
      <vt:lpstr>A125610138F</vt:lpstr>
      <vt:lpstr>A125610138F_Data</vt:lpstr>
      <vt:lpstr>A125610138F_Latest</vt:lpstr>
      <vt:lpstr>A125610144A</vt:lpstr>
      <vt:lpstr>A125610144A_Data</vt:lpstr>
      <vt:lpstr>A125610144A_Latest</vt:lpstr>
      <vt:lpstr>A125610146F</vt:lpstr>
      <vt:lpstr>A125610146F_Data</vt:lpstr>
      <vt:lpstr>A125610146F_Latest</vt:lpstr>
      <vt:lpstr>A125610152A</vt:lpstr>
      <vt:lpstr>A125610152A_Data</vt:lpstr>
      <vt:lpstr>A125610152A_Latest</vt:lpstr>
      <vt:lpstr>A125610154F</vt:lpstr>
      <vt:lpstr>A125610154F_Data</vt:lpstr>
      <vt:lpstr>A125610154F_Latest</vt:lpstr>
      <vt:lpstr>A125610160A</vt:lpstr>
      <vt:lpstr>A125610160A_Data</vt:lpstr>
      <vt:lpstr>A125610160A_Latest</vt:lpstr>
      <vt:lpstr>A125610162F</vt:lpstr>
      <vt:lpstr>A125610162F_Data</vt:lpstr>
      <vt:lpstr>A125610162F_Latest</vt:lpstr>
      <vt:lpstr>A125610168V</vt:lpstr>
      <vt:lpstr>A125610168V_Data</vt:lpstr>
      <vt:lpstr>A125610168V_Latest</vt:lpstr>
      <vt:lpstr>A125610170F</vt:lpstr>
      <vt:lpstr>A125610170F_Data</vt:lpstr>
      <vt:lpstr>A125610170F_Latest</vt:lpstr>
      <vt:lpstr>A125610176V</vt:lpstr>
      <vt:lpstr>A125610176V_Data</vt:lpstr>
      <vt:lpstr>A125610176V_Latest</vt:lpstr>
      <vt:lpstr>A125610178X</vt:lpstr>
      <vt:lpstr>A125610178X_Data</vt:lpstr>
      <vt:lpstr>A125610178X_Latest</vt:lpstr>
      <vt:lpstr>A125610184V</vt:lpstr>
      <vt:lpstr>A125610184V_Data</vt:lpstr>
      <vt:lpstr>A125610184V_Latest</vt:lpstr>
      <vt:lpstr>A125610186X</vt:lpstr>
      <vt:lpstr>A125610186X_Data</vt:lpstr>
      <vt:lpstr>A125610186X_Latest</vt:lpstr>
      <vt:lpstr>A125610192V</vt:lpstr>
      <vt:lpstr>A125610192V_Data</vt:lpstr>
      <vt:lpstr>A125610192V_Latest</vt:lpstr>
      <vt:lpstr>A125610194X</vt:lpstr>
      <vt:lpstr>A125610194X_Data</vt:lpstr>
      <vt:lpstr>A125610194X_Latest</vt:lpstr>
      <vt:lpstr>A125610200J</vt:lpstr>
      <vt:lpstr>A125610200J_Data</vt:lpstr>
      <vt:lpstr>A125610200J_Latest</vt:lpstr>
      <vt:lpstr>A125610202L</vt:lpstr>
      <vt:lpstr>A125610202L_Data</vt:lpstr>
      <vt:lpstr>A125610202L_Latest</vt:lpstr>
      <vt:lpstr>A125610208A</vt:lpstr>
      <vt:lpstr>A125610208A_Data</vt:lpstr>
      <vt:lpstr>A125610208A_Latest</vt:lpstr>
      <vt:lpstr>A125610210L</vt:lpstr>
      <vt:lpstr>A125610210L_Data</vt:lpstr>
      <vt:lpstr>A125610210L_Latest</vt:lpstr>
      <vt:lpstr>A125610216A</vt:lpstr>
      <vt:lpstr>A125610216A_Data</vt:lpstr>
      <vt:lpstr>A125610216A_Latest</vt:lpstr>
      <vt:lpstr>A125610218F</vt:lpstr>
      <vt:lpstr>A125610218F_Data</vt:lpstr>
      <vt:lpstr>A125610218F_Latest</vt:lpstr>
      <vt:lpstr>A125610224A</vt:lpstr>
      <vt:lpstr>A125610224A_Data</vt:lpstr>
      <vt:lpstr>A125610224A_Latest</vt:lpstr>
      <vt:lpstr>A125610226F</vt:lpstr>
      <vt:lpstr>A125610226F_Data</vt:lpstr>
      <vt:lpstr>A125610226F_Latest</vt:lpstr>
      <vt:lpstr>A125610232A</vt:lpstr>
      <vt:lpstr>A125610232A_Data</vt:lpstr>
      <vt:lpstr>A125610232A_Latest</vt:lpstr>
      <vt:lpstr>A125610234F</vt:lpstr>
      <vt:lpstr>A125610234F_Data</vt:lpstr>
      <vt:lpstr>A125610234F_Latest</vt:lpstr>
      <vt:lpstr>A125610240A</vt:lpstr>
      <vt:lpstr>A125610240A_Data</vt:lpstr>
      <vt:lpstr>A125610240A_Latest</vt:lpstr>
      <vt:lpstr>A125610242F</vt:lpstr>
      <vt:lpstr>A125610242F_Data</vt:lpstr>
      <vt:lpstr>A125610242F_Latest</vt:lpstr>
      <vt:lpstr>A125610248V</vt:lpstr>
      <vt:lpstr>A125610248V_Data</vt:lpstr>
      <vt:lpstr>A125610248V_Latest</vt:lpstr>
      <vt:lpstr>A125610250F</vt:lpstr>
      <vt:lpstr>A125610250F_Data</vt:lpstr>
      <vt:lpstr>A125610250F_Latest</vt:lpstr>
      <vt:lpstr>A125610256V</vt:lpstr>
      <vt:lpstr>A125610256V_Data</vt:lpstr>
      <vt:lpstr>A125610256V_Latest</vt:lpstr>
      <vt:lpstr>A125610258X</vt:lpstr>
      <vt:lpstr>A125610258X_Data</vt:lpstr>
      <vt:lpstr>A125610258X_Latest</vt:lpstr>
      <vt:lpstr>A125610264V</vt:lpstr>
      <vt:lpstr>A125610264V_Data</vt:lpstr>
      <vt:lpstr>A125610264V_Latest</vt:lpstr>
      <vt:lpstr>A125610266X</vt:lpstr>
      <vt:lpstr>A125610266X_Data</vt:lpstr>
      <vt:lpstr>A125610266X_Latest</vt:lpstr>
      <vt:lpstr>A125610272V</vt:lpstr>
      <vt:lpstr>A125610272V_Data</vt:lpstr>
      <vt:lpstr>A125610272V_Latest</vt:lpstr>
      <vt:lpstr>A125610274X</vt:lpstr>
      <vt:lpstr>A125610274X_Data</vt:lpstr>
      <vt:lpstr>A125610274X_Latest</vt:lpstr>
      <vt:lpstr>A125610280V</vt:lpstr>
      <vt:lpstr>A125610280V_Data</vt:lpstr>
      <vt:lpstr>A125610280V_Latest</vt:lpstr>
      <vt:lpstr>A125610282X</vt:lpstr>
      <vt:lpstr>A125610282X_Data</vt:lpstr>
      <vt:lpstr>A125610282X_Latest</vt:lpstr>
      <vt:lpstr>A125610288L</vt:lpstr>
      <vt:lpstr>A125610288L_Data</vt:lpstr>
      <vt:lpstr>A125610288L_Latest</vt:lpstr>
      <vt:lpstr>A125610290X</vt:lpstr>
      <vt:lpstr>A125610290X_Data</vt:lpstr>
      <vt:lpstr>A125610290X_Latest</vt:lpstr>
      <vt:lpstr>A125610296L</vt:lpstr>
      <vt:lpstr>A125610296L_Data</vt:lpstr>
      <vt:lpstr>A125610296L_Latest</vt:lpstr>
      <vt:lpstr>A125610298T</vt:lpstr>
      <vt:lpstr>A125610298T_Data</vt:lpstr>
      <vt:lpstr>A125610298T_Latest</vt:lpstr>
      <vt:lpstr>A125610304A</vt:lpstr>
      <vt:lpstr>A125610304A_Data</vt:lpstr>
      <vt:lpstr>A125610304A_Latest</vt:lpstr>
      <vt:lpstr>A125610306F</vt:lpstr>
      <vt:lpstr>A125610306F_Data</vt:lpstr>
      <vt:lpstr>A125610306F_Latest</vt:lpstr>
      <vt:lpstr>A125610312A</vt:lpstr>
      <vt:lpstr>A125610312A_Data</vt:lpstr>
      <vt:lpstr>A125610312A_Latest</vt:lpstr>
      <vt:lpstr>A125610314F</vt:lpstr>
      <vt:lpstr>A125610314F_Data</vt:lpstr>
      <vt:lpstr>A125610314F_Latest</vt:lpstr>
      <vt:lpstr>A125610320A</vt:lpstr>
      <vt:lpstr>A125610320A_Data</vt:lpstr>
      <vt:lpstr>A125610320A_Latest</vt:lpstr>
      <vt:lpstr>A125610322F</vt:lpstr>
      <vt:lpstr>A125610322F_Data</vt:lpstr>
      <vt:lpstr>A125610322F_Latest</vt:lpstr>
      <vt:lpstr>A125610328V</vt:lpstr>
      <vt:lpstr>A125610328V_Data</vt:lpstr>
      <vt:lpstr>A125610328V_Latest</vt:lpstr>
      <vt:lpstr>A125610330F</vt:lpstr>
      <vt:lpstr>A125610330F_Data</vt:lpstr>
      <vt:lpstr>A125610330F_Latest</vt:lpstr>
      <vt:lpstr>A125610336V</vt:lpstr>
      <vt:lpstr>A125610336V_Data</vt:lpstr>
      <vt:lpstr>A125610336V_Latest</vt:lpstr>
      <vt:lpstr>A125610338X</vt:lpstr>
      <vt:lpstr>A125610338X_Data</vt:lpstr>
      <vt:lpstr>A125610338X_Latest</vt:lpstr>
      <vt:lpstr>A125610344V</vt:lpstr>
      <vt:lpstr>A125610344V_Data</vt:lpstr>
      <vt:lpstr>A125610344V_Latest</vt:lpstr>
      <vt:lpstr>A125610346X</vt:lpstr>
      <vt:lpstr>A125610346X_Data</vt:lpstr>
      <vt:lpstr>A125610346X_Latest</vt:lpstr>
      <vt:lpstr>A125610352V</vt:lpstr>
      <vt:lpstr>A125610352V_Data</vt:lpstr>
      <vt:lpstr>A125610352V_Latest</vt:lpstr>
      <vt:lpstr>A125610354X</vt:lpstr>
      <vt:lpstr>A125610354X_Data</vt:lpstr>
      <vt:lpstr>A125610354X_Latest</vt:lpstr>
      <vt:lpstr>A125610360V</vt:lpstr>
      <vt:lpstr>A125610360V_Data</vt:lpstr>
      <vt:lpstr>A125610360V_Latest</vt:lpstr>
      <vt:lpstr>A125610362X</vt:lpstr>
      <vt:lpstr>A125610362X_Data</vt:lpstr>
      <vt:lpstr>A125610362X_Latest</vt:lpstr>
      <vt:lpstr>A125610368L</vt:lpstr>
      <vt:lpstr>A125610368L_Data</vt:lpstr>
      <vt:lpstr>A125610368L_Latest</vt:lpstr>
      <vt:lpstr>A125610370X</vt:lpstr>
      <vt:lpstr>A125610370X_Data</vt:lpstr>
      <vt:lpstr>A125610370X_Latest</vt:lpstr>
      <vt:lpstr>A125610376L</vt:lpstr>
      <vt:lpstr>A125610376L_Data</vt:lpstr>
      <vt:lpstr>A125610376L_Latest</vt:lpstr>
      <vt:lpstr>A125610378T</vt:lpstr>
      <vt:lpstr>A125610378T_Data</vt:lpstr>
      <vt:lpstr>A125610378T_Latest</vt:lpstr>
      <vt:lpstr>A125610384L</vt:lpstr>
      <vt:lpstr>A125610384L_Data</vt:lpstr>
      <vt:lpstr>A125610384L_Latest</vt:lpstr>
      <vt:lpstr>A125610386T</vt:lpstr>
      <vt:lpstr>A125610386T_Data</vt:lpstr>
      <vt:lpstr>A125610386T_Latest</vt:lpstr>
      <vt:lpstr>A125610392L</vt:lpstr>
      <vt:lpstr>A125610392L_Data</vt:lpstr>
      <vt:lpstr>A125610392L_Latest</vt:lpstr>
      <vt:lpstr>A125610394T</vt:lpstr>
      <vt:lpstr>A125610394T_Data</vt:lpstr>
      <vt:lpstr>A125610394T_Latest</vt:lpstr>
      <vt:lpstr>A125610400A</vt:lpstr>
      <vt:lpstr>A125610400A_Data</vt:lpstr>
      <vt:lpstr>A125610400A_Latest</vt:lpstr>
      <vt:lpstr>A125610402F</vt:lpstr>
      <vt:lpstr>A125610402F_Data</vt:lpstr>
      <vt:lpstr>A125610402F_Latest</vt:lpstr>
      <vt:lpstr>A125610408V</vt:lpstr>
      <vt:lpstr>A125610408V_Data</vt:lpstr>
      <vt:lpstr>A125610408V_Latest</vt:lpstr>
      <vt:lpstr>A125610410F</vt:lpstr>
      <vt:lpstr>A125610410F_Data</vt:lpstr>
      <vt:lpstr>A125610410F_Latest</vt:lpstr>
      <vt:lpstr>A125610416V</vt:lpstr>
      <vt:lpstr>A125610416V_Data</vt:lpstr>
      <vt:lpstr>A125610416V_Latest</vt:lpstr>
      <vt:lpstr>A125610418X</vt:lpstr>
      <vt:lpstr>A125610418X_Data</vt:lpstr>
      <vt:lpstr>A125610418X_Latest</vt:lpstr>
      <vt:lpstr>A125610424V</vt:lpstr>
      <vt:lpstr>A125610424V_Data</vt:lpstr>
      <vt:lpstr>A125610424V_Latest</vt:lpstr>
      <vt:lpstr>A125610426X</vt:lpstr>
      <vt:lpstr>A125610426X_Data</vt:lpstr>
      <vt:lpstr>A125610426X_Latest</vt:lpstr>
      <vt:lpstr>A125610432V</vt:lpstr>
      <vt:lpstr>A125610432V_Data</vt:lpstr>
      <vt:lpstr>A125610432V_Latest</vt:lpstr>
      <vt:lpstr>A125610434X</vt:lpstr>
      <vt:lpstr>A125610434X_Data</vt:lpstr>
      <vt:lpstr>A125610434X_Latest</vt:lpstr>
      <vt:lpstr>A125610440V</vt:lpstr>
      <vt:lpstr>A125610440V_Data</vt:lpstr>
      <vt:lpstr>A125610440V_Latest</vt:lpstr>
      <vt:lpstr>A125610442X</vt:lpstr>
      <vt:lpstr>A125610442X_Data</vt:lpstr>
      <vt:lpstr>A125610442X_Latest</vt:lpstr>
      <vt:lpstr>A125610448L</vt:lpstr>
      <vt:lpstr>A125610448L_Data</vt:lpstr>
      <vt:lpstr>A125610448L_Latest</vt:lpstr>
      <vt:lpstr>A125610450X</vt:lpstr>
      <vt:lpstr>A125610450X_Data</vt:lpstr>
      <vt:lpstr>A125610450X_Latest</vt:lpstr>
      <vt:lpstr>A125610456L</vt:lpstr>
      <vt:lpstr>A125610456L_Data</vt:lpstr>
      <vt:lpstr>A125610456L_Latest</vt:lpstr>
      <vt:lpstr>A125610458T</vt:lpstr>
      <vt:lpstr>A125610458T_Data</vt:lpstr>
      <vt:lpstr>A125610458T_Latest</vt:lpstr>
      <vt:lpstr>A125610464L</vt:lpstr>
      <vt:lpstr>A125610464L_Data</vt:lpstr>
      <vt:lpstr>A125610464L_Latest</vt:lpstr>
      <vt:lpstr>A125610466T</vt:lpstr>
      <vt:lpstr>A125610466T_Data</vt:lpstr>
      <vt:lpstr>A125610466T_Latest</vt:lpstr>
      <vt:lpstr>A125610472L</vt:lpstr>
      <vt:lpstr>A125610472L_Data</vt:lpstr>
      <vt:lpstr>A125610472L_Latest</vt:lpstr>
      <vt:lpstr>A125610474T</vt:lpstr>
      <vt:lpstr>A125610474T_Data</vt:lpstr>
      <vt:lpstr>A125610474T_Latest</vt:lpstr>
      <vt:lpstr>A125610480L</vt:lpstr>
      <vt:lpstr>A125610480L_Data</vt:lpstr>
      <vt:lpstr>A125610480L_Latest</vt:lpstr>
      <vt:lpstr>A125610482T</vt:lpstr>
      <vt:lpstr>A125610482T_Data</vt:lpstr>
      <vt:lpstr>A125610482T_Latest</vt:lpstr>
      <vt:lpstr>A125610488F</vt:lpstr>
      <vt:lpstr>A125610488F_Data</vt:lpstr>
      <vt:lpstr>A125610488F_Latest</vt:lpstr>
      <vt:lpstr>A125610490T</vt:lpstr>
      <vt:lpstr>A125610490T_Data</vt:lpstr>
      <vt:lpstr>A125610490T_Latest</vt:lpstr>
      <vt:lpstr>A125610496F</vt:lpstr>
      <vt:lpstr>A125610496F_Data</vt:lpstr>
      <vt:lpstr>A125610496F_Latest</vt:lpstr>
      <vt:lpstr>A125610498K</vt:lpstr>
      <vt:lpstr>A125610498K_Data</vt:lpstr>
      <vt:lpstr>A125610498K_Latest</vt:lpstr>
      <vt:lpstr>A125610504V</vt:lpstr>
      <vt:lpstr>A125610504V_Data</vt:lpstr>
      <vt:lpstr>A125610504V_Latest</vt:lpstr>
      <vt:lpstr>A125610506X</vt:lpstr>
      <vt:lpstr>A125610506X_Data</vt:lpstr>
      <vt:lpstr>A125610506X_Latest</vt:lpstr>
      <vt:lpstr>A125610512V</vt:lpstr>
      <vt:lpstr>A125610512V_Data</vt:lpstr>
      <vt:lpstr>A125610512V_Latest</vt:lpstr>
      <vt:lpstr>A125610514X</vt:lpstr>
      <vt:lpstr>A125610514X_Data</vt:lpstr>
      <vt:lpstr>A125610514X_Latest</vt:lpstr>
      <vt:lpstr>A125610520V</vt:lpstr>
      <vt:lpstr>A125610520V_Data</vt:lpstr>
      <vt:lpstr>A125610520V_Latest</vt:lpstr>
      <vt:lpstr>A125610522X</vt:lpstr>
      <vt:lpstr>A125610522X_Data</vt:lpstr>
      <vt:lpstr>A125610522X_Latest</vt:lpstr>
      <vt:lpstr>A125610528L</vt:lpstr>
      <vt:lpstr>A125610528L_Data</vt:lpstr>
      <vt:lpstr>A125610528L_Latest</vt:lpstr>
      <vt:lpstr>A125610530X</vt:lpstr>
      <vt:lpstr>A125610530X_Data</vt:lpstr>
      <vt:lpstr>A125610530X_Latest</vt:lpstr>
      <vt:lpstr>A125610536L</vt:lpstr>
      <vt:lpstr>A125610536L_Data</vt:lpstr>
      <vt:lpstr>A125610536L_Latest</vt:lpstr>
      <vt:lpstr>A125610538T</vt:lpstr>
      <vt:lpstr>A125610538T_Data</vt:lpstr>
      <vt:lpstr>A125610538T_Latest</vt:lpstr>
      <vt:lpstr>A125610544L</vt:lpstr>
      <vt:lpstr>A125610544L_Data</vt:lpstr>
      <vt:lpstr>A125610544L_Latest</vt:lpstr>
      <vt:lpstr>A125610546T</vt:lpstr>
      <vt:lpstr>A125610546T_Data</vt:lpstr>
      <vt:lpstr>A125610546T_Latest</vt:lpstr>
      <vt:lpstr>A125610552L</vt:lpstr>
      <vt:lpstr>A125610552L_Data</vt:lpstr>
      <vt:lpstr>A125610552L_Latest</vt:lpstr>
      <vt:lpstr>A125610554T</vt:lpstr>
      <vt:lpstr>A125610554T_Data</vt:lpstr>
      <vt:lpstr>A125610554T_Latest</vt:lpstr>
      <vt:lpstr>A125610560L</vt:lpstr>
      <vt:lpstr>A125610560L_Data</vt:lpstr>
      <vt:lpstr>A125610560L_Latest</vt:lpstr>
      <vt:lpstr>A125610562T</vt:lpstr>
      <vt:lpstr>A125610562T_Data</vt:lpstr>
      <vt:lpstr>A125610562T_Latest</vt:lpstr>
      <vt:lpstr>A125610568F</vt:lpstr>
      <vt:lpstr>A125610568F_Data</vt:lpstr>
      <vt:lpstr>A125610568F_Latest</vt:lpstr>
      <vt:lpstr>A125610570T</vt:lpstr>
      <vt:lpstr>A125610570T_Data</vt:lpstr>
      <vt:lpstr>A125610570T_Latest</vt:lpstr>
      <vt:lpstr>A125610576F</vt:lpstr>
      <vt:lpstr>A125610576F_Data</vt:lpstr>
      <vt:lpstr>A125610576F_Latest</vt:lpstr>
      <vt:lpstr>A125610578K</vt:lpstr>
      <vt:lpstr>A125610578K_Data</vt:lpstr>
      <vt:lpstr>A125610578K_Latest</vt:lpstr>
      <vt:lpstr>A125610584F</vt:lpstr>
      <vt:lpstr>A125610584F_Data</vt:lpstr>
      <vt:lpstr>A125610584F_Latest</vt:lpstr>
      <vt:lpstr>A125610586K</vt:lpstr>
      <vt:lpstr>A125610586K_Data</vt:lpstr>
      <vt:lpstr>A125610586K_Latest</vt:lpstr>
      <vt:lpstr>A125610592F</vt:lpstr>
      <vt:lpstr>A125610592F_Data</vt:lpstr>
      <vt:lpstr>A125610592F_Latest</vt:lpstr>
      <vt:lpstr>A125610594K</vt:lpstr>
      <vt:lpstr>A125610594K_Data</vt:lpstr>
      <vt:lpstr>A125610594K_Latest</vt:lpstr>
      <vt:lpstr>A125610600V</vt:lpstr>
      <vt:lpstr>A125610600V_Data</vt:lpstr>
      <vt:lpstr>A125610600V_Latest</vt:lpstr>
      <vt:lpstr>A125610602X</vt:lpstr>
      <vt:lpstr>A125610602X_Data</vt:lpstr>
      <vt:lpstr>A125610602X_Latest</vt:lpstr>
      <vt:lpstr>A125610608L</vt:lpstr>
      <vt:lpstr>A125610608L_Data</vt:lpstr>
      <vt:lpstr>A125610608L_Latest</vt:lpstr>
      <vt:lpstr>A125610610X</vt:lpstr>
      <vt:lpstr>A125610610X_Data</vt:lpstr>
      <vt:lpstr>A125610610X_Latest</vt:lpstr>
      <vt:lpstr>A125610616L</vt:lpstr>
      <vt:lpstr>A125610616L_Data</vt:lpstr>
      <vt:lpstr>A125610616L_Latest</vt:lpstr>
      <vt:lpstr>A125610618T</vt:lpstr>
      <vt:lpstr>A125610618T_Data</vt:lpstr>
      <vt:lpstr>A125610618T_Latest</vt:lpstr>
      <vt:lpstr>A125610624L</vt:lpstr>
      <vt:lpstr>A125610624L_Data</vt:lpstr>
      <vt:lpstr>A125610624L_Latest</vt:lpstr>
      <vt:lpstr>A125610626T</vt:lpstr>
      <vt:lpstr>A125610626T_Data</vt:lpstr>
      <vt:lpstr>A125610626T_Latest</vt:lpstr>
      <vt:lpstr>A125610632L</vt:lpstr>
      <vt:lpstr>A125610632L_Data</vt:lpstr>
      <vt:lpstr>A125610632L_Latest</vt:lpstr>
      <vt:lpstr>A125610634T</vt:lpstr>
      <vt:lpstr>A125610634T_Data</vt:lpstr>
      <vt:lpstr>A125610634T_Latest</vt:lpstr>
      <vt:lpstr>A125610640L</vt:lpstr>
      <vt:lpstr>A125610640L_Data</vt:lpstr>
      <vt:lpstr>A125610640L_Latest</vt:lpstr>
      <vt:lpstr>A125610642T</vt:lpstr>
      <vt:lpstr>A125610642T_Data</vt:lpstr>
      <vt:lpstr>A125610642T_Latest</vt:lpstr>
      <vt:lpstr>A125610648F</vt:lpstr>
      <vt:lpstr>A125610648F_Data</vt:lpstr>
      <vt:lpstr>A125610648F_Latest</vt:lpstr>
      <vt:lpstr>A125610650T</vt:lpstr>
      <vt:lpstr>A125610650T_Data</vt:lpstr>
      <vt:lpstr>A125610650T_Latest</vt:lpstr>
      <vt:lpstr>A125610656F</vt:lpstr>
      <vt:lpstr>A125610656F_Data</vt:lpstr>
      <vt:lpstr>A125610656F_Latest</vt:lpstr>
      <vt:lpstr>A125610658K</vt:lpstr>
      <vt:lpstr>A125610658K_Data</vt:lpstr>
      <vt:lpstr>A125610658K_Latest</vt:lpstr>
      <vt:lpstr>A125610664F</vt:lpstr>
      <vt:lpstr>A125610664F_Data</vt:lpstr>
      <vt:lpstr>A125610664F_Latest</vt:lpstr>
      <vt:lpstr>A125610666K</vt:lpstr>
      <vt:lpstr>A125610666K_Data</vt:lpstr>
      <vt:lpstr>A125610666K_Latest</vt:lpstr>
      <vt:lpstr>A125610672F</vt:lpstr>
      <vt:lpstr>A125610672F_Data</vt:lpstr>
      <vt:lpstr>A125610672F_Latest</vt:lpstr>
      <vt:lpstr>A125610674K</vt:lpstr>
      <vt:lpstr>A125610674K_Data</vt:lpstr>
      <vt:lpstr>A125610674K_Latest</vt:lpstr>
      <vt:lpstr>A125610680F</vt:lpstr>
      <vt:lpstr>A125610680F_Data</vt:lpstr>
      <vt:lpstr>A125610680F_Latest</vt:lpstr>
      <vt:lpstr>A125610682K</vt:lpstr>
      <vt:lpstr>A125610682K_Data</vt:lpstr>
      <vt:lpstr>A125610682K_Latest</vt:lpstr>
      <vt:lpstr>A125610688X</vt:lpstr>
      <vt:lpstr>A125610688X_Data</vt:lpstr>
      <vt:lpstr>A125610688X_Latest</vt:lpstr>
      <vt:lpstr>A125610690K</vt:lpstr>
      <vt:lpstr>A125610690K_Data</vt:lpstr>
      <vt:lpstr>A125610690K_Latest</vt:lpstr>
      <vt:lpstr>A125610696X</vt:lpstr>
      <vt:lpstr>A125610696X_Data</vt:lpstr>
      <vt:lpstr>A125610696X_Latest</vt:lpstr>
      <vt:lpstr>A125610698C</vt:lpstr>
      <vt:lpstr>A125610698C_Data</vt:lpstr>
      <vt:lpstr>A125610698C_Latest</vt:lpstr>
      <vt:lpstr>A125610704L</vt:lpstr>
      <vt:lpstr>A125610704L_Data</vt:lpstr>
      <vt:lpstr>A125610704L_Latest</vt:lpstr>
      <vt:lpstr>A125610706T</vt:lpstr>
      <vt:lpstr>A125610706T_Data</vt:lpstr>
      <vt:lpstr>A125610706T_Latest</vt:lpstr>
      <vt:lpstr>A125610712L</vt:lpstr>
      <vt:lpstr>A125610712L_Data</vt:lpstr>
      <vt:lpstr>A125610712L_Latest</vt:lpstr>
      <vt:lpstr>A125610714T</vt:lpstr>
      <vt:lpstr>A125610714T_Data</vt:lpstr>
      <vt:lpstr>A125610714T_Latest</vt:lpstr>
      <vt:lpstr>A125610720L</vt:lpstr>
      <vt:lpstr>A125610720L_Data</vt:lpstr>
      <vt:lpstr>A125610720L_Latest</vt:lpstr>
      <vt:lpstr>A125610722T</vt:lpstr>
      <vt:lpstr>A125610722T_Data</vt:lpstr>
      <vt:lpstr>A125610722T_Latest</vt:lpstr>
      <vt:lpstr>A125610728F</vt:lpstr>
      <vt:lpstr>A125610728F_Data</vt:lpstr>
      <vt:lpstr>A125610728F_Latest</vt:lpstr>
      <vt:lpstr>A125610730T</vt:lpstr>
      <vt:lpstr>A125610730T_Data</vt:lpstr>
      <vt:lpstr>A125610730T_Latest</vt:lpstr>
      <vt:lpstr>A125610736F</vt:lpstr>
      <vt:lpstr>A125610736F_Data</vt:lpstr>
      <vt:lpstr>A125610736F_Latest</vt:lpstr>
      <vt:lpstr>A125610738K</vt:lpstr>
      <vt:lpstr>A125610738K_Data</vt:lpstr>
      <vt:lpstr>A125610738K_Latest</vt:lpstr>
      <vt:lpstr>A125610744F</vt:lpstr>
      <vt:lpstr>A125610744F_Data</vt:lpstr>
      <vt:lpstr>A125610744F_Latest</vt:lpstr>
      <vt:lpstr>A125610746K</vt:lpstr>
      <vt:lpstr>A125610746K_Data</vt:lpstr>
      <vt:lpstr>A125610746K_Latest</vt:lpstr>
      <vt:lpstr>A125610752F</vt:lpstr>
      <vt:lpstr>A125610752F_Data</vt:lpstr>
      <vt:lpstr>A125610752F_Latest</vt:lpstr>
      <vt:lpstr>A125610754K</vt:lpstr>
      <vt:lpstr>A125610754K_Data</vt:lpstr>
      <vt:lpstr>A125610754K_Latest</vt:lpstr>
      <vt:lpstr>A125610760F</vt:lpstr>
      <vt:lpstr>A125610760F_Data</vt:lpstr>
      <vt:lpstr>A125610760F_Latest</vt:lpstr>
      <vt:lpstr>A125610768X</vt:lpstr>
      <vt:lpstr>A125610768X_Data</vt:lpstr>
      <vt:lpstr>A125610768X_Latest</vt:lpstr>
      <vt:lpstr>A125610776X</vt:lpstr>
      <vt:lpstr>A125610776X_Data</vt:lpstr>
      <vt:lpstr>A125610776X_Latest</vt:lpstr>
      <vt:lpstr>A125610784X</vt:lpstr>
      <vt:lpstr>A125610784X_Data</vt:lpstr>
      <vt:lpstr>A125610784X_Latest</vt:lpstr>
      <vt:lpstr>A125610792X</vt:lpstr>
      <vt:lpstr>A125610792X_Data</vt:lpstr>
      <vt:lpstr>A125610792X_Latest</vt:lpstr>
      <vt:lpstr>A125610800L</vt:lpstr>
      <vt:lpstr>A125610800L_Data</vt:lpstr>
      <vt:lpstr>A125610800L_Latest</vt:lpstr>
      <vt:lpstr>A125610808F</vt:lpstr>
      <vt:lpstr>A125610808F_Data</vt:lpstr>
      <vt:lpstr>A125610808F_Latest</vt:lpstr>
      <vt:lpstr>A125610816F</vt:lpstr>
      <vt:lpstr>A125610816F_Data</vt:lpstr>
      <vt:lpstr>A125610816F_Latest</vt:lpstr>
      <vt:lpstr>A125610824F</vt:lpstr>
      <vt:lpstr>A125610824F_Data</vt:lpstr>
      <vt:lpstr>A125610824F_Latest</vt:lpstr>
      <vt:lpstr>A125610832F</vt:lpstr>
      <vt:lpstr>A125610832F_Data</vt:lpstr>
      <vt:lpstr>A125610832F_Latest</vt:lpstr>
      <vt:lpstr>A125610840F</vt:lpstr>
      <vt:lpstr>A125610840F_Data</vt:lpstr>
      <vt:lpstr>A125610840F_Latest</vt:lpstr>
      <vt:lpstr>A125610848X</vt:lpstr>
      <vt:lpstr>A125610848X_Data</vt:lpstr>
      <vt:lpstr>A125610848X_Latest</vt:lpstr>
      <vt:lpstr>A125610856X</vt:lpstr>
      <vt:lpstr>A125610856X_Data</vt:lpstr>
      <vt:lpstr>A125610856X_Latest</vt:lpstr>
      <vt:lpstr>A125610864X</vt:lpstr>
      <vt:lpstr>A125610864X_Data</vt:lpstr>
      <vt:lpstr>A125610864X_Latest</vt:lpstr>
      <vt:lpstr>A125610872X</vt:lpstr>
      <vt:lpstr>A125610872X_Data</vt:lpstr>
      <vt:lpstr>A125610872X_Latest</vt:lpstr>
      <vt:lpstr>A125610880X</vt:lpstr>
      <vt:lpstr>A125610880X_Data</vt:lpstr>
      <vt:lpstr>A125610880X_Latest</vt:lpstr>
      <vt:lpstr>A125610888T</vt:lpstr>
      <vt:lpstr>A125610888T_Data</vt:lpstr>
      <vt:lpstr>A125610888T_Latest</vt:lpstr>
      <vt:lpstr>A125610896T</vt:lpstr>
      <vt:lpstr>A125610896T_Data</vt:lpstr>
      <vt:lpstr>A125610896T_Latest</vt:lpstr>
      <vt:lpstr>A125610904F</vt:lpstr>
      <vt:lpstr>A125610904F_Data</vt:lpstr>
      <vt:lpstr>A125610904F_Latest</vt:lpstr>
      <vt:lpstr>A125610912F</vt:lpstr>
      <vt:lpstr>A125610912F_Data</vt:lpstr>
      <vt:lpstr>A125610912F_Latest</vt:lpstr>
      <vt:lpstr>A125610920F</vt:lpstr>
      <vt:lpstr>A125610920F_Data</vt:lpstr>
      <vt:lpstr>A125610920F_Latest</vt:lpstr>
      <vt:lpstr>A125610928X</vt:lpstr>
      <vt:lpstr>A125610928X_Data</vt:lpstr>
      <vt:lpstr>A125610928X_Latest</vt:lpstr>
      <vt:lpstr>A125610936X</vt:lpstr>
      <vt:lpstr>A125610936X_Data</vt:lpstr>
      <vt:lpstr>A125610936X_Latest</vt:lpstr>
      <vt:lpstr>A125610944X</vt:lpstr>
      <vt:lpstr>A125610944X_Data</vt:lpstr>
      <vt:lpstr>A125610944X_Latest</vt:lpstr>
      <vt:lpstr>A125610952X</vt:lpstr>
      <vt:lpstr>A125610952X_Data</vt:lpstr>
      <vt:lpstr>A125610952X_Latest</vt:lpstr>
      <vt:lpstr>A125610960X</vt:lpstr>
      <vt:lpstr>A125610960X_Data</vt:lpstr>
      <vt:lpstr>A125610960X_Latest</vt:lpstr>
      <vt:lpstr>A125610968T</vt:lpstr>
      <vt:lpstr>A125610968T_Data</vt:lpstr>
      <vt:lpstr>A125610968T_Latest</vt:lpstr>
      <vt:lpstr>A125610976T</vt:lpstr>
      <vt:lpstr>A125610976T_Data</vt:lpstr>
      <vt:lpstr>A125610976T_Latest</vt:lpstr>
      <vt:lpstr>A125610984T</vt:lpstr>
      <vt:lpstr>A125610984T_Data</vt:lpstr>
      <vt:lpstr>A125610984T_Latest</vt:lpstr>
      <vt:lpstr>A125610992T</vt:lpstr>
      <vt:lpstr>A125610992T_Data</vt:lpstr>
      <vt:lpstr>A125610992T_Latest</vt:lpstr>
      <vt:lpstr>A125611000J</vt:lpstr>
      <vt:lpstr>A125611000J_Data</vt:lpstr>
      <vt:lpstr>A125611000J_Latest</vt:lpstr>
      <vt:lpstr>A125611008A</vt:lpstr>
      <vt:lpstr>A125611008A_Data</vt:lpstr>
      <vt:lpstr>A125611008A_Latest</vt:lpstr>
      <vt:lpstr>A125611016A</vt:lpstr>
      <vt:lpstr>A125611016A_Data</vt:lpstr>
      <vt:lpstr>A125611016A_Latest</vt:lpstr>
      <vt:lpstr>A125611024A</vt:lpstr>
      <vt:lpstr>A125611024A_Data</vt:lpstr>
      <vt:lpstr>A125611024A_Latest</vt:lpstr>
      <vt:lpstr>A125611032A</vt:lpstr>
      <vt:lpstr>A125611032A_Data</vt:lpstr>
      <vt:lpstr>A125611032A_Latest</vt:lpstr>
      <vt:lpstr>A125611040A</vt:lpstr>
      <vt:lpstr>A125611040A_Data</vt:lpstr>
      <vt:lpstr>A125611040A_Latest</vt:lpstr>
      <vt:lpstr>A125611048V</vt:lpstr>
      <vt:lpstr>A125611048V_Data</vt:lpstr>
      <vt:lpstr>A125611048V_Latest</vt:lpstr>
      <vt:lpstr>A125611056V</vt:lpstr>
      <vt:lpstr>A125611056V_Data</vt:lpstr>
      <vt:lpstr>A125611056V_Latest</vt:lpstr>
      <vt:lpstr>A125611064V</vt:lpstr>
      <vt:lpstr>A125611064V_Data</vt:lpstr>
      <vt:lpstr>A125611064V_Latest</vt:lpstr>
      <vt:lpstr>A125611072V</vt:lpstr>
      <vt:lpstr>A125611072V_Data</vt:lpstr>
      <vt:lpstr>A125611072V_Latest</vt:lpstr>
      <vt:lpstr>A125611080V</vt:lpstr>
      <vt:lpstr>A125611080V_Data</vt:lpstr>
      <vt:lpstr>A125611080V_Latest</vt:lpstr>
      <vt:lpstr>A125611088L</vt:lpstr>
      <vt:lpstr>A125611088L_Data</vt:lpstr>
      <vt:lpstr>A125611088L_Latest</vt:lpstr>
      <vt:lpstr>A125611096L</vt:lpstr>
      <vt:lpstr>A125611096L_Data</vt:lpstr>
      <vt:lpstr>A125611096L_Latest</vt:lpstr>
      <vt:lpstr>A125611104A</vt:lpstr>
      <vt:lpstr>A125611104A_Data</vt:lpstr>
      <vt:lpstr>A125611104A_Latest</vt:lpstr>
      <vt:lpstr>A125611112A</vt:lpstr>
      <vt:lpstr>A125611112A_Data</vt:lpstr>
      <vt:lpstr>A125611112A_Latest</vt:lpstr>
      <vt:lpstr>A125611120A</vt:lpstr>
      <vt:lpstr>A125611120A_Data</vt:lpstr>
      <vt:lpstr>A125611120A_Latest</vt:lpstr>
      <vt:lpstr>A125611128V</vt:lpstr>
      <vt:lpstr>A125611128V_Data</vt:lpstr>
      <vt:lpstr>A125611128V_Latest</vt:lpstr>
      <vt:lpstr>A125611136V</vt:lpstr>
      <vt:lpstr>A125611136V_Data</vt:lpstr>
      <vt:lpstr>A125611136V_Latest</vt:lpstr>
      <vt:lpstr>A125611144V</vt:lpstr>
      <vt:lpstr>A125611144V_Data</vt:lpstr>
      <vt:lpstr>A125611144V_Latest</vt:lpstr>
      <vt:lpstr>A125611152V</vt:lpstr>
      <vt:lpstr>A125611152V_Data</vt:lpstr>
      <vt:lpstr>A125611152V_Latest</vt:lpstr>
      <vt:lpstr>A125611160V</vt:lpstr>
      <vt:lpstr>A125611160V_Data</vt:lpstr>
      <vt:lpstr>A125611160V_Latest</vt:lpstr>
      <vt:lpstr>A125611168L</vt:lpstr>
      <vt:lpstr>A125611168L_Data</vt:lpstr>
      <vt:lpstr>A125611168L_Latest</vt:lpstr>
      <vt:lpstr>A125611176L</vt:lpstr>
      <vt:lpstr>A125611176L_Data</vt:lpstr>
      <vt:lpstr>A125611176L_Latest</vt:lpstr>
      <vt:lpstr>A125611184L</vt:lpstr>
      <vt:lpstr>A125611184L_Data</vt:lpstr>
      <vt:lpstr>A125611184L_Latest</vt:lpstr>
      <vt:lpstr>A125611192L</vt:lpstr>
      <vt:lpstr>A125611192L_Data</vt:lpstr>
      <vt:lpstr>A125611192L_Latest</vt:lpstr>
      <vt:lpstr>A125611200A</vt:lpstr>
      <vt:lpstr>A125611200A_Data</vt:lpstr>
      <vt:lpstr>A125611200A_Latest</vt:lpstr>
      <vt:lpstr>A125611208V</vt:lpstr>
      <vt:lpstr>A125611208V_Data</vt:lpstr>
      <vt:lpstr>A125611208V_Latest</vt:lpstr>
      <vt:lpstr>A125611216V</vt:lpstr>
      <vt:lpstr>A125611216V_Data</vt:lpstr>
      <vt:lpstr>A125611216V_Latest</vt:lpstr>
      <vt:lpstr>A125611224V</vt:lpstr>
      <vt:lpstr>A125611224V_Data</vt:lpstr>
      <vt:lpstr>A125611224V_Latest</vt:lpstr>
      <vt:lpstr>A125611232V</vt:lpstr>
      <vt:lpstr>A125611232V_Data</vt:lpstr>
      <vt:lpstr>A125611232V_Latest</vt:lpstr>
      <vt:lpstr>A125611240V</vt:lpstr>
      <vt:lpstr>A125611240V_Data</vt:lpstr>
      <vt:lpstr>A125611240V_Latest</vt:lpstr>
      <vt:lpstr>A125611248L</vt:lpstr>
      <vt:lpstr>A125611248L_Data</vt:lpstr>
      <vt:lpstr>A125611248L_Latest</vt:lpstr>
      <vt:lpstr>A125611256L</vt:lpstr>
      <vt:lpstr>A125611256L_Data</vt:lpstr>
      <vt:lpstr>A125611256L_Latest</vt:lpstr>
      <vt:lpstr>A125611264L</vt:lpstr>
      <vt:lpstr>A125611264L_Data</vt:lpstr>
      <vt:lpstr>A125611264L_Latest</vt:lpstr>
      <vt:lpstr>A125611272L</vt:lpstr>
      <vt:lpstr>A125611272L_Data</vt:lpstr>
      <vt:lpstr>A125611272L_Latest</vt:lpstr>
      <vt:lpstr>A125611280L</vt:lpstr>
      <vt:lpstr>A125611280L_Data</vt:lpstr>
      <vt:lpstr>A125611280L_Latest</vt:lpstr>
      <vt:lpstr>A125611288F</vt:lpstr>
      <vt:lpstr>A125611288F_Data</vt:lpstr>
      <vt:lpstr>A125611288F_Latest</vt:lpstr>
      <vt:lpstr>A125611296F</vt:lpstr>
      <vt:lpstr>A125611296F_Data</vt:lpstr>
      <vt:lpstr>A125611296F_Latest</vt:lpstr>
      <vt:lpstr>A125611304V</vt:lpstr>
      <vt:lpstr>A125611304V_Data</vt:lpstr>
      <vt:lpstr>A125611304V_Latest</vt:lpstr>
      <vt:lpstr>A125611312V</vt:lpstr>
      <vt:lpstr>A125611312V_Data</vt:lpstr>
      <vt:lpstr>A125611312V_Latest</vt:lpstr>
      <vt:lpstr>A125611320V</vt:lpstr>
      <vt:lpstr>A125611320V_Data</vt:lpstr>
      <vt:lpstr>A125611320V_Latest</vt:lpstr>
      <vt:lpstr>A125611328L</vt:lpstr>
      <vt:lpstr>A125611328L_Data</vt:lpstr>
      <vt:lpstr>A125611328L_Latest</vt:lpstr>
      <vt:lpstr>A125611336L</vt:lpstr>
      <vt:lpstr>A125611336L_Data</vt:lpstr>
      <vt:lpstr>A125611336L_Latest</vt:lpstr>
      <vt:lpstr>A125611344L</vt:lpstr>
      <vt:lpstr>A125611344L_Data</vt:lpstr>
      <vt:lpstr>A125611344L_Latest</vt:lpstr>
      <vt:lpstr>A125611352L</vt:lpstr>
      <vt:lpstr>A125611352L_Data</vt:lpstr>
      <vt:lpstr>A125611352L_Latest</vt:lpstr>
      <vt:lpstr>A125611360L</vt:lpstr>
      <vt:lpstr>A125611360L_Data</vt:lpstr>
      <vt:lpstr>A125611360L_Latest</vt:lpstr>
      <vt:lpstr>A125611368F</vt:lpstr>
      <vt:lpstr>A125611368F_Data</vt:lpstr>
      <vt:lpstr>A125611368F_Latest</vt:lpstr>
      <vt:lpstr>A125611376F</vt:lpstr>
      <vt:lpstr>A125611376F_Data</vt:lpstr>
      <vt:lpstr>A125611376F_Latest</vt:lpstr>
      <vt:lpstr>A125611384F</vt:lpstr>
      <vt:lpstr>A125611384F_Data</vt:lpstr>
      <vt:lpstr>A125611384F_Latest</vt:lpstr>
      <vt:lpstr>A125611392F</vt:lpstr>
      <vt:lpstr>A125611392F_Data</vt:lpstr>
      <vt:lpstr>A125611392F_Latest</vt:lpstr>
      <vt:lpstr>A125611400V</vt:lpstr>
      <vt:lpstr>A125611400V_Data</vt:lpstr>
      <vt:lpstr>A125611400V_Latest</vt:lpstr>
      <vt:lpstr>A125611408L</vt:lpstr>
      <vt:lpstr>A125611408L_Data</vt:lpstr>
      <vt:lpstr>A125611408L_Latest</vt:lpstr>
      <vt:lpstr>A125611416L</vt:lpstr>
      <vt:lpstr>A125611416L_Data</vt:lpstr>
      <vt:lpstr>A125611416L_Latest</vt:lpstr>
      <vt:lpstr>A125611424L</vt:lpstr>
      <vt:lpstr>A125611424L_Data</vt:lpstr>
      <vt:lpstr>A125611424L_Latest</vt:lpstr>
      <vt:lpstr>A125611432L</vt:lpstr>
      <vt:lpstr>A125611432L_Data</vt:lpstr>
      <vt:lpstr>A125611432L_Latest</vt:lpstr>
      <vt:lpstr>A125611440L</vt:lpstr>
      <vt:lpstr>A125611440L_Data</vt:lpstr>
      <vt:lpstr>A125611440L_Latest</vt:lpstr>
      <vt:lpstr>A125611448F</vt:lpstr>
      <vt:lpstr>A125611448F_Data</vt:lpstr>
      <vt:lpstr>A125611448F_Latest</vt:lpstr>
      <vt:lpstr>A125611456F</vt:lpstr>
      <vt:lpstr>A125611456F_Data</vt:lpstr>
      <vt:lpstr>A125611456F_Latest</vt:lpstr>
      <vt:lpstr>A125611464F</vt:lpstr>
      <vt:lpstr>A125611464F_Data</vt:lpstr>
      <vt:lpstr>A125611464F_Latest</vt:lpstr>
      <vt:lpstr>A125611472F</vt:lpstr>
      <vt:lpstr>A125611472F_Data</vt:lpstr>
      <vt:lpstr>A125611472F_Latest</vt:lpstr>
      <vt:lpstr>A125611480F</vt:lpstr>
      <vt:lpstr>A125611480F_Data</vt:lpstr>
      <vt:lpstr>A125611480F_Latest</vt:lpstr>
      <vt:lpstr>A125611488X</vt:lpstr>
      <vt:lpstr>A125611488X_Data</vt:lpstr>
      <vt:lpstr>A125611488X_Latest</vt:lpstr>
      <vt:lpstr>A125611496X</vt:lpstr>
      <vt:lpstr>A125611496X_Data</vt:lpstr>
      <vt:lpstr>A125611496X_Latest</vt:lpstr>
      <vt:lpstr>A125611504L</vt:lpstr>
      <vt:lpstr>A125611504L_Data</vt:lpstr>
      <vt:lpstr>A125611504L_Latest</vt:lpstr>
      <vt:lpstr>A125611512L</vt:lpstr>
      <vt:lpstr>A125611512L_Data</vt:lpstr>
      <vt:lpstr>A125611512L_Latest</vt:lpstr>
      <vt:lpstr>A125611520L</vt:lpstr>
      <vt:lpstr>A125611520L_Data</vt:lpstr>
      <vt:lpstr>A125611520L_Latest</vt:lpstr>
      <vt:lpstr>A125611528F</vt:lpstr>
      <vt:lpstr>A125611528F_Data</vt:lpstr>
      <vt:lpstr>A125611528F_Latest</vt:lpstr>
      <vt:lpstr>A125611536F</vt:lpstr>
      <vt:lpstr>A125611536F_Data</vt:lpstr>
      <vt:lpstr>A125611536F_Latest</vt:lpstr>
      <vt:lpstr>A125611544F</vt:lpstr>
      <vt:lpstr>A125611544F_Data</vt:lpstr>
      <vt:lpstr>A125611544F_Latest</vt:lpstr>
      <vt:lpstr>A125611552F</vt:lpstr>
      <vt:lpstr>A125611552F_Data</vt:lpstr>
      <vt:lpstr>A125611552F_Latest</vt:lpstr>
      <vt:lpstr>A125611560F</vt:lpstr>
      <vt:lpstr>A125611560F_Data</vt:lpstr>
      <vt:lpstr>A125611560F_Latest</vt:lpstr>
      <vt:lpstr>A125611568X</vt:lpstr>
      <vt:lpstr>A125611568X_Data</vt:lpstr>
      <vt:lpstr>A125611568X_Latest</vt:lpstr>
      <vt:lpstr>A125611576X</vt:lpstr>
      <vt:lpstr>A125611576X_Data</vt:lpstr>
      <vt:lpstr>A125611576X_Latest</vt:lpstr>
      <vt:lpstr>A125611584X</vt:lpstr>
      <vt:lpstr>A125611584X_Data</vt:lpstr>
      <vt:lpstr>A125611584X_Latest</vt:lpstr>
      <vt:lpstr>A125611592X</vt:lpstr>
      <vt:lpstr>A125611592X_Data</vt:lpstr>
      <vt:lpstr>A125611592X_Latest</vt:lpstr>
      <vt:lpstr>A125611600L</vt:lpstr>
      <vt:lpstr>A125611600L_Data</vt:lpstr>
      <vt:lpstr>A125611600L_Latest</vt:lpstr>
      <vt:lpstr>A125611608F</vt:lpstr>
      <vt:lpstr>A125611608F_Data</vt:lpstr>
      <vt:lpstr>A125611608F_Latest</vt:lpstr>
      <vt:lpstr>A125611616F</vt:lpstr>
      <vt:lpstr>A125611616F_Data</vt:lpstr>
      <vt:lpstr>A125611616F_Latest</vt:lpstr>
      <vt:lpstr>A125611624F</vt:lpstr>
      <vt:lpstr>A125611624F_Data</vt:lpstr>
      <vt:lpstr>A125611624F_Latest</vt:lpstr>
      <vt:lpstr>A125611632F</vt:lpstr>
      <vt:lpstr>A125611632F_Data</vt:lpstr>
      <vt:lpstr>A125611632F_Latest</vt:lpstr>
      <vt:lpstr>A125611640F</vt:lpstr>
      <vt:lpstr>A125611640F_Data</vt:lpstr>
      <vt:lpstr>A125611640F_Latest</vt:lpstr>
      <vt:lpstr>A125611648X</vt:lpstr>
      <vt:lpstr>A125611648X_Data</vt:lpstr>
      <vt:lpstr>A125611648X_Latest</vt:lpstr>
      <vt:lpstr>A125611656X</vt:lpstr>
      <vt:lpstr>A125611656X_Data</vt:lpstr>
      <vt:lpstr>A125611656X_Latest</vt:lpstr>
      <vt:lpstr>A125611664X</vt:lpstr>
      <vt:lpstr>A125611664X_Data</vt:lpstr>
      <vt:lpstr>A125611664X_Latest</vt:lpstr>
      <vt:lpstr>A125611672X</vt:lpstr>
      <vt:lpstr>A125611672X_Data</vt:lpstr>
      <vt:lpstr>A125611672X_Latest</vt:lpstr>
      <vt:lpstr>A125611680X</vt:lpstr>
      <vt:lpstr>A125611680X_Data</vt:lpstr>
      <vt:lpstr>A125611680X_Latest</vt:lpstr>
      <vt:lpstr>A125611688T</vt:lpstr>
      <vt:lpstr>A125611688T_Data</vt:lpstr>
      <vt:lpstr>A125611688T_Latest</vt:lpstr>
      <vt:lpstr>A125611696T</vt:lpstr>
      <vt:lpstr>A125611696T_Data</vt:lpstr>
      <vt:lpstr>A125611696T_Latest</vt:lpstr>
      <vt:lpstr>A125611704F</vt:lpstr>
      <vt:lpstr>A125611704F_Data</vt:lpstr>
      <vt:lpstr>A125611704F_Latest</vt:lpstr>
      <vt:lpstr>A125611712F</vt:lpstr>
      <vt:lpstr>A125611712F_Data</vt:lpstr>
      <vt:lpstr>A125611712F_Latest</vt:lpstr>
      <vt:lpstr>A125611720F</vt:lpstr>
      <vt:lpstr>A125611720F_Data</vt:lpstr>
      <vt:lpstr>A125611720F_Latest</vt:lpstr>
      <vt:lpstr>A125611728X</vt:lpstr>
      <vt:lpstr>A125611728X_Data</vt:lpstr>
      <vt:lpstr>A125611728X_Latest</vt:lpstr>
      <vt:lpstr>A125611736X</vt:lpstr>
      <vt:lpstr>A125611736X_Data</vt:lpstr>
      <vt:lpstr>A125611736X_Latest</vt:lpstr>
      <vt:lpstr>A125611744X</vt:lpstr>
      <vt:lpstr>A125611744X_Data</vt:lpstr>
      <vt:lpstr>A125611744X_Latest</vt:lpstr>
      <vt:lpstr>A125611752X</vt:lpstr>
      <vt:lpstr>A125611752X_Data</vt:lpstr>
      <vt:lpstr>A125611752X_Latest</vt:lpstr>
      <vt:lpstr>A125611760X</vt:lpstr>
      <vt:lpstr>A125611760X_Data</vt:lpstr>
      <vt:lpstr>A125611760X_Latest</vt:lpstr>
      <vt:lpstr>A125611768T</vt:lpstr>
      <vt:lpstr>A125611768T_Data</vt:lpstr>
      <vt:lpstr>A125611768T_Latest</vt:lpstr>
      <vt:lpstr>A125611776T</vt:lpstr>
      <vt:lpstr>A125611776T_Data</vt:lpstr>
      <vt:lpstr>A125611776T_Latest</vt:lpstr>
      <vt:lpstr>A125611784T</vt:lpstr>
      <vt:lpstr>A125611784T_Data</vt:lpstr>
      <vt:lpstr>A125611784T_Latest</vt:lpstr>
      <vt:lpstr>A125611792T</vt:lpstr>
      <vt:lpstr>A125611792T_Data</vt:lpstr>
      <vt:lpstr>A125611792T_Latest</vt:lpstr>
      <vt:lpstr>A125611800F</vt:lpstr>
      <vt:lpstr>A125611800F_Data</vt:lpstr>
      <vt:lpstr>A125611800F_Latest</vt:lpstr>
      <vt:lpstr>A125611808X</vt:lpstr>
      <vt:lpstr>A125611808X_Data</vt:lpstr>
      <vt:lpstr>A125611808X_Latest</vt:lpstr>
      <vt:lpstr>A125611816X</vt:lpstr>
      <vt:lpstr>A125611816X_Data</vt:lpstr>
      <vt:lpstr>A125611816X_Latest</vt:lpstr>
      <vt:lpstr>A125611824X</vt:lpstr>
      <vt:lpstr>A125611824X_Data</vt:lpstr>
      <vt:lpstr>A125611824X_Latest</vt:lpstr>
      <vt:lpstr>A125611832X</vt:lpstr>
      <vt:lpstr>A125611832X_Data</vt:lpstr>
      <vt:lpstr>A125611832X_Latest</vt:lpstr>
      <vt:lpstr>A125611840X</vt:lpstr>
      <vt:lpstr>A125611840X_Data</vt:lpstr>
      <vt:lpstr>A125611840X_Latest</vt:lpstr>
      <vt:lpstr>A125611848T</vt:lpstr>
      <vt:lpstr>A125611848T_Data</vt:lpstr>
      <vt:lpstr>A125611848T_Latest</vt:lpstr>
      <vt:lpstr>A125611856T</vt:lpstr>
      <vt:lpstr>A125611856T_Data</vt:lpstr>
      <vt:lpstr>A125611856T_Latest</vt:lpstr>
      <vt:lpstr>A125611864T</vt:lpstr>
      <vt:lpstr>A125611864T_Data</vt:lpstr>
      <vt:lpstr>A125611864T_Latest</vt:lpstr>
      <vt:lpstr>A125611872T</vt:lpstr>
      <vt:lpstr>A125611872T_Data</vt:lpstr>
      <vt:lpstr>A125611872T_Latest</vt:lpstr>
      <vt:lpstr>A125611880T</vt:lpstr>
      <vt:lpstr>A125611880T_Data</vt:lpstr>
      <vt:lpstr>A125611880T_Latest</vt:lpstr>
      <vt:lpstr>A125611888K</vt:lpstr>
      <vt:lpstr>A125611888K_Data</vt:lpstr>
      <vt:lpstr>A125611888K_Latest</vt:lpstr>
      <vt:lpstr>A125611896K</vt:lpstr>
      <vt:lpstr>A125611896K_Data</vt:lpstr>
      <vt:lpstr>A125611896K_Latest</vt:lpstr>
      <vt:lpstr>A125611904X</vt:lpstr>
      <vt:lpstr>A125611904X_Data</vt:lpstr>
      <vt:lpstr>A125611904X_Latest</vt:lpstr>
      <vt:lpstr>A125611912X</vt:lpstr>
      <vt:lpstr>A125611912X_Data</vt:lpstr>
      <vt:lpstr>A125611912X_Latest</vt:lpstr>
      <vt:lpstr>A125611920X</vt:lpstr>
      <vt:lpstr>A125611920X_Data</vt:lpstr>
      <vt:lpstr>A125611920X_Latest</vt:lpstr>
      <vt:lpstr>A125611928T</vt:lpstr>
      <vt:lpstr>A125611928T_Data</vt:lpstr>
      <vt:lpstr>A125611928T_Latest</vt:lpstr>
      <vt:lpstr>A125611936T</vt:lpstr>
      <vt:lpstr>A125611936T_Data</vt:lpstr>
      <vt:lpstr>A125611936T_Latest</vt:lpstr>
      <vt:lpstr>A125611944T</vt:lpstr>
      <vt:lpstr>A125611944T_Data</vt:lpstr>
      <vt:lpstr>A125611944T_Latest</vt:lpstr>
      <vt:lpstr>A125611952T</vt:lpstr>
      <vt:lpstr>A125611952T_Data</vt:lpstr>
      <vt:lpstr>A125611952T_Latest</vt:lpstr>
      <vt:lpstr>A125611960T</vt:lpstr>
      <vt:lpstr>A125611960T_Data</vt:lpstr>
      <vt:lpstr>A125611960T_Latest</vt:lpstr>
      <vt:lpstr>A125611968K</vt:lpstr>
      <vt:lpstr>A125611968K_Data</vt:lpstr>
      <vt:lpstr>A125611968K_Latest</vt:lpstr>
      <vt:lpstr>A125611976K</vt:lpstr>
      <vt:lpstr>A125611976K_Data</vt:lpstr>
      <vt:lpstr>A125611976K_Latest</vt:lpstr>
      <vt:lpstr>A125611984K</vt:lpstr>
      <vt:lpstr>A125611984K_Data</vt:lpstr>
      <vt:lpstr>A125611984K_Latest</vt:lpstr>
      <vt:lpstr>A125611992K</vt:lpstr>
      <vt:lpstr>A125611992K_Data</vt:lpstr>
      <vt:lpstr>A125611992K_Latest</vt:lpstr>
      <vt:lpstr>A125612000A</vt:lpstr>
      <vt:lpstr>A125612000A_Data</vt:lpstr>
      <vt:lpstr>A125612000A_Latest</vt:lpstr>
      <vt:lpstr>A125612008V</vt:lpstr>
      <vt:lpstr>A125612008V_Data</vt:lpstr>
      <vt:lpstr>A125612008V_Latest</vt:lpstr>
      <vt:lpstr>A125612016V</vt:lpstr>
      <vt:lpstr>A125612016V_Data</vt:lpstr>
      <vt:lpstr>A125612016V_Latest</vt:lpstr>
      <vt:lpstr>A125612024V</vt:lpstr>
      <vt:lpstr>A125612024V_Data</vt:lpstr>
      <vt:lpstr>A125612024V_Latest</vt:lpstr>
      <vt:lpstr>A125612032V</vt:lpstr>
      <vt:lpstr>A125612032V_Data</vt:lpstr>
      <vt:lpstr>A125612032V_Latest</vt:lpstr>
      <vt:lpstr>A125612040V</vt:lpstr>
      <vt:lpstr>A125612040V_Data</vt:lpstr>
      <vt:lpstr>A125612040V_Latest</vt:lpstr>
      <vt:lpstr>A125612048L</vt:lpstr>
      <vt:lpstr>A125612048L_Data</vt:lpstr>
      <vt:lpstr>A125612048L_Latest</vt:lpstr>
      <vt:lpstr>A125612056L</vt:lpstr>
      <vt:lpstr>A125612056L_Data</vt:lpstr>
      <vt:lpstr>A125612056L_Latest</vt:lpstr>
      <vt:lpstr>A125612064L</vt:lpstr>
      <vt:lpstr>A125612064L_Data</vt:lpstr>
      <vt:lpstr>A125612064L_Latest</vt:lpstr>
      <vt:lpstr>A125612072L</vt:lpstr>
      <vt:lpstr>A125612072L_Data</vt:lpstr>
      <vt:lpstr>A125612072L_Latest</vt:lpstr>
      <vt:lpstr>A125612080L</vt:lpstr>
      <vt:lpstr>A125612080L_Data</vt:lpstr>
      <vt:lpstr>A125612080L_Latest</vt:lpstr>
      <vt:lpstr>A125612088F</vt:lpstr>
      <vt:lpstr>A125612088F_Data</vt:lpstr>
      <vt:lpstr>A125612088F_Latest</vt:lpstr>
      <vt:lpstr>A125612096F</vt:lpstr>
      <vt:lpstr>A125612096F_Data</vt:lpstr>
      <vt:lpstr>A125612096F_Latest</vt:lpstr>
      <vt:lpstr>A125612104V</vt:lpstr>
      <vt:lpstr>A125612104V_Data</vt:lpstr>
      <vt:lpstr>A125612104V_Latest</vt:lpstr>
      <vt:lpstr>A125612112V</vt:lpstr>
      <vt:lpstr>A125612112V_Data</vt:lpstr>
      <vt:lpstr>A125612112V_Latest</vt:lpstr>
      <vt:lpstr>A125612120V</vt:lpstr>
      <vt:lpstr>A125612120V_Data</vt:lpstr>
      <vt:lpstr>A125612120V_Latest</vt:lpstr>
      <vt:lpstr>A125612128L</vt:lpstr>
      <vt:lpstr>A125612128L_Data</vt:lpstr>
      <vt:lpstr>A125612128L_Latest</vt:lpstr>
      <vt:lpstr>A125612136L</vt:lpstr>
      <vt:lpstr>A125612136L_Data</vt:lpstr>
      <vt:lpstr>A125612136L_Latest</vt:lpstr>
      <vt:lpstr>A125612144L</vt:lpstr>
      <vt:lpstr>A125612144L_Data</vt:lpstr>
      <vt:lpstr>A125612144L_Latest</vt:lpstr>
      <vt:lpstr>A125612152L</vt:lpstr>
      <vt:lpstr>A125612152L_Data</vt:lpstr>
      <vt:lpstr>A125612152L_Latest</vt:lpstr>
      <vt:lpstr>A125612160L</vt:lpstr>
      <vt:lpstr>A125612160L_Data</vt:lpstr>
      <vt:lpstr>A125612160L_Latest</vt:lpstr>
      <vt:lpstr>A125612168F</vt:lpstr>
      <vt:lpstr>A125612168F_Data</vt:lpstr>
      <vt:lpstr>A125612168F_Latest</vt:lpstr>
      <vt:lpstr>A125612176F</vt:lpstr>
      <vt:lpstr>A125612176F_Data</vt:lpstr>
      <vt:lpstr>A125612176F_Latest</vt:lpstr>
      <vt:lpstr>A125612184F</vt:lpstr>
      <vt:lpstr>A125612184F_Data</vt:lpstr>
      <vt:lpstr>A125612184F_Latest</vt:lpstr>
      <vt:lpstr>A125612192F</vt:lpstr>
      <vt:lpstr>A125612192F_Data</vt:lpstr>
      <vt:lpstr>A125612192F_Latest</vt:lpstr>
      <vt:lpstr>A125612200V</vt:lpstr>
      <vt:lpstr>A125612200V_Data</vt:lpstr>
      <vt:lpstr>A125612200V_Latest</vt:lpstr>
      <vt:lpstr>A125612208L</vt:lpstr>
      <vt:lpstr>A125612208L_Data</vt:lpstr>
      <vt:lpstr>A125612208L_Latest</vt:lpstr>
      <vt:lpstr>A125612216L</vt:lpstr>
      <vt:lpstr>A125612216L_Data</vt:lpstr>
      <vt:lpstr>A125612216L_Latest</vt:lpstr>
      <vt:lpstr>A125612224L</vt:lpstr>
      <vt:lpstr>A125612224L_Data</vt:lpstr>
      <vt:lpstr>A125612224L_Latest</vt:lpstr>
      <vt:lpstr>A125612232L</vt:lpstr>
      <vt:lpstr>A125612232L_Data</vt:lpstr>
      <vt:lpstr>A125612232L_Latest</vt:lpstr>
      <vt:lpstr>A125612240L</vt:lpstr>
      <vt:lpstr>A125612240L_Data</vt:lpstr>
      <vt:lpstr>A125612240L_Latest</vt:lpstr>
      <vt:lpstr>A125612248F</vt:lpstr>
      <vt:lpstr>A125612248F_Data</vt:lpstr>
      <vt:lpstr>A125612248F_Latest</vt:lpstr>
      <vt:lpstr>A125612256F</vt:lpstr>
      <vt:lpstr>A125612256F_Data</vt:lpstr>
      <vt:lpstr>A125612256F_Latest</vt:lpstr>
      <vt:lpstr>A125612264F</vt:lpstr>
      <vt:lpstr>A125612264F_Data</vt:lpstr>
      <vt:lpstr>A125612264F_Latest</vt:lpstr>
      <vt:lpstr>A125612272F</vt:lpstr>
      <vt:lpstr>A125612272F_Data</vt:lpstr>
      <vt:lpstr>A125612272F_Latest</vt:lpstr>
      <vt:lpstr>A125612280F</vt:lpstr>
      <vt:lpstr>A125612280F_Data</vt:lpstr>
      <vt:lpstr>A125612280F_Latest</vt:lpstr>
      <vt:lpstr>A125612288X</vt:lpstr>
      <vt:lpstr>A125612288X_Data</vt:lpstr>
      <vt:lpstr>A125612288X_Latest</vt:lpstr>
      <vt:lpstr>A125612296X</vt:lpstr>
      <vt:lpstr>A125612296X_Data</vt:lpstr>
      <vt:lpstr>A125612296X_Latest</vt:lpstr>
      <vt:lpstr>A125612304L</vt:lpstr>
      <vt:lpstr>A125612304L_Data</vt:lpstr>
      <vt:lpstr>A125612304L_Latest</vt:lpstr>
      <vt:lpstr>A125612312L</vt:lpstr>
      <vt:lpstr>A125612312L_Data</vt:lpstr>
      <vt:lpstr>A125612312L_Latest</vt:lpstr>
      <vt:lpstr>A125612320L</vt:lpstr>
      <vt:lpstr>A125612320L_Data</vt:lpstr>
      <vt:lpstr>A125612320L_Latest</vt:lpstr>
      <vt:lpstr>A125612328F</vt:lpstr>
      <vt:lpstr>A125612328F_Data</vt:lpstr>
      <vt:lpstr>A125612328F_Latest</vt:lpstr>
      <vt:lpstr>A125612336F</vt:lpstr>
      <vt:lpstr>A125612336F_Data</vt:lpstr>
      <vt:lpstr>A125612336F_Latest</vt:lpstr>
      <vt:lpstr>A125612344F</vt:lpstr>
      <vt:lpstr>A125612344F_Data</vt:lpstr>
      <vt:lpstr>A125612344F_Latest</vt:lpstr>
      <vt:lpstr>A125612352F</vt:lpstr>
      <vt:lpstr>A125612352F_Data</vt:lpstr>
      <vt:lpstr>A125612352F_Latest</vt:lpstr>
      <vt:lpstr>A125612360F</vt:lpstr>
      <vt:lpstr>A125612360F_Data</vt:lpstr>
      <vt:lpstr>A125612360F_Latest</vt:lpstr>
      <vt:lpstr>A125612368X</vt:lpstr>
      <vt:lpstr>A125612368X_Data</vt:lpstr>
      <vt:lpstr>A125612368X_Latest</vt:lpstr>
      <vt:lpstr>A125612376X</vt:lpstr>
      <vt:lpstr>A125612376X_Data</vt:lpstr>
      <vt:lpstr>A125612376X_Latest</vt:lpstr>
      <vt:lpstr>A125612384X</vt:lpstr>
      <vt:lpstr>A125612384X_Data</vt:lpstr>
      <vt:lpstr>A125612384X_Latest</vt:lpstr>
      <vt:lpstr>A125612392X</vt:lpstr>
      <vt:lpstr>A125612392X_Data</vt:lpstr>
      <vt:lpstr>A125612392X_Latest</vt:lpstr>
      <vt:lpstr>A125612400L</vt:lpstr>
      <vt:lpstr>A125612400L_Data</vt:lpstr>
      <vt:lpstr>A125612400L_Latest</vt:lpstr>
      <vt:lpstr>A125612408F</vt:lpstr>
      <vt:lpstr>A125612408F_Data</vt:lpstr>
      <vt:lpstr>A125612408F_Latest</vt:lpstr>
      <vt:lpstr>A125612416F</vt:lpstr>
      <vt:lpstr>A125612416F_Data</vt:lpstr>
      <vt:lpstr>A125612416F_Latest</vt:lpstr>
      <vt:lpstr>A125612424F</vt:lpstr>
      <vt:lpstr>A125612424F_Data</vt:lpstr>
      <vt:lpstr>A125612424F_Latest</vt:lpstr>
      <vt:lpstr>A125612432F</vt:lpstr>
      <vt:lpstr>A125612432F_Data</vt:lpstr>
      <vt:lpstr>A125612432F_Latest</vt:lpstr>
      <vt:lpstr>A125612440F</vt:lpstr>
      <vt:lpstr>A125612440F_Data</vt:lpstr>
      <vt:lpstr>A125612440F_Latest</vt:lpstr>
      <vt:lpstr>A125612448X</vt:lpstr>
      <vt:lpstr>A125612448X_Data</vt:lpstr>
      <vt:lpstr>A125612448X_Latest</vt:lpstr>
      <vt:lpstr>A125612456X</vt:lpstr>
      <vt:lpstr>A125612456X_Data</vt:lpstr>
      <vt:lpstr>A125612456X_Latest</vt:lpstr>
      <vt:lpstr>A125612464X</vt:lpstr>
      <vt:lpstr>A125612464X_Data</vt:lpstr>
      <vt:lpstr>A125612464X_Latest</vt:lpstr>
      <vt:lpstr>A125612472X</vt:lpstr>
      <vt:lpstr>A125612472X_Data</vt:lpstr>
      <vt:lpstr>A125612472X_Latest</vt:lpstr>
      <vt:lpstr>A125612480X</vt:lpstr>
      <vt:lpstr>A125612480X_Data</vt:lpstr>
      <vt:lpstr>A125612480X_Latest</vt:lpstr>
      <vt:lpstr>A125612488T</vt:lpstr>
      <vt:lpstr>A125612488T_Data</vt:lpstr>
      <vt:lpstr>A125612488T_Latest</vt:lpstr>
      <vt:lpstr>A125612496T</vt:lpstr>
      <vt:lpstr>A125612496T_Data</vt:lpstr>
      <vt:lpstr>A125612496T_Latest</vt:lpstr>
      <vt:lpstr>A125612504F</vt:lpstr>
      <vt:lpstr>A125612504F_Data</vt:lpstr>
      <vt:lpstr>A125612504F_Latest</vt:lpstr>
      <vt:lpstr>A125612512F</vt:lpstr>
      <vt:lpstr>A125612512F_Data</vt:lpstr>
      <vt:lpstr>A125612512F_Latest</vt:lpstr>
      <vt:lpstr>A125612520F</vt:lpstr>
      <vt:lpstr>A125612520F_Data</vt:lpstr>
      <vt:lpstr>A125612520F_Latest</vt:lpstr>
      <vt:lpstr>A125612528X</vt:lpstr>
      <vt:lpstr>A125612528X_Data</vt:lpstr>
      <vt:lpstr>A125612528X_Latest</vt:lpstr>
      <vt:lpstr>A125612536X</vt:lpstr>
      <vt:lpstr>A125612536X_Data</vt:lpstr>
      <vt:lpstr>A125612536X_Latest</vt:lpstr>
      <vt:lpstr>A125612544X</vt:lpstr>
      <vt:lpstr>A125612544X_Data</vt:lpstr>
      <vt:lpstr>A125612544X_Latest</vt:lpstr>
      <vt:lpstr>A125612552X</vt:lpstr>
      <vt:lpstr>A125612552X_Data</vt:lpstr>
      <vt:lpstr>A125612552X_Latest</vt:lpstr>
      <vt:lpstr>A125612560X</vt:lpstr>
      <vt:lpstr>A125612560X_Data</vt:lpstr>
      <vt:lpstr>A125612560X_Latest</vt:lpstr>
      <vt:lpstr>A125612568T</vt:lpstr>
      <vt:lpstr>A125612568T_Data</vt:lpstr>
      <vt:lpstr>A125612568T_Latest</vt:lpstr>
      <vt:lpstr>A125612576T</vt:lpstr>
      <vt:lpstr>A125612576T_Data</vt:lpstr>
      <vt:lpstr>A125612576T_Latest</vt:lpstr>
      <vt:lpstr>A125612584T</vt:lpstr>
      <vt:lpstr>A125612584T_Data</vt:lpstr>
      <vt:lpstr>A125612584T_Latest</vt:lpstr>
      <vt:lpstr>A125612592T</vt:lpstr>
      <vt:lpstr>A125612592T_Data</vt:lpstr>
      <vt:lpstr>A125612592T_Latest</vt:lpstr>
      <vt:lpstr>A125612600F</vt:lpstr>
      <vt:lpstr>A125612600F_Data</vt:lpstr>
      <vt:lpstr>A125612600F_Latest</vt:lpstr>
      <vt:lpstr>A125612608X</vt:lpstr>
      <vt:lpstr>A125612608X_Data</vt:lpstr>
      <vt:lpstr>A125612608X_Latest</vt:lpstr>
      <vt:lpstr>A125612616X</vt:lpstr>
      <vt:lpstr>A125612616X_Data</vt:lpstr>
      <vt:lpstr>A125612616X_Latest</vt:lpstr>
      <vt:lpstr>A125612624X</vt:lpstr>
      <vt:lpstr>A125612624X_Data</vt:lpstr>
      <vt:lpstr>A125612624X_Latest</vt:lpstr>
      <vt:lpstr>A125612632X</vt:lpstr>
      <vt:lpstr>A125612632X_Data</vt:lpstr>
      <vt:lpstr>A125612632X_Latest</vt:lpstr>
      <vt:lpstr>A125612640X</vt:lpstr>
      <vt:lpstr>A125612640X_Data</vt:lpstr>
      <vt:lpstr>A125612640X_Latest</vt:lpstr>
      <vt:lpstr>A125612648T</vt:lpstr>
      <vt:lpstr>A125612648T_Data</vt:lpstr>
      <vt:lpstr>A125612648T_Latest</vt:lpstr>
      <vt:lpstr>A125612656T</vt:lpstr>
      <vt:lpstr>A125612656T_Data</vt:lpstr>
      <vt:lpstr>A125612656T_Latest</vt:lpstr>
      <vt:lpstr>A125612664T</vt:lpstr>
      <vt:lpstr>A125612664T_Data</vt:lpstr>
      <vt:lpstr>A125612664T_Latest</vt:lpstr>
      <vt:lpstr>A125612672T</vt:lpstr>
      <vt:lpstr>A125612672T_Data</vt:lpstr>
      <vt:lpstr>A125612672T_Latest</vt:lpstr>
      <vt:lpstr>A125612680T</vt:lpstr>
      <vt:lpstr>A125612680T_Data</vt:lpstr>
      <vt:lpstr>A125612680T_Latest</vt:lpstr>
      <vt:lpstr>A125612688K</vt:lpstr>
      <vt:lpstr>A125612688K_Data</vt:lpstr>
      <vt:lpstr>A125612688K_Latest</vt:lpstr>
      <vt:lpstr>A125612696K</vt:lpstr>
      <vt:lpstr>A125612696K_Data</vt:lpstr>
      <vt:lpstr>A125612696K_Latest</vt:lpstr>
      <vt:lpstr>A125612704X</vt:lpstr>
      <vt:lpstr>A125612704X_Data</vt:lpstr>
      <vt:lpstr>A125612704X_Latest</vt:lpstr>
      <vt:lpstr>A125612712X</vt:lpstr>
      <vt:lpstr>A125612712X_Data</vt:lpstr>
      <vt:lpstr>A125612712X_Latest</vt:lpstr>
      <vt:lpstr>A125612720X</vt:lpstr>
      <vt:lpstr>A125612720X_Data</vt:lpstr>
      <vt:lpstr>A125612720X_Latest</vt:lpstr>
      <vt:lpstr>A125612728T</vt:lpstr>
      <vt:lpstr>A125612728T_Data</vt:lpstr>
      <vt:lpstr>A125612728T_Latest</vt:lpstr>
      <vt:lpstr>A125612736T</vt:lpstr>
      <vt:lpstr>A125612736T_Data</vt:lpstr>
      <vt:lpstr>A125612736T_Latest</vt:lpstr>
      <vt:lpstr>A125612744T</vt:lpstr>
      <vt:lpstr>A125612744T_Data</vt:lpstr>
      <vt:lpstr>A125612744T_Latest</vt:lpstr>
      <vt:lpstr>A125612752T</vt:lpstr>
      <vt:lpstr>A125612752T_Data</vt:lpstr>
      <vt:lpstr>A125612752T_Latest</vt:lpstr>
      <vt:lpstr>A125612760T</vt:lpstr>
      <vt:lpstr>A125612760T_Data</vt:lpstr>
      <vt:lpstr>A125612760T_Latest</vt:lpstr>
      <vt:lpstr>A125612768K</vt:lpstr>
      <vt:lpstr>A125612768K_Data</vt:lpstr>
      <vt:lpstr>A125612768K_Latest</vt:lpstr>
      <vt:lpstr>A125612776K</vt:lpstr>
      <vt:lpstr>A125612776K_Data</vt:lpstr>
      <vt:lpstr>A125612776K_Latest</vt:lpstr>
      <vt:lpstr>A125612784K</vt:lpstr>
      <vt:lpstr>A125612784K_Data</vt:lpstr>
      <vt:lpstr>A125612784K_Latest</vt:lpstr>
      <vt:lpstr>A125612792K</vt:lpstr>
      <vt:lpstr>A125612792K_Data</vt:lpstr>
      <vt:lpstr>A125612792K_Latest</vt:lpstr>
      <vt:lpstr>A125612800X</vt:lpstr>
      <vt:lpstr>A125612800X_Data</vt:lpstr>
      <vt:lpstr>A125612800X_Latest</vt:lpstr>
      <vt:lpstr>A125612808T</vt:lpstr>
      <vt:lpstr>A125612808T_Data</vt:lpstr>
      <vt:lpstr>A125612808T_Latest</vt:lpstr>
      <vt:lpstr>A125612816T</vt:lpstr>
      <vt:lpstr>A125612816T_Data</vt:lpstr>
      <vt:lpstr>A125612816T_Latest</vt:lpstr>
      <vt:lpstr>A125612824T</vt:lpstr>
      <vt:lpstr>A125612824T_Data</vt:lpstr>
      <vt:lpstr>A125612824T_Latest</vt:lpstr>
      <vt:lpstr>A125612832T</vt:lpstr>
      <vt:lpstr>A125612832T_Data</vt:lpstr>
      <vt:lpstr>A125612832T_Latest</vt:lpstr>
      <vt:lpstr>A125612840T</vt:lpstr>
      <vt:lpstr>A125612840T_Data</vt:lpstr>
      <vt:lpstr>A125612840T_Latest</vt:lpstr>
      <vt:lpstr>A125612848K</vt:lpstr>
      <vt:lpstr>A125612848K_Data</vt:lpstr>
      <vt:lpstr>A125612848K_Latest</vt:lpstr>
      <vt:lpstr>A125612856K</vt:lpstr>
      <vt:lpstr>A125612856K_Data</vt:lpstr>
      <vt:lpstr>A125612856K_Latest</vt:lpstr>
      <vt:lpstr>A125612864K</vt:lpstr>
      <vt:lpstr>A125612864K_Data</vt:lpstr>
      <vt:lpstr>A125612864K_Latest</vt:lpstr>
      <vt:lpstr>A125612872K</vt:lpstr>
      <vt:lpstr>A125612872K_Data</vt:lpstr>
      <vt:lpstr>A125612872K_Latest</vt:lpstr>
      <vt:lpstr>A125612880K</vt:lpstr>
      <vt:lpstr>A125612880K_Data</vt:lpstr>
      <vt:lpstr>A125612880K_Latest</vt:lpstr>
      <vt:lpstr>A125612888C</vt:lpstr>
      <vt:lpstr>A125612888C_Data</vt:lpstr>
      <vt:lpstr>A125612888C_Latest</vt:lpstr>
      <vt:lpstr>A125612896C</vt:lpstr>
      <vt:lpstr>A125612896C_Data</vt:lpstr>
      <vt:lpstr>A125612896C_Latest</vt:lpstr>
      <vt:lpstr>A125612904T</vt:lpstr>
      <vt:lpstr>A125612904T_Data</vt:lpstr>
      <vt:lpstr>A125612904T_Latest</vt:lpstr>
      <vt:lpstr>A125612912T</vt:lpstr>
      <vt:lpstr>A125612912T_Data</vt:lpstr>
      <vt:lpstr>A125612912T_Latest</vt:lpstr>
      <vt:lpstr>A125612920T</vt:lpstr>
      <vt:lpstr>A125612920T_Data</vt:lpstr>
      <vt:lpstr>A125612920T_Latest</vt:lpstr>
      <vt:lpstr>A125612928K</vt:lpstr>
      <vt:lpstr>A125612928K_Data</vt:lpstr>
      <vt:lpstr>A125612928K_Latest</vt:lpstr>
      <vt:lpstr>A125612936K</vt:lpstr>
      <vt:lpstr>A125612936K_Data</vt:lpstr>
      <vt:lpstr>A125612936K_Latest</vt:lpstr>
      <vt:lpstr>A125612944K</vt:lpstr>
      <vt:lpstr>A125612944K_Data</vt:lpstr>
      <vt:lpstr>A125612944K_Latest</vt:lpstr>
      <vt:lpstr>A125612952K</vt:lpstr>
      <vt:lpstr>A125612952K_Data</vt:lpstr>
      <vt:lpstr>A125612952K_Latest</vt:lpstr>
      <vt:lpstr>A125612960K</vt:lpstr>
      <vt:lpstr>A125612960K_Data</vt:lpstr>
      <vt:lpstr>A125612960K_Latest</vt:lpstr>
      <vt:lpstr>A125612968C</vt:lpstr>
      <vt:lpstr>A125612968C_Data</vt:lpstr>
      <vt:lpstr>A125612968C_Latest</vt:lpstr>
      <vt:lpstr>A125612976C</vt:lpstr>
      <vt:lpstr>A125612976C_Data</vt:lpstr>
      <vt:lpstr>A125612976C_Latest</vt:lpstr>
      <vt:lpstr>A125612984C</vt:lpstr>
      <vt:lpstr>A125612984C_Data</vt:lpstr>
      <vt:lpstr>A125612984C_Latest</vt:lpstr>
      <vt:lpstr>A125612992C</vt:lpstr>
      <vt:lpstr>A125612992C_Data</vt:lpstr>
      <vt:lpstr>A125612992C_Latest</vt:lpstr>
      <vt:lpstr>A125613000V</vt:lpstr>
      <vt:lpstr>A125613000V_Data</vt:lpstr>
      <vt:lpstr>A125613000V_Latest</vt:lpstr>
      <vt:lpstr>A125613008L</vt:lpstr>
      <vt:lpstr>A125613008L_Data</vt:lpstr>
      <vt:lpstr>A125613008L_Latest</vt:lpstr>
      <vt:lpstr>A125613016L</vt:lpstr>
      <vt:lpstr>A125613016L_Data</vt:lpstr>
      <vt:lpstr>A125613016L_Latest</vt:lpstr>
      <vt:lpstr>A125613024L</vt:lpstr>
      <vt:lpstr>A125613024L_Data</vt:lpstr>
      <vt:lpstr>A125613024L_Latest</vt:lpstr>
      <vt:lpstr>A125613032L</vt:lpstr>
      <vt:lpstr>A125613032L_Data</vt:lpstr>
      <vt:lpstr>A125613032L_Latest</vt:lpstr>
      <vt:lpstr>A125613040L</vt:lpstr>
      <vt:lpstr>A125613040L_Data</vt:lpstr>
      <vt:lpstr>A125613040L_Latest</vt:lpstr>
      <vt:lpstr>A125613048F</vt:lpstr>
      <vt:lpstr>A125613048F_Data</vt:lpstr>
      <vt:lpstr>A125613048F_Latest</vt:lpstr>
      <vt:lpstr>A125613056F</vt:lpstr>
      <vt:lpstr>A125613056F_Data</vt:lpstr>
      <vt:lpstr>A125613056F_Latest</vt:lpstr>
      <vt:lpstr>A125613064F</vt:lpstr>
      <vt:lpstr>A125613064F_Data</vt:lpstr>
      <vt:lpstr>A125613064F_Latest</vt:lpstr>
      <vt:lpstr>A125613072F</vt:lpstr>
      <vt:lpstr>A125613072F_Data</vt:lpstr>
      <vt:lpstr>A125613072F_Latest</vt:lpstr>
      <vt:lpstr>A125613080F</vt:lpstr>
      <vt:lpstr>A125613080F_Data</vt:lpstr>
      <vt:lpstr>A125613080F_Latest</vt:lpstr>
      <vt:lpstr>A125613088X</vt:lpstr>
      <vt:lpstr>A125613088X_Data</vt:lpstr>
      <vt:lpstr>A125613088X_Latest</vt:lpstr>
      <vt:lpstr>A125613096X</vt:lpstr>
      <vt:lpstr>A125613096X_Data</vt:lpstr>
      <vt:lpstr>A125613096X_Latest</vt:lpstr>
      <vt:lpstr>A125613104L</vt:lpstr>
      <vt:lpstr>A125613104L_Data</vt:lpstr>
      <vt:lpstr>A125613104L_Latest</vt:lpstr>
      <vt:lpstr>A125613112L</vt:lpstr>
      <vt:lpstr>A125613112L_Data</vt:lpstr>
      <vt:lpstr>A125613112L_Latest</vt:lpstr>
      <vt:lpstr>A125613120L</vt:lpstr>
      <vt:lpstr>A125613120L_Data</vt:lpstr>
      <vt:lpstr>A125613120L_Latest</vt:lpstr>
      <vt:lpstr>A125613128F</vt:lpstr>
      <vt:lpstr>A125613128F_Data</vt:lpstr>
      <vt:lpstr>A125613128F_Latest</vt:lpstr>
      <vt:lpstr>A125613136F</vt:lpstr>
      <vt:lpstr>A125613136F_Data</vt:lpstr>
      <vt:lpstr>A125613136F_Latest</vt:lpstr>
      <vt:lpstr>A125613144F</vt:lpstr>
      <vt:lpstr>A125613144F_Data</vt:lpstr>
      <vt:lpstr>A125613144F_Latest</vt:lpstr>
      <vt:lpstr>A125613152F</vt:lpstr>
      <vt:lpstr>A125613152F_Data</vt:lpstr>
      <vt:lpstr>A125613152F_Latest</vt:lpstr>
      <vt:lpstr>A125613160F</vt:lpstr>
      <vt:lpstr>A125613160F_Data</vt:lpstr>
      <vt:lpstr>A125613160F_Latest</vt:lpstr>
      <vt:lpstr>A125613168X</vt:lpstr>
      <vt:lpstr>A125613168X_Data</vt:lpstr>
      <vt:lpstr>A125613168X_Latest</vt:lpstr>
      <vt:lpstr>A125613176X</vt:lpstr>
      <vt:lpstr>A125613176X_Data</vt:lpstr>
      <vt:lpstr>A125613176X_Latest</vt:lpstr>
      <vt:lpstr>A125613184X</vt:lpstr>
      <vt:lpstr>A125613184X_Data</vt:lpstr>
      <vt:lpstr>A125613184X_Latest</vt:lpstr>
      <vt:lpstr>A125613192X</vt:lpstr>
      <vt:lpstr>A125613192X_Data</vt:lpstr>
      <vt:lpstr>A125613192X_Latest</vt:lpstr>
      <vt:lpstr>A125613200L</vt:lpstr>
      <vt:lpstr>A125613200L_Data</vt:lpstr>
      <vt:lpstr>A125613200L_Latest</vt:lpstr>
      <vt:lpstr>A125613208F</vt:lpstr>
      <vt:lpstr>A125613208F_Data</vt:lpstr>
      <vt:lpstr>A125613208F_Latest</vt:lpstr>
      <vt:lpstr>A125613216F</vt:lpstr>
      <vt:lpstr>A125613216F_Data</vt:lpstr>
      <vt:lpstr>A125613216F_Latest</vt:lpstr>
      <vt:lpstr>A125613224F</vt:lpstr>
      <vt:lpstr>A125613224F_Data</vt:lpstr>
      <vt:lpstr>A125613224F_Latest</vt:lpstr>
      <vt:lpstr>A125613232F</vt:lpstr>
      <vt:lpstr>A125613232F_Data</vt:lpstr>
      <vt:lpstr>A125613232F_Latest</vt:lpstr>
      <vt:lpstr>A125613240F</vt:lpstr>
      <vt:lpstr>A125613240F_Data</vt:lpstr>
      <vt:lpstr>A125613240F_Latest</vt:lpstr>
      <vt:lpstr>A125613248X</vt:lpstr>
      <vt:lpstr>A125613248X_Data</vt:lpstr>
      <vt:lpstr>A125613248X_Latest</vt:lpstr>
      <vt:lpstr>A125613256X</vt:lpstr>
      <vt:lpstr>A125613256X_Data</vt:lpstr>
      <vt:lpstr>A125613256X_Latest</vt:lpstr>
      <vt:lpstr>A125613264X</vt:lpstr>
      <vt:lpstr>A125613264X_Data</vt:lpstr>
      <vt:lpstr>A125613264X_Latest</vt:lpstr>
      <vt:lpstr>A125613272X</vt:lpstr>
      <vt:lpstr>A125613272X_Data</vt:lpstr>
      <vt:lpstr>A125613272X_Latest</vt:lpstr>
      <vt:lpstr>A125613280X</vt:lpstr>
      <vt:lpstr>A125613280X_Data</vt:lpstr>
      <vt:lpstr>A125613280X_Latest</vt:lpstr>
      <vt:lpstr>A125613288T</vt:lpstr>
      <vt:lpstr>A125613288T_Data</vt:lpstr>
      <vt:lpstr>A125613288T_Latest</vt:lpstr>
      <vt:lpstr>A125613296T</vt:lpstr>
      <vt:lpstr>A125613296T_Data</vt:lpstr>
      <vt:lpstr>A125613296T_Latest</vt:lpstr>
      <vt:lpstr>A125613304F</vt:lpstr>
      <vt:lpstr>A125613304F_Data</vt:lpstr>
      <vt:lpstr>A125613304F_Latest</vt:lpstr>
      <vt:lpstr>A125613312F</vt:lpstr>
      <vt:lpstr>A125613312F_Data</vt:lpstr>
      <vt:lpstr>A125613312F_Latest</vt:lpstr>
      <vt:lpstr>A125613320F</vt:lpstr>
      <vt:lpstr>A125613320F_Data</vt:lpstr>
      <vt:lpstr>A125613320F_Latest</vt:lpstr>
      <vt:lpstr>A125613328X</vt:lpstr>
      <vt:lpstr>A125613328X_Data</vt:lpstr>
      <vt:lpstr>A125613328X_Latest</vt:lpstr>
      <vt:lpstr>A125613336X</vt:lpstr>
      <vt:lpstr>A125613336X_Data</vt:lpstr>
      <vt:lpstr>A125613336X_Latest</vt:lpstr>
      <vt:lpstr>A125613344X</vt:lpstr>
      <vt:lpstr>A125613344X_Data</vt:lpstr>
      <vt:lpstr>A125613344X_Latest</vt:lpstr>
      <vt:lpstr>A125613352X</vt:lpstr>
      <vt:lpstr>A125613352X_Data</vt:lpstr>
      <vt:lpstr>A125613352X_Latest</vt:lpstr>
      <vt:lpstr>A125613360X</vt:lpstr>
      <vt:lpstr>A125613360X_Data</vt:lpstr>
      <vt:lpstr>A125613360X_Latest</vt:lpstr>
      <vt:lpstr>A125613368T</vt:lpstr>
      <vt:lpstr>A125613368T_Data</vt:lpstr>
      <vt:lpstr>A125613368T_Latest</vt:lpstr>
      <vt:lpstr>A125613376T</vt:lpstr>
      <vt:lpstr>A125613376T_Data</vt:lpstr>
      <vt:lpstr>A125613376T_Latest</vt:lpstr>
      <vt:lpstr>A125613384T</vt:lpstr>
      <vt:lpstr>A125613384T_Data</vt:lpstr>
      <vt:lpstr>A125613384T_Latest</vt:lpstr>
      <vt:lpstr>A125613392T</vt:lpstr>
      <vt:lpstr>A125613392T_Data</vt:lpstr>
      <vt:lpstr>A125613392T_Latest</vt:lpstr>
      <vt:lpstr>A125613400F</vt:lpstr>
      <vt:lpstr>A125613400F_Data</vt:lpstr>
      <vt:lpstr>A125613400F_Latest</vt:lpstr>
      <vt:lpstr>A125613408X</vt:lpstr>
      <vt:lpstr>A125613408X_Data</vt:lpstr>
      <vt:lpstr>A125613408X_Latest</vt:lpstr>
      <vt:lpstr>A125613416X</vt:lpstr>
      <vt:lpstr>A125613416X_Data</vt:lpstr>
      <vt:lpstr>A125613416X_Latest</vt:lpstr>
      <vt:lpstr>A125613424X</vt:lpstr>
      <vt:lpstr>A125613424X_Data</vt:lpstr>
      <vt:lpstr>A125613424X_Latest</vt:lpstr>
      <vt:lpstr>A125613432X</vt:lpstr>
      <vt:lpstr>A125613432X_Data</vt:lpstr>
      <vt:lpstr>A125613432X_Latest</vt:lpstr>
      <vt:lpstr>A125613440X</vt:lpstr>
      <vt:lpstr>A125613440X_Data</vt:lpstr>
      <vt:lpstr>A125613440X_Latest</vt:lpstr>
      <vt:lpstr>A125613448T</vt:lpstr>
      <vt:lpstr>A125613448T_Data</vt:lpstr>
      <vt:lpstr>A125613448T_Latest</vt:lpstr>
      <vt:lpstr>A125613456T</vt:lpstr>
      <vt:lpstr>A125613456T_Data</vt:lpstr>
      <vt:lpstr>A125613456T_Latest</vt:lpstr>
      <vt:lpstr>A125613464T</vt:lpstr>
      <vt:lpstr>A125613464T_Data</vt:lpstr>
      <vt:lpstr>A125613464T_Latest</vt:lpstr>
      <vt:lpstr>A125613472T</vt:lpstr>
      <vt:lpstr>A125613472T_Data</vt:lpstr>
      <vt:lpstr>A125613472T_Latest</vt:lpstr>
      <vt:lpstr>A125613480T</vt:lpstr>
      <vt:lpstr>A125613480T_Data</vt:lpstr>
      <vt:lpstr>A125613480T_Latest</vt:lpstr>
      <vt:lpstr>A125613488K</vt:lpstr>
      <vt:lpstr>A125613488K_Data</vt:lpstr>
      <vt:lpstr>A125613488K_Latest</vt:lpstr>
      <vt:lpstr>A125613496K</vt:lpstr>
      <vt:lpstr>A125613496K_Data</vt:lpstr>
      <vt:lpstr>A125613496K_Latest</vt:lpstr>
      <vt:lpstr>A125613504X</vt:lpstr>
      <vt:lpstr>A125613504X_Data</vt:lpstr>
      <vt:lpstr>A125613504X_Latest</vt:lpstr>
      <vt:lpstr>A125613512X</vt:lpstr>
      <vt:lpstr>A125613512X_Data</vt:lpstr>
      <vt:lpstr>A125613512X_Latest</vt:lpstr>
      <vt:lpstr>A125613520X</vt:lpstr>
      <vt:lpstr>A125613520X_Data</vt:lpstr>
      <vt:lpstr>A125613520X_Latest</vt:lpstr>
      <vt:lpstr>A125613528T</vt:lpstr>
      <vt:lpstr>A125613528T_Data</vt:lpstr>
      <vt:lpstr>A125613528T_Latest</vt:lpstr>
      <vt:lpstr>A125613536T</vt:lpstr>
      <vt:lpstr>A125613536T_Data</vt:lpstr>
      <vt:lpstr>A125613536T_Latest</vt:lpstr>
      <vt:lpstr>A125613544T</vt:lpstr>
      <vt:lpstr>A125613544T_Data</vt:lpstr>
      <vt:lpstr>A125613544T_Latest</vt:lpstr>
      <vt:lpstr>A125613552T</vt:lpstr>
      <vt:lpstr>A125613552T_Data</vt:lpstr>
      <vt:lpstr>A125613552T_Latest</vt:lpstr>
      <vt:lpstr>A125613560T</vt:lpstr>
      <vt:lpstr>A125613560T_Data</vt:lpstr>
      <vt:lpstr>A125613560T_Latest</vt:lpstr>
      <vt:lpstr>A125613568K</vt:lpstr>
      <vt:lpstr>A125613568K_Data</vt:lpstr>
      <vt:lpstr>A125613568K_Latest</vt:lpstr>
      <vt:lpstr>A125613576K</vt:lpstr>
      <vt:lpstr>A125613576K_Data</vt:lpstr>
      <vt:lpstr>A125613576K_Latest</vt:lpstr>
      <vt:lpstr>A125613584K</vt:lpstr>
      <vt:lpstr>A125613584K_Data</vt:lpstr>
      <vt:lpstr>A125613584K_Latest</vt:lpstr>
      <vt:lpstr>A125613592K</vt:lpstr>
      <vt:lpstr>A125613592K_Data</vt:lpstr>
      <vt:lpstr>A125613592K_Latest</vt:lpstr>
      <vt:lpstr>A125613600X</vt:lpstr>
      <vt:lpstr>A125613600X_Data</vt:lpstr>
      <vt:lpstr>A125613600X_Latest</vt:lpstr>
      <vt:lpstr>A125613608T</vt:lpstr>
      <vt:lpstr>A125613608T_Data</vt:lpstr>
      <vt:lpstr>A125613608T_Latest</vt:lpstr>
      <vt:lpstr>A125613616T</vt:lpstr>
      <vt:lpstr>A125613616T_Data</vt:lpstr>
      <vt:lpstr>A125613616T_Latest</vt:lpstr>
      <vt:lpstr>A125613624T</vt:lpstr>
      <vt:lpstr>A125613624T_Data</vt:lpstr>
      <vt:lpstr>A125613624T_Latest</vt:lpstr>
      <vt:lpstr>A125613632T</vt:lpstr>
      <vt:lpstr>A125613632T_Data</vt:lpstr>
      <vt:lpstr>A125613632T_Latest</vt:lpstr>
      <vt:lpstr>A125613640T</vt:lpstr>
      <vt:lpstr>A125613640T_Data</vt:lpstr>
      <vt:lpstr>A125613640T_Latest</vt:lpstr>
      <vt:lpstr>A125613648K</vt:lpstr>
      <vt:lpstr>A125613648K_Data</vt:lpstr>
      <vt:lpstr>A125613648K_Latest</vt:lpstr>
      <vt:lpstr>A125613656K</vt:lpstr>
      <vt:lpstr>A125613656K_Data</vt:lpstr>
      <vt:lpstr>A125613656K_Latest</vt:lpstr>
      <vt:lpstr>A125613664K</vt:lpstr>
      <vt:lpstr>A125613664K_Data</vt:lpstr>
      <vt:lpstr>A125613664K_Latest</vt:lpstr>
      <vt:lpstr>A125613672K</vt:lpstr>
      <vt:lpstr>A125613672K_Data</vt:lpstr>
      <vt:lpstr>A125613672K_Latest</vt:lpstr>
      <vt:lpstr>A125613680K</vt:lpstr>
      <vt:lpstr>A125613680K_Data</vt:lpstr>
      <vt:lpstr>A125613680K_Latest</vt:lpstr>
      <vt:lpstr>A125613688C</vt:lpstr>
      <vt:lpstr>A125613688C_Data</vt:lpstr>
      <vt:lpstr>A125613688C_Latest</vt:lpstr>
      <vt:lpstr>A125613696C</vt:lpstr>
      <vt:lpstr>A125613696C_Data</vt:lpstr>
      <vt:lpstr>A125613696C_Latest</vt:lpstr>
      <vt:lpstr>A125613704T</vt:lpstr>
      <vt:lpstr>A125613704T_Data</vt:lpstr>
      <vt:lpstr>A125613704T_Latest</vt:lpstr>
      <vt:lpstr>A125613712T</vt:lpstr>
      <vt:lpstr>A125613712T_Data</vt:lpstr>
      <vt:lpstr>A125613712T_Latest</vt:lpstr>
      <vt:lpstr>A125613720T</vt:lpstr>
      <vt:lpstr>A125613720T_Data</vt:lpstr>
      <vt:lpstr>A125613720T_Latest</vt:lpstr>
      <vt:lpstr>A125613728K</vt:lpstr>
      <vt:lpstr>A125613728K_Data</vt:lpstr>
      <vt:lpstr>A125613728K_Latest</vt:lpstr>
      <vt:lpstr>A125613736K</vt:lpstr>
      <vt:lpstr>A125613736K_Data</vt:lpstr>
      <vt:lpstr>A125613736K_Latest</vt:lpstr>
      <vt:lpstr>A125613744K</vt:lpstr>
      <vt:lpstr>A125613744K_Data</vt:lpstr>
      <vt:lpstr>A125613744K_Latest</vt:lpstr>
      <vt:lpstr>A125613752K</vt:lpstr>
      <vt:lpstr>A125613752K_Data</vt:lpstr>
      <vt:lpstr>A125613752K_Latest</vt:lpstr>
      <vt:lpstr>A125613760K</vt:lpstr>
      <vt:lpstr>A125613760K_Data</vt:lpstr>
      <vt:lpstr>A125613760K_Latest</vt:lpstr>
      <vt:lpstr>A125613768C</vt:lpstr>
      <vt:lpstr>A125613768C_Data</vt:lpstr>
      <vt:lpstr>A125613768C_Latest</vt:lpstr>
      <vt:lpstr>A125613776C</vt:lpstr>
      <vt:lpstr>A125613776C_Data</vt:lpstr>
      <vt:lpstr>A125613776C_Latest</vt:lpstr>
      <vt:lpstr>A125613784C</vt:lpstr>
      <vt:lpstr>A125613784C_Data</vt:lpstr>
      <vt:lpstr>A125613784C_Latest</vt:lpstr>
      <vt:lpstr>A125613792C</vt:lpstr>
      <vt:lpstr>A125613792C_Data</vt:lpstr>
      <vt:lpstr>A125613792C_Latest</vt:lpstr>
      <vt:lpstr>A125613800T</vt:lpstr>
      <vt:lpstr>A125613800T_Data</vt:lpstr>
      <vt:lpstr>A125613800T_Latest</vt:lpstr>
      <vt:lpstr>A125613808K</vt:lpstr>
      <vt:lpstr>A125613808K_Data</vt:lpstr>
      <vt:lpstr>A125613808K_Latest</vt:lpstr>
      <vt:lpstr>A125613816K</vt:lpstr>
      <vt:lpstr>A125613816K_Data</vt:lpstr>
      <vt:lpstr>A125613816K_Latest</vt:lpstr>
      <vt:lpstr>A125613824K</vt:lpstr>
      <vt:lpstr>A125613824K_Data</vt:lpstr>
      <vt:lpstr>A125613824K_Latest</vt:lpstr>
      <vt:lpstr>A125613832K</vt:lpstr>
      <vt:lpstr>A125613832K_Data</vt:lpstr>
      <vt:lpstr>A125613832K_Latest</vt:lpstr>
      <vt:lpstr>A125613840K</vt:lpstr>
      <vt:lpstr>A125613840K_Data</vt:lpstr>
      <vt:lpstr>A125613840K_Latest</vt:lpstr>
      <vt:lpstr>A125613848C</vt:lpstr>
      <vt:lpstr>A125613848C_Data</vt:lpstr>
      <vt:lpstr>A125613848C_Latest</vt:lpstr>
      <vt:lpstr>A125613856C</vt:lpstr>
      <vt:lpstr>A125613856C_Data</vt:lpstr>
      <vt:lpstr>A125613856C_Latest</vt:lpstr>
      <vt:lpstr>A125613864C</vt:lpstr>
      <vt:lpstr>A125613864C_Data</vt:lpstr>
      <vt:lpstr>A125613864C_Latest</vt:lpstr>
      <vt:lpstr>A125613872C</vt:lpstr>
      <vt:lpstr>A125613872C_Data</vt:lpstr>
      <vt:lpstr>A125613872C_Latest</vt:lpstr>
      <vt:lpstr>A125613880C</vt:lpstr>
      <vt:lpstr>A125613880C_Data</vt:lpstr>
      <vt:lpstr>A125613880C_Latest</vt:lpstr>
      <vt:lpstr>A125613888W</vt:lpstr>
      <vt:lpstr>A125613888W_Data</vt:lpstr>
      <vt:lpstr>A125613888W_Latest</vt:lpstr>
      <vt:lpstr>A125613896W</vt:lpstr>
      <vt:lpstr>A125613896W_Data</vt:lpstr>
      <vt:lpstr>A125613896W_Latest</vt:lpstr>
      <vt:lpstr>A125613904K</vt:lpstr>
      <vt:lpstr>A125613904K_Data</vt:lpstr>
      <vt:lpstr>A125613904K_Latest</vt:lpstr>
      <vt:lpstr>A125613912K</vt:lpstr>
      <vt:lpstr>A125613912K_Data</vt:lpstr>
      <vt:lpstr>A125613912K_Latest</vt:lpstr>
      <vt:lpstr>A125613920K</vt:lpstr>
      <vt:lpstr>A125613920K_Data</vt:lpstr>
      <vt:lpstr>A125613920K_Latest</vt:lpstr>
      <vt:lpstr>A125613928C</vt:lpstr>
      <vt:lpstr>A125613928C_Data</vt:lpstr>
      <vt:lpstr>A125613928C_Latest</vt:lpstr>
      <vt:lpstr>A125613936C</vt:lpstr>
      <vt:lpstr>A125613936C_Data</vt:lpstr>
      <vt:lpstr>A125613936C_Latest</vt:lpstr>
      <vt:lpstr>A125613944C</vt:lpstr>
      <vt:lpstr>A125613944C_Data</vt:lpstr>
      <vt:lpstr>A125613944C_Latest</vt:lpstr>
      <vt:lpstr>A125613952C</vt:lpstr>
      <vt:lpstr>A125613952C_Data</vt:lpstr>
      <vt:lpstr>A125613952C_Latest</vt:lpstr>
      <vt:lpstr>A125613960C</vt:lpstr>
      <vt:lpstr>A125613960C_Data</vt:lpstr>
      <vt:lpstr>A125613960C_Latest</vt:lpstr>
      <vt:lpstr>A125613968W</vt:lpstr>
      <vt:lpstr>A125613968W_Data</vt:lpstr>
      <vt:lpstr>A125613968W_Latest</vt:lpstr>
      <vt:lpstr>A125613976W</vt:lpstr>
      <vt:lpstr>A125613976W_Data</vt:lpstr>
      <vt:lpstr>A125613976W_Latest</vt:lpstr>
      <vt:lpstr>A125613984W</vt:lpstr>
      <vt:lpstr>A125613984W_Data</vt:lpstr>
      <vt:lpstr>A125613984W_Latest</vt:lpstr>
      <vt:lpstr>A125613992W</vt:lpstr>
      <vt:lpstr>A125613992W_Data</vt:lpstr>
      <vt:lpstr>A125613992W_Latest</vt:lpstr>
      <vt:lpstr>A125614000L</vt:lpstr>
      <vt:lpstr>A125614000L_Data</vt:lpstr>
      <vt:lpstr>A125614000L_Latest</vt:lpstr>
      <vt:lpstr>A125614008F</vt:lpstr>
      <vt:lpstr>A125614008F_Data</vt:lpstr>
      <vt:lpstr>A125614008F_Latest</vt:lpstr>
      <vt:lpstr>A125614016F</vt:lpstr>
      <vt:lpstr>A125614016F_Data</vt:lpstr>
      <vt:lpstr>A125614016F_Latest</vt:lpstr>
      <vt:lpstr>A125614024F</vt:lpstr>
      <vt:lpstr>A125614024F_Data</vt:lpstr>
      <vt:lpstr>A125614024F_Latest</vt:lpstr>
      <vt:lpstr>A125614032F</vt:lpstr>
      <vt:lpstr>A125614032F_Data</vt:lpstr>
      <vt:lpstr>A125614032F_Latest</vt:lpstr>
      <vt:lpstr>A125614040F</vt:lpstr>
      <vt:lpstr>A125614040F_Data</vt:lpstr>
      <vt:lpstr>A125614040F_Latest</vt:lpstr>
      <vt:lpstr>A125614048X</vt:lpstr>
      <vt:lpstr>A125614048X_Data</vt:lpstr>
      <vt:lpstr>A125614048X_Latest</vt:lpstr>
      <vt:lpstr>A125614056X</vt:lpstr>
      <vt:lpstr>A125614056X_Data</vt:lpstr>
      <vt:lpstr>A125614056X_Latest</vt:lpstr>
      <vt:lpstr>A125614064X</vt:lpstr>
      <vt:lpstr>A125614064X_Data</vt:lpstr>
      <vt:lpstr>A125614064X_Latest</vt:lpstr>
      <vt:lpstr>A125614072X</vt:lpstr>
      <vt:lpstr>A125614072X_Data</vt:lpstr>
      <vt:lpstr>A125614072X_Latest</vt:lpstr>
      <vt:lpstr>A125614080X</vt:lpstr>
      <vt:lpstr>A125614080X_Data</vt:lpstr>
      <vt:lpstr>A125614080X_Latest</vt:lpstr>
      <vt:lpstr>A125614088T</vt:lpstr>
      <vt:lpstr>A125614088T_Data</vt:lpstr>
      <vt:lpstr>A125614088T_Latest</vt:lpstr>
      <vt:lpstr>A125614096T</vt:lpstr>
      <vt:lpstr>A125614096T_Data</vt:lpstr>
      <vt:lpstr>A125614096T_Latest</vt:lpstr>
      <vt:lpstr>A125614104F</vt:lpstr>
      <vt:lpstr>A125614104F_Data</vt:lpstr>
      <vt:lpstr>A125614104F_Latest</vt:lpstr>
      <vt:lpstr>A125614112F</vt:lpstr>
      <vt:lpstr>A125614112F_Data</vt:lpstr>
      <vt:lpstr>A125614112F_Latest</vt:lpstr>
      <vt:lpstr>A125614120F</vt:lpstr>
      <vt:lpstr>A125614120F_Data</vt:lpstr>
      <vt:lpstr>A125614120F_Latest</vt:lpstr>
      <vt:lpstr>A125614128X</vt:lpstr>
      <vt:lpstr>A125614128X_Data</vt:lpstr>
      <vt:lpstr>A125614128X_Latest</vt:lpstr>
      <vt:lpstr>A125614136X</vt:lpstr>
      <vt:lpstr>A125614136X_Data</vt:lpstr>
      <vt:lpstr>A125614136X_Latest</vt:lpstr>
      <vt:lpstr>A125614144X</vt:lpstr>
      <vt:lpstr>A125614144X_Data</vt:lpstr>
      <vt:lpstr>A125614144X_Latest</vt:lpstr>
      <vt:lpstr>A125614152X</vt:lpstr>
      <vt:lpstr>A125614152X_Data</vt:lpstr>
      <vt:lpstr>A125614152X_Latest</vt:lpstr>
      <vt:lpstr>A125614160X</vt:lpstr>
      <vt:lpstr>A125614160X_Data</vt:lpstr>
      <vt:lpstr>A125614160X_Latest</vt:lpstr>
      <vt:lpstr>A125614168T</vt:lpstr>
      <vt:lpstr>A125614168T_Data</vt:lpstr>
      <vt:lpstr>A125614168T_Latest</vt:lpstr>
      <vt:lpstr>A125614176T</vt:lpstr>
      <vt:lpstr>A125614176T_Data</vt:lpstr>
      <vt:lpstr>A125614176T_Latest</vt:lpstr>
      <vt:lpstr>A125614184T</vt:lpstr>
      <vt:lpstr>A125614184T_Data</vt:lpstr>
      <vt:lpstr>A125614184T_Latest</vt:lpstr>
      <vt:lpstr>A125614192T</vt:lpstr>
      <vt:lpstr>A125614192T_Data</vt:lpstr>
      <vt:lpstr>A125614192T_Latest</vt:lpstr>
      <vt:lpstr>A125614200F</vt:lpstr>
      <vt:lpstr>A125614200F_Data</vt:lpstr>
      <vt:lpstr>A125614200F_Latest</vt:lpstr>
      <vt:lpstr>A125614208X</vt:lpstr>
      <vt:lpstr>A125614208X_Data</vt:lpstr>
      <vt:lpstr>A125614208X_Latest</vt:lpstr>
      <vt:lpstr>A125614216X</vt:lpstr>
      <vt:lpstr>A125614216X_Data</vt:lpstr>
      <vt:lpstr>A125614216X_Latest</vt:lpstr>
      <vt:lpstr>A125614224X</vt:lpstr>
      <vt:lpstr>A125614224X_Data</vt:lpstr>
      <vt:lpstr>A125614224X_Latest</vt:lpstr>
      <vt:lpstr>A125614232X</vt:lpstr>
      <vt:lpstr>A125614232X_Data</vt:lpstr>
      <vt:lpstr>A125614232X_Latest</vt:lpstr>
      <vt:lpstr>A125614240X</vt:lpstr>
      <vt:lpstr>A125614240X_Data</vt:lpstr>
      <vt:lpstr>A125614240X_Latest</vt:lpstr>
      <vt:lpstr>A125614248T</vt:lpstr>
      <vt:lpstr>A125614248T_Data</vt:lpstr>
      <vt:lpstr>A125614248T_Latest</vt:lpstr>
      <vt:lpstr>A125614256T</vt:lpstr>
      <vt:lpstr>A125614256T_Data</vt:lpstr>
      <vt:lpstr>A125614256T_Latest</vt:lpstr>
      <vt:lpstr>A125614264T</vt:lpstr>
      <vt:lpstr>A125614264T_Data</vt:lpstr>
      <vt:lpstr>A125614264T_Latest</vt:lpstr>
      <vt:lpstr>A125614272T</vt:lpstr>
      <vt:lpstr>A125614272T_Data</vt:lpstr>
      <vt:lpstr>A125614272T_Latest</vt:lpstr>
      <vt:lpstr>A125614280T</vt:lpstr>
      <vt:lpstr>A125614280T_Data</vt:lpstr>
      <vt:lpstr>A125614280T_Latest</vt:lpstr>
      <vt:lpstr>A125614288K</vt:lpstr>
      <vt:lpstr>A125614288K_Data</vt:lpstr>
      <vt:lpstr>A125614288K_Latest</vt:lpstr>
      <vt:lpstr>A125614296K</vt:lpstr>
      <vt:lpstr>A125614296K_Data</vt:lpstr>
      <vt:lpstr>A125614296K_Latest</vt:lpstr>
      <vt:lpstr>A125614304X</vt:lpstr>
      <vt:lpstr>A125614304X_Data</vt:lpstr>
      <vt:lpstr>A125614304X_Latest</vt:lpstr>
      <vt:lpstr>A125614312X</vt:lpstr>
      <vt:lpstr>A125614312X_Data</vt:lpstr>
      <vt:lpstr>A125614312X_Latest</vt:lpstr>
      <vt:lpstr>A125614320X</vt:lpstr>
      <vt:lpstr>A125614320X_Data</vt:lpstr>
      <vt:lpstr>A125614320X_Latest</vt:lpstr>
      <vt:lpstr>A125614328T</vt:lpstr>
      <vt:lpstr>A125614328T_Data</vt:lpstr>
      <vt:lpstr>A125614328T_Latest</vt:lpstr>
      <vt:lpstr>A125614336T</vt:lpstr>
      <vt:lpstr>A125614336T_Data</vt:lpstr>
      <vt:lpstr>A125614336T_Latest</vt:lpstr>
      <vt:lpstr>A125614344T</vt:lpstr>
      <vt:lpstr>A125614344T_Data</vt:lpstr>
      <vt:lpstr>A125614344T_Latest</vt:lpstr>
      <vt:lpstr>A125614352T</vt:lpstr>
      <vt:lpstr>A125614352T_Data</vt:lpstr>
      <vt:lpstr>A125614352T_Latest</vt:lpstr>
      <vt:lpstr>A125614360T</vt:lpstr>
      <vt:lpstr>A125614360T_Data</vt:lpstr>
      <vt:lpstr>A125614360T_Latest</vt:lpstr>
      <vt:lpstr>A125614368K</vt:lpstr>
      <vt:lpstr>A125614368K_Data</vt:lpstr>
      <vt:lpstr>A125614368K_Latest</vt:lpstr>
      <vt:lpstr>A125614376K</vt:lpstr>
      <vt:lpstr>A125614376K_Data</vt:lpstr>
      <vt:lpstr>A125614376K_Latest</vt:lpstr>
      <vt:lpstr>A125614384K</vt:lpstr>
      <vt:lpstr>A125614384K_Data</vt:lpstr>
      <vt:lpstr>A125614384K_Latest</vt:lpstr>
      <vt:lpstr>A125614392K</vt:lpstr>
      <vt:lpstr>A125614392K_Data</vt:lpstr>
      <vt:lpstr>A125614392K_Latest</vt:lpstr>
      <vt:lpstr>A125614400X</vt:lpstr>
      <vt:lpstr>A125614400X_Data</vt:lpstr>
      <vt:lpstr>A125614400X_Latest</vt:lpstr>
      <vt:lpstr>A125614408T</vt:lpstr>
      <vt:lpstr>A125614408T_Data</vt:lpstr>
      <vt:lpstr>A125614408T_Latest</vt:lpstr>
      <vt:lpstr>A125614416T</vt:lpstr>
      <vt:lpstr>A125614416T_Data</vt:lpstr>
      <vt:lpstr>A125614416T_Latest</vt:lpstr>
      <vt:lpstr>A125614424T</vt:lpstr>
      <vt:lpstr>A125614424T_Data</vt:lpstr>
      <vt:lpstr>A125614424T_Latest</vt:lpstr>
      <vt:lpstr>A125614432T</vt:lpstr>
      <vt:lpstr>A125614432T_Data</vt:lpstr>
      <vt:lpstr>A125614432T_Latest</vt:lpstr>
      <vt:lpstr>A125614440T</vt:lpstr>
      <vt:lpstr>A125614440T_Data</vt:lpstr>
      <vt:lpstr>A125614440T_Latest</vt:lpstr>
      <vt:lpstr>A125614448K</vt:lpstr>
      <vt:lpstr>A125614448K_Data</vt:lpstr>
      <vt:lpstr>A125614448K_Latest</vt:lpstr>
      <vt:lpstr>A125614456K</vt:lpstr>
      <vt:lpstr>A125614456K_Data</vt:lpstr>
      <vt:lpstr>A125614456K_Latest</vt:lpstr>
      <vt:lpstr>A125614464K</vt:lpstr>
      <vt:lpstr>A125614464K_Data</vt:lpstr>
      <vt:lpstr>A125614464K_Latest</vt:lpstr>
      <vt:lpstr>A125614472K</vt:lpstr>
      <vt:lpstr>A125614472K_Data</vt:lpstr>
      <vt:lpstr>A125614472K_Latest</vt:lpstr>
      <vt:lpstr>A125614480K</vt:lpstr>
      <vt:lpstr>A125614480K_Data</vt:lpstr>
      <vt:lpstr>A125614480K_Latest</vt:lpstr>
      <vt:lpstr>A125614488C</vt:lpstr>
      <vt:lpstr>A125614488C_Data</vt:lpstr>
      <vt:lpstr>A125614488C_Latest</vt:lpstr>
      <vt:lpstr>A125614496C</vt:lpstr>
      <vt:lpstr>A125614496C_Data</vt:lpstr>
      <vt:lpstr>A125614496C_Latest</vt:lpstr>
      <vt:lpstr>A125614504T</vt:lpstr>
      <vt:lpstr>A125614504T_Data</vt:lpstr>
      <vt:lpstr>A125614504T_Latest</vt:lpstr>
      <vt:lpstr>A125614512T</vt:lpstr>
      <vt:lpstr>A125614512T_Data</vt:lpstr>
      <vt:lpstr>A125614512T_Latest</vt:lpstr>
      <vt:lpstr>A125614520T</vt:lpstr>
      <vt:lpstr>A125614520T_Data</vt:lpstr>
      <vt:lpstr>A125614520T_Latest</vt:lpstr>
      <vt:lpstr>A125614528K</vt:lpstr>
      <vt:lpstr>A125614528K_Data</vt:lpstr>
      <vt:lpstr>A125614528K_Latest</vt:lpstr>
      <vt:lpstr>A125614536K</vt:lpstr>
      <vt:lpstr>A125614536K_Data</vt:lpstr>
      <vt:lpstr>A125614536K_Latest</vt:lpstr>
      <vt:lpstr>A125614544K</vt:lpstr>
      <vt:lpstr>A125614544K_Data</vt:lpstr>
      <vt:lpstr>A125614544K_Latest</vt:lpstr>
      <vt:lpstr>A125614552K</vt:lpstr>
      <vt:lpstr>A125614552K_Data</vt:lpstr>
      <vt:lpstr>A125614552K_Latest</vt:lpstr>
      <vt:lpstr>A125614560K</vt:lpstr>
      <vt:lpstr>A125614560K_Data</vt:lpstr>
      <vt:lpstr>A125614560K_Latest</vt:lpstr>
      <vt:lpstr>A125614568C</vt:lpstr>
      <vt:lpstr>A125614568C_Data</vt:lpstr>
      <vt:lpstr>A125614568C_Latest</vt:lpstr>
      <vt:lpstr>A125614576C</vt:lpstr>
      <vt:lpstr>A125614576C_Data</vt:lpstr>
      <vt:lpstr>A125614576C_Latest</vt:lpstr>
      <vt:lpstr>A125614584C</vt:lpstr>
      <vt:lpstr>A125614584C_Data</vt:lpstr>
      <vt:lpstr>A125614584C_Latest</vt:lpstr>
      <vt:lpstr>A125614592C</vt:lpstr>
      <vt:lpstr>A125614592C_Data</vt:lpstr>
      <vt:lpstr>A125614592C_Latest</vt:lpstr>
      <vt:lpstr>A125614600T</vt:lpstr>
      <vt:lpstr>A125614600T_Data</vt:lpstr>
      <vt:lpstr>A125614600T_Latest</vt:lpstr>
      <vt:lpstr>A125614608K</vt:lpstr>
      <vt:lpstr>A125614608K_Data</vt:lpstr>
      <vt:lpstr>A125614608K_Latest</vt:lpstr>
      <vt:lpstr>A125614616K</vt:lpstr>
      <vt:lpstr>A125614616K_Data</vt:lpstr>
      <vt:lpstr>A125614616K_Latest</vt:lpstr>
      <vt:lpstr>A125614624K</vt:lpstr>
      <vt:lpstr>A125614624K_Data</vt:lpstr>
      <vt:lpstr>A125614624K_Latest</vt:lpstr>
      <vt:lpstr>A125614632K</vt:lpstr>
      <vt:lpstr>A125614632K_Data</vt:lpstr>
      <vt:lpstr>A125614632K_Latest</vt:lpstr>
      <vt:lpstr>A125614640K</vt:lpstr>
      <vt:lpstr>A125614640K_Data</vt:lpstr>
      <vt:lpstr>A125614640K_Latest</vt:lpstr>
      <vt:lpstr>A125614648C</vt:lpstr>
      <vt:lpstr>A125614648C_Data</vt:lpstr>
      <vt:lpstr>A125614648C_Latest</vt:lpstr>
      <vt:lpstr>A125614656C</vt:lpstr>
      <vt:lpstr>A125614656C_Data</vt:lpstr>
      <vt:lpstr>A125614656C_Latest</vt:lpstr>
      <vt:lpstr>A125614664C</vt:lpstr>
      <vt:lpstr>A125614664C_Data</vt:lpstr>
      <vt:lpstr>A125614664C_Latest</vt:lpstr>
      <vt:lpstr>A125614672C</vt:lpstr>
      <vt:lpstr>A125614672C_Data</vt:lpstr>
      <vt:lpstr>A125614672C_Latest</vt:lpstr>
      <vt:lpstr>A125614680C</vt:lpstr>
      <vt:lpstr>A125614680C_Data</vt:lpstr>
      <vt:lpstr>A125614680C_Latest</vt:lpstr>
      <vt:lpstr>A125614688W</vt:lpstr>
      <vt:lpstr>A125614688W_Data</vt:lpstr>
      <vt:lpstr>A125614688W_Latest</vt:lpstr>
      <vt:lpstr>A125614696W</vt:lpstr>
      <vt:lpstr>A125614696W_Data</vt:lpstr>
      <vt:lpstr>A125614696W_Latest</vt:lpstr>
      <vt:lpstr>A125614704K</vt:lpstr>
      <vt:lpstr>A125614704K_Data</vt:lpstr>
      <vt:lpstr>A125614704K_Latest</vt:lpstr>
      <vt:lpstr>A125614712K</vt:lpstr>
      <vt:lpstr>A125614712K_Data</vt:lpstr>
      <vt:lpstr>A125614712K_Latest</vt:lpstr>
      <vt:lpstr>A125614720K</vt:lpstr>
      <vt:lpstr>A125614720K_Data</vt:lpstr>
      <vt:lpstr>A125614720K_Latest</vt:lpstr>
      <vt:lpstr>A125614728C</vt:lpstr>
      <vt:lpstr>A125614728C_Data</vt:lpstr>
      <vt:lpstr>A125614728C_Latest</vt:lpstr>
      <vt:lpstr>A125614736C</vt:lpstr>
      <vt:lpstr>A125614736C_Data</vt:lpstr>
      <vt:lpstr>A125614736C_Latest</vt:lpstr>
      <vt:lpstr>A125614744C</vt:lpstr>
      <vt:lpstr>A125614744C_Data</vt:lpstr>
      <vt:lpstr>A125614744C_Latest</vt:lpstr>
      <vt:lpstr>A125614752C</vt:lpstr>
      <vt:lpstr>A125614752C_Data</vt:lpstr>
      <vt:lpstr>A125614752C_Latest</vt:lpstr>
      <vt:lpstr>A125614760C</vt:lpstr>
      <vt:lpstr>A125614760C_Data</vt:lpstr>
      <vt:lpstr>A125614760C_Latest</vt:lpstr>
      <vt:lpstr>A125614768W</vt:lpstr>
      <vt:lpstr>A125614768W_Data</vt:lpstr>
      <vt:lpstr>A125614768W_Latest</vt:lpstr>
      <vt:lpstr>A125614776W</vt:lpstr>
      <vt:lpstr>A125614776W_Data</vt:lpstr>
      <vt:lpstr>A125614776W_Latest</vt:lpstr>
      <vt:lpstr>A125614784W</vt:lpstr>
      <vt:lpstr>A125614784W_Data</vt:lpstr>
      <vt:lpstr>A125614784W_Latest</vt:lpstr>
      <vt:lpstr>A125614792W</vt:lpstr>
      <vt:lpstr>A125614792W_Data</vt:lpstr>
      <vt:lpstr>A125614792W_Latest</vt:lpstr>
      <vt:lpstr>A125614800K</vt:lpstr>
      <vt:lpstr>A125614800K_Data</vt:lpstr>
      <vt:lpstr>A125614800K_Latest</vt:lpstr>
      <vt:lpstr>A125614808C</vt:lpstr>
      <vt:lpstr>A125614808C_Data</vt:lpstr>
      <vt:lpstr>A125614808C_Latest</vt:lpstr>
      <vt:lpstr>A125614816C</vt:lpstr>
      <vt:lpstr>A125614816C_Data</vt:lpstr>
      <vt:lpstr>A125614816C_Latest</vt:lpstr>
      <vt:lpstr>A125614824C</vt:lpstr>
      <vt:lpstr>A125614824C_Data</vt:lpstr>
      <vt:lpstr>A125614824C_Latest</vt:lpstr>
      <vt:lpstr>A125614832C</vt:lpstr>
      <vt:lpstr>A125614832C_Data</vt:lpstr>
      <vt:lpstr>A125614832C_Latest</vt:lpstr>
      <vt:lpstr>A125614840C</vt:lpstr>
      <vt:lpstr>A125614840C_Data</vt:lpstr>
      <vt:lpstr>A125614840C_Latest</vt:lpstr>
      <vt:lpstr>A125614848W</vt:lpstr>
      <vt:lpstr>A125614848W_Data</vt:lpstr>
      <vt:lpstr>A125614848W_Latest</vt:lpstr>
      <vt:lpstr>A125614856W</vt:lpstr>
      <vt:lpstr>A125614856W_Data</vt:lpstr>
      <vt:lpstr>A125614856W_Latest</vt:lpstr>
      <vt:lpstr>A125614864W</vt:lpstr>
      <vt:lpstr>A125614864W_Data</vt:lpstr>
      <vt:lpstr>A125614864W_Latest</vt:lpstr>
      <vt:lpstr>A125614872W</vt:lpstr>
      <vt:lpstr>A125614872W_Data</vt:lpstr>
      <vt:lpstr>A125614872W_Latest</vt:lpstr>
      <vt:lpstr>A125614880W</vt:lpstr>
      <vt:lpstr>A125614880W_Data</vt:lpstr>
      <vt:lpstr>A125614880W_Latest</vt:lpstr>
      <vt:lpstr>A125614888R</vt:lpstr>
      <vt:lpstr>A125614888R_Data</vt:lpstr>
      <vt:lpstr>A125614888R_Latest</vt:lpstr>
      <vt:lpstr>A125614896R</vt:lpstr>
      <vt:lpstr>A125614896R_Data</vt:lpstr>
      <vt:lpstr>A125614896R_Latest</vt:lpstr>
      <vt:lpstr>A125614904C</vt:lpstr>
      <vt:lpstr>A125614904C_Data</vt:lpstr>
      <vt:lpstr>A125614904C_Latest</vt:lpstr>
      <vt:lpstr>A125614912C</vt:lpstr>
      <vt:lpstr>A125614912C_Data</vt:lpstr>
      <vt:lpstr>A125614912C_Latest</vt:lpstr>
      <vt:lpstr>A125614920C</vt:lpstr>
      <vt:lpstr>A125614920C_Data</vt:lpstr>
      <vt:lpstr>A125614920C_Latest</vt:lpstr>
      <vt:lpstr>A125614928W</vt:lpstr>
      <vt:lpstr>A125614928W_Data</vt:lpstr>
      <vt:lpstr>A125614928W_Latest</vt:lpstr>
      <vt:lpstr>A125614936W</vt:lpstr>
      <vt:lpstr>A125614936W_Data</vt:lpstr>
      <vt:lpstr>A125614936W_Latest</vt:lpstr>
      <vt:lpstr>A125614944W</vt:lpstr>
      <vt:lpstr>A125614944W_Data</vt:lpstr>
      <vt:lpstr>A125614944W_Latest</vt:lpstr>
      <vt:lpstr>A125614952W</vt:lpstr>
      <vt:lpstr>A125614952W_Data</vt:lpstr>
      <vt:lpstr>A125614952W_Latest</vt:lpstr>
      <vt:lpstr>A125614960W</vt:lpstr>
      <vt:lpstr>A125614960W_Data</vt:lpstr>
      <vt:lpstr>A125614960W_Latest</vt:lpstr>
      <vt:lpstr>A125614968R</vt:lpstr>
      <vt:lpstr>A125614968R_Data</vt:lpstr>
      <vt:lpstr>A125614968R_Latest</vt:lpstr>
      <vt:lpstr>A125614976R</vt:lpstr>
      <vt:lpstr>A125614976R_Data</vt:lpstr>
      <vt:lpstr>A125614976R_Latest</vt:lpstr>
      <vt:lpstr>A125614984R</vt:lpstr>
      <vt:lpstr>A125614984R_Data</vt:lpstr>
      <vt:lpstr>A125614984R_Latest</vt:lpstr>
      <vt:lpstr>A125614992R</vt:lpstr>
      <vt:lpstr>A125614992R_Data</vt:lpstr>
      <vt:lpstr>A125614992R_Latest</vt:lpstr>
      <vt:lpstr>A125615000F</vt:lpstr>
      <vt:lpstr>A125615000F_Data</vt:lpstr>
      <vt:lpstr>A125615000F_Latest</vt:lpstr>
      <vt:lpstr>A125615008X</vt:lpstr>
      <vt:lpstr>A125615008X_Data</vt:lpstr>
      <vt:lpstr>A125615008X_Latest</vt:lpstr>
      <vt:lpstr>A125615016X</vt:lpstr>
      <vt:lpstr>A125615016X_Data</vt:lpstr>
      <vt:lpstr>A125615016X_Latest</vt:lpstr>
      <vt:lpstr>A125615024X</vt:lpstr>
      <vt:lpstr>A125615024X_Data</vt:lpstr>
      <vt:lpstr>A125615024X_Latest</vt:lpstr>
      <vt:lpstr>A125615032X</vt:lpstr>
      <vt:lpstr>A125615032X_Data</vt:lpstr>
      <vt:lpstr>A125615032X_Latest</vt:lpstr>
      <vt:lpstr>A125615040X</vt:lpstr>
      <vt:lpstr>A125615040X_Data</vt:lpstr>
      <vt:lpstr>A125615040X_Latest</vt:lpstr>
      <vt:lpstr>A125615048T</vt:lpstr>
      <vt:lpstr>A125615048T_Data</vt:lpstr>
      <vt:lpstr>A125615048T_Latest</vt:lpstr>
      <vt:lpstr>A125615056T</vt:lpstr>
      <vt:lpstr>A125615056T_Data</vt:lpstr>
      <vt:lpstr>A125615056T_Latest</vt:lpstr>
      <vt:lpstr>A125615064T</vt:lpstr>
      <vt:lpstr>A125615064T_Data</vt:lpstr>
      <vt:lpstr>A125615064T_Latest</vt:lpstr>
      <vt:lpstr>A125615072T</vt:lpstr>
      <vt:lpstr>A125615072T_Data</vt:lpstr>
      <vt:lpstr>A125615072T_Latest</vt:lpstr>
      <vt:lpstr>A125615080T</vt:lpstr>
      <vt:lpstr>A125615080T_Data</vt:lpstr>
      <vt:lpstr>A125615080T_Latest</vt:lpstr>
      <vt:lpstr>A125615088K</vt:lpstr>
      <vt:lpstr>A125615088K_Data</vt:lpstr>
      <vt:lpstr>A125615088K_Latest</vt:lpstr>
      <vt:lpstr>A125615096K</vt:lpstr>
      <vt:lpstr>A125615096K_Data</vt:lpstr>
      <vt:lpstr>A125615096K_Latest</vt:lpstr>
      <vt:lpstr>A125615104X</vt:lpstr>
      <vt:lpstr>A125615104X_Data</vt:lpstr>
      <vt:lpstr>A125615104X_Latest</vt:lpstr>
      <vt:lpstr>A125615112X</vt:lpstr>
      <vt:lpstr>A125615112X_Data</vt:lpstr>
      <vt:lpstr>A125615112X_Latest</vt:lpstr>
      <vt:lpstr>A125615120X</vt:lpstr>
      <vt:lpstr>A125615120X_Data</vt:lpstr>
      <vt:lpstr>A125615120X_Latest</vt:lpstr>
      <vt:lpstr>A125615128T</vt:lpstr>
      <vt:lpstr>A125615128T_Data</vt:lpstr>
      <vt:lpstr>A125615128T_Latest</vt:lpstr>
      <vt:lpstr>A125615136T</vt:lpstr>
      <vt:lpstr>A125615136T_Data</vt:lpstr>
      <vt:lpstr>A125615136T_Latest</vt:lpstr>
      <vt:lpstr>A125615144T</vt:lpstr>
      <vt:lpstr>A125615144T_Data</vt:lpstr>
      <vt:lpstr>A125615144T_Latest</vt:lpstr>
      <vt:lpstr>A125615152T</vt:lpstr>
      <vt:lpstr>A125615152T_Data</vt:lpstr>
      <vt:lpstr>A125615152T_Latest</vt:lpstr>
      <vt:lpstr>A125615160T</vt:lpstr>
      <vt:lpstr>A125615160T_Data</vt:lpstr>
      <vt:lpstr>A125615160T_Latest</vt:lpstr>
      <vt:lpstr>A125615168K</vt:lpstr>
      <vt:lpstr>A125615168K_Data</vt:lpstr>
      <vt:lpstr>A125615168K_Latest</vt:lpstr>
      <vt:lpstr>A125615176K</vt:lpstr>
      <vt:lpstr>A125615176K_Data</vt:lpstr>
      <vt:lpstr>A125615176K_Latest</vt:lpstr>
      <vt:lpstr>A125615184K</vt:lpstr>
      <vt:lpstr>A125615184K_Data</vt:lpstr>
      <vt:lpstr>A125615184K_Latest</vt:lpstr>
      <vt:lpstr>A125615192K</vt:lpstr>
      <vt:lpstr>A125615192K_Data</vt:lpstr>
      <vt:lpstr>A125615192K_Latest</vt:lpstr>
      <vt:lpstr>A125615200X</vt:lpstr>
      <vt:lpstr>A125615200X_Data</vt:lpstr>
      <vt:lpstr>A125615200X_Latest</vt:lpstr>
      <vt:lpstr>A125615208T</vt:lpstr>
      <vt:lpstr>A125615208T_Data</vt:lpstr>
      <vt:lpstr>A125615208T_Latest</vt:lpstr>
      <vt:lpstr>A125615216T</vt:lpstr>
      <vt:lpstr>A125615216T_Data</vt:lpstr>
      <vt:lpstr>A125615216T_Latest</vt:lpstr>
      <vt:lpstr>A125615224T</vt:lpstr>
      <vt:lpstr>A125615224T_Data</vt:lpstr>
      <vt:lpstr>A125615224T_Latest</vt:lpstr>
      <vt:lpstr>A125615232T</vt:lpstr>
      <vt:lpstr>A125615232T_Data</vt:lpstr>
      <vt:lpstr>A125615232T_Latest</vt:lpstr>
      <vt:lpstr>A125615240T</vt:lpstr>
      <vt:lpstr>A125615240T_Data</vt:lpstr>
      <vt:lpstr>A125615240T_Latest</vt:lpstr>
      <vt:lpstr>A125615248K</vt:lpstr>
      <vt:lpstr>A125615248K_Data</vt:lpstr>
      <vt:lpstr>A125615248K_Latest</vt:lpstr>
      <vt:lpstr>A125615256K</vt:lpstr>
      <vt:lpstr>A125615256K_Data</vt:lpstr>
      <vt:lpstr>A125615256K_Latest</vt:lpstr>
      <vt:lpstr>A125615264K</vt:lpstr>
      <vt:lpstr>A125615264K_Data</vt:lpstr>
      <vt:lpstr>A125615264K_Latest</vt:lpstr>
      <vt:lpstr>A125615272K</vt:lpstr>
      <vt:lpstr>A125615272K_Data</vt:lpstr>
      <vt:lpstr>A125615272K_Latest</vt:lpstr>
      <vt:lpstr>A125615280K</vt:lpstr>
      <vt:lpstr>A125615280K_Data</vt:lpstr>
      <vt:lpstr>A125615280K_Latest</vt:lpstr>
      <vt:lpstr>A125615288C</vt:lpstr>
      <vt:lpstr>A125615288C_Data</vt:lpstr>
      <vt:lpstr>A125615288C_Latest</vt:lpstr>
      <vt:lpstr>A125615296C</vt:lpstr>
      <vt:lpstr>A125615296C_Data</vt:lpstr>
      <vt:lpstr>A125615296C_Latest</vt:lpstr>
      <vt:lpstr>A125615304T</vt:lpstr>
      <vt:lpstr>A125615304T_Data</vt:lpstr>
      <vt:lpstr>A125615304T_Latest</vt:lpstr>
      <vt:lpstr>A125615312T</vt:lpstr>
      <vt:lpstr>A125615312T_Data</vt:lpstr>
      <vt:lpstr>A125615312T_Latest</vt:lpstr>
      <vt:lpstr>A125615320T</vt:lpstr>
      <vt:lpstr>A125615320T_Data</vt:lpstr>
      <vt:lpstr>A125615320T_Latest</vt:lpstr>
      <vt:lpstr>A125615328K</vt:lpstr>
      <vt:lpstr>A125615328K_Data</vt:lpstr>
      <vt:lpstr>A125615328K_Latest</vt:lpstr>
      <vt:lpstr>A125615336K</vt:lpstr>
      <vt:lpstr>A125615336K_Data</vt:lpstr>
      <vt:lpstr>A125615336K_Latest</vt:lpstr>
      <vt:lpstr>A125615344K</vt:lpstr>
      <vt:lpstr>A125615344K_Data</vt:lpstr>
      <vt:lpstr>A125615344K_Latest</vt:lpstr>
      <vt:lpstr>A125615352K</vt:lpstr>
      <vt:lpstr>A125615352K_Data</vt:lpstr>
      <vt:lpstr>A125615352K_Latest</vt:lpstr>
      <vt:lpstr>A125615360K</vt:lpstr>
      <vt:lpstr>A125615360K_Data</vt:lpstr>
      <vt:lpstr>A125615360K_Latest</vt:lpstr>
      <vt:lpstr>A125615368C</vt:lpstr>
      <vt:lpstr>A125615368C_Data</vt:lpstr>
      <vt:lpstr>A125615368C_Latest</vt:lpstr>
      <vt:lpstr>A125615376C</vt:lpstr>
      <vt:lpstr>A125615376C_Data</vt:lpstr>
      <vt:lpstr>A125615376C_Latest</vt:lpstr>
      <vt:lpstr>A125615384C</vt:lpstr>
      <vt:lpstr>A125615384C_Data</vt:lpstr>
      <vt:lpstr>A125615384C_Latest</vt:lpstr>
      <vt:lpstr>A125615392C</vt:lpstr>
      <vt:lpstr>A125615392C_Data</vt:lpstr>
      <vt:lpstr>A125615392C_Latest</vt:lpstr>
      <vt:lpstr>A125615400T</vt:lpstr>
      <vt:lpstr>A125615400T_Data</vt:lpstr>
      <vt:lpstr>A125615400T_Latest</vt:lpstr>
      <vt:lpstr>A125615408K</vt:lpstr>
      <vt:lpstr>A125615408K_Data</vt:lpstr>
      <vt:lpstr>A125615408K_Latest</vt:lpstr>
      <vt:lpstr>A125615416K</vt:lpstr>
      <vt:lpstr>A125615416K_Data</vt:lpstr>
      <vt:lpstr>A125615416K_Latest</vt:lpstr>
      <vt:lpstr>A125615424K</vt:lpstr>
      <vt:lpstr>A125615424K_Data</vt:lpstr>
      <vt:lpstr>A125615424K_Latest</vt:lpstr>
      <vt:lpstr>A125615432K</vt:lpstr>
      <vt:lpstr>A125615432K_Data</vt:lpstr>
      <vt:lpstr>A125615432K_Latest</vt:lpstr>
      <vt:lpstr>A125615440K</vt:lpstr>
      <vt:lpstr>A125615440K_Data</vt:lpstr>
      <vt:lpstr>A125615440K_Latest</vt:lpstr>
      <vt:lpstr>A125615448C</vt:lpstr>
      <vt:lpstr>A125615448C_Data</vt:lpstr>
      <vt:lpstr>A125615448C_Latest</vt:lpstr>
      <vt:lpstr>A125615456C</vt:lpstr>
      <vt:lpstr>A125615456C_Data</vt:lpstr>
      <vt:lpstr>A125615456C_Latest</vt:lpstr>
      <vt:lpstr>A125615464C</vt:lpstr>
      <vt:lpstr>A125615464C_Data</vt:lpstr>
      <vt:lpstr>A125615464C_Latest</vt:lpstr>
      <vt:lpstr>A125615472C</vt:lpstr>
      <vt:lpstr>A125615472C_Data</vt:lpstr>
      <vt:lpstr>A125615472C_Latest</vt:lpstr>
      <vt:lpstr>A125615480C</vt:lpstr>
      <vt:lpstr>A125615480C_Data</vt:lpstr>
      <vt:lpstr>A125615480C_Latest</vt:lpstr>
      <vt:lpstr>A125615488W</vt:lpstr>
      <vt:lpstr>A125615488W_Data</vt:lpstr>
      <vt:lpstr>A125615488W_Latest</vt:lpstr>
      <vt:lpstr>A125615496W</vt:lpstr>
      <vt:lpstr>A125615496W_Data</vt:lpstr>
      <vt:lpstr>A125615496W_Latest</vt:lpstr>
      <vt:lpstr>A125615504K</vt:lpstr>
      <vt:lpstr>A125615504K_Data</vt:lpstr>
      <vt:lpstr>A125615504K_Latest</vt:lpstr>
      <vt:lpstr>A125615512K</vt:lpstr>
      <vt:lpstr>A125615512K_Data</vt:lpstr>
      <vt:lpstr>A125615512K_Latest</vt:lpstr>
      <vt:lpstr>A125615520K</vt:lpstr>
      <vt:lpstr>A125615520K_Data</vt:lpstr>
      <vt:lpstr>A125615520K_Latest</vt:lpstr>
      <vt:lpstr>A125615528C</vt:lpstr>
      <vt:lpstr>A125615528C_Data</vt:lpstr>
      <vt:lpstr>A125615528C_Latest</vt:lpstr>
      <vt:lpstr>A125615536C</vt:lpstr>
      <vt:lpstr>A125615536C_Data</vt:lpstr>
      <vt:lpstr>A125615536C_Latest</vt:lpstr>
      <vt:lpstr>A125615544C</vt:lpstr>
      <vt:lpstr>A125615544C_Data</vt:lpstr>
      <vt:lpstr>A125615544C_Latest</vt:lpstr>
      <vt:lpstr>A125615552C</vt:lpstr>
      <vt:lpstr>A125615552C_Data</vt:lpstr>
      <vt:lpstr>A125615552C_Latest</vt:lpstr>
      <vt:lpstr>A125615560C</vt:lpstr>
      <vt:lpstr>A125615560C_Data</vt:lpstr>
      <vt:lpstr>A125615560C_Latest</vt:lpstr>
      <vt:lpstr>A125615568W</vt:lpstr>
      <vt:lpstr>A125615568W_Data</vt:lpstr>
      <vt:lpstr>A125615568W_Latest</vt:lpstr>
      <vt:lpstr>A125615576W</vt:lpstr>
      <vt:lpstr>A125615576W_Data</vt:lpstr>
      <vt:lpstr>A125615576W_Latest</vt:lpstr>
      <vt:lpstr>A125615584W</vt:lpstr>
      <vt:lpstr>A125615584W_Data</vt:lpstr>
      <vt:lpstr>A125615584W_Latest</vt:lpstr>
      <vt:lpstr>A125615592W</vt:lpstr>
      <vt:lpstr>A125615592W_Data</vt:lpstr>
      <vt:lpstr>A125615592W_Latest</vt:lpstr>
      <vt:lpstr>A125615600K</vt:lpstr>
      <vt:lpstr>A125615600K_Data</vt:lpstr>
      <vt:lpstr>A125615600K_Latest</vt:lpstr>
      <vt:lpstr>A125615608C</vt:lpstr>
      <vt:lpstr>A125615608C_Data</vt:lpstr>
      <vt:lpstr>A125615608C_Latest</vt:lpstr>
      <vt:lpstr>A125615616C</vt:lpstr>
      <vt:lpstr>A125615616C_Data</vt:lpstr>
      <vt:lpstr>A125615616C_Latest</vt:lpstr>
      <vt:lpstr>A125615624C</vt:lpstr>
      <vt:lpstr>A125615624C_Data</vt:lpstr>
      <vt:lpstr>A125615624C_Latest</vt:lpstr>
      <vt:lpstr>A125615632C</vt:lpstr>
      <vt:lpstr>A125615632C_Data</vt:lpstr>
      <vt:lpstr>A125615632C_Latest</vt:lpstr>
      <vt:lpstr>A125615640C</vt:lpstr>
      <vt:lpstr>A125615640C_Data</vt:lpstr>
      <vt:lpstr>A125615640C_Latest</vt:lpstr>
      <vt:lpstr>A125615648W</vt:lpstr>
      <vt:lpstr>A125615648W_Data</vt:lpstr>
      <vt:lpstr>A125615648W_Latest</vt:lpstr>
      <vt:lpstr>A125615656W</vt:lpstr>
      <vt:lpstr>A125615656W_Data</vt:lpstr>
      <vt:lpstr>A125615656W_Latest</vt:lpstr>
      <vt:lpstr>A125615664W</vt:lpstr>
      <vt:lpstr>A125615664W_Data</vt:lpstr>
      <vt:lpstr>A125615664W_Latest</vt:lpstr>
      <vt:lpstr>A125615672W</vt:lpstr>
      <vt:lpstr>A125615672W_Data</vt:lpstr>
      <vt:lpstr>A125615672W_Latest</vt:lpstr>
      <vt:lpstr>A125615680W</vt:lpstr>
      <vt:lpstr>A125615680W_Data</vt:lpstr>
      <vt:lpstr>A125615680W_Latest</vt:lpstr>
      <vt:lpstr>A125615688R</vt:lpstr>
      <vt:lpstr>A125615688R_Data</vt:lpstr>
      <vt:lpstr>A125615688R_Latest</vt:lpstr>
      <vt:lpstr>A125615696R</vt:lpstr>
      <vt:lpstr>A125615696R_Data</vt:lpstr>
      <vt:lpstr>A125615696R_Latest</vt:lpstr>
      <vt:lpstr>A125615704C</vt:lpstr>
      <vt:lpstr>A125615704C_Data</vt:lpstr>
      <vt:lpstr>A125615704C_Latest</vt:lpstr>
      <vt:lpstr>A125615712C</vt:lpstr>
      <vt:lpstr>A125615712C_Data</vt:lpstr>
      <vt:lpstr>A125615712C_Latest</vt:lpstr>
      <vt:lpstr>A125615720C</vt:lpstr>
      <vt:lpstr>A125615720C_Data</vt:lpstr>
      <vt:lpstr>A125615720C_Latest</vt:lpstr>
      <vt:lpstr>A125615728W</vt:lpstr>
      <vt:lpstr>A125615728W_Data</vt:lpstr>
      <vt:lpstr>A125615728W_Latest</vt:lpstr>
      <vt:lpstr>A125615736W</vt:lpstr>
      <vt:lpstr>A125615736W_Data</vt:lpstr>
      <vt:lpstr>A125615736W_Latest</vt:lpstr>
      <vt:lpstr>A125615744W</vt:lpstr>
      <vt:lpstr>A125615744W_Data</vt:lpstr>
      <vt:lpstr>A125615744W_Latest</vt:lpstr>
      <vt:lpstr>A125615752W</vt:lpstr>
      <vt:lpstr>A125615752W_Data</vt:lpstr>
      <vt:lpstr>A125615752W_Latest</vt:lpstr>
      <vt:lpstr>A125615760W</vt:lpstr>
      <vt:lpstr>A125615760W_Data</vt:lpstr>
      <vt:lpstr>A125615760W_Latest</vt:lpstr>
      <vt:lpstr>A125615768R</vt:lpstr>
      <vt:lpstr>A125615768R_Data</vt:lpstr>
      <vt:lpstr>A125615768R_Latest</vt:lpstr>
      <vt:lpstr>A125615776R</vt:lpstr>
      <vt:lpstr>A125615776R_Data</vt:lpstr>
      <vt:lpstr>A125615776R_Latest</vt:lpstr>
      <vt:lpstr>A125615784R</vt:lpstr>
      <vt:lpstr>A125615784R_Data</vt:lpstr>
      <vt:lpstr>A125615784R_Latest</vt:lpstr>
      <vt:lpstr>A125615792R</vt:lpstr>
      <vt:lpstr>A125615792R_Data</vt:lpstr>
      <vt:lpstr>A125615792R_Latest</vt:lpstr>
      <vt:lpstr>A125615800C</vt:lpstr>
      <vt:lpstr>A125615800C_Data</vt:lpstr>
      <vt:lpstr>A125615800C_Latest</vt:lpstr>
      <vt:lpstr>A125615808W</vt:lpstr>
      <vt:lpstr>A125615808W_Data</vt:lpstr>
      <vt:lpstr>A125615808W_Latest</vt:lpstr>
      <vt:lpstr>A125615816W</vt:lpstr>
      <vt:lpstr>A125615816W_Data</vt:lpstr>
      <vt:lpstr>A125615816W_Latest</vt:lpstr>
      <vt:lpstr>A125615824W</vt:lpstr>
      <vt:lpstr>A125615824W_Data</vt:lpstr>
      <vt:lpstr>A125615824W_Latest</vt:lpstr>
      <vt:lpstr>A125615832W</vt:lpstr>
      <vt:lpstr>A125615832W_Data</vt:lpstr>
      <vt:lpstr>A125615832W_Latest</vt:lpstr>
      <vt:lpstr>A125615840W</vt:lpstr>
      <vt:lpstr>A125615840W_Data</vt:lpstr>
      <vt:lpstr>A125615840W_Latest</vt:lpstr>
      <vt:lpstr>A125615848R</vt:lpstr>
      <vt:lpstr>A125615848R_Data</vt:lpstr>
      <vt:lpstr>A125615848R_Latest</vt:lpstr>
      <vt:lpstr>A125615856R</vt:lpstr>
      <vt:lpstr>A125615856R_Data</vt:lpstr>
      <vt:lpstr>A125615856R_Latest</vt:lpstr>
      <vt:lpstr>A125615864R</vt:lpstr>
      <vt:lpstr>A125615864R_Data</vt:lpstr>
      <vt:lpstr>A125615864R_Latest</vt:lpstr>
      <vt:lpstr>A125615872R</vt:lpstr>
      <vt:lpstr>A125615872R_Data</vt:lpstr>
      <vt:lpstr>A125615872R_Latest</vt:lpstr>
      <vt:lpstr>A125615880R</vt:lpstr>
      <vt:lpstr>A125615880R_Data</vt:lpstr>
      <vt:lpstr>A125615880R_Latest</vt:lpstr>
      <vt:lpstr>A125615888J</vt:lpstr>
      <vt:lpstr>A125615888J_Data</vt:lpstr>
      <vt:lpstr>A125615888J_Latest</vt:lpstr>
      <vt:lpstr>A125615896J</vt:lpstr>
      <vt:lpstr>A125615896J_Data</vt:lpstr>
      <vt:lpstr>A125615896J_Latest</vt:lpstr>
      <vt:lpstr>A125615904W</vt:lpstr>
      <vt:lpstr>A125615904W_Data</vt:lpstr>
      <vt:lpstr>A125615904W_Latest</vt:lpstr>
      <vt:lpstr>A125615912W</vt:lpstr>
      <vt:lpstr>A125615912W_Data</vt:lpstr>
      <vt:lpstr>A125615912W_Latest</vt:lpstr>
      <vt:lpstr>A125615920W</vt:lpstr>
      <vt:lpstr>A125615920W_Data</vt:lpstr>
      <vt:lpstr>A125615920W_Latest</vt:lpstr>
      <vt:lpstr>A125615928R</vt:lpstr>
      <vt:lpstr>A125615928R_Data</vt:lpstr>
      <vt:lpstr>A125615928R_Latest</vt:lpstr>
      <vt:lpstr>A125615936R</vt:lpstr>
      <vt:lpstr>A125615936R_Data</vt:lpstr>
      <vt:lpstr>A125615936R_Latest</vt:lpstr>
      <vt:lpstr>A125615944R</vt:lpstr>
      <vt:lpstr>A125615944R_Data</vt:lpstr>
      <vt:lpstr>A125615944R_Latest</vt:lpstr>
      <vt:lpstr>A125615952R</vt:lpstr>
      <vt:lpstr>A125615952R_Data</vt:lpstr>
      <vt:lpstr>A125615952R_Latest</vt:lpstr>
      <vt:lpstr>A125615960R</vt:lpstr>
      <vt:lpstr>A125615960R_Data</vt:lpstr>
      <vt:lpstr>A125615960R_Latest</vt:lpstr>
      <vt:lpstr>A125615968J</vt:lpstr>
      <vt:lpstr>A125615968J_Data</vt:lpstr>
      <vt:lpstr>A125615968J_Latest</vt:lpstr>
      <vt:lpstr>A125615976J</vt:lpstr>
      <vt:lpstr>A125615976J_Data</vt:lpstr>
      <vt:lpstr>A125615976J_Latest</vt:lpstr>
      <vt:lpstr>A125615984J</vt:lpstr>
      <vt:lpstr>A125615984J_Data</vt:lpstr>
      <vt:lpstr>A125615984J_Latest</vt:lpstr>
      <vt:lpstr>A125615992J</vt:lpstr>
      <vt:lpstr>A125615992J_Data</vt:lpstr>
      <vt:lpstr>A125615992J_Latest</vt:lpstr>
      <vt:lpstr>A125616000X</vt:lpstr>
      <vt:lpstr>A125616000X_Data</vt:lpstr>
      <vt:lpstr>A125616000X_Latest</vt:lpstr>
      <vt:lpstr>A125616008T</vt:lpstr>
      <vt:lpstr>A125616008T_Data</vt:lpstr>
      <vt:lpstr>A125616008T_Latest</vt:lpstr>
      <vt:lpstr>A125616016T</vt:lpstr>
      <vt:lpstr>A125616016T_Data</vt:lpstr>
      <vt:lpstr>A125616016T_Latest</vt:lpstr>
      <vt:lpstr>A125616024T</vt:lpstr>
      <vt:lpstr>A125616024T_Data</vt:lpstr>
      <vt:lpstr>A125616024T_Latest</vt:lpstr>
      <vt:lpstr>A125616032T</vt:lpstr>
      <vt:lpstr>A125616032T_Data</vt:lpstr>
      <vt:lpstr>A125616032T_Latest</vt:lpstr>
      <vt:lpstr>A125616040T</vt:lpstr>
      <vt:lpstr>A125616040T_Data</vt:lpstr>
      <vt:lpstr>A125616040T_Latest</vt:lpstr>
      <vt:lpstr>A125616048K</vt:lpstr>
      <vt:lpstr>A125616048K_Data</vt:lpstr>
      <vt:lpstr>A125616048K_Latest</vt:lpstr>
      <vt:lpstr>A125616056K</vt:lpstr>
      <vt:lpstr>A125616056K_Data</vt:lpstr>
      <vt:lpstr>A125616056K_Latest</vt:lpstr>
      <vt:lpstr>A125616064K</vt:lpstr>
      <vt:lpstr>A125616064K_Data</vt:lpstr>
      <vt:lpstr>A125616064K_Latest</vt:lpstr>
      <vt:lpstr>A125616072K</vt:lpstr>
      <vt:lpstr>A125616072K_Data</vt:lpstr>
      <vt:lpstr>A125616072K_Latest</vt:lpstr>
      <vt:lpstr>A125616080K</vt:lpstr>
      <vt:lpstr>A125616080K_Data</vt:lpstr>
      <vt:lpstr>A125616080K_Latest</vt:lpstr>
      <vt:lpstr>A125616088C</vt:lpstr>
      <vt:lpstr>A125616088C_Data</vt:lpstr>
      <vt:lpstr>A125616088C_Latest</vt:lpstr>
      <vt:lpstr>A125616096C</vt:lpstr>
      <vt:lpstr>A125616096C_Data</vt:lpstr>
      <vt:lpstr>A125616096C_Latest</vt:lpstr>
      <vt:lpstr>A125616104T</vt:lpstr>
      <vt:lpstr>A125616104T_Data</vt:lpstr>
      <vt:lpstr>A125616104T_Latest</vt:lpstr>
      <vt:lpstr>A125616112T</vt:lpstr>
      <vt:lpstr>A125616112T_Data</vt:lpstr>
      <vt:lpstr>A125616112T_Latest</vt:lpstr>
      <vt:lpstr>A125616120T</vt:lpstr>
      <vt:lpstr>A125616120T_Data</vt:lpstr>
      <vt:lpstr>A125616120T_Latest</vt:lpstr>
      <vt:lpstr>A125616128K</vt:lpstr>
      <vt:lpstr>A125616128K_Data</vt:lpstr>
      <vt:lpstr>A125616128K_Latest</vt:lpstr>
      <vt:lpstr>A125616136K</vt:lpstr>
      <vt:lpstr>A125616136K_Data</vt:lpstr>
      <vt:lpstr>A125616136K_Latest</vt:lpstr>
      <vt:lpstr>A125616144K</vt:lpstr>
      <vt:lpstr>A125616144K_Data</vt:lpstr>
      <vt:lpstr>A125616144K_Latest</vt:lpstr>
      <vt:lpstr>A125616152K</vt:lpstr>
      <vt:lpstr>A125616152K_Data</vt:lpstr>
      <vt:lpstr>A125616152K_Latest</vt:lpstr>
      <vt:lpstr>A125616160K</vt:lpstr>
      <vt:lpstr>A125616160K_Data</vt:lpstr>
      <vt:lpstr>A125616160K_Latest</vt:lpstr>
      <vt:lpstr>A125616168C</vt:lpstr>
      <vt:lpstr>A125616168C_Data</vt:lpstr>
      <vt:lpstr>A125616168C_Latest</vt:lpstr>
      <vt:lpstr>A125616176C</vt:lpstr>
      <vt:lpstr>A125616176C_Data</vt:lpstr>
      <vt:lpstr>A125616176C_Latest</vt:lpstr>
      <vt:lpstr>A125616184C</vt:lpstr>
      <vt:lpstr>A125616184C_Data</vt:lpstr>
      <vt:lpstr>A125616184C_Latest</vt:lpstr>
      <vt:lpstr>A125616192C</vt:lpstr>
      <vt:lpstr>A125616192C_Data</vt:lpstr>
      <vt:lpstr>A125616192C_Latest</vt:lpstr>
      <vt:lpstr>A125616200T</vt:lpstr>
      <vt:lpstr>A125616200T_Data</vt:lpstr>
      <vt:lpstr>A125616200T_Latest</vt:lpstr>
      <vt:lpstr>A125616208K</vt:lpstr>
      <vt:lpstr>A125616208K_Data</vt:lpstr>
      <vt:lpstr>A125616208K_Latest</vt:lpstr>
      <vt:lpstr>A125616216K</vt:lpstr>
      <vt:lpstr>A125616216K_Data</vt:lpstr>
      <vt:lpstr>A125616216K_Latest</vt:lpstr>
      <vt:lpstr>A125616224K</vt:lpstr>
      <vt:lpstr>A125616224K_Data</vt:lpstr>
      <vt:lpstr>A125616224K_Latest</vt:lpstr>
      <vt:lpstr>A125616232K</vt:lpstr>
      <vt:lpstr>A125616232K_Data</vt:lpstr>
      <vt:lpstr>A125616232K_Latest</vt:lpstr>
      <vt:lpstr>A125616240K</vt:lpstr>
      <vt:lpstr>A125616240K_Data</vt:lpstr>
      <vt:lpstr>A125616240K_Latest</vt:lpstr>
      <vt:lpstr>A125616248C</vt:lpstr>
      <vt:lpstr>A125616248C_Data</vt:lpstr>
      <vt:lpstr>A125616248C_Latest</vt:lpstr>
      <vt:lpstr>A125616256C</vt:lpstr>
      <vt:lpstr>A125616256C_Data</vt:lpstr>
      <vt:lpstr>A125616256C_Latest</vt:lpstr>
      <vt:lpstr>A125616264C</vt:lpstr>
      <vt:lpstr>A125616264C_Data</vt:lpstr>
      <vt:lpstr>A125616264C_Latest</vt:lpstr>
      <vt:lpstr>A125616272C</vt:lpstr>
      <vt:lpstr>A125616272C_Data</vt:lpstr>
      <vt:lpstr>A125616272C_Latest</vt:lpstr>
      <vt:lpstr>A125616280C</vt:lpstr>
      <vt:lpstr>A125616280C_Data</vt:lpstr>
      <vt:lpstr>A125616280C_Latest</vt:lpstr>
      <vt:lpstr>A125616288W</vt:lpstr>
      <vt:lpstr>A125616288W_Data</vt:lpstr>
      <vt:lpstr>A125616288W_Latest</vt:lpstr>
      <vt:lpstr>A125616296W</vt:lpstr>
      <vt:lpstr>A125616296W_Data</vt:lpstr>
      <vt:lpstr>A125616296W_Latest</vt:lpstr>
      <vt:lpstr>A125616304K</vt:lpstr>
      <vt:lpstr>A125616304K_Data</vt:lpstr>
      <vt:lpstr>A125616304K_Latest</vt:lpstr>
      <vt:lpstr>A125616312K</vt:lpstr>
      <vt:lpstr>A125616312K_Data</vt:lpstr>
      <vt:lpstr>A125616312K_Latest</vt:lpstr>
      <vt:lpstr>A125616320K</vt:lpstr>
      <vt:lpstr>A125616320K_Data</vt:lpstr>
      <vt:lpstr>A125616320K_Latest</vt:lpstr>
      <vt:lpstr>A125616328C</vt:lpstr>
      <vt:lpstr>A125616328C_Data</vt:lpstr>
      <vt:lpstr>A125616328C_Latest</vt:lpstr>
      <vt:lpstr>A125616336C</vt:lpstr>
      <vt:lpstr>A125616336C_Data</vt:lpstr>
      <vt:lpstr>A125616336C_Latest</vt:lpstr>
      <vt:lpstr>A125616344C</vt:lpstr>
      <vt:lpstr>A125616344C_Data</vt:lpstr>
      <vt:lpstr>A125616344C_Latest</vt:lpstr>
      <vt:lpstr>A125616352C</vt:lpstr>
      <vt:lpstr>A125616352C_Data</vt:lpstr>
      <vt:lpstr>A125616352C_Latest</vt:lpstr>
      <vt:lpstr>A125616360C</vt:lpstr>
      <vt:lpstr>A125616360C_Data</vt:lpstr>
      <vt:lpstr>A125616360C_Latest</vt:lpstr>
      <vt:lpstr>A125616368W</vt:lpstr>
      <vt:lpstr>A125616368W_Data</vt:lpstr>
      <vt:lpstr>A125616368W_Latest</vt:lpstr>
      <vt:lpstr>A125616376W</vt:lpstr>
      <vt:lpstr>A125616376W_Data</vt:lpstr>
      <vt:lpstr>A125616376W_Latest</vt:lpstr>
      <vt:lpstr>A125616384W</vt:lpstr>
      <vt:lpstr>A125616384W_Data</vt:lpstr>
      <vt:lpstr>A125616384W_Latest</vt:lpstr>
      <vt:lpstr>A125616392W</vt:lpstr>
      <vt:lpstr>A125616392W_Data</vt:lpstr>
      <vt:lpstr>A125616392W_Latest</vt:lpstr>
      <vt:lpstr>A125616400K</vt:lpstr>
      <vt:lpstr>A125616400K_Data</vt:lpstr>
      <vt:lpstr>A125616400K_Latest</vt:lpstr>
      <vt:lpstr>A125616408C</vt:lpstr>
      <vt:lpstr>A125616408C_Data</vt:lpstr>
      <vt:lpstr>A125616408C_Latest</vt:lpstr>
      <vt:lpstr>A125616416C</vt:lpstr>
      <vt:lpstr>A125616416C_Data</vt:lpstr>
      <vt:lpstr>A125616416C_Latest</vt:lpstr>
      <vt:lpstr>A125616424C</vt:lpstr>
      <vt:lpstr>A125616424C_Data</vt:lpstr>
      <vt:lpstr>A125616424C_Latest</vt:lpstr>
      <vt:lpstr>A125616432C</vt:lpstr>
      <vt:lpstr>A125616432C_Data</vt:lpstr>
      <vt:lpstr>A125616432C_Latest</vt:lpstr>
      <vt:lpstr>A125616440C</vt:lpstr>
      <vt:lpstr>A125616440C_Data</vt:lpstr>
      <vt:lpstr>A125616440C_Latest</vt:lpstr>
      <vt:lpstr>A125616448W</vt:lpstr>
      <vt:lpstr>A125616448W_Data</vt:lpstr>
      <vt:lpstr>A125616448W_Latest</vt:lpstr>
      <vt:lpstr>A125616456W</vt:lpstr>
      <vt:lpstr>A125616456W_Data</vt:lpstr>
      <vt:lpstr>A125616456W_Latest</vt:lpstr>
      <vt:lpstr>A125616464W</vt:lpstr>
      <vt:lpstr>A125616464W_Data</vt:lpstr>
      <vt:lpstr>A125616464W_Latest</vt:lpstr>
      <vt:lpstr>A125616472W</vt:lpstr>
      <vt:lpstr>A125616472W_Data</vt:lpstr>
      <vt:lpstr>A125616472W_Latest</vt:lpstr>
      <vt:lpstr>A125616480W</vt:lpstr>
      <vt:lpstr>A125616480W_Data</vt:lpstr>
      <vt:lpstr>A125616480W_Latest</vt:lpstr>
      <vt:lpstr>A125616488R</vt:lpstr>
      <vt:lpstr>A125616488R_Data</vt:lpstr>
      <vt:lpstr>A125616488R_Latest</vt:lpstr>
      <vt:lpstr>A125616496R</vt:lpstr>
      <vt:lpstr>A125616496R_Data</vt:lpstr>
      <vt:lpstr>A125616496R_Latest</vt:lpstr>
      <vt:lpstr>A125616504C</vt:lpstr>
      <vt:lpstr>A125616504C_Data</vt:lpstr>
      <vt:lpstr>A125616504C_Latest</vt:lpstr>
      <vt:lpstr>A125616512C</vt:lpstr>
      <vt:lpstr>A125616512C_Data</vt:lpstr>
      <vt:lpstr>A125616512C_Latest</vt:lpstr>
      <vt:lpstr>A125616520C</vt:lpstr>
      <vt:lpstr>A125616520C_Data</vt:lpstr>
      <vt:lpstr>A125616520C_Latest</vt:lpstr>
      <vt:lpstr>A125616528W</vt:lpstr>
      <vt:lpstr>A125616528W_Data</vt:lpstr>
      <vt:lpstr>A125616528W_Latest</vt:lpstr>
      <vt:lpstr>A125616536W</vt:lpstr>
      <vt:lpstr>A125616536W_Data</vt:lpstr>
      <vt:lpstr>A125616536W_Latest</vt:lpstr>
      <vt:lpstr>A125616544W</vt:lpstr>
      <vt:lpstr>A125616544W_Data</vt:lpstr>
      <vt:lpstr>A125616544W_Latest</vt:lpstr>
      <vt:lpstr>A125616552W</vt:lpstr>
      <vt:lpstr>A125616552W_Data</vt:lpstr>
      <vt:lpstr>A125616552W_Latest</vt:lpstr>
      <vt:lpstr>A125616560W</vt:lpstr>
      <vt:lpstr>A125616560W_Data</vt:lpstr>
      <vt:lpstr>A125616560W_Latest</vt:lpstr>
      <vt:lpstr>A125616568R</vt:lpstr>
      <vt:lpstr>A125616568R_Data</vt:lpstr>
      <vt:lpstr>A125616568R_Latest</vt:lpstr>
      <vt:lpstr>A125616576R</vt:lpstr>
      <vt:lpstr>A125616576R_Data</vt:lpstr>
      <vt:lpstr>A125616576R_Latest</vt:lpstr>
      <vt:lpstr>A125616584R</vt:lpstr>
      <vt:lpstr>A125616584R_Data</vt:lpstr>
      <vt:lpstr>A125616584R_Latest</vt:lpstr>
      <vt:lpstr>A125616592R</vt:lpstr>
      <vt:lpstr>A125616592R_Data</vt:lpstr>
      <vt:lpstr>A125616592R_Latest</vt:lpstr>
      <vt:lpstr>A125616600C</vt:lpstr>
      <vt:lpstr>A125616600C_Data</vt:lpstr>
      <vt:lpstr>A125616600C_Latest</vt:lpstr>
      <vt:lpstr>A125616608W</vt:lpstr>
      <vt:lpstr>A125616608W_Data</vt:lpstr>
      <vt:lpstr>A125616608W_Latest</vt:lpstr>
      <vt:lpstr>A125616616W</vt:lpstr>
      <vt:lpstr>A125616616W_Data</vt:lpstr>
      <vt:lpstr>A125616616W_Latest</vt:lpstr>
      <vt:lpstr>A125616624W</vt:lpstr>
      <vt:lpstr>A125616624W_Data</vt:lpstr>
      <vt:lpstr>A125616624W_Latest</vt:lpstr>
      <vt:lpstr>A125616632W</vt:lpstr>
      <vt:lpstr>A125616632W_Data</vt:lpstr>
      <vt:lpstr>A125616632W_Latest</vt:lpstr>
      <vt:lpstr>A125616640W</vt:lpstr>
      <vt:lpstr>A125616640W_Data</vt:lpstr>
      <vt:lpstr>A125616640W_Latest</vt:lpstr>
      <vt:lpstr>A125616648R</vt:lpstr>
      <vt:lpstr>A125616648R_Data</vt:lpstr>
      <vt:lpstr>A125616648R_Latest</vt:lpstr>
      <vt:lpstr>A125616656R</vt:lpstr>
      <vt:lpstr>A125616656R_Data</vt:lpstr>
      <vt:lpstr>A125616656R_Latest</vt:lpstr>
      <vt:lpstr>A125616664R</vt:lpstr>
      <vt:lpstr>A125616664R_Data</vt:lpstr>
      <vt:lpstr>A125616664R_Latest</vt:lpstr>
      <vt:lpstr>A125616672R</vt:lpstr>
      <vt:lpstr>A125616672R_Data</vt:lpstr>
      <vt:lpstr>A125616672R_Latest</vt:lpstr>
      <vt:lpstr>A125616680R</vt:lpstr>
      <vt:lpstr>A125616680R_Data</vt:lpstr>
      <vt:lpstr>A125616680R_Latest</vt:lpstr>
      <vt:lpstr>A125616688J</vt:lpstr>
      <vt:lpstr>A125616688J_Data</vt:lpstr>
      <vt:lpstr>A125616688J_Latest</vt:lpstr>
      <vt:lpstr>A125616696J</vt:lpstr>
      <vt:lpstr>A125616696J_Data</vt:lpstr>
      <vt:lpstr>A125616696J_Latest</vt:lpstr>
      <vt:lpstr>A125616704W</vt:lpstr>
      <vt:lpstr>A125616704W_Data</vt:lpstr>
      <vt:lpstr>A125616704W_Latest</vt:lpstr>
      <vt:lpstr>A125616712W</vt:lpstr>
      <vt:lpstr>A125616712W_Data</vt:lpstr>
      <vt:lpstr>A125616712W_Latest</vt:lpstr>
      <vt:lpstr>A125616720W</vt:lpstr>
      <vt:lpstr>A125616720W_Data</vt:lpstr>
      <vt:lpstr>A125616720W_Latest</vt:lpstr>
      <vt:lpstr>A125616728R</vt:lpstr>
      <vt:lpstr>A125616728R_Data</vt:lpstr>
      <vt:lpstr>A125616728R_Latest</vt:lpstr>
      <vt:lpstr>A125616736R</vt:lpstr>
      <vt:lpstr>A125616736R_Data</vt:lpstr>
      <vt:lpstr>A125616736R_Latest</vt:lpstr>
      <vt:lpstr>A125616744R</vt:lpstr>
      <vt:lpstr>A125616744R_Data</vt:lpstr>
      <vt:lpstr>A125616744R_Latest</vt:lpstr>
      <vt:lpstr>A125616752R</vt:lpstr>
      <vt:lpstr>A125616752R_Data</vt:lpstr>
      <vt:lpstr>A125616752R_Latest</vt:lpstr>
      <vt:lpstr>A125616760R</vt:lpstr>
      <vt:lpstr>A125616760R_Data</vt:lpstr>
      <vt:lpstr>A125616760R_Latest</vt:lpstr>
      <vt:lpstr>A125616768J</vt:lpstr>
      <vt:lpstr>A125616768J_Data</vt:lpstr>
      <vt:lpstr>A125616768J_Latest</vt:lpstr>
      <vt:lpstr>A125616776J</vt:lpstr>
      <vt:lpstr>A125616776J_Data</vt:lpstr>
      <vt:lpstr>A125616776J_Latest</vt:lpstr>
      <vt:lpstr>A125616784J</vt:lpstr>
      <vt:lpstr>A125616784J_Data</vt:lpstr>
      <vt:lpstr>A125616784J_Latest</vt:lpstr>
      <vt:lpstr>A125616792J</vt:lpstr>
      <vt:lpstr>A125616792J_Data</vt:lpstr>
      <vt:lpstr>A125616792J_Latest</vt:lpstr>
      <vt:lpstr>A125616800W</vt:lpstr>
      <vt:lpstr>A125616800W_Data</vt:lpstr>
      <vt:lpstr>A125616800W_Latest</vt:lpstr>
      <vt:lpstr>A125616808R</vt:lpstr>
      <vt:lpstr>A125616808R_Data</vt:lpstr>
      <vt:lpstr>A125616808R_Latest</vt:lpstr>
      <vt:lpstr>A125616816R</vt:lpstr>
      <vt:lpstr>A125616816R_Data</vt:lpstr>
      <vt:lpstr>A125616816R_Latest</vt:lpstr>
      <vt:lpstr>A125616824R</vt:lpstr>
      <vt:lpstr>A125616824R_Data</vt:lpstr>
      <vt:lpstr>A125616824R_Latest</vt:lpstr>
      <vt:lpstr>A125616832R</vt:lpstr>
      <vt:lpstr>A125616832R_Data</vt:lpstr>
      <vt:lpstr>A125616832R_Latest</vt:lpstr>
      <vt:lpstr>A125616840R</vt:lpstr>
      <vt:lpstr>A125616840R_Data</vt:lpstr>
      <vt:lpstr>A125616840R_Latest</vt:lpstr>
      <vt:lpstr>A125616848J</vt:lpstr>
      <vt:lpstr>A125616848J_Data</vt:lpstr>
      <vt:lpstr>A125616848J_Latest</vt:lpstr>
      <vt:lpstr>A125616856J</vt:lpstr>
      <vt:lpstr>A125616856J_Data</vt:lpstr>
      <vt:lpstr>A125616856J_Latest</vt:lpstr>
      <vt:lpstr>A125616864J</vt:lpstr>
      <vt:lpstr>A125616864J_Data</vt:lpstr>
      <vt:lpstr>A125616864J_Latest</vt:lpstr>
      <vt:lpstr>A125616872J</vt:lpstr>
      <vt:lpstr>A125616872J_Data</vt:lpstr>
      <vt:lpstr>A125616872J_Latest</vt:lpstr>
      <vt:lpstr>A125616880J</vt:lpstr>
      <vt:lpstr>A125616880J_Data</vt:lpstr>
      <vt:lpstr>A125616880J_Latest</vt:lpstr>
      <vt:lpstr>A125616888A</vt:lpstr>
      <vt:lpstr>A125616888A_Data</vt:lpstr>
      <vt:lpstr>A125616888A_Latest</vt:lpstr>
      <vt:lpstr>A125616896A</vt:lpstr>
      <vt:lpstr>A125616896A_Data</vt:lpstr>
      <vt:lpstr>A125616896A_Latest</vt:lpstr>
      <vt:lpstr>A125616904R</vt:lpstr>
      <vt:lpstr>A125616904R_Data</vt:lpstr>
      <vt:lpstr>A125616904R_Latest</vt:lpstr>
      <vt:lpstr>A125616912R</vt:lpstr>
      <vt:lpstr>A125616912R_Data</vt:lpstr>
      <vt:lpstr>A125616912R_Latest</vt:lpstr>
      <vt:lpstr>A125616920R</vt:lpstr>
      <vt:lpstr>A125616920R_Data</vt:lpstr>
      <vt:lpstr>A125616920R_Latest</vt:lpstr>
      <vt:lpstr>A125616928J</vt:lpstr>
      <vt:lpstr>A125616928J_Data</vt:lpstr>
      <vt:lpstr>A125616928J_Latest</vt:lpstr>
      <vt:lpstr>A125616936J</vt:lpstr>
      <vt:lpstr>A125616936J_Data</vt:lpstr>
      <vt:lpstr>A125616936J_Latest</vt:lpstr>
      <vt:lpstr>A125616944J</vt:lpstr>
      <vt:lpstr>A125616944J_Data</vt:lpstr>
      <vt:lpstr>A125616944J_Latest</vt:lpstr>
      <vt:lpstr>A125616952J</vt:lpstr>
      <vt:lpstr>A125616952J_Data</vt:lpstr>
      <vt:lpstr>A125616952J_Latest</vt:lpstr>
      <vt:lpstr>A125616960J</vt:lpstr>
      <vt:lpstr>A125616960J_Data</vt:lpstr>
      <vt:lpstr>A125616960J_Latest</vt:lpstr>
      <vt:lpstr>A125616968A</vt:lpstr>
      <vt:lpstr>A125616968A_Data</vt:lpstr>
      <vt:lpstr>A125616968A_Latest</vt:lpstr>
      <vt:lpstr>A125616976A</vt:lpstr>
      <vt:lpstr>A125616976A_Data</vt:lpstr>
      <vt:lpstr>A125616976A_Latest</vt:lpstr>
      <vt:lpstr>A125616984A</vt:lpstr>
      <vt:lpstr>A125616984A_Data</vt:lpstr>
      <vt:lpstr>A125616984A_Latest</vt:lpstr>
      <vt:lpstr>A125616992A</vt:lpstr>
      <vt:lpstr>A125616992A_Data</vt:lpstr>
      <vt:lpstr>A125616992A_Latest</vt:lpstr>
      <vt:lpstr>A125617000T</vt:lpstr>
      <vt:lpstr>A125617000T_Data</vt:lpstr>
      <vt:lpstr>A125617000T_Latest</vt:lpstr>
      <vt:lpstr>A125617008K</vt:lpstr>
      <vt:lpstr>A125617008K_Data</vt:lpstr>
      <vt:lpstr>A125617008K_Latest</vt:lpstr>
      <vt:lpstr>A125617016K</vt:lpstr>
      <vt:lpstr>A125617016K_Data</vt:lpstr>
      <vt:lpstr>A125617016K_Latest</vt:lpstr>
      <vt:lpstr>A125617024K</vt:lpstr>
      <vt:lpstr>A125617024K_Data</vt:lpstr>
      <vt:lpstr>A125617024K_Latest</vt:lpstr>
      <vt:lpstr>A125617032K</vt:lpstr>
      <vt:lpstr>A125617032K_Data</vt:lpstr>
      <vt:lpstr>A125617032K_Latest</vt:lpstr>
      <vt:lpstr>A125617040K</vt:lpstr>
      <vt:lpstr>A125617040K_Data</vt:lpstr>
      <vt:lpstr>A125617040K_Latest</vt:lpstr>
      <vt:lpstr>A125617048C</vt:lpstr>
      <vt:lpstr>A125617048C_Data</vt:lpstr>
      <vt:lpstr>A125617048C_Latest</vt:lpstr>
      <vt:lpstr>A125617056C</vt:lpstr>
      <vt:lpstr>A125617056C_Data</vt:lpstr>
      <vt:lpstr>A125617056C_Latest</vt:lpstr>
      <vt:lpstr>A125617064C</vt:lpstr>
      <vt:lpstr>A125617064C_Data</vt:lpstr>
      <vt:lpstr>A125617064C_Latest</vt:lpstr>
      <vt:lpstr>A125617072C</vt:lpstr>
      <vt:lpstr>A125617072C_Data</vt:lpstr>
      <vt:lpstr>A125617072C_Latest</vt:lpstr>
      <vt:lpstr>A125617080C</vt:lpstr>
      <vt:lpstr>A125617080C_Data</vt:lpstr>
      <vt:lpstr>A125617080C_Latest</vt:lpstr>
      <vt:lpstr>A125617088W</vt:lpstr>
      <vt:lpstr>A125617088W_Data</vt:lpstr>
      <vt:lpstr>A125617088W_Latest</vt:lpstr>
      <vt:lpstr>A125617096W</vt:lpstr>
      <vt:lpstr>A125617096W_Data</vt:lpstr>
      <vt:lpstr>A125617096W_Latest</vt:lpstr>
      <vt:lpstr>A125617104K</vt:lpstr>
      <vt:lpstr>A125617104K_Data</vt:lpstr>
      <vt:lpstr>A125617104K_Latest</vt:lpstr>
      <vt:lpstr>A125617112K</vt:lpstr>
      <vt:lpstr>A125617112K_Data</vt:lpstr>
      <vt:lpstr>A125617112K_Latest</vt:lpstr>
      <vt:lpstr>A125617120K</vt:lpstr>
      <vt:lpstr>A125617120K_Data</vt:lpstr>
      <vt:lpstr>A125617120K_Latest</vt:lpstr>
      <vt:lpstr>A125617128C</vt:lpstr>
      <vt:lpstr>A125617128C_Data</vt:lpstr>
      <vt:lpstr>A125617128C_Latest</vt:lpstr>
      <vt:lpstr>A125617136C</vt:lpstr>
      <vt:lpstr>A125617136C_Data</vt:lpstr>
      <vt:lpstr>A125617136C_Latest</vt:lpstr>
      <vt:lpstr>A125617144C</vt:lpstr>
      <vt:lpstr>A125617144C_Data</vt:lpstr>
      <vt:lpstr>A125617144C_Latest</vt:lpstr>
      <vt:lpstr>A125617152C</vt:lpstr>
      <vt:lpstr>A125617152C_Data</vt:lpstr>
      <vt:lpstr>A125617152C_Latest</vt:lpstr>
      <vt:lpstr>A125617160C</vt:lpstr>
      <vt:lpstr>A125617160C_Data</vt:lpstr>
      <vt:lpstr>A125617160C_Latest</vt:lpstr>
      <vt:lpstr>A125617168W</vt:lpstr>
      <vt:lpstr>A125617168W_Data</vt:lpstr>
      <vt:lpstr>A125617168W_Latest</vt:lpstr>
      <vt:lpstr>A125617176W</vt:lpstr>
      <vt:lpstr>A125617176W_Data</vt:lpstr>
      <vt:lpstr>A125617176W_Latest</vt:lpstr>
      <vt:lpstr>A125617184W</vt:lpstr>
      <vt:lpstr>A125617184W_Data</vt:lpstr>
      <vt:lpstr>A125617184W_Latest</vt:lpstr>
      <vt:lpstr>A125617192W</vt:lpstr>
      <vt:lpstr>A125617192W_Data</vt:lpstr>
      <vt:lpstr>A125617192W_Latest</vt:lpstr>
      <vt:lpstr>A125617200K</vt:lpstr>
      <vt:lpstr>A125617200K_Data</vt:lpstr>
      <vt:lpstr>A125617200K_Latest</vt:lpstr>
      <vt:lpstr>A125617208C</vt:lpstr>
      <vt:lpstr>A125617208C_Data</vt:lpstr>
      <vt:lpstr>A125617208C_Latest</vt:lpstr>
      <vt:lpstr>A125617216C</vt:lpstr>
      <vt:lpstr>A125617216C_Data</vt:lpstr>
      <vt:lpstr>A125617216C_Latest</vt:lpstr>
      <vt:lpstr>A125617224C</vt:lpstr>
      <vt:lpstr>A125617224C_Data</vt:lpstr>
      <vt:lpstr>A125617224C_Latest</vt:lpstr>
      <vt:lpstr>A125617232C</vt:lpstr>
      <vt:lpstr>A125617232C_Data</vt:lpstr>
      <vt:lpstr>A125617232C_Latest</vt:lpstr>
      <vt:lpstr>A125617240C</vt:lpstr>
      <vt:lpstr>A125617240C_Data</vt:lpstr>
      <vt:lpstr>A125617240C_Latest</vt:lpstr>
      <vt:lpstr>A125617248W</vt:lpstr>
      <vt:lpstr>A125617248W_Data</vt:lpstr>
      <vt:lpstr>A125617248W_Latest</vt:lpstr>
      <vt:lpstr>A125617256W</vt:lpstr>
      <vt:lpstr>A125617256W_Data</vt:lpstr>
      <vt:lpstr>A125617256W_Latest</vt:lpstr>
      <vt:lpstr>A125617264W</vt:lpstr>
      <vt:lpstr>A125617264W_Data</vt:lpstr>
      <vt:lpstr>A125617264W_Latest</vt:lpstr>
      <vt:lpstr>A125617272W</vt:lpstr>
      <vt:lpstr>A125617272W_Data</vt:lpstr>
      <vt:lpstr>A125617272W_Latest</vt:lpstr>
      <vt:lpstr>A125617280W</vt:lpstr>
      <vt:lpstr>A125617280W_Data</vt:lpstr>
      <vt:lpstr>A125617280W_Latest</vt:lpstr>
      <vt:lpstr>A125617288R</vt:lpstr>
      <vt:lpstr>A125617288R_Data</vt:lpstr>
      <vt:lpstr>A125617288R_Latest</vt:lpstr>
      <vt:lpstr>A125617296R</vt:lpstr>
      <vt:lpstr>A125617296R_Data</vt:lpstr>
      <vt:lpstr>A125617296R_Latest</vt:lpstr>
      <vt:lpstr>A125617304C</vt:lpstr>
      <vt:lpstr>A125617304C_Data</vt:lpstr>
      <vt:lpstr>A125617304C_Latest</vt:lpstr>
      <vt:lpstr>A125617312C</vt:lpstr>
      <vt:lpstr>A125617312C_Data</vt:lpstr>
      <vt:lpstr>A125617312C_Latest</vt:lpstr>
      <vt:lpstr>A125617320C</vt:lpstr>
      <vt:lpstr>A125617320C_Data</vt:lpstr>
      <vt:lpstr>A125617320C_Latest</vt:lpstr>
      <vt:lpstr>A125617328W</vt:lpstr>
      <vt:lpstr>A125617328W_Data</vt:lpstr>
      <vt:lpstr>A125617328W_Latest</vt:lpstr>
      <vt:lpstr>A125617336W</vt:lpstr>
      <vt:lpstr>A125617336W_Data</vt:lpstr>
      <vt:lpstr>A125617336W_Latest</vt:lpstr>
      <vt:lpstr>A125617344W</vt:lpstr>
      <vt:lpstr>A125617344W_Data</vt:lpstr>
      <vt:lpstr>A125617344W_Latest</vt:lpstr>
      <vt:lpstr>A125617352W</vt:lpstr>
      <vt:lpstr>A125617352W_Data</vt:lpstr>
      <vt:lpstr>A125617352W_Latest</vt:lpstr>
      <vt:lpstr>A125617360W</vt:lpstr>
      <vt:lpstr>A125617360W_Data</vt:lpstr>
      <vt:lpstr>A125617360W_Latest</vt:lpstr>
      <vt:lpstr>A125617368R</vt:lpstr>
      <vt:lpstr>A125617368R_Data</vt:lpstr>
      <vt:lpstr>A125617368R_Latest</vt:lpstr>
      <vt:lpstr>A125617376R</vt:lpstr>
      <vt:lpstr>A125617376R_Data</vt:lpstr>
      <vt:lpstr>A125617376R_Latest</vt:lpstr>
      <vt:lpstr>A125617384R</vt:lpstr>
      <vt:lpstr>A125617384R_Data</vt:lpstr>
      <vt:lpstr>A125617384R_Latest</vt:lpstr>
      <vt:lpstr>A125617392R</vt:lpstr>
      <vt:lpstr>A125617392R_Data</vt:lpstr>
      <vt:lpstr>A125617392R_Latest</vt:lpstr>
      <vt:lpstr>A125617400C</vt:lpstr>
      <vt:lpstr>A125617400C_Data</vt:lpstr>
      <vt:lpstr>A125617400C_Latest</vt:lpstr>
      <vt:lpstr>A125617408W</vt:lpstr>
      <vt:lpstr>A125617408W_Data</vt:lpstr>
      <vt:lpstr>A125617408W_Latest</vt:lpstr>
      <vt:lpstr>A125617416W</vt:lpstr>
      <vt:lpstr>A125617416W_Data</vt:lpstr>
      <vt:lpstr>A125617416W_Latest</vt:lpstr>
      <vt:lpstr>A125617424W</vt:lpstr>
      <vt:lpstr>A125617424W_Data</vt:lpstr>
      <vt:lpstr>A125617424W_Latest</vt:lpstr>
      <vt:lpstr>A125617432W</vt:lpstr>
      <vt:lpstr>A125617432W_Data</vt:lpstr>
      <vt:lpstr>A125617432W_Latest</vt:lpstr>
      <vt:lpstr>A125617440W</vt:lpstr>
      <vt:lpstr>A125617440W_Data</vt:lpstr>
      <vt:lpstr>A125617440W_Latest</vt:lpstr>
      <vt:lpstr>A125617448R</vt:lpstr>
      <vt:lpstr>A125617448R_Data</vt:lpstr>
      <vt:lpstr>A125617448R_Latest</vt:lpstr>
      <vt:lpstr>A125617456R</vt:lpstr>
      <vt:lpstr>A125617456R_Data</vt:lpstr>
      <vt:lpstr>A125617456R_Latest</vt:lpstr>
      <vt:lpstr>A125617464R</vt:lpstr>
      <vt:lpstr>A125617464R_Data</vt:lpstr>
      <vt:lpstr>A125617464R_Latest</vt:lpstr>
      <vt:lpstr>A125617472R</vt:lpstr>
      <vt:lpstr>A125617472R_Data</vt:lpstr>
      <vt:lpstr>A125617472R_Latest</vt:lpstr>
      <vt:lpstr>A125617480R</vt:lpstr>
      <vt:lpstr>A125617480R_Data</vt:lpstr>
      <vt:lpstr>A125617480R_Latest</vt:lpstr>
      <vt:lpstr>A125617488J</vt:lpstr>
      <vt:lpstr>A125617488J_Data</vt:lpstr>
      <vt:lpstr>A125617488J_Latest</vt:lpstr>
      <vt:lpstr>A125617496J</vt:lpstr>
      <vt:lpstr>A125617496J_Data</vt:lpstr>
      <vt:lpstr>A125617496J_Latest</vt:lpstr>
      <vt:lpstr>A125617504W</vt:lpstr>
      <vt:lpstr>A125617504W_Data</vt:lpstr>
      <vt:lpstr>A125617504W_Latest</vt:lpstr>
      <vt:lpstr>A125617512W</vt:lpstr>
      <vt:lpstr>A125617512W_Data</vt:lpstr>
      <vt:lpstr>A125617512W_Latest</vt:lpstr>
      <vt:lpstr>A125617520W</vt:lpstr>
      <vt:lpstr>A125617520W_Data</vt:lpstr>
      <vt:lpstr>A125617520W_Latest</vt:lpstr>
      <vt:lpstr>A125617528R</vt:lpstr>
      <vt:lpstr>A125617528R_Data</vt:lpstr>
      <vt:lpstr>A125617528R_Latest</vt:lpstr>
      <vt:lpstr>A125617536R</vt:lpstr>
      <vt:lpstr>A125617536R_Data</vt:lpstr>
      <vt:lpstr>A125617536R_Latest</vt:lpstr>
      <vt:lpstr>A125617544R</vt:lpstr>
      <vt:lpstr>A125617544R_Data</vt:lpstr>
      <vt:lpstr>A125617544R_Latest</vt:lpstr>
      <vt:lpstr>A125617552R</vt:lpstr>
      <vt:lpstr>A125617552R_Data</vt:lpstr>
      <vt:lpstr>A125617552R_Latest</vt:lpstr>
      <vt:lpstr>A125617560R</vt:lpstr>
      <vt:lpstr>A125617560R_Data</vt:lpstr>
      <vt:lpstr>A125617560R_Latest</vt:lpstr>
      <vt:lpstr>A125617568J</vt:lpstr>
      <vt:lpstr>A125617568J_Data</vt:lpstr>
      <vt:lpstr>A125617568J_Latest</vt:lpstr>
      <vt:lpstr>A125617576J</vt:lpstr>
      <vt:lpstr>A125617576J_Data</vt:lpstr>
      <vt:lpstr>A125617576J_Latest</vt:lpstr>
      <vt:lpstr>A125617584J</vt:lpstr>
      <vt:lpstr>A125617584J_Data</vt:lpstr>
      <vt:lpstr>A125617584J_Latest</vt:lpstr>
      <vt:lpstr>A125617592J</vt:lpstr>
      <vt:lpstr>A125617592J_Data</vt:lpstr>
      <vt:lpstr>A125617592J_Latest</vt:lpstr>
      <vt:lpstr>A125617600W</vt:lpstr>
      <vt:lpstr>A125617600W_Data</vt:lpstr>
      <vt:lpstr>A125617600W_Latest</vt:lpstr>
      <vt:lpstr>A125617608R</vt:lpstr>
      <vt:lpstr>A125617608R_Data</vt:lpstr>
      <vt:lpstr>A125617608R_Latest</vt:lpstr>
      <vt:lpstr>A125617616R</vt:lpstr>
      <vt:lpstr>A125617616R_Data</vt:lpstr>
      <vt:lpstr>A125617616R_Latest</vt:lpstr>
      <vt:lpstr>A125617624R</vt:lpstr>
      <vt:lpstr>A125617624R_Data</vt:lpstr>
      <vt:lpstr>A125617624R_Latest</vt:lpstr>
      <vt:lpstr>A125617632R</vt:lpstr>
      <vt:lpstr>A125617632R_Data</vt:lpstr>
      <vt:lpstr>A125617632R_Latest</vt:lpstr>
      <vt:lpstr>A125617640R</vt:lpstr>
      <vt:lpstr>A125617640R_Data</vt:lpstr>
      <vt:lpstr>A125617640R_Latest</vt:lpstr>
      <vt:lpstr>A125617648J</vt:lpstr>
      <vt:lpstr>A125617648J_Data</vt:lpstr>
      <vt:lpstr>A125617648J_Latest</vt:lpstr>
      <vt:lpstr>A125617656J</vt:lpstr>
      <vt:lpstr>A125617656J_Data</vt:lpstr>
      <vt:lpstr>A125617656J_Latest</vt:lpstr>
      <vt:lpstr>A125617664J</vt:lpstr>
      <vt:lpstr>A125617664J_Data</vt:lpstr>
      <vt:lpstr>A125617664J_Latest</vt:lpstr>
      <vt:lpstr>A125617672J</vt:lpstr>
      <vt:lpstr>A125617672J_Data</vt:lpstr>
      <vt:lpstr>A125617672J_Latest</vt:lpstr>
      <vt:lpstr>A125617680J</vt:lpstr>
      <vt:lpstr>A125617680J_Data</vt:lpstr>
      <vt:lpstr>A125617680J_Latest</vt:lpstr>
      <vt:lpstr>A125617688A</vt:lpstr>
      <vt:lpstr>A125617688A_Data</vt:lpstr>
      <vt:lpstr>A125617688A_Latest</vt:lpstr>
      <vt:lpstr>A125617696A</vt:lpstr>
      <vt:lpstr>A125617696A_Data</vt:lpstr>
      <vt:lpstr>A125617696A_Latest</vt:lpstr>
      <vt:lpstr>A125617704R</vt:lpstr>
      <vt:lpstr>A125617704R_Data</vt:lpstr>
      <vt:lpstr>A125617704R_Latest</vt:lpstr>
      <vt:lpstr>A125617712R</vt:lpstr>
      <vt:lpstr>A125617712R_Data</vt:lpstr>
      <vt:lpstr>A125617712R_Latest</vt:lpstr>
      <vt:lpstr>A125617720R</vt:lpstr>
      <vt:lpstr>A125617720R_Data</vt:lpstr>
      <vt:lpstr>A125617720R_Latest</vt:lpstr>
      <vt:lpstr>A125617728J</vt:lpstr>
      <vt:lpstr>A125617728J_Data</vt:lpstr>
      <vt:lpstr>A125617728J_Latest</vt:lpstr>
      <vt:lpstr>A125617736J</vt:lpstr>
      <vt:lpstr>A125617736J_Data</vt:lpstr>
      <vt:lpstr>A125617736J_Latest</vt:lpstr>
      <vt:lpstr>A125617744J</vt:lpstr>
      <vt:lpstr>A125617744J_Data</vt:lpstr>
      <vt:lpstr>A125617744J_Latest</vt:lpstr>
      <vt:lpstr>A125617752J</vt:lpstr>
      <vt:lpstr>A125617752J_Data</vt:lpstr>
      <vt:lpstr>A125617752J_Latest</vt:lpstr>
      <vt:lpstr>A125617760J</vt:lpstr>
      <vt:lpstr>A125617760J_Data</vt:lpstr>
      <vt:lpstr>A125617760J_Latest</vt:lpstr>
      <vt:lpstr>A125617768A</vt:lpstr>
      <vt:lpstr>A125617768A_Data</vt:lpstr>
      <vt:lpstr>A125617768A_Latest</vt:lpstr>
      <vt:lpstr>A125617776A</vt:lpstr>
      <vt:lpstr>A125617776A_Data</vt:lpstr>
      <vt:lpstr>A125617776A_Latest</vt:lpstr>
      <vt:lpstr>A125617784A</vt:lpstr>
      <vt:lpstr>A125617784A_Data</vt:lpstr>
      <vt:lpstr>A125617784A_Latest</vt:lpstr>
      <vt:lpstr>A125617792A</vt:lpstr>
      <vt:lpstr>A125617792A_Data</vt:lpstr>
      <vt:lpstr>A125617792A_Latest</vt:lpstr>
      <vt:lpstr>A125617800R</vt:lpstr>
      <vt:lpstr>A125617800R_Data</vt:lpstr>
      <vt:lpstr>A125617800R_Latest</vt:lpstr>
      <vt:lpstr>A125617808J</vt:lpstr>
      <vt:lpstr>A125617808J_Data</vt:lpstr>
      <vt:lpstr>A125617808J_Latest</vt:lpstr>
      <vt:lpstr>A125617816J</vt:lpstr>
      <vt:lpstr>A125617816J_Data</vt:lpstr>
      <vt:lpstr>A125617816J_Latest</vt:lpstr>
      <vt:lpstr>A125617824J</vt:lpstr>
      <vt:lpstr>A125617824J_Data</vt:lpstr>
      <vt:lpstr>A125617824J_Latest</vt:lpstr>
      <vt:lpstr>A125617832J</vt:lpstr>
      <vt:lpstr>A125617832J_Data</vt:lpstr>
      <vt:lpstr>A125617832J_Latest</vt:lpstr>
      <vt:lpstr>A125617840J</vt:lpstr>
      <vt:lpstr>A125617840J_Data</vt:lpstr>
      <vt:lpstr>A125617840J_Latest</vt:lpstr>
      <vt:lpstr>A125617848A</vt:lpstr>
      <vt:lpstr>A125617848A_Data</vt:lpstr>
      <vt:lpstr>A125617848A_Latest</vt:lpstr>
      <vt:lpstr>A125617856A</vt:lpstr>
      <vt:lpstr>A125617856A_Data</vt:lpstr>
      <vt:lpstr>A125617856A_Latest</vt:lpstr>
      <vt:lpstr>A125617864A</vt:lpstr>
      <vt:lpstr>A125617864A_Data</vt:lpstr>
      <vt:lpstr>A125617864A_Latest</vt:lpstr>
      <vt:lpstr>A125617872A</vt:lpstr>
      <vt:lpstr>A125617872A_Data</vt:lpstr>
      <vt:lpstr>A125617872A_Latest</vt:lpstr>
      <vt:lpstr>A125617880A</vt:lpstr>
      <vt:lpstr>A125617880A_Data</vt:lpstr>
      <vt:lpstr>A125617880A_Latest</vt:lpstr>
      <vt:lpstr>A125617888V</vt:lpstr>
      <vt:lpstr>A125617888V_Data</vt:lpstr>
      <vt:lpstr>A125617888V_Latest</vt:lpstr>
      <vt:lpstr>A125617896V</vt:lpstr>
      <vt:lpstr>A125617896V_Data</vt:lpstr>
      <vt:lpstr>A125617896V_Latest</vt:lpstr>
      <vt:lpstr>A125617904J</vt:lpstr>
      <vt:lpstr>A125617904J_Data</vt:lpstr>
      <vt:lpstr>A125617904J_Latest</vt:lpstr>
      <vt:lpstr>A125617912J</vt:lpstr>
      <vt:lpstr>A125617912J_Data</vt:lpstr>
      <vt:lpstr>A125617912J_Latest</vt:lpstr>
      <vt:lpstr>A125617920J</vt:lpstr>
      <vt:lpstr>A125617920J_Data</vt:lpstr>
      <vt:lpstr>A125617920J_Latest</vt:lpstr>
      <vt:lpstr>A125617928A</vt:lpstr>
      <vt:lpstr>A125617928A_Data</vt:lpstr>
      <vt:lpstr>A125617928A_Latest</vt:lpstr>
      <vt:lpstr>A125617936A</vt:lpstr>
      <vt:lpstr>A125617936A_Data</vt:lpstr>
      <vt:lpstr>A125617936A_Latest</vt:lpstr>
      <vt:lpstr>A125617944A</vt:lpstr>
      <vt:lpstr>A125617944A_Data</vt:lpstr>
      <vt:lpstr>A125617944A_Latest</vt:lpstr>
      <vt:lpstr>A125617952A</vt:lpstr>
      <vt:lpstr>A125617952A_Data</vt:lpstr>
      <vt:lpstr>A125617952A_Latest</vt:lpstr>
      <vt:lpstr>A125617960A</vt:lpstr>
      <vt:lpstr>A125617960A_Data</vt:lpstr>
      <vt:lpstr>A125617960A_Latest</vt:lpstr>
      <vt:lpstr>A125617968V</vt:lpstr>
      <vt:lpstr>A125617968V_Data</vt:lpstr>
      <vt:lpstr>A125617968V_Latest</vt:lpstr>
      <vt:lpstr>A125617976V</vt:lpstr>
      <vt:lpstr>A125617976V_Data</vt:lpstr>
      <vt:lpstr>A125617976V_Latest</vt:lpstr>
      <vt:lpstr>A125617984V</vt:lpstr>
      <vt:lpstr>A125617984V_Data</vt:lpstr>
      <vt:lpstr>A125617984V_Latest</vt:lpstr>
      <vt:lpstr>A125617992V</vt:lpstr>
      <vt:lpstr>A125617992V_Data</vt:lpstr>
      <vt:lpstr>A125617992V_Latest</vt:lpstr>
      <vt:lpstr>A125618000K</vt:lpstr>
      <vt:lpstr>A125618000K_Data</vt:lpstr>
      <vt:lpstr>A125618000K_Latest</vt:lpstr>
      <vt:lpstr>A125618008C</vt:lpstr>
      <vt:lpstr>A125618008C_Data</vt:lpstr>
      <vt:lpstr>A125618008C_Latest</vt:lpstr>
      <vt:lpstr>A125618016C</vt:lpstr>
      <vt:lpstr>A125618016C_Data</vt:lpstr>
      <vt:lpstr>A125618016C_Latest</vt:lpstr>
      <vt:lpstr>A125618024C</vt:lpstr>
      <vt:lpstr>A125618024C_Data</vt:lpstr>
      <vt:lpstr>A125618024C_Latest</vt:lpstr>
      <vt:lpstr>A125618032C</vt:lpstr>
      <vt:lpstr>A125618032C_Data</vt:lpstr>
      <vt:lpstr>A125618032C_Latest</vt:lpstr>
      <vt:lpstr>A125618040C</vt:lpstr>
      <vt:lpstr>A125618040C_Data</vt:lpstr>
      <vt:lpstr>A125618040C_Latest</vt:lpstr>
      <vt:lpstr>A125618048W</vt:lpstr>
      <vt:lpstr>A125618048W_Data</vt:lpstr>
      <vt:lpstr>A125618048W_Latest</vt:lpstr>
      <vt:lpstr>A125618056W</vt:lpstr>
      <vt:lpstr>A125618056W_Data</vt:lpstr>
      <vt:lpstr>A125618056W_Latest</vt:lpstr>
      <vt:lpstr>A125618064W</vt:lpstr>
      <vt:lpstr>A125618064W_Data</vt:lpstr>
      <vt:lpstr>A125618064W_Latest</vt:lpstr>
      <vt:lpstr>A125618072W</vt:lpstr>
      <vt:lpstr>A125618072W_Data</vt:lpstr>
      <vt:lpstr>A125618072W_Latest</vt:lpstr>
      <vt:lpstr>A125618080W</vt:lpstr>
      <vt:lpstr>A125618080W_Data</vt:lpstr>
      <vt:lpstr>A125618080W_Latest</vt:lpstr>
      <vt:lpstr>A125618088R</vt:lpstr>
      <vt:lpstr>A125618088R_Data</vt:lpstr>
      <vt:lpstr>A125618088R_Latest</vt:lpstr>
      <vt:lpstr>A125618096R</vt:lpstr>
      <vt:lpstr>A125618096R_Data</vt:lpstr>
      <vt:lpstr>A125618096R_Latest</vt:lpstr>
      <vt:lpstr>A125618104C</vt:lpstr>
      <vt:lpstr>A125618104C_Data</vt:lpstr>
      <vt:lpstr>A125618104C_Latest</vt:lpstr>
      <vt:lpstr>A125618112C</vt:lpstr>
      <vt:lpstr>A125618112C_Data</vt:lpstr>
      <vt:lpstr>A125618112C_Latest</vt:lpstr>
      <vt:lpstr>A125618120C</vt:lpstr>
      <vt:lpstr>A125618120C_Data</vt:lpstr>
      <vt:lpstr>A125618120C_Latest</vt:lpstr>
      <vt:lpstr>A125618128W</vt:lpstr>
      <vt:lpstr>A125618128W_Data</vt:lpstr>
      <vt:lpstr>A125618128W_Latest</vt:lpstr>
      <vt:lpstr>A125618136W</vt:lpstr>
      <vt:lpstr>A125618136W_Data</vt:lpstr>
      <vt:lpstr>A125618136W_Latest</vt:lpstr>
      <vt:lpstr>A125618144W</vt:lpstr>
      <vt:lpstr>A125618144W_Data</vt:lpstr>
      <vt:lpstr>A125618144W_Latest</vt:lpstr>
      <vt:lpstr>A125618152W</vt:lpstr>
      <vt:lpstr>A125618152W_Data</vt:lpstr>
      <vt:lpstr>A125618152W_Latest</vt:lpstr>
      <vt:lpstr>A125618160W</vt:lpstr>
      <vt:lpstr>A125618160W_Data</vt:lpstr>
      <vt:lpstr>A125618160W_Latest</vt:lpstr>
      <vt:lpstr>A125618168R</vt:lpstr>
      <vt:lpstr>A125618168R_Data</vt:lpstr>
      <vt:lpstr>A125618168R_Latest</vt:lpstr>
      <vt:lpstr>A125618176R</vt:lpstr>
      <vt:lpstr>A125618176R_Data</vt:lpstr>
      <vt:lpstr>A125618176R_Latest</vt:lpstr>
      <vt:lpstr>A125618184R</vt:lpstr>
      <vt:lpstr>A125618184R_Data</vt:lpstr>
      <vt:lpstr>A125618184R_Latest</vt:lpstr>
      <vt:lpstr>A125618192R</vt:lpstr>
      <vt:lpstr>A125618192R_Data</vt:lpstr>
      <vt:lpstr>A125618192R_Latest</vt:lpstr>
      <vt:lpstr>A125618200C</vt:lpstr>
      <vt:lpstr>A125618200C_Data</vt:lpstr>
      <vt:lpstr>A125618200C_Latest</vt:lpstr>
      <vt:lpstr>A125618208W</vt:lpstr>
      <vt:lpstr>A125618208W_Data</vt:lpstr>
      <vt:lpstr>A125618208W_Latest</vt:lpstr>
      <vt:lpstr>A125618216W</vt:lpstr>
      <vt:lpstr>A125618216W_Data</vt:lpstr>
      <vt:lpstr>A125618216W_Latest</vt:lpstr>
      <vt:lpstr>A125618224W</vt:lpstr>
      <vt:lpstr>A125618224W_Data</vt:lpstr>
      <vt:lpstr>A125618224W_Latest</vt:lpstr>
      <vt:lpstr>A125618232W</vt:lpstr>
      <vt:lpstr>A125618232W_Data</vt:lpstr>
      <vt:lpstr>A125618232W_Latest</vt:lpstr>
      <vt:lpstr>A125618240W</vt:lpstr>
      <vt:lpstr>A125618240W_Data</vt:lpstr>
      <vt:lpstr>A125618240W_Latest</vt:lpstr>
      <vt:lpstr>A125618248R</vt:lpstr>
      <vt:lpstr>A125618248R_Data</vt:lpstr>
      <vt:lpstr>A125618248R_Latest</vt:lpstr>
      <vt:lpstr>A125618256R</vt:lpstr>
      <vt:lpstr>A125618256R_Data</vt:lpstr>
      <vt:lpstr>A125618256R_Latest</vt:lpstr>
      <vt:lpstr>A125618264R</vt:lpstr>
      <vt:lpstr>A125618264R_Data</vt:lpstr>
      <vt:lpstr>A125618264R_Latest</vt:lpstr>
      <vt:lpstr>A125618272R</vt:lpstr>
      <vt:lpstr>A125618272R_Data</vt:lpstr>
      <vt:lpstr>A125618272R_Latest</vt:lpstr>
      <vt:lpstr>A125618280R</vt:lpstr>
      <vt:lpstr>A125618280R_Data</vt:lpstr>
      <vt:lpstr>A125618280R_Latest</vt:lpstr>
      <vt:lpstr>A125618288J</vt:lpstr>
      <vt:lpstr>A125618288J_Data</vt:lpstr>
      <vt:lpstr>A125618288J_Latest</vt:lpstr>
      <vt:lpstr>A125618296J</vt:lpstr>
      <vt:lpstr>A125618296J_Data</vt:lpstr>
      <vt:lpstr>A125618296J_Latest</vt:lpstr>
      <vt:lpstr>A125618304W</vt:lpstr>
      <vt:lpstr>A125618304W_Data</vt:lpstr>
      <vt:lpstr>A125618304W_Latest</vt:lpstr>
      <vt:lpstr>A125618312W</vt:lpstr>
      <vt:lpstr>A125618312W_Data</vt:lpstr>
      <vt:lpstr>A125618312W_Latest</vt:lpstr>
      <vt:lpstr>A125618320W</vt:lpstr>
      <vt:lpstr>A125618320W_Data</vt:lpstr>
      <vt:lpstr>A125618320W_Latest</vt:lpstr>
      <vt:lpstr>A125618328R</vt:lpstr>
      <vt:lpstr>A125618328R_Data</vt:lpstr>
      <vt:lpstr>A125618328R_Latest</vt:lpstr>
      <vt:lpstr>A125618336R</vt:lpstr>
      <vt:lpstr>A125618336R_Data</vt:lpstr>
      <vt:lpstr>A125618336R_Latest</vt:lpstr>
      <vt:lpstr>A125618344R</vt:lpstr>
      <vt:lpstr>A125618344R_Data</vt:lpstr>
      <vt:lpstr>A125618344R_Latest</vt:lpstr>
      <vt:lpstr>A125618352R</vt:lpstr>
      <vt:lpstr>A125618352R_Data</vt:lpstr>
      <vt:lpstr>A125618352R_Latest</vt:lpstr>
      <vt:lpstr>A125618360R</vt:lpstr>
      <vt:lpstr>A125618360R_Data</vt:lpstr>
      <vt:lpstr>A125618360R_Latest</vt:lpstr>
      <vt:lpstr>A125618368J</vt:lpstr>
      <vt:lpstr>A125618368J_Data</vt:lpstr>
      <vt:lpstr>A125618368J_Latest</vt:lpstr>
      <vt:lpstr>A125618376J</vt:lpstr>
      <vt:lpstr>A125618376J_Data</vt:lpstr>
      <vt:lpstr>A125618376J_Latest</vt:lpstr>
      <vt:lpstr>A125618384J</vt:lpstr>
      <vt:lpstr>A125618384J_Data</vt:lpstr>
      <vt:lpstr>A125618384J_Latest</vt:lpstr>
      <vt:lpstr>A125618392J</vt:lpstr>
      <vt:lpstr>A125618392J_Data</vt:lpstr>
      <vt:lpstr>A125618392J_Latest</vt:lpstr>
      <vt:lpstr>A125618400W</vt:lpstr>
      <vt:lpstr>A125618400W_Data</vt:lpstr>
      <vt:lpstr>A125618400W_Latest</vt:lpstr>
      <vt:lpstr>A125618408R</vt:lpstr>
      <vt:lpstr>A125618408R_Data</vt:lpstr>
      <vt:lpstr>A125618408R_Latest</vt:lpstr>
      <vt:lpstr>A125618416R</vt:lpstr>
      <vt:lpstr>A125618416R_Data</vt:lpstr>
      <vt:lpstr>A125618416R_Latest</vt:lpstr>
      <vt:lpstr>A125618424R</vt:lpstr>
      <vt:lpstr>A125618424R_Data</vt:lpstr>
      <vt:lpstr>A125618424R_Latest</vt:lpstr>
      <vt:lpstr>A125618432R</vt:lpstr>
      <vt:lpstr>A125618432R_Data</vt:lpstr>
      <vt:lpstr>A125618432R_Latest</vt:lpstr>
      <vt:lpstr>A125618440R</vt:lpstr>
      <vt:lpstr>A125618440R_Data</vt:lpstr>
      <vt:lpstr>A125618440R_Latest</vt:lpstr>
      <vt:lpstr>A125618448J</vt:lpstr>
      <vt:lpstr>A125618448J_Data</vt:lpstr>
      <vt:lpstr>A125618448J_Latest</vt:lpstr>
      <vt:lpstr>A125618456J</vt:lpstr>
      <vt:lpstr>A125618456J_Data</vt:lpstr>
      <vt:lpstr>A125618456J_Latest</vt:lpstr>
      <vt:lpstr>A125618464J</vt:lpstr>
      <vt:lpstr>A125618464J_Data</vt:lpstr>
      <vt:lpstr>A125618464J_Latest</vt:lpstr>
      <vt:lpstr>A125618472J</vt:lpstr>
      <vt:lpstr>A125618472J_Data</vt:lpstr>
      <vt:lpstr>A125618472J_Latest</vt:lpstr>
      <vt:lpstr>A125618480J</vt:lpstr>
      <vt:lpstr>A125618480J_Data</vt:lpstr>
      <vt:lpstr>A125618480J_Latest</vt:lpstr>
      <vt:lpstr>A125618488A</vt:lpstr>
      <vt:lpstr>A125618488A_Data</vt:lpstr>
      <vt:lpstr>A125618488A_Latest</vt:lpstr>
      <vt:lpstr>A125618496A</vt:lpstr>
      <vt:lpstr>A125618496A_Data</vt:lpstr>
      <vt:lpstr>A125618496A_Latest</vt:lpstr>
      <vt:lpstr>A125618504R</vt:lpstr>
      <vt:lpstr>A125618504R_Data</vt:lpstr>
      <vt:lpstr>A125618504R_Latest</vt:lpstr>
      <vt:lpstr>A125618512R</vt:lpstr>
      <vt:lpstr>A125618512R_Data</vt:lpstr>
      <vt:lpstr>A125618512R_Latest</vt:lpstr>
      <vt:lpstr>A125618520R</vt:lpstr>
      <vt:lpstr>A125618520R_Data</vt:lpstr>
      <vt:lpstr>A125618520R_Latest</vt:lpstr>
      <vt:lpstr>A125618528J</vt:lpstr>
      <vt:lpstr>A125618528J_Data</vt:lpstr>
      <vt:lpstr>A125618528J_Latest</vt:lpstr>
      <vt:lpstr>A125618536J</vt:lpstr>
      <vt:lpstr>A125618536J_Data</vt:lpstr>
      <vt:lpstr>A125618536J_Latest</vt:lpstr>
      <vt:lpstr>A125618544J</vt:lpstr>
      <vt:lpstr>A125618544J_Data</vt:lpstr>
      <vt:lpstr>A125618544J_Latest</vt:lpstr>
      <vt:lpstr>A125618552J</vt:lpstr>
      <vt:lpstr>A125618552J_Data</vt:lpstr>
      <vt:lpstr>A125618552J_Latest</vt:lpstr>
      <vt:lpstr>A125618560J</vt:lpstr>
      <vt:lpstr>A125618560J_Data</vt:lpstr>
      <vt:lpstr>A125618560J_Latest</vt:lpstr>
      <vt:lpstr>A125618568A</vt:lpstr>
      <vt:lpstr>A125618568A_Data</vt:lpstr>
      <vt:lpstr>A125618568A_Latest</vt:lpstr>
      <vt:lpstr>A125618576A</vt:lpstr>
      <vt:lpstr>A125618576A_Data</vt:lpstr>
      <vt:lpstr>A125618576A_Latest</vt:lpstr>
      <vt:lpstr>A125618584A</vt:lpstr>
      <vt:lpstr>A125618584A_Data</vt:lpstr>
      <vt:lpstr>A125618584A_Latest</vt:lpstr>
      <vt:lpstr>A125618592A</vt:lpstr>
      <vt:lpstr>A125618592A_Data</vt:lpstr>
      <vt:lpstr>A125618592A_Latest</vt:lpstr>
      <vt:lpstr>A125618600R</vt:lpstr>
      <vt:lpstr>A125618600R_Data</vt:lpstr>
      <vt:lpstr>A125618600R_Latest</vt:lpstr>
      <vt:lpstr>A125618608J</vt:lpstr>
      <vt:lpstr>A125618608J_Data</vt:lpstr>
      <vt:lpstr>A125618608J_Latest</vt:lpstr>
      <vt:lpstr>A125618616J</vt:lpstr>
      <vt:lpstr>A125618616J_Data</vt:lpstr>
      <vt:lpstr>A125618616J_Latest</vt:lpstr>
      <vt:lpstr>A125618624J</vt:lpstr>
      <vt:lpstr>A125618624J_Data</vt:lpstr>
      <vt:lpstr>A125618624J_Latest</vt:lpstr>
      <vt:lpstr>A125618632J</vt:lpstr>
      <vt:lpstr>A125618632J_Data</vt:lpstr>
      <vt:lpstr>A125618632J_Latest</vt:lpstr>
      <vt:lpstr>A125618640J</vt:lpstr>
      <vt:lpstr>A125618640J_Data</vt:lpstr>
      <vt:lpstr>A125618640J_Latest</vt:lpstr>
      <vt:lpstr>A125618648A</vt:lpstr>
      <vt:lpstr>A125618648A_Data</vt:lpstr>
      <vt:lpstr>A125618648A_Latest</vt:lpstr>
      <vt:lpstr>A125618656A</vt:lpstr>
      <vt:lpstr>A125618656A_Data</vt:lpstr>
      <vt:lpstr>A125618656A_Latest</vt:lpstr>
      <vt:lpstr>A125618664A</vt:lpstr>
      <vt:lpstr>A125618664A_Data</vt:lpstr>
      <vt:lpstr>A125618664A_Latest</vt:lpstr>
      <vt:lpstr>A125618672A</vt:lpstr>
      <vt:lpstr>A125618672A_Data</vt:lpstr>
      <vt:lpstr>A125618672A_Latest</vt:lpstr>
      <vt:lpstr>A125618680A</vt:lpstr>
      <vt:lpstr>A125618680A_Data</vt:lpstr>
      <vt:lpstr>A125618680A_Latest</vt:lpstr>
      <vt:lpstr>A125618688V</vt:lpstr>
      <vt:lpstr>A125618688V_Data</vt:lpstr>
      <vt:lpstr>A125618688V_Latest</vt:lpstr>
      <vt:lpstr>A125618696V</vt:lpstr>
      <vt:lpstr>A125618696V_Data</vt:lpstr>
      <vt:lpstr>A125618696V_Latest</vt:lpstr>
      <vt:lpstr>A125618704J</vt:lpstr>
      <vt:lpstr>A125618704J_Data</vt:lpstr>
      <vt:lpstr>A125618704J_Latest</vt:lpstr>
      <vt:lpstr>A125618712J</vt:lpstr>
      <vt:lpstr>A125618712J_Data</vt:lpstr>
      <vt:lpstr>A125618712J_Latest</vt:lpstr>
      <vt:lpstr>A125618720J</vt:lpstr>
      <vt:lpstr>A125618720J_Data</vt:lpstr>
      <vt:lpstr>A125618720J_Latest</vt:lpstr>
      <vt:lpstr>A125618728A</vt:lpstr>
      <vt:lpstr>A125618728A_Data</vt:lpstr>
      <vt:lpstr>A125618728A_Latest</vt:lpstr>
      <vt:lpstr>A125618736A</vt:lpstr>
      <vt:lpstr>A125618736A_Data</vt:lpstr>
      <vt:lpstr>A125618736A_Latest</vt:lpstr>
      <vt:lpstr>A125618744A</vt:lpstr>
      <vt:lpstr>A125618744A_Data</vt:lpstr>
      <vt:lpstr>A125618744A_Latest</vt:lpstr>
      <vt:lpstr>A125618752A</vt:lpstr>
      <vt:lpstr>A125618752A_Data</vt:lpstr>
      <vt:lpstr>A125618752A_Latest</vt:lpstr>
      <vt:lpstr>A125618760A</vt:lpstr>
      <vt:lpstr>A125618760A_Data</vt:lpstr>
      <vt:lpstr>A125618760A_Latest</vt:lpstr>
      <vt:lpstr>A125618768V</vt:lpstr>
      <vt:lpstr>A125618768V_Data</vt:lpstr>
      <vt:lpstr>A125618768V_Latest</vt:lpstr>
      <vt:lpstr>A125618776V</vt:lpstr>
      <vt:lpstr>A125618776V_Data</vt:lpstr>
      <vt:lpstr>A125618776V_Latest</vt:lpstr>
      <vt:lpstr>A125618784V</vt:lpstr>
      <vt:lpstr>A125618784V_Data</vt:lpstr>
      <vt:lpstr>A125618784V_Latest</vt:lpstr>
      <vt:lpstr>A125618792V</vt:lpstr>
      <vt:lpstr>A125618792V_Data</vt:lpstr>
      <vt:lpstr>A125618792V_Latest</vt:lpstr>
      <vt:lpstr>A125618800J</vt:lpstr>
      <vt:lpstr>A125618800J_Data</vt:lpstr>
      <vt:lpstr>A125618800J_Latest</vt:lpstr>
      <vt:lpstr>A125618808A</vt:lpstr>
      <vt:lpstr>A125618808A_Data</vt:lpstr>
      <vt:lpstr>A125618808A_Latest</vt:lpstr>
      <vt:lpstr>A125618816A</vt:lpstr>
      <vt:lpstr>A125618816A_Data</vt:lpstr>
      <vt:lpstr>A125618816A_Latest</vt:lpstr>
      <vt:lpstr>A125618824A</vt:lpstr>
      <vt:lpstr>A125618824A_Data</vt:lpstr>
      <vt:lpstr>A125618824A_Latest</vt:lpstr>
      <vt:lpstr>A125618832A</vt:lpstr>
      <vt:lpstr>A125618832A_Data</vt:lpstr>
      <vt:lpstr>A125618832A_Latest</vt:lpstr>
      <vt:lpstr>A125618840A</vt:lpstr>
      <vt:lpstr>A125618840A_Data</vt:lpstr>
      <vt:lpstr>A125618840A_Latest</vt:lpstr>
      <vt:lpstr>A125618848V</vt:lpstr>
      <vt:lpstr>A125618848V_Data</vt:lpstr>
      <vt:lpstr>A125618848V_Latest</vt:lpstr>
      <vt:lpstr>A125618856V</vt:lpstr>
      <vt:lpstr>A125618856V_Data</vt:lpstr>
      <vt:lpstr>A125618856V_Latest</vt:lpstr>
      <vt:lpstr>A125618864V</vt:lpstr>
      <vt:lpstr>A125618864V_Data</vt:lpstr>
      <vt:lpstr>A125618864V_Latest</vt:lpstr>
      <vt:lpstr>A125618872V</vt:lpstr>
      <vt:lpstr>A125618872V_Data</vt:lpstr>
      <vt:lpstr>A125618872V_Latest</vt:lpstr>
      <vt:lpstr>A125618880V</vt:lpstr>
      <vt:lpstr>A125618880V_Data</vt:lpstr>
      <vt:lpstr>A125618880V_Latest</vt:lpstr>
      <vt:lpstr>A125618888L</vt:lpstr>
      <vt:lpstr>A125618888L_Data</vt:lpstr>
      <vt:lpstr>A125618888L_Latest</vt:lpstr>
      <vt:lpstr>A125618896L</vt:lpstr>
      <vt:lpstr>A125618896L_Data</vt:lpstr>
      <vt:lpstr>A125618896L_Latest</vt:lpstr>
      <vt:lpstr>A125618904A</vt:lpstr>
      <vt:lpstr>A125618904A_Data</vt:lpstr>
      <vt:lpstr>A125618904A_Latest</vt:lpstr>
      <vt:lpstr>A125618912A</vt:lpstr>
      <vt:lpstr>A125618912A_Data</vt:lpstr>
      <vt:lpstr>A125618912A_Latest</vt:lpstr>
      <vt:lpstr>A125618920A</vt:lpstr>
      <vt:lpstr>A125618920A_Data</vt:lpstr>
      <vt:lpstr>A125618920A_Latest</vt:lpstr>
      <vt:lpstr>A125618928V</vt:lpstr>
      <vt:lpstr>A125618928V_Data</vt:lpstr>
      <vt:lpstr>A125618928V_Latest</vt:lpstr>
      <vt:lpstr>A125618936V</vt:lpstr>
      <vt:lpstr>A125618936V_Data</vt:lpstr>
      <vt:lpstr>A125618936V_Latest</vt:lpstr>
      <vt:lpstr>A125618944V</vt:lpstr>
      <vt:lpstr>A125618944V_Data</vt:lpstr>
      <vt:lpstr>A125618944V_Latest</vt:lpstr>
      <vt:lpstr>A125618952V</vt:lpstr>
      <vt:lpstr>A125618952V_Data</vt:lpstr>
      <vt:lpstr>A125618952V_Latest</vt:lpstr>
      <vt:lpstr>A125618960V</vt:lpstr>
      <vt:lpstr>A125618960V_Data</vt:lpstr>
      <vt:lpstr>A125618960V_Latest</vt:lpstr>
      <vt:lpstr>A125618968L</vt:lpstr>
      <vt:lpstr>A125618968L_Data</vt:lpstr>
      <vt:lpstr>A125618968L_Latest</vt:lpstr>
      <vt:lpstr>A125618976L</vt:lpstr>
      <vt:lpstr>A125618976L_Data</vt:lpstr>
      <vt:lpstr>A125618976L_Latest</vt:lpstr>
      <vt:lpstr>A125618984L</vt:lpstr>
      <vt:lpstr>A125618984L_Data</vt:lpstr>
      <vt:lpstr>A125618984L_Latest</vt:lpstr>
      <vt:lpstr>A125618992L</vt:lpstr>
      <vt:lpstr>A125618992L_Data</vt:lpstr>
      <vt:lpstr>A125618992L_Latest</vt:lpstr>
      <vt:lpstr>A125619000C</vt:lpstr>
      <vt:lpstr>A125619000C_Data</vt:lpstr>
      <vt:lpstr>A125619000C_Latest</vt:lpstr>
      <vt:lpstr>A125619008W</vt:lpstr>
      <vt:lpstr>A125619008W_Data</vt:lpstr>
      <vt:lpstr>A125619008W_Latest</vt:lpstr>
      <vt:lpstr>A125619016W</vt:lpstr>
      <vt:lpstr>A125619016W_Data</vt:lpstr>
      <vt:lpstr>A125619016W_Latest</vt:lpstr>
      <vt:lpstr>A125619024W</vt:lpstr>
      <vt:lpstr>A125619024W_Data</vt:lpstr>
      <vt:lpstr>A125619024W_Latest</vt:lpstr>
      <vt:lpstr>A125619032W</vt:lpstr>
      <vt:lpstr>A125619032W_Data</vt:lpstr>
      <vt:lpstr>A125619032W_Latest</vt:lpstr>
      <vt:lpstr>A125619040W</vt:lpstr>
      <vt:lpstr>A125619040W_Data</vt:lpstr>
      <vt:lpstr>A125619040W_Latest</vt:lpstr>
      <vt:lpstr>A125619048R</vt:lpstr>
      <vt:lpstr>A125619048R_Data</vt:lpstr>
      <vt:lpstr>A125619048R_Latest</vt:lpstr>
      <vt:lpstr>A125619056R</vt:lpstr>
      <vt:lpstr>A125619056R_Data</vt:lpstr>
      <vt:lpstr>A125619056R_Latest</vt:lpstr>
      <vt:lpstr>A125619064R</vt:lpstr>
      <vt:lpstr>A125619064R_Data</vt:lpstr>
      <vt:lpstr>A125619064R_Latest</vt:lpstr>
      <vt:lpstr>A125619072R</vt:lpstr>
      <vt:lpstr>A125619072R_Data</vt:lpstr>
      <vt:lpstr>A125619072R_Latest</vt:lpstr>
      <vt:lpstr>A125619080R</vt:lpstr>
      <vt:lpstr>A125619080R_Data</vt:lpstr>
      <vt:lpstr>A125619080R_Latest</vt:lpstr>
      <vt:lpstr>A125619088J</vt:lpstr>
      <vt:lpstr>A125619088J_Data</vt:lpstr>
      <vt:lpstr>A125619088J_Latest</vt:lpstr>
      <vt:lpstr>A125619096J</vt:lpstr>
      <vt:lpstr>A125619096J_Data</vt:lpstr>
      <vt:lpstr>A125619096J_Latest</vt:lpstr>
      <vt:lpstr>A125619104W</vt:lpstr>
      <vt:lpstr>A125619104W_Data</vt:lpstr>
      <vt:lpstr>A125619104W_Latest</vt:lpstr>
      <vt:lpstr>A125619112W</vt:lpstr>
      <vt:lpstr>A125619112W_Data</vt:lpstr>
      <vt:lpstr>A125619112W_Latest</vt:lpstr>
      <vt:lpstr>A125619120W</vt:lpstr>
      <vt:lpstr>A125619120W_Data</vt:lpstr>
      <vt:lpstr>A125619120W_Latest</vt:lpstr>
      <vt:lpstr>A125619128R</vt:lpstr>
      <vt:lpstr>A125619128R_Data</vt:lpstr>
      <vt:lpstr>A125619128R_Latest</vt:lpstr>
      <vt:lpstr>A125619136R</vt:lpstr>
      <vt:lpstr>A125619136R_Data</vt:lpstr>
      <vt:lpstr>A125619136R_Latest</vt:lpstr>
      <vt:lpstr>A125619144R</vt:lpstr>
      <vt:lpstr>A125619144R_Data</vt:lpstr>
      <vt:lpstr>A125619144R_Latest</vt:lpstr>
      <vt:lpstr>A125619152R</vt:lpstr>
      <vt:lpstr>A125619152R_Data</vt:lpstr>
      <vt:lpstr>A125619152R_Latest</vt:lpstr>
      <vt:lpstr>A125619160R</vt:lpstr>
      <vt:lpstr>A125619160R_Data</vt:lpstr>
      <vt:lpstr>A125619160R_Latest</vt:lpstr>
      <vt:lpstr>A125619168J</vt:lpstr>
      <vt:lpstr>A125619168J_Data</vt:lpstr>
      <vt:lpstr>A125619168J_Latest</vt:lpstr>
      <vt:lpstr>A125619176J</vt:lpstr>
      <vt:lpstr>A125619176J_Data</vt:lpstr>
      <vt:lpstr>A125619176J_Latest</vt:lpstr>
      <vt:lpstr>A125619184J</vt:lpstr>
      <vt:lpstr>A125619184J_Data</vt:lpstr>
      <vt:lpstr>A125619184J_Latest</vt:lpstr>
      <vt:lpstr>A125619192J</vt:lpstr>
      <vt:lpstr>A125619192J_Data</vt:lpstr>
      <vt:lpstr>A125619192J_Latest</vt:lpstr>
      <vt:lpstr>A125619200W</vt:lpstr>
      <vt:lpstr>A125619200W_Data</vt:lpstr>
      <vt:lpstr>A125619200W_Latest</vt:lpstr>
      <vt:lpstr>A125619208R</vt:lpstr>
      <vt:lpstr>A125619208R_Data</vt:lpstr>
      <vt:lpstr>A125619208R_Latest</vt:lpstr>
      <vt:lpstr>A125619216R</vt:lpstr>
      <vt:lpstr>A125619216R_Data</vt:lpstr>
      <vt:lpstr>A125619216R_Latest</vt:lpstr>
      <vt:lpstr>A125619224R</vt:lpstr>
      <vt:lpstr>A125619224R_Data</vt:lpstr>
      <vt:lpstr>A125619224R_Latest</vt:lpstr>
      <vt:lpstr>A125619232R</vt:lpstr>
      <vt:lpstr>A125619232R_Data</vt:lpstr>
      <vt:lpstr>A125619232R_Latest</vt:lpstr>
      <vt:lpstr>A125619240R</vt:lpstr>
      <vt:lpstr>A125619240R_Data</vt:lpstr>
      <vt:lpstr>A125619240R_Latest</vt:lpstr>
      <vt:lpstr>A125619248J</vt:lpstr>
      <vt:lpstr>A125619248J_Data</vt:lpstr>
      <vt:lpstr>A125619248J_Latest</vt:lpstr>
      <vt:lpstr>A125619256J</vt:lpstr>
      <vt:lpstr>A125619256J_Data</vt:lpstr>
      <vt:lpstr>A125619256J_Latest</vt:lpstr>
      <vt:lpstr>A125619264J</vt:lpstr>
      <vt:lpstr>A125619264J_Data</vt:lpstr>
      <vt:lpstr>A125619264J_Latest</vt:lpstr>
      <vt:lpstr>A125619272J</vt:lpstr>
      <vt:lpstr>A125619272J_Data</vt:lpstr>
      <vt:lpstr>A125619272J_Latest</vt:lpstr>
      <vt:lpstr>A125619280J</vt:lpstr>
      <vt:lpstr>A125619280J_Data</vt:lpstr>
      <vt:lpstr>A125619280J_Latest</vt:lpstr>
      <vt:lpstr>A125619288A</vt:lpstr>
      <vt:lpstr>A125619288A_Data</vt:lpstr>
      <vt:lpstr>A125619288A_Latest</vt:lpstr>
      <vt:lpstr>A125619296A</vt:lpstr>
      <vt:lpstr>A125619296A_Data</vt:lpstr>
      <vt:lpstr>A125619296A_Latest</vt:lpstr>
      <vt:lpstr>A125619304R</vt:lpstr>
      <vt:lpstr>A125619304R_Data</vt:lpstr>
      <vt:lpstr>A125619304R_Latest</vt:lpstr>
      <vt:lpstr>A125619312R</vt:lpstr>
      <vt:lpstr>A125619312R_Data</vt:lpstr>
      <vt:lpstr>A125619312R_Latest</vt:lpstr>
      <vt:lpstr>A125619320R</vt:lpstr>
      <vt:lpstr>A125619320R_Data</vt:lpstr>
      <vt:lpstr>A125619320R_Latest</vt:lpstr>
      <vt:lpstr>A125619328J</vt:lpstr>
      <vt:lpstr>A125619328J_Data</vt:lpstr>
      <vt:lpstr>A125619328J_Latest</vt:lpstr>
      <vt:lpstr>A125619336J</vt:lpstr>
      <vt:lpstr>A125619336J_Data</vt:lpstr>
      <vt:lpstr>A125619336J_Latest</vt:lpstr>
      <vt:lpstr>A125619344J</vt:lpstr>
      <vt:lpstr>A125619344J_Data</vt:lpstr>
      <vt:lpstr>A125619344J_Latest</vt:lpstr>
      <vt:lpstr>A125619352J</vt:lpstr>
      <vt:lpstr>A125619352J_Data</vt:lpstr>
      <vt:lpstr>A125619352J_Latest</vt:lpstr>
      <vt:lpstr>A125619360J</vt:lpstr>
      <vt:lpstr>A125619360J_Data</vt:lpstr>
      <vt:lpstr>A125619360J_Latest</vt:lpstr>
      <vt:lpstr>A125619368A</vt:lpstr>
      <vt:lpstr>A125619368A_Data</vt:lpstr>
      <vt:lpstr>A125619368A_Latest</vt:lpstr>
      <vt:lpstr>A125619376A</vt:lpstr>
      <vt:lpstr>A125619376A_Data</vt:lpstr>
      <vt:lpstr>A125619376A_Latest</vt:lpstr>
      <vt:lpstr>A125619384A</vt:lpstr>
      <vt:lpstr>A125619384A_Data</vt:lpstr>
      <vt:lpstr>A125619384A_Latest</vt:lpstr>
      <vt:lpstr>A125619392A</vt:lpstr>
      <vt:lpstr>A125619392A_Data</vt:lpstr>
      <vt:lpstr>A125619392A_Latest</vt:lpstr>
      <vt:lpstr>A125619400R</vt:lpstr>
      <vt:lpstr>A125619400R_Data</vt:lpstr>
      <vt:lpstr>A125619400R_Latest</vt:lpstr>
      <vt:lpstr>A125619408J</vt:lpstr>
      <vt:lpstr>A125619408J_Data</vt:lpstr>
      <vt:lpstr>A125619408J_Latest</vt:lpstr>
      <vt:lpstr>A125619416J</vt:lpstr>
      <vt:lpstr>A125619416J_Data</vt:lpstr>
      <vt:lpstr>A125619416J_Latest</vt:lpstr>
      <vt:lpstr>A125619424J</vt:lpstr>
      <vt:lpstr>A125619424J_Data</vt:lpstr>
      <vt:lpstr>A125619424J_Latest</vt:lpstr>
      <vt:lpstr>A125619432J</vt:lpstr>
      <vt:lpstr>A125619432J_Data</vt:lpstr>
      <vt:lpstr>A125619432J_Latest</vt:lpstr>
      <vt:lpstr>A125619440J</vt:lpstr>
      <vt:lpstr>A125619440J_Data</vt:lpstr>
      <vt:lpstr>A125619440J_Latest</vt:lpstr>
      <vt:lpstr>A125619448A</vt:lpstr>
      <vt:lpstr>A125619448A_Data</vt:lpstr>
      <vt:lpstr>A125619448A_Latest</vt:lpstr>
      <vt:lpstr>A125619456A</vt:lpstr>
      <vt:lpstr>A125619456A_Data</vt:lpstr>
      <vt:lpstr>A125619456A_Latest</vt:lpstr>
      <vt:lpstr>A125619464A</vt:lpstr>
      <vt:lpstr>A125619464A_Data</vt:lpstr>
      <vt:lpstr>A125619464A_Latest</vt:lpstr>
      <vt:lpstr>A125619472A</vt:lpstr>
      <vt:lpstr>A125619472A_Data</vt:lpstr>
      <vt:lpstr>A125619472A_Latest</vt:lpstr>
      <vt:lpstr>A125619480A</vt:lpstr>
      <vt:lpstr>A125619480A_Data</vt:lpstr>
      <vt:lpstr>A125619480A_Latest</vt:lpstr>
      <vt:lpstr>A125619488V</vt:lpstr>
      <vt:lpstr>A125619488V_Data</vt:lpstr>
      <vt:lpstr>A125619488V_Latest</vt:lpstr>
      <vt:lpstr>A125619496V</vt:lpstr>
      <vt:lpstr>A125619496V_Data</vt:lpstr>
      <vt:lpstr>A125619496V_Latest</vt:lpstr>
      <vt:lpstr>A125619504J</vt:lpstr>
      <vt:lpstr>A125619504J_Data</vt:lpstr>
      <vt:lpstr>A125619504J_Latest</vt:lpstr>
      <vt:lpstr>A125619512J</vt:lpstr>
      <vt:lpstr>A125619512J_Data</vt:lpstr>
      <vt:lpstr>A125619512J_Latest</vt:lpstr>
      <vt:lpstr>A125619520J</vt:lpstr>
      <vt:lpstr>A125619520J_Data</vt:lpstr>
      <vt:lpstr>A125619520J_Latest</vt:lpstr>
      <vt:lpstr>A125619528A</vt:lpstr>
      <vt:lpstr>A125619528A_Data</vt:lpstr>
      <vt:lpstr>A125619528A_Latest</vt:lpstr>
      <vt:lpstr>A125619536A</vt:lpstr>
      <vt:lpstr>A125619536A_Data</vt:lpstr>
      <vt:lpstr>A125619536A_Latest</vt:lpstr>
      <vt:lpstr>A125619544A</vt:lpstr>
      <vt:lpstr>A125619544A_Data</vt:lpstr>
      <vt:lpstr>A125619544A_Latest</vt:lpstr>
      <vt:lpstr>A125619552A</vt:lpstr>
      <vt:lpstr>A125619552A_Data</vt:lpstr>
      <vt:lpstr>A125619552A_Latest</vt:lpstr>
      <vt:lpstr>A125619560A</vt:lpstr>
      <vt:lpstr>A125619560A_Data</vt:lpstr>
      <vt:lpstr>A125619560A_Latest</vt:lpstr>
      <vt:lpstr>A125619568V</vt:lpstr>
      <vt:lpstr>A125619568V_Data</vt:lpstr>
      <vt:lpstr>A125619568V_Latest</vt:lpstr>
      <vt:lpstr>A125619576V</vt:lpstr>
      <vt:lpstr>A125619576V_Data</vt:lpstr>
      <vt:lpstr>A125619576V_Latest</vt:lpstr>
      <vt:lpstr>A125619584V</vt:lpstr>
      <vt:lpstr>A125619584V_Data</vt:lpstr>
      <vt:lpstr>A125619584V_Latest</vt:lpstr>
      <vt:lpstr>A125619592V</vt:lpstr>
      <vt:lpstr>A125619592V_Data</vt:lpstr>
      <vt:lpstr>A125619592V_Latest</vt:lpstr>
      <vt:lpstr>A125619600J</vt:lpstr>
      <vt:lpstr>A125619600J_Data</vt:lpstr>
      <vt:lpstr>A125619600J_Latest</vt:lpstr>
      <vt:lpstr>A125619608A</vt:lpstr>
      <vt:lpstr>A125619608A_Data</vt:lpstr>
      <vt:lpstr>A125619608A_Latest</vt:lpstr>
      <vt:lpstr>A125619616A</vt:lpstr>
      <vt:lpstr>A125619616A_Data</vt:lpstr>
      <vt:lpstr>A125619616A_Latest</vt:lpstr>
      <vt:lpstr>A125619624A</vt:lpstr>
      <vt:lpstr>A125619624A_Data</vt:lpstr>
      <vt:lpstr>A125619624A_Latest</vt:lpstr>
      <vt:lpstr>A125619632A</vt:lpstr>
      <vt:lpstr>A125619632A_Data</vt:lpstr>
      <vt:lpstr>A125619632A_Latest</vt:lpstr>
      <vt:lpstr>A125619640A</vt:lpstr>
      <vt:lpstr>A125619640A_Data</vt:lpstr>
      <vt:lpstr>A125619640A_Latest</vt:lpstr>
      <vt:lpstr>A125619648V</vt:lpstr>
      <vt:lpstr>A125619648V_Data</vt:lpstr>
      <vt:lpstr>A125619648V_Latest</vt:lpstr>
      <vt:lpstr>A125619656V</vt:lpstr>
      <vt:lpstr>A125619656V_Data</vt:lpstr>
      <vt:lpstr>A125619656V_Latest</vt:lpstr>
      <vt:lpstr>A125619664V</vt:lpstr>
      <vt:lpstr>A125619664V_Data</vt:lpstr>
      <vt:lpstr>A125619664V_Latest</vt:lpstr>
      <vt:lpstr>A125619672V</vt:lpstr>
      <vt:lpstr>A125619672V_Data</vt:lpstr>
      <vt:lpstr>A125619672V_Latest</vt:lpstr>
      <vt:lpstr>A125619680V</vt:lpstr>
      <vt:lpstr>A125619680V_Data</vt:lpstr>
      <vt:lpstr>A125619680V_Latest</vt:lpstr>
      <vt:lpstr>A125619688L</vt:lpstr>
      <vt:lpstr>A125619688L_Data</vt:lpstr>
      <vt:lpstr>A125619688L_Latest</vt:lpstr>
      <vt:lpstr>A125619696L</vt:lpstr>
      <vt:lpstr>A125619696L_Data</vt:lpstr>
      <vt:lpstr>A125619696L_Latest</vt:lpstr>
      <vt:lpstr>A125619704A</vt:lpstr>
      <vt:lpstr>A125619704A_Data</vt:lpstr>
      <vt:lpstr>A125619704A_Latest</vt:lpstr>
      <vt:lpstr>A125619712A</vt:lpstr>
      <vt:lpstr>A125619712A_Data</vt:lpstr>
      <vt:lpstr>A125619712A_Latest</vt:lpstr>
      <vt:lpstr>A125619720A</vt:lpstr>
      <vt:lpstr>A125619720A_Data</vt:lpstr>
      <vt:lpstr>A125619720A_Latest</vt:lpstr>
      <vt:lpstr>A125619728V</vt:lpstr>
      <vt:lpstr>A125619728V_Data</vt:lpstr>
      <vt:lpstr>A125619728V_Latest</vt:lpstr>
      <vt:lpstr>A125619736V</vt:lpstr>
      <vt:lpstr>A125619736V_Data</vt:lpstr>
      <vt:lpstr>A125619736V_Latest</vt:lpstr>
      <vt:lpstr>A125619744V</vt:lpstr>
      <vt:lpstr>A125619744V_Data</vt:lpstr>
      <vt:lpstr>A125619744V_Latest</vt:lpstr>
      <vt:lpstr>A125619752V</vt:lpstr>
      <vt:lpstr>A125619752V_Data</vt:lpstr>
      <vt:lpstr>A125619752V_Latest</vt:lpstr>
      <vt:lpstr>A125619760V</vt:lpstr>
      <vt:lpstr>A125619760V_Data</vt:lpstr>
      <vt:lpstr>A125619760V_Latest</vt:lpstr>
      <vt:lpstr>A125619768L</vt:lpstr>
      <vt:lpstr>A125619768L_Data</vt:lpstr>
      <vt:lpstr>A125619768L_Latest</vt:lpstr>
      <vt:lpstr>A125619776L</vt:lpstr>
      <vt:lpstr>A125619776L_Data</vt:lpstr>
      <vt:lpstr>A125619776L_Latest</vt:lpstr>
      <vt:lpstr>A125619784L</vt:lpstr>
      <vt:lpstr>A125619784L_Data</vt:lpstr>
      <vt:lpstr>A125619784L_Latest</vt:lpstr>
      <vt:lpstr>A125619792L</vt:lpstr>
      <vt:lpstr>A125619792L_Data</vt:lpstr>
      <vt:lpstr>A125619792L_Latest</vt:lpstr>
      <vt:lpstr>A125619800A</vt:lpstr>
      <vt:lpstr>A125619800A_Data</vt:lpstr>
      <vt:lpstr>A125619800A_Latest</vt:lpstr>
      <vt:lpstr>A125619808V</vt:lpstr>
      <vt:lpstr>A125619808V_Data</vt:lpstr>
      <vt:lpstr>A125619808V_Latest</vt:lpstr>
      <vt:lpstr>A125619816V</vt:lpstr>
      <vt:lpstr>A125619816V_Data</vt:lpstr>
      <vt:lpstr>A125619816V_Latest</vt:lpstr>
      <vt:lpstr>A125619824V</vt:lpstr>
      <vt:lpstr>A125619824V_Data</vt:lpstr>
      <vt:lpstr>A125619824V_Latest</vt:lpstr>
      <vt:lpstr>A125619832V</vt:lpstr>
      <vt:lpstr>A125619832V_Data</vt:lpstr>
      <vt:lpstr>A125619832V_Latest</vt:lpstr>
      <vt:lpstr>A125619840V</vt:lpstr>
      <vt:lpstr>A125619840V_Data</vt:lpstr>
      <vt:lpstr>A125619840V_Latest</vt:lpstr>
      <vt:lpstr>A125619848L</vt:lpstr>
      <vt:lpstr>A125619848L_Data</vt:lpstr>
      <vt:lpstr>A125619848L_Latest</vt:lpstr>
      <vt:lpstr>A125619856L</vt:lpstr>
      <vt:lpstr>A125619856L_Data</vt:lpstr>
      <vt:lpstr>A125619856L_Latest</vt:lpstr>
      <vt:lpstr>A125619864L</vt:lpstr>
      <vt:lpstr>A125619864L_Data</vt:lpstr>
      <vt:lpstr>A125619864L_Latest</vt:lpstr>
      <vt:lpstr>A125619872L</vt:lpstr>
      <vt:lpstr>A125619872L_Data</vt:lpstr>
      <vt:lpstr>A125619872L_Latest</vt:lpstr>
      <vt:lpstr>A125619880L</vt:lpstr>
      <vt:lpstr>A125619880L_Data</vt:lpstr>
      <vt:lpstr>A125619880L_Latest</vt:lpstr>
      <vt:lpstr>A125619888F</vt:lpstr>
      <vt:lpstr>A125619888F_Data</vt:lpstr>
      <vt:lpstr>A125619888F_Latest</vt:lpstr>
      <vt:lpstr>A125619896F</vt:lpstr>
      <vt:lpstr>A125619896F_Data</vt:lpstr>
      <vt:lpstr>A125619896F_Latest</vt:lpstr>
      <vt:lpstr>A125619904V</vt:lpstr>
      <vt:lpstr>A125619904V_Data</vt:lpstr>
      <vt:lpstr>A125619904V_Latest</vt:lpstr>
      <vt:lpstr>A125619912V</vt:lpstr>
      <vt:lpstr>A125619912V_Data</vt:lpstr>
      <vt:lpstr>A125619912V_Latest</vt:lpstr>
      <vt:lpstr>A125619920V</vt:lpstr>
      <vt:lpstr>A125619920V_Data</vt:lpstr>
      <vt:lpstr>A125619920V_Latest</vt:lpstr>
      <vt:lpstr>A125619928L</vt:lpstr>
      <vt:lpstr>A125619928L_Data</vt:lpstr>
      <vt:lpstr>A125619928L_Latest</vt:lpstr>
      <vt:lpstr>A125619936L</vt:lpstr>
      <vt:lpstr>A125619936L_Data</vt:lpstr>
      <vt:lpstr>A125619936L_Latest</vt:lpstr>
      <vt:lpstr>A125619944L</vt:lpstr>
      <vt:lpstr>A125619944L_Data</vt:lpstr>
      <vt:lpstr>A125619944L_Latest</vt:lpstr>
      <vt:lpstr>A125619952L</vt:lpstr>
      <vt:lpstr>A125619952L_Data</vt:lpstr>
      <vt:lpstr>A125619952L_Latest</vt:lpstr>
      <vt:lpstr>A125619960L</vt:lpstr>
      <vt:lpstr>A125619960L_Data</vt:lpstr>
      <vt:lpstr>A125619960L_Latest</vt:lpstr>
      <vt:lpstr>A125619968F</vt:lpstr>
      <vt:lpstr>A125619968F_Data</vt:lpstr>
      <vt:lpstr>A125619968F_Latest</vt:lpstr>
      <vt:lpstr>A125619976F</vt:lpstr>
      <vt:lpstr>A125619976F_Data</vt:lpstr>
      <vt:lpstr>A125619976F_Latest</vt:lpstr>
      <vt:lpstr>A125619984F</vt:lpstr>
      <vt:lpstr>A125619984F_Data</vt:lpstr>
      <vt:lpstr>A125619984F_Latest</vt:lpstr>
      <vt:lpstr>A125619992F</vt:lpstr>
      <vt:lpstr>A125619992F_Data</vt:lpstr>
      <vt:lpstr>A125619992F_Latest</vt:lpstr>
      <vt:lpstr>A125620000A</vt:lpstr>
      <vt:lpstr>A125620000A_Data</vt:lpstr>
      <vt:lpstr>A125620000A_Latest</vt:lpstr>
      <vt:lpstr>A125620008V</vt:lpstr>
      <vt:lpstr>A125620008V_Data</vt:lpstr>
      <vt:lpstr>A125620008V_Latest</vt:lpstr>
      <vt:lpstr>A125620016V</vt:lpstr>
      <vt:lpstr>A125620016V_Data</vt:lpstr>
      <vt:lpstr>A125620016V_Latest</vt:lpstr>
      <vt:lpstr>A125620024V</vt:lpstr>
      <vt:lpstr>A125620024V_Data</vt:lpstr>
      <vt:lpstr>A125620024V_Latest</vt:lpstr>
      <vt:lpstr>A125620032V</vt:lpstr>
      <vt:lpstr>A125620032V_Data</vt:lpstr>
      <vt:lpstr>A125620032V_Latest</vt:lpstr>
      <vt:lpstr>A125620040V</vt:lpstr>
      <vt:lpstr>A125620040V_Data</vt:lpstr>
      <vt:lpstr>A125620040V_Latest</vt:lpstr>
      <vt:lpstr>A125620048L</vt:lpstr>
      <vt:lpstr>A125620048L_Data</vt:lpstr>
      <vt:lpstr>A125620048L_Latest</vt:lpstr>
      <vt:lpstr>A125620056L</vt:lpstr>
      <vt:lpstr>A125620056L_Data</vt:lpstr>
      <vt:lpstr>A125620056L_Latest</vt:lpstr>
      <vt:lpstr>A125620064L</vt:lpstr>
      <vt:lpstr>A125620064L_Data</vt:lpstr>
      <vt:lpstr>A125620064L_Latest</vt:lpstr>
      <vt:lpstr>A125620072L</vt:lpstr>
      <vt:lpstr>A125620072L_Data</vt:lpstr>
      <vt:lpstr>A125620072L_Latest</vt:lpstr>
      <vt:lpstr>A125620080L</vt:lpstr>
      <vt:lpstr>A125620080L_Data</vt:lpstr>
      <vt:lpstr>A125620080L_Latest</vt:lpstr>
      <vt:lpstr>A125620088F</vt:lpstr>
      <vt:lpstr>A125620088F_Data</vt:lpstr>
      <vt:lpstr>A125620088F_Latest</vt:lpstr>
      <vt:lpstr>A125620096F</vt:lpstr>
      <vt:lpstr>A125620096F_Data</vt:lpstr>
      <vt:lpstr>A125620096F_Latest</vt:lpstr>
      <vt:lpstr>A125620104V</vt:lpstr>
      <vt:lpstr>A125620104V_Data</vt:lpstr>
      <vt:lpstr>A125620104V_Latest</vt:lpstr>
      <vt:lpstr>A125620112V</vt:lpstr>
      <vt:lpstr>A125620112V_Data</vt:lpstr>
      <vt:lpstr>A125620112V_Latest</vt:lpstr>
      <vt:lpstr>A125620120V</vt:lpstr>
      <vt:lpstr>A125620120V_Data</vt:lpstr>
      <vt:lpstr>A125620120V_Latest</vt:lpstr>
      <vt:lpstr>A125620128L</vt:lpstr>
      <vt:lpstr>A125620128L_Data</vt:lpstr>
      <vt:lpstr>A125620128L_Latest</vt:lpstr>
      <vt:lpstr>A125620136L</vt:lpstr>
      <vt:lpstr>A125620136L_Data</vt:lpstr>
      <vt:lpstr>A125620136L_Latest</vt:lpstr>
      <vt:lpstr>A125620144L</vt:lpstr>
      <vt:lpstr>A125620144L_Data</vt:lpstr>
      <vt:lpstr>A125620144L_Latest</vt:lpstr>
      <vt:lpstr>A125620152L</vt:lpstr>
      <vt:lpstr>A125620152L_Data</vt:lpstr>
      <vt:lpstr>A125620152L_Latest</vt:lpstr>
      <vt:lpstr>A125620160L</vt:lpstr>
      <vt:lpstr>A125620160L_Data</vt:lpstr>
      <vt:lpstr>A125620160L_Latest</vt:lpstr>
      <vt:lpstr>A125620168F</vt:lpstr>
      <vt:lpstr>A125620168F_Data</vt:lpstr>
      <vt:lpstr>A125620168F_Latest</vt:lpstr>
      <vt:lpstr>A125620176F</vt:lpstr>
      <vt:lpstr>A125620176F_Data</vt:lpstr>
      <vt:lpstr>A125620176F_Latest</vt:lpstr>
      <vt:lpstr>A125620184F</vt:lpstr>
      <vt:lpstr>A125620184F_Data</vt:lpstr>
      <vt:lpstr>A125620184F_Latest</vt:lpstr>
      <vt:lpstr>A125620192F</vt:lpstr>
      <vt:lpstr>A125620192F_Data</vt:lpstr>
      <vt:lpstr>A125620192F_Latest</vt:lpstr>
      <vt:lpstr>A125620200V</vt:lpstr>
      <vt:lpstr>A125620200V_Data</vt:lpstr>
      <vt:lpstr>A125620200V_Latest</vt:lpstr>
      <vt:lpstr>A125620208L</vt:lpstr>
      <vt:lpstr>A125620208L_Data</vt:lpstr>
      <vt:lpstr>A125620208L_Latest</vt:lpstr>
      <vt:lpstr>A125620216L</vt:lpstr>
      <vt:lpstr>A125620216L_Data</vt:lpstr>
      <vt:lpstr>A125620216L_Latest</vt:lpstr>
      <vt:lpstr>A125620224L</vt:lpstr>
      <vt:lpstr>A125620224L_Data</vt:lpstr>
      <vt:lpstr>A125620224L_Latest</vt:lpstr>
      <vt:lpstr>A125620232L</vt:lpstr>
      <vt:lpstr>A125620232L_Data</vt:lpstr>
      <vt:lpstr>A125620232L_Latest</vt:lpstr>
      <vt:lpstr>A125620240L</vt:lpstr>
      <vt:lpstr>A125620240L_Data</vt:lpstr>
      <vt:lpstr>A125620240L_Latest</vt:lpstr>
      <vt:lpstr>A125620248F</vt:lpstr>
      <vt:lpstr>A125620248F_Data</vt:lpstr>
      <vt:lpstr>A125620248F_Latest</vt:lpstr>
      <vt:lpstr>A125620256F</vt:lpstr>
      <vt:lpstr>A125620256F_Data</vt:lpstr>
      <vt:lpstr>A125620256F_Latest</vt:lpstr>
      <vt:lpstr>A125620264F</vt:lpstr>
      <vt:lpstr>A125620264F_Data</vt:lpstr>
      <vt:lpstr>A125620264F_Latest</vt:lpstr>
      <vt:lpstr>A125620272F</vt:lpstr>
      <vt:lpstr>A125620272F_Data</vt:lpstr>
      <vt:lpstr>A125620272F_Latest</vt:lpstr>
      <vt:lpstr>A125620280F</vt:lpstr>
      <vt:lpstr>A125620280F_Data</vt:lpstr>
      <vt:lpstr>A125620280F_Latest</vt:lpstr>
      <vt:lpstr>A125620288X</vt:lpstr>
      <vt:lpstr>A125620288X_Data</vt:lpstr>
      <vt:lpstr>A125620288X_Latest</vt:lpstr>
      <vt:lpstr>A125620296X</vt:lpstr>
      <vt:lpstr>A125620296X_Data</vt:lpstr>
      <vt:lpstr>A125620296X_Latest</vt:lpstr>
      <vt:lpstr>A125620304L</vt:lpstr>
      <vt:lpstr>A125620304L_Data</vt:lpstr>
      <vt:lpstr>A125620304L_Latest</vt:lpstr>
      <vt:lpstr>A125620312L</vt:lpstr>
      <vt:lpstr>A125620312L_Data</vt:lpstr>
      <vt:lpstr>A125620312L_Latest</vt:lpstr>
      <vt:lpstr>A125620320L</vt:lpstr>
      <vt:lpstr>A125620320L_Data</vt:lpstr>
      <vt:lpstr>A125620320L_Latest</vt:lpstr>
      <vt:lpstr>A125620328F</vt:lpstr>
      <vt:lpstr>A125620328F_Data</vt:lpstr>
      <vt:lpstr>A125620328F_Latest</vt:lpstr>
      <vt:lpstr>A125620336F</vt:lpstr>
      <vt:lpstr>A125620336F_Data</vt:lpstr>
      <vt:lpstr>A125620336F_Latest</vt:lpstr>
      <vt:lpstr>A125620344F</vt:lpstr>
      <vt:lpstr>A125620344F_Data</vt:lpstr>
      <vt:lpstr>A125620344F_Latest</vt:lpstr>
      <vt:lpstr>A125620352F</vt:lpstr>
      <vt:lpstr>A125620352F_Data</vt:lpstr>
      <vt:lpstr>A125620352F_Latest</vt:lpstr>
      <vt:lpstr>A125620360F</vt:lpstr>
      <vt:lpstr>A125620360F_Data</vt:lpstr>
      <vt:lpstr>A125620360F_Latest</vt:lpstr>
      <vt:lpstr>A125620368X</vt:lpstr>
      <vt:lpstr>A125620368X_Data</vt:lpstr>
      <vt:lpstr>A125620368X_Latest</vt:lpstr>
      <vt:lpstr>A125620376X</vt:lpstr>
      <vt:lpstr>A125620376X_Data</vt:lpstr>
      <vt:lpstr>A125620376X_Latest</vt:lpstr>
      <vt:lpstr>A125620384X</vt:lpstr>
      <vt:lpstr>A125620384X_Data</vt:lpstr>
      <vt:lpstr>A125620384X_Latest</vt:lpstr>
      <vt:lpstr>A125620392X</vt:lpstr>
      <vt:lpstr>A125620392X_Data</vt:lpstr>
      <vt:lpstr>A125620392X_Latest</vt:lpstr>
      <vt:lpstr>A125620400L</vt:lpstr>
      <vt:lpstr>A125620400L_Data</vt:lpstr>
      <vt:lpstr>A125620400L_Latest</vt:lpstr>
      <vt:lpstr>A125620408F</vt:lpstr>
      <vt:lpstr>A125620408F_Data</vt:lpstr>
      <vt:lpstr>A125620408F_Latest</vt:lpstr>
      <vt:lpstr>A125620416F</vt:lpstr>
      <vt:lpstr>A125620416F_Data</vt:lpstr>
      <vt:lpstr>A125620416F_Latest</vt:lpstr>
      <vt:lpstr>A125620424F</vt:lpstr>
      <vt:lpstr>A125620424F_Data</vt:lpstr>
      <vt:lpstr>A125620424F_Latest</vt:lpstr>
      <vt:lpstr>A125620432F</vt:lpstr>
      <vt:lpstr>A125620432F_Data</vt:lpstr>
      <vt:lpstr>A125620432F_Latest</vt:lpstr>
      <vt:lpstr>A125620440F</vt:lpstr>
      <vt:lpstr>A125620440F_Data</vt:lpstr>
      <vt:lpstr>A125620440F_Latest</vt:lpstr>
      <vt:lpstr>A125620448X</vt:lpstr>
      <vt:lpstr>A125620448X_Data</vt:lpstr>
      <vt:lpstr>A125620448X_Latest</vt:lpstr>
      <vt:lpstr>A125620456X</vt:lpstr>
      <vt:lpstr>A125620456X_Data</vt:lpstr>
      <vt:lpstr>A125620456X_Latest</vt:lpstr>
      <vt:lpstr>A125620464X</vt:lpstr>
      <vt:lpstr>A125620464X_Data</vt:lpstr>
      <vt:lpstr>A125620464X_Latest</vt:lpstr>
      <vt:lpstr>A125620472X</vt:lpstr>
      <vt:lpstr>A125620472X_Data</vt:lpstr>
      <vt:lpstr>A125620472X_Latest</vt:lpstr>
      <vt:lpstr>A125620480X</vt:lpstr>
      <vt:lpstr>A125620480X_Data</vt:lpstr>
      <vt:lpstr>A125620480X_Latest</vt:lpstr>
      <vt:lpstr>A125620488T</vt:lpstr>
      <vt:lpstr>A125620488T_Data</vt:lpstr>
      <vt:lpstr>A125620488T_Latest</vt:lpstr>
      <vt:lpstr>A125620496T</vt:lpstr>
      <vt:lpstr>A125620496T_Data</vt:lpstr>
      <vt:lpstr>A125620496T_Latest</vt:lpstr>
      <vt:lpstr>A125620504F</vt:lpstr>
      <vt:lpstr>A125620504F_Data</vt:lpstr>
      <vt:lpstr>A125620504F_Latest</vt:lpstr>
      <vt:lpstr>A125620512F</vt:lpstr>
      <vt:lpstr>A125620512F_Data</vt:lpstr>
      <vt:lpstr>A125620512F_Latest</vt:lpstr>
      <vt:lpstr>A125620520F</vt:lpstr>
      <vt:lpstr>A125620520F_Data</vt:lpstr>
      <vt:lpstr>A125620520F_Latest</vt:lpstr>
      <vt:lpstr>A125620528X</vt:lpstr>
      <vt:lpstr>A125620528X_Data</vt:lpstr>
      <vt:lpstr>A125620528X_Latest</vt:lpstr>
      <vt:lpstr>A125620536X</vt:lpstr>
      <vt:lpstr>A125620536X_Data</vt:lpstr>
      <vt:lpstr>A125620536X_Latest</vt:lpstr>
      <vt:lpstr>A125620544X</vt:lpstr>
      <vt:lpstr>A125620544X_Data</vt:lpstr>
      <vt:lpstr>A125620544X_Latest</vt:lpstr>
      <vt:lpstr>A125620552X</vt:lpstr>
      <vt:lpstr>A125620552X_Data</vt:lpstr>
      <vt:lpstr>A125620552X_Latest</vt:lpstr>
      <vt:lpstr>A125620560X</vt:lpstr>
      <vt:lpstr>A125620560X_Data</vt:lpstr>
      <vt:lpstr>A125620560X_Latest</vt:lpstr>
      <vt:lpstr>A125620568T</vt:lpstr>
      <vt:lpstr>A125620568T_Data</vt:lpstr>
      <vt:lpstr>A125620568T_Latest</vt:lpstr>
      <vt:lpstr>A125620576T</vt:lpstr>
      <vt:lpstr>A125620576T_Data</vt:lpstr>
      <vt:lpstr>A125620576T_Latest</vt:lpstr>
      <vt:lpstr>A125620584T</vt:lpstr>
      <vt:lpstr>A125620584T_Data</vt:lpstr>
      <vt:lpstr>A125620584T_Latest</vt:lpstr>
      <vt:lpstr>A125620592T</vt:lpstr>
      <vt:lpstr>A125620592T_Data</vt:lpstr>
      <vt:lpstr>A125620592T_Latest</vt:lpstr>
      <vt:lpstr>A125620600F</vt:lpstr>
      <vt:lpstr>A125620600F_Data</vt:lpstr>
      <vt:lpstr>A125620600F_Latest</vt:lpstr>
      <vt:lpstr>A125620608X</vt:lpstr>
      <vt:lpstr>A125620608X_Data</vt:lpstr>
      <vt:lpstr>A125620608X_Latest</vt:lpstr>
      <vt:lpstr>A125620616X</vt:lpstr>
      <vt:lpstr>A125620616X_Data</vt:lpstr>
      <vt:lpstr>A125620616X_Latest</vt:lpstr>
      <vt:lpstr>A125620624X</vt:lpstr>
      <vt:lpstr>A125620624X_Data</vt:lpstr>
      <vt:lpstr>A125620624X_Latest</vt:lpstr>
      <vt:lpstr>A125620632X</vt:lpstr>
      <vt:lpstr>A125620632X_Data</vt:lpstr>
      <vt:lpstr>A125620632X_Latest</vt:lpstr>
      <vt:lpstr>A125620640X</vt:lpstr>
      <vt:lpstr>A125620640X_Data</vt:lpstr>
      <vt:lpstr>A125620640X_Latest</vt:lpstr>
      <vt:lpstr>A125620648T</vt:lpstr>
      <vt:lpstr>A125620648T_Data</vt:lpstr>
      <vt:lpstr>A125620648T_Latest</vt:lpstr>
      <vt:lpstr>A125620656T</vt:lpstr>
      <vt:lpstr>A125620656T_Data</vt:lpstr>
      <vt:lpstr>A125620656T_Latest</vt:lpstr>
      <vt:lpstr>A125620664T</vt:lpstr>
      <vt:lpstr>A125620664T_Data</vt:lpstr>
      <vt:lpstr>A125620664T_Latest</vt:lpstr>
      <vt:lpstr>A125620672T</vt:lpstr>
      <vt:lpstr>A125620672T_Data</vt:lpstr>
      <vt:lpstr>A125620672T_Latest</vt:lpstr>
      <vt:lpstr>A125620680T</vt:lpstr>
      <vt:lpstr>A125620680T_Data</vt:lpstr>
      <vt:lpstr>A125620680T_Latest</vt:lpstr>
      <vt:lpstr>A125620688K</vt:lpstr>
      <vt:lpstr>A125620688K_Data</vt:lpstr>
      <vt:lpstr>A125620688K_Latest</vt:lpstr>
      <vt:lpstr>A125620696K</vt:lpstr>
      <vt:lpstr>A125620696K_Data</vt:lpstr>
      <vt:lpstr>A125620696K_Latest</vt:lpstr>
      <vt:lpstr>A125620704X</vt:lpstr>
      <vt:lpstr>A125620704X_Data</vt:lpstr>
      <vt:lpstr>A125620704X_Latest</vt:lpstr>
      <vt:lpstr>A125620712X</vt:lpstr>
      <vt:lpstr>A125620712X_Data</vt:lpstr>
      <vt:lpstr>A125620712X_Latest</vt:lpstr>
      <vt:lpstr>A125620720X</vt:lpstr>
      <vt:lpstr>A125620720X_Data</vt:lpstr>
      <vt:lpstr>A125620720X_Latest</vt:lpstr>
      <vt:lpstr>A125620728T</vt:lpstr>
      <vt:lpstr>A125620728T_Data</vt:lpstr>
      <vt:lpstr>A125620728T_Latest</vt:lpstr>
      <vt:lpstr>A125620736T</vt:lpstr>
      <vt:lpstr>A125620736T_Data</vt:lpstr>
      <vt:lpstr>A125620736T_Latest</vt:lpstr>
      <vt:lpstr>A125620744T</vt:lpstr>
      <vt:lpstr>A125620744T_Data</vt:lpstr>
      <vt:lpstr>A125620744T_Latest</vt:lpstr>
      <vt:lpstr>A125620752T</vt:lpstr>
      <vt:lpstr>A125620752T_Data</vt:lpstr>
      <vt:lpstr>A125620752T_Latest</vt:lpstr>
      <vt:lpstr>A125620760T</vt:lpstr>
      <vt:lpstr>A125620760T_Data</vt:lpstr>
      <vt:lpstr>A125620760T_Latest</vt:lpstr>
      <vt:lpstr>A125620768K</vt:lpstr>
      <vt:lpstr>A125620768K_Data</vt:lpstr>
      <vt:lpstr>A125620768K_Latest</vt:lpstr>
      <vt:lpstr>A125620776K</vt:lpstr>
      <vt:lpstr>A125620776K_Data</vt:lpstr>
      <vt:lpstr>A125620776K_Latest</vt:lpstr>
      <vt:lpstr>A125620784K</vt:lpstr>
      <vt:lpstr>A125620784K_Data</vt:lpstr>
      <vt:lpstr>A125620784K_Latest</vt:lpstr>
      <vt:lpstr>A125620792K</vt:lpstr>
      <vt:lpstr>A125620792K_Data</vt:lpstr>
      <vt:lpstr>A125620792K_Latest</vt:lpstr>
      <vt:lpstr>A125620800X</vt:lpstr>
      <vt:lpstr>A125620800X_Data</vt:lpstr>
      <vt:lpstr>A125620800X_Latest</vt:lpstr>
      <vt:lpstr>A125620808T</vt:lpstr>
      <vt:lpstr>A125620808T_Data</vt:lpstr>
      <vt:lpstr>A125620808T_Latest</vt:lpstr>
      <vt:lpstr>A125620816T</vt:lpstr>
      <vt:lpstr>A125620816T_Data</vt:lpstr>
      <vt:lpstr>A125620816T_Latest</vt:lpstr>
      <vt:lpstr>A125620824T</vt:lpstr>
      <vt:lpstr>A125620824T_Data</vt:lpstr>
      <vt:lpstr>A125620824T_Latest</vt:lpstr>
      <vt:lpstr>A125620832T</vt:lpstr>
      <vt:lpstr>A125620832T_Data</vt:lpstr>
      <vt:lpstr>A125620832T_Latest</vt:lpstr>
      <vt:lpstr>A125620840T</vt:lpstr>
      <vt:lpstr>A125620840T_Data</vt:lpstr>
      <vt:lpstr>A125620840T_Latest</vt:lpstr>
      <vt:lpstr>A125620848K</vt:lpstr>
      <vt:lpstr>A125620848K_Data</vt:lpstr>
      <vt:lpstr>A125620848K_Latest</vt:lpstr>
      <vt:lpstr>A125620856K</vt:lpstr>
      <vt:lpstr>A125620856K_Data</vt:lpstr>
      <vt:lpstr>A125620856K_Latest</vt:lpstr>
      <vt:lpstr>A125620864K</vt:lpstr>
      <vt:lpstr>A125620864K_Data</vt:lpstr>
      <vt:lpstr>A125620864K_Latest</vt:lpstr>
      <vt:lpstr>A125620872K</vt:lpstr>
      <vt:lpstr>A125620872K_Data</vt:lpstr>
      <vt:lpstr>A125620872K_Latest</vt:lpstr>
      <vt:lpstr>A125620880K</vt:lpstr>
      <vt:lpstr>A125620880K_Data</vt:lpstr>
      <vt:lpstr>A125620880K_Latest</vt:lpstr>
      <vt:lpstr>A125620888C</vt:lpstr>
      <vt:lpstr>A125620888C_Data</vt:lpstr>
      <vt:lpstr>A125620888C_Latest</vt:lpstr>
      <vt:lpstr>A125620896C</vt:lpstr>
      <vt:lpstr>A125620896C_Data</vt:lpstr>
      <vt:lpstr>A125620896C_Latest</vt:lpstr>
      <vt:lpstr>A125620904T</vt:lpstr>
      <vt:lpstr>A125620904T_Data</vt:lpstr>
      <vt:lpstr>A125620904T_Latest</vt:lpstr>
      <vt:lpstr>A125620912T</vt:lpstr>
      <vt:lpstr>A125620912T_Data</vt:lpstr>
      <vt:lpstr>A125620912T_Latest</vt:lpstr>
      <vt:lpstr>A125620920T</vt:lpstr>
      <vt:lpstr>A125620920T_Data</vt:lpstr>
      <vt:lpstr>A125620920T_Latest</vt:lpstr>
      <vt:lpstr>A125620928K</vt:lpstr>
      <vt:lpstr>A125620928K_Data</vt:lpstr>
      <vt:lpstr>A125620928K_Latest</vt:lpstr>
      <vt:lpstr>A125620936K</vt:lpstr>
      <vt:lpstr>A125620936K_Data</vt:lpstr>
      <vt:lpstr>A125620936K_Latest</vt:lpstr>
      <vt:lpstr>A125620944K</vt:lpstr>
      <vt:lpstr>A125620944K_Data</vt:lpstr>
      <vt:lpstr>A125620944K_Latest</vt:lpstr>
      <vt:lpstr>A125620952K</vt:lpstr>
      <vt:lpstr>A125620952K_Data</vt:lpstr>
      <vt:lpstr>A125620952K_Latest</vt:lpstr>
      <vt:lpstr>A125620960K</vt:lpstr>
      <vt:lpstr>A125620960K_Data</vt:lpstr>
      <vt:lpstr>A125620960K_Latest</vt:lpstr>
      <vt:lpstr>A125620968C</vt:lpstr>
      <vt:lpstr>A125620968C_Data</vt:lpstr>
      <vt:lpstr>A125620968C_Latest</vt:lpstr>
      <vt:lpstr>A125620976C</vt:lpstr>
      <vt:lpstr>A125620976C_Data</vt:lpstr>
      <vt:lpstr>A125620976C_Latest</vt:lpstr>
      <vt:lpstr>A125620984C</vt:lpstr>
      <vt:lpstr>A125620984C_Data</vt:lpstr>
      <vt:lpstr>A125620984C_Latest</vt:lpstr>
      <vt:lpstr>A125620992C</vt:lpstr>
      <vt:lpstr>A125620992C_Data</vt:lpstr>
      <vt:lpstr>A125620992C_Latest</vt:lpstr>
      <vt:lpstr>A125621000V</vt:lpstr>
      <vt:lpstr>A125621000V_Data</vt:lpstr>
      <vt:lpstr>A125621000V_Latest</vt:lpstr>
      <vt:lpstr>A125621008L</vt:lpstr>
      <vt:lpstr>A125621008L_Data</vt:lpstr>
      <vt:lpstr>A125621008L_Latest</vt:lpstr>
      <vt:lpstr>A125621016L</vt:lpstr>
      <vt:lpstr>A125621016L_Data</vt:lpstr>
      <vt:lpstr>A125621016L_Latest</vt:lpstr>
      <vt:lpstr>A125621024L</vt:lpstr>
      <vt:lpstr>A125621024L_Data</vt:lpstr>
      <vt:lpstr>A125621024L_Latest</vt:lpstr>
      <vt:lpstr>A125621032L</vt:lpstr>
      <vt:lpstr>A125621032L_Data</vt:lpstr>
      <vt:lpstr>A125621032L_Latest</vt:lpstr>
      <vt:lpstr>A125621040L</vt:lpstr>
      <vt:lpstr>A125621040L_Data</vt:lpstr>
      <vt:lpstr>A125621040L_Latest</vt:lpstr>
      <vt:lpstr>A125621048F</vt:lpstr>
      <vt:lpstr>A125621048F_Data</vt:lpstr>
      <vt:lpstr>A125621048F_Latest</vt:lpstr>
      <vt:lpstr>A125621056F</vt:lpstr>
      <vt:lpstr>A125621056F_Data</vt:lpstr>
      <vt:lpstr>A125621056F_Latest</vt:lpstr>
      <vt:lpstr>A125621064F</vt:lpstr>
      <vt:lpstr>A125621064F_Data</vt:lpstr>
      <vt:lpstr>A125621064F_Latest</vt:lpstr>
      <vt:lpstr>A125621072F</vt:lpstr>
      <vt:lpstr>A125621072F_Data</vt:lpstr>
      <vt:lpstr>A125621072F_Latest</vt:lpstr>
      <vt:lpstr>A125621080F</vt:lpstr>
      <vt:lpstr>A125621080F_Data</vt:lpstr>
      <vt:lpstr>A125621080F_Latest</vt:lpstr>
      <vt:lpstr>A125621088X</vt:lpstr>
      <vt:lpstr>A125621088X_Data</vt:lpstr>
      <vt:lpstr>A125621088X_Latest</vt:lpstr>
      <vt:lpstr>A125621096X</vt:lpstr>
      <vt:lpstr>A125621096X_Data</vt:lpstr>
      <vt:lpstr>A125621096X_Latest</vt:lpstr>
      <vt:lpstr>A125621104L</vt:lpstr>
      <vt:lpstr>A125621104L_Data</vt:lpstr>
      <vt:lpstr>A125621104L_Latest</vt:lpstr>
      <vt:lpstr>A125621112L</vt:lpstr>
      <vt:lpstr>A125621112L_Data</vt:lpstr>
      <vt:lpstr>A125621112L_Latest</vt:lpstr>
      <vt:lpstr>A125621120L</vt:lpstr>
      <vt:lpstr>A125621120L_Data</vt:lpstr>
      <vt:lpstr>A125621120L_Latest</vt:lpstr>
      <vt:lpstr>A125621128F</vt:lpstr>
      <vt:lpstr>A125621128F_Data</vt:lpstr>
      <vt:lpstr>A125621128F_Latest</vt:lpstr>
      <vt:lpstr>A125621136F</vt:lpstr>
      <vt:lpstr>A125621136F_Data</vt:lpstr>
      <vt:lpstr>A125621136F_Latest</vt:lpstr>
      <vt:lpstr>A125621144F</vt:lpstr>
      <vt:lpstr>A125621144F_Data</vt:lpstr>
      <vt:lpstr>A125621144F_Latest</vt:lpstr>
      <vt:lpstr>A125621152F</vt:lpstr>
      <vt:lpstr>A125621152F_Data</vt:lpstr>
      <vt:lpstr>A125621152F_Latest</vt:lpstr>
      <vt:lpstr>A125621160F</vt:lpstr>
      <vt:lpstr>A125621160F_Data</vt:lpstr>
      <vt:lpstr>A125621160F_Latest</vt:lpstr>
      <vt:lpstr>A125621168X</vt:lpstr>
      <vt:lpstr>A125621168X_Data</vt:lpstr>
      <vt:lpstr>A125621168X_Latest</vt:lpstr>
      <vt:lpstr>A125621176X</vt:lpstr>
      <vt:lpstr>A125621176X_Data</vt:lpstr>
      <vt:lpstr>A125621176X_Latest</vt:lpstr>
      <vt:lpstr>A125621184X</vt:lpstr>
      <vt:lpstr>A125621184X_Data</vt:lpstr>
      <vt:lpstr>A125621184X_Latest</vt:lpstr>
      <vt:lpstr>A125621192X</vt:lpstr>
      <vt:lpstr>A125621192X_Data</vt:lpstr>
      <vt:lpstr>A125621192X_Latest</vt:lpstr>
      <vt:lpstr>A125621200L</vt:lpstr>
      <vt:lpstr>A125621200L_Data</vt:lpstr>
      <vt:lpstr>A125621200L_Latest</vt:lpstr>
      <vt:lpstr>A125621208F</vt:lpstr>
      <vt:lpstr>A125621208F_Data</vt:lpstr>
      <vt:lpstr>A125621208F_Latest</vt:lpstr>
      <vt:lpstr>A125621216F</vt:lpstr>
      <vt:lpstr>A125621216F_Data</vt:lpstr>
      <vt:lpstr>A125621216F_Latest</vt:lpstr>
      <vt:lpstr>A125621224F</vt:lpstr>
      <vt:lpstr>A125621224F_Data</vt:lpstr>
      <vt:lpstr>A125621224F_Latest</vt:lpstr>
      <vt:lpstr>A125621232F</vt:lpstr>
      <vt:lpstr>A125621232F_Data</vt:lpstr>
      <vt:lpstr>A125621232F_Latest</vt:lpstr>
      <vt:lpstr>A125621240F</vt:lpstr>
      <vt:lpstr>A125621240F_Data</vt:lpstr>
      <vt:lpstr>A125621240F_Latest</vt:lpstr>
      <vt:lpstr>A125621248X</vt:lpstr>
      <vt:lpstr>A125621248X_Data</vt:lpstr>
      <vt:lpstr>A125621248X_Latest</vt:lpstr>
      <vt:lpstr>A125621256X</vt:lpstr>
      <vt:lpstr>A125621256X_Data</vt:lpstr>
      <vt:lpstr>A125621256X_Latest</vt:lpstr>
      <vt:lpstr>A125621264X</vt:lpstr>
      <vt:lpstr>A125621264X_Data</vt:lpstr>
      <vt:lpstr>A125621264X_Latest</vt:lpstr>
      <vt:lpstr>A125621272X</vt:lpstr>
      <vt:lpstr>A125621272X_Data</vt:lpstr>
      <vt:lpstr>A125621272X_Latest</vt:lpstr>
      <vt:lpstr>A125621280X</vt:lpstr>
      <vt:lpstr>A125621280X_Data</vt:lpstr>
      <vt:lpstr>A125621280X_Latest</vt:lpstr>
      <vt:lpstr>A125621288T</vt:lpstr>
      <vt:lpstr>A125621288T_Data</vt:lpstr>
      <vt:lpstr>A125621288T_Latest</vt:lpstr>
      <vt:lpstr>A125621296T</vt:lpstr>
      <vt:lpstr>A125621296T_Data</vt:lpstr>
      <vt:lpstr>A125621296T_Latest</vt:lpstr>
      <vt:lpstr>A125621304F</vt:lpstr>
      <vt:lpstr>A125621304F_Data</vt:lpstr>
      <vt:lpstr>A125621304F_Latest</vt:lpstr>
      <vt:lpstr>A125621312F</vt:lpstr>
      <vt:lpstr>A125621312F_Data</vt:lpstr>
      <vt:lpstr>A125621312F_Latest</vt:lpstr>
      <vt:lpstr>A125621320F</vt:lpstr>
      <vt:lpstr>A125621320F_Data</vt:lpstr>
      <vt:lpstr>A125621320F_Latest</vt:lpstr>
      <vt:lpstr>A125621328X</vt:lpstr>
      <vt:lpstr>A125621328X_Data</vt:lpstr>
      <vt:lpstr>A125621328X_Latest</vt:lpstr>
      <vt:lpstr>A125621336X</vt:lpstr>
      <vt:lpstr>A125621336X_Data</vt:lpstr>
      <vt:lpstr>A125621336X_Latest</vt:lpstr>
      <vt:lpstr>A125621344X</vt:lpstr>
      <vt:lpstr>A125621344X_Data</vt:lpstr>
      <vt:lpstr>A125621344X_Latest</vt:lpstr>
      <vt:lpstr>A125621352X</vt:lpstr>
      <vt:lpstr>A125621352X_Data</vt:lpstr>
      <vt:lpstr>A125621352X_Latest</vt:lpstr>
      <vt:lpstr>A125621360X</vt:lpstr>
      <vt:lpstr>A125621360X_Data</vt:lpstr>
      <vt:lpstr>A125621360X_Latest</vt:lpstr>
      <vt:lpstr>A125621368T</vt:lpstr>
      <vt:lpstr>A125621368T_Data</vt:lpstr>
      <vt:lpstr>A125621368T_Latest</vt:lpstr>
      <vt:lpstr>A125621376T</vt:lpstr>
      <vt:lpstr>A125621376T_Data</vt:lpstr>
      <vt:lpstr>A125621376T_Latest</vt:lpstr>
      <vt:lpstr>A125621384T</vt:lpstr>
      <vt:lpstr>A125621384T_Data</vt:lpstr>
      <vt:lpstr>A125621384T_Latest</vt:lpstr>
      <vt:lpstr>A125621392T</vt:lpstr>
      <vt:lpstr>A125621392T_Data</vt:lpstr>
      <vt:lpstr>A125621392T_Latest</vt:lpstr>
      <vt:lpstr>A125621400F</vt:lpstr>
      <vt:lpstr>A125621400F_Data</vt:lpstr>
      <vt:lpstr>A125621400F_Latest</vt:lpstr>
      <vt:lpstr>A125621408X</vt:lpstr>
      <vt:lpstr>A125621408X_Data</vt:lpstr>
      <vt:lpstr>A125621408X_Latest</vt:lpstr>
      <vt:lpstr>A125621416X</vt:lpstr>
      <vt:lpstr>A125621416X_Data</vt:lpstr>
      <vt:lpstr>A125621416X_Latest</vt:lpstr>
      <vt:lpstr>A125621424X</vt:lpstr>
      <vt:lpstr>A125621424X_Data</vt:lpstr>
      <vt:lpstr>A125621424X_Latest</vt:lpstr>
      <vt:lpstr>A125621432X</vt:lpstr>
      <vt:lpstr>A125621432X_Data</vt:lpstr>
      <vt:lpstr>A125621432X_Latest</vt:lpstr>
      <vt:lpstr>A125621440X</vt:lpstr>
      <vt:lpstr>A125621440X_Data</vt:lpstr>
      <vt:lpstr>A125621440X_Latest</vt:lpstr>
      <vt:lpstr>A125621448T</vt:lpstr>
      <vt:lpstr>A125621448T_Data</vt:lpstr>
      <vt:lpstr>A125621448T_Latest</vt:lpstr>
      <vt:lpstr>A125621456T</vt:lpstr>
      <vt:lpstr>A125621456T_Data</vt:lpstr>
      <vt:lpstr>A125621456T_Latest</vt:lpstr>
      <vt:lpstr>A125621464T</vt:lpstr>
      <vt:lpstr>A125621464T_Data</vt:lpstr>
      <vt:lpstr>A125621464T_Latest</vt:lpstr>
      <vt:lpstr>A125621472T</vt:lpstr>
      <vt:lpstr>A125621472T_Data</vt:lpstr>
      <vt:lpstr>A125621472T_Latest</vt:lpstr>
      <vt:lpstr>A125621480T</vt:lpstr>
      <vt:lpstr>A125621480T_Data</vt:lpstr>
      <vt:lpstr>A125621480T_Latest</vt:lpstr>
      <vt:lpstr>A125621488K</vt:lpstr>
      <vt:lpstr>A125621488K_Data</vt:lpstr>
      <vt:lpstr>A125621488K_Latest</vt:lpstr>
      <vt:lpstr>A125621496K</vt:lpstr>
      <vt:lpstr>A125621496K_Data</vt:lpstr>
      <vt:lpstr>A125621496K_Latest</vt:lpstr>
      <vt:lpstr>A125621504X</vt:lpstr>
      <vt:lpstr>A125621504X_Data</vt:lpstr>
      <vt:lpstr>A125621504X_Latest</vt:lpstr>
      <vt:lpstr>A125621512X</vt:lpstr>
      <vt:lpstr>A125621512X_Data</vt:lpstr>
      <vt:lpstr>A125621512X_Latest</vt:lpstr>
      <vt:lpstr>A125621520X</vt:lpstr>
      <vt:lpstr>A125621520X_Data</vt:lpstr>
      <vt:lpstr>A125621520X_Latest</vt:lpstr>
      <vt:lpstr>A125621528T</vt:lpstr>
      <vt:lpstr>A125621528T_Data</vt:lpstr>
      <vt:lpstr>A125621528T_Latest</vt:lpstr>
      <vt:lpstr>A125621536T</vt:lpstr>
      <vt:lpstr>A125621536T_Data</vt:lpstr>
      <vt:lpstr>A125621536T_Latest</vt:lpstr>
      <vt:lpstr>A125621544T</vt:lpstr>
      <vt:lpstr>A125621544T_Data</vt:lpstr>
      <vt:lpstr>A125621544T_Latest</vt:lpstr>
      <vt:lpstr>A125621552T</vt:lpstr>
      <vt:lpstr>A125621552T_Data</vt:lpstr>
      <vt:lpstr>A125621552T_Latest</vt:lpstr>
      <vt:lpstr>A125621560T</vt:lpstr>
      <vt:lpstr>A125621560T_Data</vt:lpstr>
      <vt:lpstr>A125621560T_Latest</vt:lpstr>
      <vt:lpstr>A125621568K</vt:lpstr>
      <vt:lpstr>A125621568K_Data</vt:lpstr>
      <vt:lpstr>A125621568K_Latest</vt:lpstr>
      <vt:lpstr>A125621576K</vt:lpstr>
      <vt:lpstr>A125621576K_Data</vt:lpstr>
      <vt:lpstr>A125621576K_Latest</vt:lpstr>
      <vt:lpstr>A125621584K</vt:lpstr>
      <vt:lpstr>A125621584K_Data</vt:lpstr>
      <vt:lpstr>A125621584K_Latest</vt:lpstr>
      <vt:lpstr>A125621592K</vt:lpstr>
      <vt:lpstr>A125621592K_Data</vt:lpstr>
      <vt:lpstr>A125621592K_Latest</vt:lpstr>
      <vt:lpstr>A125621600X</vt:lpstr>
      <vt:lpstr>A125621600X_Data</vt:lpstr>
      <vt:lpstr>A125621600X_Latest</vt:lpstr>
      <vt:lpstr>A125621608T</vt:lpstr>
      <vt:lpstr>A125621608T_Data</vt:lpstr>
      <vt:lpstr>A125621608T_Latest</vt:lpstr>
      <vt:lpstr>A125621616T</vt:lpstr>
      <vt:lpstr>A125621616T_Data</vt:lpstr>
      <vt:lpstr>A125621616T_Latest</vt:lpstr>
      <vt:lpstr>A125621624T</vt:lpstr>
      <vt:lpstr>A125621624T_Data</vt:lpstr>
      <vt:lpstr>A125621624T_Latest</vt:lpstr>
      <vt:lpstr>A125621632T</vt:lpstr>
      <vt:lpstr>A125621632T_Data</vt:lpstr>
      <vt:lpstr>A125621632T_Latest</vt:lpstr>
      <vt:lpstr>A125621640T</vt:lpstr>
      <vt:lpstr>A125621640T_Data</vt:lpstr>
      <vt:lpstr>A125621640T_Latest</vt:lpstr>
      <vt:lpstr>A125621648K</vt:lpstr>
      <vt:lpstr>A125621648K_Data</vt:lpstr>
      <vt:lpstr>A125621648K_Latest</vt:lpstr>
      <vt:lpstr>A125621656K</vt:lpstr>
      <vt:lpstr>A125621656K_Data</vt:lpstr>
      <vt:lpstr>A125621656K_Latest</vt:lpstr>
      <vt:lpstr>A125621664K</vt:lpstr>
      <vt:lpstr>A125621664K_Data</vt:lpstr>
      <vt:lpstr>A125621664K_Latest</vt:lpstr>
      <vt:lpstr>A125621672K</vt:lpstr>
      <vt:lpstr>A125621672K_Data</vt:lpstr>
      <vt:lpstr>A125621672K_Latest</vt:lpstr>
      <vt:lpstr>A125621680K</vt:lpstr>
      <vt:lpstr>A125621680K_Data</vt:lpstr>
      <vt:lpstr>A125621680K_Latest</vt:lpstr>
      <vt:lpstr>A125621688C</vt:lpstr>
      <vt:lpstr>A125621688C_Data</vt:lpstr>
      <vt:lpstr>A125621688C_Latest</vt:lpstr>
      <vt:lpstr>A125621696C</vt:lpstr>
      <vt:lpstr>A125621696C_Data</vt:lpstr>
      <vt:lpstr>A125621696C_Latest</vt:lpstr>
      <vt:lpstr>A125621704T</vt:lpstr>
      <vt:lpstr>A125621704T_Data</vt:lpstr>
      <vt:lpstr>A125621704T_Latest</vt:lpstr>
      <vt:lpstr>A125621712T</vt:lpstr>
      <vt:lpstr>A125621712T_Data</vt:lpstr>
      <vt:lpstr>A125621712T_Latest</vt:lpstr>
      <vt:lpstr>A125621720T</vt:lpstr>
      <vt:lpstr>A125621720T_Data</vt:lpstr>
      <vt:lpstr>A125621720T_Latest</vt:lpstr>
      <vt:lpstr>A125621728K</vt:lpstr>
      <vt:lpstr>A125621728K_Data</vt:lpstr>
      <vt:lpstr>A125621728K_Latest</vt:lpstr>
      <vt:lpstr>A125621736K</vt:lpstr>
      <vt:lpstr>A125621736K_Data</vt:lpstr>
      <vt:lpstr>A125621736K_Latest</vt:lpstr>
      <vt:lpstr>A125621744K</vt:lpstr>
      <vt:lpstr>A125621744K_Data</vt:lpstr>
      <vt:lpstr>A125621744K_Latest</vt:lpstr>
      <vt:lpstr>A125621752K</vt:lpstr>
      <vt:lpstr>A125621752K_Data</vt:lpstr>
      <vt:lpstr>A125621752K_Latest</vt:lpstr>
      <vt:lpstr>A125621760K</vt:lpstr>
      <vt:lpstr>A125621760K_Data</vt:lpstr>
      <vt:lpstr>A125621760K_Latest</vt:lpstr>
      <vt:lpstr>A125621768C</vt:lpstr>
      <vt:lpstr>A125621768C_Data</vt:lpstr>
      <vt:lpstr>A125621768C_Latest</vt:lpstr>
      <vt:lpstr>A125621776C</vt:lpstr>
      <vt:lpstr>A125621776C_Data</vt:lpstr>
      <vt:lpstr>A125621776C_Latest</vt:lpstr>
      <vt:lpstr>A125621784C</vt:lpstr>
      <vt:lpstr>A125621784C_Data</vt:lpstr>
      <vt:lpstr>A125621784C_Latest</vt:lpstr>
      <vt:lpstr>A125621792C</vt:lpstr>
      <vt:lpstr>A125621792C_Data</vt:lpstr>
      <vt:lpstr>A125621792C_Latest</vt:lpstr>
      <vt:lpstr>A125621800T</vt:lpstr>
      <vt:lpstr>A125621800T_Data</vt:lpstr>
      <vt:lpstr>A125621800T_Latest</vt:lpstr>
      <vt:lpstr>A125621808K</vt:lpstr>
      <vt:lpstr>A125621808K_Data</vt:lpstr>
      <vt:lpstr>A125621808K_Latest</vt:lpstr>
      <vt:lpstr>A125621816K</vt:lpstr>
      <vt:lpstr>A125621816K_Data</vt:lpstr>
      <vt:lpstr>A125621816K_Latest</vt:lpstr>
      <vt:lpstr>A125621824K</vt:lpstr>
      <vt:lpstr>A125621824K_Data</vt:lpstr>
      <vt:lpstr>A125621824K_Latest</vt:lpstr>
      <vt:lpstr>A125621832K</vt:lpstr>
      <vt:lpstr>A125621832K_Data</vt:lpstr>
      <vt:lpstr>A125621832K_Latest</vt:lpstr>
      <vt:lpstr>A125621840K</vt:lpstr>
      <vt:lpstr>A125621840K_Data</vt:lpstr>
      <vt:lpstr>A125621840K_Latest</vt:lpstr>
      <vt:lpstr>A125621848C</vt:lpstr>
      <vt:lpstr>A125621848C_Data</vt:lpstr>
      <vt:lpstr>A125621848C_Latest</vt:lpstr>
      <vt:lpstr>A125621856C</vt:lpstr>
      <vt:lpstr>A125621856C_Data</vt:lpstr>
      <vt:lpstr>A125621856C_Latest</vt:lpstr>
      <vt:lpstr>A125621864C</vt:lpstr>
      <vt:lpstr>A125621864C_Data</vt:lpstr>
      <vt:lpstr>A125621864C_Latest</vt:lpstr>
      <vt:lpstr>A125621872C</vt:lpstr>
      <vt:lpstr>A125621872C_Data</vt:lpstr>
      <vt:lpstr>A125621872C_Latest</vt:lpstr>
      <vt:lpstr>A125621880C</vt:lpstr>
      <vt:lpstr>A125621880C_Data</vt:lpstr>
      <vt:lpstr>A125621880C_Latest</vt:lpstr>
      <vt:lpstr>A125621888W</vt:lpstr>
      <vt:lpstr>A125621888W_Data</vt:lpstr>
      <vt:lpstr>A125621888W_Latest</vt:lpstr>
      <vt:lpstr>A125621896W</vt:lpstr>
      <vt:lpstr>A125621896W_Data</vt:lpstr>
      <vt:lpstr>A125621896W_Latest</vt:lpstr>
      <vt:lpstr>A125621904K</vt:lpstr>
      <vt:lpstr>A125621904K_Data</vt:lpstr>
      <vt:lpstr>A125621904K_Latest</vt:lpstr>
      <vt:lpstr>A125621912K</vt:lpstr>
      <vt:lpstr>A125621912K_Data</vt:lpstr>
      <vt:lpstr>A125621912K_Latest</vt:lpstr>
      <vt:lpstr>A125621920K</vt:lpstr>
      <vt:lpstr>A125621920K_Data</vt:lpstr>
      <vt:lpstr>A125621920K_Latest</vt:lpstr>
      <vt:lpstr>A125621928C</vt:lpstr>
      <vt:lpstr>A125621928C_Data</vt:lpstr>
      <vt:lpstr>A125621928C_Latest</vt:lpstr>
      <vt:lpstr>A125621936C</vt:lpstr>
      <vt:lpstr>A125621936C_Data</vt:lpstr>
      <vt:lpstr>A125621936C_Latest</vt:lpstr>
      <vt:lpstr>A125621944C</vt:lpstr>
      <vt:lpstr>A125621944C_Data</vt:lpstr>
      <vt:lpstr>A125621944C_Latest</vt:lpstr>
      <vt:lpstr>A125621952C</vt:lpstr>
      <vt:lpstr>A125621952C_Data</vt:lpstr>
      <vt:lpstr>A125621952C_Latest</vt:lpstr>
      <vt:lpstr>A125621960C</vt:lpstr>
      <vt:lpstr>A125621960C_Data</vt:lpstr>
      <vt:lpstr>A125621960C_Latest</vt:lpstr>
      <vt:lpstr>A125621968W</vt:lpstr>
      <vt:lpstr>A125621968W_Data</vt:lpstr>
      <vt:lpstr>A125621968W_Latest</vt:lpstr>
      <vt:lpstr>A125621976W</vt:lpstr>
      <vt:lpstr>A125621976W_Data</vt:lpstr>
      <vt:lpstr>A125621976W_Latest</vt:lpstr>
      <vt:lpstr>A125621984W</vt:lpstr>
      <vt:lpstr>A125621984W_Data</vt:lpstr>
      <vt:lpstr>A125621984W_Latest</vt:lpstr>
      <vt:lpstr>A125621992W</vt:lpstr>
      <vt:lpstr>A125621992W_Data</vt:lpstr>
      <vt:lpstr>A125621992W_Latest</vt:lpstr>
      <vt:lpstr>A125622000L</vt:lpstr>
      <vt:lpstr>A125622000L_Data</vt:lpstr>
      <vt:lpstr>A125622000L_Latest</vt:lpstr>
      <vt:lpstr>A125622008F</vt:lpstr>
      <vt:lpstr>A125622008F_Data</vt:lpstr>
      <vt:lpstr>A125622008F_Latest</vt:lpstr>
      <vt:lpstr>A125622016F</vt:lpstr>
      <vt:lpstr>A125622016F_Data</vt:lpstr>
      <vt:lpstr>A125622016F_Latest</vt:lpstr>
      <vt:lpstr>A125622024F</vt:lpstr>
      <vt:lpstr>A125622024F_Data</vt:lpstr>
      <vt:lpstr>A125622024F_Latest</vt:lpstr>
      <vt:lpstr>A125622032F</vt:lpstr>
      <vt:lpstr>A125622032F_Data</vt:lpstr>
      <vt:lpstr>A125622032F_Latest</vt:lpstr>
      <vt:lpstr>A125622040F</vt:lpstr>
      <vt:lpstr>A125622040F_Data</vt:lpstr>
      <vt:lpstr>A125622040F_Latest</vt:lpstr>
      <vt:lpstr>A125622048X</vt:lpstr>
      <vt:lpstr>A125622048X_Data</vt:lpstr>
      <vt:lpstr>A125622048X_Latest</vt:lpstr>
      <vt:lpstr>A125622056X</vt:lpstr>
      <vt:lpstr>A125622056X_Data</vt:lpstr>
      <vt:lpstr>A125622056X_Latest</vt:lpstr>
      <vt:lpstr>A125622064X</vt:lpstr>
      <vt:lpstr>A125622064X_Data</vt:lpstr>
      <vt:lpstr>A125622064X_Latest</vt:lpstr>
      <vt:lpstr>A125622072X</vt:lpstr>
      <vt:lpstr>A125622072X_Data</vt:lpstr>
      <vt:lpstr>A125622072X_Latest</vt:lpstr>
      <vt:lpstr>A125622080X</vt:lpstr>
      <vt:lpstr>A125622080X_Data</vt:lpstr>
      <vt:lpstr>A125622080X_Latest</vt:lpstr>
      <vt:lpstr>A125622088T</vt:lpstr>
      <vt:lpstr>A125622088T_Data</vt:lpstr>
      <vt:lpstr>A125622088T_Latest</vt:lpstr>
      <vt:lpstr>A125622096T</vt:lpstr>
      <vt:lpstr>A125622096T_Data</vt:lpstr>
      <vt:lpstr>A125622096T_Latest</vt:lpstr>
      <vt:lpstr>A125622104F</vt:lpstr>
      <vt:lpstr>A125622104F_Data</vt:lpstr>
      <vt:lpstr>A125622104F_Latest</vt:lpstr>
      <vt:lpstr>A125622112F</vt:lpstr>
      <vt:lpstr>A125622112F_Data</vt:lpstr>
      <vt:lpstr>A125622112F_Latest</vt:lpstr>
      <vt:lpstr>A125622120F</vt:lpstr>
      <vt:lpstr>A125622120F_Data</vt:lpstr>
      <vt:lpstr>A125622120F_Latest</vt:lpstr>
      <vt:lpstr>A125622128X</vt:lpstr>
      <vt:lpstr>A125622128X_Data</vt:lpstr>
      <vt:lpstr>A125622128X_Latest</vt:lpstr>
      <vt:lpstr>A125622136X</vt:lpstr>
      <vt:lpstr>A125622136X_Data</vt:lpstr>
      <vt:lpstr>A125622136X_Latest</vt:lpstr>
      <vt:lpstr>A125622144X</vt:lpstr>
      <vt:lpstr>A125622144X_Data</vt:lpstr>
      <vt:lpstr>A125622144X_Latest</vt:lpstr>
      <vt:lpstr>A125622152X</vt:lpstr>
      <vt:lpstr>A125622152X_Data</vt:lpstr>
      <vt:lpstr>A125622152X_Latest</vt:lpstr>
      <vt:lpstr>A125622160X</vt:lpstr>
      <vt:lpstr>A125622160X_Data</vt:lpstr>
      <vt:lpstr>A125622160X_Latest</vt:lpstr>
      <vt:lpstr>A125622168T</vt:lpstr>
      <vt:lpstr>A125622168T_Data</vt:lpstr>
      <vt:lpstr>A125622168T_Latest</vt:lpstr>
      <vt:lpstr>A125622176T</vt:lpstr>
      <vt:lpstr>A125622176T_Data</vt:lpstr>
      <vt:lpstr>A125622176T_Latest</vt:lpstr>
      <vt:lpstr>A125622184T</vt:lpstr>
      <vt:lpstr>A125622184T_Data</vt:lpstr>
      <vt:lpstr>A125622184T_Latest</vt:lpstr>
      <vt:lpstr>A125622192T</vt:lpstr>
      <vt:lpstr>A125622192T_Data</vt:lpstr>
      <vt:lpstr>A125622192T_Latest</vt:lpstr>
      <vt:lpstr>A125622200F</vt:lpstr>
      <vt:lpstr>A125622200F_Data</vt:lpstr>
      <vt:lpstr>A125622200F_Latest</vt:lpstr>
      <vt:lpstr>A125622208X</vt:lpstr>
      <vt:lpstr>A125622208X_Data</vt:lpstr>
      <vt:lpstr>A125622208X_Latest</vt:lpstr>
      <vt:lpstr>A125622216X</vt:lpstr>
      <vt:lpstr>A125622216X_Data</vt:lpstr>
      <vt:lpstr>A125622216X_Latest</vt:lpstr>
      <vt:lpstr>A125622224X</vt:lpstr>
      <vt:lpstr>A125622224X_Data</vt:lpstr>
      <vt:lpstr>A125622224X_Latest</vt:lpstr>
      <vt:lpstr>A125622232X</vt:lpstr>
      <vt:lpstr>A125622232X_Data</vt:lpstr>
      <vt:lpstr>A125622232X_Latest</vt:lpstr>
      <vt:lpstr>A125622240X</vt:lpstr>
      <vt:lpstr>A125622240X_Data</vt:lpstr>
      <vt:lpstr>A125622240X_Latest</vt:lpstr>
      <vt:lpstr>A125622248T</vt:lpstr>
      <vt:lpstr>A125622248T_Data</vt:lpstr>
      <vt:lpstr>A125622248T_Latest</vt:lpstr>
      <vt:lpstr>A125622256T</vt:lpstr>
      <vt:lpstr>A125622256T_Data</vt:lpstr>
      <vt:lpstr>A125622256T_Latest</vt:lpstr>
      <vt:lpstr>A125622264T</vt:lpstr>
      <vt:lpstr>A125622264T_Data</vt:lpstr>
      <vt:lpstr>A125622264T_Latest</vt:lpstr>
      <vt:lpstr>A125622272T</vt:lpstr>
      <vt:lpstr>A125622272T_Data</vt:lpstr>
      <vt:lpstr>A125622272T_Latest</vt:lpstr>
      <vt:lpstr>A125622280T</vt:lpstr>
      <vt:lpstr>A125622280T_Data</vt:lpstr>
      <vt:lpstr>A125622280T_Latest</vt:lpstr>
      <vt:lpstr>A125622282W</vt:lpstr>
      <vt:lpstr>A125622282W_Data</vt:lpstr>
      <vt:lpstr>A125622282W_Latest</vt:lpstr>
      <vt:lpstr>A125622288K</vt:lpstr>
      <vt:lpstr>A125622288K_Data</vt:lpstr>
      <vt:lpstr>A125622288K_Latest</vt:lpstr>
      <vt:lpstr>A125622290W</vt:lpstr>
      <vt:lpstr>A125622290W_Data</vt:lpstr>
      <vt:lpstr>A125622290W_Latest</vt:lpstr>
      <vt:lpstr>A125622296K</vt:lpstr>
      <vt:lpstr>A125622296K_Data</vt:lpstr>
      <vt:lpstr>A125622296K_Latest</vt:lpstr>
      <vt:lpstr>A125622298R</vt:lpstr>
      <vt:lpstr>A125622298R_Data</vt:lpstr>
      <vt:lpstr>A125622298R_Latest</vt:lpstr>
      <vt:lpstr>A125622304X</vt:lpstr>
      <vt:lpstr>A125622304X_Data</vt:lpstr>
      <vt:lpstr>A125622304X_Latest</vt:lpstr>
      <vt:lpstr>A125622306C</vt:lpstr>
      <vt:lpstr>A125622306C_Data</vt:lpstr>
      <vt:lpstr>A125622306C_Latest</vt:lpstr>
      <vt:lpstr>A125622312X</vt:lpstr>
      <vt:lpstr>A125622312X_Data</vt:lpstr>
      <vt:lpstr>A125622312X_Latest</vt:lpstr>
      <vt:lpstr>A125622314C</vt:lpstr>
      <vt:lpstr>A125622314C_Data</vt:lpstr>
      <vt:lpstr>A125622314C_Latest</vt:lpstr>
      <vt:lpstr>A125622320X</vt:lpstr>
      <vt:lpstr>A125622320X_Data</vt:lpstr>
      <vt:lpstr>A125622320X_Latest</vt:lpstr>
      <vt:lpstr>A125622322C</vt:lpstr>
      <vt:lpstr>A125622322C_Data</vt:lpstr>
      <vt:lpstr>A125622322C_Latest</vt:lpstr>
      <vt:lpstr>A125622328T</vt:lpstr>
      <vt:lpstr>A125622328T_Data</vt:lpstr>
      <vt:lpstr>A125622328T_Latest</vt:lpstr>
      <vt:lpstr>A125622330C</vt:lpstr>
      <vt:lpstr>A125622330C_Data</vt:lpstr>
      <vt:lpstr>A125622330C_Latest</vt:lpstr>
      <vt:lpstr>A125622336T</vt:lpstr>
      <vt:lpstr>A125622336T_Data</vt:lpstr>
      <vt:lpstr>A125622336T_Latest</vt:lpstr>
      <vt:lpstr>A125622338W</vt:lpstr>
      <vt:lpstr>A125622338W_Data</vt:lpstr>
      <vt:lpstr>A125622338W_Latest</vt:lpstr>
      <vt:lpstr>A125622344T</vt:lpstr>
      <vt:lpstr>A125622344T_Data</vt:lpstr>
      <vt:lpstr>A125622344T_Latest</vt:lpstr>
      <vt:lpstr>A125622346W</vt:lpstr>
      <vt:lpstr>A125622346W_Data</vt:lpstr>
      <vt:lpstr>A125622346W_Latest</vt:lpstr>
      <vt:lpstr>A125622352T</vt:lpstr>
      <vt:lpstr>A125622352T_Data</vt:lpstr>
      <vt:lpstr>A125622352T_Latest</vt:lpstr>
      <vt:lpstr>A125622354W</vt:lpstr>
      <vt:lpstr>A125622354W_Data</vt:lpstr>
      <vt:lpstr>A125622354W_Latest</vt:lpstr>
      <vt:lpstr>A125622360T</vt:lpstr>
      <vt:lpstr>A125622360T_Data</vt:lpstr>
      <vt:lpstr>A125622360T_Latest</vt:lpstr>
      <vt:lpstr>A125622362W</vt:lpstr>
      <vt:lpstr>A125622362W_Data</vt:lpstr>
      <vt:lpstr>A125622362W_Latest</vt:lpstr>
      <vt:lpstr>A125622368K</vt:lpstr>
      <vt:lpstr>A125622368K_Data</vt:lpstr>
      <vt:lpstr>A125622368K_Latest</vt:lpstr>
      <vt:lpstr>A125622370W</vt:lpstr>
      <vt:lpstr>A125622370W_Data</vt:lpstr>
      <vt:lpstr>A125622370W_Latest</vt:lpstr>
      <vt:lpstr>A125622376K</vt:lpstr>
      <vt:lpstr>A125622376K_Data</vt:lpstr>
      <vt:lpstr>A125622376K_Latest</vt:lpstr>
      <vt:lpstr>A125622378R</vt:lpstr>
      <vt:lpstr>A125622378R_Data</vt:lpstr>
      <vt:lpstr>A125622378R_Latest</vt:lpstr>
      <vt:lpstr>A125622384K</vt:lpstr>
      <vt:lpstr>A125622384K_Data</vt:lpstr>
      <vt:lpstr>A125622384K_Latest</vt:lpstr>
      <vt:lpstr>A125622386R</vt:lpstr>
      <vt:lpstr>A125622386R_Data</vt:lpstr>
      <vt:lpstr>A125622386R_Latest</vt:lpstr>
      <vt:lpstr>A125622392K</vt:lpstr>
      <vt:lpstr>A125622392K_Data</vt:lpstr>
      <vt:lpstr>A125622392K_Latest</vt:lpstr>
      <vt:lpstr>A125622394R</vt:lpstr>
      <vt:lpstr>A125622394R_Data</vt:lpstr>
      <vt:lpstr>A125622394R_Latest</vt:lpstr>
      <vt:lpstr>A125622400X</vt:lpstr>
      <vt:lpstr>A125622400X_Data</vt:lpstr>
      <vt:lpstr>A125622400X_Latest</vt:lpstr>
      <vt:lpstr>A125622402C</vt:lpstr>
      <vt:lpstr>A125622402C_Data</vt:lpstr>
      <vt:lpstr>A125622402C_Latest</vt:lpstr>
      <vt:lpstr>A125622408T</vt:lpstr>
      <vt:lpstr>A125622408T_Data</vt:lpstr>
      <vt:lpstr>A125622408T_Latest</vt:lpstr>
      <vt:lpstr>A125622410C</vt:lpstr>
      <vt:lpstr>A125622410C_Data</vt:lpstr>
      <vt:lpstr>A125622410C_Latest</vt:lpstr>
      <vt:lpstr>A125622416T</vt:lpstr>
      <vt:lpstr>A125622416T_Data</vt:lpstr>
      <vt:lpstr>A125622416T_Latest</vt:lpstr>
      <vt:lpstr>A125622418W</vt:lpstr>
      <vt:lpstr>A125622418W_Data</vt:lpstr>
      <vt:lpstr>A125622418W_Latest</vt:lpstr>
      <vt:lpstr>A125622424T</vt:lpstr>
      <vt:lpstr>A125622424T_Data</vt:lpstr>
      <vt:lpstr>A125622424T_Latest</vt:lpstr>
      <vt:lpstr>A125622426W</vt:lpstr>
      <vt:lpstr>A125622426W_Data</vt:lpstr>
      <vt:lpstr>A125622426W_Latest</vt:lpstr>
      <vt:lpstr>A125622432T</vt:lpstr>
      <vt:lpstr>A125622432T_Data</vt:lpstr>
      <vt:lpstr>A125622432T_Latest</vt:lpstr>
      <vt:lpstr>A125622434W</vt:lpstr>
      <vt:lpstr>A125622434W_Data</vt:lpstr>
      <vt:lpstr>A125622434W_Latest</vt:lpstr>
      <vt:lpstr>A125622440T</vt:lpstr>
      <vt:lpstr>A125622440T_Data</vt:lpstr>
      <vt:lpstr>A125622440T_Latest</vt:lpstr>
      <vt:lpstr>A125622442W</vt:lpstr>
      <vt:lpstr>A125622442W_Data</vt:lpstr>
      <vt:lpstr>A125622442W_Latest</vt:lpstr>
      <vt:lpstr>A125622448K</vt:lpstr>
      <vt:lpstr>A125622448K_Data</vt:lpstr>
      <vt:lpstr>A125622448K_Latest</vt:lpstr>
      <vt:lpstr>A125622450W</vt:lpstr>
      <vt:lpstr>A125622450W_Data</vt:lpstr>
      <vt:lpstr>A125622450W_Latest</vt:lpstr>
      <vt:lpstr>A125622456K</vt:lpstr>
      <vt:lpstr>A125622456K_Data</vt:lpstr>
      <vt:lpstr>A125622456K_Latest</vt:lpstr>
      <vt:lpstr>A125622458R</vt:lpstr>
      <vt:lpstr>A125622458R_Data</vt:lpstr>
      <vt:lpstr>A125622458R_Latest</vt:lpstr>
      <vt:lpstr>A125622464K</vt:lpstr>
      <vt:lpstr>A125622464K_Data</vt:lpstr>
      <vt:lpstr>A125622464K_Latest</vt:lpstr>
      <vt:lpstr>A125622466R</vt:lpstr>
      <vt:lpstr>A125622466R_Data</vt:lpstr>
      <vt:lpstr>A125622466R_Latest</vt:lpstr>
      <vt:lpstr>A125622472K</vt:lpstr>
      <vt:lpstr>A125622472K_Data</vt:lpstr>
      <vt:lpstr>A125622472K_Latest</vt:lpstr>
      <vt:lpstr>A125622474R</vt:lpstr>
      <vt:lpstr>A125622474R_Data</vt:lpstr>
      <vt:lpstr>A125622474R_Latest</vt:lpstr>
      <vt:lpstr>A125622480K</vt:lpstr>
      <vt:lpstr>A125622480K_Data</vt:lpstr>
      <vt:lpstr>A125622480K_Latest</vt:lpstr>
      <vt:lpstr>A125622482R</vt:lpstr>
      <vt:lpstr>A125622482R_Data</vt:lpstr>
      <vt:lpstr>A125622482R_Latest</vt:lpstr>
      <vt:lpstr>A125622488C</vt:lpstr>
      <vt:lpstr>A125622488C_Data</vt:lpstr>
      <vt:lpstr>A125622488C_Latest</vt:lpstr>
      <vt:lpstr>A125622490R</vt:lpstr>
      <vt:lpstr>A125622490R_Data</vt:lpstr>
      <vt:lpstr>A125622490R_Latest</vt:lpstr>
      <vt:lpstr>A125622496C</vt:lpstr>
      <vt:lpstr>A125622496C_Data</vt:lpstr>
      <vt:lpstr>A125622496C_Latest</vt:lpstr>
      <vt:lpstr>A125622498J</vt:lpstr>
      <vt:lpstr>A125622498J_Data</vt:lpstr>
      <vt:lpstr>A125622498J_Latest</vt:lpstr>
      <vt:lpstr>A125622504T</vt:lpstr>
      <vt:lpstr>A125622504T_Data</vt:lpstr>
      <vt:lpstr>A125622504T_Latest</vt:lpstr>
      <vt:lpstr>A125622506W</vt:lpstr>
      <vt:lpstr>A125622506W_Data</vt:lpstr>
      <vt:lpstr>A125622506W_Latest</vt:lpstr>
      <vt:lpstr>A125622512T</vt:lpstr>
      <vt:lpstr>A125622512T_Data</vt:lpstr>
      <vt:lpstr>A125622512T_Latest</vt:lpstr>
      <vt:lpstr>A125622514W</vt:lpstr>
      <vt:lpstr>A125622514W_Data</vt:lpstr>
      <vt:lpstr>A125622514W_Latest</vt:lpstr>
      <vt:lpstr>A125622520T</vt:lpstr>
      <vt:lpstr>A125622520T_Data</vt:lpstr>
      <vt:lpstr>A125622520T_Latest</vt:lpstr>
      <vt:lpstr>A125622522W</vt:lpstr>
      <vt:lpstr>A125622522W_Data</vt:lpstr>
      <vt:lpstr>A125622522W_Latest</vt:lpstr>
      <vt:lpstr>A125622528K</vt:lpstr>
      <vt:lpstr>A125622528K_Data</vt:lpstr>
      <vt:lpstr>A125622528K_Latest</vt:lpstr>
      <vt:lpstr>A125622530W</vt:lpstr>
      <vt:lpstr>A125622530W_Data</vt:lpstr>
      <vt:lpstr>A125622530W_Latest</vt:lpstr>
      <vt:lpstr>A125622536K</vt:lpstr>
      <vt:lpstr>A125622536K_Data</vt:lpstr>
      <vt:lpstr>A125622536K_Latest</vt:lpstr>
      <vt:lpstr>A125622538R</vt:lpstr>
      <vt:lpstr>A125622538R_Data</vt:lpstr>
      <vt:lpstr>A125622538R_Latest</vt:lpstr>
      <vt:lpstr>A125622544K</vt:lpstr>
      <vt:lpstr>A125622544K_Data</vt:lpstr>
      <vt:lpstr>A125622544K_Latest</vt:lpstr>
      <vt:lpstr>A125622546R</vt:lpstr>
      <vt:lpstr>A125622546R_Data</vt:lpstr>
      <vt:lpstr>A125622546R_Latest</vt:lpstr>
      <vt:lpstr>A125622552K</vt:lpstr>
      <vt:lpstr>A125622552K_Data</vt:lpstr>
      <vt:lpstr>A125622552K_Latest</vt:lpstr>
      <vt:lpstr>A125622554R</vt:lpstr>
      <vt:lpstr>A125622554R_Data</vt:lpstr>
      <vt:lpstr>A125622554R_Latest</vt:lpstr>
      <vt:lpstr>A125622560K</vt:lpstr>
      <vt:lpstr>A125622560K_Data</vt:lpstr>
      <vt:lpstr>A125622560K_Latest</vt:lpstr>
      <vt:lpstr>A125622562R</vt:lpstr>
      <vt:lpstr>A125622562R_Data</vt:lpstr>
      <vt:lpstr>A125622562R_Latest</vt:lpstr>
      <vt:lpstr>A125622568C</vt:lpstr>
      <vt:lpstr>A125622568C_Data</vt:lpstr>
      <vt:lpstr>A125622568C_Latest</vt:lpstr>
      <vt:lpstr>A125622570R</vt:lpstr>
      <vt:lpstr>A125622570R_Data</vt:lpstr>
      <vt:lpstr>A125622570R_Latest</vt:lpstr>
      <vt:lpstr>A125622576C</vt:lpstr>
      <vt:lpstr>A125622576C_Data</vt:lpstr>
      <vt:lpstr>A125622576C_Latest</vt:lpstr>
      <vt:lpstr>A125622578J</vt:lpstr>
      <vt:lpstr>A125622578J_Data</vt:lpstr>
      <vt:lpstr>A125622578J_Latest</vt:lpstr>
      <vt:lpstr>A125622584C</vt:lpstr>
      <vt:lpstr>A125622584C_Data</vt:lpstr>
      <vt:lpstr>A125622584C_Latest</vt:lpstr>
      <vt:lpstr>A125622586J</vt:lpstr>
      <vt:lpstr>A125622586J_Data</vt:lpstr>
      <vt:lpstr>A125622586J_Latest</vt:lpstr>
      <vt:lpstr>A125622592C</vt:lpstr>
      <vt:lpstr>A125622592C_Data</vt:lpstr>
      <vt:lpstr>A125622592C_Latest</vt:lpstr>
      <vt:lpstr>A125622594J</vt:lpstr>
      <vt:lpstr>A125622594J_Data</vt:lpstr>
      <vt:lpstr>A125622594J_Latest</vt:lpstr>
      <vt:lpstr>A125622600T</vt:lpstr>
      <vt:lpstr>A125622600T_Data</vt:lpstr>
      <vt:lpstr>A125622600T_Latest</vt:lpstr>
      <vt:lpstr>A125622602W</vt:lpstr>
      <vt:lpstr>A125622602W_Data</vt:lpstr>
      <vt:lpstr>A125622602W_Latest</vt:lpstr>
      <vt:lpstr>A125622608K</vt:lpstr>
      <vt:lpstr>A125622608K_Data</vt:lpstr>
      <vt:lpstr>A125622608K_Latest</vt:lpstr>
      <vt:lpstr>A125622610W</vt:lpstr>
      <vt:lpstr>A125622610W_Data</vt:lpstr>
      <vt:lpstr>A125622610W_Latest</vt:lpstr>
      <vt:lpstr>A125622616K</vt:lpstr>
      <vt:lpstr>A125622616K_Data</vt:lpstr>
      <vt:lpstr>A125622616K_Latest</vt:lpstr>
      <vt:lpstr>A125622618R</vt:lpstr>
      <vt:lpstr>A125622618R_Data</vt:lpstr>
      <vt:lpstr>A125622618R_Latest</vt:lpstr>
      <vt:lpstr>A125622624K</vt:lpstr>
      <vt:lpstr>A125622624K_Data</vt:lpstr>
      <vt:lpstr>A125622624K_Latest</vt:lpstr>
      <vt:lpstr>A125622626R</vt:lpstr>
      <vt:lpstr>A125622626R_Data</vt:lpstr>
      <vt:lpstr>A125622626R_Latest</vt:lpstr>
      <vt:lpstr>A125622632K</vt:lpstr>
      <vt:lpstr>A125622632K_Data</vt:lpstr>
      <vt:lpstr>A125622632K_Latest</vt:lpstr>
      <vt:lpstr>A125622634R</vt:lpstr>
      <vt:lpstr>A125622634R_Data</vt:lpstr>
      <vt:lpstr>A125622634R_Latest</vt:lpstr>
      <vt:lpstr>A125622640K</vt:lpstr>
      <vt:lpstr>A125622640K_Data</vt:lpstr>
      <vt:lpstr>A125622640K_Latest</vt:lpstr>
      <vt:lpstr>A125622642R</vt:lpstr>
      <vt:lpstr>A125622642R_Data</vt:lpstr>
      <vt:lpstr>A125622642R_Latest</vt:lpstr>
      <vt:lpstr>A125622648C</vt:lpstr>
      <vt:lpstr>A125622648C_Data</vt:lpstr>
      <vt:lpstr>A125622648C_Latest</vt:lpstr>
      <vt:lpstr>A125622650R</vt:lpstr>
      <vt:lpstr>A125622650R_Data</vt:lpstr>
      <vt:lpstr>A125622650R_Latest</vt:lpstr>
      <vt:lpstr>A125622656C</vt:lpstr>
      <vt:lpstr>A125622656C_Data</vt:lpstr>
      <vt:lpstr>A125622656C_Latest</vt:lpstr>
      <vt:lpstr>A125622658J</vt:lpstr>
      <vt:lpstr>A125622658J_Data</vt:lpstr>
      <vt:lpstr>A125622658J_Latest</vt:lpstr>
      <vt:lpstr>A125622664C</vt:lpstr>
      <vt:lpstr>A125622664C_Data</vt:lpstr>
      <vt:lpstr>A125622664C_Latest</vt:lpstr>
      <vt:lpstr>A125622666J</vt:lpstr>
      <vt:lpstr>A125622666J_Data</vt:lpstr>
      <vt:lpstr>A125622666J_Latest</vt:lpstr>
      <vt:lpstr>A125622672C</vt:lpstr>
      <vt:lpstr>A125622672C_Data</vt:lpstr>
      <vt:lpstr>A125622672C_Latest</vt:lpstr>
      <vt:lpstr>A125622674J</vt:lpstr>
      <vt:lpstr>A125622674J_Data</vt:lpstr>
      <vt:lpstr>A125622674J_Latest</vt:lpstr>
      <vt:lpstr>A125622680C</vt:lpstr>
      <vt:lpstr>A125622680C_Data</vt:lpstr>
      <vt:lpstr>A125622680C_Latest</vt:lpstr>
      <vt:lpstr>A125622682J</vt:lpstr>
      <vt:lpstr>A125622682J_Data</vt:lpstr>
      <vt:lpstr>A125622682J_Latest</vt:lpstr>
      <vt:lpstr>A125622688W</vt:lpstr>
      <vt:lpstr>A125622688W_Data</vt:lpstr>
      <vt:lpstr>A125622688W_Latest</vt:lpstr>
      <vt:lpstr>A125622690J</vt:lpstr>
      <vt:lpstr>A125622690J_Data</vt:lpstr>
      <vt:lpstr>A125622690J_Latest</vt:lpstr>
      <vt:lpstr>A125622696W</vt:lpstr>
      <vt:lpstr>A125622696W_Data</vt:lpstr>
      <vt:lpstr>A125622696W_Latest</vt:lpstr>
      <vt:lpstr>A125622698A</vt:lpstr>
      <vt:lpstr>A125622698A_Data</vt:lpstr>
      <vt:lpstr>A125622698A_Latest</vt:lpstr>
      <vt:lpstr>A125622704K</vt:lpstr>
      <vt:lpstr>A125622704K_Data</vt:lpstr>
      <vt:lpstr>A125622704K_Latest</vt:lpstr>
      <vt:lpstr>A125622706R</vt:lpstr>
      <vt:lpstr>A125622706R_Data</vt:lpstr>
      <vt:lpstr>A125622706R_Latest</vt:lpstr>
      <vt:lpstr>A125622712K</vt:lpstr>
      <vt:lpstr>A125622712K_Data</vt:lpstr>
      <vt:lpstr>A125622712K_Latest</vt:lpstr>
      <vt:lpstr>A125622714R</vt:lpstr>
      <vt:lpstr>A125622714R_Data</vt:lpstr>
      <vt:lpstr>A125622714R_Latest</vt:lpstr>
      <vt:lpstr>A125622720K</vt:lpstr>
      <vt:lpstr>A125622720K_Data</vt:lpstr>
      <vt:lpstr>A125622720K_Latest</vt:lpstr>
      <vt:lpstr>A125622722R</vt:lpstr>
      <vt:lpstr>A125622722R_Data</vt:lpstr>
      <vt:lpstr>A125622722R_Latest</vt:lpstr>
      <vt:lpstr>A125622728C</vt:lpstr>
      <vt:lpstr>A125622728C_Data</vt:lpstr>
      <vt:lpstr>A125622728C_Latest</vt:lpstr>
      <vt:lpstr>A125622730R</vt:lpstr>
      <vt:lpstr>A125622730R_Data</vt:lpstr>
      <vt:lpstr>A125622730R_Latest</vt:lpstr>
      <vt:lpstr>A125622736C</vt:lpstr>
      <vt:lpstr>A125622736C_Data</vt:lpstr>
      <vt:lpstr>A125622736C_Latest</vt:lpstr>
      <vt:lpstr>A125622738J</vt:lpstr>
      <vt:lpstr>A125622738J_Data</vt:lpstr>
      <vt:lpstr>A125622738J_Latest</vt:lpstr>
      <vt:lpstr>A125622744C</vt:lpstr>
      <vt:lpstr>A125622744C_Data</vt:lpstr>
      <vt:lpstr>A125622744C_Latest</vt:lpstr>
      <vt:lpstr>A125622746J</vt:lpstr>
      <vt:lpstr>A125622746J_Data</vt:lpstr>
      <vt:lpstr>A125622746J_Latest</vt:lpstr>
      <vt:lpstr>A125622752C</vt:lpstr>
      <vt:lpstr>A125622752C_Data</vt:lpstr>
      <vt:lpstr>A125622752C_Latest</vt:lpstr>
      <vt:lpstr>A125622754J</vt:lpstr>
      <vt:lpstr>A125622754J_Data</vt:lpstr>
      <vt:lpstr>A125622754J_Latest</vt:lpstr>
      <vt:lpstr>A125622760C</vt:lpstr>
      <vt:lpstr>A125622760C_Data</vt:lpstr>
      <vt:lpstr>A125622760C_Latest</vt:lpstr>
      <vt:lpstr>A125622762J</vt:lpstr>
      <vt:lpstr>A125622762J_Data</vt:lpstr>
      <vt:lpstr>A125622762J_Latest</vt:lpstr>
      <vt:lpstr>A125622768W</vt:lpstr>
      <vt:lpstr>A125622768W_Data</vt:lpstr>
      <vt:lpstr>A125622768W_Latest</vt:lpstr>
      <vt:lpstr>A125622770J</vt:lpstr>
      <vt:lpstr>A125622770J_Data</vt:lpstr>
      <vt:lpstr>A125622770J_Latest</vt:lpstr>
      <vt:lpstr>A125622776W</vt:lpstr>
      <vt:lpstr>A125622776W_Data</vt:lpstr>
      <vt:lpstr>A125622776W_Latest</vt:lpstr>
      <vt:lpstr>A125622778A</vt:lpstr>
      <vt:lpstr>A125622778A_Data</vt:lpstr>
      <vt:lpstr>A125622778A_Latest</vt:lpstr>
      <vt:lpstr>A125622784W</vt:lpstr>
      <vt:lpstr>A125622784W_Data</vt:lpstr>
      <vt:lpstr>A125622784W_Latest</vt:lpstr>
      <vt:lpstr>A125622786A</vt:lpstr>
      <vt:lpstr>A125622786A_Data</vt:lpstr>
      <vt:lpstr>A125622786A_Latest</vt:lpstr>
      <vt:lpstr>A125622792W</vt:lpstr>
      <vt:lpstr>A125622792W_Data</vt:lpstr>
      <vt:lpstr>A125622792W_Latest</vt:lpstr>
      <vt:lpstr>A125622794A</vt:lpstr>
      <vt:lpstr>A125622794A_Data</vt:lpstr>
      <vt:lpstr>A125622794A_Latest</vt:lpstr>
      <vt:lpstr>A125622800K</vt:lpstr>
      <vt:lpstr>A125622800K_Data</vt:lpstr>
      <vt:lpstr>A125622800K_Latest</vt:lpstr>
      <vt:lpstr>A125622802R</vt:lpstr>
      <vt:lpstr>A125622802R_Data</vt:lpstr>
      <vt:lpstr>A125622802R_Latest</vt:lpstr>
      <vt:lpstr>A125622808C</vt:lpstr>
      <vt:lpstr>A125622808C_Data</vt:lpstr>
      <vt:lpstr>A125622808C_Latest</vt:lpstr>
      <vt:lpstr>A125622810R</vt:lpstr>
      <vt:lpstr>A125622810R_Data</vt:lpstr>
      <vt:lpstr>A125622810R_Latest</vt:lpstr>
      <vt:lpstr>A125622816C</vt:lpstr>
      <vt:lpstr>A125622816C_Data</vt:lpstr>
      <vt:lpstr>A125622816C_Latest</vt:lpstr>
      <vt:lpstr>A125622818J</vt:lpstr>
      <vt:lpstr>A125622818J_Data</vt:lpstr>
      <vt:lpstr>A125622818J_Latest</vt:lpstr>
      <vt:lpstr>A125622824C</vt:lpstr>
      <vt:lpstr>A125622824C_Data</vt:lpstr>
      <vt:lpstr>A125622824C_Latest</vt:lpstr>
      <vt:lpstr>A125622826J</vt:lpstr>
      <vt:lpstr>A125622826J_Data</vt:lpstr>
      <vt:lpstr>A125622826J_Latest</vt:lpstr>
      <vt:lpstr>A125622832C</vt:lpstr>
      <vt:lpstr>A125622832C_Data</vt:lpstr>
      <vt:lpstr>A125622832C_Latest</vt:lpstr>
      <vt:lpstr>A125622834J</vt:lpstr>
      <vt:lpstr>A125622834J_Data</vt:lpstr>
      <vt:lpstr>A125622834J_Latest</vt:lpstr>
      <vt:lpstr>A125622840C</vt:lpstr>
      <vt:lpstr>A125622840C_Data</vt:lpstr>
      <vt:lpstr>A125622840C_Latest</vt:lpstr>
      <vt:lpstr>A125622842J</vt:lpstr>
      <vt:lpstr>A125622842J_Data</vt:lpstr>
      <vt:lpstr>A125622842J_Latest</vt:lpstr>
      <vt:lpstr>A125622848W</vt:lpstr>
      <vt:lpstr>A125622848W_Data</vt:lpstr>
      <vt:lpstr>A125622848W_Latest</vt:lpstr>
      <vt:lpstr>A125622850J</vt:lpstr>
      <vt:lpstr>A125622850J_Data</vt:lpstr>
      <vt:lpstr>A125622850J_Latest</vt:lpstr>
      <vt:lpstr>A125622856W</vt:lpstr>
      <vt:lpstr>A125622856W_Data</vt:lpstr>
      <vt:lpstr>A125622856W_Latest</vt:lpstr>
      <vt:lpstr>A125622858A</vt:lpstr>
      <vt:lpstr>A125622858A_Data</vt:lpstr>
      <vt:lpstr>A125622858A_Latest</vt:lpstr>
      <vt:lpstr>A125622864W</vt:lpstr>
      <vt:lpstr>A125622864W_Data</vt:lpstr>
      <vt:lpstr>A125622864W_Latest</vt:lpstr>
      <vt:lpstr>A125622866A</vt:lpstr>
      <vt:lpstr>A125622866A_Data</vt:lpstr>
      <vt:lpstr>A125622866A_Latest</vt:lpstr>
      <vt:lpstr>A125622872W</vt:lpstr>
      <vt:lpstr>A125622872W_Data</vt:lpstr>
      <vt:lpstr>A125622872W_Latest</vt:lpstr>
      <vt:lpstr>A125622874A</vt:lpstr>
      <vt:lpstr>A125622874A_Data</vt:lpstr>
      <vt:lpstr>A125622874A_Latest</vt:lpstr>
      <vt:lpstr>A125622880W</vt:lpstr>
      <vt:lpstr>A125622880W_Data</vt:lpstr>
      <vt:lpstr>A125622880W_Latest</vt:lpstr>
      <vt:lpstr>A125622882A</vt:lpstr>
      <vt:lpstr>A125622882A_Data</vt:lpstr>
      <vt:lpstr>A125622882A_Latest</vt:lpstr>
      <vt:lpstr>A125622888R</vt:lpstr>
      <vt:lpstr>A125622888R_Data</vt:lpstr>
      <vt:lpstr>A125622888R_Latest</vt:lpstr>
      <vt:lpstr>A125622890A</vt:lpstr>
      <vt:lpstr>A125622890A_Data</vt:lpstr>
      <vt:lpstr>A125622890A_Latest</vt:lpstr>
      <vt:lpstr>A125622896R</vt:lpstr>
      <vt:lpstr>A125622896R_Data</vt:lpstr>
      <vt:lpstr>A125622896R_Latest</vt:lpstr>
      <vt:lpstr>A125622898V</vt:lpstr>
      <vt:lpstr>A125622898V_Data</vt:lpstr>
      <vt:lpstr>A125622898V_Latest</vt:lpstr>
      <vt:lpstr>A125622904C</vt:lpstr>
      <vt:lpstr>A125622904C_Data</vt:lpstr>
      <vt:lpstr>A125622904C_Latest</vt:lpstr>
      <vt:lpstr>A125622906J</vt:lpstr>
      <vt:lpstr>A125622906J_Data</vt:lpstr>
      <vt:lpstr>A125622906J_Latest</vt:lpstr>
      <vt:lpstr>A125622912C</vt:lpstr>
      <vt:lpstr>A125622912C_Data</vt:lpstr>
      <vt:lpstr>A125622912C_Latest</vt:lpstr>
      <vt:lpstr>A125622914J</vt:lpstr>
      <vt:lpstr>A125622914J_Data</vt:lpstr>
      <vt:lpstr>A125622914J_Latest</vt:lpstr>
      <vt:lpstr>A125622920C</vt:lpstr>
      <vt:lpstr>A125622920C_Data</vt:lpstr>
      <vt:lpstr>A125622920C_Latest</vt:lpstr>
      <vt:lpstr>A125622922J</vt:lpstr>
      <vt:lpstr>A125622922J_Data</vt:lpstr>
      <vt:lpstr>A125622922J_Latest</vt:lpstr>
      <vt:lpstr>A125622928W</vt:lpstr>
      <vt:lpstr>A125622928W_Data</vt:lpstr>
      <vt:lpstr>A125622928W_Latest</vt:lpstr>
      <vt:lpstr>A125622930J</vt:lpstr>
      <vt:lpstr>A125622930J_Data</vt:lpstr>
      <vt:lpstr>A125622930J_Latest</vt:lpstr>
      <vt:lpstr>A125622936W</vt:lpstr>
      <vt:lpstr>A125622936W_Data</vt:lpstr>
      <vt:lpstr>A125622936W_Latest</vt:lpstr>
      <vt:lpstr>A125622938A</vt:lpstr>
      <vt:lpstr>A125622938A_Data</vt:lpstr>
      <vt:lpstr>A125622938A_Latest</vt:lpstr>
      <vt:lpstr>A125622944W</vt:lpstr>
      <vt:lpstr>A125622944W_Data</vt:lpstr>
      <vt:lpstr>A125622944W_Latest</vt:lpstr>
      <vt:lpstr>A125622946A</vt:lpstr>
      <vt:lpstr>A125622946A_Data</vt:lpstr>
      <vt:lpstr>A125622946A_Latest</vt:lpstr>
      <vt:lpstr>A125622952W</vt:lpstr>
      <vt:lpstr>A125622952W_Data</vt:lpstr>
      <vt:lpstr>A125622952W_Latest</vt:lpstr>
      <vt:lpstr>A125622954A</vt:lpstr>
      <vt:lpstr>A125622954A_Data</vt:lpstr>
      <vt:lpstr>A125622954A_Latest</vt:lpstr>
      <vt:lpstr>A125622960W</vt:lpstr>
      <vt:lpstr>A125622960W_Data</vt:lpstr>
      <vt:lpstr>A125622960W_Latest</vt:lpstr>
      <vt:lpstr>A125622962A</vt:lpstr>
      <vt:lpstr>A125622962A_Data</vt:lpstr>
      <vt:lpstr>A125622962A_Latest</vt:lpstr>
      <vt:lpstr>A125622968R</vt:lpstr>
      <vt:lpstr>A125622968R_Data</vt:lpstr>
      <vt:lpstr>A125622968R_Latest</vt:lpstr>
      <vt:lpstr>A125622970A</vt:lpstr>
      <vt:lpstr>A125622970A_Data</vt:lpstr>
      <vt:lpstr>A125622970A_Latest</vt:lpstr>
      <vt:lpstr>A125622976R</vt:lpstr>
      <vt:lpstr>A125622976R_Data</vt:lpstr>
      <vt:lpstr>A125622976R_Latest</vt:lpstr>
      <vt:lpstr>A125622978V</vt:lpstr>
      <vt:lpstr>A125622978V_Data</vt:lpstr>
      <vt:lpstr>A125622978V_Latest</vt:lpstr>
      <vt:lpstr>A125622984R</vt:lpstr>
      <vt:lpstr>A125622984R_Data</vt:lpstr>
      <vt:lpstr>A125622984R_Latest</vt:lpstr>
      <vt:lpstr>A125622986V</vt:lpstr>
      <vt:lpstr>A125622986V_Data</vt:lpstr>
      <vt:lpstr>A125622986V_Latest</vt:lpstr>
      <vt:lpstr>A125622992R</vt:lpstr>
      <vt:lpstr>A125622992R_Data</vt:lpstr>
      <vt:lpstr>A125622992R_Latest</vt:lpstr>
      <vt:lpstr>A125622994V</vt:lpstr>
      <vt:lpstr>A125622994V_Data</vt:lpstr>
      <vt:lpstr>A125622994V_Latest</vt:lpstr>
      <vt:lpstr>A125623000F</vt:lpstr>
      <vt:lpstr>A125623000F_Data</vt:lpstr>
      <vt:lpstr>A125623000F_Latest</vt:lpstr>
      <vt:lpstr>A125623002K</vt:lpstr>
      <vt:lpstr>A125623002K_Data</vt:lpstr>
      <vt:lpstr>A125623002K_Latest</vt:lpstr>
      <vt:lpstr>A125623008X</vt:lpstr>
      <vt:lpstr>A125623008X_Data</vt:lpstr>
      <vt:lpstr>A125623008X_Latest</vt:lpstr>
      <vt:lpstr>A125623010K</vt:lpstr>
      <vt:lpstr>A125623010K_Data</vt:lpstr>
      <vt:lpstr>A125623010K_Latest</vt:lpstr>
      <vt:lpstr>A125623016X</vt:lpstr>
      <vt:lpstr>A125623016X_Data</vt:lpstr>
      <vt:lpstr>A125623016X_Latest</vt:lpstr>
      <vt:lpstr>A125623018C</vt:lpstr>
      <vt:lpstr>A125623018C_Data</vt:lpstr>
      <vt:lpstr>A125623018C_Latest</vt:lpstr>
      <vt:lpstr>A125623024X</vt:lpstr>
      <vt:lpstr>A125623024X_Data</vt:lpstr>
      <vt:lpstr>A125623024X_Latest</vt:lpstr>
      <vt:lpstr>A125623026C</vt:lpstr>
      <vt:lpstr>A125623026C_Data</vt:lpstr>
      <vt:lpstr>A125623026C_Latest</vt:lpstr>
      <vt:lpstr>A125623032X</vt:lpstr>
      <vt:lpstr>A125623032X_Data</vt:lpstr>
      <vt:lpstr>A125623032X_Latest</vt:lpstr>
      <vt:lpstr>A125623034C</vt:lpstr>
      <vt:lpstr>A125623034C_Data</vt:lpstr>
      <vt:lpstr>A125623034C_Latest</vt:lpstr>
      <vt:lpstr>A125623040X</vt:lpstr>
      <vt:lpstr>A125623040X_Data</vt:lpstr>
      <vt:lpstr>A125623040X_Latest</vt:lpstr>
      <vt:lpstr>A125623042C</vt:lpstr>
      <vt:lpstr>A125623042C_Data</vt:lpstr>
      <vt:lpstr>A125623042C_Latest</vt:lpstr>
      <vt:lpstr>A125623048T</vt:lpstr>
      <vt:lpstr>A125623048T_Data</vt:lpstr>
      <vt:lpstr>A125623048T_Latest</vt:lpstr>
      <vt:lpstr>A125623050C</vt:lpstr>
      <vt:lpstr>A125623050C_Data</vt:lpstr>
      <vt:lpstr>A125623050C_Latest</vt:lpstr>
      <vt:lpstr>A125623056T</vt:lpstr>
      <vt:lpstr>A125623056T_Data</vt:lpstr>
      <vt:lpstr>A125623056T_Latest</vt:lpstr>
      <vt:lpstr>A125623058W</vt:lpstr>
      <vt:lpstr>A125623058W_Data</vt:lpstr>
      <vt:lpstr>A125623058W_Latest</vt:lpstr>
      <vt:lpstr>A125623064T</vt:lpstr>
      <vt:lpstr>A125623064T_Data</vt:lpstr>
      <vt:lpstr>A125623064T_Latest</vt:lpstr>
      <vt:lpstr>A125623066W</vt:lpstr>
      <vt:lpstr>A125623066W_Data</vt:lpstr>
      <vt:lpstr>A125623066W_Latest</vt:lpstr>
      <vt:lpstr>A125623072T</vt:lpstr>
      <vt:lpstr>A125623072T_Data</vt:lpstr>
      <vt:lpstr>A125623072T_Latest</vt:lpstr>
      <vt:lpstr>A125623074W</vt:lpstr>
      <vt:lpstr>A125623074W_Data</vt:lpstr>
      <vt:lpstr>A125623074W_Latest</vt:lpstr>
      <vt:lpstr>A125623080T</vt:lpstr>
      <vt:lpstr>A125623080T_Data</vt:lpstr>
      <vt:lpstr>A125623080T_Latest</vt:lpstr>
      <vt:lpstr>A125623082W</vt:lpstr>
      <vt:lpstr>A125623082W_Data</vt:lpstr>
      <vt:lpstr>A125623082W_Latest</vt:lpstr>
      <vt:lpstr>A125623088K</vt:lpstr>
      <vt:lpstr>A125623088K_Data</vt:lpstr>
      <vt:lpstr>A125623088K_Latest</vt:lpstr>
      <vt:lpstr>A125623090W</vt:lpstr>
      <vt:lpstr>A125623090W_Data</vt:lpstr>
      <vt:lpstr>A125623090W_Latest</vt:lpstr>
      <vt:lpstr>A125623096K</vt:lpstr>
      <vt:lpstr>A125623096K_Data</vt:lpstr>
      <vt:lpstr>A125623096K_Latest</vt:lpstr>
      <vt:lpstr>A125623098R</vt:lpstr>
      <vt:lpstr>A125623098R_Data</vt:lpstr>
      <vt:lpstr>A125623098R_Latest</vt:lpstr>
      <vt:lpstr>A125623104X</vt:lpstr>
      <vt:lpstr>A125623104X_Data</vt:lpstr>
      <vt:lpstr>A125623104X_Latest</vt:lpstr>
      <vt:lpstr>A125623106C</vt:lpstr>
      <vt:lpstr>A125623106C_Data</vt:lpstr>
      <vt:lpstr>A125623106C_Latest</vt:lpstr>
      <vt:lpstr>A125623112X</vt:lpstr>
      <vt:lpstr>A125623112X_Data</vt:lpstr>
      <vt:lpstr>A125623112X_Latest</vt:lpstr>
      <vt:lpstr>A125623114C</vt:lpstr>
      <vt:lpstr>A125623114C_Data</vt:lpstr>
      <vt:lpstr>A125623114C_Latest</vt:lpstr>
      <vt:lpstr>A125623120X</vt:lpstr>
      <vt:lpstr>A125623120X_Data</vt:lpstr>
      <vt:lpstr>A125623120X_Latest</vt:lpstr>
      <vt:lpstr>A125623122C</vt:lpstr>
      <vt:lpstr>A125623122C_Data</vt:lpstr>
      <vt:lpstr>A125623122C_Latest</vt:lpstr>
      <vt:lpstr>A125623128T</vt:lpstr>
      <vt:lpstr>A125623128T_Data</vt:lpstr>
      <vt:lpstr>A125623128T_Latest</vt:lpstr>
      <vt:lpstr>A125623130C</vt:lpstr>
      <vt:lpstr>A125623130C_Data</vt:lpstr>
      <vt:lpstr>A125623130C_Latest</vt:lpstr>
      <vt:lpstr>A125623136T</vt:lpstr>
      <vt:lpstr>A125623136T_Data</vt:lpstr>
      <vt:lpstr>A125623136T_Latest</vt:lpstr>
      <vt:lpstr>A125623138W</vt:lpstr>
      <vt:lpstr>A125623138W_Data</vt:lpstr>
      <vt:lpstr>A125623138W_Latest</vt:lpstr>
      <vt:lpstr>A125623144T</vt:lpstr>
      <vt:lpstr>A125623144T_Data</vt:lpstr>
      <vt:lpstr>A125623144T_Latest</vt:lpstr>
      <vt:lpstr>A125623146W</vt:lpstr>
      <vt:lpstr>A125623146W_Data</vt:lpstr>
      <vt:lpstr>A125623146W_Latest</vt:lpstr>
      <vt:lpstr>A125623152T</vt:lpstr>
      <vt:lpstr>A125623152T_Data</vt:lpstr>
      <vt:lpstr>A125623152T_Latest</vt:lpstr>
      <vt:lpstr>A125623154W</vt:lpstr>
      <vt:lpstr>A125623154W_Data</vt:lpstr>
      <vt:lpstr>A125623154W_Latest</vt:lpstr>
      <vt:lpstr>A125623160T</vt:lpstr>
      <vt:lpstr>A125623160T_Data</vt:lpstr>
      <vt:lpstr>A125623160T_Latest</vt:lpstr>
      <vt:lpstr>A125623162W</vt:lpstr>
      <vt:lpstr>A125623162W_Data</vt:lpstr>
      <vt:lpstr>A125623162W_Latest</vt:lpstr>
      <vt:lpstr>A125623168K</vt:lpstr>
      <vt:lpstr>A125623168K_Data</vt:lpstr>
      <vt:lpstr>A125623168K_Latest</vt:lpstr>
      <vt:lpstr>A125623170W</vt:lpstr>
      <vt:lpstr>A125623170W_Data</vt:lpstr>
      <vt:lpstr>A125623170W_Latest</vt:lpstr>
      <vt:lpstr>A125623176K</vt:lpstr>
      <vt:lpstr>A125623176K_Data</vt:lpstr>
      <vt:lpstr>A125623176K_Latest</vt:lpstr>
      <vt:lpstr>A125623178R</vt:lpstr>
      <vt:lpstr>A125623178R_Data</vt:lpstr>
      <vt:lpstr>A125623178R_Latest</vt:lpstr>
      <vt:lpstr>A125623184K</vt:lpstr>
      <vt:lpstr>A125623184K_Data</vt:lpstr>
      <vt:lpstr>A125623184K_Latest</vt:lpstr>
      <vt:lpstr>A125623186R</vt:lpstr>
      <vt:lpstr>A125623186R_Data</vt:lpstr>
      <vt:lpstr>A125623186R_Latest</vt:lpstr>
      <vt:lpstr>A125623192K</vt:lpstr>
      <vt:lpstr>A125623192K_Data</vt:lpstr>
      <vt:lpstr>A125623192K_Latest</vt:lpstr>
      <vt:lpstr>A125623194R</vt:lpstr>
      <vt:lpstr>A125623194R_Data</vt:lpstr>
      <vt:lpstr>A125623194R_Latest</vt:lpstr>
      <vt:lpstr>A125623200X</vt:lpstr>
      <vt:lpstr>A125623200X_Data</vt:lpstr>
      <vt:lpstr>A125623200X_Latest</vt:lpstr>
      <vt:lpstr>A125623202C</vt:lpstr>
      <vt:lpstr>A125623202C_Data</vt:lpstr>
      <vt:lpstr>A125623202C_Latest</vt:lpstr>
      <vt:lpstr>A125623208T</vt:lpstr>
      <vt:lpstr>A125623208T_Data</vt:lpstr>
      <vt:lpstr>A125623208T_Latest</vt:lpstr>
      <vt:lpstr>A125623210C</vt:lpstr>
      <vt:lpstr>A125623210C_Data</vt:lpstr>
      <vt:lpstr>A125623210C_Latest</vt:lpstr>
      <vt:lpstr>A125623216T</vt:lpstr>
      <vt:lpstr>A125623216T_Data</vt:lpstr>
      <vt:lpstr>A125623216T_Latest</vt:lpstr>
      <vt:lpstr>A125623218W</vt:lpstr>
      <vt:lpstr>A125623218W_Data</vt:lpstr>
      <vt:lpstr>A125623218W_Latest</vt:lpstr>
      <vt:lpstr>A125623224T</vt:lpstr>
      <vt:lpstr>A125623224T_Data</vt:lpstr>
      <vt:lpstr>A125623224T_Latest</vt:lpstr>
      <vt:lpstr>A125623226W</vt:lpstr>
      <vt:lpstr>A125623226W_Data</vt:lpstr>
      <vt:lpstr>A125623226W_Latest</vt:lpstr>
      <vt:lpstr>A125623232T</vt:lpstr>
      <vt:lpstr>A125623232T_Data</vt:lpstr>
      <vt:lpstr>A125623232T_Latest</vt:lpstr>
      <vt:lpstr>A125623234W</vt:lpstr>
      <vt:lpstr>A125623234W_Data</vt:lpstr>
      <vt:lpstr>A125623234W_Latest</vt:lpstr>
      <vt:lpstr>A125623240T</vt:lpstr>
      <vt:lpstr>A125623240T_Data</vt:lpstr>
      <vt:lpstr>A125623240T_Latest</vt:lpstr>
      <vt:lpstr>A125623242W</vt:lpstr>
      <vt:lpstr>A125623242W_Data</vt:lpstr>
      <vt:lpstr>A125623242W_Latest</vt:lpstr>
      <vt:lpstr>A125623248K</vt:lpstr>
      <vt:lpstr>A125623248K_Data</vt:lpstr>
      <vt:lpstr>A125623248K_Latest</vt:lpstr>
      <vt:lpstr>A125623250W</vt:lpstr>
      <vt:lpstr>A125623250W_Data</vt:lpstr>
      <vt:lpstr>A125623250W_Latest</vt:lpstr>
      <vt:lpstr>A125623256K</vt:lpstr>
      <vt:lpstr>A125623256K_Data</vt:lpstr>
      <vt:lpstr>A125623256K_Latest</vt:lpstr>
      <vt:lpstr>A125623258R</vt:lpstr>
      <vt:lpstr>A125623258R_Data</vt:lpstr>
      <vt:lpstr>A125623258R_Latest</vt:lpstr>
      <vt:lpstr>A125623264K</vt:lpstr>
      <vt:lpstr>A125623264K_Data</vt:lpstr>
      <vt:lpstr>A125623264K_Latest</vt:lpstr>
      <vt:lpstr>A125623266R</vt:lpstr>
      <vt:lpstr>A125623266R_Data</vt:lpstr>
      <vt:lpstr>A125623266R_Latest</vt:lpstr>
      <vt:lpstr>A125623272K</vt:lpstr>
      <vt:lpstr>A125623272K_Data</vt:lpstr>
      <vt:lpstr>A125623272K_Latest</vt:lpstr>
      <vt:lpstr>A125623274R</vt:lpstr>
      <vt:lpstr>A125623274R_Data</vt:lpstr>
      <vt:lpstr>A125623274R_Latest</vt:lpstr>
      <vt:lpstr>A125623280K</vt:lpstr>
      <vt:lpstr>A125623280K_Data</vt:lpstr>
      <vt:lpstr>A125623280K_Latest</vt:lpstr>
      <vt:lpstr>A125623282R</vt:lpstr>
      <vt:lpstr>A125623282R_Data</vt:lpstr>
      <vt:lpstr>A125623282R_Latest</vt:lpstr>
      <vt:lpstr>A125623288C</vt:lpstr>
      <vt:lpstr>A125623288C_Data</vt:lpstr>
      <vt:lpstr>A125623288C_Latest</vt:lpstr>
      <vt:lpstr>A125623290R</vt:lpstr>
      <vt:lpstr>A125623290R_Data</vt:lpstr>
      <vt:lpstr>A125623290R_Latest</vt:lpstr>
      <vt:lpstr>A125623296C</vt:lpstr>
      <vt:lpstr>A125623296C_Data</vt:lpstr>
      <vt:lpstr>A125623296C_Latest</vt:lpstr>
      <vt:lpstr>A125623298J</vt:lpstr>
      <vt:lpstr>A125623298J_Data</vt:lpstr>
      <vt:lpstr>A125623298J_Latest</vt:lpstr>
      <vt:lpstr>A125623304T</vt:lpstr>
      <vt:lpstr>A125623304T_Data</vt:lpstr>
      <vt:lpstr>A125623304T_Latest</vt:lpstr>
      <vt:lpstr>A125623306W</vt:lpstr>
      <vt:lpstr>A125623306W_Data</vt:lpstr>
      <vt:lpstr>A125623306W_Latest</vt:lpstr>
      <vt:lpstr>A125623312T</vt:lpstr>
      <vt:lpstr>A125623312T_Data</vt:lpstr>
      <vt:lpstr>A125623312T_Latest</vt:lpstr>
      <vt:lpstr>A125623314W</vt:lpstr>
      <vt:lpstr>A125623314W_Data</vt:lpstr>
      <vt:lpstr>A125623314W_Latest</vt:lpstr>
      <vt:lpstr>A125623320T</vt:lpstr>
      <vt:lpstr>A125623320T_Data</vt:lpstr>
      <vt:lpstr>A125623320T_Latest</vt:lpstr>
      <vt:lpstr>A125623322W</vt:lpstr>
      <vt:lpstr>A125623322W_Data</vt:lpstr>
      <vt:lpstr>A125623322W_Latest</vt:lpstr>
      <vt:lpstr>A125623328K</vt:lpstr>
      <vt:lpstr>A125623328K_Data</vt:lpstr>
      <vt:lpstr>A125623328K_Latest</vt:lpstr>
      <vt:lpstr>A125623330W</vt:lpstr>
      <vt:lpstr>A125623330W_Data</vt:lpstr>
      <vt:lpstr>A125623330W_Latest</vt:lpstr>
      <vt:lpstr>A125623336K</vt:lpstr>
      <vt:lpstr>A125623336K_Data</vt:lpstr>
      <vt:lpstr>A125623336K_Latest</vt:lpstr>
      <vt:lpstr>A125623338R</vt:lpstr>
      <vt:lpstr>A125623338R_Data</vt:lpstr>
      <vt:lpstr>A125623338R_Latest</vt:lpstr>
      <vt:lpstr>A125623344K</vt:lpstr>
      <vt:lpstr>A125623344K_Data</vt:lpstr>
      <vt:lpstr>A125623344K_Latest</vt:lpstr>
      <vt:lpstr>A125623346R</vt:lpstr>
      <vt:lpstr>A125623346R_Data</vt:lpstr>
      <vt:lpstr>A125623346R_Latest</vt:lpstr>
      <vt:lpstr>A125623352K</vt:lpstr>
      <vt:lpstr>A125623352K_Data</vt:lpstr>
      <vt:lpstr>A125623352K_Latest</vt:lpstr>
      <vt:lpstr>A125623354R</vt:lpstr>
      <vt:lpstr>A125623354R_Data</vt:lpstr>
      <vt:lpstr>A125623354R_Latest</vt:lpstr>
      <vt:lpstr>A125623360K</vt:lpstr>
      <vt:lpstr>A125623360K_Data</vt:lpstr>
      <vt:lpstr>A125623360K_Latest</vt:lpstr>
      <vt:lpstr>A125623362R</vt:lpstr>
      <vt:lpstr>A125623362R_Data</vt:lpstr>
      <vt:lpstr>A125623362R_Latest</vt:lpstr>
      <vt:lpstr>A125623368C</vt:lpstr>
      <vt:lpstr>A125623368C_Data</vt:lpstr>
      <vt:lpstr>A125623368C_Latest</vt:lpstr>
      <vt:lpstr>A125623370R</vt:lpstr>
      <vt:lpstr>A125623370R_Data</vt:lpstr>
      <vt:lpstr>A125623370R_Latest</vt:lpstr>
      <vt:lpstr>A125623376C</vt:lpstr>
      <vt:lpstr>A125623376C_Data</vt:lpstr>
      <vt:lpstr>A125623376C_Latest</vt:lpstr>
      <vt:lpstr>A125623378J</vt:lpstr>
      <vt:lpstr>A125623378J_Data</vt:lpstr>
      <vt:lpstr>A125623378J_Latest</vt:lpstr>
      <vt:lpstr>A125623384C</vt:lpstr>
      <vt:lpstr>A125623384C_Data</vt:lpstr>
      <vt:lpstr>A125623384C_Latest</vt:lpstr>
      <vt:lpstr>A125623386J</vt:lpstr>
      <vt:lpstr>A125623386J_Data</vt:lpstr>
      <vt:lpstr>A125623386J_Latest</vt:lpstr>
      <vt:lpstr>A125623392C</vt:lpstr>
      <vt:lpstr>A125623392C_Data</vt:lpstr>
      <vt:lpstr>A125623392C_Latest</vt:lpstr>
      <vt:lpstr>A125623394J</vt:lpstr>
      <vt:lpstr>A125623394J_Data</vt:lpstr>
      <vt:lpstr>A125623394J_Latest</vt:lpstr>
      <vt:lpstr>A125623400T</vt:lpstr>
      <vt:lpstr>A125623400T_Data</vt:lpstr>
      <vt:lpstr>A125623400T_Latest</vt:lpstr>
      <vt:lpstr>A125623402W</vt:lpstr>
      <vt:lpstr>A125623402W_Data</vt:lpstr>
      <vt:lpstr>A125623402W_Latest</vt:lpstr>
      <vt:lpstr>A125623408K</vt:lpstr>
      <vt:lpstr>A125623408K_Data</vt:lpstr>
      <vt:lpstr>A125623408K_Latest</vt:lpstr>
      <vt:lpstr>A125623410W</vt:lpstr>
      <vt:lpstr>A125623410W_Data</vt:lpstr>
      <vt:lpstr>A125623410W_Latest</vt:lpstr>
      <vt:lpstr>A125623416K</vt:lpstr>
      <vt:lpstr>A125623416K_Data</vt:lpstr>
      <vt:lpstr>A125623416K_Latest</vt:lpstr>
      <vt:lpstr>A125623418R</vt:lpstr>
      <vt:lpstr>A125623418R_Data</vt:lpstr>
      <vt:lpstr>A125623418R_Latest</vt:lpstr>
      <vt:lpstr>A125623424K</vt:lpstr>
      <vt:lpstr>A125623424K_Data</vt:lpstr>
      <vt:lpstr>A125623424K_Latest</vt:lpstr>
      <vt:lpstr>A125623426R</vt:lpstr>
      <vt:lpstr>A125623426R_Data</vt:lpstr>
      <vt:lpstr>A125623426R_Latest</vt:lpstr>
      <vt:lpstr>A125623432K</vt:lpstr>
      <vt:lpstr>A125623432K_Data</vt:lpstr>
      <vt:lpstr>A125623432K_Latest</vt:lpstr>
      <vt:lpstr>A125623434R</vt:lpstr>
      <vt:lpstr>A125623434R_Data</vt:lpstr>
      <vt:lpstr>A125623434R_Latest</vt:lpstr>
      <vt:lpstr>A125623440K</vt:lpstr>
      <vt:lpstr>A125623440K_Data</vt:lpstr>
      <vt:lpstr>A125623440K_Latest</vt:lpstr>
      <vt:lpstr>A125623442R</vt:lpstr>
      <vt:lpstr>A125623442R_Data</vt:lpstr>
      <vt:lpstr>A125623442R_Latest</vt:lpstr>
      <vt:lpstr>A125623448C</vt:lpstr>
      <vt:lpstr>A125623448C_Data</vt:lpstr>
      <vt:lpstr>A125623448C_Latest</vt:lpstr>
      <vt:lpstr>A125623450R</vt:lpstr>
      <vt:lpstr>A125623450R_Data</vt:lpstr>
      <vt:lpstr>A125623450R_Latest</vt:lpstr>
      <vt:lpstr>A125623456C</vt:lpstr>
      <vt:lpstr>A125623456C_Data</vt:lpstr>
      <vt:lpstr>A125623456C_Latest</vt:lpstr>
      <vt:lpstr>A125623458J</vt:lpstr>
      <vt:lpstr>A125623458J_Data</vt:lpstr>
      <vt:lpstr>A125623458J_Latest</vt:lpstr>
      <vt:lpstr>A125623464C</vt:lpstr>
      <vt:lpstr>A125623464C_Data</vt:lpstr>
      <vt:lpstr>A125623464C_Latest</vt:lpstr>
      <vt:lpstr>A125623466J</vt:lpstr>
      <vt:lpstr>A125623466J_Data</vt:lpstr>
      <vt:lpstr>A125623466J_Latest</vt:lpstr>
      <vt:lpstr>A125623472C</vt:lpstr>
      <vt:lpstr>A125623472C_Data</vt:lpstr>
      <vt:lpstr>A125623472C_Latest</vt:lpstr>
      <vt:lpstr>A125623474J</vt:lpstr>
      <vt:lpstr>A125623474J_Data</vt:lpstr>
      <vt:lpstr>A125623474J_Latest</vt:lpstr>
      <vt:lpstr>A125623480C</vt:lpstr>
      <vt:lpstr>A125623480C_Data</vt:lpstr>
      <vt:lpstr>A125623480C_Latest</vt:lpstr>
      <vt:lpstr>A125623482J</vt:lpstr>
      <vt:lpstr>A125623482J_Data</vt:lpstr>
      <vt:lpstr>A125623482J_Latest</vt:lpstr>
      <vt:lpstr>A125623488W</vt:lpstr>
      <vt:lpstr>A125623488W_Data</vt:lpstr>
      <vt:lpstr>A125623488W_Latest</vt:lpstr>
      <vt:lpstr>A125623490J</vt:lpstr>
      <vt:lpstr>A125623490J_Data</vt:lpstr>
      <vt:lpstr>A125623490J_Latest</vt:lpstr>
      <vt:lpstr>A125623496W</vt:lpstr>
      <vt:lpstr>A125623496W_Data</vt:lpstr>
      <vt:lpstr>A125623496W_Latest</vt:lpstr>
      <vt:lpstr>A125623498A</vt:lpstr>
      <vt:lpstr>A125623498A_Data</vt:lpstr>
      <vt:lpstr>A125623498A_Latest</vt:lpstr>
      <vt:lpstr>A125623504K</vt:lpstr>
      <vt:lpstr>A125623504K_Data</vt:lpstr>
      <vt:lpstr>A125623504K_Latest</vt:lpstr>
      <vt:lpstr>A125623506R</vt:lpstr>
      <vt:lpstr>A125623506R_Data</vt:lpstr>
      <vt:lpstr>A125623506R_Latest</vt:lpstr>
      <vt:lpstr>A125623512K</vt:lpstr>
      <vt:lpstr>A125623512K_Data</vt:lpstr>
      <vt:lpstr>A125623512K_Latest</vt:lpstr>
      <vt:lpstr>A125623514R</vt:lpstr>
      <vt:lpstr>A125623514R_Data</vt:lpstr>
      <vt:lpstr>A125623514R_Latest</vt:lpstr>
      <vt:lpstr>A125623520K</vt:lpstr>
      <vt:lpstr>A125623520K_Data</vt:lpstr>
      <vt:lpstr>A125623520K_Latest</vt:lpstr>
      <vt:lpstr>A125623522R</vt:lpstr>
      <vt:lpstr>A125623522R_Data</vt:lpstr>
      <vt:lpstr>A125623522R_Latest</vt:lpstr>
      <vt:lpstr>A125623528C</vt:lpstr>
      <vt:lpstr>A125623528C_Data</vt:lpstr>
      <vt:lpstr>A125623528C_Latest</vt:lpstr>
      <vt:lpstr>A125623530R</vt:lpstr>
      <vt:lpstr>A125623530R_Data</vt:lpstr>
      <vt:lpstr>A125623530R_Latest</vt:lpstr>
      <vt:lpstr>A125623536C</vt:lpstr>
      <vt:lpstr>A125623536C_Data</vt:lpstr>
      <vt:lpstr>A125623536C_Latest</vt:lpstr>
      <vt:lpstr>A125623538J</vt:lpstr>
      <vt:lpstr>A125623538J_Data</vt:lpstr>
      <vt:lpstr>A125623538J_Latest</vt:lpstr>
      <vt:lpstr>A125623544C</vt:lpstr>
      <vt:lpstr>A125623544C_Data</vt:lpstr>
      <vt:lpstr>A125623544C_Latest</vt:lpstr>
      <vt:lpstr>A125623546J</vt:lpstr>
      <vt:lpstr>A125623546J_Data</vt:lpstr>
      <vt:lpstr>A125623546J_Latest</vt:lpstr>
      <vt:lpstr>A125623552C</vt:lpstr>
      <vt:lpstr>A125623552C_Data</vt:lpstr>
      <vt:lpstr>A125623552C_Latest</vt:lpstr>
      <vt:lpstr>A125623554J</vt:lpstr>
      <vt:lpstr>A125623554J_Data</vt:lpstr>
      <vt:lpstr>A125623554J_Latest</vt:lpstr>
      <vt:lpstr>A125623560C</vt:lpstr>
      <vt:lpstr>A125623560C_Data</vt:lpstr>
      <vt:lpstr>A125623560C_Latest</vt:lpstr>
      <vt:lpstr>A125623562J</vt:lpstr>
      <vt:lpstr>A125623562J_Data</vt:lpstr>
      <vt:lpstr>A125623562J_Latest</vt:lpstr>
      <vt:lpstr>A125623568W</vt:lpstr>
      <vt:lpstr>A125623568W_Data</vt:lpstr>
      <vt:lpstr>A125623568W_Latest</vt:lpstr>
      <vt:lpstr>A125623570J</vt:lpstr>
      <vt:lpstr>A125623570J_Data</vt:lpstr>
      <vt:lpstr>A125623570J_Latest</vt:lpstr>
      <vt:lpstr>A125623576W</vt:lpstr>
      <vt:lpstr>A125623576W_Data</vt:lpstr>
      <vt:lpstr>A125623576W_Latest</vt:lpstr>
      <vt:lpstr>A125623578A</vt:lpstr>
      <vt:lpstr>A125623578A_Data</vt:lpstr>
      <vt:lpstr>A125623578A_Latest</vt:lpstr>
      <vt:lpstr>A125623584W</vt:lpstr>
      <vt:lpstr>A125623584W_Data</vt:lpstr>
      <vt:lpstr>A125623584W_Latest</vt:lpstr>
      <vt:lpstr>A125623586A</vt:lpstr>
      <vt:lpstr>A125623586A_Data</vt:lpstr>
      <vt:lpstr>A125623586A_Latest</vt:lpstr>
      <vt:lpstr>A125623592W</vt:lpstr>
      <vt:lpstr>A125623592W_Data</vt:lpstr>
      <vt:lpstr>A125623592W_Latest</vt:lpstr>
      <vt:lpstr>A125623594A</vt:lpstr>
      <vt:lpstr>A125623594A_Data</vt:lpstr>
      <vt:lpstr>A125623594A_Latest</vt:lpstr>
      <vt:lpstr>A125623600K</vt:lpstr>
      <vt:lpstr>A125623600K_Data</vt:lpstr>
      <vt:lpstr>A125623600K_Latest</vt:lpstr>
      <vt:lpstr>A125623602R</vt:lpstr>
      <vt:lpstr>A125623602R_Data</vt:lpstr>
      <vt:lpstr>A125623602R_Latest</vt:lpstr>
      <vt:lpstr>A125623608C</vt:lpstr>
      <vt:lpstr>A125623608C_Data</vt:lpstr>
      <vt:lpstr>A125623608C_Latest</vt:lpstr>
      <vt:lpstr>A125623610R</vt:lpstr>
      <vt:lpstr>A125623610R_Data</vt:lpstr>
      <vt:lpstr>A125623610R_Latest</vt:lpstr>
      <vt:lpstr>A125623616C</vt:lpstr>
      <vt:lpstr>A125623616C_Data</vt:lpstr>
      <vt:lpstr>A125623616C_Latest</vt:lpstr>
      <vt:lpstr>A125623618J</vt:lpstr>
      <vt:lpstr>A125623618J_Data</vt:lpstr>
      <vt:lpstr>A125623618J_Latest</vt:lpstr>
      <vt:lpstr>A125623624C</vt:lpstr>
      <vt:lpstr>A125623624C_Data</vt:lpstr>
      <vt:lpstr>A125623624C_Latest</vt:lpstr>
      <vt:lpstr>A125623626J</vt:lpstr>
      <vt:lpstr>A125623626J_Data</vt:lpstr>
      <vt:lpstr>A125623626J_Latest</vt:lpstr>
      <vt:lpstr>A125623632C</vt:lpstr>
      <vt:lpstr>A125623632C_Data</vt:lpstr>
      <vt:lpstr>A125623632C_Latest</vt:lpstr>
      <vt:lpstr>A125623634J</vt:lpstr>
      <vt:lpstr>A125623634J_Data</vt:lpstr>
      <vt:lpstr>A125623634J_Latest</vt:lpstr>
      <vt:lpstr>A125623640C</vt:lpstr>
      <vt:lpstr>A125623640C_Data</vt:lpstr>
      <vt:lpstr>A125623640C_Latest</vt:lpstr>
      <vt:lpstr>A125623642J</vt:lpstr>
      <vt:lpstr>A125623642J_Data</vt:lpstr>
      <vt:lpstr>A125623642J_Latest</vt:lpstr>
      <vt:lpstr>A125623648W</vt:lpstr>
      <vt:lpstr>A125623648W_Data</vt:lpstr>
      <vt:lpstr>A125623648W_Latest</vt:lpstr>
      <vt:lpstr>A125623650J</vt:lpstr>
      <vt:lpstr>A125623650J_Data</vt:lpstr>
      <vt:lpstr>A125623650J_Latest</vt:lpstr>
      <vt:lpstr>A125623656W</vt:lpstr>
      <vt:lpstr>A125623656W_Data</vt:lpstr>
      <vt:lpstr>A125623656W_Latest</vt:lpstr>
      <vt:lpstr>A125623658A</vt:lpstr>
      <vt:lpstr>A125623658A_Data</vt:lpstr>
      <vt:lpstr>A125623658A_Latest</vt:lpstr>
      <vt:lpstr>A125623664W</vt:lpstr>
      <vt:lpstr>A125623664W_Data</vt:lpstr>
      <vt:lpstr>A125623664W_Latest</vt:lpstr>
      <vt:lpstr>A125623666A</vt:lpstr>
      <vt:lpstr>A125623666A_Data</vt:lpstr>
      <vt:lpstr>A125623666A_Latest</vt:lpstr>
      <vt:lpstr>A125623672W</vt:lpstr>
      <vt:lpstr>A125623672W_Data</vt:lpstr>
      <vt:lpstr>A125623672W_Latest</vt:lpstr>
      <vt:lpstr>A125623674A</vt:lpstr>
      <vt:lpstr>A125623674A_Data</vt:lpstr>
      <vt:lpstr>A125623674A_Latest</vt:lpstr>
      <vt:lpstr>A125623680W</vt:lpstr>
      <vt:lpstr>A125623680W_Data</vt:lpstr>
      <vt:lpstr>A125623680W_Latest</vt:lpstr>
      <vt:lpstr>A125623682A</vt:lpstr>
      <vt:lpstr>A125623682A_Data</vt:lpstr>
      <vt:lpstr>A125623682A_Latest</vt:lpstr>
      <vt:lpstr>A125623688R</vt:lpstr>
      <vt:lpstr>A125623688R_Data</vt:lpstr>
      <vt:lpstr>A125623688R_Latest</vt:lpstr>
      <vt:lpstr>A125623690A</vt:lpstr>
      <vt:lpstr>A125623690A_Data</vt:lpstr>
      <vt:lpstr>A125623690A_Latest</vt:lpstr>
      <vt:lpstr>A125623696R</vt:lpstr>
      <vt:lpstr>A125623696R_Data</vt:lpstr>
      <vt:lpstr>A125623696R_Latest</vt:lpstr>
      <vt:lpstr>A125623698V</vt:lpstr>
      <vt:lpstr>A125623698V_Data</vt:lpstr>
      <vt:lpstr>A125623698V_Latest</vt:lpstr>
      <vt:lpstr>A125623704C</vt:lpstr>
      <vt:lpstr>A125623704C_Data</vt:lpstr>
      <vt:lpstr>A125623704C_Latest</vt:lpstr>
      <vt:lpstr>A125623706J</vt:lpstr>
      <vt:lpstr>A125623706J_Data</vt:lpstr>
      <vt:lpstr>A125623706J_Latest</vt:lpstr>
      <vt:lpstr>A125623712C</vt:lpstr>
      <vt:lpstr>A125623712C_Data</vt:lpstr>
      <vt:lpstr>A125623712C_Latest</vt:lpstr>
      <vt:lpstr>A125623714J</vt:lpstr>
      <vt:lpstr>A125623714J_Data</vt:lpstr>
      <vt:lpstr>A125623714J_Latest</vt:lpstr>
      <vt:lpstr>A125623720C</vt:lpstr>
      <vt:lpstr>A125623720C_Data</vt:lpstr>
      <vt:lpstr>A125623720C_Latest</vt:lpstr>
      <vt:lpstr>A125623722J</vt:lpstr>
      <vt:lpstr>A125623722J_Data</vt:lpstr>
      <vt:lpstr>A125623722J_Latest</vt:lpstr>
      <vt:lpstr>A125623728W</vt:lpstr>
      <vt:lpstr>A125623728W_Data</vt:lpstr>
      <vt:lpstr>A125623728W_Latest</vt:lpstr>
      <vt:lpstr>A125623730J</vt:lpstr>
      <vt:lpstr>A125623730J_Data</vt:lpstr>
      <vt:lpstr>A125623730J_Latest</vt:lpstr>
      <vt:lpstr>A125623736W</vt:lpstr>
      <vt:lpstr>A125623736W_Data</vt:lpstr>
      <vt:lpstr>A125623736W_Latest</vt:lpstr>
      <vt:lpstr>A125623738A</vt:lpstr>
      <vt:lpstr>A125623738A_Data</vt:lpstr>
      <vt:lpstr>A125623738A_Latest</vt:lpstr>
      <vt:lpstr>A125623744W</vt:lpstr>
      <vt:lpstr>A125623744W_Data</vt:lpstr>
      <vt:lpstr>A125623744W_Latest</vt:lpstr>
      <vt:lpstr>A125623746A</vt:lpstr>
      <vt:lpstr>A125623746A_Data</vt:lpstr>
      <vt:lpstr>A125623746A_Latest</vt:lpstr>
      <vt:lpstr>A125623752W</vt:lpstr>
      <vt:lpstr>A125623752W_Data</vt:lpstr>
      <vt:lpstr>A125623752W_Latest</vt:lpstr>
      <vt:lpstr>A125623754A</vt:lpstr>
      <vt:lpstr>A125623754A_Data</vt:lpstr>
      <vt:lpstr>A125623754A_Latest</vt:lpstr>
      <vt:lpstr>A125623760W</vt:lpstr>
      <vt:lpstr>A125623760W_Data</vt:lpstr>
      <vt:lpstr>A125623760W_Latest</vt:lpstr>
      <vt:lpstr>A125623762A</vt:lpstr>
      <vt:lpstr>A125623762A_Data</vt:lpstr>
      <vt:lpstr>A125623762A_Latest</vt:lpstr>
      <vt:lpstr>A125623768R</vt:lpstr>
      <vt:lpstr>A125623768R_Data</vt:lpstr>
      <vt:lpstr>A125623768R_Latest</vt:lpstr>
      <vt:lpstr>A125623770A</vt:lpstr>
      <vt:lpstr>A125623770A_Data</vt:lpstr>
      <vt:lpstr>A125623770A_Latest</vt:lpstr>
      <vt:lpstr>A125623776R</vt:lpstr>
      <vt:lpstr>A125623776R_Data</vt:lpstr>
      <vt:lpstr>A125623776R_Latest</vt:lpstr>
      <vt:lpstr>A125623778V</vt:lpstr>
      <vt:lpstr>A125623778V_Data</vt:lpstr>
      <vt:lpstr>A125623778V_Latest</vt:lpstr>
      <vt:lpstr>A125623784R</vt:lpstr>
      <vt:lpstr>A125623784R_Data</vt:lpstr>
      <vt:lpstr>A125623784R_Latest</vt:lpstr>
      <vt:lpstr>A125623786V</vt:lpstr>
      <vt:lpstr>A125623786V_Data</vt:lpstr>
      <vt:lpstr>A125623786V_Latest</vt:lpstr>
      <vt:lpstr>A125623792R</vt:lpstr>
      <vt:lpstr>A125623792R_Data</vt:lpstr>
      <vt:lpstr>A125623792R_Latest</vt:lpstr>
      <vt:lpstr>A125623794V</vt:lpstr>
      <vt:lpstr>A125623794V_Data</vt:lpstr>
      <vt:lpstr>A125623794V_Latest</vt:lpstr>
      <vt:lpstr>A125623800C</vt:lpstr>
      <vt:lpstr>A125623800C_Data</vt:lpstr>
      <vt:lpstr>A125623800C_Latest</vt:lpstr>
      <vt:lpstr>A125623802J</vt:lpstr>
      <vt:lpstr>A125623802J_Data</vt:lpstr>
      <vt:lpstr>A125623802J_Latest</vt:lpstr>
      <vt:lpstr>A125623808W</vt:lpstr>
      <vt:lpstr>A125623808W_Data</vt:lpstr>
      <vt:lpstr>A125623808W_Latest</vt:lpstr>
      <vt:lpstr>A125623810J</vt:lpstr>
      <vt:lpstr>A125623810J_Data</vt:lpstr>
      <vt:lpstr>A125623810J_Latest</vt:lpstr>
      <vt:lpstr>A125623816W</vt:lpstr>
      <vt:lpstr>A125623816W_Data</vt:lpstr>
      <vt:lpstr>A125623816W_Latest</vt:lpstr>
      <vt:lpstr>A125623818A</vt:lpstr>
      <vt:lpstr>A125623818A_Data</vt:lpstr>
      <vt:lpstr>A125623818A_Latest</vt:lpstr>
      <vt:lpstr>A125623824W</vt:lpstr>
      <vt:lpstr>A125623824W_Data</vt:lpstr>
      <vt:lpstr>A125623824W_Latest</vt:lpstr>
      <vt:lpstr>A125623826A</vt:lpstr>
      <vt:lpstr>A125623826A_Data</vt:lpstr>
      <vt:lpstr>A125623826A_Latest</vt:lpstr>
      <vt:lpstr>A125623832W</vt:lpstr>
      <vt:lpstr>A125623832W_Data</vt:lpstr>
      <vt:lpstr>A125623832W_Latest</vt:lpstr>
      <vt:lpstr>A125623834A</vt:lpstr>
      <vt:lpstr>A125623834A_Data</vt:lpstr>
      <vt:lpstr>A125623834A_Latest</vt:lpstr>
      <vt:lpstr>A125623840W</vt:lpstr>
      <vt:lpstr>A125623840W_Data</vt:lpstr>
      <vt:lpstr>A125623840W_Latest</vt:lpstr>
      <vt:lpstr>A125623842A</vt:lpstr>
      <vt:lpstr>A125623842A_Data</vt:lpstr>
      <vt:lpstr>A125623842A_Latest</vt:lpstr>
      <vt:lpstr>A125623848R</vt:lpstr>
      <vt:lpstr>A125623848R_Data</vt:lpstr>
      <vt:lpstr>A125623848R_Latest</vt:lpstr>
      <vt:lpstr>A125623850A</vt:lpstr>
      <vt:lpstr>A125623850A_Data</vt:lpstr>
      <vt:lpstr>A125623850A_Latest</vt:lpstr>
      <vt:lpstr>A125623856R</vt:lpstr>
      <vt:lpstr>A125623856R_Data</vt:lpstr>
      <vt:lpstr>A125623856R_Latest</vt:lpstr>
      <vt:lpstr>A125623858V</vt:lpstr>
      <vt:lpstr>A125623858V_Data</vt:lpstr>
      <vt:lpstr>A125623858V_Latest</vt:lpstr>
      <vt:lpstr>A125623864R</vt:lpstr>
      <vt:lpstr>A125623864R_Data</vt:lpstr>
      <vt:lpstr>A125623864R_Latest</vt:lpstr>
      <vt:lpstr>A125623866V</vt:lpstr>
      <vt:lpstr>A125623866V_Data</vt:lpstr>
      <vt:lpstr>A125623866V_Latest</vt:lpstr>
      <vt:lpstr>A125623872R</vt:lpstr>
      <vt:lpstr>A125623872R_Data</vt:lpstr>
      <vt:lpstr>A125623872R_Latest</vt:lpstr>
      <vt:lpstr>A125623874V</vt:lpstr>
      <vt:lpstr>A125623874V_Data</vt:lpstr>
      <vt:lpstr>A125623874V_Latest</vt:lpstr>
      <vt:lpstr>A125623880R</vt:lpstr>
      <vt:lpstr>A125623880R_Data</vt:lpstr>
      <vt:lpstr>A125623880R_Latest</vt:lpstr>
      <vt:lpstr>A125623882V</vt:lpstr>
      <vt:lpstr>A125623882V_Data</vt:lpstr>
      <vt:lpstr>A125623882V_Latest</vt:lpstr>
      <vt:lpstr>A125623888J</vt:lpstr>
      <vt:lpstr>A125623888J_Data</vt:lpstr>
      <vt:lpstr>A125623888J_Latest</vt:lpstr>
      <vt:lpstr>A125623890V</vt:lpstr>
      <vt:lpstr>A125623890V_Data</vt:lpstr>
      <vt:lpstr>A125623890V_Latest</vt:lpstr>
      <vt:lpstr>A125623896J</vt:lpstr>
      <vt:lpstr>A125623896J_Data</vt:lpstr>
      <vt:lpstr>A125623896J_Latest</vt:lpstr>
      <vt:lpstr>A125623898L</vt:lpstr>
      <vt:lpstr>A125623898L_Data</vt:lpstr>
      <vt:lpstr>A125623898L_Latest</vt:lpstr>
      <vt:lpstr>A125623904W</vt:lpstr>
      <vt:lpstr>A125623904W_Data</vt:lpstr>
      <vt:lpstr>A125623904W_Latest</vt:lpstr>
      <vt:lpstr>A125623906A</vt:lpstr>
      <vt:lpstr>A125623906A_Data</vt:lpstr>
      <vt:lpstr>A125623906A_Latest</vt:lpstr>
      <vt:lpstr>A125623912W</vt:lpstr>
      <vt:lpstr>A125623912W_Data</vt:lpstr>
      <vt:lpstr>A125623912W_Latest</vt:lpstr>
      <vt:lpstr>A125623914A</vt:lpstr>
      <vt:lpstr>A125623914A_Data</vt:lpstr>
      <vt:lpstr>A125623914A_Latest</vt:lpstr>
      <vt:lpstr>A125623920W</vt:lpstr>
      <vt:lpstr>A125623920W_Data</vt:lpstr>
      <vt:lpstr>A125623920W_Latest</vt:lpstr>
      <vt:lpstr>A125623922A</vt:lpstr>
      <vt:lpstr>A125623922A_Data</vt:lpstr>
      <vt:lpstr>A125623922A_Latest</vt:lpstr>
      <vt:lpstr>A125623928R</vt:lpstr>
      <vt:lpstr>A125623928R_Data</vt:lpstr>
      <vt:lpstr>A125623928R_Latest</vt:lpstr>
      <vt:lpstr>A125623930A</vt:lpstr>
      <vt:lpstr>A125623930A_Data</vt:lpstr>
      <vt:lpstr>A125623930A_Latest</vt:lpstr>
      <vt:lpstr>A125623936R</vt:lpstr>
      <vt:lpstr>A125623936R_Data</vt:lpstr>
      <vt:lpstr>A125623936R_Latest</vt:lpstr>
      <vt:lpstr>A125623938V</vt:lpstr>
      <vt:lpstr>A125623938V_Data</vt:lpstr>
      <vt:lpstr>A125623938V_Latest</vt:lpstr>
      <vt:lpstr>A125623944R</vt:lpstr>
      <vt:lpstr>A125623944R_Data</vt:lpstr>
      <vt:lpstr>A125623944R_Latest</vt:lpstr>
      <vt:lpstr>A125623946V</vt:lpstr>
      <vt:lpstr>A125623946V_Data</vt:lpstr>
      <vt:lpstr>A125623946V_Latest</vt:lpstr>
      <vt:lpstr>A125623952R</vt:lpstr>
      <vt:lpstr>A125623952R_Data</vt:lpstr>
      <vt:lpstr>A125623952R_Latest</vt:lpstr>
      <vt:lpstr>A125623954V</vt:lpstr>
      <vt:lpstr>A125623954V_Data</vt:lpstr>
      <vt:lpstr>A125623954V_Latest</vt:lpstr>
      <vt:lpstr>A125623960R</vt:lpstr>
      <vt:lpstr>A125623960R_Data</vt:lpstr>
      <vt:lpstr>A125623960R_Latest</vt:lpstr>
      <vt:lpstr>A125623962V</vt:lpstr>
      <vt:lpstr>A125623962V_Data</vt:lpstr>
      <vt:lpstr>A125623962V_Latest</vt:lpstr>
      <vt:lpstr>A125623968J</vt:lpstr>
      <vt:lpstr>A125623968J_Data</vt:lpstr>
      <vt:lpstr>A125623968J_Latest</vt:lpstr>
      <vt:lpstr>A125623970V</vt:lpstr>
      <vt:lpstr>A125623970V_Data</vt:lpstr>
      <vt:lpstr>A125623970V_Latest</vt:lpstr>
      <vt:lpstr>A125623976J</vt:lpstr>
      <vt:lpstr>A125623976J_Data</vt:lpstr>
      <vt:lpstr>A125623976J_Latest</vt:lpstr>
      <vt:lpstr>A125623978L</vt:lpstr>
      <vt:lpstr>A125623978L_Data</vt:lpstr>
      <vt:lpstr>A125623978L_Latest</vt:lpstr>
      <vt:lpstr>A125623984J</vt:lpstr>
      <vt:lpstr>A125623984J_Data</vt:lpstr>
      <vt:lpstr>A125623984J_Latest</vt:lpstr>
      <vt:lpstr>A125623986L</vt:lpstr>
      <vt:lpstr>A125623986L_Data</vt:lpstr>
      <vt:lpstr>A125623986L_Latest</vt:lpstr>
      <vt:lpstr>A125623992J</vt:lpstr>
      <vt:lpstr>A125623992J_Data</vt:lpstr>
      <vt:lpstr>A125623992J_Latest</vt:lpstr>
      <vt:lpstr>A125623994L</vt:lpstr>
      <vt:lpstr>A125623994L_Data</vt:lpstr>
      <vt:lpstr>A125623994L_Latest</vt:lpstr>
      <vt:lpstr>A125624000X</vt:lpstr>
      <vt:lpstr>A125624000X_Data</vt:lpstr>
      <vt:lpstr>A125624000X_Latest</vt:lpstr>
      <vt:lpstr>A125624002C</vt:lpstr>
      <vt:lpstr>A125624002C_Data</vt:lpstr>
      <vt:lpstr>A125624002C_Latest</vt:lpstr>
      <vt:lpstr>A125624008T</vt:lpstr>
      <vt:lpstr>A125624008T_Data</vt:lpstr>
      <vt:lpstr>A125624008T_Latest</vt:lpstr>
      <vt:lpstr>A125624010C</vt:lpstr>
      <vt:lpstr>A125624010C_Data</vt:lpstr>
      <vt:lpstr>A125624010C_Latest</vt:lpstr>
      <vt:lpstr>A125624016T</vt:lpstr>
      <vt:lpstr>A125624016T_Data</vt:lpstr>
      <vt:lpstr>A125624016T_Latest</vt:lpstr>
      <vt:lpstr>A125624018W</vt:lpstr>
      <vt:lpstr>A125624018W_Data</vt:lpstr>
      <vt:lpstr>A125624018W_Latest</vt:lpstr>
      <vt:lpstr>A125624024T</vt:lpstr>
      <vt:lpstr>A125624024T_Data</vt:lpstr>
      <vt:lpstr>A125624024T_Latest</vt:lpstr>
      <vt:lpstr>A125624026W</vt:lpstr>
      <vt:lpstr>A125624026W_Data</vt:lpstr>
      <vt:lpstr>A125624026W_Latest</vt:lpstr>
      <vt:lpstr>A125624032T</vt:lpstr>
      <vt:lpstr>A125624032T_Data</vt:lpstr>
      <vt:lpstr>A125624032T_Latest</vt:lpstr>
      <vt:lpstr>A125624034W</vt:lpstr>
      <vt:lpstr>A125624034W_Data</vt:lpstr>
      <vt:lpstr>A125624034W_Latest</vt:lpstr>
      <vt:lpstr>A125624040T</vt:lpstr>
      <vt:lpstr>A125624040T_Data</vt:lpstr>
      <vt:lpstr>A125624040T_Latest</vt:lpstr>
      <vt:lpstr>A125624042W</vt:lpstr>
      <vt:lpstr>A125624042W_Data</vt:lpstr>
      <vt:lpstr>A125624042W_Latest</vt:lpstr>
      <vt:lpstr>A125624048K</vt:lpstr>
      <vt:lpstr>A125624048K_Data</vt:lpstr>
      <vt:lpstr>A125624048K_Latest</vt:lpstr>
      <vt:lpstr>A125624050W</vt:lpstr>
      <vt:lpstr>A125624050W_Data</vt:lpstr>
      <vt:lpstr>A125624050W_Latest</vt:lpstr>
      <vt:lpstr>A125624056K</vt:lpstr>
      <vt:lpstr>A125624056K_Data</vt:lpstr>
      <vt:lpstr>A125624056K_Latest</vt:lpstr>
      <vt:lpstr>A125624058R</vt:lpstr>
      <vt:lpstr>A125624058R_Data</vt:lpstr>
      <vt:lpstr>A125624058R_Latest</vt:lpstr>
      <vt:lpstr>A125624064K</vt:lpstr>
      <vt:lpstr>A125624064K_Data</vt:lpstr>
      <vt:lpstr>A125624064K_Latest</vt:lpstr>
      <vt:lpstr>A125624066R</vt:lpstr>
      <vt:lpstr>A125624066R_Data</vt:lpstr>
      <vt:lpstr>A125624066R_Latest</vt:lpstr>
      <vt:lpstr>A125624072K</vt:lpstr>
      <vt:lpstr>A125624072K_Data</vt:lpstr>
      <vt:lpstr>A125624072K_Latest</vt:lpstr>
      <vt:lpstr>A125624074R</vt:lpstr>
      <vt:lpstr>A125624074R_Data</vt:lpstr>
      <vt:lpstr>A125624074R_Latest</vt:lpstr>
      <vt:lpstr>A125624080K</vt:lpstr>
      <vt:lpstr>A125624080K_Data</vt:lpstr>
      <vt:lpstr>A125624080K_Latest</vt:lpstr>
      <vt:lpstr>A125624082R</vt:lpstr>
      <vt:lpstr>A125624082R_Data</vt:lpstr>
      <vt:lpstr>A125624082R_Latest</vt:lpstr>
      <vt:lpstr>A125624088C</vt:lpstr>
      <vt:lpstr>A125624088C_Data</vt:lpstr>
      <vt:lpstr>A125624088C_Latest</vt:lpstr>
      <vt:lpstr>A125624090R</vt:lpstr>
      <vt:lpstr>A125624090R_Data</vt:lpstr>
      <vt:lpstr>A125624090R_Latest</vt:lpstr>
      <vt:lpstr>A125624096C</vt:lpstr>
      <vt:lpstr>A125624096C_Data</vt:lpstr>
      <vt:lpstr>A125624096C_Latest</vt:lpstr>
      <vt:lpstr>A125624098J</vt:lpstr>
      <vt:lpstr>A125624098J_Data</vt:lpstr>
      <vt:lpstr>A125624098J_Latest</vt:lpstr>
      <vt:lpstr>A125624104T</vt:lpstr>
      <vt:lpstr>A125624104T_Data</vt:lpstr>
      <vt:lpstr>A125624104T_Latest</vt:lpstr>
      <vt:lpstr>A125624106W</vt:lpstr>
      <vt:lpstr>A125624106W_Data</vt:lpstr>
      <vt:lpstr>A125624106W_Latest</vt:lpstr>
      <vt:lpstr>A125624112T</vt:lpstr>
      <vt:lpstr>A125624112T_Data</vt:lpstr>
      <vt:lpstr>A125624112T_Latest</vt:lpstr>
      <vt:lpstr>A125624114W</vt:lpstr>
      <vt:lpstr>A125624114W_Data</vt:lpstr>
      <vt:lpstr>A125624114W_Latest</vt:lpstr>
      <vt:lpstr>A125624120T</vt:lpstr>
      <vt:lpstr>A125624120T_Data</vt:lpstr>
      <vt:lpstr>A125624120T_Latest</vt:lpstr>
      <vt:lpstr>A125624122W</vt:lpstr>
      <vt:lpstr>A125624122W_Data</vt:lpstr>
      <vt:lpstr>A125624122W_Latest</vt:lpstr>
      <vt:lpstr>A125624128K</vt:lpstr>
      <vt:lpstr>A125624128K_Data</vt:lpstr>
      <vt:lpstr>A125624128K_Latest</vt:lpstr>
      <vt:lpstr>A125624130W</vt:lpstr>
      <vt:lpstr>A125624130W_Data</vt:lpstr>
      <vt:lpstr>A125624130W_Latest</vt:lpstr>
      <vt:lpstr>A125624136K</vt:lpstr>
      <vt:lpstr>A125624136K_Data</vt:lpstr>
      <vt:lpstr>A125624136K_Latest</vt:lpstr>
      <vt:lpstr>A125624138R</vt:lpstr>
      <vt:lpstr>A125624138R_Data</vt:lpstr>
      <vt:lpstr>A125624138R_Latest</vt:lpstr>
      <vt:lpstr>A125624144K</vt:lpstr>
      <vt:lpstr>A125624144K_Data</vt:lpstr>
      <vt:lpstr>A125624144K_Latest</vt:lpstr>
      <vt:lpstr>A125624146R</vt:lpstr>
      <vt:lpstr>A125624146R_Data</vt:lpstr>
      <vt:lpstr>A125624146R_Latest</vt:lpstr>
      <vt:lpstr>A125624152K</vt:lpstr>
      <vt:lpstr>A125624152K_Data</vt:lpstr>
      <vt:lpstr>A125624152K_Latest</vt:lpstr>
      <vt:lpstr>A125624154R</vt:lpstr>
      <vt:lpstr>A125624154R_Data</vt:lpstr>
      <vt:lpstr>A125624154R_Latest</vt:lpstr>
      <vt:lpstr>A125624160K</vt:lpstr>
      <vt:lpstr>A125624160K_Data</vt:lpstr>
      <vt:lpstr>A125624160K_Latest</vt:lpstr>
      <vt:lpstr>A125624162R</vt:lpstr>
      <vt:lpstr>A125624162R_Data</vt:lpstr>
      <vt:lpstr>A125624162R_Latest</vt:lpstr>
      <vt:lpstr>A125624168C</vt:lpstr>
      <vt:lpstr>A125624168C_Data</vt:lpstr>
      <vt:lpstr>A125624168C_Latest</vt:lpstr>
      <vt:lpstr>A125624170R</vt:lpstr>
      <vt:lpstr>A125624170R_Data</vt:lpstr>
      <vt:lpstr>A125624170R_Latest</vt:lpstr>
      <vt:lpstr>A125624176C</vt:lpstr>
      <vt:lpstr>A125624176C_Data</vt:lpstr>
      <vt:lpstr>A125624176C_Latest</vt:lpstr>
      <vt:lpstr>A125624178J</vt:lpstr>
      <vt:lpstr>A125624178J_Data</vt:lpstr>
      <vt:lpstr>A125624178J_Latest</vt:lpstr>
      <vt:lpstr>A125624184C</vt:lpstr>
      <vt:lpstr>A125624184C_Data</vt:lpstr>
      <vt:lpstr>A125624184C_Latest</vt:lpstr>
      <vt:lpstr>A125624186J</vt:lpstr>
      <vt:lpstr>A125624186J_Data</vt:lpstr>
      <vt:lpstr>A125624186J_Latest</vt:lpstr>
      <vt:lpstr>A125624192C</vt:lpstr>
      <vt:lpstr>A125624192C_Data</vt:lpstr>
      <vt:lpstr>A125624192C_Latest</vt:lpstr>
      <vt:lpstr>A125624194J</vt:lpstr>
      <vt:lpstr>A125624194J_Data</vt:lpstr>
      <vt:lpstr>A125624194J_Latest</vt:lpstr>
      <vt:lpstr>A125624200T</vt:lpstr>
      <vt:lpstr>A125624200T_Data</vt:lpstr>
      <vt:lpstr>A125624200T_Latest</vt:lpstr>
      <vt:lpstr>A125624202W</vt:lpstr>
      <vt:lpstr>A125624202W_Data</vt:lpstr>
      <vt:lpstr>A125624202W_Latest</vt:lpstr>
      <vt:lpstr>A125624208K</vt:lpstr>
      <vt:lpstr>A125624208K_Data</vt:lpstr>
      <vt:lpstr>A125624208K_Latest</vt:lpstr>
      <vt:lpstr>A125624210W</vt:lpstr>
      <vt:lpstr>A125624210W_Data</vt:lpstr>
      <vt:lpstr>A125624210W_Latest</vt:lpstr>
      <vt:lpstr>A125624216K</vt:lpstr>
      <vt:lpstr>A125624216K_Data</vt:lpstr>
      <vt:lpstr>A125624216K_Latest</vt:lpstr>
      <vt:lpstr>A125624218R</vt:lpstr>
      <vt:lpstr>A125624218R_Data</vt:lpstr>
      <vt:lpstr>A125624218R_Latest</vt:lpstr>
      <vt:lpstr>A125624224K</vt:lpstr>
      <vt:lpstr>A125624224K_Data</vt:lpstr>
      <vt:lpstr>A125624224K_Latest</vt:lpstr>
      <vt:lpstr>A125624226R</vt:lpstr>
      <vt:lpstr>A125624226R_Data</vt:lpstr>
      <vt:lpstr>A125624226R_Latest</vt:lpstr>
      <vt:lpstr>A125624232K</vt:lpstr>
      <vt:lpstr>A125624232K_Data</vt:lpstr>
      <vt:lpstr>A125624232K_Latest</vt:lpstr>
      <vt:lpstr>A125624234R</vt:lpstr>
      <vt:lpstr>A125624234R_Data</vt:lpstr>
      <vt:lpstr>A125624234R_Latest</vt:lpstr>
      <vt:lpstr>A125624240K</vt:lpstr>
      <vt:lpstr>A125624240K_Data</vt:lpstr>
      <vt:lpstr>A125624240K_Latest</vt:lpstr>
      <vt:lpstr>A125624242R</vt:lpstr>
      <vt:lpstr>A125624242R_Data</vt:lpstr>
      <vt:lpstr>A125624242R_Latest</vt:lpstr>
      <vt:lpstr>A125624248C</vt:lpstr>
      <vt:lpstr>A125624248C_Data</vt:lpstr>
      <vt:lpstr>A125624248C_Latest</vt:lpstr>
      <vt:lpstr>A125624250R</vt:lpstr>
      <vt:lpstr>A125624250R_Data</vt:lpstr>
      <vt:lpstr>A125624250R_Latest</vt:lpstr>
      <vt:lpstr>A125624256C</vt:lpstr>
      <vt:lpstr>A125624256C_Data</vt:lpstr>
      <vt:lpstr>A125624256C_Latest</vt:lpstr>
      <vt:lpstr>A125624258J</vt:lpstr>
      <vt:lpstr>A125624258J_Data</vt:lpstr>
      <vt:lpstr>A125624258J_Latest</vt:lpstr>
      <vt:lpstr>A125624264C</vt:lpstr>
      <vt:lpstr>A125624264C_Data</vt:lpstr>
      <vt:lpstr>A125624264C_Latest</vt:lpstr>
      <vt:lpstr>A125624266J</vt:lpstr>
      <vt:lpstr>A125624266J_Data</vt:lpstr>
      <vt:lpstr>A125624266J_Latest</vt:lpstr>
      <vt:lpstr>A125624272C</vt:lpstr>
      <vt:lpstr>A125624272C_Data</vt:lpstr>
      <vt:lpstr>A125624272C_Latest</vt:lpstr>
      <vt:lpstr>A125624274J</vt:lpstr>
      <vt:lpstr>A125624274J_Data</vt:lpstr>
      <vt:lpstr>A125624274J_Latest</vt:lpstr>
      <vt:lpstr>A125624280C</vt:lpstr>
      <vt:lpstr>A125624280C_Data</vt:lpstr>
      <vt:lpstr>A125624280C_Latest</vt:lpstr>
      <vt:lpstr>A125624282J</vt:lpstr>
      <vt:lpstr>A125624282J_Data</vt:lpstr>
      <vt:lpstr>A125624282J_Latest</vt:lpstr>
      <vt:lpstr>A125624288W</vt:lpstr>
      <vt:lpstr>A125624288W_Data</vt:lpstr>
      <vt:lpstr>A125624288W_Latest</vt:lpstr>
      <vt:lpstr>A125624290J</vt:lpstr>
      <vt:lpstr>A125624290J_Data</vt:lpstr>
      <vt:lpstr>A125624290J_Latest</vt:lpstr>
      <vt:lpstr>A125624296W</vt:lpstr>
      <vt:lpstr>A125624296W_Data</vt:lpstr>
      <vt:lpstr>A125624296W_Latest</vt:lpstr>
      <vt:lpstr>A125624298A</vt:lpstr>
      <vt:lpstr>A125624298A_Data</vt:lpstr>
      <vt:lpstr>A125624298A_Latest</vt:lpstr>
      <vt:lpstr>A125624304K</vt:lpstr>
      <vt:lpstr>A125624304K_Data</vt:lpstr>
      <vt:lpstr>A125624304K_Latest</vt:lpstr>
      <vt:lpstr>A125624306R</vt:lpstr>
      <vt:lpstr>A125624306R_Data</vt:lpstr>
      <vt:lpstr>A125624306R_Latest</vt:lpstr>
      <vt:lpstr>A125624312K</vt:lpstr>
      <vt:lpstr>A125624312K_Data</vt:lpstr>
      <vt:lpstr>A125624312K_Latest</vt:lpstr>
      <vt:lpstr>A125624314R</vt:lpstr>
      <vt:lpstr>A125624314R_Data</vt:lpstr>
      <vt:lpstr>A125624314R_Latest</vt:lpstr>
      <vt:lpstr>A125624320K</vt:lpstr>
      <vt:lpstr>A125624320K_Data</vt:lpstr>
      <vt:lpstr>A125624320K_Latest</vt:lpstr>
      <vt:lpstr>A125624322R</vt:lpstr>
      <vt:lpstr>A125624322R_Data</vt:lpstr>
      <vt:lpstr>A125624322R_Latest</vt:lpstr>
      <vt:lpstr>A125624328C</vt:lpstr>
      <vt:lpstr>A125624328C_Data</vt:lpstr>
      <vt:lpstr>A125624328C_Latest</vt:lpstr>
      <vt:lpstr>A125624330R</vt:lpstr>
      <vt:lpstr>A125624330R_Data</vt:lpstr>
      <vt:lpstr>A125624330R_Latest</vt:lpstr>
      <vt:lpstr>A125624336C</vt:lpstr>
      <vt:lpstr>A125624336C_Data</vt:lpstr>
      <vt:lpstr>A125624336C_Latest</vt:lpstr>
      <vt:lpstr>A125624338J</vt:lpstr>
      <vt:lpstr>A125624338J_Data</vt:lpstr>
      <vt:lpstr>A125624338J_Latest</vt:lpstr>
      <vt:lpstr>A125624344C</vt:lpstr>
      <vt:lpstr>A125624344C_Data</vt:lpstr>
      <vt:lpstr>A125624344C_Latest</vt:lpstr>
      <vt:lpstr>A125624346J</vt:lpstr>
      <vt:lpstr>A125624346J_Data</vt:lpstr>
      <vt:lpstr>A125624346J_Latest</vt:lpstr>
      <vt:lpstr>A125624352C</vt:lpstr>
      <vt:lpstr>A125624352C_Data</vt:lpstr>
      <vt:lpstr>A125624352C_Latest</vt:lpstr>
      <vt:lpstr>A125624354J</vt:lpstr>
      <vt:lpstr>A125624354J_Data</vt:lpstr>
      <vt:lpstr>A125624354J_Latest</vt:lpstr>
      <vt:lpstr>A125624360C</vt:lpstr>
      <vt:lpstr>A125624360C_Data</vt:lpstr>
      <vt:lpstr>A125624360C_Latest</vt:lpstr>
      <vt:lpstr>A125624362J</vt:lpstr>
      <vt:lpstr>A125624362J_Data</vt:lpstr>
      <vt:lpstr>A125624362J_Latest</vt:lpstr>
      <vt:lpstr>A125624368W</vt:lpstr>
      <vt:lpstr>A125624368W_Data</vt:lpstr>
      <vt:lpstr>A125624368W_Latest</vt:lpstr>
      <vt:lpstr>A125624370J</vt:lpstr>
      <vt:lpstr>A125624370J_Data</vt:lpstr>
      <vt:lpstr>A125624370J_Latest</vt:lpstr>
      <vt:lpstr>A125624376W</vt:lpstr>
      <vt:lpstr>A125624376W_Data</vt:lpstr>
      <vt:lpstr>A125624376W_Latest</vt:lpstr>
      <vt:lpstr>A125624378A</vt:lpstr>
      <vt:lpstr>A125624378A_Data</vt:lpstr>
      <vt:lpstr>A125624378A_Latest</vt:lpstr>
      <vt:lpstr>A125624384W</vt:lpstr>
      <vt:lpstr>A125624384W_Data</vt:lpstr>
      <vt:lpstr>A125624384W_Latest</vt:lpstr>
      <vt:lpstr>A125624386A</vt:lpstr>
      <vt:lpstr>A125624386A_Data</vt:lpstr>
      <vt:lpstr>A125624386A_Latest</vt:lpstr>
      <vt:lpstr>A125624392W</vt:lpstr>
      <vt:lpstr>A125624392W_Data</vt:lpstr>
      <vt:lpstr>A125624392W_Latest</vt:lpstr>
      <vt:lpstr>A125624394A</vt:lpstr>
      <vt:lpstr>A125624394A_Data</vt:lpstr>
      <vt:lpstr>A125624394A_Latest</vt:lpstr>
      <vt:lpstr>A125624400K</vt:lpstr>
      <vt:lpstr>A125624400K_Data</vt:lpstr>
      <vt:lpstr>A125624400K_Latest</vt:lpstr>
      <vt:lpstr>A125624402R</vt:lpstr>
      <vt:lpstr>A125624402R_Data</vt:lpstr>
      <vt:lpstr>A125624402R_Latest</vt:lpstr>
      <vt:lpstr>A125624408C</vt:lpstr>
      <vt:lpstr>A125624408C_Data</vt:lpstr>
      <vt:lpstr>A125624408C_Latest</vt:lpstr>
      <vt:lpstr>A125624410R</vt:lpstr>
      <vt:lpstr>A125624410R_Data</vt:lpstr>
      <vt:lpstr>A125624410R_Latest</vt:lpstr>
      <vt:lpstr>A125624416C</vt:lpstr>
      <vt:lpstr>A125624416C_Data</vt:lpstr>
      <vt:lpstr>A125624416C_Latest</vt:lpstr>
      <vt:lpstr>A125624418J</vt:lpstr>
      <vt:lpstr>A125624418J_Data</vt:lpstr>
      <vt:lpstr>A125624418J_Latest</vt:lpstr>
      <vt:lpstr>A125624424C</vt:lpstr>
      <vt:lpstr>A125624424C_Data</vt:lpstr>
      <vt:lpstr>A125624424C_Latest</vt:lpstr>
      <vt:lpstr>A125624426J</vt:lpstr>
      <vt:lpstr>A125624426J_Data</vt:lpstr>
      <vt:lpstr>A125624426J_Latest</vt:lpstr>
      <vt:lpstr>A125624432C</vt:lpstr>
      <vt:lpstr>A125624432C_Data</vt:lpstr>
      <vt:lpstr>A125624432C_Latest</vt:lpstr>
      <vt:lpstr>A125624434J</vt:lpstr>
      <vt:lpstr>A125624434J_Data</vt:lpstr>
      <vt:lpstr>A125624434J_Latest</vt:lpstr>
      <vt:lpstr>A125624440C</vt:lpstr>
      <vt:lpstr>A125624440C_Data</vt:lpstr>
      <vt:lpstr>A125624440C_Latest</vt:lpstr>
      <vt:lpstr>A125624442J</vt:lpstr>
      <vt:lpstr>A125624442J_Data</vt:lpstr>
      <vt:lpstr>A125624442J_Latest</vt:lpstr>
      <vt:lpstr>A125624448W</vt:lpstr>
      <vt:lpstr>A125624448W_Data</vt:lpstr>
      <vt:lpstr>A125624448W_Latest</vt:lpstr>
      <vt:lpstr>A125624450J</vt:lpstr>
      <vt:lpstr>A125624450J_Data</vt:lpstr>
      <vt:lpstr>A125624450J_Latest</vt:lpstr>
      <vt:lpstr>A125624456W</vt:lpstr>
      <vt:lpstr>A125624456W_Data</vt:lpstr>
      <vt:lpstr>A125624456W_Latest</vt:lpstr>
      <vt:lpstr>A125624458A</vt:lpstr>
      <vt:lpstr>A125624458A_Data</vt:lpstr>
      <vt:lpstr>A125624458A_Latest</vt:lpstr>
      <vt:lpstr>A125624464W</vt:lpstr>
      <vt:lpstr>A125624464W_Data</vt:lpstr>
      <vt:lpstr>A125624464W_Latest</vt:lpstr>
      <vt:lpstr>A125624466A</vt:lpstr>
      <vt:lpstr>A125624466A_Data</vt:lpstr>
      <vt:lpstr>A125624466A_Latest</vt:lpstr>
      <vt:lpstr>A125624472W</vt:lpstr>
      <vt:lpstr>A125624472W_Data</vt:lpstr>
      <vt:lpstr>A125624472W_Latest</vt:lpstr>
      <vt:lpstr>A125624474A</vt:lpstr>
      <vt:lpstr>A125624474A_Data</vt:lpstr>
      <vt:lpstr>A125624474A_Latest</vt:lpstr>
      <vt:lpstr>A125624480W</vt:lpstr>
      <vt:lpstr>A125624480W_Data</vt:lpstr>
      <vt:lpstr>A125624480W_Latest</vt:lpstr>
      <vt:lpstr>A125624482A</vt:lpstr>
      <vt:lpstr>A125624482A_Data</vt:lpstr>
      <vt:lpstr>A125624482A_Latest</vt:lpstr>
      <vt:lpstr>A125624488R</vt:lpstr>
      <vt:lpstr>A125624488R_Data</vt:lpstr>
      <vt:lpstr>A125624488R_Latest</vt:lpstr>
      <vt:lpstr>A125624490A</vt:lpstr>
      <vt:lpstr>A125624490A_Data</vt:lpstr>
      <vt:lpstr>A125624490A_Latest</vt:lpstr>
      <vt:lpstr>A125624496R</vt:lpstr>
      <vt:lpstr>A125624496R_Data</vt:lpstr>
      <vt:lpstr>A125624496R_Latest</vt:lpstr>
      <vt:lpstr>A125624498V</vt:lpstr>
      <vt:lpstr>A125624498V_Data</vt:lpstr>
      <vt:lpstr>A125624498V_Latest</vt:lpstr>
      <vt:lpstr>A125624504C</vt:lpstr>
      <vt:lpstr>A125624504C_Data</vt:lpstr>
      <vt:lpstr>A125624504C_Latest</vt:lpstr>
      <vt:lpstr>A125624506J</vt:lpstr>
      <vt:lpstr>A125624506J_Data</vt:lpstr>
      <vt:lpstr>A125624506J_Latest</vt:lpstr>
      <vt:lpstr>A125624512C</vt:lpstr>
      <vt:lpstr>A125624512C_Data</vt:lpstr>
      <vt:lpstr>A125624512C_Latest</vt:lpstr>
      <vt:lpstr>A125624514J</vt:lpstr>
      <vt:lpstr>A125624514J_Data</vt:lpstr>
      <vt:lpstr>A125624514J_Latest</vt:lpstr>
      <vt:lpstr>A125624520C</vt:lpstr>
      <vt:lpstr>A125624520C_Data</vt:lpstr>
      <vt:lpstr>A125624520C_Latest</vt:lpstr>
      <vt:lpstr>A125624522J</vt:lpstr>
      <vt:lpstr>A125624522J_Data</vt:lpstr>
      <vt:lpstr>A125624522J_Latest</vt:lpstr>
      <vt:lpstr>A125624528W</vt:lpstr>
      <vt:lpstr>A125624528W_Data</vt:lpstr>
      <vt:lpstr>A125624528W_Latest</vt:lpstr>
      <vt:lpstr>A125624530J</vt:lpstr>
      <vt:lpstr>A125624530J_Data</vt:lpstr>
      <vt:lpstr>A125624530J_Latest</vt:lpstr>
      <vt:lpstr>A125624536W</vt:lpstr>
      <vt:lpstr>A125624536W_Data</vt:lpstr>
      <vt:lpstr>A125624536W_Latest</vt:lpstr>
      <vt:lpstr>A125624538A</vt:lpstr>
      <vt:lpstr>A125624538A_Data</vt:lpstr>
      <vt:lpstr>A125624538A_Latest</vt:lpstr>
      <vt:lpstr>A125624544W</vt:lpstr>
      <vt:lpstr>A125624544W_Data</vt:lpstr>
      <vt:lpstr>A125624544W_Latest</vt:lpstr>
      <vt:lpstr>A125624546A</vt:lpstr>
      <vt:lpstr>A125624546A_Data</vt:lpstr>
      <vt:lpstr>A125624546A_Latest</vt:lpstr>
      <vt:lpstr>A125624552W</vt:lpstr>
      <vt:lpstr>A125624552W_Data</vt:lpstr>
      <vt:lpstr>A125624552W_Latest</vt:lpstr>
      <vt:lpstr>A125624554A</vt:lpstr>
      <vt:lpstr>A125624554A_Data</vt:lpstr>
      <vt:lpstr>A125624554A_Latest</vt:lpstr>
      <vt:lpstr>A125624560W</vt:lpstr>
      <vt:lpstr>A125624560W_Data</vt:lpstr>
      <vt:lpstr>A125624560W_Latest</vt:lpstr>
      <vt:lpstr>A125624562A</vt:lpstr>
      <vt:lpstr>A125624562A_Data</vt:lpstr>
      <vt:lpstr>A125624562A_Latest</vt:lpstr>
      <vt:lpstr>A125624568R</vt:lpstr>
      <vt:lpstr>A125624568R_Data</vt:lpstr>
      <vt:lpstr>A125624568R_Latest</vt:lpstr>
      <vt:lpstr>A125624570A</vt:lpstr>
      <vt:lpstr>A125624570A_Data</vt:lpstr>
      <vt:lpstr>A125624570A_Latest</vt:lpstr>
      <vt:lpstr>A125624576R</vt:lpstr>
      <vt:lpstr>A125624576R_Data</vt:lpstr>
      <vt:lpstr>A125624576R_Latest</vt:lpstr>
      <vt:lpstr>A125624578V</vt:lpstr>
      <vt:lpstr>A125624578V_Data</vt:lpstr>
      <vt:lpstr>A125624578V_Latest</vt:lpstr>
      <vt:lpstr>A125624584R</vt:lpstr>
      <vt:lpstr>A125624584R_Data</vt:lpstr>
      <vt:lpstr>A125624584R_Latest</vt:lpstr>
      <vt:lpstr>A125624586V</vt:lpstr>
      <vt:lpstr>A125624586V_Data</vt:lpstr>
      <vt:lpstr>A125624586V_Latest</vt:lpstr>
      <vt:lpstr>A125624592R</vt:lpstr>
      <vt:lpstr>A125624592R_Data</vt:lpstr>
      <vt:lpstr>A125624592R_Latest</vt:lpstr>
      <vt:lpstr>A125624594V</vt:lpstr>
      <vt:lpstr>A125624594V_Data</vt:lpstr>
      <vt:lpstr>A125624594V_Latest</vt:lpstr>
      <vt:lpstr>A125624600C</vt:lpstr>
      <vt:lpstr>A125624600C_Data</vt:lpstr>
      <vt:lpstr>A125624600C_Latest</vt:lpstr>
      <vt:lpstr>A125624602J</vt:lpstr>
      <vt:lpstr>A125624602J_Data</vt:lpstr>
      <vt:lpstr>A125624602J_Latest</vt:lpstr>
      <vt:lpstr>A125624608W</vt:lpstr>
      <vt:lpstr>A125624608W_Data</vt:lpstr>
      <vt:lpstr>A125624608W_Latest</vt:lpstr>
      <vt:lpstr>A125624610J</vt:lpstr>
      <vt:lpstr>A125624610J_Data</vt:lpstr>
      <vt:lpstr>A125624610J_Latest</vt:lpstr>
      <vt:lpstr>A125624616W</vt:lpstr>
      <vt:lpstr>A125624616W_Data</vt:lpstr>
      <vt:lpstr>A125624616W_Latest</vt:lpstr>
      <vt:lpstr>A125624618A</vt:lpstr>
      <vt:lpstr>A125624618A_Data</vt:lpstr>
      <vt:lpstr>A125624618A_Latest</vt:lpstr>
      <vt:lpstr>A125624624W</vt:lpstr>
      <vt:lpstr>A125624624W_Data</vt:lpstr>
      <vt:lpstr>A125624624W_Latest</vt:lpstr>
      <vt:lpstr>A125624626A</vt:lpstr>
      <vt:lpstr>A125624626A_Data</vt:lpstr>
      <vt:lpstr>A125624626A_Latest</vt:lpstr>
      <vt:lpstr>A125624632W</vt:lpstr>
      <vt:lpstr>A125624632W_Data</vt:lpstr>
      <vt:lpstr>A125624632W_Latest</vt:lpstr>
      <vt:lpstr>A125624634A</vt:lpstr>
      <vt:lpstr>A125624634A_Data</vt:lpstr>
      <vt:lpstr>A125624634A_Latest</vt:lpstr>
      <vt:lpstr>A125624640W</vt:lpstr>
      <vt:lpstr>A125624640W_Data</vt:lpstr>
      <vt:lpstr>A125624640W_Latest</vt:lpstr>
      <vt:lpstr>A125624642A</vt:lpstr>
      <vt:lpstr>A125624642A_Data</vt:lpstr>
      <vt:lpstr>A125624642A_Latest</vt:lpstr>
      <vt:lpstr>A125624648R</vt:lpstr>
      <vt:lpstr>A125624648R_Data</vt:lpstr>
      <vt:lpstr>A125624648R_Latest</vt:lpstr>
      <vt:lpstr>A125624650A</vt:lpstr>
      <vt:lpstr>A125624650A_Data</vt:lpstr>
      <vt:lpstr>A125624650A_Latest</vt:lpstr>
      <vt:lpstr>A125624656R</vt:lpstr>
      <vt:lpstr>A125624656R_Data</vt:lpstr>
      <vt:lpstr>A125624656R_Latest</vt:lpstr>
      <vt:lpstr>A125624658V</vt:lpstr>
      <vt:lpstr>A125624658V_Data</vt:lpstr>
      <vt:lpstr>A125624658V_Latest</vt:lpstr>
      <vt:lpstr>A125624664R</vt:lpstr>
      <vt:lpstr>A125624664R_Data</vt:lpstr>
      <vt:lpstr>A125624664R_Latest</vt:lpstr>
      <vt:lpstr>A125624666V</vt:lpstr>
      <vt:lpstr>A125624666V_Data</vt:lpstr>
      <vt:lpstr>A125624666V_Latest</vt:lpstr>
      <vt:lpstr>A125624672R</vt:lpstr>
      <vt:lpstr>A125624672R_Data</vt:lpstr>
      <vt:lpstr>A125624672R_Latest</vt:lpstr>
      <vt:lpstr>A125624674V</vt:lpstr>
      <vt:lpstr>A125624674V_Data</vt:lpstr>
      <vt:lpstr>A125624674V_Latest</vt:lpstr>
      <vt:lpstr>A125624680R</vt:lpstr>
      <vt:lpstr>A125624680R_Data</vt:lpstr>
      <vt:lpstr>A125624680R_Latest</vt:lpstr>
      <vt:lpstr>A125624682V</vt:lpstr>
      <vt:lpstr>A125624682V_Data</vt:lpstr>
      <vt:lpstr>A125624682V_Latest</vt:lpstr>
      <vt:lpstr>A125624688J</vt:lpstr>
      <vt:lpstr>A125624688J_Data</vt:lpstr>
      <vt:lpstr>A125624688J_Latest</vt:lpstr>
      <vt:lpstr>A125624690V</vt:lpstr>
      <vt:lpstr>A125624690V_Data</vt:lpstr>
      <vt:lpstr>A125624690V_Latest</vt:lpstr>
      <vt:lpstr>A125624696J</vt:lpstr>
      <vt:lpstr>A125624696J_Data</vt:lpstr>
      <vt:lpstr>A125624696J_Latest</vt:lpstr>
      <vt:lpstr>A125624698L</vt:lpstr>
      <vt:lpstr>A125624698L_Data</vt:lpstr>
      <vt:lpstr>A125624698L_Latest</vt:lpstr>
      <vt:lpstr>A125624704W</vt:lpstr>
      <vt:lpstr>A125624704W_Data</vt:lpstr>
      <vt:lpstr>A125624704W_Latest</vt:lpstr>
      <vt:lpstr>A125624706A</vt:lpstr>
      <vt:lpstr>A125624706A_Data</vt:lpstr>
      <vt:lpstr>A125624706A_Latest</vt:lpstr>
      <vt:lpstr>A125624712W</vt:lpstr>
      <vt:lpstr>A125624712W_Data</vt:lpstr>
      <vt:lpstr>A125624712W_Latest</vt:lpstr>
      <vt:lpstr>A125624714A</vt:lpstr>
      <vt:lpstr>A125624714A_Data</vt:lpstr>
      <vt:lpstr>A125624714A_Latest</vt:lpstr>
      <vt:lpstr>A125624720W</vt:lpstr>
      <vt:lpstr>A125624720W_Data</vt:lpstr>
      <vt:lpstr>A125624720W_Latest</vt:lpstr>
      <vt:lpstr>A125624722A</vt:lpstr>
      <vt:lpstr>A125624722A_Data</vt:lpstr>
      <vt:lpstr>A125624722A_Latest</vt:lpstr>
      <vt:lpstr>A125624728R</vt:lpstr>
      <vt:lpstr>A125624728R_Data</vt:lpstr>
      <vt:lpstr>A125624728R_Latest</vt:lpstr>
      <vt:lpstr>A125624730A</vt:lpstr>
      <vt:lpstr>A125624730A_Data</vt:lpstr>
      <vt:lpstr>A125624730A_Latest</vt:lpstr>
      <vt:lpstr>A125624736R</vt:lpstr>
      <vt:lpstr>A125624736R_Data</vt:lpstr>
      <vt:lpstr>A125624736R_Latest</vt:lpstr>
      <vt:lpstr>A125624738V</vt:lpstr>
      <vt:lpstr>A125624738V_Data</vt:lpstr>
      <vt:lpstr>A125624738V_Latest</vt:lpstr>
      <vt:lpstr>A125624744R</vt:lpstr>
      <vt:lpstr>A125624744R_Data</vt:lpstr>
      <vt:lpstr>A125624744R_Latest</vt:lpstr>
      <vt:lpstr>A125624746V</vt:lpstr>
      <vt:lpstr>A125624746V_Data</vt:lpstr>
      <vt:lpstr>A125624746V_Latest</vt:lpstr>
      <vt:lpstr>A125624752R</vt:lpstr>
      <vt:lpstr>A125624752R_Data</vt:lpstr>
      <vt:lpstr>A125624752R_Latest</vt:lpstr>
      <vt:lpstr>A125624754V</vt:lpstr>
      <vt:lpstr>A125624754V_Data</vt:lpstr>
      <vt:lpstr>A125624754V_Latest</vt:lpstr>
      <vt:lpstr>A125624760R</vt:lpstr>
      <vt:lpstr>A125624760R_Data</vt:lpstr>
      <vt:lpstr>A125624760R_Latest</vt:lpstr>
      <vt:lpstr>A125624762V</vt:lpstr>
      <vt:lpstr>A125624762V_Data</vt:lpstr>
      <vt:lpstr>A125624762V_Latest</vt:lpstr>
      <vt:lpstr>A125624768J</vt:lpstr>
      <vt:lpstr>A125624768J_Data</vt:lpstr>
      <vt:lpstr>A125624768J_Latest</vt:lpstr>
      <vt:lpstr>A125624770V</vt:lpstr>
      <vt:lpstr>A125624770V_Data</vt:lpstr>
      <vt:lpstr>A125624770V_Latest</vt:lpstr>
      <vt:lpstr>A125624776J</vt:lpstr>
      <vt:lpstr>A125624776J_Data</vt:lpstr>
      <vt:lpstr>A125624776J_Latest</vt:lpstr>
      <vt:lpstr>A125624778L</vt:lpstr>
      <vt:lpstr>A125624778L_Data</vt:lpstr>
      <vt:lpstr>A125624778L_Latest</vt:lpstr>
      <vt:lpstr>A125624784J</vt:lpstr>
      <vt:lpstr>A125624784J_Data</vt:lpstr>
      <vt:lpstr>A125624784J_Latest</vt:lpstr>
      <vt:lpstr>A125624786L</vt:lpstr>
      <vt:lpstr>A125624786L_Data</vt:lpstr>
      <vt:lpstr>A125624786L_Latest</vt:lpstr>
      <vt:lpstr>A125624792J</vt:lpstr>
      <vt:lpstr>A125624792J_Data</vt:lpstr>
      <vt:lpstr>A125624792J_Latest</vt:lpstr>
      <vt:lpstr>A125624794L</vt:lpstr>
      <vt:lpstr>A125624794L_Data</vt:lpstr>
      <vt:lpstr>A125624794L_Latest</vt:lpstr>
      <vt:lpstr>A125624800W</vt:lpstr>
      <vt:lpstr>A125624800W_Data</vt:lpstr>
      <vt:lpstr>A125624800W_Latest</vt:lpstr>
      <vt:lpstr>A125624802A</vt:lpstr>
      <vt:lpstr>A125624802A_Data</vt:lpstr>
      <vt:lpstr>A125624802A_Latest</vt:lpstr>
      <vt:lpstr>A125624808R</vt:lpstr>
      <vt:lpstr>A125624808R_Data</vt:lpstr>
      <vt:lpstr>A125624808R_Latest</vt:lpstr>
      <vt:lpstr>A125624810A</vt:lpstr>
      <vt:lpstr>A125624810A_Data</vt:lpstr>
      <vt:lpstr>A125624810A_Latest</vt:lpstr>
      <vt:lpstr>A125624816R</vt:lpstr>
      <vt:lpstr>A125624816R_Data</vt:lpstr>
      <vt:lpstr>A125624816R_Latest</vt:lpstr>
      <vt:lpstr>A125624818V</vt:lpstr>
      <vt:lpstr>A125624818V_Data</vt:lpstr>
      <vt:lpstr>A125624818V_Latest</vt:lpstr>
      <vt:lpstr>A125624824R</vt:lpstr>
      <vt:lpstr>A125624824R_Data</vt:lpstr>
      <vt:lpstr>A125624824R_Latest</vt:lpstr>
      <vt:lpstr>A125624826V</vt:lpstr>
      <vt:lpstr>A125624826V_Data</vt:lpstr>
      <vt:lpstr>A125624826V_Latest</vt:lpstr>
      <vt:lpstr>A125624832R</vt:lpstr>
      <vt:lpstr>A125624832R_Data</vt:lpstr>
      <vt:lpstr>A125624832R_Latest</vt:lpstr>
      <vt:lpstr>A125624834V</vt:lpstr>
      <vt:lpstr>A125624834V_Data</vt:lpstr>
      <vt:lpstr>A125624834V_Latest</vt:lpstr>
      <vt:lpstr>A125624840R</vt:lpstr>
      <vt:lpstr>A125624840R_Data</vt:lpstr>
      <vt:lpstr>A125624840R_Latest</vt:lpstr>
      <vt:lpstr>A125624842V</vt:lpstr>
      <vt:lpstr>A125624842V_Data</vt:lpstr>
      <vt:lpstr>A125624842V_Latest</vt:lpstr>
      <vt:lpstr>A125624848J</vt:lpstr>
      <vt:lpstr>A125624848J_Data</vt:lpstr>
      <vt:lpstr>A125624848J_Latest</vt:lpstr>
      <vt:lpstr>A125624850V</vt:lpstr>
      <vt:lpstr>A125624850V_Data</vt:lpstr>
      <vt:lpstr>A125624850V_Latest</vt:lpstr>
      <vt:lpstr>A125624856J</vt:lpstr>
      <vt:lpstr>A125624856J_Data</vt:lpstr>
      <vt:lpstr>A125624856J_Latest</vt:lpstr>
      <vt:lpstr>A125624858L</vt:lpstr>
      <vt:lpstr>A125624858L_Data</vt:lpstr>
      <vt:lpstr>A125624858L_Latest</vt:lpstr>
      <vt:lpstr>A125624864J</vt:lpstr>
      <vt:lpstr>A125624864J_Data</vt:lpstr>
      <vt:lpstr>A125624864J_Latest</vt:lpstr>
      <vt:lpstr>A125624866L</vt:lpstr>
      <vt:lpstr>A125624866L_Data</vt:lpstr>
      <vt:lpstr>A125624866L_Latest</vt:lpstr>
      <vt:lpstr>A125624872J</vt:lpstr>
      <vt:lpstr>A125624872J_Data</vt:lpstr>
      <vt:lpstr>A125624872J_Latest</vt:lpstr>
      <vt:lpstr>A125624874L</vt:lpstr>
      <vt:lpstr>A125624874L_Data</vt:lpstr>
      <vt:lpstr>A125624874L_Latest</vt:lpstr>
      <vt:lpstr>A125624880J</vt:lpstr>
      <vt:lpstr>A125624880J_Data</vt:lpstr>
      <vt:lpstr>A125624880J_Latest</vt:lpstr>
      <vt:lpstr>A125624882L</vt:lpstr>
      <vt:lpstr>A125624882L_Data</vt:lpstr>
      <vt:lpstr>A125624882L_Latest</vt:lpstr>
      <vt:lpstr>A125624888A</vt:lpstr>
      <vt:lpstr>A125624888A_Data</vt:lpstr>
      <vt:lpstr>A125624888A_Latest</vt:lpstr>
      <vt:lpstr>A125624890L</vt:lpstr>
      <vt:lpstr>A125624890L_Data</vt:lpstr>
      <vt:lpstr>A125624890L_Latest</vt:lpstr>
      <vt:lpstr>A125624896A</vt:lpstr>
      <vt:lpstr>A125624896A_Data</vt:lpstr>
      <vt:lpstr>A125624896A_Latest</vt:lpstr>
      <vt:lpstr>A125624898F</vt:lpstr>
      <vt:lpstr>A125624898F_Data</vt:lpstr>
      <vt:lpstr>A125624898F_Latest</vt:lpstr>
      <vt:lpstr>A125624904R</vt:lpstr>
      <vt:lpstr>A125624904R_Data</vt:lpstr>
      <vt:lpstr>A125624904R_Latest</vt:lpstr>
      <vt:lpstr>A125624906V</vt:lpstr>
      <vt:lpstr>A125624906V_Data</vt:lpstr>
      <vt:lpstr>A125624906V_Latest</vt:lpstr>
      <vt:lpstr>A125624912R</vt:lpstr>
      <vt:lpstr>A125624912R_Data</vt:lpstr>
      <vt:lpstr>A125624912R_Latest</vt:lpstr>
      <vt:lpstr>A125624914V</vt:lpstr>
      <vt:lpstr>A125624914V_Data</vt:lpstr>
      <vt:lpstr>A125624914V_Latest</vt:lpstr>
      <vt:lpstr>A125624920R</vt:lpstr>
      <vt:lpstr>A125624920R_Data</vt:lpstr>
      <vt:lpstr>A125624920R_Latest</vt:lpstr>
      <vt:lpstr>A125624922V</vt:lpstr>
      <vt:lpstr>A125624922V_Data</vt:lpstr>
      <vt:lpstr>A125624922V_Latest</vt:lpstr>
      <vt:lpstr>A125624928J</vt:lpstr>
      <vt:lpstr>A125624928J_Data</vt:lpstr>
      <vt:lpstr>A125624928J_Latest</vt:lpstr>
      <vt:lpstr>A125624930V</vt:lpstr>
      <vt:lpstr>A125624930V_Data</vt:lpstr>
      <vt:lpstr>A125624930V_Latest</vt:lpstr>
      <vt:lpstr>A125624936J</vt:lpstr>
      <vt:lpstr>A125624936J_Data</vt:lpstr>
      <vt:lpstr>A125624936J_Latest</vt:lpstr>
      <vt:lpstr>A125624938L</vt:lpstr>
      <vt:lpstr>A125624938L_Data</vt:lpstr>
      <vt:lpstr>A125624938L_Latest</vt:lpstr>
      <vt:lpstr>A125624944J</vt:lpstr>
      <vt:lpstr>A125624944J_Data</vt:lpstr>
      <vt:lpstr>A125624944J_Latest</vt:lpstr>
      <vt:lpstr>A125624946L</vt:lpstr>
      <vt:lpstr>A125624946L_Data</vt:lpstr>
      <vt:lpstr>A125624946L_Latest</vt:lpstr>
      <vt:lpstr>A125624952J</vt:lpstr>
      <vt:lpstr>A125624952J_Data</vt:lpstr>
      <vt:lpstr>A125624952J_Latest</vt:lpstr>
      <vt:lpstr>A125624954L</vt:lpstr>
      <vt:lpstr>A125624954L_Data</vt:lpstr>
      <vt:lpstr>A125624954L_Latest</vt:lpstr>
      <vt:lpstr>A125624960J</vt:lpstr>
      <vt:lpstr>A125624960J_Data</vt:lpstr>
      <vt:lpstr>A125624960J_Latest</vt:lpstr>
      <vt:lpstr>A125624962L</vt:lpstr>
      <vt:lpstr>A125624962L_Data</vt:lpstr>
      <vt:lpstr>A125624962L_Latest</vt:lpstr>
      <vt:lpstr>A125624968A</vt:lpstr>
      <vt:lpstr>A125624968A_Data</vt:lpstr>
      <vt:lpstr>A125624968A_Latest</vt:lpstr>
      <vt:lpstr>A125624970L</vt:lpstr>
      <vt:lpstr>A125624970L_Data</vt:lpstr>
      <vt:lpstr>A125624970L_Latest</vt:lpstr>
      <vt:lpstr>A125624976A</vt:lpstr>
      <vt:lpstr>A125624976A_Data</vt:lpstr>
      <vt:lpstr>A125624976A_Latest</vt:lpstr>
      <vt:lpstr>A125624978F</vt:lpstr>
      <vt:lpstr>A125624978F_Data</vt:lpstr>
      <vt:lpstr>A125624978F_Latest</vt:lpstr>
      <vt:lpstr>A125624984A</vt:lpstr>
      <vt:lpstr>A125624984A_Data</vt:lpstr>
      <vt:lpstr>A125624984A_Latest</vt:lpstr>
      <vt:lpstr>A125624986F</vt:lpstr>
      <vt:lpstr>A125624986F_Data</vt:lpstr>
      <vt:lpstr>A125624986F_Latest</vt:lpstr>
      <vt:lpstr>A125624992A</vt:lpstr>
      <vt:lpstr>A125624992A_Data</vt:lpstr>
      <vt:lpstr>A125624992A_Latest</vt:lpstr>
      <vt:lpstr>A125624994F</vt:lpstr>
      <vt:lpstr>A125624994F_Data</vt:lpstr>
      <vt:lpstr>A125624994F_Latest</vt:lpstr>
      <vt:lpstr>A125625000T</vt:lpstr>
      <vt:lpstr>A125625000T_Data</vt:lpstr>
      <vt:lpstr>A125625000T_Latest</vt:lpstr>
      <vt:lpstr>A125625002W</vt:lpstr>
      <vt:lpstr>A125625002W_Data</vt:lpstr>
      <vt:lpstr>A125625002W_Latest</vt:lpstr>
      <vt:lpstr>A125625008K</vt:lpstr>
      <vt:lpstr>A125625008K_Data</vt:lpstr>
      <vt:lpstr>A125625008K_Latest</vt:lpstr>
      <vt:lpstr>A125625010W</vt:lpstr>
      <vt:lpstr>A125625010W_Data</vt:lpstr>
      <vt:lpstr>A125625010W_Latest</vt:lpstr>
      <vt:lpstr>A125625016K</vt:lpstr>
      <vt:lpstr>A125625016K_Data</vt:lpstr>
      <vt:lpstr>A125625016K_Latest</vt:lpstr>
      <vt:lpstr>A125625018R</vt:lpstr>
      <vt:lpstr>A125625018R_Data</vt:lpstr>
      <vt:lpstr>A125625018R_Latest</vt:lpstr>
      <vt:lpstr>A125625024K</vt:lpstr>
      <vt:lpstr>A125625024K_Data</vt:lpstr>
      <vt:lpstr>A125625024K_Latest</vt:lpstr>
      <vt:lpstr>A125625026R</vt:lpstr>
      <vt:lpstr>A125625026R_Data</vt:lpstr>
      <vt:lpstr>A125625026R_Latest</vt:lpstr>
      <vt:lpstr>A125625032K</vt:lpstr>
      <vt:lpstr>A125625032K_Data</vt:lpstr>
      <vt:lpstr>A125625032K_Latest</vt:lpstr>
      <vt:lpstr>A125625034R</vt:lpstr>
      <vt:lpstr>A125625034R_Data</vt:lpstr>
      <vt:lpstr>A125625034R_Latest</vt:lpstr>
      <vt:lpstr>A125625040K</vt:lpstr>
      <vt:lpstr>A125625040K_Data</vt:lpstr>
      <vt:lpstr>A125625040K_Latest</vt:lpstr>
      <vt:lpstr>A125625042R</vt:lpstr>
      <vt:lpstr>A125625042R_Data</vt:lpstr>
      <vt:lpstr>A125625042R_Latest</vt:lpstr>
      <vt:lpstr>A125625048C</vt:lpstr>
      <vt:lpstr>A125625048C_Data</vt:lpstr>
      <vt:lpstr>A125625048C_Latest</vt:lpstr>
      <vt:lpstr>A125625050R</vt:lpstr>
      <vt:lpstr>A125625050R_Data</vt:lpstr>
      <vt:lpstr>A125625050R_Latest</vt:lpstr>
      <vt:lpstr>A125625056C</vt:lpstr>
      <vt:lpstr>A125625056C_Data</vt:lpstr>
      <vt:lpstr>A125625056C_Latest</vt:lpstr>
      <vt:lpstr>A125625058J</vt:lpstr>
      <vt:lpstr>A125625058J_Data</vt:lpstr>
      <vt:lpstr>A125625058J_Latest</vt:lpstr>
      <vt:lpstr>A125625064C</vt:lpstr>
      <vt:lpstr>A125625064C_Data</vt:lpstr>
      <vt:lpstr>A125625064C_Latest</vt:lpstr>
      <vt:lpstr>A125625066J</vt:lpstr>
      <vt:lpstr>A125625066J_Data</vt:lpstr>
      <vt:lpstr>A125625066J_Latest</vt:lpstr>
      <vt:lpstr>A125625072C</vt:lpstr>
      <vt:lpstr>A125625072C_Data</vt:lpstr>
      <vt:lpstr>A125625072C_Latest</vt:lpstr>
      <vt:lpstr>A125625074J</vt:lpstr>
      <vt:lpstr>A125625074J_Data</vt:lpstr>
      <vt:lpstr>A125625074J_Latest</vt:lpstr>
      <vt:lpstr>A125625080C</vt:lpstr>
      <vt:lpstr>A125625080C_Data</vt:lpstr>
      <vt:lpstr>A125625080C_Latest</vt:lpstr>
      <vt:lpstr>A125625082J</vt:lpstr>
      <vt:lpstr>A125625082J_Data</vt:lpstr>
      <vt:lpstr>A125625082J_Latest</vt:lpstr>
      <vt:lpstr>A125625088W</vt:lpstr>
      <vt:lpstr>A125625088W_Data</vt:lpstr>
      <vt:lpstr>A125625088W_Latest</vt:lpstr>
      <vt:lpstr>A125625090J</vt:lpstr>
      <vt:lpstr>A125625090J_Data</vt:lpstr>
      <vt:lpstr>A125625090J_Latest</vt:lpstr>
      <vt:lpstr>A125625096W</vt:lpstr>
      <vt:lpstr>A125625096W_Data</vt:lpstr>
      <vt:lpstr>A125625096W_Latest</vt:lpstr>
      <vt:lpstr>A125625098A</vt:lpstr>
      <vt:lpstr>A125625098A_Data</vt:lpstr>
      <vt:lpstr>A125625098A_Latest</vt:lpstr>
      <vt:lpstr>A125625104K</vt:lpstr>
      <vt:lpstr>A125625104K_Data</vt:lpstr>
      <vt:lpstr>A125625104K_Latest</vt:lpstr>
      <vt:lpstr>A125625106R</vt:lpstr>
      <vt:lpstr>A125625106R_Data</vt:lpstr>
      <vt:lpstr>A125625106R_Latest</vt:lpstr>
      <vt:lpstr>A125625112K</vt:lpstr>
      <vt:lpstr>A125625112K_Data</vt:lpstr>
      <vt:lpstr>A125625112K_Latest</vt:lpstr>
      <vt:lpstr>A125625114R</vt:lpstr>
      <vt:lpstr>A125625114R_Data</vt:lpstr>
      <vt:lpstr>A125625114R_Latest</vt:lpstr>
      <vt:lpstr>A125625120K</vt:lpstr>
      <vt:lpstr>A125625120K_Data</vt:lpstr>
      <vt:lpstr>A125625120K_Latest</vt:lpstr>
      <vt:lpstr>A125625122R</vt:lpstr>
      <vt:lpstr>A125625122R_Data</vt:lpstr>
      <vt:lpstr>A125625122R_Latest</vt:lpstr>
      <vt:lpstr>A125625128C</vt:lpstr>
      <vt:lpstr>A125625128C_Data</vt:lpstr>
      <vt:lpstr>A125625128C_Latest</vt:lpstr>
      <vt:lpstr>A125625130R</vt:lpstr>
      <vt:lpstr>A125625130R_Data</vt:lpstr>
      <vt:lpstr>A125625130R_Latest</vt:lpstr>
      <vt:lpstr>A125625136C</vt:lpstr>
      <vt:lpstr>A125625136C_Data</vt:lpstr>
      <vt:lpstr>A125625136C_Latest</vt:lpstr>
      <vt:lpstr>A125625138J</vt:lpstr>
      <vt:lpstr>A125625138J_Data</vt:lpstr>
      <vt:lpstr>A125625138J_Latest</vt:lpstr>
      <vt:lpstr>A125625144C</vt:lpstr>
      <vt:lpstr>A125625144C_Data</vt:lpstr>
      <vt:lpstr>A125625144C_Latest</vt:lpstr>
      <vt:lpstr>A125625146J</vt:lpstr>
      <vt:lpstr>A125625146J_Data</vt:lpstr>
      <vt:lpstr>A125625146J_Latest</vt:lpstr>
      <vt:lpstr>A125625152C</vt:lpstr>
      <vt:lpstr>A125625152C_Data</vt:lpstr>
      <vt:lpstr>A125625152C_Latest</vt:lpstr>
      <vt:lpstr>A125625154J</vt:lpstr>
      <vt:lpstr>A125625154J_Data</vt:lpstr>
      <vt:lpstr>A125625154J_Latest</vt:lpstr>
      <vt:lpstr>A125625160C</vt:lpstr>
      <vt:lpstr>A125625160C_Data</vt:lpstr>
      <vt:lpstr>A125625160C_Latest</vt:lpstr>
      <vt:lpstr>A125625168W</vt:lpstr>
      <vt:lpstr>A125625168W_Data</vt:lpstr>
      <vt:lpstr>A125625168W_Latest</vt:lpstr>
      <vt:lpstr>A125625176W</vt:lpstr>
      <vt:lpstr>A125625176W_Data</vt:lpstr>
      <vt:lpstr>A125625176W_Latest</vt:lpstr>
      <vt:lpstr>A125625184W</vt:lpstr>
      <vt:lpstr>A125625184W_Data</vt:lpstr>
      <vt:lpstr>A125625184W_Latest</vt:lpstr>
      <vt:lpstr>A125625192W</vt:lpstr>
      <vt:lpstr>A125625192W_Data</vt:lpstr>
      <vt:lpstr>A125625192W_Latest</vt:lpstr>
      <vt:lpstr>A125625200K</vt:lpstr>
      <vt:lpstr>A125625200K_Data</vt:lpstr>
      <vt:lpstr>A125625200K_Latest</vt:lpstr>
      <vt:lpstr>A125625208C</vt:lpstr>
      <vt:lpstr>A125625208C_Data</vt:lpstr>
      <vt:lpstr>A125625208C_Latest</vt:lpstr>
      <vt:lpstr>A125625216C</vt:lpstr>
      <vt:lpstr>A125625216C_Data</vt:lpstr>
      <vt:lpstr>A125625216C_Latest</vt:lpstr>
      <vt:lpstr>A125625224C</vt:lpstr>
      <vt:lpstr>A125625224C_Data</vt:lpstr>
      <vt:lpstr>A125625224C_Latest</vt:lpstr>
      <vt:lpstr>A125625232C</vt:lpstr>
      <vt:lpstr>A125625232C_Data</vt:lpstr>
      <vt:lpstr>A125625232C_Latest</vt:lpstr>
      <vt:lpstr>A125625240C</vt:lpstr>
      <vt:lpstr>A125625240C_Data</vt:lpstr>
      <vt:lpstr>A125625240C_Latest</vt:lpstr>
      <vt:lpstr>A125625248W</vt:lpstr>
      <vt:lpstr>A125625248W_Data</vt:lpstr>
      <vt:lpstr>A125625248W_Latest</vt:lpstr>
      <vt:lpstr>A125625256W</vt:lpstr>
      <vt:lpstr>A125625256W_Data</vt:lpstr>
      <vt:lpstr>A125625256W_Latest</vt:lpstr>
      <vt:lpstr>A125625264W</vt:lpstr>
      <vt:lpstr>A125625264W_Data</vt:lpstr>
      <vt:lpstr>A125625264W_Latest</vt:lpstr>
      <vt:lpstr>A125625272W</vt:lpstr>
      <vt:lpstr>A125625272W_Data</vt:lpstr>
      <vt:lpstr>A125625272W_Latest</vt:lpstr>
      <vt:lpstr>A125625280W</vt:lpstr>
      <vt:lpstr>A125625280W_Data</vt:lpstr>
      <vt:lpstr>A125625280W_Latest</vt:lpstr>
      <vt:lpstr>A125625288R</vt:lpstr>
      <vt:lpstr>A125625288R_Data</vt:lpstr>
      <vt:lpstr>A125625288R_Latest</vt:lpstr>
      <vt:lpstr>A125625296R</vt:lpstr>
      <vt:lpstr>A125625296R_Data</vt:lpstr>
      <vt:lpstr>A125625296R_Latest</vt:lpstr>
      <vt:lpstr>A125625304C</vt:lpstr>
      <vt:lpstr>A125625304C_Data</vt:lpstr>
      <vt:lpstr>A125625304C_Latest</vt:lpstr>
      <vt:lpstr>A125625312C</vt:lpstr>
      <vt:lpstr>A125625312C_Data</vt:lpstr>
      <vt:lpstr>A125625312C_Latest</vt:lpstr>
      <vt:lpstr>A125625320C</vt:lpstr>
      <vt:lpstr>A125625320C_Data</vt:lpstr>
      <vt:lpstr>A125625320C_Latest</vt:lpstr>
      <vt:lpstr>A125625328W</vt:lpstr>
      <vt:lpstr>A125625328W_Data</vt:lpstr>
      <vt:lpstr>A125625328W_Latest</vt:lpstr>
      <vt:lpstr>A125625336W</vt:lpstr>
      <vt:lpstr>A125625336W_Data</vt:lpstr>
      <vt:lpstr>A125625336W_Latest</vt:lpstr>
      <vt:lpstr>A125625344W</vt:lpstr>
      <vt:lpstr>A125625344W_Data</vt:lpstr>
      <vt:lpstr>A125625344W_Latest</vt:lpstr>
      <vt:lpstr>A125625352W</vt:lpstr>
      <vt:lpstr>A125625352W_Data</vt:lpstr>
      <vt:lpstr>A125625352W_Latest</vt:lpstr>
      <vt:lpstr>A125625360W</vt:lpstr>
      <vt:lpstr>A125625360W_Data</vt:lpstr>
      <vt:lpstr>A125625360W_Latest</vt:lpstr>
      <vt:lpstr>A125625368R</vt:lpstr>
      <vt:lpstr>A125625368R_Data</vt:lpstr>
      <vt:lpstr>A125625368R_Latest</vt:lpstr>
      <vt:lpstr>A125625376R</vt:lpstr>
      <vt:lpstr>A125625376R_Data</vt:lpstr>
      <vt:lpstr>A125625376R_Latest</vt:lpstr>
      <vt:lpstr>A125625384R</vt:lpstr>
      <vt:lpstr>A125625384R_Data</vt:lpstr>
      <vt:lpstr>A125625384R_Latest</vt:lpstr>
      <vt:lpstr>A125625392R</vt:lpstr>
      <vt:lpstr>A125625392R_Data</vt:lpstr>
      <vt:lpstr>A125625392R_Latest</vt:lpstr>
      <vt:lpstr>A125625400C</vt:lpstr>
      <vt:lpstr>A125625400C_Data</vt:lpstr>
      <vt:lpstr>A125625400C_Latest</vt:lpstr>
      <vt:lpstr>A125625408W</vt:lpstr>
      <vt:lpstr>A125625408W_Data</vt:lpstr>
      <vt:lpstr>A125625408W_Latest</vt:lpstr>
      <vt:lpstr>A125625416W</vt:lpstr>
      <vt:lpstr>A125625416W_Data</vt:lpstr>
      <vt:lpstr>A125625416W_Latest</vt:lpstr>
      <vt:lpstr>A125625424W</vt:lpstr>
      <vt:lpstr>A125625424W_Data</vt:lpstr>
      <vt:lpstr>A125625424W_Latest</vt:lpstr>
      <vt:lpstr>A125625432W</vt:lpstr>
      <vt:lpstr>A125625432W_Data</vt:lpstr>
      <vt:lpstr>A125625432W_Latest</vt:lpstr>
      <vt:lpstr>A125625440W</vt:lpstr>
      <vt:lpstr>A125625440W_Data</vt:lpstr>
      <vt:lpstr>A125625440W_Latest</vt:lpstr>
      <vt:lpstr>A125625448R</vt:lpstr>
      <vt:lpstr>A125625448R_Data</vt:lpstr>
      <vt:lpstr>A125625448R_Latest</vt:lpstr>
      <vt:lpstr>A125625456R</vt:lpstr>
      <vt:lpstr>A125625456R_Data</vt:lpstr>
      <vt:lpstr>A125625456R_Latest</vt:lpstr>
      <vt:lpstr>A125625464R</vt:lpstr>
      <vt:lpstr>A125625464R_Data</vt:lpstr>
      <vt:lpstr>A125625464R_Latest</vt:lpstr>
      <vt:lpstr>A125625472R</vt:lpstr>
      <vt:lpstr>A125625472R_Data</vt:lpstr>
      <vt:lpstr>A125625472R_Latest</vt:lpstr>
      <vt:lpstr>A125625480R</vt:lpstr>
      <vt:lpstr>A125625480R_Data</vt:lpstr>
      <vt:lpstr>A125625480R_Latest</vt:lpstr>
      <vt:lpstr>A125625488J</vt:lpstr>
      <vt:lpstr>A125625488J_Data</vt:lpstr>
      <vt:lpstr>A125625488J_Latest</vt:lpstr>
      <vt:lpstr>A125625496J</vt:lpstr>
      <vt:lpstr>A125625496J_Data</vt:lpstr>
      <vt:lpstr>A125625496J_Latest</vt:lpstr>
      <vt:lpstr>A125625504W</vt:lpstr>
      <vt:lpstr>A125625504W_Data</vt:lpstr>
      <vt:lpstr>A125625504W_Latest</vt:lpstr>
      <vt:lpstr>A125625512W</vt:lpstr>
      <vt:lpstr>A125625512W_Data</vt:lpstr>
      <vt:lpstr>A125625512W_Latest</vt:lpstr>
      <vt:lpstr>A125625520W</vt:lpstr>
      <vt:lpstr>A125625520W_Data</vt:lpstr>
      <vt:lpstr>A125625520W_Latest</vt:lpstr>
      <vt:lpstr>A125625528R</vt:lpstr>
      <vt:lpstr>A125625528R_Data</vt:lpstr>
      <vt:lpstr>A125625528R_Latest</vt:lpstr>
      <vt:lpstr>A125625536R</vt:lpstr>
      <vt:lpstr>A125625536R_Data</vt:lpstr>
      <vt:lpstr>A125625536R_Latest</vt:lpstr>
      <vt:lpstr>A125625544R</vt:lpstr>
      <vt:lpstr>A125625544R_Data</vt:lpstr>
      <vt:lpstr>A125625544R_Latest</vt:lpstr>
      <vt:lpstr>A125625552R</vt:lpstr>
      <vt:lpstr>A125625552R_Data</vt:lpstr>
      <vt:lpstr>A125625552R_Latest</vt:lpstr>
      <vt:lpstr>A125625560R</vt:lpstr>
      <vt:lpstr>A125625560R_Data</vt:lpstr>
      <vt:lpstr>A125625560R_Latest</vt:lpstr>
      <vt:lpstr>A125625568J</vt:lpstr>
      <vt:lpstr>A125625568J_Data</vt:lpstr>
      <vt:lpstr>A125625568J_Latest</vt:lpstr>
      <vt:lpstr>A125625576J</vt:lpstr>
      <vt:lpstr>A125625576J_Data</vt:lpstr>
      <vt:lpstr>A125625576J_Latest</vt:lpstr>
      <vt:lpstr>A125625584J</vt:lpstr>
      <vt:lpstr>A125625584J_Data</vt:lpstr>
      <vt:lpstr>A125625584J_Latest</vt:lpstr>
      <vt:lpstr>A125625592J</vt:lpstr>
      <vt:lpstr>A125625592J_Data</vt:lpstr>
      <vt:lpstr>A125625592J_Latest</vt:lpstr>
      <vt:lpstr>A125625600W</vt:lpstr>
      <vt:lpstr>A125625600W_Data</vt:lpstr>
      <vt:lpstr>A125625600W_Latest</vt:lpstr>
      <vt:lpstr>A125625608R</vt:lpstr>
      <vt:lpstr>A125625608R_Data</vt:lpstr>
      <vt:lpstr>A125625608R_Latest</vt:lpstr>
      <vt:lpstr>A125625616R</vt:lpstr>
      <vt:lpstr>A125625616R_Data</vt:lpstr>
      <vt:lpstr>A125625616R_Latest</vt:lpstr>
      <vt:lpstr>A125625624R</vt:lpstr>
      <vt:lpstr>A125625624R_Data</vt:lpstr>
      <vt:lpstr>A125625624R_Latest</vt:lpstr>
      <vt:lpstr>A125625632R</vt:lpstr>
      <vt:lpstr>A125625632R_Data</vt:lpstr>
      <vt:lpstr>A125625632R_Latest</vt:lpstr>
      <vt:lpstr>A125625640R</vt:lpstr>
      <vt:lpstr>A125625640R_Data</vt:lpstr>
      <vt:lpstr>A125625640R_Latest</vt:lpstr>
      <vt:lpstr>A125625648J</vt:lpstr>
      <vt:lpstr>A125625648J_Data</vt:lpstr>
      <vt:lpstr>A125625648J_Latest</vt:lpstr>
      <vt:lpstr>A125625656J</vt:lpstr>
      <vt:lpstr>A125625656J_Data</vt:lpstr>
      <vt:lpstr>A125625656J_Latest</vt:lpstr>
      <vt:lpstr>A125625664J</vt:lpstr>
      <vt:lpstr>A125625664J_Data</vt:lpstr>
      <vt:lpstr>A125625664J_Latest</vt:lpstr>
      <vt:lpstr>A125625672J</vt:lpstr>
      <vt:lpstr>A125625672J_Data</vt:lpstr>
      <vt:lpstr>A125625672J_Latest</vt:lpstr>
      <vt:lpstr>A125625680J</vt:lpstr>
      <vt:lpstr>A125625680J_Data</vt:lpstr>
      <vt:lpstr>A125625680J_Latest</vt:lpstr>
      <vt:lpstr>A125625688A</vt:lpstr>
      <vt:lpstr>A125625688A_Data</vt:lpstr>
      <vt:lpstr>A125625688A_Latest</vt:lpstr>
      <vt:lpstr>A125625696A</vt:lpstr>
      <vt:lpstr>A125625696A_Data</vt:lpstr>
      <vt:lpstr>A125625696A_Latest</vt:lpstr>
      <vt:lpstr>A125625704R</vt:lpstr>
      <vt:lpstr>A125625704R_Data</vt:lpstr>
      <vt:lpstr>A125625704R_Latest</vt:lpstr>
      <vt:lpstr>A125625712R</vt:lpstr>
      <vt:lpstr>A125625712R_Data</vt:lpstr>
      <vt:lpstr>A125625712R_Latest</vt:lpstr>
      <vt:lpstr>A125625720R</vt:lpstr>
      <vt:lpstr>A125625720R_Data</vt:lpstr>
      <vt:lpstr>A125625720R_Latest</vt:lpstr>
      <vt:lpstr>A125625728J</vt:lpstr>
      <vt:lpstr>A125625728J_Data</vt:lpstr>
      <vt:lpstr>A125625728J_Latest</vt:lpstr>
      <vt:lpstr>A125625736J</vt:lpstr>
      <vt:lpstr>A125625736J_Data</vt:lpstr>
      <vt:lpstr>A125625736J_Latest</vt:lpstr>
      <vt:lpstr>A125625744J</vt:lpstr>
      <vt:lpstr>A125625744J_Data</vt:lpstr>
      <vt:lpstr>A125625744J_Latest</vt:lpstr>
      <vt:lpstr>A125625752J</vt:lpstr>
      <vt:lpstr>A125625752J_Data</vt:lpstr>
      <vt:lpstr>A125625752J_Latest</vt:lpstr>
      <vt:lpstr>A125625760J</vt:lpstr>
      <vt:lpstr>A125625760J_Data</vt:lpstr>
      <vt:lpstr>A125625760J_Latest</vt:lpstr>
      <vt:lpstr>A125625768A</vt:lpstr>
      <vt:lpstr>A125625768A_Data</vt:lpstr>
      <vt:lpstr>A125625768A_Latest</vt:lpstr>
      <vt:lpstr>A125625776A</vt:lpstr>
      <vt:lpstr>A125625776A_Data</vt:lpstr>
      <vt:lpstr>A125625776A_Latest</vt:lpstr>
      <vt:lpstr>A125625784A</vt:lpstr>
      <vt:lpstr>A125625784A_Data</vt:lpstr>
      <vt:lpstr>A125625784A_Latest</vt:lpstr>
      <vt:lpstr>A125625792A</vt:lpstr>
      <vt:lpstr>A125625792A_Data</vt:lpstr>
      <vt:lpstr>A125625792A_Latest</vt:lpstr>
      <vt:lpstr>A125625800R</vt:lpstr>
      <vt:lpstr>A125625800R_Data</vt:lpstr>
      <vt:lpstr>A125625800R_Latest</vt:lpstr>
      <vt:lpstr>A125625808J</vt:lpstr>
      <vt:lpstr>A125625808J_Data</vt:lpstr>
      <vt:lpstr>A125625808J_Latest</vt:lpstr>
      <vt:lpstr>A125625816J</vt:lpstr>
      <vt:lpstr>A125625816J_Data</vt:lpstr>
      <vt:lpstr>A125625816J_Latest</vt:lpstr>
      <vt:lpstr>A125625824J</vt:lpstr>
      <vt:lpstr>A125625824J_Data</vt:lpstr>
      <vt:lpstr>A125625824J_Latest</vt:lpstr>
      <vt:lpstr>A125625832J</vt:lpstr>
      <vt:lpstr>A125625832J_Data</vt:lpstr>
      <vt:lpstr>A125625832J_Latest</vt:lpstr>
      <vt:lpstr>A125625840J</vt:lpstr>
      <vt:lpstr>A125625840J_Data</vt:lpstr>
      <vt:lpstr>A125625840J_Latest</vt:lpstr>
      <vt:lpstr>A125625848A</vt:lpstr>
      <vt:lpstr>A125625848A_Data</vt:lpstr>
      <vt:lpstr>A125625848A_Latest</vt:lpstr>
      <vt:lpstr>A125625856A</vt:lpstr>
      <vt:lpstr>A125625856A_Data</vt:lpstr>
      <vt:lpstr>A125625856A_Latest</vt:lpstr>
      <vt:lpstr>A125625864A</vt:lpstr>
      <vt:lpstr>A125625864A_Data</vt:lpstr>
      <vt:lpstr>A125625864A_Latest</vt:lpstr>
      <vt:lpstr>A125625872A</vt:lpstr>
      <vt:lpstr>A125625872A_Data</vt:lpstr>
      <vt:lpstr>A125625872A_Latest</vt:lpstr>
      <vt:lpstr>A125625880A</vt:lpstr>
      <vt:lpstr>A125625880A_Data</vt:lpstr>
      <vt:lpstr>A125625880A_Latest</vt:lpstr>
      <vt:lpstr>A125625888V</vt:lpstr>
      <vt:lpstr>A125625888V_Data</vt:lpstr>
      <vt:lpstr>A125625888V_Latest</vt:lpstr>
      <vt:lpstr>A125625896V</vt:lpstr>
      <vt:lpstr>A125625896V_Data</vt:lpstr>
      <vt:lpstr>A125625896V_Latest</vt:lpstr>
      <vt:lpstr>A125625904J</vt:lpstr>
      <vt:lpstr>A125625904J_Data</vt:lpstr>
      <vt:lpstr>A125625904J_Latest</vt:lpstr>
      <vt:lpstr>A125625912J</vt:lpstr>
      <vt:lpstr>A125625912J_Data</vt:lpstr>
      <vt:lpstr>A125625912J_Latest</vt:lpstr>
      <vt:lpstr>A125625920J</vt:lpstr>
      <vt:lpstr>A125625920J_Data</vt:lpstr>
      <vt:lpstr>A125625920J_Latest</vt:lpstr>
      <vt:lpstr>A125625928A</vt:lpstr>
      <vt:lpstr>A125625928A_Data</vt:lpstr>
      <vt:lpstr>A125625928A_Latest</vt:lpstr>
      <vt:lpstr>A125625936A</vt:lpstr>
      <vt:lpstr>A125625936A_Data</vt:lpstr>
      <vt:lpstr>A125625936A_Latest</vt:lpstr>
      <vt:lpstr>A125625944A</vt:lpstr>
      <vt:lpstr>A125625944A_Data</vt:lpstr>
      <vt:lpstr>A125625944A_Latest</vt:lpstr>
      <vt:lpstr>A125625952A</vt:lpstr>
      <vt:lpstr>A125625952A_Data</vt:lpstr>
      <vt:lpstr>A125625952A_Latest</vt:lpstr>
      <vt:lpstr>A125625960A</vt:lpstr>
      <vt:lpstr>A125625960A_Data</vt:lpstr>
      <vt:lpstr>A125625960A_Latest</vt:lpstr>
      <vt:lpstr>A125625968V</vt:lpstr>
      <vt:lpstr>A125625968V_Data</vt:lpstr>
      <vt:lpstr>A125625968V_Latest</vt:lpstr>
      <vt:lpstr>A125625976V</vt:lpstr>
      <vt:lpstr>A125625976V_Data</vt:lpstr>
      <vt:lpstr>A125625976V_Latest</vt:lpstr>
      <vt:lpstr>A125625984V</vt:lpstr>
      <vt:lpstr>A125625984V_Data</vt:lpstr>
      <vt:lpstr>A125625984V_Latest</vt:lpstr>
      <vt:lpstr>A125625992V</vt:lpstr>
      <vt:lpstr>A125625992V_Data</vt:lpstr>
      <vt:lpstr>A125625992V_Latest</vt:lpstr>
      <vt:lpstr>A125626000K</vt:lpstr>
      <vt:lpstr>A125626000K_Data</vt:lpstr>
      <vt:lpstr>A125626000K_Latest</vt:lpstr>
      <vt:lpstr>A125626008C</vt:lpstr>
      <vt:lpstr>A125626008C_Data</vt:lpstr>
      <vt:lpstr>A125626008C_Latest</vt:lpstr>
      <vt:lpstr>A125626016C</vt:lpstr>
      <vt:lpstr>A125626016C_Data</vt:lpstr>
      <vt:lpstr>A125626016C_Latest</vt:lpstr>
      <vt:lpstr>A125626024C</vt:lpstr>
      <vt:lpstr>A125626024C_Data</vt:lpstr>
      <vt:lpstr>A125626024C_Latest</vt:lpstr>
      <vt:lpstr>A125626032C</vt:lpstr>
      <vt:lpstr>A125626032C_Data</vt:lpstr>
      <vt:lpstr>A125626032C_Latest</vt:lpstr>
      <vt:lpstr>A125626040C</vt:lpstr>
      <vt:lpstr>A125626040C_Data</vt:lpstr>
      <vt:lpstr>A125626040C_Latest</vt:lpstr>
      <vt:lpstr>A125626048W</vt:lpstr>
      <vt:lpstr>A125626048W_Data</vt:lpstr>
      <vt:lpstr>A125626048W_Latest</vt:lpstr>
      <vt:lpstr>A125626056W</vt:lpstr>
      <vt:lpstr>A125626056W_Data</vt:lpstr>
      <vt:lpstr>A125626056W_Latest</vt:lpstr>
      <vt:lpstr>A125626064W</vt:lpstr>
      <vt:lpstr>A125626064W_Data</vt:lpstr>
      <vt:lpstr>A125626064W_Latest</vt:lpstr>
      <vt:lpstr>A125626072W</vt:lpstr>
      <vt:lpstr>A125626072W_Data</vt:lpstr>
      <vt:lpstr>A125626072W_Latest</vt:lpstr>
      <vt:lpstr>A125626080W</vt:lpstr>
      <vt:lpstr>A125626080W_Data</vt:lpstr>
      <vt:lpstr>A125626080W_Latest</vt:lpstr>
      <vt:lpstr>A125626088R</vt:lpstr>
      <vt:lpstr>A125626088R_Data</vt:lpstr>
      <vt:lpstr>A125626088R_Latest</vt:lpstr>
      <vt:lpstr>A125626096R</vt:lpstr>
      <vt:lpstr>A125626096R_Data</vt:lpstr>
      <vt:lpstr>A125626096R_Latest</vt:lpstr>
      <vt:lpstr>A125626104C</vt:lpstr>
      <vt:lpstr>A125626104C_Data</vt:lpstr>
      <vt:lpstr>A125626104C_Latest</vt:lpstr>
      <vt:lpstr>A125626112C</vt:lpstr>
      <vt:lpstr>A125626112C_Data</vt:lpstr>
      <vt:lpstr>A125626112C_Latest</vt:lpstr>
      <vt:lpstr>A125626120C</vt:lpstr>
      <vt:lpstr>A125626120C_Data</vt:lpstr>
      <vt:lpstr>A125626120C_Latest</vt:lpstr>
      <vt:lpstr>A125626128W</vt:lpstr>
      <vt:lpstr>A125626128W_Data</vt:lpstr>
      <vt:lpstr>A125626128W_Latest</vt:lpstr>
      <vt:lpstr>A125626136W</vt:lpstr>
      <vt:lpstr>A125626136W_Data</vt:lpstr>
      <vt:lpstr>A125626136W_Latest</vt:lpstr>
      <vt:lpstr>A125626144W</vt:lpstr>
      <vt:lpstr>A125626144W_Data</vt:lpstr>
      <vt:lpstr>A125626144W_Latest</vt:lpstr>
      <vt:lpstr>A125626152W</vt:lpstr>
      <vt:lpstr>A125626152W_Data</vt:lpstr>
      <vt:lpstr>A125626152W_Latest</vt:lpstr>
      <vt:lpstr>A125626160W</vt:lpstr>
      <vt:lpstr>A125626160W_Data</vt:lpstr>
      <vt:lpstr>A125626160W_Latest</vt:lpstr>
      <vt:lpstr>A125626168R</vt:lpstr>
      <vt:lpstr>A125626168R_Data</vt:lpstr>
      <vt:lpstr>A125626168R_Latest</vt:lpstr>
      <vt:lpstr>A125626176R</vt:lpstr>
      <vt:lpstr>A125626176R_Data</vt:lpstr>
      <vt:lpstr>A125626176R_Latest</vt:lpstr>
      <vt:lpstr>A125626184R</vt:lpstr>
      <vt:lpstr>A125626184R_Data</vt:lpstr>
      <vt:lpstr>A125626184R_Latest</vt:lpstr>
      <vt:lpstr>A125626192R</vt:lpstr>
      <vt:lpstr>A125626192R_Data</vt:lpstr>
      <vt:lpstr>A125626192R_Latest</vt:lpstr>
      <vt:lpstr>A125626200C</vt:lpstr>
      <vt:lpstr>A125626200C_Data</vt:lpstr>
      <vt:lpstr>A125626200C_Latest</vt:lpstr>
      <vt:lpstr>A125626208W</vt:lpstr>
      <vt:lpstr>A125626208W_Data</vt:lpstr>
      <vt:lpstr>A125626208W_Latest</vt:lpstr>
      <vt:lpstr>A125626216W</vt:lpstr>
      <vt:lpstr>A125626216W_Data</vt:lpstr>
      <vt:lpstr>A125626216W_Latest</vt:lpstr>
      <vt:lpstr>A125626224W</vt:lpstr>
      <vt:lpstr>A125626224W_Data</vt:lpstr>
      <vt:lpstr>A125626224W_Latest</vt:lpstr>
      <vt:lpstr>A125626232W</vt:lpstr>
      <vt:lpstr>A125626232W_Data</vt:lpstr>
      <vt:lpstr>A125626232W_Latest</vt:lpstr>
      <vt:lpstr>A125626240W</vt:lpstr>
      <vt:lpstr>A125626240W_Data</vt:lpstr>
      <vt:lpstr>A125626240W_Latest</vt:lpstr>
      <vt:lpstr>A125626248R</vt:lpstr>
      <vt:lpstr>A125626248R_Data</vt:lpstr>
      <vt:lpstr>A125626248R_Latest</vt:lpstr>
      <vt:lpstr>A125626256R</vt:lpstr>
      <vt:lpstr>A125626256R_Data</vt:lpstr>
      <vt:lpstr>A125626256R_Latest</vt:lpstr>
      <vt:lpstr>A125626264R</vt:lpstr>
      <vt:lpstr>A125626264R_Data</vt:lpstr>
      <vt:lpstr>A125626264R_Latest</vt:lpstr>
      <vt:lpstr>A125626272R</vt:lpstr>
      <vt:lpstr>A125626272R_Data</vt:lpstr>
      <vt:lpstr>A125626272R_Latest</vt:lpstr>
      <vt:lpstr>A125626280R</vt:lpstr>
      <vt:lpstr>A125626280R_Data</vt:lpstr>
      <vt:lpstr>A125626280R_Latest</vt:lpstr>
      <vt:lpstr>A125626288J</vt:lpstr>
      <vt:lpstr>A125626288J_Data</vt:lpstr>
      <vt:lpstr>A125626288J_Latest</vt:lpstr>
      <vt:lpstr>A125626296J</vt:lpstr>
      <vt:lpstr>A125626296J_Data</vt:lpstr>
      <vt:lpstr>A125626296J_Latest</vt:lpstr>
      <vt:lpstr>A125626304W</vt:lpstr>
      <vt:lpstr>A125626304W_Data</vt:lpstr>
      <vt:lpstr>A125626304W_Latest</vt:lpstr>
      <vt:lpstr>A125626312W</vt:lpstr>
      <vt:lpstr>A125626312W_Data</vt:lpstr>
      <vt:lpstr>A125626312W_Latest</vt:lpstr>
      <vt:lpstr>A125626320W</vt:lpstr>
      <vt:lpstr>A125626320W_Data</vt:lpstr>
      <vt:lpstr>A125626320W_Latest</vt:lpstr>
      <vt:lpstr>A125626328R</vt:lpstr>
      <vt:lpstr>A125626328R_Data</vt:lpstr>
      <vt:lpstr>A125626328R_Latest</vt:lpstr>
      <vt:lpstr>A125626336R</vt:lpstr>
      <vt:lpstr>A125626336R_Data</vt:lpstr>
      <vt:lpstr>A125626336R_Latest</vt:lpstr>
      <vt:lpstr>A125626344R</vt:lpstr>
      <vt:lpstr>A125626344R_Data</vt:lpstr>
      <vt:lpstr>A125626344R_Latest</vt:lpstr>
      <vt:lpstr>A125626352R</vt:lpstr>
      <vt:lpstr>A125626352R_Data</vt:lpstr>
      <vt:lpstr>A125626352R_Latest</vt:lpstr>
      <vt:lpstr>A125626360R</vt:lpstr>
      <vt:lpstr>A125626360R_Data</vt:lpstr>
      <vt:lpstr>A125626360R_Latest</vt:lpstr>
      <vt:lpstr>A125626368J</vt:lpstr>
      <vt:lpstr>A125626368J_Data</vt:lpstr>
      <vt:lpstr>A125626368J_Latest</vt:lpstr>
      <vt:lpstr>A125626376J</vt:lpstr>
      <vt:lpstr>A125626376J_Data</vt:lpstr>
      <vt:lpstr>A125626376J_Latest</vt:lpstr>
      <vt:lpstr>A125626384J</vt:lpstr>
      <vt:lpstr>A125626384J_Data</vt:lpstr>
      <vt:lpstr>A125626384J_Latest</vt:lpstr>
      <vt:lpstr>A125626392J</vt:lpstr>
      <vt:lpstr>A125626392J_Data</vt:lpstr>
      <vt:lpstr>A125626392J_Latest</vt:lpstr>
      <vt:lpstr>A125626400W</vt:lpstr>
      <vt:lpstr>A125626400W_Data</vt:lpstr>
      <vt:lpstr>A125626400W_Latest</vt:lpstr>
      <vt:lpstr>A125626408R</vt:lpstr>
      <vt:lpstr>A125626408R_Data</vt:lpstr>
      <vt:lpstr>A125626408R_Latest</vt:lpstr>
      <vt:lpstr>A125626416R</vt:lpstr>
      <vt:lpstr>A125626416R_Data</vt:lpstr>
      <vt:lpstr>A125626416R_Latest</vt:lpstr>
      <vt:lpstr>A125626424R</vt:lpstr>
      <vt:lpstr>A125626424R_Data</vt:lpstr>
      <vt:lpstr>A125626424R_Latest</vt:lpstr>
      <vt:lpstr>A125626432R</vt:lpstr>
      <vt:lpstr>A125626432R_Data</vt:lpstr>
      <vt:lpstr>A125626432R_Latest</vt:lpstr>
      <vt:lpstr>A125626440R</vt:lpstr>
      <vt:lpstr>A125626440R_Data</vt:lpstr>
      <vt:lpstr>A125626440R_Latest</vt:lpstr>
      <vt:lpstr>A125626448J</vt:lpstr>
      <vt:lpstr>A125626448J_Data</vt:lpstr>
      <vt:lpstr>A125626448J_Latest</vt:lpstr>
      <vt:lpstr>A125626456J</vt:lpstr>
      <vt:lpstr>A125626456J_Data</vt:lpstr>
      <vt:lpstr>A125626456J_Latest</vt:lpstr>
      <vt:lpstr>A125626464J</vt:lpstr>
      <vt:lpstr>A125626464J_Data</vt:lpstr>
      <vt:lpstr>A125626464J_Latest</vt:lpstr>
      <vt:lpstr>A125626472J</vt:lpstr>
      <vt:lpstr>A125626472J_Data</vt:lpstr>
      <vt:lpstr>A125626472J_Latest</vt:lpstr>
      <vt:lpstr>A125626480J</vt:lpstr>
      <vt:lpstr>A125626480J_Data</vt:lpstr>
      <vt:lpstr>A125626480J_Latest</vt:lpstr>
      <vt:lpstr>A125626488A</vt:lpstr>
      <vt:lpstr>A125626488A_Data</vt:lpstr>
      <vt:lpstr>A125626488A_Latest</vt:lpstr>
      <vt:lpstr>A125626496A</vt:lpstr>
      <vt:lpstr>A125626496A_Data</vt:lpstr>
      <vt:lpstr>A125626496A_Latest</vt:lpstr>
      <vt:lpstr>A125626504R</vt:lpstr>
      <vt:lpstr>A125626504R_Data</vt:lpstr>
      <vt:lpstr>A125626504R_Latest</vt:lpstr>
      <vt:lpstr>A125626512R</vt:lpstr>
      <vt:lpstr>A125626512R_Data</vt:lpstr>
      <vt:lpstr>A125626512R_Latest</vt:lpstr>
      <vt:lpstr>A125626520R</vt:lpstr>
      <vt:lpstr>A125626520R_Data</vt:lpstr>
      <vt:lpstr>A125626520R_Latest</vt:lpstr>
      <vt:lpstr>A125626528J</vt:lpstr>
      <vt:lpstr>A125626528J_Data</vt:lpstr>
      <vt:lpstr>A125626528J_Latest</vt:lpstr>
      <vt:lpstr>A125626536J</vt:lpstr>
      <vt:lpstr>A125626536J_Data</vt:lpstr>
      <vt:lpstr>A125626536J_Latest</vt:lpstr>
      <vt:lpstr>A125626544J</vt:lpstr>
      <vt:lpstr>A125626544J_Data</vt:lpstr>
      <vt:lpstr>A125626544J_Latest</vt:lpstr>
      <vt:lpstr>A125626552J</vt:lpstr>
      <vt:lpstr>A125626552J_Data</vt:lpstr>
      <vt:lpstr>A125626552J_Latest</vt:lpstr>
      <vt:lpstr>A125626560J</vt:lpstr>
      <vt:lpstr>A125626560J_Data</vt:lpstr>
      <vt:lpstr>A125626560J_Latest</vt:lpstr>
      <vt:lpstr>A125626568A</vt:lpstr>
      <vt:lpstr>A125626568A_Data</vt:lpstr>
      <vt:lpstr>A125626568A_Latest</vt:lpstr>
      <vt:lpstr>A125626576A</vt:lpstr>
      <vt:lpstr>A125626576A_Data</vt:lpstr>
      <vt:lpstr>A125626576A_Latest</vt:lpstr>
      <vt:lpstr>A125626584A</vt:lpstr>
      <vt:lpstr>A125626584A_Data</vt:lpstr>
      <vt:lpstr>A125626584A_Latest</vt:lpstr>
      <vt:lpstr>A125626592A</vt:lpstr>
      <vt:lpstr>A125626592A_Data</vt:lpstr>
      <vt:lpstr>A125626592A_Latest</vt:lpstr>
      <vt:lpstr>A125626600R</vt:lpstr>
      <vt:lpstr>A125626600R_Data</vt:lpstr>
      <vt:lpstr>A125626600R_Latest</vt:lpstr>
      <vt:lpstr>A125626608J</vt:lpstr>
      <vt:lpstr>A125626608J_Data</vt:lpstr>
      <vt:lpstr>A125626608J_Latest</vt:lpstr>
      <vt:lpstr>A125626616J</vt:lpstr>
      <vt:lpstr>A125626616J_Data</vt:lpstr>
      <vt:lpstr>A125626616J_Latest</vt:lpstr>
      <vt:lpstr>A125626624J</vt:lpstr>
      <vt:lpstr>A125626624J_Data</vt:lpstr>
      <vt:lpstr>A125626624J_Latest</vt:lpstr>
      <vt:lpstr>A125626632J</vt:lpstr>
      <vt:lpstr>A125626632J_Data</vt:lpstr>
      <vt:lpstr>A125626632J_Latest</vt:lpstr>
      <vt:lpstr>A125626640J</vt:lpstr>
      <vt:lpstr>A125626640J_Data</vt:lpstr>
      <vt:lpstr>A125626640J_Latest</vt:lpstr>
      <vt:lpstr>A125626648A</vt:lpstr>
      <vt:lpstr>A125626648A_Data</vt:lpstr>
      <vt:lpstr>A125626648A_Latest</vt:lpstr>
      <vt:lpstr>A125626656A</vt:lpstr>
      <vt:lpstr>A125626656A_Data</vt:lpstr>
      <vt:lpstr>A125626656A_Latest</vt:lpstr>
      <vt:lpstr>A125626664A</vt:lpstr>
      <vt:lpstr>A125626664A_Data</vt:lpstr>
      <vt:lpstr>A125626664A_Latest</vt:lpstr>
      <vt:lpstr>A125626672A</vt:lpstr>
      <vt:lpstr>A125626672A_Data</vt:lpstr>
      <vt:lpstr>A125626672A_Latest</vt:lpstr>
      <vt:lpstr>A125626680A</vt:lpstr>
      <vt:lpstr>A125626680A_Data</vt:lpstr>
      <vt:lpstr>A125626680A_Latest</vt:lpstr>
      <vt:lpstr>A125626688V</vt:lpstr>
      <vt:lpstr>A125626688V_Data</vt:lpstr>
      <vt:lpstr>A125626688V_Latest</vt:lpstr>
      <vt:lpstr>A125626696V</vt:lpstr>
      <vt:lpstr>A125626696V_Data</vt:lpstr>
      <vt:lpstr>A125626696V_Latest</vt:lpstr>
      <vt:lpstr>A125626704J</vt:lpstr>
      <vt:lpstr>A125626704J_Data</vt:lpstr>
      <vt:lpstr>A125626704J_Latest</vt:lpstr>
      <vt:lpstr>A125626712J</vt:lpstr>
      <vt:lpstr>A125626712J_Data</vt:lpstr>
      <vt:lpstr>A125626712J_Latest</vt:lpstr>
      <vt:lpstr>A125626720J</vt:lpstr>
      <vt:lpstr>A125626720J_Data</vt:lpstr>
      <vt:lpstr>A125626720J_Latest</vt:lpstr>
      <vt:lpstr>A125626728A</vt:lpstr>
      <vt:lpstr>A125626728A_Data</vt:lpstr>
      <vt:lpstr>A125626728A_Latest</vt:lpstr>
      <vt:lpstr>A125626736A</vt:lpstr>
      <vt:lpstr>A125626736A_Data</vt:lpstr>
      <vt:lpstr>A125626736A_Latest</vt:lpstr>
      <vt:lpstr>A125626744A</vt:lpstr>
      <vt:lpstr>A125626744A_Data</vt:lpstr>
      <vt:lpstr>A125626744A_Latest</vt:lpstr>
      <vt:lpstr>A125626752A</vt:lpstr>
      <vt:lpstr>A125626752A_Data</vt:lpstr>
      <vt:lpstr>A125626752A_Latest</vt:lpstr>
      <vt:lpstr>A125626760A</vt:lpstr>
      <vt:lpstr>A125626760A_Data</vt:lpstr>
      <vt:lpstr>A125626760A_Latest</vt:lpstr>
      <vt:lpstr>A125626768V</vt:lpstr>
      <vt:lpstr>A125626768V_Data</vt:lpstr>
      <vt:lpstr>A125626768V_Latest</vt:lpstr>
      <vt:lpstr>A125626776V</vt:lpstr>
      <vt:lpstr>A125626776V_Data</vt:lpstr>
      <vt:lpstr>A125626776V_Latest</vt:lpstr>
      <vt:lpstr>A125626784V</vt:lpstr>
      <vt:lpstr>A125626784V_Data</vt:lpstr>
      <vt:lpstr>A125626784V_Latest</vt:lpstr>
      <vt:lpstr>A125626792V</vt:lpstr>
      <vt:lpstr>A125626792V_Data</vt:lpstr>
      <vt:lpstr>A125626792V_Latest</vt:lpstr>
      <vt:lpstr>A125626800J</vt:lpstr>
      <vt:lpstr>A125626800J_Data</vt:lpstr>
      <vt:lpstr>A125626800J_Latest</vt:lpstr>
      <vt:lpstr>A125626808A</vt:lpstr>
      <vt:lpstr>A125626808A_Data</vt:lpstr>
      <vt:lpstr>A125626808A_Latest</vt:lpstr>
      <vt:lpstr>A125626816A</vt:lpstr>
      <vt:lpstr>A125626816A_Data</vt:lpstr>
      <vt:lpstr>A125626816A_Latest</vt:lpstr>
      <vt:lpstr>A125626824A</vt:lpstr>
      <vt:lpstr>A125626824A_Data</vt:lpstr>
      <vt:lpstr>A125626824A_Latest</vt:lpstr>
      <vt:lpstr>A125626832A</vt:lpstr>
      <vt:lpstr>A125626832A_Data</vt:lpstr>
      <vt:lpstr>A125626832A_Latest</vt:lpstr>
      <vt:lpstr>A125626840A</vt:lpstr>
      <vt:lpstr>A125626840A_Data</vt:lpstr>
      <vt:lpstr>A125626840A_Latest</vt:lpstr>
      <vt:lpstr>A125626848V</vt:lpstr>
      <vt:lpstr>A125626848V_Data</vt:lpstr>
      <vt:lpstr>A125626848V_Latest</vt:lpstr>
      <vt:lpstr>A125626856V</vt:lpstr>
      <vt:lpstr>A125626856V_Data</vt:lpstr>
      <vt:lpstr>A125626856V_Latest</vt:lpstr>
      <vt:lpstr>A125626864V</vt:lpstr>
      <vt:lpstr>A125626864V_Data</vt:lpstr>
      <vt:lpstr>A125626864V_Latest</vt:lpstr>
      <vt:lpstr>A125626872V</vt:lpstr>
      <vt:lpstr>A125626872V_Data</vt:lpstr>
      <vt:lpstr>A125626872V_Latest</vt:lpstr>
      <vt:lpstr>A125626880V</vt:lpstr>
      <vt:lpstr>A125626880V_Data</vt:lpstr>
      <vt:lpstr>A125626880V_Latest</vt:lpstr>
      <vt:lpstr>A125626888L</vt:lpstr>
      <vt:lpstr>A125626888L_Data</vt:lpstr>
      <vt:lpstr>A125626888L_Latest</vt:lpstr>
      <vt:lpstr>A125626896L</vt:lpstr>
      <vt:lpstr>A125626896L_Data</vt:lpstr>
      <vt:lpstr>A125626896L_Latest</vt:lpstr>
      <vt:lpstr>A125626904A</vt:lpstr>
      <vt:lpstr>A125626904A_Data</vt:lpstr>
      <vt:lpstr>A125626904A_Latest</vt:lpstr>
      <vt:lpstr>A125626912A</vt:lpstr>
      <vt:lpstr>A125626912A_Data</vt:lpstr>
      <vt:lpstr>A125626912A_Latest</vt:lpstr>
      <vt:lpstr>A125626920A</vt:lpstr>
      <vt:lpstr>A125626920A_Data</vt:lpstr>
      <vt:lpstr>A125626920A_Latest</vt:lpstr>
      <vt:lpstr>A125626928V</vt:lpstr>
      <vt:lpstr>A125626928V_Data</vt:lpstr>
      <vt:lpstr>A125626928V_Latest</vt:lpstr>
      <vt:lpstr>A125626936V</vt:lpstr>
      <vt:lpstr>A125626936V_Data</vt:lpstr>
      <vt:lpstr>A125626936V_Latest</vt:lpstr>
      <vt:lpstr>A125626944V</vt:lpstr>
      <vt:lpstr>A125626944V_Data</vt:lpstr>
      <vt:lpstr>A125626944V_Latest</vt:lpstr>
      <vt:lpstr>A125626952V</vt:lpstr>
      <vt:lpstr>A125626952V_Data</vt:lpstr>
      <vt:lpstr>A125626952V_Latest</vt:lpstr>
      <vt:lpstr>A125626960V</vt:lpstr>
      <vt:lpstr>A125626960V_Data</vt:lpstr>
      <vt:lpstr>A125626960V_Latest</vt:lpstr>
      <vt:lpstr>A125626968L</vt:lpstr>
      <vt:lpstr>A125626968L_Data</vt:lpstr>
      <vt:lpstr>A125626968L_Latest</vt:lpstr>
      <vt:lpstr>A125626976L</vt:lpstr>
      <vt:lpstr>A125626976L_Data</vt:lpstr>
      <vt:lpstr>A125626976L_Latest</vt:lpstr>
      <vt:lpstr>A125626984L</vt:lpstr>
      <vt:lpstr>A125626984L_Data</vt:lpstr>
      <vt:lpstr>A125626984L_Latest</vt:lpstr>
      <vt:lpstr>A125626992L</vt:lpstr>
      <vt:lpstr>A125626992L_Data</vt:lpstr>
      <vt:lpstr>A125626992L_Latest</vt:lpstr>
      <vt:lpstr>A125627000C</vt:lpstr>
      <vt:lpstr>A125627000C_Data</vt:lpstr>
      <vt:lpstr>A125627000C_Latest</vt:lpstr>
      <vt:lpstr>A125627008W</vt:lpstr>
      <vt:lpstr>A125627008W_Data</vt:lpstr>
      <vt:lpstr>A125627008W_Latest</vt:lpstr>
      <vt:lpstr>A125627016W</vt:lpstr>
      <vt:lpstr>A125627016W_Data</vt:lpstr>
      <vt:lpstr>A125627016W_Latest</vt:lpstr>
      <vt:lpstr>A125627024W</vt:lpstr>
      <vt:lpstr>A125627024W_Data</vt:lpstr>
      <vt:lpstr>A125627024W_Latest</vt:lpstr>
      <vt:lpstr>A125627032W</vt:lpstr>
      <vt:lpstr>A125627032W_Data</vt:lpstr>
      <vt:lpstr>A125627032W_Latest</vt:lpstr>
      <vt:lpstr>A125627040W</vt:lpstr>
      <vt:lpstr>A125627040W_Data</vt:lpstr>
      <vt:lpstr>A125627040W_Latest</vt:lpstr>
      <vt:lpstr>A125627048R</vt:lpstr>
      <vt:lpstr>A125627048R_Data</vt:lpstr>
      <vt:lpstr>A125627048R_Latest</vt:lpstr>
      <vt:lpstr>A125627056R</vt:lpstr>
      <vt:lpstr>A125627056R_Data</vt:lpstr>
      <vt:lpstr>A125627056R_Latest</vt:lpstr>
      <vt:lpstr>A125627064R</vt:lpstr>
      <vt:lpstr>A125627064R_Data</vt:lpstr>
      <vt:lpstr>A125627064R_Latest</vt:lpstr>
      <vt:lpstr>A125627072R</vt:lpstr>
      <vt:lpstr>A125627072R_Data</vt:lpstr>
      <vt:lpstr>A125627072R_Latest</vt:lpstr>
      <vt:lpstr>A125627080R</vt:lpstr>
      <vt:lpstr>A125627080R_Data</vt:lpstr>
      <vt:lpstr>A125627080R_Latest</vt:lpstr>
      <vt:lpstr>A125627088J</vt:lpstr>
      <vt:lpstr>A125627088J_Data</vt:lpstr>
      <vt:lpstr>A125627088J_Latest</vt:lpstr>
      <vt:lpstr>A125627096J</vt:lpstr>
      <vt:lpstr>A125627096J_Data</vt:lpstr>
      <vt:lpstr>A125627096J_Latest</vt:lpstr>
      <vt:lpstr>A125627104W</vt:lpstr>
      <vt:lpstr>A125627104W_Data</vt:lpstr>
      <vt:lpstr>A125627104W_Latest</vt:lpstr>
      <vt:lpstr>A125627112W</vt:lpstr>
      <vt:lpstr>A125627112W_Data</vt:lpstr>
      <vt:lpstr>A125627112W_Latest</vt:lpstr>
      <vt:lpstr>A125627120W</vt:lpstr>
      <vt:lpstr>A125627120W_Data</vt:lpstr>
      <vt:lpstr>A125627120W_Latest</vt:lpstr>
      <vt:lpstr>A125627128R</vt:lpstr>
      <vt:lpstr>A125627128R_Data</vt:lpstr>
      <vt:lpstr>A125627128R_Latest</vt:lpstr>
      <vt:lpstr>A125627136R</vt:lpstr>
      <vt:lpstr>A125627136R_Data</vt:lpstr>
      <vt:lpstr>A125627136R_Latest</vt:lpstr>
      <vt:lpstr>A125627144R</vt:lpstr>
      <vt:lpstr>A125627144R_Data</vt:lpstr>
      <vt:lpstr>A125627144R_Latest</vt:lpstr>
      <vt:lpstr>A125627152R</vt:lpstr>
      <vt:lpstr>A125627152R_Data</vt:lpstr>
      <vt:lpstr>A125627152R_Latest</vt:lpstr>
      <vt:lpstr>A125627160R</vt:lpstr>
      <vt:lpstr>A125627160R_Data</vt:lpstr>
      <vt:lpstr>A125627160R_Latest</vt:lpstr>
      <vt:lpstr>A125627168J</vt:lpstr>
      <vt:lpstr>A125627168J_Data</vt:lpstr>
      <vt:lpstr>A125627168J_Latest</vt:lpstr>
      <vt:lpstr>A125627176J</vt:lpstr>
      <vt:lpstr>A125627176J_Data</vt:lpstr>
      <vt:lpstr>A125627176J_Latest</vt:lpstr>
      <vt:lpstr>A125627184J</vt:lpstr>
      <vt:lpstr>A125627184J_Data</vt:lpstr>
      <vt:lpstr>A125627184J_Latest</vt:lpstr>
      <vt:lpstr>A125627192J</vt:lpstr>
      <vt:lpstr>A125627192J_Data</vt:lpstr>
      <vt:lpstr>A125627192J_Latest</vt:lpstr>
      <vt:lpstr>A125627200W</vt:lpstr>
      <vt:lpstr>A125627200W_Data</vt:lpstr>
      <vt:lpstr>A125627200W_Latest</vt:lpstr>
      <vt:lpstr>A125627208R</vt:lpstr>
      <vt:lpstr>A125627208R_Data</vt:lpstr>
      <vt:lpstr>A125627208R_Latest</vt:lpstr>
      <vt:lpstr>A125627216R</vt:lpstr>
      <vt:lpstr>A125627216R_Data</vt:lpstr>
      <vt:lpstr>A125627216R_Latest</vt:lpstr>
      <vt:lpstr>A125627224R</vt:lpstr>
      <vt:lpstr>A125627224R_Data</vt:lpstr>
      <vt:lpstr>A125627224R_Latest</vt:lpstr>
      <vt:lpstr>A125627232R</vt:lpstr>
      <vt:lpstr>A125627232R_Data</vt:lpstr>
      <vt:lpstr>A125627232R_Latest</vt:lpstr>
      <vt:lpstr>A125627240R</vt:lpstr>
      <vt:lpstr>A125627240R_Data</vt:lpstr>
      <vt:lpstr>A125627240R_Latest</vt:lpstr>
      <vt:lpstr>A125627248J</vt:lpstr>
      <vt:lpstr>A125627248J_Data</vt:lpstr>
      <vt:lpstr>A125627248J_Latest</vt:lpstr>
      <vt:lpstr>A125627256J</vt:lpstr>
      <vt:lpstr>A125627256J_Data</vt:lpstr>
      <vt:lpstr>A125627256J_Latest</vt:lpstr>
      <vt:lpstr>A125627264J</vt:lpstr>
      <vt:lpstr>A125627264J_Data</vt:lpstr>
      <vt:lpstr>A125627264J_Latest</vt:lpstr>
      <vt:lpstr>A125627272J</vt:lpstr>
      <vt:lpstr>A125627272J_Data</vt:lpstr>
      <vt:lpstr>A125627272J_Latest</vt:lpstr>
      <vt:lpstr>A125627280J</vt:lpstr>
      <vt:lpstr>A125627280J_Data</vt:lpstr>
      <vt:lpstr>A125627280J_Latest</vt:lpstr>
      <vt:lpstr>A125627288A</vt:lpstr>
      <vt:lpstr>A125627288A_Data</vt:lpstr>
      <vt:lpstr>A125627288A_Latest</vt:lpstr>
      <vt:lpstr>A125627296A</vt:lpstr>
      <vt:lpstr>A125627296A_Data</vt:lpstr>
      <vt:lpstr>A125627296A_Latest</vt:lpstr>
      <vt:lpstr>A125627304R</vt:lpstr>
      <vt:lpstr>A125627304R_Data</vt:lpstr>
      <vt:lpstr>A125627304R_Latest</vt:lpstr>
      <vt:lpstr>A125627312R</vt:lpstr>
      <vt:lpstr>A125627312R_Data</vt:lpstr>
      <vt:lpstr>A125627312R_Latest</vt:lpstr>
      <vt:lpstr>A125627320R</vt:lpstr>
      <vt:lpstr>A125627320R_Data</vt:lpstr>
      <vt:lpstr>A125627320R_Latest</vt:lpstr>
      <vt:lpstr>A125627328J</vt:lpstr>
      <vt:lpstr>A125627328J_Data</vt:lpstr>
      <vt:lpstr>A125627328J_Latest</vt:lpstr>
      <vt:lpstr>A125627336J</vt:lpstr>
      <vt:lpstr>A125627336J_Data</vt:lpstr>
      <vt:lpstr>A125627336J_Latest</vt:lpstr>
      <vt:lpstr>A125627344J</vt:lpstr>
      <vt:lpstr>A125627344J_Data</vt:lpstr>
      <vt:lpstr>A125627344J_Latest</vt:lpstr>
      <vt:lpstr>A125627352J</vt:lpstr>
      <vt:lpstr>A125627352J_Data</vt:lpstr>
      <vt:lpstr>A125627352J_Latest</vt:lpstr>
      <vt:lpstr>A125627360J</vt:lpstr>
      <vt:lpstr>A125627360J_Data</vt:lpstr>
      <vt:lpstr>A125627360J_Latest</vt:lpstr>
      <vt:lpstr>A125627368A</vt:lpstr>
      <vt:lpstr>A125627368A_Data</vt:lpstr>
      <vt:lpstr>A125627368A_Latest</vt:lpstr>
      <vt:lpstr>A125627376A</vt:lpstr>
      <vt:lpstr>A125627376A_Data</vt:lpstr>
      <vt:lpstr>A125627376A_Latest</vt:lpstr>
      <vt:lpstr>A125627384A</vt:lpstr>
      <vt:lpstr>A125627384A_Data</vt:lpstr>
      <vt:lpstr>A125627384A_Latest</vt:lpstr>
      <vt:lpstr>A125627392A</vt:lpstr>
      <vt:lpstr>A125627392A_Data</vt:lpstr>
      <vt:lpstr>A125627392A_Latest</vt:lpstr>
      <vt:lpstr>A125627400R</vt:lpstr>
      <vt:lpstr>A125627400R_Data</vt:lpstr>
      <vt:lpstr>A125627400R_Latest</vt:lpstr>
      <vt:lpstr>A125627408J</vt:lpstr>
      <vt:lpstr>A125627408J_Data</vt:lpstr>
      <vt:lpstr>A125627408J_Latest</vt:lpstr>
      <vt:lpstr>A125627416J</vt:lpstr>
      <vt:lpstr>A125627416J_Data</vt:lpstr>
      <vt:lpstr>A125627416J_Latest</vt:lpstr>
      <vt:lpstr>A125627424J</vt:lpstr>
      <vt:lpstr>A125627424J_Data</vt:lpstr>
      <vt:lpstr>A125627424J_Latest</vt:lpstr>
      <vt:lpstr>A125627432J</vt:lpstr>
      <vt:lpstr>A125627432J_Data</vt:lpstr>
      <vt:lpstr>A125627432J_Latest</vt:lpstr>
      <vt:lpstr>A125627440J</vt:lpstr>
      <vt:lpstr>A125627440J_Data</vt:lpstr>
      <vt:lpstr>A125627440J_Latest</vt:lpstr>
      <vt:lpstr>A125627448A</vt:lpstr>
      <vt:lpstr>A125627448A_Data</vt:lpstr>
      <vt:lpstr>A125627448A_Latest</vt:lpstr>
      <vt:lpstr>A125627456A</vt:lpstr>
      <vt:lpstr>A125627456A_Data</vt:lpstr>
      <vt:lpstr>A125627456A_Latest</vt:lpstr>
      <vt:lpstr>A125627464A</vt:lpstr>
      <vt:lpstr>A125627464A_Data</vt:lpstr>
      <vt:lpstr>A125627464A_Latest</vt:lpstr>
      <vt:lpstr>A125627472A</vt:lpstr>
      <vt:lpstr>A125627472A_Data</vt:lpstr>
      <vt:lpstr>A125627472A_Latest</vt:lpstr>
      <vt:lpstr>A125627480A</vt:lpstr>
      <vt:lpstr>A125627480A_Data</vt:lpstr>
      <vt:lpstr>A125627480A_Latest</vt:lpstr>
      <vt:lpstr>A125627488V</vt:lpstr>
      <vt:lpstr>A125627488V_Data</vt:lpstr>
      <vt:lpstr>A125627488V_Latest</vt:lpstr>
      <vt:lpstr>A125627496V</vt:lpstr>
      <vt:lpstr>A125627496V_Data</vt:lpstr>
      <vt:lpstr>A125627496V_Latest</vt:lpstr>
      <vt:lpstr>A125627504J</vt:lpstr>
      <vt:lpstr>A125627504J_Data</vt:lpstr>
      <vt:lpstr>A125627504J_Latest</vt:lpstr>
      <vt:lpstr>A125627512J</vt:lpstr>
      <vt:lpstr>A125627512J_Data</vt:lpstr>
      <vt:lpstr>A125627512J_Latest</vt:lpstr>
      <vt:lpstr>A125627520J</vt:lpstr>
      <vt:lpstr>A125627520J_Data</vt:lpstr>
      <vt:lpstr>A125627520J_Latest</vt:lpstr>
      <vt:lpstr>A125627528A</vt:lpstr>
      <vt:lpstr>A125627528A_Data</vt:lpstr>
      <vt:lpstr>A125627528A_Latest</vt:lpstr>
      <vt:lpstr>A125627536A</vt:lpstr>
      <vt:lpstr>A125627536A_Data</vt:lpstr>
      <vt:lpstr>A125627536A_Latest</vt:lpstr>
      <vt:lpstr>A125627544A</vt:lpstr>
      <vt:lpstr>A125627544A_Data</vt:lpstr>
      <vt:lpstr>A125627544A_Latest</vt:lpstr>
      <vt:lpstr>A125627552A</vt:lpstr>
      <vt:lpstr>A125627552A_Data</vt:lpstr>
      <vt:lpstr>A125627552A_Latest</vt:lpstr>
      <vt:lpstr>A125627560A</vt:lpstr>
      <vt:lpstr>A125627560A_Data</vt:lpstr>
      <vt:lpstr>A125627560A_Latest</vt:lpstr>
      <vt:lpstr>A125627568V</vt:lpstr>
      <vt:lpstr>A125627568V_Data</vt:lpstr>
      <vt:lpstr>A125627568V_Latest</vt:lpstr>
      <vt:lpstr>A125627576V</vt:lpstr>
      <vt:lpstr>A125627576V_Data</vt:lpstr>
      <vt:lpstr>A125627576V_Latest</vt:lpstr>
      <vt:lpstr>A125627584V</vt:lpstr>
      <vt:lpstr>A125627584V_Data</vt:lpstr>
      <vt:lpstr>A125627584V_Latest</vt:lpstr>
      <vt:lpstr>A125627592V</vt:lpstr>
      <vt:lpstr>A125627592V_Data</vt:lpstr>
      <vt:lpstr>A125627592V_Latest</vt:lpstr>
      <vt:lpstr>A125627600J</vt:lpstr>
      <vt:lpstr>A125627600J_Data</vt:lpstr>
      <vt:lpstr>A125627600J_Latest</vt:lpstr>
      <vt:lpstr>A125627608A</vt:lpstr>
      <vt:lpstr>A125627608A_Data</vt:lpstr>
      <vt:lpstr>A125627608A_Latest</vt:lpstr>
      <vt:lpstr>A125627616A</vt:lpstr>
      <vt:lpstr>A125627616A_Data</vt:lpstr>
      <vt:lpstr>A125627616A_Latest</vt:lpstr>
      <vt:lpstr>A125627624A</vt:lpstr>
      <vt:lpstr>A125627624A_Data</vt:lpstr>
      <vt:lpstr>A125627624A_Latest</vt:lpstr>
      <vt:lpstr>A125627632A</vt:lpstr>
      <vt:lpstr>A125627632A_Data</vt:lpstr>
      <vt:lpstr>A125627632A_Latest</vt:lpstr>
      <vt:lpstr>A125627640A</vt:lpstr>
      <vt:lpstr>A125627640A_Data</vt:lpstr>
      <vt:lpstr>A125627640A_Latest</vt:lpstr>
      <vt:lpstr>A125627648V</vt:lpstr>
      <vt:lpstr>A125627648V_Data</vt:lpstr>
      <vt:lpstr>A125627648V_Latest</vt:lpstr>
      <vt:lpstr>A125627656V</vt:lpstr>
      <vt:lpstr>A125627656V_Data</vt:lpstr>
      <vt:lpstr>A125627656V_Latest</vt:lpstr>
      <vt:lpstr>A125627664V</vt:lpstr>
      <vt:lpstr>A125627664V_Data</vt:lpstr>
      <vt:lpstr>A125627664V_Latest</vt:lpstr>
      <vt:lpstr>A125627672V</vt:lpstr>
      <vt:lpstr>A125627672V_Data</vt:lpstr>
      <vt:lpstr>A125627672V_Latest</vt:lpstr>
      <vt:lpstr>A125627680V</vt:lpstr>
      <vt:lpstr>A125627680V_Data</vt:lpstr>
      <vt:lpstr>A125627680V_Latest</vt:lpstr>
      <vt:lpstr>A125627688L</vt:lpstr>
      <vt:lpstr>A125627688L_Data</vt:lpstr>
      <vt:lpstr>A125627688L_Latest</vt:lpstr>
      <vt:lpstr>A125627696L</vt:lpstr>
      <vt:lpstr>A125627696L_Data</vt:lpstr>
      <vt:lpstr>A125627696L_Latest</vt:lpstr>
      <vt:lpstr>A125627704A</vt:lpstr>
      <vt:lpstr>A125627704A_Data</vt:lpstr>
      <vt:lpstr>A125627704A_Latest</vt:lpstr>
      <vt:lpstr>A125627712A</vt:lpstr>
      <vt:lpstr>A125627712A_Data</vt:lpstr>
      <vt:lpstr>A125627712A_Latest</vt:lpstr>
      <vt:lpstr>A125627720A</vt:lpstr>
      <vt:lpstr>A125627720A_Data</vt:lpstr>
      <vt:lpstr>A125627720A_Latest</vt:lpstr>
      <vt:lpstr>A125627728V</vt:lpstr>
      <vt:lpstr>A125627728V_Data</vt:lpstr>
      <vt:lpstr>A125627728V_Latest</vt:lpstr>
      <vt:lpstr>A125627736V</vt:lpstr>
      <vt:lpstr>A125627736V_Data</vt:lpstr>
      <vt:lpstr>A125627736V_Latest</vt:lpstr>
      <vt:lpstr>A125627744V</vt:lpstr>
      <vt:lpstr>A125627744V_Data</vt:lpstr>
      <vt:lpstr>A125627744V_Latest</vt:lpstr>
      <vt:lpstr>A125627752V</vt:lpstr>
      <vt:lpstr>A125627752V_Data</vt:lpstr>
      <vt:lpstr>A125627752V_Latest</vt:lpstr>
      <vt:lpstr>A125627760V</vt:lpstr>
      <vt:lpstr>A125627760V_Data</vt:lpstr>
      <vt:lpstr>A125627760V_Latest</vt:lpstr>
      <vt:lpstr>A125627768L</vt:lpstr>
      <vt:lpstr>A125627768L_Data</vt:lpstr>
      <vt:lpstr>A125627768L_Latest</vt:lpstr>
      <vt:lpstr>A125627776L</vt:lpstr>
      <vt:lpstr>A125627776L_Data</vt:lpstr>
      <vt:lpstr>A125627776L_Latest</vt:lpstr>
      <vt:lpstr>A125627784L</vt:lpstr>
      <vt:lpstr>A125627784L_Data</vt:lpstr>
      <vt:lpstr>A125627784L_Latest</vt:lpstr>
      <vt:lpstr>A125627792L</vt:lpstr>
      <vt:lpstr>A125627792L_Data</vt:lpstr>
      <vt:lpstr>A125627792L_Latest</vt:lpstr>
      <vt:lpstr>A125627800A</vt:lpstr>
      <vt:lpstr>A125627800A_Data</vt:lpstr>
      <vt:lpstr>A125627800A_Latest</vt:lpstr>
      <vt:lpstr>A125627808V</vt:lpstr>
      <vt:lpstr>A125627808V_Data</vt:lpstr>
      <vt:lpstr>A125627808V_Latest</vt:lpstr>
      <vt:lpstr>A125627816V</vt:lpstr>
      <vt:lpstr>A125627816V_Data</vt:lpstr>
      <vt:lpstr>A125627816V_Latest</vt:lpstr>
      <vt:lpstr>A125627824V</vt:lpstr>
      <vt:lpstr>A125627824V_Data</vt:lpstr>
      <vt:lpstr>A125627824V_Latest</vt:lpstr>
      <vt:lpstr>A125627832V</vt:lpstr>
      <vt:lpstr>A125627832V_Data</vt:lpstr>
      <vt:lpstr>A125627832V_Latest</vt:lpstr>
      <vt:lpstr>A125627840V</vt:lpstr>
      <vt:lpstr>A125627840V_Data</vt:lpstr>
      <vt:lpstr>A125627840V_Latest</vt:lpstr>
      <vt:lpstr>A125627848L</vt:lpstr>
      <vt:lpstr>A125627848L_Data</vt:lpstr>
      <vt:lpstr>A125627848L_Latest</vt:lpstr>
      <vt:lpstr>A125627856L</vt:lpstr>
      <vt:lpstr>A125627856L_Data</vt:lpstr>
      <vt:lpstr>A125627856L_Latest</vt:lpstr>
      <vt:lpstr>A125627864L</vt:lpstr>
      <vt:lpstr>A125627864L_Data</vt:lpstr>
      <vt:lpstr>A125627864L_Latest</vt:lpstr>
      <vt:lpstr>A125627872L</vt:lpstr>
      <vt:lpstr>A125627872L_Data</vt:lpstr>
      <vt:lpstr>A125627872L_Latest</vt:lpstr>
      <vt:lpstr>A125627880L</vt:lpstr>
      <vt:lpstr>A125627880L_Data</vt:lpstr>
      <vt:lpstr>A125627880L_Latest</vt:lpstr>
      <vt:lpstr>A125627888F</vt:lpstr>
      <vt:lpstr>A125627888F_Data</vt:lpstr>
      <vt:lpstr>A125627888F_Latest</vt:lpstr>
      <vt:lpstr>A125627896F</vt:lpstr>
      <vt:lpstr>A125627896F_Data</vt:lpstr>
      <vt:lpstr>A125627896F_Latest</vt:lpstr>
      <vt:lpstr>A125627904V</vt:lpstr>
      <vt:lpstr>A125627904V_Data</vt:lpstr>
      <vt:lpstr>A125627904V_Latest</vt:lpstr>
      <vt:lpstr>A125627912V</vt:lpstr>
      <vt:lpstr>A125627912V_Data</vt:lpstr>
      <vt:lpstr>A125627912V_Latest</vt:lpstr>
      <vt:lpstr>A125627920V</vt:lpstr>
      <vt:lpstr>A125627920V_Data</vt:lpstr>
      <vt:lpstr>A125627920V_Latest</vt:lpstr>
      <vt:lpstr>A125627928L</vt:lpstr>
      <vt:lpstr>A125627928L_Data</vt:lpstr>
      <vt:lpstr>A125627928L_Latest</vt:lpstr>
      <vt:lpstr>A125627936L</vt:lpstr>
      <vt:lpstr>A125627936L_Data</vt:lpstr>
      <vt:lpstr>A125627936L_Latest</vt:lpstr>
      <vt:lpstr>A125627944L</vt:lpstr>
      <vt:lpstr>A125627944L_Data</vt:lpstr>
      <vt:lpstr>A125627944L_Latest</vt:lpstr>
      <vt:lpstr>A125627952L</vt:lpstr>
      <vt:lpstr>A125627952L_Data</vt:lpstr>
      <vt:lpstr>A125627952L_Latest</vt:lpstr>
      <vt:lpstr>A125627960L</vt:lpstr>
      <vt:lpstr>A125627960L_Data</vt:lpstr>
      <vt:lpstr>A125627960L_Latest</vt:lpstr>
      <vt:lpstr>A125627968F</vt:lpstr>
      <vt:lpstr>A125627968F_Data</vt:lpstr>
      <vt:lpstr>A125627968F_Latest</vt:lpstr>
      <vt:lpstr>A125627976F</vt:lpstr>
      <vt:lpstr>A125627976F_Data</vt:lpstr>
      <vt:lpstr>A125627976F_Latest</vt:lpstr>
      <vt:lpstr>A125627984F</vt:lpstr>
      <vt:lpstr>A125627984F_Data</vt:lpstr>
      <vt:lpstr>A125627984F_Latest</vt:lpstr>
      <vt:lpstr>A125627992F</vt:lpstr>
      <vt:lpstr>A125627992F_Data</vt:lpstr>
      <vt:lpstr>A125627992F_Latest</vt:lpstr>
      <vt:lpstr>A125628000W</vt:lpstr>
      <vt:lpstr>A125628000W_Data</vt:lpstr>
      <vt:lpstr>A125628000W_Latest</vt:lpstr>
      <vt:lpstr>A125628008R</vt:lpstr>
      <vt:lpstr>A125628008R_Data</vt:lpstr>
      <vt:lpstr>A125628008R_Latest</vt:lpstr>
      <vt:lpstr>A125628016R</vt:lpstr>
      <vt:lpstr>A125628016R_Data</vt:lpstr>
      <vt:lpstr>A125628016R_Latest</vt:lpstr>
      <vt:lpstr>A125628024R</vt:lpstr>
      <vt:lpstr>A125628024R_Data</vt:lpstr>
      <vt:lpstr>A125628024R_Latest</vt:lpstr>
      <vt:lpstr>A125628032R</vt:lpstr>
      <vt:lpstr>A125628032R_Data</vt:lpstr>
      <vt:lpstr>A125628032R_Latest</vt:lpstr>
      <vt:lpstr>A125628040R</vt:lpstr>
      <vt:lpstr>A125628040R_Data</vt:lpstr>
      <vt:lpstr>A125628040R_Latest</vt:lpstr>
      <vt:lpstr>A125628048J</vt:lpstr>
      <vt:lpstr>A125628048J_Data</vt:lpstr>
      <vt:lpstr>A125628048J_Latest</vt:lpstr>
      <vt:lpstr>A125628056J</vt:lpstr>
      <vt:lpstr>A125628056J_Data</vt:lpstr>
      <vt:lpstr>A125628056J_Latest</vt:lpstr>
      <vt:lpstr>A125628064J</vt:lpstr>
      <vt:lpstr>A125628064J_Data</vt:lpstr>
      <vt:lpstr>A125628064J_Latest</vt:lpstr>
      <vt:lpstr>A125628072J</vt:lpstr>
      <vt:lpstr>A125628072J_Data</vt:lpstr>
      <vt:lpstr>A125628072J_Latest</vt:lpstr>
      <vt:lpstr>A125628080J</vt:lpstr>
      <vt:lpstr>A125628080J_Data</vt:lpstr>
      <vt:lpstr>A125628080J_Latest</vt:lpstr>
      <vt:lpstr>A125628088A</vt:lpstr>
      <vt:lpstr>A125628088A_Data</vt:lpstr>
      <vt:lpstr>A125628088A_Latest</vt:lpstr>
      <vt:lpstr>A125628096A</vt:lpstr>
      <vt:lpstr>A125628096A_Data</vt:lpstr>
      <vt:lpstr>A125628096A_Latest</vt:lpstr>
      <vt:lpstr>A125628104R</vt:lpstr>
      <vt:lpstr>A125628104R_Data</vt:lpstr>
      <vt:lpstr>A125628104R_Latest</vt:lpstr>
      <vt:lpstr>A125628112R</vt:lpstr>
      <vt:lpstr>A125628112R_Data</vt:lpstr>
      <vt:lpstr>A125628112R_Latest</vt:lpstr>
      <vt:lpstr>A125628120R</vt:lpstr>
      <vt:lpstr>A125628120R_Data</vt:lpstr>
      <vt:lpstr>A125628120R_Latest</vt:lpstr>
      <vt:lpstr>A125628128J</vt:lpstr>
      <vt:lpstr>A125628128J_Data</vt:lpstr>
      <vt:lpstr>A125628128J_Latest</vt:lpstr>
      <vt:lpstr>A125628136J</vt:lpstr>
      <vt:lpstr>A125628136J_Data</vt:lpstr>
      <vt:lpstr>A125628136J_Latest</vt:lpstr>
      <vt:lpstr>A125628144J</vt:lpstr>
      <vt:lpstr>A125628144J_Data</vt:lpstr>
      <vt:lpstr>A125628144J_Latest</vt:lpstr>
      <vt:lpstr>A125628152J</vt:lpstr>
      <vt:lpstr>A125628152J_Data</vt:lpstr>
      <vt:lpstr>A125628152J_Latest</vt:lpstr>
      <vt:lpstr>A125628160J</vt:lpstr>
      <vt:lpstr>A125628160J_Data</vt:lpstr>
      <vt:lpstr>A125628160J_Latest</vt:lpstr>
      <vt:lpstr>A125628168A</vt:lpstr>
      <vt:lpstr>A125628168A_Data</vt:lpstr>
      <vt:lpstr>A125628168A_Latest</vt:lpstr>
      <vt:lpstr>A125628176A</vt:lpstr>
      <vt:lpstr>A125628176A_Data</vt:lpstr>
      <vt:lpstr>A125628176A_Latest</vt:lpstr>
      <vt:lpstr>A125628184A</vt:lpstr>
      <vt:lpstr>A125628184A_Data</vt:lpstr>
      <vt:lpstr>A125628184A_Latest</vt:lpstr>
      <vt:lpstr>A125628192A</vt:lpstr>
      <vt:lpstr>A125628192A_Data</vt:lpstr>
      <vt:lpstr>A125628192A_Latest</vt:lpstr>
      <vt:lpstr>A125628200R</vt:lpstr>
      <vt:lpstr>A125628200R_Data</vt:lpstr>
      <vt:lpstr>A125628200R_Latest</vt:lpstr>
      <vt:lpstr>A125628208J</vt:lpstr>
      <vt:lpstr>A125628208J_Data</vt:lpstr>
      <vt:lpstr>A125628208J_Latest</vt:lpstr>
      <vt:lpstr>A125628216J</vt:lpstr>
      <vt:lpstr>A125628216J_Data</vt:lpstr>
      <vt:lpstr>A125628216J_Latest</vt:lpstr>
      <vt:lpstr>A125628224J</vt:lpstr>
      <vt:lpstr>A125628224J_Data</vt:lpstr>
      <vt:lpstr>A125628224J_Latest</vt:lpstr>
      <vt:lpstr>A125628232J</vt:lpstr>
      <vt:lpstr>A125628232J_Data</vt:lpstr>
      <vt:lpstr>A125628232J_Latest</vt:lpstr>
      <vt:lpstr>A125628240J</vt:lpstr>
      <vt:lpstr>A125628240J_Data</vt:lpstr>
      <vt:lpstr>A125628240J_Latest</vt:lpstr>
      <vt:lpstr>A125628248A</vt:lpstr>
      <vt:lpstr>A125628248A_Data</vt:lpstr>
      <vt:lpstr>A125628248A_Latest</vt:lpstr>
      <vt:lpstr>A125628256A</vt:lpstr>
      <vt:lpstr>A125628256A_Data</vt:lpstr>
      <vt:lpstr>A125628256A_Latest</vt:lpstr>
      <vt:lpstr>A125628264A</vt:lpstr>
      <vt:lpstr>A125628264A_Data</vt:lpstr>
      <vt:lpstr>A125628264A_Latest</vt:lpstr>
      <vt:lpstr>A125628272A</vt:lpstr>
      <vt:lpstr>A125628272A_Data</vt:lpstr>
      <vt:lpstr>A125628272A_Latest</vt:lpstr>
      <vt:lpstr>A125628280A</vt:lpstr>
      <vt:lpstr>A125628280A_Data</vt:lpstr>
      <vt:lpstr>A125628280A_Latest</vt:lpstr>
      <vt:lpstr>A125628288V</vt:lpstr>
      <vt:lpstr>A125628288V_Data</vt:lpstr>
      <vt:lpstr>A125628288V_Latest</vt:lpstr>
      <vt:lpstr>A125628296V</vt:lpstr>
      <vt:lpstr>A125628296V_Data</vt:lpstr>
      <vt:lpstr>A125628296V_Latest</vt:lpstr>
      <vt:lpstr>A125628304J</vt:lpstr>
      <vt:lpstr>A125628304J_Data</vt:lpstr>
      <vt:lpstr>A125628304J_Latest</vt:lpstr>
      <vt:lpstr>A125628312J</vt:lpstr>
      <vt:lpstr>A125628312J_Data</vt:lpstr>
      <vt:lpstr>A125628312J_Latest</vt:lpstr>
      <vt:lpstr>A125628320J</vt:lpstr>
      <vt:lpstr>A125628320J_Data</vt:lpstr>
      <vt:lpstr>A125628320J_Latest</vt:lpstr>
      <vt:lpstr>A125628328A</vt:lpstr>
      <vt:lpstr>A125628328A_Data</vt:lpstr>
      <vt:lpstr>A125628328A_Latest</vt:lpstr>
      <vt:lpstr>A125628336A</vt:lpstr>
      <vt:lpstr>A125628336A_Data</vt:lpstr>
      <vt:lpstr>A125628336A_Latest</vt:lpstr>
      <vt:lpstr>A125628344A</vt:lpstr>
      <vt:lpstr>A125628344A_Data</vt:lpstr>
      <vt:lpstr>A125628344A_Latest</vt:lpstr>
      <vt:lpstr>A125628352A</vt:lpstr>
      <vt:lpstr>A125628352A_Data</vt:lpstr>
      <vt:lpstr>A125628352A_Latest</vt:lpstr>
      <vt:lpstr>A125628360A</vt:lpstr>
      <vt:lpstr>A125628360A_Data</vt:lpstr>
      <vt:lpstr>A125628360A_Latest</vt:lpstr>
      <vt:lpstr>A125628368V</vt:lpstr>
      <vt:lpstr>A125628368V_Data</vt:lpstr>
      <vt:lpstr>A125628368V_Latest</vt:lpstr>
      <vt:lpstr>A125628376V</vt:lpstr>
      <vt:lpstr>A125628376V_Data</vt:lpstr>
      <vt:lpstr>A125628376V_Latest</vt:lpstr>
      <vt:lpstr>A125628384V</vt:lpstr>
      <vt:lpstr>A125628384V_Data</vt:lpstr>
      <vt:lpstr>A125628384V_Latest</vt:lpstr>
      <vt:lpstr>A125628392V</vt:lpstr>
      <vt:lpstr>A125628392V_Data</vt:lpstr>
      <vt:lpstr>A125628392V_Latest</vt:lpstr>
      <vt:lpstr>A125628400J</vt:lpstr>
      <vt:lpstr>A125628400J_Data</vt:lpstr>
      <vt:lpstr>A125628400J_Latest</vt:lpstr>
      <vt:lpstr>A125628408A</vt:lpstr>
      <vt:lpstr>A125628408A_Data</vt:lpstr>
      <vt:lpstr>A125628408A_Latest</vt:lpstr>
      <vt:lpstr>A125628416A</vt:lpstr>
      <vt:lpstr>A125628416A_Data</vt:lpstr>
      <vt:lpstr>A125628416A_Latest</vt:lpstr>
      <vt:lpstr>A125628424A</vt:lpstr>
      <vt:lpstr>A125628424A_Data</vt:lpstr>
      <vt:lpstr>A125628424A_Latest</vt:lpstr>
      <vt:lpstr>A125628432A</vt:lpstr>
      <vt:lpstr>A125628432A_Data</vt:lpstr>
      <vt:lpstr>A125628432A_Latest</vt:lpstr>
      <vt:lpstr>A125628440A</vt:lpstr>
      <vt:lpstr>A125628440A_Data</vt:lpstr>
      <vt:lpstr>A125628440A_Latest</vt:lpstr>
      <vt:lpstr>A125628448V</vt:lpstr>
      <vt:lpstr>A125628448V_Data</vt:lpstr>
      <vt:lpstr>A125628448V_Latest</vt:lpstr>
      <vt:lpstr>A125628456V</vt:lpstr>
      <vt:lpstr>A125628456V_Data</vt:lpstr>
      <vt:lpstr>A125628456V_Latest</vt:lpstr>
      <vt:lpstr>A125628464V</vt:lpstr>
      <vt:lpstr>A125628464V_Data</vt:lpstr>
      <vt:lpstr>A125628464V_Latest</vt:lpstr>
      <vt:lpstr>A125628472V</vt:lpstr>
      <vt:lpstr>A125628472V_Data</vt:lpstr>
      <vt:lpstr>A125628472V_Latest</vt:lpstr>
      <vt:lpstr>A125628480V</vt:lpstr>
      <vt:lpstr>A125628480V_Data</vt:lpstr>
      <vt:lpstr>A125628480V_Latest</vt:lpstr>
      <vt:lpstr>A125628488L</vt:lpstr>
      <vt:lpstr>A125628488L_Data</vt:lpstr>
      <vt:lpstr>A125628488L_Latest</vt:lpstr>
      <vt:lpstr>A125628496L</vt:lpstr>
      <vt:lpstr>A125628496L_Data</vt:lpstr>
      <vt:lpstr>A125628496L_Latest</vt:lpstr>
      <vt:lpstr>A125628504A</vt:lpstr>
      <vt:lpstr>A125628504A_Data</vt:lpstr>
      <vt:lpstr>A125628504A_Latest</vt:lpstr>
      <vt:lpstr>A125628512A</vt:lpstr>
      <vt:lpstr>A125628512A_Data</vt:lpstr>
      <vt:lpstr>A125628512A_Latest</vt:lpstr>
      <vt:lpstr>A125628520A</vt:lpstr>
      <vt:lpstr>A125628520A_Data</vt:lpstr>
      <vt:lpstr>A125628520A_Latest</vt:lpstr>
      <vt:lpstr>A125628528V</vt:lpstr>
      <vt:lpstr>A125628528V_Data</vt:lpstr>
      <vt:lpstr>A125628528V_Latest</vt:lpstr>
      <vt:lpstr>A125628536V</vt:lpstr>
      <vt:lpstr>A125628536V_Data</vt:lpstr>
      <vt:lpstr>A125628536V_Latest</vt:lpstr>
      <vt:lpstr>A125628544V</vt:lpstr>
      <vt:lpstr>A125628544V_Data</vt:lpstr>
      <vt:lpstr>A125628544V_Latest</vt:lpstr>
      <vt:lpstr>A125628552V</vt:lpstr>
      <vt:lpstr>A125628552V_Data</vt:lpstr>
      <vt:lpstr>A125628552V_Latest</vt:lpstr>
      <vt:lpstr>A125628560V</vt:lpstr>
      <vt:lpstr>A125628560V_Data</vt:lpstr>
      <vt:lpstr>A125628560V_Latest</vt:lpstr>
      <vt:lpstr>A125628568L</vt:lpstr>
      <vt:lpstr>A125628568L_Data</vt:lpstr>
      <vt:lpstr>A125628568L_Latest</vt:lpstr>
      <vt:lpstr>A125628576L</vt:lpstr>
      <vt:lpstr>A125628576L_Data</vt:lpstr>
      <vt:lpstr>A125628576L_Latest</vt:lpstr>
      <vt:lpstr>A125628584L</vt:lpstr>
      <vt:lpstr>A125628584L_Data</vt:lpstr>
      <vt:lpstr>A125628584L_Latest</vt:lpstr>
      <vt:lpstr>A125628592L</vt:lpstr>
      <vt:lpstr>A125628592L_Data</vt:lpstr>
      <vt:lpstr>A125628592L_Latest</vt:lpstr>
      <vt:lpstr>A125628600A</vt:lpstr>
      <vt:lpstr>A125628600A_Data</vt:lpstr>
      <vt:lpstr>A125628600A_Latest</vt:lpstr>
      <vt:lpstr>A125628608V</vt:lpstr>
      <vt:lpstr>A125628608V_Data</vt:lpstr>
      <vt:lpstr>A125628608V_Latest</vt:lpstr>
      <vt:lpstr>A125628616V</vt:lpstr>
      <vt:lpstr>A125628616V_Data</vt:lpstr>
      <vt:lpstr>A125628616V_Latest</vt:lpstr>
      <vt:lpstr>A125628624V</vt:lpstr>
      <vt:lpstr>A125628624V_Data</vt:lpstr>
      <vt:lpstr>A125628624V_Latest</vt:lpstr>
      <vt:lpstr>A125628632V</vt:lpstr>
      <vt:lpstr>A125628632V_Data</vt:lpstr>
      <vt:lpstr>A125628632V_Latest</vt:lpstr>
      <vt:lpstr>A125628640V</vt:lpstr>
      <vt:lpstr>A125628640V_Data</vt:lpstr>
      <vt:lpstr>A125628640V_Latest</vt:lpstr>
      <vt:lpstr>A125628648L</vt:lpstr>
      <vt:lpstr>A125628648L_Data</vt:lpstr>
      <vt:lpstr>A125628648L_Latest</vt:lpstr>
      <vt:lpstr>A125628656L</vt:lpstr>
      <vt:lpstr>A125628656L_Data</vt:lpstr>
      <vt:lpstr>A125628656L_Latest</vt:lpstr>
      <vt:lpstr>A125628664L</vt:lpstr>
      <vt:lpstr>A125628664L_Data</vt:lpstr>
      <vt:lpstr>A125628664L_Latest</vt:lpstr>
      <vt:lpstr>A125628672L</vt:lpstr>
      <vt:lpstr>A125628672L_Data</vt:lpstr>
      <vt:lpstr>A125628672L_Latest</vt:lpstr>
      <vt:lpstr>A125628680L</vt:lpstr>
      <vt:lpstr>A125628680L_Data</vt:lpstr>
      <vt:lpstr>A125628680L_Latest</vt:lpstr>
      <vt:lpstr>A125628688F</vt:lpstr>
      <vt:lpstr>A125628688F_Data</vt:lpstr>
      <vt:lpstr>A125628688F_Latest</vt:lpstr>
      <vt:lpstr>A125628696F</vt:lpstr>
      <vt:lpstr>A125628696F_Data</vt:lpstr>
      <vt:lpstr>A125628696F_Latest</vt:lpstr>
      <vt:lpstr>A125628704V</vt:lpstr>
      <vt:lpstr>A125628704V_Data</vt:lpstr>
      <vt:lpstr>A125628704V_Latest</vt:lpstr>
      <vt:lpstr>A125628712V</vt:lpstr>
      <vt:lpstr>A125628712V_Data</vt:lpstr>
      <vt:lpstr>A125628712V_Latest</vt:lpstr>
      <vt:lpstr>A125628720V</vt:lpstr>
      <vt:lpstr>A125628720V_Data</vt:lpstr>
      <vt:lpstr>A125628720V_Latest</vt:lpstr>
      <vt:lpstr>A125628728L</vt:lpstr>
      <vt:lpstr>A125628728L_Data</vt:lpstr>
      <vt:lpstr>A125628728L_Latest</vt:lpstr>
      <vt:lpstr>A125628736L</vt:lpstr>
      <vt:lpstr>A125628736L_Data</vt:lpstr>
      <vt:lpstr>A125628736L_Latest</vt:lpstr>
      <vt:lpstr>A125628744L</vt:lpstr>
      <vt:lpstr>A125628744L_Data</vt:lpstr>
      <vt:lpstr>A125628744L_Latest</vt:lpstr>
      <vt:lpstr>A125628752L</vt:lpstr>
      <vt:lpstr>A125628752L_Data</vt:lpstr>
      <vt:lpstr>A125628752L_Latest</vt:lpstr>
      <vt:lpstr>A125628760L</vt:lpstr>
      <vt:lpstr>A125628760L_Data</vt:lpstr>
      <vt:lpstr>A125628760L_Latest</vt:lpstr>
      <vt:lpstr>A125628768F</vt:lpstr>
      <vt:lpstr>A125628768F_Data</vt:lpstr>
      <vt:lpstr>A125628768F_Latest</vt:lpstr>
      <vt:lpstr>A125628776F</vt:lpstr>
      <vt:lpstr>A125628776F_Data</vt:lpstr>
      <vt:lpstr>A125628776F_Latest</vt:lpstr>
      <vt:lpstr>A125628784F</vt:lpstr>
      <vt:lpstr>A125628784F_Data</vt:lpstr>
      <vt:lpstr>A125628784F_Latest</vt:lpstr>
      <vt:lpstr>A125628792F</vt:lpstr>
      <vt:lpstr>A125628792F_Data</vt:lpstr>
      <vt:lpstr>A125628792F_Latest</vt:lpstr>
      <vt:lpstr>A125628800V</vt:lpstr>
      <vt:lpstr>A125628800V_Data</vt:lpstr>
      <vt:lpstr>A125628800V_Latest</vt:lpstr>
      <vt:lpstr>A125628808L</vt:lpstr>
      <vt:lpstr>A125628808L_Data</vt:lpstr>
      <vt:lpstr>A125628808L_Latest</vt:lpstr>
      <vt:lpstr>A125628816L</vt:lpstr>
      <vt:lpstr>A125628816L_Data</vt:lpstr>
      <vt:lpstr>A125628816L_Latest</vt:lpstr>
      <vt:lpstr>A125628824L</vt:lpstr>
      <vt:lpstr>A125628824L_Data</vt:lpstr>
      <vt:lpstr>A125628824L_Latest</vt:lpstr>
      <vt:lpstr>A125628832L</vt:lpstr>
      <vt:lpstr>A125628832L_Data</vt:lpstr>
      <vt:lpstr>A125628832L_Latest</vt:lpstr>
      <vt:lpstr>A125628840L</vt:lpstr>
      <vt:lpstr>A125628840L_Data</vt:lpstr>
      <vt:lpstr>A125628840L_Latest</vt:lpstr>
      <vt:lpstr>A125628848F</vt:lpstr>
      <vt:lpstr>A125628848F_Data</vt:lpstr>
      <vt:lpstr>A125628848F_Latest</vt:lpstr>
      <vt:lpstr>A125628856F</vt:lpstr>
      <vt:lpstr>A125628856F_Data</vt:lpstr>
      <vt:lpstr>A125628856F_Latest</vt:lpstr>
      <vt:lpstr>A125628864F</vt:lpstr>
      <vt:lpstr>A125628864F_Data</vt:lpstr>
      <vt:lpstr>A125628864F_Latest</vt:lpstr>
      <vt:lpstr>A125628872F</vt:lpstr>
      <vt:lpstr>A125628872F_Data</vt:lpstr>
      <vt:lpstr>A125628872F_Latest</vt:lpstr>
      <vt:lpstr>A125628880F</vt:lpstr>
      <vt:lpstr>A125628880F_Data</vt:lpstr>
      <vt:lpstr>A125628880F_Latest</vt:lpstr>
      <vt:lpstr>A125628888X</vt:lpstr>
      <vt:lpstr>A125628888X_Data</vt:lpstr>
      <vt:lpstr>A125628888X_Latest</vt:lpstr>
      <vt:lpstr>A125628896X</vt:lpstr>
      <vt:lpstr>A125628896X_Data</vt:lpstr>
      <vt:lpstr>A125628896X_Latest</vt:lpstr>
      <vt:lpstr>A125628904L</vt:lpstr>
      <vt:lpstr>A125628904L_Data</vt:lpstr>
      <vt:lpstr>A125628904L_Latest</vt:lpstr>
      <vt:lpstr>A125628912L</vt:lpstr>
      <vt:lpstr>A125628912L_Data</vt:lpstr>
      <vt:lpstr>A125628912L_Latest</vt:lpstr>
      <vt:lpstr>A125628920L</vt:lpstr>
      <vt:lpstr>A125628920L_Data</vt:lpstr>
      <vt:lpstr>A125628920L_Latest</vt:lpstr>
      <vt:lpstr>A125628928F</vt:lpstr>
      <vt:lpstr>A125628928F_Data</vt:lpstr>
      <vt:lpstr>A125628928F_Latest</vt:lpstr>
      <vt:lpstr>A125628936F</vt:lpstr>
      <vt:lpstr>A125628936F_Data</vt:lpstr>
      <vt:lpstr>A125628936F_Latest</vt:lpstr>
      <vt:lpstr>A125628944F</vt:lpstr>
      <vt:lpstr>A125628944F_Data</vt:lpstr>
      <vt:lpstr>A125628944F_Latest</vt:lpstr>
      <vt:lpstr>A125628952F</vt:lpstr>
      <vt:lpstr>A125628952F_Data</vt:lpstr>
      <vt:lpstr>A125628952F_Latest</vt:lpstr>
      <vt:lpstr>A125628960F</vt:lpstr>
      <vt:lpstr>A125628960F_Data</vt:lpstr>
      <vt:lpstr>A125628960F_Latest</vt:lpstr>
      <vt:lpstr>A125628968X</vt:lpstr>
      <vt:lpstr>A125628968X_Data</vt:lpstr>
      <vt:lpstr>A125628968X_Latest</vt:lpstr>
      <vt:lpstr>A125628976X</vt:lpstr>
      <vt:lpstr>A125628976X_Data</vt:lpstr>
      <vt:lpstr>A125628976X_Latest</vt:lpstr>
      <vt:lpstr>A125628984X</vt:lpstr>
      <vt:lpstr>A125628984X_Data</vt:lpstr>
      <vt:lpstr>A125628984X_Latest</vt:lpstr>
      <vt:lpstr>A125628992X</vt:lpstr>
      <vt:lpstr>A125628992X_Data</vt:lpstr>
      <vt:lpstr>A125628992X_Latest</vt:lpstr>
      <vt:lpstr>A125629000R</vt:lpstr>
      <vt:lpstr>A125629000R_Data</vt:lpstr>
      <vt:lpstr>A125629000R_Latest</vt:lpstr>
      <vt:lpstr>A125629008J</vt:lpstr>
      <vt:lpstr>A125629008J_Data</vt:lpstr>
      <vt:lpstr>A125629008J_Latest</vt:lpstr>
      <vt:lpstr>A125629016J</vt:lpstr>
      <vt:lpstr>A125629016J_Data</vt:lpstr>
      <vt:lpstr>A125629016J_Latest</vt:lpstr>
      <vt:lpstr>A125629024J</vt:lpstr>
      <vt:lpstr>A125629024J_Data</vt:lpstr>
      <vt:lpstr>A125629024J_Latest</vt:lpstr>
      <vt:lpstr>A125629032J</vt:lpstr>
      <vt:lpstr>A125629032J_Data</vt:lpstr>
      <vt:lpstr>A125629032J_Latest</vt:lpstr>
      <vt:lpstr>A125629040J</vt:lpstr>
      <vt:lpstr>A125629040J_Data</vt:lpstr>
      <vt:lpstr>A125629040J_Latest</vt:lpstr>
      <vt:lpstr>A125629048A</vt:lpstr>
      <vt:lpstr>A125629048A_Data</vt:lpstr>
      <vt:lpstr>A125629048A_Latest</vt:lpstr>
      <vt:lpstr>A125629056A</vt:lpstr>
      <vt:lpstr>A125629056A_Data</vt:lpstr>
      <vt:lpstr>A125629056A_Latest</vt:lpstr>
      <vt:lpstr>A125629064A</vt:lpstr>
      <vt:lpstr>A125629064A_Data</vt:lpstr>
      <vt:lpstr>A125629064A_Latest</vt:lpstr>
      <vt:lpstr>A125629072A</vt:lpstr>
      <vt:lpstr>A125629072A_Data</vt:lpstr>
      <vt:lpstr>A125629072A_Latest</vt:lpstr>
      <vt:lpstr>A125629080A</vt:lpstr>
      <vt:lpstr>A125629080A_Data</vt:lpstr>
      <vt:lpstr>A125629080A_Latest</vt:lpstr>
      <vt:lpstr>A125629088V</vt:lpstr>
      <vt:lpstr>A125629088V_Data</vt:lpstr>
      <vt:lpstr>A125629088V_Latest</vt:lpstr>
      <vt:lpstr>A125629096V</vt:lpstr>
      <vt:lpstr>A125629096V_Data</vt:lpstr>
      <vt:lpstr>A125629096V_Latest</vt:lpstr>
      <vt:lpstr>A125629104J</vt:lpstr>
      <vt:lpstr>A125629104J_Data</vt:lpstr>
      <vt:lpstr>A125629104J_Latest</vt:lpstr>
      <vt:lpstr>A125629112J</vt:lpstr>
      <vt:lpstr>A125629112J_Data</vt:lpstr>
      <vt:lpstr>A125629112J_Latest</vt:lpstr>
      <vt:lpstr>A125629120J</vt:lpstr>
      <vt:lpstr>A125629120J_Data</vt:lpstr>
      <vt:lpstr>A125629120J_Latest</vt:lpstr>
      <vt:lpstr>A125629128A</vt:lpstr>
      <vt:lpstr>A125629128A_Data</vt:lpstr>
      <vt:lpstr>A125629128A_Latest</vt:lpstr>
      <vt:lpstr>A125629136A</vt:lpstr>
      <vt:lpstr>A125629136A_Data</vt:lpstr>
      <vt:lpstr>A125629136A_Latest</vt:lpstr>
      <vt:lpstr>A125629144A</vt:lpstr>
      <vt:lpstr>A125629144A_Data</vt:lpstr>
      <vt:lpstr>A125629144A_Latest</vt:lpstr>
      <vt:lpstr>A125629152A</vt:lpstr>
      <vt:lpstr>A125629152A_Data</vt:lpstr>
      <vt:lpstr>A125629152A_Latest</vt:lpstr>
      <vt:lpstr>A125629160A</vt:lpstr>
      <vt:lpstr>A125629160A_Data</vt:lpstr>
      <vt:lpstr>A125629160A_Latest</vt:lpstr>
      <vt:lpstr>A125629168V</vt:lpstr>
      <vt:lpstr>A125629168V_Data</vt:lpstr>
      <vt:lpstr>A125629168V_Latest</vt:lpstr>
      <vt:lpstr>A125629176V</vt:lpstr>
      <vt:lpstr>A125629176V_Data</vt:lpstr>
      <vt:lpstr>A125629176V_Latest</vt:lpstr>
      <vt:lpstr>A125629184V</vt:lpstr>
      <vt:lpstr>A125629184V_Data</vt:lpstr>
      <vt:lpstr>A125629184V_Latest</vt:lpstr>
      <vt:lpstr>A125629192V</vt:lpstr>
      <vt:lpstr>A125629192V_Data</vt:lpstr>
      <vt:lpstr>A125629192V_Latest</vt:lpstr>
      <vt:lpstr>A125629200J</vt:lpstr>
      <vt:lpstr>A125629200J_Data</vt:lpstr>
      <vt:lpstr>A125629200J_Latest</vt:lpstr>
      <vt:lpstr>A125629208A</vt:lpstr>
      <vt:lpstr>A125629208A_Data</vt:lpstr>
      <vt:lpstr>A125629208A_Latest</vt:lpstr>
      <vt:lpstr>A125629216A</vt:lpstr>
      <vt:lpstr>A125629216A_Data</vt:lpstr>
      <vt:lpstr>A125629216A_Latest</vt:lpstr>
      <vt:lpstr>A125629224A</vt:lpstr>
      <vt:lpstr>A125629224A_Data</vt:lpstr>
      <vt:lpstr>A125629224A_Latest</vt:lpstr>
      <vt:lpstr>A125629232A</vt:lpstr>
      <vt:lpstr>A125629232A_Data</vt:lpstr>
      <vt:lpstr>A125629232A_Latest</vt:lpstr>
      <vt:lpstr>A125629240A</vt:lpstr>
      <vt:lpstr>A125629240A_Data</vt:lpstr>
      <vt:lpstr>A125629240A_Latest</vt:lpstr>
      <vt:lpstr>A125629248V</vt:lpstr>
      <vt:lpstr>A125629248V_Data</vt:lpstr>
      <vt:lpstr>A125629248V_Latest</vt:lpstr>
      <vt:lpstr>A125629256V</vt:lpstr>
      <vt:lpstr>A125629256V_Data</vt:lpstr>
      <vt:lpstr>A125629256V_Latest</vt:lpstr>
      <vt:lpstr>A125629264V</vt:lpstr>
      <vt:lpstr>A125629264V_Data</vt:lpstr>
      <vt:lpstr>A125629264V_Latest</vt:lpstr>
      <vt:lpstr>A125629272V</vt:lpstr>
      <vt:lpstr>A125629272V_Data</vt:lpstr>
      <vt:lpstr>A125629272V_Latest</vt:lpstr>
      <vt:lpstr>A125629280V</vt:lpstr>
      <vt:lpstr>A125629280V_Data</vt:lpstr>
      <vt:lpstr>A125629280V_Latest</vt:lpstr>
      <vt:lpstr>A125629288L</vt:lpstr>
      <vt:lpstr>A125629288L_Data</vt:lpstr>
      <vt:lpstr>A125629288L_Latest</vt:lpstr>
      <vt:lpstr>A125629296L</vt:lpstr>
      <vt:lpstr>A125629296L_Data</vt:lpstr>
      <vt:lpstr>A125629296L_Latest</vt:lpstr>
      <vt:lpstr>A125629304A</vt:lpstr>
      <vt:lpstr>A125629304A_Data</vt:lpstr>
      <vt:lpstr>A125629304A_Latest</vt:lpstr>
      <vt:lpstr>A125629312A</vt:lpstr>
      <vt:lpstr>A125629312A_Data</vt:lpstr>
      <vt:lpstr>A125629312A_Latest</vt:lpstr>
      <vt:lpstr>A125629320A</vt:lpstr>
      <vt:lpstr>A125629320A_Data</vt:lpstr>
      <vt:lpstr>A125629320A_Latest</vt:lpstr>
      <vt:lpstr>A125629328V</vt:lpstr>
      <vt:lpstr>A125629328V_Data</vt:lpstr>
      <vt:lpstr>A125629328V_Latest</vt:lpstr>
      <vt:lpstr>A125629336V</vt:lpstr>
      <vt:lpstr>A125629336V_Data</vt:lpstr>
      <vt:lpstr>A125629336V_Latest</vt:lpstr>
      <vt:lpstr>A125629344V</vt:lpstr>
      <vt:lpstr>A125629344V_Data</vt:lpstr>
      <vt:lpstr>A125629344V_Latest</vt:lpstr>
      <vt:lpstr>A125629352V</vt:lpstr>
      <vt:lpstr>A125629352V_Data</vt:lpstr>
      <vt:lpstr>A125629352V_Latest</vt:lpstr>
      <vt:lpstr>A125629360V</vt:lpstr>
      <vt:lpstr>A125629360V_Data</vt:lpstr>
      <vt:lpstr>A125629360V_Latest</vt:lpstr>
      <vt:lpstr>A125629368L</vt:lpstr>
      <vt:lpstr>A125629368L_Data</vt:lpstr>
      <vt:lpstr>A125629368L_Latest</vt:lpstr>
      <vt:lpstr>A125629376L</vt:lpstr>
      <vt:lpstr>A125629376L_Data</vt:lpstr>
      <vt:lpstr>A125629376L_Latest</vt:lpstr>
      <vt:lpstr>A125629384L</vt:lpstr>
      <vt:lpstr>A125629384L_Data</vt:lpstr>
      <vt:lpstr>A125629384L_Latest</vt:lpstr>
      <vt:lpstr>A125629392L</vt:lpstr>
      <vt:lpstr>A125629392L_Data</vt:lpstr>
      <vt:lpstr>A125629392L_Latest</vt:lpstr>
      <vt:lpstr>A125629400A</vt:lpstr>
      <vt:lpstr>A125629400A_Data</vt:lpstr>
      <vt:lpstr>A125629400A_Latest</vt:lpstr>
      <vt:lpstr>A125629408V</vt:lpstr>
      <vt:lpstr>A125629408V_Data</vt:lpstr>
      <vt:lpstr>A125629408V_Latest</vt:lpstr>
      <vt:lpstr>A125629416V</vt:lpstr>
      <vt:lpstr>A125629416V_Data</vt:lpstr>
      <vt:lpstr>A125629416V_Latest</vt:lpstr>
      <vt:lpstr>A125629424V</vt:lpstr>
      <vt:lpstr>A125629424V_Data</vt:lpstr>
      <vt:lpstr>A125629424V_Latest</vt:lpstr>
      <vt:lpstr>A125629432V</vt:lpstr>
      <vt:lpstr>A125629432V_Data</vt:lpstr>
      <vt:lpstr>A125629432V_Latest</vt:lpstr>
      <vt:lpstr>A125629440V</vt:lpstr>
      <vt:lpstr>A125629440V_Data</vt:lpstr>
      <vt:lpstr>A125629440V_Latest</vt:lpstr>
      <vt:lpstr>A125629448L</vt:lpstr>
      <vt:lpstr>A125629448L_Data</vt:lpstr>
      <vt:lpstr>A125629448L_Latest</vt:lpstr>
      <vt:lpstr>A125629456L</vt:lpstr>
      <vt:lpstr>A125629456L_Data</vt:lpstr>
      <vt:lpstr>A125629456L_Latest</vt:lpstr>
      <vt:lpstr>A125629464L</vt:lpstr>
      <vt:lpstr>A125629464L_Data</vt:lpstr>
      <vt:lpstr>A125629464L_Latest</vt:lpstr>
      <vt:lpstr>A125629472L</vt:lpstr>
      <vt:lpstr>A125629472L_Data</vt:lpstr>
      <vt:lpstr>A125629472L_Latest</vt:lpstr>
      <vt:lpstr>A125629480L</vt:lpstr>
      <vt:lpstr>A125629480L_Data</vt:lpstr>
      <vt:lpstr>A125629480L_Latest</vt:lpstr>
      <vt:lpstr>A125629488F</vt:lpstr>
      <vt:lpstr>A125629488F_Data</vt:lpstr>
      <vt:lpstr>A125629488F_Latest</vt:lpstr>
      <vt:lpstr>A125629496F</vt:lpstr>
      <vt:lpstr>A125629496F_Data</vt:lpstr>
      <vt:lpstr>A125629496F_Latest</vt:lpstr>
      <vt:lpstr>A125629504V</vt:lpstr>
      <vt:lpstr>A125629504V_Data</vt:lpstr>
      <vt:lpstr>A125629504V_Latest</vt:lpstr>
      <vt:lpstr>A125629512V</vt:lpstr>
      <vt:lpstr>A125629512V_Data</vt:lpstr>
      <vt:lpstr>A125629512V_Latest</vt:lpstr>
      <vt:lpstr>A125629520V</vt:lpstr>
      <vt:lpstr>A125629520V_Data</vt:lpstr>
      <vt:lpstr>A125629520V_Latest</vt:lpstr>
      <vt:lpstr>A125629528L</vt:lpstr>
      <vt:lpstr>A125629528L_Data</vt:lpstr>
      <vt:lpstr>A125629528L_Latest</vt:lpstr>
      <vt:lpstr>A125629536L</vt:lpstr>
      <vt:lpstr>A125629536L_Data</vt:lpstr>
      <vt:lpstr>A125629536L_Latest</vt:lpstr>
      <vt:lpstr>A125629544L</vt:lpstr>
      <vt:lpstr>A125629544L_Data</vt:lpstr>
      <vt:lpstr>A125629544L_Latest</vt:lpstr>
      <vt:lpstr>A125629552L</vt:lpstr>
      <vt:lpstr>A125629552L_Data</vt:lpstr>
      <vt:lpstr>A125629552L_Latest</vt:lpstr>
      <vt:lpstr>A125629560L</vt:lpstr>
      <vt:lpstr>A125629560L_Data</vt:lpstr>
      <vt:lpstr>A125629560L_Latest</vt:lpstr>
      <vt:lpstr>A125629568F</vt:lpstr>
      <vt:lpstr>A125629568F_Data</vt:lpstr>
      <vt:lpstr>A125629568F_Latest</vt:lpstr>
      <vt:lpstr>A125629576F</vt:lpstr>
      <vt:lpstr>A125629576F_Data</vt:lpstr>
      <vt:lpstr>A125629576F_Latest</vt:lpstr>
      <vt:lpstr>A125629584F</vt:lpstr>
      <vt:lpstr>A125629584F_Data</vt:lpstr>
      <vt:lpstr>A125629584F_Latest</vt:lpstr>
      <vt:lpstr>A125629592F</vt:lpstr>
      <vt:lpstr>A125629592F_Data</vt:lpstr>
      <vt:lpstr>A125629592F_Latest</vt:lpstr>
      <vt:lpstr>A125629600V</vt:lpstr>
      <vt:lpstr>A125629600V_Data</vt:lpstr>
      <vt:lpstr>A125629600V_Latest</vt:lpstr>
      <vt:lpstr>A125629608L</vt:lpstr>
      <vt:lpstr>A125629608L_Data</vt:lpstr>
      <vt:lpstr>A125629608L_Latest</vt:lpstr>
      <vt:lpstr>A125629616L</vt:lpstr>
      <vt:lpstr>A125629616L_Data</vt:lpstr>
      <vt:lpstr>A125629616L_Latest</vt:lpstr>
      <vt:lpstr>A125629624L</vt:lpstr>
      <vt:lpstr>A125629624L_Data</vt:lpstr>
      <vt:lpstr>A125629624L_Latest</vt:lpstr>
      <vt:lpstr>A125629632L</vt:lpstr>
      <vt:lpstr>A125629632L_Data</vt:lpstr>
      <vt:lpstr>A125629632L_Latest</vt:lpstr>
      <vt:lpstr>A125629640L</vt:lpstr>
      <vt:lpstr>A125629640L_Data</vt:lpstr>
      <vt:lpstr>A125629640L_Latest</vt:lpstr>
      <vt:lpstr>A125629648F</vt:lpstr>
      <vt:lpstr>A125629648F_Data</vt:lpstr>
      <vt:lpstr>A125629648F_Latest</vt:lpstr>
      <vt:lpstr>A125629656F</vt:lpstr>
      <vt:lpstr>A125629656F_Data</vt:lpstr>
      <vt:lpstr>A125629656F_Latest</vt:lpstr>
      <vt:lpstr>A125629664F</vt:lpstr>
      <vt:lpstr>A125629664F_Data</vt:lpstr>
      <vt:lpstr>A125629664F_Latest</vt:lpstr>
      <vt:lpstr>A125629672F</vt:lpstr>
      <vt:lpstr>A125629672F_Data</vt:lpstr>
      <vt:lpstr>A125629672F_Latest</vt:lpstr>
      <vt:lpstr>A125629680F</vt:lpstr>
      <vt:lpstr>A125629680F_Data</vt:lpstr>
      <vt:lpstr>A125629680F_Latest</vt:lpstr>
      <vt:lpstr>A125629688X</vt:lpstr>
      <vt:lpstr>A125629688X_Data</vt:lpstr>
      <vt:lpstr>A125629688X_Latest</vt:lpstr>
      <vt:lpstr>A125629696X</vt:lpstr>
      <vt:lpstr>A125629696X_Data</vt:lpstr>
      <vt:lpstr>A125629696X_Latest</vt:lpstr>
      <vt:lpstr>A125629704L</vt:lpstr>
      <vt:lpstr>A125629704L_Data</vt:lpstr>
      <vt:lpstr>A125629704L_Latest</vt:lpstr>
      <vt:lpstr>A125629712L</vt:lpstr>
      <vt:lpstr>A125629712L_Data</vt:lpstr>
      <vt:lpstr>A125629712L_Latest</vt:lpstr>
      <vt:lpstr>A125629720L</vt:lpstr>
      <vt:lpstr>A125629720L_Data</vt:lpstr>
      <vt:lpstr>A125629720L_Latest</vt:lpstr>
      <vt:lpstr>A125629728F</vt:lpstr>
      <vt:lpstr>A125629728F_Data</vt:lpstr>
      <vt:lpstr>A125629728F_Latest</vt:lpstr>
      <vt:lpstr>A125629736F</vt:lpstr>
      <vt:lpstr>A125629736F_Data</vt:lpstr>
      <vt:lpstr>A125629736F_Latest</vt:lpstr>
      <vt:lpstr>A125629744F</vt:lpstr>
      <vt:lpstr>A125629744F_Data</vt:lpstr>
      <vt:lpstr>A125629744F_Latest</vt:lpstr>
      <vt:lpstr>A125629752F</vt:lpstr>
      <vt:lpstr>A125629752F_Data</vt:lpstr>
      <vt:lpstr>A125629752F_Latest</vt:lpstr>
      <vt:lpstr>A125629760F</vt:lpstr>
      <vt:lpstr>A125629760F_Data</vt:lpstr>
      <vt:lpstr>A125629760F_Latest</vt:lpstr>
      <vt:lpstr>A125629768X</vt:lpstr>
      <vt:lpstr>A125629768X_Data</vt:lpstr>
      <vt:lpstr>A125629768X_Latest</vt:lpstr>
      <vt:lpstr>A125629776X</vt:lpstr>
      <vt:lpstr>A125629776X_Data</vt:lpstr>
      <vt:lpstr>A125629776X_Latest</vt:lpstr>
      <vt:lpstr>A125629784X</vt:lpstr>
      <vt:lpstr>A125629784X_Data</vt:lpstr>
      <vt:lpstr>A125629784X_Latest</vt:lpstr>
      <vt:lpstr>A125629792X</vt:lpstr>
      <vt:lpstr>A125629792X_Data</vt:lpstr>
      <vt:lpstr>A125629792X_Latest</vt:lpstr>
      <vt:lpstr>A125629800L</vt:lpstr>
      <vt:lpstr>A125629800L_Data</vt:lpstr>
      <vt:lpstr>A125629800L_Latest</vt:lpstr>
      <vt:lpstr>A125629808F</vt:lpstr>
      <vt:lpstr>A125629808F_Data</vt:lpstr>
      <vt:lpstr>A125629808F_Latest</vt:lpstr>
      <vt:lpstr>A125629816F</vt:lpstr>
      <vt:lpstr>A125629816F_Data</vt:lpstr>
      <vt:lpstr>A125629816F_Latest</vt:lpstr>
      <vt:lpstr>A125629824F</vt:lpstr>
      <vt:lpstr>A125629824F_Data</vt:lpstr>
      <vt:lpstr>A125629824F_Latest</vt:lpstr>
      <vt:lpstr>A125629832F</vt:lpstr>
      <vt:lpstr>A125629832F_Data</vt:lpstr>
      <vt:lpstr>A125629832F_Latest</vt:lpstr>
      <vt:lpstr>A125629840F</vt:lpstr>
      <vt:lpstr>A125629840F_Data</vt:lpstr>
      <vt:lpstr>A125629840F_Latest</vt:lpstr>
      <vt:lpstr>A125629848X</vt:lpstr>
      <vt:lpstr>A125629848X_Data</vt:lpstr>
      <vt:lpstr>A125629848X_Latest</vt:lpstr>
      <vt:lpstr>A125629856X</vt:lpstr>
      <vt:lpstr>A125629856X_Data</vt:lpstr>
      <vt:lpstr>A125629856X_Latest</vt:lpstr>
      <vt:lpstr>A125629864X</vt:lpstr>
      <vt:lpstr>A125629864X_Data</vt:lpstr>
      <vt:lpstr>A125629864X_Latest</vt:lpstr>
      <vt:lpstr>A125629872X</vt:lpstr>
      <vt:lpstr>A125629872X_Data</vt:lpstr>
      <vt:lpstr>A125629872X_Latest</vt:lpstr>
      <vt:lpstr>A125629880X</vt:lpstr>
      <vt:lpstr>A125629880X_Data</vt:lpstr>
      <vt:lpstr>A125629880X_Latest</vt:lpstr>
      <vt:lpstr>A125629888T</vt:lpstr>
      <vt:lpstr>A125629888T_Data</vt:lpstr>
      <vt:lpstr>A125629888T_Latest</vt:lpstr>
      <vt:lpstr>A125629896T</vt:lpstr>
      <vt:lpstr>A125629896T_Data</vt:lpstr>
      <vt:lpstr>A125629896T_Latest</vt:lpstr>
      <vt:lpstr>A125629904F</vt:lpstr>
      <vt:lpstr>A125629904F_Data</vt:lpstr>
      <vt:lpstr>A125629904F_Latest</vt:lpstr>
      <vt:lpstr>A125629912F</vt:lpstr>
      <vt:lpstr>A125629912F_Data</vt:lpstr>
      <vt:lpstr>A125629912F_Latest</vt:lpstr>
      <vt:lpstr>A125629920F</vt:lpstr>
      <vt:lpstr>A125629920F_Data</vt:lpstr>
      <vt:lpstr>A125629920F_Latest</vt:lpstr>
      <vt:lpstr>A125629928X</vt:lpstr>
      <vt:lpstr>A125629928X_Data</vt:lpstr>
      <vt:lpstr>A125629928X_Latest</vt:lpstr>
      <vt:lpstr>A125629936X</vt:lpstr>
      <vt:lpstr>A125629936X_Data</vt:lpstr>
      <vt:lpstr>A125629936X_Latest</vt:lpstr>
      <vt:lpstr>A125629944X</vt:lpstr>
      <vt:lpstr>A125629944X_Data</vt:lpstr>
      <vt:lpstr>A125629944X_Latest</vt:lpstr>
      <vt:lpstr>A125629952X</vt:lpstr>
      <vt:lpstr>A125629952X_Data</vt:lpstr>
      <vt:lpstr>A125629952X_Latest</vt:lpstr>
      <vt:lpstr>A125629960X</vt:lpstr>
      <vt:lpstr>A125629960X_Data</vt:lpstr>
      <vt:lpstr>A125629960X_Latest</vt:lpstr>
      <vt:lpstr>A125629968T</vt:lpstr>
      <vt:lpstr>A125629968T_Data</vt:lpstr>
      <vt:lpstr>A125629968T_Latest</vt:lpstr>
      <vt:lpstr>A125629976T</vt:lpstr>
      <vt:lpstr>A125629976T_Data</vt:lpstr>
      <vt:lpstr>A125629976T_Latest</vt:lpstr>
      <vt:lpstr>A125629984T</vt:lpstr>
      <vt:lpstr>A125629984T_Data</vt:lpstr>
      <vt:lpstr>A125629984T_Latest</vt:lpstr>
      <vt:lpstr>A125629992T</vt:lpstr>
      <vt:lpstr>A125629992T_Data</vt:lpstr>
      <vt:lpstr>A125629992T_Latest</vt:lpstr>
      <vt:lpstr>A125630000L</vt:lpstr>
      <vt:lpstr>A125630000L_Data</vt:lpstr>
      <vt:lpstr>A125630000L_Latest</vt:lpstr>
      <vt:lpstr>A125630008F</vt:lpstr>
      <vt:lpstr>A125630008F_Data</vt:lpstr>
      <vt:lpstr>A125630008F_Latest</vt:lpstr>
      <vt:lpstr>A125630016F</vt:lpstr>
      <vt:lpstr>A125630016F_Data</vt:lpstr>
      <vt:lpstr>A125630016F_Latest</vt:lpstr>
      <vt:lpstr>A125630024F</vt:lpstr>
      <vt:lpstr>A125630024F_Data</vt:lpstr>
      <vt:lpstr>A125630024F_Latest</vt:lpstr>
      <vt:lpstr>A125630032F</vt:lpstr>
      <vt:lpstr>A125630032F_Data</vt:lpstr>
      <vt:lpstr>A125630032F_Latest</vt:lpstr>
      <vt:lpstr>A125630040F</vt:lpstr>
      <vt:lpstr>A125630040F_Data</vt:lpstr>
      <vt:lpstr>A125630040F_Latest</vt:lpstr>
      <vt:lpstr>A125630048X</vt:lpstr>
      <vt:lpstr>A125630048X_Data</vt:lpstr>
      <vt:lpstr>A125630048X_Latest</vt:lpstr>
      <vt:lpstr>A125630056X</vt:lpstr>
      <vt:lpstr>A125630056X_Data</vt:lpstr>
      <vt:lpstr>A125630056X_Latest</vt:lpstr>
      <vt:lpstr>A125630064X</vt:lpstr>
      <vt:lpstr>A125630064X_Data</vt:lpstr>
      <vt:lpstr>A125630064X_Latest</vt:lpstr>
      <vt:lpstr>A125630072X</vt:lpstr>
      <vt:lpstr>A125630072X_Data</vt:lpstr>
      <vt:lpstr>A125630072X_Latest</vt:lpstr>
      <vt:lpstr>A125630080X</vt:lpstr>
      <vt:lpstr>A125630080X_Data</vt:lpstr>
      <vt:lpstr>A125630080X_Latest</vt:lpstr>
      <vt:lpstr>A125630088T</vt:lpstr>
      <vt:lpstr>A125630088T_Data</vt:lpstr>
      <vt:lpstr>A125630088T_Latest</vt:lpstr>
      <vt:lpstr>A125630096T</vt:lpstr>
      <vt:lpstr>A125630096T_Data</vt:lpstr>
      <vt:lpstr>A125630096T_Latest</vt:lpstr>
      <vt:lpstr>A125630104F</vt:lpstr>
      <vt:lpstr>A125630104F_Data</vt:lpstr>
      <vt:lpstr>A125630104F_Latest</vt:lpstr>
      <vt:lpstr>A125630112F</vt:lpstr>
      <vt:lpstr>A125630112F_Data</vt:lpstr>
      <vt:lpstr>A125630112F_Latest</vt:lpstr>
      <vt:lpstr>A125630120F</vt:lpstr>
      <vt:lpstr>A125630120F_Data</vt:lpstr>
      <vt:lpstr>A125630120F_Latest</vt:lpstr>
      <vt:lpstr>A125630128X</vt:lpstr>
      <vt:lpstr>A125630128X_Data</vt:lpstr>
      <vt:lpstr>A125630128X_Latest</vt:lpstr>
      <vt:lpstr>A125630136X</vt:lpstr>
      <vt:lpstr>A125630136X_Data</vt:lpstr>
      <vt:lpstr>A125630136X_Latest</vt:lpstr>
      <vt:lpstr>A125630144X</vt:lpstr>
      <vt:lpstr>A125630144X_Data</vt:lpstr>
      <vt:lpstr>A125630144X_Latest</vt:lpstr>
      <vt:lpstr>A125630152X</vt:lpstr>
      <vt:lpstr>A125630152X_Data</vt:lpstr>
      <vt:lpstr>A125630152X_Latest</vt:lpstr>
      <vt:lpstr>A125630160X</vt:lpstr>
      <vt:lpstr>A125630160X_Data</vt:lpstr>
      <vt:lpstr>A125630160X_Latest</vt:lpstr>
      <vt:lpstr>A125630168T</vt:lpstr>
      <vt:lpstr>A125630168T_Data</vt:lpstr>
      <vt:lpstr>A125630168T_Latest</vt:lpstr>
      <vt:lpstr>A125630176T</vt:lpstr>
      <vt:lpstr>A125630176T_Data</vt:lpstr>
      <vt:lpstr>A125630176T_Latest</vt:lpstr>
      <vt:lpstr>A125630184T</vt:lpstr>
      <vt:lpstr>A125630184T_Data</vt:lpstr>
      <vt:lpstr>A125630184T_Latest</vt:lpstr>
      <vt:lpstr>A125630192T</vt:lpstr>
      <vt:lpstr>A125630192T_Data</vt:lpstr>
      <vt:lpstr>A125630192T_Latest</vt:lpstr>
      <vt:lpstr>A125630200F</vt:lpstr>
      <vt:lpstr>A125630200F_Data</vt:lpstr>
      <vt:lpstr>A125630200F_Latest</vt:lpstr>
      <vt:lpstr>A125630208X</vt:lpstr>
      <vt:lpstr>A125630208X_Data</vt:lpstr>
      <vt:lpstr>A125630208X_Latest</vt:lpstr>
      <vt:lpstr>A125630216X</vt:lpstr>
      <vt:lpstr>A125630216X_Data</vt:lpstr>
      <vt:lpstr>A125630216X_Latest</vt:lpstr>
      <vt:lpstr>A125630224X</vt:lpstr>
      <vt:lpstr>A125630224X_Data</vt:lpstr>
      <vt:lpstr>A125630224X_Latest</vt:lpstr>
      <vt:lpstr>A125630232X</vt:lpstr>
      <vt:lpstr>A125630232X_Data</vt:lpstr>
      <vt:lpstr>A125630232X_Latest</vt:lpstr>
      <vt:lpstr>A125630240X</vt:lpstr>
      <vt:lpstr>A125630240X_Data</vt:lpstr>
      <vt:lpstr>A125630240X_Latest</vt:lpstr>
      <vt:lpstr>A125630248T</vt:lpstr>
      <vt:lpstr>A125630248T_Data</vt:lpstr>
      <vt:lpstr>A125630248T_Latest</vt:lpstr>
      <vt:lpstr>A125630256T</vt:lpstr>
      <vt:lpstr>A125630256T_Data</vt:lpstr>
      <vt:lpstr>A125630256T_Latest</vt:lpstr>
      <vt:lpstr>A125630264T</vt:lpstr>
      <vt:lpstr>A125630264T_Data</vt:lpstr>
      <vt:lpstr>A125630264T_Latest</vt:lpstr>
      <vt:lpstr>A125630272T</vt:lpstr>
      <vt:lpstr>A125630272T_Data</vt:lpstr>
      <vt:lpstr>A125630272T_Latest</vt:lpstr>
      <vt:lpstr>A125630280T</vt:lpstr>
      <vt:lpstr>A125630280T_Data</vt:lpstr>
      <vt:lpstr>A125630280T_Latest</vt:lpstr>
      <vt:lpstr>A125630288K</vt:lpstr>
      <vt:lpstr>A125630288K_Data</vt:lpstr>
      <vt:lpstr>A125630288K_Latest</vt:lpstr>
      <vt:lpstr>A125630296K</vt:lpstr>
      <vt:lpstr>A125630296K_Data</vt:lpstr>
      <vt:lpstr>A125630296K_Latest</vt:lpstr>
      <vt:lpstr>A125630304X</vt:lpstr>
      <vt:lpstr>A125630304X_Data</vt:lpstr>
      <vt:lpstr>A125630304X_Latest</vt:lpstr>
      <vt:lpstr>A125630312X</vt:lpstr>
      <vt:lpstr>A125630312X_Data</vt:lpstr>
      <vt:lpstr>A125630312X_Latest</vt:lpstr>
      <vt:lpstr>A125630320X</vt:lpstr>
      <vt:lpstr>A125630320X_Data</vt:lpstr>
      <vt:lpstr>A125630320X_Latest</vt:lpstr>
      <vt:lpstr>A125630328T</vt:lpstr>
      <vt:lpstr>A125630328T_Data</vt:lpstr>
      <vt:lpstr>A125630328T_Latest</vt:lpstr>
      <vt:lpstr>A125630336T</vt:lpstr>
      <vt:lpstr>A125630336T_Data</vt:lpstr>
      <vt:lpstr>A125630336T_Latest</vt:lpstr>
      <vt:lpstr>A125630344T</vt:lpstr>
      <vt:lpstr>A125630344T_Data</vt:lpstr>
      <vt:lpstr>A125630344T_Latest</vt:lpstr>
      <vt:lpstr>A125630352T</vt:lpstr>
      <vt:lpstr>A125630352T_Data</vt:lpstr>
      <vt:lpstr>A125630352T_Latest</vt:lpstr>
      <vt:lpstr>A125630360T</vt:lpstr>
      <vt:lpstr>A125630360T_Data</vt:lpstr>
      <vt:lpstr>A125630360T_Latest</vt:lpstr>
      <vt:lpstr>A125630368K</vt:lpstr>
      <vt:lpstr>A125630368K_Data</vt:lpstr>
      <vt:lpstr>A125630368K_Latest</vt:lpstr>
      <vt:lpstr>A125630376K</vt:lpstr>
      <vt:lpstr>A125630376K_Data</vt:lpstr>
      <vt:lpstr>A125630376K_Latest</vt:lpstr>
      <vt:lpstr>A125630384K</vt:lpstr>
      <vt:lpstr>A125630384K_Data</vt:lpstr>
      <vt:lpstr>A125630384K_Latest</vt:lpstr>
      <vt:lpstr>A125630392K</vt:lpstr>
      <vt:lpstr>A125630392K_Data</vt:lpstr>
      <vt:lpstr>A125630392K_Latest</vt:lpstr>
      <vt:lpstr>A125630400X</vt:lpstr>
      <vt:lpstr>A125630400X_Data</vt:lpstr>
      <vt:lpstr>A125630400X_Latest</vt:lpstr>
      <vt:lpstr>A125630408T</vt:lpstr>
      <vt:lpstr>A125630408T_Data</vt:lpstr>
      <vt:lpstr>A125630408T_Latest</vt:lpstr>
      <vt:lpstr>A125630416T</vt:lpstr>
      <vt:lpstr>A125630416T_Data</vt:lpstr>
      <vt:lpstr>A125630416T_Latest</vt:lpstr>
      <vt:lpstr>A125630424T</vt:lpstr>
      <vt:lpstr>A125630424T_Data</vt:lpstr>
      <vt:lpstr>A125630424T_Latest</vt:lpstr>
      <vt:lpstr>A125630432T</vt:lpstr>
      <vt:lpstr>A125630432T_Data</vt:lpstr>
      <vt:lpstr>A125630432T_Latest</vt:lpstr>
      <vt:lpstr>A125630440T</vt:lpstr>
      <vt:lpstr>A125630440T_Data</vt:lpstr>
      <vt:lpstr>A125630440T_Latest</vt:lpstr>
      <vt:lpstr>A125630448K</vt:lpstr>
      <vt:lpstr>A125630448K_Data</vt:lpstr>
      <vt:lpstr>A125630448K_Latest</vt:lpstr>
      <vt:lpstr>A125630456K</vt:lpstr>
      <vt:lpstr>A125630456K_Data</vt:lpstr>
      <vt:lpstr>A125630456K_Latest</vt:lpstr>
      <vt:lpstr>A125630464K</vt:lpstr>
      <vt:lpstr>A125630464K_Data</vt:lpstr>
      <vt:lpstr>A125630464K_Latest</vt:lpstr>
      <vt:lpstr>A125630472K</vt:lpstr>
      <vt:lpstr>A125630472K_Data</vt:lpstr>
      <vt:lpstr>A125630472K_Latest</vt:lpstr>
      <vt:lpstr>A125630480K</vt:lpstr>
      <vt:lpstr>A125630480K_Data</vt:lpstr>
      <vt:lpstr>A125630480K_Latest</vt:lpstr>
      <vt:lpstr>A125630488C</vt:lpstr>
      <vt:lpstr>A125630488C_Data</vt:lpstr>
      <vt:lpstr>A125630488C_Latest</vt:lpstr>
      <vt:lpstr>A125630496C</vt:lpstr>
      <vt:lpstr>A125630496C_Data</vt:lpstr>
      <vt:lpstr>A125630496C_Latest</vt:lpstr>
      <vt:lpstr>A125630504T</vt:lpstr>
      <vt:lpstr>A125630504T_Data</vt:lpstr>
      <vt:lpstr>A125630504T_Latest</vt:lpstr>
      <vt:lpstr>A125630512T</vt:lpstr>
      <vt:lpstr>A125630512T_Data</vt:lpstr>
      <vt:lpstr>A125630512T_Latest</vt:lpstr>
      <vt:lpstr>A125630520T</vt:lpstr>
      <vt:lpstr>A125630520T_Data</vt:lpstr>
      <vt:lpstr>A125630520T_Latest</vt:lpstr>
      <vt:lpstr>A125630528K</vt:lpstr>
      <vt:lpstr>A125630528K_Data</vt:lpstr>
      <vt:lpstr>A125630528K_Latest</vt:lpstr>
      <vt:lpstr>A125630536K</vt:lpstr>
      <vt:lpstr>A125630536K_Data</vt:lpstr>
      <vt:lpstr>A125630536K_Latest</vt:lpstr>
      <vt:lpstr>A125630544K</vt:lpstr>
      <vt:lpstr>A125630544K_Data</vt:lpstr>
      <vt:lpstr>A125630544K_Latest</vt:lpstr>
      <vt:lpstr>A125630552K</vt:lpstr>
      <vt:lpstr>A125630552K_Data</vt:lpstr>
      <vt:lpstr>A125630552K_Latest</vt:lpstr>
      <vt:lpstr>A125630560K</vt:lpstr>
      <vt:lpstr>A125630560K_Data</vt:lpstr>
      <vt:lpstr>A125630560K_Latest</vt:lpstr>
      <vt:lpstr>A125630568C</vt:lpstr>
      <vt:lpstr>A125630568C_Data</vt:lpstr>
      <vt:lpstr>A125630568C_Latest</vt:lpstr>
      <vt:lpstr>A125630576C</vt:lpstr>
      <vt:lpstr>A125630576C_Data</vt:lpstr>
      <vt:lpstr>A125630576C_Latest</vt:lpstr>
      <vt:lpstr>A125630584C</vt:lpstr>
      <vt:lpstr>A125630584C_Data</vt:lpstr>
      <vt:lpstr>A125630584C_Latest</vt:lpstr>
      <vt:lpstr>A125630592C</vt:lpstr>
      <vt:lpstr>A125630592C_Data</vt:lpstr>
      <vt:lpstr>A125630592C_Latest</vt:lpstr>
      <vt:lpstr>A125630600T</vt:lpstr>
      <vt:lpstr>A125630600T_Data</vt:lpstr>
      <vt:lpstr>A125630600T_Latest</vt:lpstr>
      <vt:lpstr>A125630608K</vt:lpstr>
      <vt:lpstr>A125630608K_Data</vt:lpstr>
      <vt:lpstr>A125630608K_Latest</vt:lpstr>
      <vt:lpstr>A125630616K</vt:lpstr>
      <vt:lpstr>A125630616K_Data</vt:lpstr>
      <vt:lpstr>A125630616K_Latest</vt:lpstr>
      <vt:lpstr>A125630624K</vt:lpstr>
      <vt:lpstr>A125630624K_Data</vt:lpstr>
      <vt:lpstr>A125630624K_Latest</vt:lpstr>
      <vt:lpstr>A125630632K</vt:lpstr>
      <vt:lpstr>A125630632K_Data</vt:lpstr>
      <vt:lpstr>A125630632K_Latest</vt:lpstr>
      <vt:lpstr>A125630640K</vt:lpstr>
      <vt:lpstr>A125630640K_Data</vt:lpstr>
      <vt:lpstr>A125630640K_Latest</vt:lpstr>
      <vt:lpstr>A125630648C</vt:lpstr>
      <vt:lpstr>A125630648C_Data</vt:lpstr>
      <vt:lpstr>A125630648C_Latest</vt:lpstr>
      <vt:lpstr>A125630656C</vt:lpstr>
      <vt:lpstr>A125630656C_Data</vt:lpstr>
      <vt:lpstr>A125630656C_Latest</vt:lpstr>
      <vt:lpstr>A125630664C</vt:lpstr>
      <vt:lpstr>A125630664C_Data</vt:lpstr>
      <vt:lpstr>A125630664C_Latest</vt:lpstr>
      <vt:lpstr>A125630672C</vt:lpstr>
      <vt:lpstr>A125630672C_Data</vt:lpstr>
      <vt:lpstr>A125630672C_Latest</vt:lpstr>
      <vt:lpstr>A125630680C</vt:lpstr>
      <vt:lpstr>A125630680C_Data</vt:lpstr>
      <vt:lpstr>A125630680C_Latest</vt:lpstr>
      <vt:lpstr>A125630688W</vt:lpstr>
      <vt:lpstr>A125630688W_Data</vt:lpstr>
      <vt:lpstr>A125630688W_Latest</vt:lpstr>
      <vt:lpstr>A125630696W</vt:lpstr>
      <vt:lpstr>A125630696W_Data</vt:lpstr>
      <vt:lpstr>A125630696W_Latest</vt:lpstr>
      <vt:lpstr>A125630704K</vt:lpstr>
      <vt:lpstr>A125630704K_Data</vt:lpstr>
      <vt:lpstr>A125630704K_Latest</vt:lpstr>
      <vt:lpstr>A125630712K</vt:lpstr>
      <vt:lpstr>A125630712K_Data</vt:lpstr>
      <vt:lpstr>A125630712K_Latest</vt:lpstr>
      <vt:lpstr>A125630720K</vt:lpstr>
      <vt:lpstr>A125630720K_Data</vt:lpstr>
      <vt:lpstr>A125630720K_Latest</vt:lpstr>
      <vt:lpstr>A125630728C</vt:lpstr>
      <vt:lpstr>A125630728C_Data</vt:lpstr>
      <vt:lpstr>A125630728C_Latest</vt:lpstr>
      <vt:lpstr>A125630736C</vt:lpstr>
      <vt:lpstr>A125630736C_Data</vt:lpstr>
      <vt:lpstr>A125630736C_Latest</vt:lpstr>
      <vt:lpstr>A125630744C</vt:lpstr>
      <vt:lpstr>A125630744C_Data</vt:lpstr>
      <vt:lpstr>A125630744C_Latest</vt:lpstr>
      <vt:lpstr>A125630752C</vt:lpstr>
      <vt:lpstr>A125630752C_Data</vt:lpstr>
      <vt:lpstr>A125630752C_Latest</vt:lpstr>
      <vt:lpstr>A125630760C</vt:lpstr>
      <vt:lpstr>A125630760C_Data</vt:lpstr>
      <vt:lpstr>A125630760C_Latest</vt:lpstr>
      <vt:lpstr>A125630768W</vt:lpstr>
      <vt:lpstr>A125630768W_Data</vt:lpstr>
      <vt:lpstr>A125630768W_Latest</vt:lpstr>
      <vt:lpstr>A125630776W</vt:lpstr>
      <vt:lpstr>A125630776W_Data</vt:lpstr>
      <vt:lpstr>A125630776W_Latest</vt:lpstr>
      <vt:lpstr>A125630784W</vt:lpstr>
      <vt:lpstr>A125630784W_Data</vt:lpstr>
      <vt:lpstr>A125630784W_Latest</vt:lpstr>
      <vt:lpstr>A125630792W</vt:lpstr>
      <vt:lpstr>A125630792W_Data</vt:lpstr>
      <vt:lpstr>A125630792W_Latest</vt:lpstr>
      <vt:lpstr>A125630800K</vt:lpstr>
      <vt:lpstr>A125630800K_Data</vt:lpstr>
      <vt:lpstr>A125630800K_Latest</vt:lpstr>
      <vt:lpstr>A125630808C</vt:lpstr>
      <vt:lpstr>A125630808C_Data</vt:lpstr>
      <vt:lpstr>A125630808C_Latest</vt:lpstr>
      <vt:lpstr>A125630816C</vt:lpstr>
      <vt:lpstr>A125630816C_Data</vt:lpstr>
      <vt:lpstr>A125630816C_Latest</vt:lpstr>
      <vt:lpstr>A125630824C</vt:lpstr>
      <vt:lpstr>A125630824C_Data</vt:lpstr>
      <vt:lpstr>A125630824C_Latest</vt:lpstr>
      <vt:lpstr>A125630832C</vt:lpstr>
      <vt:lpstr>A125630832C_Data</vt:lpstr>
      <vt:lpstr>A125630832C_Latest</vt:lpstr>
      <vt:lpstr>A125630840C</vt:lpstr>
      <vt:lpstr>A125630840C_Data</vt:lpstr>
      <vt:lpstr>A125630840C_Latest</vt:lpstr>
      <vt:lpstr>A125630848W</vt:lpstr>
      <vt:lpstr>A125630848W_Data</vt:lpstr>
      <vt:lpstr>A125630848W_Latest</vt:lpstr>
      <vt:lpstr>A125630856W</vt:lpstr>
      <vt:lpstr>A125630856W_Data</vt:lpstr>
      <vt:lpstr>A125630856W_Latest</vt:lpstr>
      <vt:lpstr>A125630864W</vt:lpstr>
      <vt:lpstr>A125630864W_Data</vt:lpstr>
      <vt:lpstr>A125630864W_Latest</vt:lpstr>
      <vt:lpstr>A125630872W</vt:lpstr>
      <vt:lpstr>A125630872W_Data</vt:lpstr>
      <vt:lpstr>A125630872W_Latest</vt:lpstr>
      <vt:lpstr>A125630880W</vt:lpstr>
      <vt:lpstr>A125630880W_Data</vt:lpstr>
      <vt:lpstr>A125630880W_Latest</vt:lpstr>
      <vt:lpstr>A125630888R</vt:lpstr>
      <vt:lpstr>A125630888R_Data</vt:lpstr>
      <vt:lpstr>A125630888R_Latest</vt:lpstr>
      <vt:lpstr>A125630896R</vt:lpstr>
      <vt:lpstr>A125630896R_Data</vt:lpstr>
      <vt:lpstr>A125630896R_Latest</vt:lpstr>
      <vt:lpstr>A125630904C</vt:lpstr>
      <vt:lpstr>A125630904C_Data</vt:lpstr>
      <vt:lpstr>A125630904C_Latest</vt:lpstr>
      <vt:lpstr>A125630912C</vt:lpstr>
      <vt:lpstr>A125630912C_Data</vt:lpstr>
      <vt:lpstr>A125630912C_Latest</vt:lpstr>
      <vt:lpstr>A125630920C</vt:lpstr>
      <vt:lpstr>A125630920C_Data</vt:lpstr>
      <vt:lpstr>A125630920C_Latest</vt:lpstr>
      <vt:lpstr>A125630928W</vt:lpstr>
      <vt:lpstr>A125630928W_Data</vt:lpstr>
      <vt:lpstr>A125630928W_Latest</vt:lpstr>
      <vt:lpstr>A125630936W</vt:lpstr>
      <vt:lpstr>A125630936W_Data</vt:lpstr>
      <vt:lpstr>A125630936W_Latest</vt:lpstr>
      <vt:lpstr>A125630944W</vt:lpstr>
      <vt:lpstr>A125630944W_Data</vt:lpstr>
      <vt:lpstr>A125630944W_Latest</vt:lpstr>
      <vt:lpstr>A125630952W</vt:lpstr>
      <vt:lpstr>A125630952W_Data</vt:lpstr>
      <vt:lpstr>A125630952W_Latest</vt:lpstr>
      <vt:lpstr>A125630960W</vt:lpstr>
      <vt:lpstr>A125630960W_Data</vt:lpstr>
      <vt:lpstr>A125630960W_Latest</vt:lpstr>
      <vt:lpstr>A125630968R</vt:lpstr>
      <vt:lpstr>A125630968R_Data</vt:lpstr>
      <vt:lpstr>A125630968R_Latest</vt:lpstr>
      <vt:lpstr>A125630976R</vt:lpstr>
      <vt:lpstr>A125630976R_Data</vt:lpstr>
      <vt:lpstr>A125630976R_Latest</vt:lpstr>
      <vt:lpstr>A125630984R</vt:lpstr>
      <vt:lpstr>A125630984R_Data</vt:lpstr>
      <vt:lpstr>A125630984R_Latest</vt:lpstr>
      <vt:lpstr>A125630992R</vt:lpstr>
      <vt:lpstr>A125630992R_Data</vt:lpstr>
      <vt:lpstr>A125630992R_Latest</vt:lpstr>
      <vt:lpstr>A125631000F</vt:lpstr>
      <vt:lpstr>A125631000F_Data</vt:lpstr>
      <vt:lpstr>A125631000F_Latest</vt:lpstr>
      <vt:lpstr>A125631008X</vt:lpstr>
      <vt:lpstr>A125631008X_Data</vt:lpstr>
      <vt:lpstr>A125631008X_Latest</vt:lpstr>
      <vt:lpstr>A125631016X</vt:lpstr>
      <vt:lpstr>A125631016X_Data</vt:lpstr>
      <vt:lpstr>A125631016X_Latest</vt:lpstr>
      <vt:lpstr>A125631024X</vt:lpstr>
      <vt:lpstr>A125631024X_Data</vt:lpstr>
      <vt:lpstr>A125631024X_Latest</vt:lpstr>
      <vt:lpstr>A125631032X</vt:lpstr>
      <vt:lpstr>A125631032X_Data</vt:lpstr>
      <vt:lpstr>A125631032X_Latest</vt:lpstr>
      <vt:lpstr>A125631040X</vt:lpstr>
      <vt:lpstr>A125631040X_Data</vt:lpstr>
      <vt:lpstr>A125631040X_Latest</vt:lpstr>
      <vt:lpstr>A125631048T</vt:lpstr>
      <vt:lpstr>A125631048T_Data</vt:lpstr>
      <vt:lpstr>A125631048T_Latest</vt:lpstr>
      <vt:lpstr>A125631056T</vt:lpstr>
      <vt:lpstr>A125631056T_Data</vt:lpstr>
      <vt:lpstr>A125631056T_Latest</vt:lpstr>
      <vt:lpstr>A125631064T</vt:lpstr>
      <vt:lpstr>A125631064T_Data</vt:lpstr>
      <vt:lpstr>A125631064T_Latest</vt:lpstr>
      <vt:lpstr>A125631072T</vt:lpstr>
      <vt:lpstr>A125631072T_Data</vt:lpstr>
      <vt:lpstr>A125631072T_Latest</vt:lpstr>
      <vt:lpstr>A125631080T</vt:lpstr>
      <vt:lpstr>A125631080T_Data</vt:lpstr>
      <vt:lpstr>A125631080T_Latest</vt:lpstr>
      <vt:lpstr>A125631088K</vt:lpstr>
      <vt:lpstr>A125631088K_Data</vt:lpstr>
      <vt:lpstr>A125631088K_Latest</vt:lpstr>
      <vt:lpstr>A125631096K</vt:lpstr>
      <vt:lpstr>A125631096K_Data</vt:lpstr>
      <vt:lpstr>A125631096K_Latest</vt:lpstr>
      <vt:lpstr>A125631104X</vt:lpstr>
      <vt:lpstr>A125631104X_Data</vt:lpstr>
      <vt:lpstr>A125631104X_Latest</vt:lpstr>
      <vt:lpstr>A125631112X</vt:lpstr>
      <vt:lpstr>A125631112X_Data</vt:lpstr>
      <vt:lpstr>A125631112X_Latest</vt:lpstr>
      <vt:lpstr>A125631120X</vt:lpstr>
      <vt:lpstr>A125631120X_Data</vt:lpstr>
      <vt:lpstr>A125631120X_Latest</vt:lpstr>
      <vt:lpstr>A125631128T</vt:lpstr>
      <vt:lpstr>A125631128T_Data</vt:lpstr>
      <vt:lpstr>A125631128T_Latest</vt:lpstr>
      <vt:lpstr>A125631136T</vt:lpstr>
      <vt:lpstr>A125631136T_Data</vt:lpstr>
      <vt:lpstr>A125631136T_Latest</vt:lpstr>
      <vt:lpstr>A125631144T</vt:lpstr>
      <vt:lpstr>A125631144T_Data</vt:lpstr>
      <vt:lpstr>A125631144T_Latest</vt:lpstr>
      <vt:lpstr>A125631152T</vt:lpstr>
      <vt:lpstr>A125631152T_Data</vt:lpstr>
      <vt:lpstr>A125631152T_Latest</vt:lpstr>
      <vt:lpstr>A125631160T</vt:lpstr>
      <vt:lpstr>A125631160T_Data</vt:lpstr>
      <vt:lpstr>A125631160T_Latest</vt:lpstr>
      <vt:lpstr>A125631168K</vt:lpstr>
      <vt:lpstr>A125631168K_Data</vt:lpstr>
      <vt:lpstr>A125631168K_Latest</vt:lpstr>
      <vt:lpstr>A125631176K</vt:lpstr>
      <vt:lpstr>A125631176K_Data</vt:lpstr>
      <vt:lpstr>A125631176K_Latest</vt:lpstr>
      <vt:lpstr>A125631184K</vt:lpstr>
      <vt:lpstr>A125631184K_Data</vt:lpstr>
      <vt:lpstr>A125631184K_Latest</vt:lpstr>
      <vt:lpstr>A125631192K</vt:lpstr>
      <vt:lpstr>A125631192K_Data</vt:lpstr>
      <vt:lpstr>A125631192K_Latest</vt:lpstr>
      <vt:lpstr>A125631200X</vt:lpstr>
      <vt:lpstr>A125631200X_Data</vt:lpstr>
      <vt:lpstr>A125631200X_Latest</vt:lpstr>
      <vt:lpstr>A125631208T</vt:lpstr>
      <vt:lpstr>A125631208T_Data</vt:lpstr>
      <vt:lpstr>A125631208T_Latest</vt:lpstr>
      <vt:lpstr>A125631216T</vt:lpstr>
      <vt:lpstr>A125631216T_Data</vt:lpstr>
      <vt:lpstr>A125631216T_Latest</vt:lpstr>
      <vt:lpstr>A125631224T</vt:lpstr>
      <vt:lpstr>A125631224T_Data</vt:lpstr>
      <vt:lpstr>A125631224T_Latest</vt:lpstr>
      <vt:lpstr>A125631232T</vt:lpstr>
      <vt:lpstr>A125631232T_Data</vt:lpstr>
      <vt:lpstr>A125631232T_Latest</vt:lpstr>
      <vt:lpstr>A125631240T</vt:lpstr>
      <vt:lpstr>A125631240T_Data</vt:lpstr>
      <vt:lpstr>A125631240T_Latest</vt:lpstr>
      <vt:lpstr>A125631248K</vt:lpstr>
      <vt:lpstr>A125631248K_Data</vt:lpstr>
      <vt:lpstr>A125631248K_Latest</vt:lpstr>
      <vt:lpstr>A125631256K</vt:lpstr>
      <vt:lpstr>A125631256K_Data</vt:lpstr>
      <vt:lpstr>A125631256K_Latest</vt:lpstr>
      <vt:lpstr>A125631264K</vt:lpstr>
      <vt:lpstr>A125631264K_Data</vt:lpstr>
      <vt:lpstr>A125631264K_Latest</vt:lpstr>
      <vt:lpstr>A125631272K</vt:lpstr>
      <vt:lpstr>A125631272K_Data</vt:lpstr>
      <vt:lpstr>A125631272K_Latest</vt:lpstr>
      <vt:lpstr>A125631280K</vt:lpstr>
      <vt:lpstr>A125631280K_Data</vt:lpstr>
      <vt:lpstr>A125631280K_Latest</vt:lpstr>
      <vt:lpstr>A125631288C</vt:lpstr>
      <vt:lpstr>A125631288C_Data</vt:lpstr>
      <vt:lpstr>A125631288C_Latest</vt:lpstr>
      <vt:lpstr>A125631296C</vt:lpstr>
      <vt:lpstr>A125631296C_Data</vt:lpstr>
      <vt:lpstr>A125631296C_Latest</vt:lpstr>
      <vt:lpstr>A125631304T</vt:lpstr>
      <vt:lpstr>A125631304T_Data</vt:lpstr>
      <vt:lpstr>A125631304T_Latest</vt:lpstr>
      <vt:lpstr>A125631312T</vt:lpstr>
      <vt:lpstr>A125631312T_Data</vt:lpstr>
      <vt:lpstr>A125631312T_Latest</vt:lpstr>
      <vt:lpstr>A125631320T</vt:lpstr>
      <vt:lpstr>A125631320T_Data</vt:lpstr>
      <vt:lpstr>A125631320T_Latest</vt:lpstr>
      <vt:lpstr>A125631328K</vt:lpstr>
      <vt:lpstr>A125631328K_Data</vt:lpstr>
      <vt:lpstr>A125631328K_Latest</vt:lpstr>
      <vt:lpstr>A125631336K</vt:lpstr>
      <vt:lpstr>A125631336K_Data</vt:lpstr>
      <vt:lpstr>A125631336K_Latest</vt:lpstr>
      <vt:lpstr>A125631344K</vt:lpstr>
      <vt:lpstr>A125631344K_Data</vt:lpstr>
      <vt:lpstr>A125631344K_Latest</vt:lpstr>
      <vt:lpstr>A125631352K</vt:lpstr>
      <vt:lpstr>A125631352K_Data</vt:lpstr>
      <vt:lpstr>A125631352K_Latest</vt:lpstr>
      <vt:lpstr>A125631360K</vt:lpstr>
      <vt:lpstr>A125631360K_Data</vt:lpstr>
      <vt:lpstr>A125631360K_Latest</vt:lpstr>
      <vt:lpstr>A125631368C</vt:lpstr>
      <vt:lpstr>A125631368C_Data</vt:lpstr>
      <vt:lpstr>A125631368C_Latest</vt:lpstr>
      <vt:lpstr>A125631376C</vt:lpstr>
      <vt:lpstr>A125631376C_Data</vt:lpstr>
      <vt:lpstr>A125631376C_Latest</vt:lpstr>
      <vt:lpstr>A125631384C</vt:lpstr>
      <vt:lpstr>A125631384C_Data</vt:lpstr>
      <vt:lpstr>A125631384C_Latest</vt:lpstr>
      <vt:lpstr>A125631392C</vt:lpstr>
      <vt:lpstr>A125631392C_Data</vt:lpstr>
      <vt:lpstr>A125631392C_Latest</vt:lpstr>
      <vt:lpstr>A125631400T</vt:lpstr>
      <vt:lpstr>A125631400T_Data</vt:lpstr>
      <vt:lpstr>A125631400T_Latest</vt:lpstr>
      <vt:lpstr>A125631408K</vt:lpstr>
      <vt:lpstr>A125631408K_Data</vt:lpstr>
      <vt:lpstr>A125631408K_Latest</vt:lpstr>
      <vt:lpstr>A125631416K</vt:lpstr>
      <vt:lpstr>A125631416K_Data</vt:lpstr>
      <vt:lpstr>A125631416K_Latest</vt:lpstr>
      <vt:lpstr>A125631424K</vt:lpstr>
      <vt:lpstr>A125631424K_Data</vt:lpstr>
      <vt:lpstr>A125631424K_Latest</vt:lpstr>
      <vt:lpstr>A125631432K</vt:lpstr>
      <vt:lpstr>A125631432K_Data</vt:lpstr>
      <vt:lpstr>A125631432K_Latest</vt:lpstr>
      <vt:lpstr>A125631440K</vt:lpstr>
      <vt:lpstr>A125631440K_Data</vt:lpstr>
      <vt:lpstr>A125631440K_Latest</vt:lpstr>
      <vt:lpstr>A125631448C</vt:lpstr>
      <vt:lpstr>A125631448C_Data</vt:lpstr>
      <vt:lpstr>A125631448C_Latest</vt:lpstr>
      <vt:lpstr>A125631456C</vt:lpstr>
      <vt:lpstr>A125631456C_Data</vt:lpstr>
      <vt:lpstr>A125631456C_Latest</vt:lpstr>
      <vt:lpstr>A125631464C</vt:lpstr>
      <vt:lpstr>A125631464C_Data</vt:lpstr>
      <vt:lpstr>A125631464C_Latest</vt:lpstr>
      <vt:lpstr>A125631472C</vt:lpstr>
      <vt:lpstr>A125631472C_Data</vt:lpstr>
      <vt:lpstr>A125631472C_Latest</vt:lpstr>
      <vt:lpstr>A125631480C</vt:lpstr>
      <vt:lpstr>A125631480C_Data</vt:lpstr>
      <vt:lpstr>A125631480C_Latest</vt:lpstr>
      <vt:lpstr>A125631488W</vt:lpstr>
      <vt:lpstr>A125631488W_Data</vt:lpstr>
      <vt:lpstr>A125631488W_Latest</vt:lpstr>
      <vt:lpstr>A125631496W</vt:lpstr>
      <vt:lpstr>A125631496W_Data</vt:lpstr>
      <vt:lpstr>A125631496W_Latest</vt:lpstr>
      <vt:lpstr>A125631504K</vt:lpstr>
      <vt:lpstr>A125631504K_Data</vt:lpstr>
      <vt:lpstr>A125631504K_Latest</vt:lpstr>
      <vt:lpstr>A125631512K</vt:lpstr>
      <vt:lpstr>A125631512K_Data</vt:lpstr>
      <vt:lpstr>A125631512K_Latest</vt:lpstr>
      <vt:lpstr>A125631520K</vt:lpstr>
      <vt:lpstr>A125631520K_Data</vt:lpstr>
      <vt:lpstr>A125631520K_Latest</vt:lpstr>
      <vt:lpstr>A125631528C</vt:lpstr>
      <vt:lpstr>A125631528C_Data</vt:lpstr>
      <vt:lpstr>A125631528C_Latest</vt:lpstr>
      <vt:lpstr>A125631536C</vt:lpstr>
      <vt:lpstr>A125631536C_Data</vt:lpstr>
      <vt:lpstr>A125631536C_Latest</vt:lpstr>
      <vt:lpstr>A125631544C</vt:lpstr>
      <vt:lpstr>A125631544C_Data</vt:lpstr>
      <vt:lpstr>A125631544C_Latest</vt:lpstr>
      <vt:lpstr>A125631552C</vt:lpstr>
      <vt:lpstr>A125631552C_Data</vt:lpstr>
      <vt:lpstr>A125631552C_Latest</vt:lpstr>
      <vt:lpstr>A125631560C</vt:lpstr>
      <vt:lpstr>A125631560C_Data</vt:lpstr>
      <vt:lpstr>A125631560C_Latest</vt:lpstr>
      <vt:lpstr>A125631568W</vt:lpstr>
      <vt:lpstr>A125631568W_Data</vt:lpstr>
      <vt:lpstr>A125631568W_Latest</vt:lpstr>
      <vt:lpstr>A125631576W</vt:lpstr>
      <vt:lpstr>A125631576W_Data</vt:lpstr>
      <vt:lpstr>A125631576W_Latest</vt:lpstr>
      <vt:lpstr>A125631584W</vt:lpstr>
      <vt:lpstr>A125631584W_Data</vt:lpstr>
      <vt:lpstr>A125631584W_Latest</vt:lpstr>
      <vt:lpstr>A125631592W</vt:lpstr>
      <vt:lpstr>A125631592W_Data</vt:lpstr>
      <vt:lpstr>A125631592W_Latest</vt:lpstr>
      <vt:lpstr>A125631600K</vt:lpstr>
      <vt:lpstr>A125631600K_Data</vt:lpstr>
      <vt:lpstr>A125631600K_Latest</vt:lpstr>
      <vt:lpstr>A125631608C</vt:lpstr>
      <vt:lpstr>A125631608C_Data</vt:lpstr>
      <vt:lpstr>A125631608C_Latest</vt:lpstr>
      <vt:lpstr>A125631616C</vt:lpstr>
      <vt:lpstr>A125631616C_Data</vt:lpstr>
      <vt:lpstr>A125631616C_Latest</vt:lpstr>
      <vt:lpstr>A125631624C</vt:lpstr>
      <vt:lpstr>A125631624C_Data</vt:lpstr>
      <vt:lpstr>A125631624C_Latest</vt:lpstr>
      <vt:lpstr>A125631632C</vt:lpstr>
      <vt:lpstr>A125631632C_Data</vt:lpstr>
      <vt:lpstr>A125631632C_Latest</vt:lpstr>
      <vt:lpstr>A125631640C</vt:lpstr>
      <vt:lpstr>A125631640C_Data</vt:lpstr>
      <vt:lpstr>A125631640C_Latest</vt:lpstr>
      <vt:lpstr>A125631648W</vt:lpstr>
      <vt:lpstr>A125631648W_Data</vt:lpstr>
      <vt:lpstr>A125631648W_Latest</vt:lpstr>
      <vt:lpstr>A125631656W</vt:lpstr>
      <vt:lpstr>A125631656W_Data</vt:lpstr>
      <vt:lpstr>A125631656W_Latest</vt:lpstr>
      <vt:lpstr>A125631664W</vt:lpstr>
      <vt:lpstr>A125631664W_Data</vt:lpstr>
      <vt:lpstr>A125631664W_Latest</vt:lpstr>
      <vt:lpstr>A125631672W</vt:lpstr>
      <vt:lpstr>A125631672W_Data</vt:lpstr>
      <vt:lpstr>A125631672W_Latest</vt:lpstr>
      <vt:lpstr>A125631680W</vt:lpstr>
      <vt:lpstr>A125631680W_Data</vt:lpstr>
      <vt:lpstr>A125631680W_Latest</vt:lpstr>
      <vt:lpstr>A125631688R</vt:lpstr>
      <vt:lpstr>A125631688R_Data</vt:lpstr>
      <vt:lpstr>A125631688R_Latest</vt:lpstr>
      <vt:lpstr>A125631696R</vt:lpstr>
      <vt:lpstr>A125631696R_Data</vt:lpstr>
      <vt:lpstr>A125631696R_Latest</vt:lpstr>
      <vt:lpstr>A125631704C</vt:lpstr>
      <vt:lpstr>A125631704C_Data</vt:lpstr>
      <vt:lpstr>A125631704C_Latest</vt:lpstr>
      <vt:lpstr>A125631712C</vt:lpstr>
      <vt:lpstr>A125631712C_Data</vt:lpstr>
      <vt:lpstr>A125631712C_Latest</vt:lpstr>
      <vt:lpstr>A125631720C</vt:lpstr>
      <vt:lpstr>A125631720C_Data</vt:lpstr>
      <vt:lpstr>A125631720C_Latest</vt:lpstr>
      <vt:lpstr>A125631728W</vt:lpstr>
      <vt:lpstr>A125631728W_Data</vt:lpstr>
      <vt:lpstr>A125631728W_Latest</vt:lpstr>
      <vt:lpstr>A125631736W</vt:lpstr>
      <vt:lpstr>A125631736W_Data</vt:lpstr>
      <vt:lpstr>A125631736W_Latest</vt:lpstr>
      <vt:lpstr>A125631744W</vt:lpstr>
      <vt:lpstr>A125631744W_Data</vt:lpstr>
      <vt:lpstr>A125631744W_Latest</vt:lpstr>
      <vt:lpstr>A125631752W</vt:lpstr>
      <vt:lpstr>A125631752W_Data</vt:lpstr>
      <vt:lpstr>A125631752W_Latest</vt:lpstr>
      <vt:lpstr>A125631760W</vt:lpstr>
      <vt:lpstr>A125631760W_Data</vt:lpstr>
      <vt:lpstr>A125631760W_Latest</vt:lpstr>
      <vt:lpstr>A125631768R</vt:lpstr>
      <vt:lpstr>A125631768R_Data</vt:lpstr>
      <vt:lpstr>A125631768R_Latest</vt:lpstr>
      <vt:lpstr>A125631776R</vt:lpstr>
      <vt:lpstr>A125631776R_Data</vt:lpstr>
      <vt:lpstr>A125631776R_Latest</vt:lpstr>
      <vt:lpstr>A125631784R</vt:lpstr>
      <vt:lpstr>A125631784R_Data</vt:lpstr>
      <vt:lpstr>A125631784R_Latest</vt:lpstr>
      <vt:lpstr>A125631792R</vt:lpstr>
      <vt:lpstr>A125631792R_Data</vt:lpstr>
      <vt:lpstr>A125631792R_Latest</vt:lpstr>
      <vt:lpstr>A125631800C</vt:lpstr>
      <vt:lpstr>A125631800C_Data</vt:lpstr>
      <vt:lpstr>A125631800C_Latest</vt:lpstr>
      <vt:lpstr>A125631808W</vt:lpstr>
      <vt:lpstr>A125631808W_Data</vt:lpstr>
      <vt:lpstr>A125631808W_Latest</vt:lpstr>
      <vt:lpstr>A125631816W</vt:lpstr>
      <vt:lpstr>A125631816W_Data</vt:lpstr>
      <vt:lpstr>A125631816W_Latest</vt:lpstr>
      <vt:lpstr>A125631824W</vt:lpstr>
      <vt:lpstr>A125631824W_Data</vt:lpstr>
      <vt:lpstr>A125631824W_Latest</vt:lpstr>
      <vt:lpstr>A125631832W</vt:lpstr>
      <vt:lpstr>A125631832W_Data</vt:lpstr>
      <vt:lpstr>A125631832W_Latest</vt:lpstr>
      <vt:lpstr>A125631840W</vt:lpstr>
      <vt:lpstr>A125631840W_Data</vt:lpstr>
      <vt:lpstr>A125631840W_Latest</vt:lpstr>
      <vt:lpstr>A125631848R</vt:lpstr>
      <vt:lpstr>A125631848R_Data</vt:lpstr>
      <vt:lpstr>A125631848R_Latest</vt:lpstr>
      <vt:lpstr>A125631856R</vt:lpstr>
      <vt:lpstr>A125631856R_Data</vt:lpstr>
      <vt:lpstr>A125631856R_Latest</vt:lpstr>
      <vt:lpstr>A125631864R</vt:lpstr>
      <vt:lpstr>A125631864R_Data</vt:lpstr>
      <vt:lpstr>A125631864R_Latest</vt:lpstr>
      <vt:lpstr>A125631872R</vt:lpstr>
      <vt:lpstr>A125631872R_Data</vt:lpstr>
      <vt:lpstr>A125631872R_Latest</vt:lpstr>
      <vt:lpstr>A125631880R</vt:lpstr>
      <vt:lpstr>A125631880R_Data</vt:lpstr>
      <vt:lpstr>A125631880R_Latest</vt:lpstr>
      <vt:lpstr>A125631888J</vt:lpstr>
      <vt:lpstr>A125631888J_Data</vt:lpstr>
      <vt:lpstr>A125631888J_Latest</vt:lpstr>
      <vt:lpstr>A125631896J</vt:lpstr>
      <vt:lpstr>A125631896J_Data</vt:lpstr>
      <vt:lpstr>A125631896J_Latest</vt:lpstr>
      <vt:lpstr>A125631904W</vt:lpstr>
      <vt:lpstr>A125631904W_Data</vt:lpstr>
      <vt:lpstr>A125631904W_Latest</vt:lpstr>
      <vt:lpstr>A125631912W</vt:lpstr>
      <vt:lpstr>A125631912W_Data</vt:lpstr>
      <vt:lpstr>A125631912W_Latest</vt:lpstr>
      <vt:lpstr>A125631920W</vt:lpstr>
      <vt:lpstr>A125631920W_Data</vt:lpstr>
      <vt:lpstr>A125631920W_Latest</vt:lpstr>
      <vt:lpstr>A125631928R</vt:lpstr>
      <vt:lpstr>A125631928R_Data</vt:lpstr>
      <vt:lpstr>A125631928R_Latest</vt:lpstr>
      <vt:lpstr>A125631936R</vt:lpstr>
      <vt:lpstr>A125631936R_Data</vt:lpstr>
      <vt:lpstr>A125631936R_Latest</vt:lpstr>
      <vt:lpstr>A125631944R</vt:lpstr>
      <vt:lpstr>A125631944R_Data</vt:lpstr>
      <vt:lpstr>A125631944R_Latest</vt:lpstr>
      <vt:lpstr>A125631952R</vt:lpstr>
      <vt:lpstr>A125631952R_Data</vt:lpstr>
      <vt:lpstr>A125631952R_Latest</vt:lpstr>
      <vt:lpstr>A125631960R</vt:lpstr>
      <vt:lpstr>A125631960R_Data</vt:lpstr>
      <vt:lpstr>A125631960R_Latest</vt:lpstr>
      <vt:lpstr>A125631968J</vt:lpstr>
      <vt:lpstr>A125631968J_Data</vt:lpstr>
      <vt:lpstr>A125631968J_Latest</vt:lpstr>
      <vt:lpstr>A125631976J</vt:lpstr>
      <vt:lpstr>A125631976J_Data</vt:lpstr>
      <vt:lpstr>A125631976J_Latest</vt:lpstr>
      <vt:lpstr>A125631984J</vt:lpstr>
      <vt:lpstr>A125631984J_Data</vt:lpstr>
      <vt:lpstr>A125631984J_Latest</vt:lpstr>
      <vt:lpstr>A125631992J</vt:lpstr>
      <vt:lpstr>A125631992J_Data</vt:lpstr>
      <vt:lpstr>A125631992J_Latest</vt:lpstr>
      <vt:lpstr>A125632000X</vt:lpstr>
      <vt:lpstr>A125632000X_Data</vt:lpstr>
      <vt:lpstr>A125632000X_Latest</vt:lpstr>
      <vt:lpstr>A125632008T</vt:lpstr>
      <vt:lpstr>A125632008T_Data</vt:lpstr>
      <vt:lpstr>A125632008T_Latest</vt:lpstr>
      <vt:lpstr>A125632016T</vt:lpstr>
      <vt:lpstr>A125632016T_Data</vt:lpstr>
      <vt:lpstr>A125632016T_Latest</vt:lpstr>
      <vt:lpstr>A125632024T</vt:lpstr>
      <vt:lpstr>A125632024T_Data</vt:lpstr>
      <vt:lpstr>A125632024T_Latest</vt:lpstr>
      <vt:lpstr>A125632032T</vt:lpstr>
      <vt:lpstr>A125632032T_Data</vt:lpstr>
      <vt:lpstr>A125632032T_Latest</vt:lpstr>
      <vt:lpstr>A125632040T</vt:lpstr>
      <vt:lpstr>A125632040T_Data</vt:lpstr>
      <vt:lpstr>A125632040T_Latest</vt:lpstr>
      <vt:lpstr>A125632048K</vt:lpstr>
      <vt:lpstr>A125632048K_Data</vt:lpstr>
      <vt:lpstr>A125632048K_Latest</vt:lpstr>
      <vt:lpstr>A125632056K</vt:lpstr>
      <vt:lpstr>A125632056K_Data</vt:lpstr>
      <vt:lpstr>A125632056K_Latest</vt:lpstr>
      <vt:lpstr>A125632064K</vt:lpstr>
      <vt:lpstr>A125632064K_Data</vt:lpstr>
      <vt:lpstr>A125632064K_Latest</vt:lpstr>
      <vt:lpstr>A125632072K</vt:lpstr>
      <vt:lpstr>A125632072K_Data</vt:lpstr>
      <vt:lpstr>A125632072K_Latest</vt:lpstr>
      <vt:lpstr>A125632080K</vt:lpstr>
      <vt:lpstr>A125632080K_Data</vt:lpstr>
      <vt:lpstr>A125632080K_Latest</vt:lpstr>
      <vt:lpstr>A125632088C</vt:lpstr>
      <vt:lpstr>A125632088C_Data</vt:lpstr>
      <vt:lpstr>A125632088C_Latest</vt:lpstr>
      <vt:lpstr>A125632096C</vt:lpstr>
      <vt:lpstr>A125632096C_Data</vt:lpstr>
      <vt:lpstr>A125632096C_Latest</vt:lpstr>
      <vt:lpstr>A125632104T</vt:lpstr>
      <vt:lpstr>A125632104T_Data</vt:lpstr>
      <vt:lpstr>A125632104T_Latest</vt:lpstr>
      <vt:lpstr>A125632112T</vt:lpstr>
      <vt:lpstr>A125632112T_Data</vt:lpstr>
      <vt:lpstr>A125632112T_Latest</vt:lpstr>
      <vt:lpstr>A125632120T</vt:lpstr>
      <vt:lpstr>A125632120T_Data</vt:lpstr>
      <vt:lpstr>A125632120T_Latest</vt:lpstr>
      <vt:lpstr>A125632128K</vt:lpstr>
      <vt:lpstr>A125632128K_Data</vt:lpstr>
      <vt:lpstr>A125632128K_Latest</vt:lpstr>
      <vt:lpstr>A125632136K</vt:lpstr>
      <vt:lpstr>A125632136K_Data</vt:lpstr>
      <vt:lpstr>A125632136K_Latest</vt:lpstr>
      <vt:lpstr>A125632144K</vt:lpstr>
      <vt:lpstr>A125632144K_Data</vt:lpstr>
      <vt:lpstr>A125632144K_Latest</vt:lpstr>
      <vt:lpstr>A125632152K</vt:lpstr>
      <vt:lpstr>A125632152K_Data</vt:lpstr>
      <vt:lpstr>A125632152K_Latest</vt:lpstr>
      <vt:lpstr>A125632160K</vt:lpstr>
      <vt:lpstr>A125632160K_Data</vt:lpstr>
      <vt:lpstr>A125632160K_Latest</vt:lpstr>
      <vt:lpstr>A125632168C</vt:lpstr>
      <vt:lpstr>A125632168C_Data</vt:lpstr>
      <vt:lpstr>A125632168C_Latest</vt:lpstr>
      <vt:lpstr>A125632176C</vt:lpstr>
      <vt:lpstr>A125632176C_Data</vt:lpstr>
      <vt:lpstr>A125632176C_Latest</vt:lpstr>
      <vt:lpstr>A125632184C</vt:lpstr>
      <vt:lpstr>A125632184C_Data</vt:lpstr>
      <vt:lpstr>A125632184C_Latest</vt:lpstr>
      <vt:lpstr>A125632192C</vt:lpstr>
      <vt:lpstr>A125632192C_Data</vt:lpstr>
      <vt:lpstr>A125632192C_Latest</vt:lpstr>
      <vt:lpstr>A125632200T</vt:lpstr>
      <vt:lpstr>A125632200T_Data</vt:lpstr>
      <vt:lpstr>A125632200T_Latest</vt:lpstr>
      <vt:lpstr>A125632208K</vt:lpstr>
      <vt:lpstr>A125632208K_Data</vt:lpstr>
      <vt:lpstr>A125632208K_Latest</vt:lpstr>
      <vt:lpstr>A125632216K</vt:lpstr>
      <vt:lpstr>A125632216K_Data</vt:lpstr>
      <vt:lpstr>A125632216K_Latest</vt:lpstr>
      <vt:lpstr>A125632224K</vt:lpstr>
      <vt:lpstr>A125632224K_Data</vt:lpstr>
      <vt:lpstr>A125632224K_Latest</vt:lpstr>
      <vt:lpstr>A125632232K</vt:lpstr>
      <vt:lpstr>A125632232K_Data</vt:lpstr>
      <vt:lpstr>A125632232K_Latest</vt:lpstr>
      <vt:lpstr>A125632240K</vt:lpstr>
      <vt:lpstr>A125632240K_Data</vt:lpstr>
      <vt:lpstr>A125632240K_Latest</vt:lpstr>
      <vt:lpstr>A125632248C</vt:lpstr>
      <vt:lpstr>A125632248C_Data</vt:lpstr>
      <vt:lpstr>A125632248C_Latest</vt:lpstr>
      <vt:lpstr>A125632256C</vt:lpstr>
      <vt:lpstr>A125632256C_Data</vt:lpstr>
      <vt:lpstr>A125632256C_Latest</vt:lpstr>
      <vt:lpstr>A125632264C</vt:lpstr>
      <vt:lpstr>A125632264C_Data</vt:lpstr>
      <vt:lpstr>A125632264C_Latest</vt:lpstr>
      <vt:lpstr>A125632272C</vt:lpstr>
      <vt:lpstr>A125632272C_Data</vt:lpstr>
      <vt:lpstr>A125632272C_Latest</vt:lpstr>
      <vt:lpstr>A125632280C</vt:lpstr>
      <vt:lpstr>A125632280C_Data</vt:lpstr>
      <vt:lpstr>A125632280C_Latest</vt:lpstr>
      <vt:lpstr>A125632288W</vt:lpstr>
      <vt:lpstr>A125632288W_Data</vt:lpstr>
      <vt:lpstr>A125632288W_Latest</vt:lpstr>
      <vt:lpstr>A125632296W</vt:lpstr>
      <vt:lpstr>A125632296W_Data</vt:lpstr>
      <vt:lpstr>A125632296W_Latest</vt:lpstr>
      <vt:lpstr>A125632304K</vt:lpstr>
      <vt:lpstr>A125632304K_Data</vt:lpstr>
      <vt:lpstr>A125632304K_Latest</vt:lpstr>
      <vt:lpstr>A125632312K</vt:lpstr>
      <vt:lpstr>A125632312K_Data</vt:lpstr>
      <vt:lpstr>A125632312K_Latest</vt:lpstr>
      <vt:lpstr>A125632320K</vt:lpstr>
      <vt:lpstr>A125632320K_Data</vt:lpstr>
      <vt:lpstr>A125632320K_Latest</vt:lpstr>
      <vt:lpstr>A125632328C</vt:lpstr>
      <vt:lpstr>A125632328C_Data</vt:lpstr>
      <vt:lpstr>A125632328C_Latest</vt:lpstr>
      <vt:lpstr>A125632336C</vt:lpstr>
      <vt:lpstr>A125632336C_Data</vt:lpstr>
      <vt:lpstr>A125632336C_Latest</vt:lpstr>
      <vt:lpstr>A125632344C</vt:lpstr>
      <vt:lpstr>A125632344C_Data</vt:lpstr>
      <vt:lpstr>A125632344C_Latest</vt:lpstr>
      <vt:lpstr>A125632352C</vt:lpstr>
      <vt:lpstr>A125632352C_Data</vt:lpstr>
      <vt:lpstr>A125632352C_Latest</vt:lpstr>
      <vt:lpstr>A125632360C</vt:lpstr>
      <vt:lpstr>A125632360C_Data</vt:lpstr>
      <vt:lpstr>A125632360C_Latest</vt:lpstr>
      <vt:lpstr>A125632368W</vt:lpstr>
      <vt:lpstr>A125632368W_Data</vt:lpstr>
      <vt:lpstr>A125632368W_Latest</vt:lpstr>
      <vt:lpstr>A125632376W</vt:lpstr>
      <vt:lpstr>A125632376W_Data</vt:lpstr>
      <vt:lpstr>A125632376W_Latest</vt:lpstr>
      <vt:lpstr>A125632384W</vt:lpstr>
      <vt:lpstr>A125632384W_Data</vt:lpstr>
      <vt:lpstr>A125632384W_Latest</vt:lpstr>
      <vt:lpstr>A125632392W</vt:lpstr>
      <vt:lpstr>A125632392W_Data</vt:lpstr>
      <vt:lpstr>A125632392W_Latest</vt:lpstr>
      <vt:lpstr>A125632400K</vt:lpstr>
      <vt:lpstr>A125632400K_Data</vt:lpstr>
      <vt:lpstr>A125632400K_Latest</vt:lpstr>
      <vt:lpstr>A125632408C</vt:lpstr>
      <vt:lpstr>A125632408C_Data</vt:lpstr>
      <vt:lpstr>A125632408C_Latest</vt:lpstr>
      <vt:lpstr>A125632416C</vt:lpstr>
      <vt:lpstr>A125632416C_Data</vt:lpstr>
      <vt:lpstr>A125632416C_Latest</vt:lpstr>
      <vt:lpstr>A125632424C</vt:lpstr>
      <vt:lpstr>A125632424C_Data</vt:lpstr>
      <vt:lpstr>A125632424C_Latest</vt:lpstr>
      <vt:lpstr>A125632432C</vt:lpstr>
      <vt:lpstr>A125632432C_Data</vt:lpstr>
      <vt:lpstr>A125632432C_Latest</vt:lpstr>
      <vt:lpstr>A125632440C</vt:lpstr>
      <vt:lpstr>A125632440C_Data</vt:lpstr>
      <vt:lpstr>A125632440C_Latest</vt:lpstr>
      <vt:lpstr>A125632448W</vt:lpstr>
      <vt:lpstr>A125632448W_Data</vt:lpstr>
      <vt:lpstr>A125632448W_Latest</vt:lpstr>
      <vt:lpstr>A125632456W</vt:lpstr>
      <vt:lpstr>A125632456W_Data</vt:lpstr>
      <vt:lpstr>A125632456W_Latest</vt:lpstr>
      <vt:lpstr>A125632464W</vt:lpstr>
      <vt:lpstr>A125632464W_Data</vt:lpstr>
      <vt:lpstr>A125632464W_Latest</vt:lpstr>
      <vt:lpstr>A125632472W</vt:lpstr>
      <vt:lpstr>A125632472W_Data</vt:lpstr>
      <vt:lpstr>A125632472W_Latest</vt:lpstr>
      <vt:lpstr>A125632480W</vt:lpstr>
      <vt:lpstr>A125632480W_Data</vt:lpstr>
      <vt:lpstr>A125632480W_Latest</vt:lpstr>
      <vt:lpstr>A125632488R</vt:lpstr>
      <vt:lpstr>A125632488R_Data</vt:lpstr>
      <vt:lpstr>A125632488R_Latest</vt:lpstr>
      <vt:lpstr>A125632496R</vt:lpstr>
      <vt:lpstr>A125632496R_Data</vt:lpstr>
      <vt:lpstr>A125632496R_Latest</vt:lpstr>
      <vt:lpstr>A125632504C</vt:lpstr>
      <vt:lpstr>A125632504C_Data</vt:lpstr>
      <vt:lpstr>A125632504C_Latest</vt:lpstr>
      <vt:lpstr>A125632512C</vt:lpstr>
      <vt:lpstr>A125632512C_Data</vt:lpstr>
      <vt:lpstr>A125632512C_Latest</vt:lpstr>
      <vt:lpstr>A125632520C</vt:lpstr>
      <vt:lpstr>A125632520C_Data</vt:lpstr>
      <vt:lpstr>A125632520C_Latest</vt:lpstr>
      <vt:lpstr>A125632528W</vt:lpstr>
      <vt:lpstr>A125632528W_Data</vt:lpstr>
      <vt:lpstr>A125632528W_Latest</vt:lpstr>
      <vt:lpstr>A125632536W</vt:lpstr>
      <vt:lpstr>A125632536W_Data</vt:lpstr>
      <vt:lpstr>A125632536W_Latest</vt:lpstr>
      <vt:lpstr>A125632544W</vt:lpstr>
      <vt:lpstr>A125632544W_Data</vt:lpstr>
      <vt:lpstr>A125632544W_Latest</vt:lpstr>
      <vt:lpstr>A125632552W</vt:lpstr>
      <vt:lpstr>A125632552W_Data</vt:lpstr>
      <vt:lpstr>A125632552W_Latest</vt:lpstr>
      <vt:lpstr>A125632560W</vt:lpstr>
      <vt:lpstr>A125632560W_Data</vt:lpstr>
      <vt:lpstr>A125632560W_Latest</vt:lpstr>
      <vt:lpstr>A125632568R</vt:lpstr>
      <vt:lpstr>A125632568R_Data</vt:lpstr>
      <vt:lpstr>A125632568R_Latest</vt:lpstr>
      <vt:lpstr>A125632576R</vt:lpstr>
      <vt:lpstr>A125632576R_Data</vt:lpstr>
      <vt:lpstr>A125632576R_Latest</vt:lpstr>
      <vt:lpstr>A125632584R</vt:lpstr>
      <vt:lpstr>A125632584R_Data</vt:lpstr>
      <vt:lpstr>A125632584R_Latest</vt:lpstr>
      <vt:lpstr>A125632592R</vt:lpstr>
      <vt:lpstr>A125632592R_Data</vt:lpstr>
      <vt:lpstr>A125632592R_Latest</vt:lpstr>
      <vt:lpstr>A125632600C</vt:lpstr>
      <vt:lpstr>A125632600C_Data</vt:lpstr>
      <vt:lpstr>A125632600C_Latest</vt:lpstr>
      <vt:lpstr>A125632608W</vt:lpstr>
      <vt:lpstr>A125632608W_Data</vt:lpstr>
      <vt:lpstr>A125632608W_Latest</vt:lpstr>
      <vt:lpstr>A125632616W</vt:lpstr>
      <vt:lpstr>A125632616W_Data</vt:lpstr>
      <vt:lpstr>A125632616W_Latest</vt:lpstr>
      <vt:lpstr>A125632624W</vt:lpstr>
      <vt:lpstr>A125632624W_Data</vt:lpstr>
      <vt:lpstr>A125632624W_Latest</vt:lpstr>
      <vt:lpstr>A125632632W</vt:lpstr>
      <vt:lpstr>A125632632W_Data</vt:lpstr>
      <vt:lpstr>A125632632W_Latest</vt:lpstr>
      <vt:lpstr>A125632640W</vt:lpstr>
      <vt:lpstr>A125632640W_Data</vt:lpstr>
      <vt:lpstr>A125632640W_Latest</vt:lpstr>
      <vt:lpstr>A125632648R</vt:lpstr>
      <vt:lpstr>A125632648R_Data</vt:lpstr>
      <vt:lpstr>A125632648R_Latest</vt:lpstr>
      <vt:lpstr>A125632656R</vt:lpstr>
      <vt:lpstr>A125632656R_Data</vt:lpstr>
      <vt:lpstr>A125632656R_Latest</vt:lpstr>
      <vt:lpstr>A125632664R</vt:lpstr>
      <vt:lpstr>A125632664R_Data</vt:lpstr>
      <vt:lpstr>A125632664R_Latest</vt:lpstr>
      <vt:lpstr>A125632672R</vt:lpstr>
      <vt:lpstr>A125632672R_Data</vt:lpstr>
      <vt:lpstr>A125632672R_Latest</vt:lpstr>
      <vt:lpstr>A125632680R</vt:lpstr>
      <vt:lpstr>A125632680R_Data</vt:lpstr>
      <vt:lpstr>A125632680R_Latest</vt:lpstr>
      <vt:lpstr>A125632688J</vt:lpstr>
      <vt:lpstr>A125632688J_Data</vt:lpstr>
      <vt:lpstr>A125632688J_Latest</vt:lpstr>
      <vt:lpstr>A125632696J</vt:lpstr>
      <vt:lpstr>A125632696J_Data</vt:lpstr>
      <vt:lpstr>A125632696J_Latest</vt:lpstr>
      <vt:lpstr>A125632704W</vt:lpstr>
      <vt:lpstr>A125632704W_Data</vt:lpstr>
      <vt:lpstr>A125632704W_Latest</vt:lpstr>
      <vt:lpstr>A125632712W</vt:lpstr>
      <vt:lpstr>A125632712W_Data</vt:lpstr>
      <vt:lpstr>A125632712W_Latest</vt:lpstr>
      <vt:lpstr>A125632720W</vt:lpstr>
      <vt:lpstr>A125632720W_Data</vt:lpstr>
      <vt:lpstr>A125632720W_Latest</vt:lpstr>
      <vt:lpstr>A125632728R</vt:lpstr>
      <vt:lpstr>A125632728R_Data</vt:lpstr>
      <vt:lpstr>A125632728R_Latest</vt:lpstr>
      <vt:lpstr>A125632736R</vt:lpstr>
      <vt:lpstr>A125632736R_Data</vt:lpstr>
      <vt:lpstr>A125632736R_Latest</vt:lpstr>
      <vt:lpstr>A125632744R</vt:lpstr>
      <vt:lpstr>A125632744R_Data</vt:lpstr>
      <vt:lpstr>A125632744R_Latest</vt:lpstr>
      <vt:lpstr>A125632752R</vt:lpstr>
      <vt:lpstr>A125632752R_Data</vt:lpstr>
      <vt:lpstr>A125632752R_Latest</vt:lpstr>
      <vt:lpstr>A125632760R</vt:lpstr>
      <vt:lpstr>A125632760R_Data</vt:lpstr>
      <vt:lpstr>A125632760R_Latest</vt:lpstr>
      <vt:lpstr>A125632768J</vt:lpstr>
      <vt:lpstr>A125632768J_Data</vt:lpstr>
      <vt:lpstr>A125632768J_Latest</vt:lpstr>
      <vt:lpstr>A125632776J</vt:lpstr>
      <vt:lpstr>A125632776J_Data</vt:lpstr>
      <vt:lpstr>A125632776J_Latest</vt:lpstr>
      <vt:lpstr>A125632784J</vt:lpstr>
      <vt:lpstr>A125632784J_Data</vt:lpstr>
      <vt:lpstr>A125632784J_Latest</vt:lpstr>
      <vt:lpstr>A125632792J</vt:lpstr>
      <vt:lpstr>A125632792J_Data</vt:lpstr>
      <vt:lpstr>A125632792J_Latest</vt:lpstr>
      <vt:lpstr>A125632800W</vt:lpstr>
      <vt:lpstr>A125632800W_Data</vt:lpstr>
      <vt:lpstr>A125632800W_Latest</vt:lpstr>
      <vt:lpstr>A125632808R</vt:lpstr>
      <vt:lpstr>A125632808R_Data</vt:lpstr>
      <vt:lpstr>A125632808R_Latest</vt:lpstr>
      <vt:lpstr>A125632816R</vt:lpstr>
      <vt:lpstr>A125632816R_Data</vt:lpstr>
      <vt:lpstr>A125632816R_Latest</vt:lpstr>
      <vt:lpstr>A125632824R</vt:lpstr>
      <vt:lpstr>A125632824R_Data</vt:lpstr>
      <vt:lpstr>A125632824R_Latest</vt:lpstr>
      <vt:lpstr>A125632832R</vt:lpstr>
      <vt:lpstr>A125632832R_Data</vt:lpstr>
      <vt:lpstr>A125632832R_Latest</vt:lpstr>
      <vt:lpstr>A125632840R</vt:lpstr>
      <vt:lpstr>A125632840R_Data</vt:lpstr>
      <vt:lpstr>A125632840R_Latest</vt:lpstr>
      <vt:lpstr>A125632848J</vt:lpstr>
      <vt:lpstr>A125632848J_Data</vt:lpstr>
      <vt:lpstr>A125632848J_Latest</vt:lpstr>
      <vt:lpstr>A125632856J</vt:lpstr>
      <vt:lpstr>A125632856J_Data</vt:lpstr>
      <vt:lpstr>A125632856J_Latest</vt:lpstr>
      <vt:lpstr>A125632864J</vt:lpstr>
      <vt:lpstr>A125632864J_Data</vt:lpstr>
      <vt:lpstr>A125632864J_Latest</vt:lpstr>
      <vt:lpstr>A125632872J</vt:lpstr>
      <vt:lpstr>A125632872J_Data</vt:lpstr>
      <vt:lpstr>A125632872J_Latest</vt:lpstr>
      <vt:lpstr>A125632880J</vt:lpstr>
      <vt:lpstr>A125632880J_Data</vt:lpstr>
      <vt:lpstr>A125632880J_Latest</vt:lpstr>
      <vt:lpstr>A125632888A</vt:lpstr>
      <vt:lpstr>A125632888A_Data</vt:lpstr>
      <vt:lpstr>A125632888A_Latest</vt:lpstr>
      <vt:lpstr>A125632896A</vt:lpstr>
      <vt:lpstr>A125632896A_Data</vt:lpstr>
      <vt:lpstr>A125632896A_Latest</vt:lpstr>
      <vt:lpstr>A125632904R</vt:lpstr>
      <vt:lpstr>A125632904R_Data</vt:lpstr>
      <vt:lpstr>A125632904R_Latest</vt:lpstr>
      <vt:lpstr>A125632912R</vt:lpstr>
      <vt:lpstr>A125632912R_Data</vt:lpstr>
      <vt:lpstr>A125632912R_Latest</vt:lpstr>
      <vt:lpstr>A125632920R</vt:lpstr>
      <vt:lpstr>A125632920R_Data</vt:lpstr>
      <vt:lpstr>A125632920R_Latest</vt:lpstr>
      <vt:lpstr>A125632928J</vt:lpstr>
      <vt:lpstr>A125632928J_Data</vt:lpstr>
      <vt:lpstr>A125632928J_Latest</vt:lpstr>
      <vt:lpstr>A125632936J</vt:lpstr>
      <vt:lpstr>A125632936J_Data</vt:lpstr>
      <vt:lpstr>A125632936J_Latest</vt:lpstr>
      <vt:lpstr>A125632944J</vt:lpstr>
      <vt:lpstr>A125632944J_Data</vt:lpstr>
      <vt:lpstr>A125632944J_Latest</vt:lpstr>
      <vt:lpstr>A125632952J</vt:lpstr>
      <vt:lpstr>A125632952J_Data</vt:lpstr>
      <vt:lpstr>A125632952J_Latest</vt:lpstr>
      <vt:lpstr>A125632960J</vt:lpstr>
      <vt:lpstr>A125632960J_Data</vt:lpstr>
      <vt:lpstr>A125632960J_Latest</vt:lpstr>
      <vt:lpstr>A125632968A</vt:lpstr>
      <vt:lpstr>A125632968A_Data</vt:lpstr>
      <vt:lpstr>A125632968A_Latest</vt:lpstr>
      <vt:lpstr>A125632976A</vt:lpstr>
      <vt:lpstr>A125632976A_Data</vt:lpstr>
      <vt:lpstr>A125632976A_Latest</vt:lpstr>
      <vt:lpstr>A125632984A</vt:lpstr>
      <vt:lpstr>A125632984A_Data</vt:lpstr>
      <vt:lpstr>A125632984A_Latest</vt:lpstr>
      <vt:lpstr>A125632992A</vt:lpstr>
      <vt:lpstr>A125632992A_Data</vt:lpstr>
      <vt:lpstr>A125632992A_Latest</vt:lpstr>
      <vt:lpstr>A125633000T</vt:lpstr>
      <vt:lpstr>A125633000T_Data</vt:lpstr>
      <vt:lpstr>A125633000T_Latest</vt:lpstr>
      <vt:lpstr>A125633008K</vt:lpstr>
      <vt:lpstr>A125633008K_Data</vt:lpstr>
      <vt:lpstr>A125633008K_Latest</vt:lpstr>
      <vt:lpstr>A125633016K</vt:lpstr>
      <vt:lpstr>A125633016K_Data</vt:lpstr>
      <vt:lpstr>A125633016K_Latest</vt:lpstr>
      <vt:lpstr>A125633024K</vt:lpstr>
      <vt:lpstr>A125633024K_Data</vt:lpstr>
      <vt:lpstr>A125633024K_Latest</vt:lpstr>
      <vt:lpstr>A125633032K</vt:lpstr>
      <vt:lpstr>A125633032K_Data</vt:lpstr>
      <vt:lpstr>A125633032K_Latest</vt:lpstr>
      <vt:lpstr>A125633040K</vt:lpstr>
      <vt:lpstr>A125633040K_Data</vt:lpstr>
      <vt:lpstr>A125633040K_Latest</vt:lpstr>
      <vt:lpstr>A125633048C</vt:lpstr>
      <vt:lpstr>A125633048C_Data</vt:lpstr>
      <vt:lpstr>A125633048C_Latest</vt:lpstr>
      <vt:lpstr>A125633056C</vt:lpstr>
      <vt:lpstr>A125633056C_Data</vt:lpstr>
      <vt:lpstr>A125633056C_Latest</vt:lpstr>
      <vt:lpstr>A125633064C</vt:lpstr>
      <vt:lpstr>A125633064C_Data</vt:lpstr>
      <vt:lpstr>A125633064C_Latest</vt:lpstr>
      <vt:lpstr>A125633072C</vt:lpstr>
      <vt:lpstr>A125633072C_Data</vt:lpstr>
      <vt:lpstr>A125633072C_Latest</vt:lpstr>
      <vt:lpstr>A125633080C</vt:lpstr>
      <vt:lpstr>A125633080C_Data</vt:lpstr>
      <vt:lpstr>A125633080C_Latest</vt:lpstr>
      <vt:lpstr>A125633088W</vt:lpstr>
      <vt:lpstr>A125633088W_Data</vt:lpstr>
      <vt:lpstr>A125633088W_Latest</vt:lpstr>
      <vt:lpstr>A125633096W</vt:lpstr>
      <vt:lpstr>A125633096W_Data</vt:lpstr>
      <vt:lpstr>A125633096W_Latest</vt:lpstr>
      <vt:lpstr>A125633104K</vt:lpstr>
      <vt:lpstr>A125633104K_Data</vt:lpstr>
      <vt:lpstr>A125633104K_Latest</vt:lpstr>
      <vt:lpstr>A125633112K</vt:lpstr>
      <vt:lpstr>A125633112K_Data</vt:lpstr>
      <vt:lpstr>A125633112K_Latest</vt:lpstr>
      <vt:lpstr>A125633120K</vt:lpstr>
      <vt:lpstr>A125633120K_Data</vt:lpstr>
      <vt:lpstr>A125633120K_Latest</vt:lpstr>
      <vt:lpstr>A125633128C</vt:lpstr>
      <vt:lpstr>A125633128C_Data</vt:lpstr>
      <vt:lpstr>A125633128C_Latest</vt:lpstr>
      <vt:lpstr>A125633136C</vt:lpstr>
      <vt:lpstr>A125633136C_Data</vt:lpstr>
      <vt:lpstr>A125633136C_Latest</vt:lpstr>
      <vt:lpstr>A125633144C</vt:lpstr>
      <vt:lpstr>A125633144C_Data</vt:lpstr>
      <vt:lpstr>A125633144C_Latest</vt:lpstr>
      <vt:lpstr>A125633152C</vt:lpstr>
      <vt:lpstr>A125633152C_Data</vt:lpstr>
      <vt:lpstr>A125633152C_Latest</vt:lpstr>
      <vt:lpstr>A125633160C</vt:lpstr>
      <vt:lpstr>A125633160C_Data</vt:lpstr>
      <vt:lpstr>A125633160C_Latest</vt:lpstr>
      <vt:lpstr>A125633168W</vt:lpstr>
      <vt:lpstr>A125633168W_Data</vt:lpstr>
      <vt:lpstr>A125633168W_Latest</vt:lpstr>
      <vt:lpstr>A125633176W</vt:lpstr>
      <vt:lpstr>A125633176W_Data</vt:lpstr>
      <vt:lpstr>A125633176W_Latest</vt:lpstr>
      <vt:lpstr>A125633184W</vt:lpstr>
      <vt:lpstr>A125633184W_Data</vt:lpstr>
      <vt:lpstr>A125633184W_Latest</vt:lpstr>
      <vt:lpstr>A125633192W</vt:lpstr>
      <vt:lpstr>A125633192W_Data</vt:lpstr>
      <vt:lpstr>A125633192W_Latest</vt:lpstr>
      <vt:lpstr>A125633200K</vt:lpstr>
      <vt:lpstr>A125633200K_Data</vt:lpstr>
      <vt:lpstr>A125633200K_Latest</vt:lpstr>
      <vt:lpstr>A125633208C</vt:lpstr>
      <vt:lpstr>A125633208C_Data</vt:lpstr>
      <vt:lpstr>A125633208C_Latest</vt:lpstr>
      <vt:lpstr>A125633216C</vt:lpstr>
      <vt:lpstr>A125633216C_Data</vt:lpstr>
      <vt:lpstr>A125633216C_Latest</vt:lpstr>
      <vt:lpstr>A125633224C</vt:lpstr>
      <vt:lpstr>A125633224C_Data</vt:lpstr>
      <vt:lpstr>A125633224C_Latest</vt:lpstr>
      <vt:lpstr>A125633232C</vt:lpstr>
      <vt:lpstr>A125633232C_Data</vt:lpstr>
      <vt:lpstr>A125633232C_Latest</vt:lpstr>
      <vt:lpstr>A125633240C</vt:lpstr>
      <vt:lpstr>A125633240C_Data</vt:lpstr>
      <vt:lpstr>A125633240C_Latest</vt:lpstr>
      <vt:lpstr>A125633248W</vt:lpstr>
      <vt:lpstr>A125633248W_Data</vt:lpstr>
      <vt:lpstr>A125633248W_Latest</vt:lpstr>
      <vt:lpstr>A125633256W</vt:lpstr>
      <vt:lpstr>A125633256W_Data</vt:lpstr>
      <vt:lpstr>A125633256W_Latest</vt:lpstr>
      <vt:lpstr>A125633264W</vt:lpstr>
      <vt:lpstr>A125633264W_Data</vt:lpstr>
      <vt:lpstr>A125633264W_Latest</vt:lpstr>
      <vt:lpstr>A125633272W</vt:lpstr>
      <vt:lpstr>A125633272W_Data</vt:lpstr>
      <vt:lpstr>A125633272W_Latest</vt:lpstr>
      <vt:lpstr>A125633280W</vt:lpstr>
      <vt:lpstr>A125633280W_Data</vt:lpstr>
      <vt:lpstr>A125633280W_Latest</vt:lpstr>
      <vt:lpstr>A125633288R</vt:lpstr>
      <vt:lpstr>A125633288R_Data</vt:lpstr>
      <vt:lpstr>A125633288R_Latest</vt:lpstr>
      <vt:lpstr>A125633296R</vt:lpstr>
      <vt:lpstr>A125633296R_Data</vt:lpstr>
      <vt:lpstr>A125633296R_Latest</vt:lpstr>
      <vt:lpstr>A125633304C</vt:lpstr>
      <vt:lpstr>A125633304C_Data</vt:lpstr>
      <vt:lpstr>A125633304C_Latest</vt:lpstr>
      <vt:lpstr>A125633312C</vt:lpstr>
      <vt:lpstr>A125633312C_Data</vt:lpstr>
      <vt:lpstr>A125633312C_Latest</vt:lpstr>
      <vt:lpstr>A125633320C</vt:lpstr>
      <vt:lpstr>A125633320C_Data</vt:lpstr>
      <vt:lpstr>A125633320C_Latest</vt:lpstr>
      <vt:lpstr>A125633328W</vt:lpstr>
      <vt:lpstr>A125633328W_Data</vt:lpstr>
      <vt:lpstr>A125633328W_Latest</vt:lpstr>
      <vt:lpstr>A125633336W</vt:lpstr>
      <vt:lpstr>A125633336W_Data</vt:lpstr>
      <vt:lpstr>A125633336W_Latest</vt:lpstr>
      <vt:lpstr>A125633344W</vt:lpstr>
      <vt:lpstr>A125633344W_Data</vt:lpstr>
      <vt:lpstr>A125633344W_Latest</vt:lpstr>
      <vt:lpstr>A125633352W</vt:lpstr>
      <vt:lpstr>A125633352W_Data</vt:lpstr>
      <vt:lpstr>A125633352W_Latest</vt:lpstr>
      <vt:lpstr>A125633360W</vt:lpstr>
      <vt:lpstr>A125633360W_Data</vt:lpstr>
      <vt:lpstr>A125633360W_Latest</vt:lpstr>
      <vt:lpstr>A125633368R</vt:lpstr>
      <vt:lpstr>A125633368R_Data</vt:lpstr>
      <vt:lpstr>A125633368R_Latest</vt:lpstr>
      <vt:lpstr>A125633376R</vt:lpstr>
      <vt:lpstr>A125633376R_Data</vt:lpstr>
      <vt:lpstr>A125633376R_Latest</vt:lpstr>
      <vt:lpstr>A125633384R</vt:lpstr>
      <vt:lpstr>A125633384R_Data</vt:lpstr>
      <vt:lpstr>A125633384R_Latest</vt:lpstr>
      <vt:lpstr>A125633392R</vt:lpstr>
      <vt:lpstr>A125633392R_Data</vt:lpstr>
      <vt:lpstr>A125633392R_Latest</vt:lpstr>
      <vt:lpstr>A125633400C</vt:lpstr>
      <vt:lpstr>A125633400C_Data</vt:lpstr>
      <vt:lpstr>A125633400C_Latest</vt:lpstr>
      <vt:lpstr>A125633408W</vt:lpstr>
      <vt:lpstr>A125633408W_Data</vt:lpstr>
      <vt:lpstr>A125633408W_Latest</vt:lpstr>
      <vt:lpstr>A125633416W</vt:lpstr>
      <vt:lpstr>A125633416W_Data</vt:lpstr>
      <vt:lpstr>A125633416W_Latest</vt:lpstr>
      <vt:lpstr>A125633424W</vt:lpstr>
      <vt:lpstr>A125633424W_Data</vt:lpstr>
      <vt:lpstr>A125633424W_Latest</vt:lpstr>
      <vt:lpstr>A125633432W</vt:lpstr>
      <vt:lpstr>A125633432W_Data</vt:lpstr>
      <vt:lpstr>A125633432W_Latest</vt:lpstr>
      <vt:lpstr>A125633440W</vt:lpstr>
      <vt:lpstr>A125633440W_Data</vt:lpstr>
      <vt:lpstr>A125633440W_Latest</vt:lpstr>
      <vt:lpstr>A125633448R</vt:lpstr>
      <vt:lpstr>A125633448R_Data</vt:lpstr>
      <vt:lpstr>A125633448R_Latest</vt:lpstr>
      <vt:lpstr>A125633456R</vt:lpstr>
      <vt:lpstr>A125633456R_Data</vt:lpstr>
      <vt:lpstr>A125633456R_Latest</vt:lpstr>
      <vt:lpstr>A125633464R</vt:lpstr>
      <vt:lpstr>A125633464R_Data</vt:lpstr>
      <vt:lpstr>A125633464R_Latest</vt:lpstr>
      <vt:lpstr>A125633472R</vt:lpstr>
      <vt:lpstr>A125633472R_Data</vt:lpstr>
      <vt:lpstr>A125633472R_Latest</vt:lpstr>
      <vt:lpstr>A125633480R</vt:lpstr>
      <vt:lpstr>A125633480R_Data</vt:lpstr>
      <vt:lpstr>A125633480R_Latest</vt:lpstr>
      <vt:lpstr>A125633488J</vt:lpstr>
      <vt:lpstr>A125633488J_Data</vt:lpstr>
      <vt:lpstr>A125633488J_Latest</vt:lpstr>
      <vt:lpstr>A125633496J</vt:lpstr>
      <vt:lpstr>A125633496J_Data</vt:lpstr>
      <vt:lpstr>A125633496J_Latest</vt:lpstr>
      <vt:lpstr>A125633504W</vt:lpstr>
      <vt:lpstr>A125633504W_Data</vt:lpstr>
      <vt:lpstr>A125633504W_Latest</vt:lpstr>
      <vt:lpstr>A125633512W</vt:lpstr>
      <vt:lpstr>A125633512W_Data</vt:lpstr>
      <vt:lpstr>A125633512W_Latest</vt:lpstr>
      <vt:lpstr>A125633520W</vt:lpstr>
      <vt:lpstr>A125633520W_Data</vt:lpstr>
      <vt:lpstr>A125633520W_Latest</vt:lpstr>
      <vt:lpstr>A125633528R</vt:lpstr>
      <vt:lpstr>A125633528R_Data</vt:lpstr>
      <vt:lpstr>A125633528R_Latest</vt:lpstr>
      <vt:lpstr>A125633536R</vt:lpstr>
      <vt:lpstr>A125633536R_Data</vt:lpstr>
      <vt:lpstr>A125633536R_Latest</vt:lpstr>
      <vt:lpstr>A125633544R</vt:lpstr>
      <vt:lpstr>A125633544R_Data</vt:lpstr>
      <vt:lpstr>A125633544R_Latest</vt:lpstr>
      <vt:lpstr>A125633552R</vt:lpstr>
      <vt:lpstr>A125633552R_Data</vt:lpstr>
      <vt:lpstr>A125633552R_Latest</vt:lpstr>
      <vt:lpstr>A125633560R</vt:lpstr>
      <vt:lpstr>A125633560R_Data</vt:lpstr>
      <vt:lpstr>A125633560R_Latest</vt:lpstr>
      <vt:lpstr>A125633568J</vt:lpstr>
      <vt:lpstr>A125633568J_Data</vt:lpstr>
      <vt:lpstr>A125633568J_Latest</vt:lpstr>
      <vt:lpstr>A125633576J</vt:lpstr>
      <vt:lpstr>A125633576J_Data</vt:lpstr>
      <vt:lpstr>A125633576J_Latest</vt:lpstr>
      <vt:lpstr>A125633584J</vt:lpstr>
      <vt:lpstr>A125633584J_Data</vt:lpstr>
      <vt:lpstr>A125633584J_Latest</vt:lpstr>
      <vt:lpstr>A125633592J</vt:lpstr>
      <vt:lpstr>A125633592J_Data</vt:lpstr>
      <vt:lpstr>A125633592J_Latest</vt:lpstr>
      <vt:lpstr>A125633600W</vt:lpstr>
      <vt:lpstr>A125633600W_Data</vt:lpstr>
      <vt:lpstr>A125633600W_Latest</vt:lpstr>
      <vt:lpstr>A125633608R</vt:lpstr>
      <vt:lpstr>A125633608R_Data</vt:lpstr>
      <vt:lpstr>A125633608R_Latest</vt:lpstr>
      <vt:lpstr>A125633616R</vt:lpstr>
      <vt:lpstr>A125633616R_Data</vt:lpstr>
      <vt:lpstr>A125633616R_Latest</vt:lpstr>
      <vt:lpstr>A125633624R</vt:lpstr>
      <vt:lpstr>A125633624R_Data</vt:lpstr>
      <vt:lpstr>A125633624R_Latest</vt:lpstr>
      <vt:lpstr>A125633632R</vt:lpstr>
      <vt:lpstr>A125633632R_Data</vt:lpstr>
      <vt:lpstr>A125633632R_Latest</vt:lpstr>
      <vt:lpstr>A125633640R</vt:lpstr>
      <vt:lpstr>A125633640R_Data</vt:lpstr>
      <vt:lpstr>A125633640R_Latest</vt:lpstr>
      <vt:lpstr>A125633648J</vt:lpstr>
      <vt:lpstr>A125633648J_Data</vt:lpstr>
      <vt:lpstr>A125633648J_Latest</vt:lpstr>
      <vt:lpstr>A125633656J</vt:lpstr>
      <vt:lpstr>A125633656J_Data</vt:lpstr>
      <vt:lpstr>A125633656J_Latest</vt:lpstr>
      <vt:lpstr>A125633664J</vt:lpstr>
      <vt:lpstr>A125633664J_Data</vt:lpstr>
      <vt:lpstr>A125633664J_Latest</vt:lpstr>
      <vt:lpstr>A125633672J</vt:lpstr>
      <vt:lpstr>A125633672J_Data</vt:lpstr>
      <vt:lpstr>A125633672J_Latest</vt:lpstr>
      <vt:lpstr>A125633680J</vt:lpstr>
      <vt:lpstr>A125633680J_Data</vt:lpstr>
      <vt:lpstr>A125633680J_Latest</vt:lpstr>
      <vt:lpstr>A125633688A</vt:lpstr>
      <vt:lpstr>A125633688A_Data</vt:lpstr>
      <vt:lpstr>A125633688A_Latest</vt:lpstr>
      <vt:lpstr>A125633696A</vt:lpstr>
      <vt:lpstr>A125633696A_Data</vt:lpstr>
      <vt:lpstr>A125633696A_Latest</vt:lpstr>
      <vt:lpstr>A125633704R</vt:lpstr>
      <vt:lpstr>A125633704R_Data</vt:lpstr>
      <vt:lpstr>A125633704R_Latest</vt:lpstr>
      <vt:lpstr>A125633712R</vt:lpstr>
      <vt:lpstr>A125633712R_Data</vt:lpstr>
      <vt:lpstr>A125633712R_Latest</vt:lpstr>
      <vt:lpstr>A125633720R</vt:lpstr>
      <vt:lpstr>A125633720R_Data</vt:lpstr>
      <vt:lpstr>A125633720R_Latest</vt:lpstr>
      <vt:lpstr>A125633728J</vt:lpstr>
      <vt:lpstr>A125633728J_Data</vt:lpstr>
      <vt:lpstr>A125633728J_Latest</vt:lpstr>
      <vt:lpstr>A125633736J</vt:lpstr>
      <vt:lpstr>A125633736J_Data</vt:lpstr>
      <vt:lpstr>A125633736J_Latest</vt:lpstr>
      <vt:lpstr>A125633744J</vt:lpstr>
      <vt:lpstr>A125633744J_Data</vt:lpstr>
      <vt:lpstr>A125633744J_Latest</vt:lpstr>
      <vt:lpstr>A125633752J</vt:lpstr>
      <vt:lpstr>A125633752J_Data</vt:lpstr>
      <vt:lpstr>A125633752J_Latest</vt:lpstr>
      <vt:lpstr>A125633760J</vt:lpstr>
      <vt:lpstr>A125633760J_Data</vt:lpstr>
      <vt:lpstr>A125633760J_Latest</vt:lpstr>
      <vt:lpstr>A125633768A</vt:lpstr>
      <vt:lpstr>A125633768A_Data</vt:lpstr>
      <vt:lpstr>A125633768A_Latest</vt:lpstr>
      <vt:lpstr>A125633776A</vt:lpstr>
      <vt:lpstr>A125633776A_Data</vt:lpstr>
      <vt:lpstr>A125633776A_Latest</vt:lpstr>
      <vt:lpstr>A125633784A</vt:lpstr>
      <vt:lpstr>A125633784A_Data</vt:lpstr>
      <vt:lpstr>A125633784A_Latest</vt:lpstr>
      <vt:lpstr>A125633792A</vt:lpstr>
      <vt:lpstr>A125633792A_Data</vt:lpstr>
      <vt:lpstr>A125633792A_Latest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2025-07-24T06:35:00Z</dcterms:created>
  <dcterms:modified xsi:type="dcterms:W3CDTF">2025-07-25T06:19:15Z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2025-07-24T12:06:53Z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c8e368aa-70c0-469b-b6ce-462680e288c5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